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2.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3.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4.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5.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7.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8.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9.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20.xml" ContentType="application/vnd.openxmlformats-officedocument.drawing+xml"/>
  <Override PartName="/xl/charts/chart34.xml" ContentType="application/vnd.openxmlformats-officedocument.drawingml.chart+xml"/>
  <Override PartName="/xl/drawings/drawing21.xml" ContentType="application/vnd.openxmlformats-officedocument.drawingml.chartshapes+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2.xml" ContentType="application/vnd.openxmlformats-officedocument.drawingml.chartshapes+xml"/>
  <Override PartName="/xl/charts/chart36.xml" ContentType="application/vnd.openxmlformats-officedocument.drawingml.chart+xml"/>
  <Override PartName="/xl/drawings/drawing23.xml" ContentType="application/vnd.openxmlformats-officedocument.drawingml.chartshapes+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4.xml" ContentType="application/vnd.openxmlformats-officedocument.drawingml.chartshapes+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charts/chart39.xml" ContentType="application/vnd.openxmlformats-officedocument.drawingml.chart+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hidePivotFieldList="1" defaultThemeVersion="166925"/>
  <mc:AlternateContent xmlns:mc="http://schemas.openxmlformats.org/markup-compatibility/2006">
    <mc:Choice Requires="x15">
      <x15ac:absPath xmlns:x15ac="http://schemas.microsoft.com/office/spreadsheetml/2010/11/ac" url="C:\Users\clawsonh\Documents\Engagement Monitoring and Support Tools_External\"/>
    </mc:Choice>
  </mc:AlternateContent>
  <xr:revisionPtr revIDLastSave="0" documentId="8_{A67397AB-8E3B-4268-A51E-E96D5A67B3AF}" xr6:coauthVersionLast="46" xr6:coauthVersionMax="46" xr10:uidLastSave="{00000000-0000-0000-0000-000000000000}"/>
  <bookViews>
    <workbookView xWindow="-120" yWindow="-120" windowWidth="19440" windowHeight="10440" tabRatio="838" xr2:uid="{8DC4BDC4-4A41-3340-A551-A1B016F300A7}"/>
  </bookViews>
  <sheets>
    <sheet name="Welcome" sheetId="1" r:id="rId1"/>
    <sheet name="ES Data Entry" sheetId="2" r:id="rId2"/>
    <sheet name="ES Raw Data" sheetId="3" state="hidden" r:id="rId3"/>
    <sheet name="ES Individual Results" sheetId="23" r:id="rId4"/>
    <sheet name="ES Overall Results" sheetId="7" r:id="rId5"/>
    <sheet name="ES Results by Race" sheetId="19" r:id="rId6"/>
    <sheet name="ES Results by Ethnicity" sheetId="9" r:id="rId7"/>
    <sheet name="ES Results by Gender" sheetId="10" r:id="rId8"/>
    <sheet name="ES Results by Grade" sheetId="11" r:id="rId9"/>
    <sheet name="ES Results by Learning Exp." sheetId="20" r:id="rId10"/>
    <sheet name="ES Longitudinal Raw Data" sheetId="22" state="hidden" r:id="rId11"/>
    <sheet name="ES Longitudinal Results" sheetId="24" r:id="rId12"/>
    <sheet name="Demographic Code" sheetId="6" state="hidden" r:id="rId13"/>
  </sheets>
  <calcPr calcId="191028"/>
  <pivotCaches>
    <pivotCache cacheId="2"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18" i="3" l="1"/>
  <c r="E3" i="22" a="1"/>
  <c r="E3" i="22"/>
  <c r="E4" i="22" a="1"/>
  <c r="E4" i="22" s="1"/>
  <c r="E5" i="22" a="1"/>
  <c r="E5" i="22" s="1"/>
  <c r="E6" i="22" a="1"/>
  <c r="E6" i="22"/>
  <c r="E7" i="22" a="1"/>
  <c r="E7" i="22"/>
  <c r="E8" i="22" a="1"/>
  <c r="E8" i="22" s="1"/>
  <c r="E9" i="22" a="1"/>
  <c r="E9" i="22" s="1"/>
  <c r="E10" i="22" a="1"/>
  <c r="E10" i="22"/>
  <c r="E11" i="22" a="1"/>
  <c r="E11" i="22"/>
  <c r="E12" i="22" a="1"/>
  <c r="E12" i="22" s="1"/>
  <c r="E13" i="22" a="1"/>
  <c r="E13" i="22" s="1"/>
  <c r="E14" i="22" a="1"/>
  <c r="E14" i="22"/>
  <c r="E15" i="22" a="1"/>
  <c r="E15" i="22" s="1"/>
  <c r="E16" i="22" a="1"/>
  <c r="E16" i="22" s="1"/>
  <c r="E17" i="22" a="1"/>
  <c r="E17" i="22" s="1"/>
  <c r="E18" i="22" a="1"/>
  <c r="E18" i="22"/>
  <c r="E19" i="22" a="1"/>
  <c r="E19" i="22"/>
  <c r="E20" i="22" a="1"/>
  <c r="E20" i="22" s="1"/>
  <c r="E21" i="22" a="1"/>
  <c r="E21" i="22" s="1"/>
  <c r="E22" i="22" a="1"/>
  <c r="E22" i="22"/>
  <c r="E23" i="22" a="1"/>
  <c r="E23" i="22"/>
  <c r="E24" i="22" a="1"/>
  <c r="E24" i="22" s="1"/>
  <c r="E25" i="22" a="1"/>
  <c r="E25" i="22" s="1"/>
  <c r="E26" i="22" a="1"/>
  <c r="E26" i="22" s="1"/>
  <c r="E27" i="22" a="1"/>
  <c r="E27" i="22"/>
  <c r="E28" i="22" a="1"/>
  <c r="E28" i="22" s="1"/>
  <c r="E29" i="22" a="1"/>
  <c r="E29" i="22" s="1"/>
  <c r="E30" i="22" a="1"/>
  <c r="E30" i="22"/>
  <c r="E31" i="22" a="1"/>
  <c r="E31" i="22" s="1"/>
  <c r="E32" i="22" a="1"/>
  <c r="E32" i="22" s="1"/>
  <c r="E33" i="22" a="1"/>
  <c r="E33" i="22" s="1"/>
  <c r="E34" i="22" a="1"/>
  <c r="E34" i="22"/>
  <c r="E35" i="22" a="1"/>
  <c r="E35" i="22"/>
  <c r="E36" i="22" a="1"/>
  <c r="E36" i="22" s="1"/>
  <c r="E37" i="22" a="1"/>
  <c r="E37" i="22" s="1"/>
  <c r="E38" i="22" a="1"/>
  <c r="E38" i="22"/>
  <c r="E39" i="22" a="1"/>
  <c r="E39" i="22"/>
  <c r="E40" i="22" a="1"/>
  <c r="E40" i="22" s="1"/>
  <c r="E41" i="22" a="1"/>
  <c r="E41" i="22" s="1"/>
  <c r="E42" i="22" a="1"/>
  <c r="E42" i="22" s="1"/>
  <c r="E43" i="22" a="1"/>
  <c r="E43" i="22" s="1"/>
  <c r="E44" i="22" a="1"/>
  <c r="E44" i="22" s="1"/>
  <c r="E45" i="22" a="1"/>
  <c r="E45" i="22" s="1"/>
  <c r="E46" i="22" a="1"/>
  <c r="E46" i="22"/>
  <c r="E47" i="22" a="1"/>
  <c r="E47" i="22" s="1"/>
  <c r="E48" i="22" a="1"/>
  <c r="E48" i="22" s="1"/>
  <c r="E49" i="22" a="1"/>
  <c r="E49" i="22" s="1"/>
  <c r="E50" i="22" a="1"/>
  <c r="E50" i="22"/>
  <c r="E51" i="22" a="1"/>
  <c r="E51" i="22" s="1"/>
  <c r="E52" i="22" a="1"/>
  <c r="E52" i="22" s="1"/>
  <c r="E53" i="22" a="1"/>
  <c r="E53" i="22" s="1"/>
  <c r="E54" i="22" a="1"/>
  <c r="E54" i="22" s="1"/>
  <c r="E55" i="22" a="1"/>
  <c r="E55" i="22"/>
  <c r="E56" i="22" a="1"/>
  <c r="E56" i="22" s="1"/>
  <c r="E57" i="22" a="1"/>
  <c r="E57" i="22" s="1"/>
  <c r="E58" i="22" a="1"/>
  <c r="E58" i="22" s="1"/>
  <c r="E59" i="22" a="1"/>
  <c r="E59" i="22" s="1"/>
  <c r="E60" i="22" a="1"/>
  <c r="E60" i="22" s="1"/>
  <c r="E61" i="22" a="1"/>
  <c r="E61" i="22" s="1"/>
  <c r="E62" i="22" a="1"/>
  <c r="E62" i="22"/>
  <c r="E63" i="22" a="1"/>
  <c r="E63" i="22" s="1"/>
  <c r="E64" i="22" a="1"/>
  <c r="E64" i="22" s="1"/>
  <c r="E65" i="22" a="1"/>
  <c r="E65" i="22" s="1"/>
  <c r="E66" i="22" a="1"/>
  <c r="E66" i="22"/>
  <c r="E67" i="22" a="1"/>
  <c r="E67" i="22"/>
  <c r="E68" i="22" a="1"/>
  <c r="E68" i="22" s="1"/>
  <c r="E69" i="22" a="1"/>
  <c r="E69" i="22" s="1"/>
  <c r="E70" i="22" a="1"/>
  <c r="E70" i="22" s="1"/>
  <c r="E71" i="22" a="1"/>
  <c r="E71" i="22"/>
  <c r="E72" i="22" a="1"/>
  <c r="E72" i="22" s="1"/>
  <c r="E73" i="22" a="1"/>
  <c r="E73" i="22" s="1"/>
  <c r="E74" i="22" a="1"/>
  <c r="E74" i="22" s="1"/>
  <c r="E75" i="22" a="1"/>
  <c r="E75" i="22" s="1"/>
  <c r="E76" i="22" a="1"/>
  <c r="E76" i="22" s="1"/>
  <c r="E77" i="22" a="1"/>
  <c r="E77" i="22" s="1"/>
  <c r="E78" i="22" a="1"/>
  <c r="E78" i="22"/>
  <c r="E79" i="22" a="1"/>
  <c r="E79" i="22" s="1"/>
  <c r="E80" i="22" a="1"/>
  <c r="E80" i="22" s="1"/>
  <c r="E81" i="22" a="1"/>
  <c r="E81" i="22" s="1"/>
  <c r="E82" i="22" a="1"/>
  <c r="E82" i="22"/>
  <c r="E83" i="22" a="1"/>
  <c r="E83" i="22"/>
  <c r="E84" i="22" a="1"/>
  <c r="E84" i="22" s="1"/>
  <c r="E85" i="22" a="1"/>
  <c r="E85" i="22" s="1"/>
  <c r="E86" i="22" a="1"/>
  <c r="E86" i="22" s="1"/>
  <c r="E87" i="22" a="1"/>
  <c r="E87" i="22"/>
  <c r="E88" i="22" a="1"/>
  <c r="E88" i="22" s="1"/>
  <c r="E89" i="22" a="1"/>
  <c r="E89" i="22" s="1"/>
  <c r="E90" i="22" a="1"/>
  <c r="E90" i="22" s="1"/>
  <c r="E91" i="22" a="1"/>
  <c r="E91" i="22" s="1"/>
  <c r="E92" i="22" a="1"/>
  <c r="E92" i="22" s="1"/>
  <c r="E93" i="22" a="1"/>
  <c r="E93" i="22" s="1"/>
  <c r="E94" i="22" a="1"/>
  <c r="E94" i="22"/>
  <c r="E95" i="22" a="1"/>
  <c r="E95" i="22" s="1"/>
  <c r="E96" i="22" a="1"/>
  <c r="E96" i="22" s="1"/>
  <c r="E97" i="22" a="1"/>
  <c r="E97" i="22" s="1"/>
  <c r="E98" i="22" a="1"/>
  <c r="E98" i="22"/>
  <c r="E99" i="22" a="1"/>
  <c r="E99" i="22"/>
  <c r="E100" i="22" a="1"/>
  <c r="E100" i="22" s="1"/>
  <c r="E101" i="22" a="1"/>
  <c r="E101" i="22" s="1"/>
  <c r="E102" i="22" a="1"/>
  <c r="E102" i="22" s="1"/>
  <c r="E103" i="22" a="1"/>
  <c r="E103" i="22"/>
  <c r="E104" i="22" a="1"/>
  <c r="E104" i="22" s="1"/>
  <c r="E105" i="22" a="1"/>
  <c r="E105" i="22" s="1"/>
  <c r="E106" i="22" a="1"/>
  <c r="E106" i="22" s="1"/>
  <c r="E107" i="22" a="1"/>
  <c r="E107" i="22" s="1"/>
  <c r="E108" i="22" a="1"/>
  <c r="E108" i="22" s="1"/>
  <c r="E109" i="22" a="1"/>
  <c r="E109" i="22" s="1"/>
  <c r="E110" i="22" a="1"/>
  <c r="E110" i="22"/>
  <c r="E111" i="22" a="1"/>
  <c r="E111" i="22" s="1"/>
  <c r="E112" i="22" a="1"/>
  <c r="E112" i="22" s="1"/>
  <c r="E113" i="22" a="1"/>
  <c r="E113" i="22" s="1"/>
  <c r="E114" i="22" a="1"/>
  <c r="E114" i="22"/>
  <c r="E115" i="22" a="1"/>
  <c r="E115" i="22"/>
  <c r="E116" i="22" a="1"/>
  <c r="E116" i="22" s="1"/>
  <c r="E117" i="22" a="1"/>
  <c r="E117" i="22" s="1"/>
  <c r="E118" i="22" a="1"/>
  <c r="E118" i="22" s="1"/>
  <c r="E119" i="22" a="1"/>
  <c r="E119" i="22"/>
  <c r="E120" i="22" a="1"/>
  <c r="E120" i="22" s="1"/>
  <c r="E121" i="22" a="1"/>
  <c r="E121" i="22" s="1"/>
  <c r="E122" i="22" a="1"/>
  <c r="E122" i="22" s="1"/>
  <c r="E123" i="22" a="1"/>
  <c r="E123" i="22" s="1"/>
  <c r="E124" i="22" a="1"/>
  <c r="E124" i="22" s="1"/>
  <c r="E125" i="22" a="1"/>
  <c r="E125" i="22" s="1"/>
  <c r="E126" i="22" a="1"/>
  <c r="E126" i="22"/>
  <c r="E127" i="22" a="1"/>
  <c r="E127" i="22" s="1"/>
  <c r="E128" i="22" a="1"/>
  <c r="E128" i="22" s="1"/>
  <c r="E129" i="22" a="1"/>
  <c r="E129" i="22" s="1"/>
  <c r="E130" i="22" a="1"/>
  <c r="E130" i="22"/>
  <c r="E131" i="22" a="1"/>
  <c r="E131" i="22"/>
  <c r="E132" i="22" a="1"/>
  <c r="E132" i="22" s="1"/>
  <c r="E133" i="22" a="1"/>
  <c r="E133" i="22" s="1"/>
  <c r="E134" i="22" a="1"/>
  <c r="E134" i="22" s="1"/>
  <c r="E135" i="22" a="1"/>
  <c r="E135" i="22"/>
  <c r="E136" i="22" a="1"/>
  <c r="E136" i="22" s="1"/>
  <c r="E137" i="22" a="1"/>
  <c r="E137" i="22" s="1"/>
  <c r="E138" i="22" a="1"/>
  <c r="E138" i="22" s="1"/>
  <c r="E139" i="22" a="1"/>
  <c r="E139" i="22" s="1"/>
  <c r="E140" i="22" a="1"/>
  <c r="E140" i="22" s="1"/>
  <c r="E141" i="22" a="1"/>
  <c r="E141" i="22" s="1"/>
  <c r="E142" i="22" a="1"/>
  <c r="E142" i="22"/>
  <c r="E143" i="22" a="1"/>
  <c r="E143" i="22" s="1"/>
  <c r="E144" i="22" a="1"/>
  <c r="E144" i="22" s="1"/>
  <c r="E145" i="22" a="1"/>
  <c r="E145" i="22" s="1"/>
  <c r="E146" i="22" a="1"/>
  <c r="E146" i="22"/>
  <c r="E147" i="22" a="1"/>
  <c r="E147" i="22"/>
  <c r="E148" i="22" a="1"/>
  <c r="E148" i="22" s="1"/>
  <c r="E149" i="22" a="1"/>
  <c r="E149" i="22" s="1"/>
  <c r="E150" i="22" a="1"/>
  <c r="E150" i="22" s="1"/>
  <c r="E151" i="22" a="1"/>
  <c r="E151" i="22"/>
  <c r="E152" i="22" a="1"/>
  <c r="E152" i="22" s="1"/>
  <c r="E153" i="22" a="1"/>
  <c r="E153" i="22" s="1"/>
  <c r="E154" i="22" a="1"/>
  <c r="E154" i="22" s="1"/>
  <c r="E155" i="22" a="1"/>
  <c r="E155" i="22" s="1"/>
  <c r="E156" i="22" a="1"/>
  <c r="E156" i="22" s="1"/>
  <c r="E157" i="22" a="1"/>
  <c r="E157" i="22" s="1"/>
  <c r="E158" i="22" a="1"/>
  <c r="E158" i="22"/>
  <c r="E159" i="22" a="1"/>
  <c r="E159" i="22" s="1"/>
  <c r="E160" i="22" a="1"/>
  <c r="E160" i="22" s="1"/>
  <c r="E161" i="22" a="1"/>
  <c r="E161" i="22" s="1"/>
  <c r="E162" i="22" a="1"/>
  <c r="E162" i="22"/>
  <c r="E163" i="22" a="1"/>
  <c r="E163" i="22"/>
  <c r="E164" i="22" a="1"/>
  <c r="E164" i="22" s="1"/>
  <c r="E165" i="22" a="1"/>
  <c r="E165" i="22" s="1"/>
  <c r="E166" i="22" a="1"/>
  <c r="E166" i="22" s="1"/>
  <c r="E167" i="22" a="1"/>
  <c r="E167" i="22"/>
  <c r="E168" i="22" a="1"/>
  <c r="E168" i="22" s="1"/>
  <c r="E169" i="22" a="1"/>
  <c r="E169" i="22" s="1"/>
  <c r="E170" i="22" a="1"/>
  <c r="E170" i="22" s="1"/>
  <c r="E171" i="22" a="1"/>
  <c r="E171" i="22" s="1"/>
  <c r="E172" i="22" a="1"/>
  <c r="E172" i="22" s="1"/>
  <c r="E173" i="22" a="1"/>
  <c r="E173" i="22" s="1"/>
  <c r="E174" i="22" a="1"/>
  <c r="E174" i="22"/>
  <c r="E175" i="22" a="1"/>
  <c r="E175" i="22" s="1"/>
  <c r="E176" i="22" a="1"/>
  <c r="E176" i="22" s="1"/>
  <c r="E177" i="22" a="1"/>
  <c r="E177" i="22" s="1"/>
  <c r="E178" i="22" a="1"/>
  <c r="E178" i="22"/>
  <c r="E179" i="22" a="1"/>
  <c r="E179" i="22"/>
  <c r="E180" i="22" a="1"/>
  <c r="E180" i="22" s="1"/>
  <c r="E181" i="22" a="1"/>
  <c r="E181" i="22" s="1"/>
  <c r="E182" i="22" a="1"/>
  <c r="E182" i="22" s="1"/>
  <c r="E183" i="22" a="1"/>
  <c r="E183" i="22"/>
  <c r="E184" i="22" a="1"/>
  <c r="E184" i="22" s="1"/>
  <c r="E185" i="22" a="1"/>
  <c r="E185" i="22" s="1"/>
  <c r="E186" i="22" a="1"/>
  <c r="E186" i="22" s="1"/>
  <c r="E187" i="22" a="1"/>
  <c r="E187" i="22" s="1"/>
  <c r="E188" i="22" a="1"/>
  <c r="E188" i="22" s="1"/>
  <c r="E189" i="22" a="1"/>
  <c r="E189" i="22" s="1"/>
  <c r="E190" i="22" a="1"/>
  <c r="E190" i="22"/>
  <c r="E191" i="22" a="1"/>
  <c r="E191" i="22" s="1"/>
  <c r="E192" i="22" a="1"/>
  <c r="E192" i="22" s="1"/>
  <c r="E193" i="22" a="1"/>
  <c r="E193" i="22" s="1"/>
  <c r="E194" i="22" a="1"/>
  <c r="E194" i="22" s="1"/>
  <c r="E195" i="22" a="1"/>
  <c r="E195" i="22"/>
  <c r="E196" i="22" a="1"/>
  <c r="E196" i="22" s="1"/>
  <c r="E197" i="22" a="1"/>
  <c r="E197" i="22" s="1"/>
  <c r="E198" i="22" a="1"/>
  <c r="E198" i="22" s="1"/>
  <c r="E199" i="22" a="1"/>
  <c r="E199" i="22"/>
  <c r="E200" i="22" a="1"/>
  <c r="E200" i="22" s="1"/>
  <c r="E201" i="22" a="1"/>
  <c r="E201" i="22" s="1"/>
  <c r="E202" i="22" a="1"/>
  <c r="E202" i="22" s="1"/>
  <c r="E203" i="22" a="1"/>
  <c r="E203" i="22" s="1"/>
  <c r="E204" i="22" a="1"/>
  <c r="E204" i="22" s="1"/>
  <c r="E205" i="22" a="1"/>
  <c r="E205" i="22" s="1"/>
  <c r="E206" i="22" a="1"/>
  <c r="E206" i="22"/>
  <c r="E207" i="22" a="1"/>
  <c r="E207" i="22" s="1"/>
  <c r="E208" i="22" a="1"/>
  <c r="E208" i="22" s="1"/>
  <c r="E209" i="22" a="1"/>
  <c r="E209" i="22" s="1"/>
  <c r="E210" i="22" a="1"/>
  <c r="E210" i="22" s="1"/>
  <c r="E211" i="22" a="1"/>
  <c r="E211" i="22"/>
  <c r="E212" i="22" a="1"/>
  <c r="E212" i="22" s="1"/>
  <c r="E213" i="22" a="1"/>
  <c r="E213" i="22" s="1"/>
  <c r="E214" i="22" a="1"/>
  <c r="E214" i="22" s="1"/>
  <c r="E215" i="22" a="1"/>
  <c r="E215" i="22"/>
  <c r="E216" i="22" a="1"/>
  <c r="E216" i="22" s="1"/>
  <c r="E217" i="22" a="1"/>
  <c r="E217" i="22" s="1"/>
  <c r="E218" i="22" a="1"/>
  <c r="E218" i="22" s="1"/>
  <c r="E219" i="22" a="1"/>
  <c r="E219" i="22" s="1"/>
  <c r="E220" i="22" a="1"/>
  <c r="E220" i="22" s="1"/>
  <c r="E221" i="22" a="1"/>
  <c r="E221" i="22" s="1"/>
  <c r="E222" i="22" a="1"/>
  <c r="E222" i="22"/>
  <c r="E223" i="22" a="1"/>
  <c r="E223" i="22" s="1"/>
  <c r="E224" i="22" a="1"/>
  <c r="E224" i="22" s="1"/>
  <c r="E225" i="22" a="1"/>
  <c r="E225" i="22" s="1"/>
  <c r="E226" i="22" a="1"/>
  <c r="E226" i="22" s="1"/>
  <c r="E227" i="22" a="1"/>
  <c r="E227" i="22" s="1"/>
  <c r="E228" i="22" a="1"/>
  <c r="E228" i="22" s="1"/>
  <c r="E229" i="22" a="1"/>
  <c r="E229" i="22" s="1"/>
  <c r="E230" i="22" a="1"/>
  <c r="E230" i="22" s="1"/>
  <c r="E231" i="22" a="1"/>
  <c r="E231" i="22" s="1"/>
  <c r="E232" i="22" a="1"/>
  <c r="E232" i="22" s="1"/>
  <c r="E233" i="22" a="1"/>
  <c r="E233" i="22" s="1"/>
  <c r="E234" i="22" a="1"/>
  <c r="E234" i="22" s="1"/>
  <c r="E235" i="22" a="1"/>
  <c r="E235" i="22" s="1"/>
  <c r="E236" i="22" a="1"/>
  <c r="E236" i="22" s="1"/>
  <c r="E237" i="22" a="1"/>
  <c r="E237" i="22" s="1"/>
  <c r="E238" i="22" a="1"/>
  <c r="E238" i="22" s="1"/>
  <c r="E239" i="22" a="1"/>
  <c r="E239" i="22" s="1"/>
  <c r="E240" i="22" a="1"/>
  <c r="E240" i="22" s="1"/>
  <c r="E241" i="22" a="1"/>
  <c r="E241" i="22" s="1"/>
  <c r="E242" i="22" a="1"/>
  <c r="E242" i="22"/>
  <c r="E243" i="22" a="1"/>
  <c r="E243" i="22" s="1"/>
  <c r="E244" i="22" a="1"/>
  <c r="E244" i="22" s="1"/>
  <c r="E245" i="22" a="1"/>
  <c r="E245" i="22" s="1"/>
  <c r="E246" i="22" a="1"/>
  <c r="E246" i="22" s="1"/>
  <c r="E247" i="22" a="1"/>
  <c r="E247" i="22" s="1"/>
  <c r="E248" i="22" a="1"/>
  <c r="E248" i="22" s="1"/>
  <c r="E249" i="22" a="1"/>
  <c r="E249" i="22" s="1"/>
  <c r="E250" i="22" a="1"/>
  <c r="E250" i="22" s="1"/>
  <c r="E251" i="22" a="1"/>
  <c r="E251" i="22" s="1"/>
  <c r="E252" i="22" a="1"/>
  <c r="E252" i="22" s="1"/>
  <c r="E253" i="22" a="1"/>
  <c r="E253" i="22" s="1"/>
  <c r="E254" i="22" a="1"/>
  <c r="E254" i="22" s="1"/>
  <c r="E255" i="22" a="1"/>
  <c r="E255" i="22" s="1"/>
  <c r="E256" i="22" a="1"/>
  <c r="E256" i="22" s="1"/>
  <c r="E257" i="22" a="1"/>
  <c r="E257" i="22" s="1"/>
  <c r="E258" i="22" a="1"/>
  <c r="E258" i="22" s="1"/>
  <c r="E259" i="22" a="1"/>
  <c r="E259" i="22" s="1"/>
  <c r="E260" i="22" a="1"/>
  <c r="E260" i="22" s="1"/>
  <c r="E261" i="22" a="1"/>
  <c r="E261" i="22" s="1"/>
  <c r="E262" i="22" a="1"/>
  <c r="E262" i="22" s="1"/>
  <c r="E263" i="22" a="1"/>
  <c r="E263" i="22"/>
  <c r="E264" i="22" a="1"/>
  <c r="E264" i="22" s="1"/>
  <c r="E265" i="22" a="1"/>
  <c r="E265" i="22" s="1"/>
  <c r="E266" i="22" a="1"/>
  <c r="E266" i="22" s="1"/>
  <c r="E267" i="22" a="1"/>
  <c r="E267" i="22" s="1"/>
  <c r="E268" i="22" a="1"/>
  <c r="E268" i="22" s="1"/>
  <c r="E269" i="22" a="1"/>
  <c r="E269" i="22" s="1"/>
  <c r="E270" i="22" a="1"/>
  <c r="E270" i="22" s="1"/>
  <c r="E271" i="22" a="1"/>
  <c r="E271" i="22" s="1"/>
  <c r="E272" i="22" a="1"/>
  <c r="E272" i="22" s="1"/>
  <c r="E273" i="22" a="1"/>
  <c r="E273" i="22" s="1"/>
  <c r="E274" i="22" a="1"/>
  <c r="E274" i="22" s="1"/>
  <c r="E275" i="22" a="1"/>
  <c r="E275" i="22" s="1"/>
  <c r="E276" i="22" a="1"/>
  <c r="E276" i="22" s="1"/>
  <c r="E277" i="22" a="1"/>
  <c r="E277" i="22" s="1"/>
  <c r="E278" i="22" a="1"/>
  <c r="E278" i="22" s="1"/>
  <c r="E279" i="22" a="1"/>
  <c r="E279" i="22" s="1"/>
  <c r="E280" i="22" a="1"/>
  <c r="E280" i="22" s="1"/>
  <c r="E281" i="22" a="1"/>
  <c r="E281" i="22" s="1"/>
  <c r="E282" i="22" a="1"/>
  <c r="E282" i="22" s="1"/>
  <c r="E283" i="22" a="1"/>
  <c r="E283" i="22" s="1"/>
  <c r="E284" i="22" a="1"/>
  <c r="E284" i="22" s="1"/>
  <c r="E285" i="22" a="1"/>
  <c r="E285" i="22" s="1"/>
  <c r="E286" i="22" a="1"/>
  <c r="E286" i="22" s="1"/>
  <c r="E287" i="22" a="1"/>
  <c r="E287" i="22" s="1"/>
  <c r="E288" i="22" a="1"/>
  <c r="E288" i="22" s="1"/>
  <c r="E289" i="22" a="1"/>
  <c r="E289" i="22" s="1"/>
  <c r="E290" i="22" a="1"/>
  <c r="E290" i="22" s="1"/>
  <c r="E291" i="22" a="1"/>
  <c r="E291" i="22" s="1"/>
  <c r="E292" i="22" a="1"/>
  <c r="E292" i="22" s="1"/>
  <c r="E293" i="22" a="1"/>
  <c r="E293" i="22" s="1"/>
  <c r="E294" i="22" a="1"/>
  <c r="E294" i="22" s="1"/>
  <c r="E295" i="22" a="1"/>
  <c r="E295" i="22" s="1"/>
  <c r="E296" i="22" a="1"/>
  <c r="E296" i="22" s="1"/>
  <c r="E297" i="22" a="1"/>
  <c r="E297" i="22" s="1"/>
  <c r="E298" i="22" a="1"/>
  <c r="E298" i="22" s="1"/>
  <c r="E299" i="22" a="1"/>
  <c r="E299" i="22" s="1"/>
  <c r="E300" i="22" a="1"/>
  <c r="E300" i="22" s="1"/>
  <c r="E301" i="22" a="1"/>
  <c r="E301" i="22" s="1"/>
  <c r="E302" i="22" a="1"/>
  <c r="E302" i="22" s="1"/>
  <c r="E303" i="22" a="1"/>
  <c r="E303" i="22" s="1"/>
  <c r="E304" i="22" a="1"/>
  <c r="E304" i="22" s="1"/>
  <c r="E305" i="22" a="1"/>
  <c r="E305" i="22" s="1"/>
  <c r="E306" i="22" a="1"/>
  <c r="E306" i="22"/>
  <c r="E307" i="22" a="1"/>
  <c r="E307" i="22" s="1"/>
  <c r="E308" i="22" a="1"/>
  <c r="E308" i="22" s="1"/>
  <c r="E309" i="22" a="1"/>
  <c r="E309" i="22" s="1"/>
  <c r="E310" i="22" a="1"/>
  <c r="E310" i="22" s="1"/>
  <c r="E311" i="22" a="1"/>
  <c r="E311" i="22" s="1"/>
  <c r="E312" i="22" a="1"/>
  <c r="E312" i="22" s="1"/>
  <c r="E313" i="22" a="1"/>
  <c r="E313" i="22" s="1"/>
  <c r="E314" i="22" a="1"/>
  <c r="E314" i="22" s="1"/>
  <c r="E315" i="22" a="1"/>
  <c r="E315" i="22" s="1"/>
  <c r="E316" i="22" a="1"/>
  <c r="E316" i="22" s="1"/>
  <c r="E317" i="22" a="1"/>
  <c r="E317" i="22" s="1"/>
  <c r="E318" i="22" a="1"/>
  <c r="E318" i="22" s="1"/>
  <c r="E319" i="22" a="1"/>
  <c r="E319" i="22" s="1"/>
  <c r="E320" i="22" a="1"/>
  <c r="E320" i="22" s="1"/>
  <c r="E321" i="22" a="1"/>
  <c r="E321" i="22" s="1"/>
  <c r="E322" i="22" a="1"/>
  <c r="E322" i="22" s="1"/>
  <c r="E323" i="22" a="1"/>
  <c r="E323" i="22" s="1"/>
  <c r="E324" i="22" a="1"/>
  <c r="E324" i="22" s="1"/>
  <c r="E325" i="22" a="1"/>
  <c r="E325" i="22" s="1"/>
  <c r="E326" i="22" a="1"/>
  <c r="E326" i="22" s="1"/>
  <c r="E327" i="22" a="1"/>
  <c r="E327" i="22"/>
  <c r="E328" i="22" a="1"/>
  <c r="E328" i="22" s="1"/>
  <c r="E329" i="22" a="1"/>
  <c r="E329" i="22" s="1"/>
  <c r="E330" i="22" a="1"/>
  <c r="E330" i="22" s="1"/>
  <c r="E331" i="22" a="1"/>
  <c r="E331" i="22" s="1"/>
  <c r="E332" i="22" a="1"/>
  <c r="E332" i="22" s="1"/>
  <c r="E333" i="22" a="1"/>
  <c r="E333" i="22" s="1"/>
  <c r="E334" i="22" a="1"/>
  <c r="E334" i="22" s="1"/>
  <c r="E335" i="22" a="1"/>
  <c r="E335" i="22" s="1"/>
  <c r="E336" i="22" a="1"/>
  <c r="E336" i="22" s="1"/>
  <c r="E337" i="22" a="1"/>
  <c r="E337" i="22" s="1"/>
  <c r="E338" i="22" a="1"/>
  <c r="E338" i="22" s="1"/>
  <c r="E339" i="22" a="1"/>
  <c r="E339" i="22" s="1"/>
  <c r="E340" i="22" a="1"/>
  <c r="E340" i="22" s="1"/>
  <c r="E341" i="22" a="1"/>
  <c r="E341" i="22"/>
  <c r="E342" i="22" a="1"/>
  <c r="E342" i="22"/>
  <c r="E343" i="22" a="1"/>
  <c r="E343" i="22" s="1"/>
  <c r="E344" i="22" a="1"/>
  <c r="E344" i="22"/>
  <c r="E345" i="22" a="1"/>
  <c r="E345" i="22"/>
  <c r="E346" i="22" a="1"/>
  <c r="E346" i="22"/>
  <c r="E347" i="22" a="1"/>
  <c r="E347" i="22" s="1"/>
  <c r="E348" i="22" a="1"/>
  <c r="E348" i="22"/>
  <c r="E349" i="22" a="1"/>
  <c r="E349" i="22"/>
  <c r="E350" i="22" a="1"/>
  <c r="E350" i="22"/>
  <c r="E351" i="22" a="1"/>
  <c r="E351" i="22" s="1"/>
  <c r="E352" i="22" a="1"/>
  <c r="E352" i="22"/>
  <c r="E353" i="22" a="1"/>
  <c r="E353" i="22"/>
  <c r="E354" i="22" a="1"/>
  <c r="E354" i="22"/>
  <c r="E355" i="22" a="1"/>
  <c r="E355" i="22" s="1"/>
  <c r="E356" i="22" a="1"/>
  <c r="E356" i="22"/>
  <c r="E357" i="22" a="1"/>
  <c r="E357" i="22"/>
  <c r="E358" i="22" a="1"/>
  <c r="E358" i="22"/>
  <c r="E359" i="22" a="1"/>
  <c r="E359" i="22" s="1"/>
  <c r="E360" i="22" a="1"/>
  <c r="E360" i="22"/>
  <c r="E361" i="22" a="1"/>
  <c r="E361" i="22"/>
  <c r="E362" i="22" a="1"/>
  <c r="E362" i="22"/>
  <c r="E363" i="22" a="1"/>
  <c r="E363" i="22" s="1"/>
  <c r="E364" i="22" a="1"/>
  <c r="E364" i="22"/>
  <c r="E365" i="22" a="1"/>
  <c r="E365" i="22"/>
  <c r="E366" i="22" a="1"/>
  <c r="E366" i="22"/>
  <c r="E367" i="22" a="1"/>
  <c r="E367" i="22" s="1"/>
  <c r="E368" i="22" a="1"/>
  <c r="E368" i="22"/>
  <c r="E369" i="22" a="1"/>
  <c r="E369" i="22"/>
  <c r="E370" i="22" a="1"/>
  <c r="E370" i="22"/>
  <c r="E371" i="22" a="1"/>
  <c r="E371" i="22" s="1"/>
  <c r="E372" i="22" a="1"/>
  <c r="E372" i="22"/>
  <c r="E373" i="22" a="1"/>
  <c r="E373" i="22"/>
  <c r="E374" i="22" a="1"/>
  <c r="E374" i="22"/>
  <c r="E375" i="22" a="1"/>
  <c r="E375" i="22" s="1"/>
  <c r="E376" i="22" a="1"/>
  <c r="E376" i="22"/>
  <c r="E377" i="22" a="1"/>
  <c r="E377" i="22"/>
  <c r="E378" i="22" a="1"/>
  <c r="E378" i="22"/>
  <c r="E379" i="22" a="1"/>
  <c r="E379" i="22" s="1"/>
  <c r="E380" i="22" a="1"/>
  <c r="E380" i="22"/>
  <c r="E381" i="22" a="1"/>
  <c r="E381" i="22"/>
  <c r="E382" i="22" a="1"/>
  <c r="E382" i="22"/>
  <c r="E383" i="22" a="1"/>
  <c r="E383" i="22" s="1"/>
  <c r="E384" i="22" a="1"/>
  <c r="E384" i="22" s="1"/>
  <c r="E385" i="22" a="1"/>
  <c r="E385" i="22"/>
  <c r="E386" i="22" a="1"/>
  <c r="E386" i="22"/>
  <c r="E387" i="22" a="1"/>
  <c r="E387" i="22" s="1"/>
  <c r="E388" i="22" a="1"/>
  <c r="E388" i="22" s="1"/>
  <c r="E389" i="22" a="1"/>
  <c r="E389" i="22"/>
  <c r="E390" i="22" a="1"/>
  <c r="E390" i="22"/>
  <c r="E391" i="22" a="1"/>
  <c r="E391" i="22" s="1"/>
  <c r="E392" i="22" a="1"/>
  <c r="E392" i="22" s="1"/>
  <c r="E393" i="22" a="1"/>
  <c r="E393" i="22"/>
  <c r="E394" i="22" a="1"/>
  <c r="E394" i="22"/>
  <c r="E395" i="22" a="1"/>
  <c r="E395" i="22" s="1"/>
  <c r="E396" i="22" a="1"/>
  <c r="E396" i="22" s="1"/>
  <c r="E397" i="22" a="1"/>
  <c r="E397" i="22"/>
  <c r="E398" i="22" a="1"/>
  <c r="E398" i="22"/>
  <c r="E399" i="22" a="1"/>
  <c r="E399" i="22" s="1"/>
  <c r="E400" i="22" a="1"/>
  <c r="E400" i="22" s="1"/>
  <c r="E401" i="22" a="1"/>
  <c r="E401" i="22"/>
  <c r="E402" i="22" a="1"/>
  <c r="E402" i="22"/>
  <c r="E403" i="22" a="1"/>
  <c r="E403" i="22" s="1"/>
  <c r="E404" i="22" a="1"/>
  <c r="E404" i="22" s="1"/>
  <c r="E405" i="22" a="1"/>
  <c r="E405" i="22"/>
  <c r="E406" i="22" a="1"/>
  <c r="E406" i="22"/>
  <c r="E407" i="22" a="1"/>
  <c r="E407" i="22" s="1"/>
  <c r="E408" i="22" a="1"/>
  <c r="E408" i="22" s="1"/>
  <c r="E409" i="22" a="1"/>
  <c r="E409" i="22"/>
  <c r="E410" i="22" a="1"/>
  <c r="E410" i="22"/>
  <c r="E411" i="22" a="1"/>
  <c r="E411" i="22" s="1"/>
  <c r="E412" i="22" a="1"/>
  <c r="E412" i="22" s="1"/>
  <c r="E413" i="22" a="1"/>
  <c r="E413" i="22"/>
  <c r="E414" i="22" a="1"/>
  <c r="E414" i="22"/>
  <c r="E415" i="22" a="1"/>
  <c r="E415" i="22" s="1"/>
  <c r="E416" i="22" a="1"/>
  <c r="E416" i="22" s="1"/>
  <c r="E417" i="22" a="1"/>
  <c r="E417" i="22"/>
  <c r="E418" i="22" a="1"/>
  <c r="E418" i="22"/>
  <c r="E419" i="22" a="1"/>
  <c r="E419" i="22" s="1"/>
  <c r="E420" i="22" a="1"/>
  <c r="E420" i="22" s="1"/>
  <c r="E421" i="22" a="1"/>
  <c r="E421" i="22"/>
  <c r="E422" i="22" a="1"/>
  <c r="E422" i="22"/>
  <c r="E423" i="22" a="1"/>
  <c r="E423" i="22" s="1"/>
  <c r="E424" i="22" a="1"/>
  <c r="E424" i="22" s="1"/>
  <c r="E425" i="22" a="1"/>
  <c r="E425" i="22"/>
  <c r="E426" i="22" a="1"/>
  <c r="E426" i="22"/>
  <c r="E427" i="22" a="1"/>
  <c r="E427" i="22" s="1"/>
  <c r="E428" i="22" a="1"/>
  <c r="E428" i="22" s="1"/>
  <c r="E429" i="22" a="1"/>
  <c r="E429" i="22"/>
  <c r="E430" i="22" a="1"/>
  <c r="E430" i="22"/>
  <c r="E431" i="22" a="1"/>
  <c r="E431" i="22" s="1"/>
  <c r="E432" i="22" a="1"/>
  <c r="E432" i="22" s="1"/>
  <c r="E433" i="22" a="1"/>
  <c r="E433" i="22"/>
  <c r="E434" i="22" a="1"/>
  <c r="E434" i="22"/>
  <c r="E435" i="22" a="1"/>
  <c r="E435" i="22" s="1"/>
  <c r="E436" i="22" a="1"/>
  <c r="E436" i="22" s="1"/>
  <c r="E437" i="22" a="1"/>
  <c r="E437" i="22"/>
  <c r="E438" i="22" a="1"/>
  <c r="E438" i="22"/>
  <c r="E439" i="22" a="1"/>
  <c r="E439" i="22" s="1"/>
  <c r="E440" i="22" a="1"/>
  <c r="E440" i="22" s="1"/>
  <c r="E441" i="22" a="1"/>
  <c r="E441" i="22"/>
  <c r="E442" i="22" a="1"/>
  <c r="E442" i="22"/>
  <c r="E443" i="22" a="1"/>
  <c r="E443" i="22" s="1"/>
  <c r="E444" i="22" a="1"/>
  <c r="E444" i="22" s="1"/>
  <c r="E445" i="22" a="1"/>
  <c r="E445" i="22"/>
  <c r="E446" i="22" a="1"/>
  <c r="E446" i="22"/>
  <c r="E447" i="22" a="1"/>
  <c r="E447" i="22" s="1"/>
  <c r="E448" i="22" a="1"/>
  <c r="E448" i="22" s="1"/>
  <c r="E449" i="22" a="1"/>
  <c r="E449" i="22"/>
  <c r="E450" i="22" a="1"/>
  <c r="E450" i="22"/>
  <c r="E451" i="22" a="1"/>
  <c r="E451" i="22" s="1"/>
  <c r="E452" i="22" a="1"/>
  <c r="E452" i="22" s="1"/>
  <c r="E453" i="22" a="1"/>
  <c r="E453" i="22"/>
  <c r="E454" i="22" a="1"/>
  <c r="E454" i="22"/>
  <c r="E455" i="22" a="1"/>
  <c r="E455" i="22" s="1"/>
  <c r="E456" i="22" a="1"/>
  <c r="E456" i="22" s="1"/>
  <c r="E457" i="22" a="1"/>
  <c r="E457" i="22"/>
  <c r="E458" i="22" a="1"/>
  <c r="E458" i="22"/>
  <c r="E459" i="22" a="1"/>
  <c r="E459" i="22" s="1"/>
  <c r="E460" i="22" a="1"/>
  <c r="E460" i="22" s="1"/>
  <c r="E461" i="22" a="1"/>
  <c r="E461" i="22"/>
  <c r="E462" i="22" a="1"/>
  <c r="E462" i="22"/>
  <c r="E463" i="22" a="1"/>
  <c r="E463" i="22" s="1"/>
  <c r="E464" i="22" a="1"/>
  <c r="E464" i="22" s="1"/>
  <c r="E465" i="22" a="1"/>
  <c r="E465" i="22"/>
  <c r="E466" i="22" a="1"/>
  <c r="E466" i="22"/>
  <c r="E467" i="22" a="1"/>
  <c r="E467" i="22" s="1"/>
  <c r="E468" i="22" a="1"/>
  <c r="E468" i="22" s="1"/>
  <c r="E469" i="22" a="1"/>
  <c r="E469" i="22"/>
  <c r="E470" i="22" a="1"/>
  <c r="E470" i="22"/>
  <c r="E471" i="22" a="1"/>
  <c r="E471" i="22" s="1"/>
  <c r="E472" i="22" a="1"/>
  <c r="E472" i="22" s="1"/>
  <c r="E473" i="22" a="1"/>
  <c r="E473" i="22"/>
  <c r="E474" i="22" a="1"/>
  <c r="E474" i="22"/>
  <c r="E475" i="22" a="1"/>
  <c r="E475" i="22" s="1"/>
  <c r="E476" i="22" a="1"/>
  <c r="E476" i="22" s="1"/>
  <c r="E477" i="22" a="1"/>
  <c r="E477" i="22"/>
  <c r="E478" i="22" a="1"/>
  <c r="E478" i="22"/>
  <c r="E479" i="22" a="1"/>
  <c r="E479" i="22" s="1"/>
  <c r="E480" i="22" a="1"/>
  <c r="E480" i="22" s="1"/>
  <c r="E481" i="22" a="1"/>
  <c r="E481" i="22"/>
  <c r="E482" i="22" a="1"/>
  <c r="E482" i="22"/>
  <c r="E483" i="22" a="1"/>
  <c r="E483" i="22" s="1"/>
  <c r="E484" i="22" a="1"/>
  <c r="E484" i="22" s="1"/>
  <c r="E485" i="22" a="1"/>
  <c r="E485" i="22"/>
  <c r="E486" i="22" a="1"/>
  <c r="E486" i="22"/>
  <c r="E487" i="22" a="1"/>
  <c r="E487" i="22" s="1"/>
  <c r="E488" i="22" a="1"/>
  <c r="E488" i="22" s="1"/>
  <c r="E489" i="22" a="1"/>
  <c r="E489" i="22"/>
  <c r="E490" i="22" a="1"/>
  <c r="E490" i="22" s="1"/>
  <c r="E491" i="22" a="1"/>
  <c r="E491" i="22" s="1"/>
  <c r="E492" i="22" a="1"/>
  <c r="E492" i="22" s="1"/>
  <c r="E493" i="22" a="1"/>
  <c r="E493" i="22"/>
  <c r="E494" i="22" a="1"/>
  <c r="E494" i="22"/>
  <c r="E495" i="22" a="1"/>
  <c r="E495" i="22" s="1"/>
  <c r="E496" i="22" a="1"/>
  <c r="E496" i="22" s="1"/>
  <c r="E497" i="22" a="1"/>
  <c r="E497" i="22"/>
  <c r="E498" i="22" a="1"/>
  <c r="E498" i="22" s="1"/>
  <c r="E499" i="22" a="1"/>
  <c r="E499" i="22" s="1"/>
  <c r="E500" i="22" a="1"/>
  <c r="E500" i="22" s="1"/>
  <c r="E501" i="22" a="1"/>
  <c r="E501" i="22"/>
  <c r="E502" i="22" a="1"/>
  <c r="E502" i="22" s="1"/>
  <c r="E503" i="22" a="1"/>
  <c r="E503" i="22" s="1"/>
  <c r="E504" i="22" a="1"/>
  <c r="E504" i="22" s="1"/>
  <c r="E505" i="22" a="1"/>
  <c r="E505" i="22"/>
  <c r="E506" i="22" a="1"/>
  <c r="E506" i="22" s="1"/>
  <c r="E507" i="22" a="1"/>
  <c r="E507" i="22" s="1"/>
  <c r="E508" i="22" a="1"/>
  <c r="E508" i="22" s="1"/>
  <c r="E509" i="22" a="1"/>
  <c r="E509" i="22"/>
  <c r="E510" i="22" a="1"/>
  <c r="E510" i="22"/>
  <c r="E511" i="22" a="1"/>
  <c r="E511" i="22" s="1"/>
  <c r="E512" i="22" a="1"/>
  <c r="E512" i="22" s="1"/>
  <c r="E513" i="22" a="1"/>
  <c r="E513" i="22"/>
  <c r="E514" i="22" a="1"/>
  <c r="E514" i="22" s="1"/>
  <c r="E515" i="22" a="1"/>
  <c r="E515" i="22" s="1"/>
  <c r="E516" i="22" a="1"/>
  <c r="E516" i="22" s="1"/>
  <c r="E517" i="22" a="1"/>
  <c r="E517" i="22" s="1"/>
  <c r="E518" i="22" a="1"/>
  <c r="E518" i="22" s="1"/>
  <c r="E519" i="22" a="1"/>
  <c r="E519" i="22" s="1"/>
  <c r="E520" i="22" a="1"/>
  <c r="E520" i="22" s="1"/>
  <c r="E521" i="22" a="1"/>
  <c r="E521" i="22" s="1"/>
  <c r="E522" i="22" a="1"/>
  <c r="E522" i="22"/>
  <c r="E523" i="22" a="1"/>
  <c r="E523" i="22" s="1"/>
  <c r="E524" i="22" a="1"/>
  <c r="E524" i="22" s="1"/>
  <c r="E525" i="22" a="1"/>
  <c r="E525" i="22" s="1"/>
  <c r="E526" i="22" a="1"/>
  <c r="E526" i="22"/>
  <c r="E527" i="22" a="1"/>
  <c r="E527" i="22" s="1"/>
  <c r="E528" i="22" a="1"/>
  <c r="E528" i="22" s="1"/>
  <c r="E529" i="22" a="1"/>
  <c r="E529" i="22" s="1"/>
  <c r="E530" i="22" a="1"/>
  <c r="E530" i="22" s="1"/>
  <c r="E531" i="22" a="1"/>
  <c r="E531" i="22" s="1"/>
  <c r="E532" i="22" a="1"/>
  <c r="E532" i="22" s="1"/>
  <c r="E533" i="22" a="1"/>
  <c r="E533" i="22" s="1"/>
  <c r="E534" i="22" a="1"/>
  <c r="E534" i="22"/>
  <c r="E535" i="22" a="1"/>
  <c r="E535" i="22" s="1"/>
  <c r="E536" i="22" a="1"/>
  <c r="E536" i="22" s="1"/>
  <c r="E537" i="22" a="1"/>
  <c r="E537" i="22" s="1"/>
  <c r="E538" i="22" a="1"/>
  <c r="E538" i="22" s="1"/>
  <c r="E539" i="22" a="1"/>
  <c r="E539" i="22" s="1"/>
  <c r="E540" i="22" a="1"/>
  <c r="E540" i="22" s="1"/>
  <c r="E541" i="22" a="1"/>
  <c r="E541" i="22" s="1"/>
  <c r="E542" i="22" a="1"/>
  <c r="E542" i="22"/>
  <c r="E543" i="22" a="1"/>
  <c r="E543" i="22" s="1"/>
  <c r="E544" i="22" a="1"/>
  <c r="E544" i="22" s="1"/>
  <c r="E545" i="22" a="1"/>
  <c r="E545" i="22" s="1"/>
  <c r="E546" i="22" a="1"/>
  <c r="E546" i="22" s="1"/>
  <c r="E547" i="22" a="1"/>
  <c r="E547" i="22" s="1"/>
  <c r="E548" i="22" a="1"/>
  <c r="E548" i="22" s="1"/>
  <c r="E549" i="22" a="1"/>
  <c r="E549" i="22" s="1"/>
  <c r="E550" i="22" a="1"/>
  <c r="E550" i="22" s="1"/>
  <c r="E551" i="22" a="1"/>
  <c r="E551" i="22" s="1"/>
  <c r="E552" i="22" a="1"/>
  <c r="E552" i="22" s="1"/>
  <c r="E553" i="22" a="1"/>
  <c r="E553" i="22" s="1"/>
  <c r="E554" i="22" a="1"/>
  <c r="E554" i="22"/>
  <c r="E555" i="22" a="1"/>
  <c r="E555" i="22" s="1"/>
  <c r="E556" i="22" a="1"/>
  <c r="E556" i="22" s="1"/>
  <c r="E557" i="22" a="1"/>
  <c r="E557" i="22" s="1"/>
  <c r="E558" i="22" a="1"/>
  <c r="E558" i="22"/>
  <c r="E559" i="22" a="1"/>
  <c r="E559" i="22" s="1"/>
  <c r="E560" i="22" a="1"/>
  <c r="E560" i="22" s="1"/>
  <c r="E561" i="22" a="1"/>
  <c r="E561" i="22" s="1"/>
  <c r="E562" i="22" a="1"/>
  <c r="E562" i="22" s="1"/>
  <c r="E563" i="22" a="1"/>
  <c r="E563" i="22" s="1"/>
  <c r="E564" i="22" a="1"/>
  <c r="E564" i="22" s="1"/>
  <c r="E565" i="22" a="1"/>
  <c r="E565" i="22" s="1"/>
  <c r="E566" i="22" a="1"/>
  <c r="E566" i="22"/>
  <c r="E567" i="22" a="1"/>
  <c r="E567" i="22" s="1"/>
  <c r="E568" i="22" a="1"/>
  <c r="E568" i="22" s="1"/>
  <c r="E569" i="22" a="1"/>
  <c r="E569" i="22" s="1"/>
  <c r="E570" i="22" a="1"/>
  <c r="E570" i="22" s="1"/>
  <c r="E571" i="22" a="1"/>
  <c r="E571" i="22" s="1"/>
  <c r="E572" i="22" a="1"/>
  <c r="E572" i="22" s="1"/>
  <c r="E573" i="22" a="1"/>
  <c r="E573" i="22" s="1"/>
  <c r="E574" i="22" a="1"/>
  <c r="E574" i="22" s="1"/>
  <c r="E575" i="22" a="1"/>
  <c r="E575" i="22" s="1"/>
  <c r="E576" i="22" a="1"/>
  <c r="E576" i="22" s="1"/>
  <c r="E577" i="22" a="1"/>
  <c r="E577" i="22" s="1"/>
  <c r="E578" i="22" a="1"/>
  <c r="E578" i="22" s="1"/>
  <c r="E579" i="22" a="1"/>
  <c r="E579" i="22" s="1"/>
  <c r="E580" i="22" a="1"/>
  <c r="E580" i="22" s="1"/>
  <c r="E581" i="22" a="1"/>
  <c r="E581" i="22" s="1"/>
  <c r="E582" i="22" a="1"/>
  <c r="E582" i="22" s="1"/>
  <c r="E583" i="22" a="1"/>
  <c r="E583" i="22" s="1"/>
  <c r="E584" i="22" a="1"/>
  <c r="E584" i="22" s="1"/>
  <c r="E585" i="22" a="1"/>
  <c r="E585" i="22" s="1"/>
  <c r="E586" i="22" a="1"/>
  <c r="E586" i="22"/>
  <c r="E587" i="22" a="1"/>
  <c r="E587" i="22" s="1"/>
  <c r="E588" i="22" a="1"/>
  <c r="E588" i="22" s="1"/>
  <c r="E589" i="22" a="1"/>
  <c r="E589" i="22" s="1"/>
  <c r="E590" i="22" a="1"/>
  <c r="E590" i="22"/>
  <c r="E591" i="22" a="1"/>
  <c r="E591" i="22" s="1"/>
  <c r="E592" i="22" a="1"/>
  <c r="E592" i="22" s="1"/>
  <c r="E593" i="22" a="1"/>
  <c r="E593" i="22" s="1"/>
  <c r="E594" i="22" a="1"/>
  <c r="E594" i="22" s="1"/>
  <c r="E595" i="22" a="1"/>
  <c r="E595" i="22" s="1"/>
  <c r="E596" i="22" a="1"/>
  <c r="E596" i="22" s="1"/>
  <c r="E597" i="22" a="1"/>
  <c r="E597" i="22" s="1"/>
  <c r="E598" i="22" a="1"/>
  <c r="E598" i="22"/>
  <c r="E599" i="22" a="1"/>
  <c r="E599" i="22" s="1"/>
  <c r="E600" i="22" a="1"/>
  <c r="E600" i="22" s="1"/>
  <c r="E601" i="22" a="1"/>
  <c r="E601" i="22" s="1"/>
  <c r="E602" i="22" a="1"/>
  <c r="E602" i="22" s="1"/>
  <c r="E603" i="22" a="1"/>
  <c r="E603" i="22" s="1"/>
  <c r="E604" i="22" a="1"/>
  <c r="E604" i="22" s="1"/>
  <c r="E605" i="22" a="1"/>
  <c r="E605" i="22" s="1"/>
  <c r="E606" i="22" a="1"/>
  <c r="E606" i="22"/>
  <c r="E607" i="22" a="1"/>
  <c r="E607" i="22" s="1"/>
  <c r="E608" i="22" a="1"/>
  <c r="E608" i="22" s="1"/>
  <c r="E609" i="22" a="1"/>
  <c r="E609" i="22" s="1"/>
  <c r="E610" i="22" a="1"/>
  <c r="E610" i="22" s="1"/>
  <c r="E611" i="22" a="1"/>
  <c r="E611" i="22" s="1"/>
  <c r="E612" i="22" a="1"/>
  <c r="E612" i="22" s="1"/>
  <c r="E613" i="22" a="1"/>
  <c r="E613" i="22" s="1"/>
  <c r="E614" i="22" a="1"/>
  <c r="E614" i="22" s="1"/>
  <c r="E615" i="22" a="1"/>
  <c r="E615" i="22" s="1"/>
  <c r="E616" i="22" a="1"/>
  <c r="E616" i="22" s="1"/>
  <c r="E617" i="22" a="1"/>
  <c r="E617" i="22" s="1"/>
  <c r="E618" i="22" a="1"/>
  <c r="E618" i="22"/>
  <c r="E619" i="22" a="1"/>
  <c r="E619" i="22" s="1"/>
  <c r="E620" i="22" a="1"/>
  <c r="E620" i="22" s="1"/>
  <c r="E621" i="22" a="1"/>
  <c r="E621" i="22" s="1"/>
  <c r="E622" i="22" a="1"/>
  <c r="E622" i="22"/>
  <c r="E623" i="22" a="1"/>
  <c r="E623" i="22" s="1"/>
  <c r="E624" i="22" a="1"/>
  <c r="E624" i="22" s="1"/>
  <c r="E625" i="22" a="1"/>
  <c r="E625" i="22" s="1"/>
  <c r="E626" i="22" a="1"/>
  <c r="E626" i="22" s="1"/>
  <c r="E627" i="22" a="1"/>
  <c r="E627" i="22" s="1"/>
  <c r="E628" i="22" a="1"/>
  <c r="E628" i="22" s="1"/>
  <c r="E629" i="22" a="1"/>
  <c r="E629" i="22" s="1"/>
  <c r="E630" i="22" a="1"/>
  <c r="E630" i="22"/>
  <c r="E631" i="22" a="1"/>
  <c r="E631" i="22" s="1"/>
  <c r="E632" i="22" a="1"/>
  <c r="E632" i="22" s="1"/>
  <c r="E633" i="22" a="1"/>
  <c r="E633" i="22" s="1"/>
  <c r="E634" i="22" a="1"/>
  <c r="E634" i="22" s="1"/>
  <c r="E635" i="22" a="1"/>
  <c r="E635" i="22" s="1"/>
  <c r="E636" i="22" a="1"/>
  <c r="E636" i="22" s="1"/>
  <c r="E637" i="22" a="1"/>
  <c r="E637" i="22" s="1"/>
  <c r="E638" i="22" a="1"/>
  <c r="E638" i="22" s="1"/>
  <c r="E639" i="22" a="1"/>
  <c r="E639" i="22" s="1"/>
  <c r="E640" i="22" a="1"/>
  <c r="E640" i="22" s="1"/>
  <c r="E641" i="22" a="1"/>
  <c r="E641" i="22" s="1"/>
  <c r="E642" i="22" a="1"/>
  <c r="E642" i="22" s="1"/>
  <c r="E643" i="22" a="1"/>
  <c r="E643" i="22" s="1"/>
  <c r="E644" i="22" a="1"/>
  <c r="E644" i="22" s="1"/>
  <c r="E645" i="22" a="1"/>
  <c r="E645" i="22" s="1"/>
  <c r="E646" i="22" a="1"/>
  <c r="E646" i="22" s="1"/>
  <c r="E647" i="22" a="1"/>
  <c r="E647" i="22" s="1"/>
  <c r="E648" i="22" a="1"/>
  <c r="E648" i="22" s="1"/>
  <c r="E649" i="22" a="1"/>
  <c r="E649" i="22" s="1"/>
  <c r="E650" i="22" a="1"/>
  <c r="E650" i="22" s="1"/>
  <c r="E651" i="22" a="1"/>
  <c r="E651" i="22" s="1"/>
  <c r="E652" i="22" a="1"/>
  <c r="E652" i="22" s="1"/>
  <c r="E653" i="22" a="1"/>
  <c r="E653" i="22" s="1"/>
  <c r="E654" i="22" a="1"/>
  <c r="E654" i="22"/>
  <c r="E655" i="22" a="1"/>
  <c r="E655" i="22" s="1"/>
  <c r="E656" i="22" a="1"/>
  <c r="E656" i="22" s="1"/>
  <c r="E657" i="22" a="1"/>
  <c r="E657" i="22" s="1"/>
  <c r="E658" i="22" a="1"/>
  <c r="E658" i="22" s="1"/>
  <c r="E659" i="22" a="1"/>
  <c r="E659" i="22" s="1"/>
  <c r="E660" i="22" a="1"/>
  <c r="E660" i="22" s="1"/>
  <c r="E661" i="22" a="1"/>
  <c r="E661" i="22" s="1"/>
  <c r="E662" i="22" a="1"/>
  <c r="E662" i="22"/>
  <c r="E663" i="22" a="1"/>
  <c r="E663" i="22" s="1"/>
  <c r="E664" i="22" a="1"/>
  <c r="E664" i="22" s="1"/>
  <c r="E665" i="22" a="1"/>
  <c r="E665" i="22" s="1"/>
  <c r="E666" i="22" a="1"/>
  <c r="E666" i="22" s="1"/>
  <c r="E667" i="22" a="1"/>
  <c r="E667" i="22" s="1"/>
  <c r="E668" i="22" a="1"/>
  <c r="E668" i="22" s="1"/>
  <c r="E669" i="22" a="1"/>
  <c r="E669" i="22" s="1"/>
  <c r="E670" i="22" a="1"/>
  <c r="E670" i="22"/>
  <c r="E671" i="22" a="1"/>
  <c r="E671" i="22" s="1"/>
  <c r="E672" i="22" a="1"/>
  <c r="E672" i="22" s="1"/>
  <c r="E673" i="22" a="1"/>
  <c r="E673" i="22" s="1"/>
  <c r="E674" i="22" a="1"/>
  <c r="E674" i="22" s="1"/>
  <c r="E675" i="22" a="1"/>
  <c r="E675" i="22" s="1"/>
  <c r="E676" i="22" a="1"/>
  <c r="E676" i="22" s="1"/>
  <c r="E677" i="22" a="1"/>
  <c r="E677" i="22" s="1"/>
  <c r="E678" i="22" a="1"/>
  <c r="E678" i="22" s="1"/>
  <c r="E679" i="22" a="1"/>
  <c r="E679" i="22" s="1"/>
  <c r="E680" i="22" a="1"/>
  <c r="E680" i="22" s="1"/>
  <c r="E681" i="22" a="1"/>
  <c r="E681" i="22"/>
  <c r="E682" i="22" a="1"/>
  <c r="E682" i="22" s="1"/>
  <c r="E683" i="22" a="1"/>
  <c r="E683" i="22" s="1"/>
  <c r="E684" i="22" a="1"/>
  <c r="E684" i="22"/>
  <c r="E685" i="22" a="1"/>
  <c r="E685" i="22"/>
  <c r="E686" i="22" a="1"/>
  <c r="E686" i="22"/>
  <c r="E687" i="22" a="1"/>
  <c r="E687" i="22" s="1"/>
  <c r="E688" i="22" a="1"/>
  <c r="E688" i="22"/>
  <c r="E689" i="22" a="1"/>
  <c r="E689" i="22"/>
  <c r="E690" i="22" a="1"/>
  <c r="E690" i="22" s="1"/>
  <c r="E691" i="22" a="1"/>
  <c r="E691" i="22" s="1"/>
  <c r="E692" i="22" a="1"/>
  <c r="E692" i="22"/>
  <c r="E693" i="22" a="1"/>
  <c r="E693" i="22"/>
  <c r="E694" i="22" a="1"/>
  <c r="E694" i="22"/>
  <c r="E695" i="22" a="1"/>
  <c r="E695" i="22" s="1"/>
  <c r="E696" i="22" a="1"/>
  <c r="E696" i="22"/>
  <c r="E697" i="22" a="1"/>
  <c r="E697" i="22"/>
  <c r="E698" i="22" a="1"/>
  <c r="E698" i="22"/>
  <c r="E699" i="22" a="1"/>
  <c r="E699" i="22" s="1"/>
  <c r="E700" i="22" a="1"/>
  <c r="E700" i="22"/>
  <c r="E701" i="22" a="1"/>
  <c r="E701" i="22"/>
  <c r="E702" i="22" a="1"/>
  <c r="E702" i="22" s="1"/>
  <c r="E703" i="22" a="1"/>
  <c r="E703" i="22" s="1"/>
  <c r="E704" i="22" a="1"/>
  <c r="E704" i="22"/>
  <c r="E705" i="22" a="1"/>
  <c r="E705" i="22"/>
  <c r="E706" i="22" a="1"/>
  <c r="E706" i="22"/>
  <c r="E707" i="22" a="1"/>
  <c r="E707" i="22" s="1"/>
  <c r="E708" i="22" a="1"/>
  <c r="E708" i="22"/>
  <c r="E709" i="22" a="1"/>
  <c r="E709" i="22"/>
  <c r="E710" i="22" a="1"/>
  <c r="E710" i="22"/>
  <c r="E711" i="22" a="1"/>
  <c r="E711" i="22" s="1"/>
  <c r="E712" i="22" a="1"/>
  <c r="E712" i="22"/>
  <c r="E713" i="22" a="1"/>
  <c r="E713" i="22"/>
  <c r="E714" i="22" a="1"/>
  <c r="E714" i="22" s="1"/>
  <c r="E715" i="22" a="1"/>
  <c r="E715" i="22" s="1"/>
  <c r="E716" i="22" a="1"/>
  <c r="E716" i="22"/>
  <c r="E717" i="22" a="1"/>
  <c r="E717" i="22"/>
  <c r="E718" i="22" a="1"/>
  <c r="E718" i="22"/>
  <c r="E719" i="22" a="1"/>
  <c r="E719" i="22" s="1"/>
  <c r="E720" i="22" a="1"/>
  <c r="E720" i="22"/>
  <c r="E721" i="22" a="1"/>
  <c r="E721" i="22"/>
  <c r="E722" i="22" a="1"/>
  <c r="E722" i="22" s="1"/>
  <c r="E723" i="22" a="1"/>
  <c r="E723" i="22" s="1"/>
  <c r="E724" i="22" a="1"/>
  <c r="E724" i="22"/>
  <c r="E725" i="22" a="1"/>
  <c r="E725" i="22" s="1"/>
  <c r="E726" i="22" a="1"/>
  <c r="E726" i="22"/>
  <c r="E727" i="22" a="1"/>
  <c r="E727" i="22" s="1"/>
  <c r="E728" i="22" a="1"/>
  <c r="E728" i="22"/>
  <c r="E729" i="22" a="1"/>
  <c r="E729" i="22"/>
  <c r="E730" i="22" a="1"/>
  <c r="E730" i="22"/>
  <c r="E731" i="22" a="1"/>
  <c r="E731" i="22" s="1"/>
  <c r="E732" i="22" a="1"/>
  <c r="E732" i="22"/>
  <c r="E733" i="22" a="1"/>
  <c r="E733" i="22"/>
  <c r="E734" i="22" a="1"/>
  <c r="E734" i="22" s="1"/>
  <c r="E735" i="22" a="1"/>
  <c r="E735" i="22" s="1"/>
  <c r="E736" i="22" a="1"/>
  <c r="E736" i="22"/>
  <c r="E737" i="22" a="1"/>
  <c r="E737" i="22" s="1"/>
  <c r="E738" i="22" a="1"/>
  <c r="E738" i="22"/>
  <c r="E739" i="22" a="1"/>
  <c r="E739" i="22" s="1"/>
  <c r="E740" i="22" a="1"/>
  <c r="E740" i="22"/>
  <c r="E741" i="22" a="1"/>
  <c r="E741" i="22"/>
  <c r="E742" i="22" a="1"/>
  <c r="E742" i="22"/>
  <c r="E743" i="22" a="1"/>
  <c r="E743" i="22" s="1"/>
  <c r="E744" i="22" a="1"/>
  <c r="E744" i="22"/>
  <c r="E745" i="22" a="1"/>
  <c r="E745" i="22" s="1"/>
  <c r="E746" i="22" a="1"/>
  <c r="E746" i="22" s="1"/>
  <c r="E747" i="22" a="1"/>
  <c r="E747" i="22" s="1"/>
  <c r="E748" i="22" a="1"/>
  <c r="E748" i="22"/>
  <c r="E749" i="22" a="1"/>
  <c r="E749" i="22"/>
  <c r="E750" i="22" a="1"/>
  <c r="E750" i="22"/>
  <c r="E751" i="22" a="1"/>
  <c r="E751" i="22" s="1"/>
  <c r="E752" i="22" a="1"/>
  <c r="E752" i="22"/>
  <c r="E753" i="22" a="1"/>
  <c r="E753" i="22"/>
  <c r="E754" i="22" a="1"/>
  <c r="E754" i="22" s="1"/>
  <c r="E755" i="22" a="1"/>
  <c r="E755" i="22" s="1"/>
  <c r="E756" i="22" a="1"/>
  <c r="E756" i="22"/>
  <c r="E757" i="22" a="1"/>
  <c r="E757" i="22" s="1"/>
  <c r="E758" i="22" a="1"/>
  <c r="E758" i="22"/>
  <c r="E759" i="22" a="1"/>
  <c r="E759" i="22" s="1"/>
  <c r="E760" i="22" a="1"/>
  <c r="E760" i="22" s="1"/>
  <c r="E761" i="22" a="1"/>
  <c r="E761" i="22"/>
  <c r="E762" i="22" a="1"/>
  <c r="E762" i="22"/>
  <c r="E763" i="22" a="1"/>
  <c r="E763" i="22" s="1"/>
  <c r="E764" i="22" a="1"/>
  <c r="E764" i="22"/>
  <c r="E765" i="22" a="1"/>
  <c r="E765" i="22"/>
  <c r="E766" i="22" a="1"/>
  <c r="E766" i="22" s="1"/>
  <c r="E767" i="22" a="1"/>
  <c r="E767" i="22" s="1"/>
  <c r="E768" i="22" a="1"/>
  <c r="E768" i="22" s="1"/>
  <c r="E769" i="22" a="1"/>
  <c r="E769" i="22" s="1"/>
  <c r="E770" i="22" a="1"/>
  <c r="E770" i="22"/>
  <c r="E771" i="22" a="1"/>
  <c r="E771" i="22" s="1"/>
  <c r="E772" i="22" a="1"/>
  <c r="E772" i="22"/>
  <c r="E773" i="22" a="1"/>
  <c r="E773" i="22"/>
  <c r="E774" i="22" a="1"/>
  <c r="E774" i="22"/>
  <c r="E775" i="22" a="1"/>
  <c r="E775" i="22" s="1"/>
  <c r="E776" i="22" a="1"/>
  <c r="E776" i="22"/>
  <c r="E777" i="22" a="1"/>
  <c r="E777" i="22" s="1"/>
  <c r="E778" i="22" a="1"/>
  <c r="E778" i="22" s="1"/>
  <c r="E779" i="22" a="1"/>
  <c r="E779" i="22" s="1"/>
  <c r="E780" i="22" a="1"/>
  <c r="E780" i="22" s="1"/>
  <c r="E781" i="22" a="1"/>
  <c r="E781" i="22"/>
  <c r="E782" i="22" a="1"/>
  <c r="E782" i="22"/>
  <c r="E783" i="22" a="1"/>
  <c r="E783" i="22" s="1"/>
  <c r="E784" i="22" a="1"/>
  <c r="E784" i="22"/>
  <c r="E785" i="22" a="1"/>
  <c r="E785" i="22"/>
  <c r="E786" i="22" a="1"/>
  <c r="E786" i="22" s="1"/>
  <c r="E787" i="22" a="1"/>
  <c r="E787" i="22" s="1"/>
  <c r="E788" i="22" a="1"/>
  <c r="E788" i="22"/>
  <c r="E789" i="22" a="1"/>
  <c r="E789" i="22" s="1"/>
  <c r="E790" i="22" a="1"/>
  <c r="E790" i="22"/>
  <c r="E791" i="22" a="1"/>
  <c r="E791" i="22" s="1"/>
  <c r="E792" i="22" a="1"/>
  <c r="E792" i="22" s="1"/>
  <c r="E793" i="22" a="1"/>
  <c r="E793" i="22"/>
  <c r="E794" i="22" a="1"/>
  <c r="E794" i="22"/>
  <c r="E795" i="22" a="1"/>
  <c r="E795" i="22" s="1"/>
  <c r="E796" i="22" a="1"/>
  <c r="E796" i="22"/>
  <c r="E797" i="22" a="1"/>
  <c r="E797" i="22"/>
  <c r="E798" i="22" a="1"/>
  <c r="E798" i="22" s="1"/>
  <c r="E799" i="22" a="1"/>
  <c r="E799" i="22" s="1"/>
  <c r="E800" i="22" a="1"/>
  <c r="E800" i="22" s="1"/>
  <c r="E801" i="22" a="1"/>
  <c r="E801" i="22" s="1"/>
  <c r="E802" i="22" a="1"/>
  <c r="E802" i="22"/>
  <c r="E803" i="22" a="1"/>
  <c r="E803" i="22" s="1"/>
  <c r="E804" i="22" a="1"/>
  <c r="E804" i="22"/>
  <c r="E805" i="22" a="1"/>
  <c r="E805" i="22"/>
  <c r="E806" i="22" a="1"/>
  <c r="E806" i="22"/>
  <c r="E807" i="22" a="1"/>
  <c r="E807" i="22" s="1"/>
  <c r="E808" i="22" a="1"/>
  <c r="E808" i="22"/>
  <c r="E809" i="22" a="1"/>
  <c r="E809" i="22" s="1"/>
  <c r="E810" i="22" a="1"/>
  <c r="E810" i="22" s="1"/>
  <c r="E811" i="22" a="1"/>
  <c r="E811" i="22" s="1"/>
  <c r="E812" i="22" a="1"/>
  <c r="E812" i="22" s="1"/>
  <c r="E813" i="22" a="1"/>
  <c r="E813" i="22"/>
  <c r="E814" i="22" a="1"/>
  <c r="E814" i="22"/>
  <c r="E815" i="22" a="1"/>
  <c r="E815" i="22" s="1"/>
  <c r="E816" i="22" a="1"/>
  <c r="E816" i="22"/>
  <c r="E817" i="22" a="1"/>
  <c r="E817" i="22"/>
  <c r="E818" i="22" a="1"/>
  <c r="E818" i="22" s="1"/>
  <c r="E819" i="22" a="1"/>
  <c r="E819" i="22" s="1"/>
  <c r="E820" i="22" a="1"/>
  <c r="E820" i="22"/>
  <c r="E821" i="22" a="1"/>
  <c r="E821" i="22" s="1"/>
  <c r="E822" i="22" a="1"/>
  <c r="E822" i="22"/>
  <c r="E823" i="22" a="1"/>
  <c r="E823" i="22" s="1"/>
  <c r="E824" i="22" a="1"/>
  <c r="E824" i="22" s="1"/>
  <c r="E825" i="22" a="1"/>
  <c r="E825" i="22"/>
  <c r="E826" i="22" a="1"/>
  <c r="E826" i="22"/>
  <c r="E827" i="22" a="1"/>
  <c r="E827" i="22" s="1"/>
  <c r="E828" i="22" a="1"/>
  <c r="E828" i="22"/>
  <c r="E829" i="22" a="1"/>
  <c r="E829" i="22"/>
  <c r="E830" i="22" a="1"/>
  <c r="E830" i="22" s="1"/>
  <c r="E831" i="22" a="1"/>
  <c r="E831" i="22" s="1"/>
  <c r="E832" i="22" a="1"/>
  <c r="E832" i="22" s="1"/>
  <c r="E833" i="22" a="1"/>
  <c r="E833" i="22" s="1"/>
  <c r="E834" i="22" a="1"/>
  <c r="E834" i="22"/>
  <c r="E835" i="22" a="1"/>
  <c r="E835" i="22" s="1"/>
  <c r="E836" i="22" a="1"/>
  <c r="E836" i="22"/>
  <c r="E837" i="22" a="1"/>
  <c r="E837" i="22"/>
  <c r="E838" i="22" a="1"/>
  <c r="E838" i="22"/>
  <c r="E839" i="22" a="1"/>
  <c r="E839" i="22" s="1"/>
  <c r="E840" i="22" a="1"/>
  <c r="E840" i="22"/>
  <c r="E841" i="22" a="1"/>
  <c r="E841" i="22" s="1"/>
  <c r="E842" i="22" a="1"/>
  <c r="E842" i="22" s="1"/>
  <c r="E843" i="22" a="1"/>
  <c r="E843" i="22" s="1"/>
  <c r="E844" i="22" a="1"/>
  <c r="E844" i="22" s="1"/>
  <c r="E845" i="22" a="1"/>
  <c r="E845" i="22"/>
  <c r="E846" i="22" a="1"/>
  <c r="E846" i="22"/>
  <c r="E847" i="22" a="1"/>
  <c r="E847" i="22" s="1"/>
  <c r="E848" i="22" a="1"/>
  <c r="E848" i="22"/>
  <c r="E849" i="22" a="1"/>
  <c r="E849" i="22"/>
  <c r="E850" i="22" a="1"/>
  <c r="E850" i="22" s="1"/>
  <c r="E851" i="22" a="1"/>
  <c r="E851" i="22" s="1"/>
  <c r="E852" i="22" a="1"/>
  <c r="E852" i="22"/>
  <c r="E853" i="22" a="1"/>
  <c r="E853" i="22" s="1"/>
  <c r="E854" i="22" a="1"/>
  <c r="E854" i="22"/>
  <c r="E855" i="22" a="1"/>
  <c r="E855" i="22" s="1"/>
  <c r="E856" i="22" a="1"/>
  <c r="E856" i="22" s="1"/>
  <c r="E857" i="22" a="1"/>
  <c r="E857" i="22"/>
  <c r="E858" i="22" a="1"/>
  <c r="E858" i="22"/>
  <c r="E859" i="22" a="1"/>
  <c r="E859" i="22" s="1"/>
  <c r="E860" i="22" a="1"/>
  <c r="E860" i="22"/>
  <c r="E861" i="22" a="1"/>
  <c r="E861" i="22"/>
  <c r="E862" i="22" a="1"/>
  <c r="E862" i="22" s="1"/>
  <c r="E863" i="22" a="1"/>
  <c r="E863" i="22" s="1"/>
  <c r="E864" i="22" a="1"/>
  <c r="E864" i="22" s="1"/>
  <c r="E865" i="22" a="1"/>
  <c r="E865" i="22" s="1"/>
  <c r="E866" i="22" a="1"/>
  <c r="E866" i="22"/>
  <c r="E867" i="22" a="1"/>
  <c r="E867" i="22" s="1"/>
  <c r="E868" i="22" a="1"/>
  <c r="E868" i="22"/>
  <c r="E869" i="22" a="1"/>
  <c r="E869" i="22"/>
  <c r="E870" i="22" a="1"/>
  <c r="E870" i="22"/>
  <c r="E871" i="22" a="1"/>
  <c r="E871" i="22" s="1"/>
  <c r="E872" i="22" a="1"/>
  <c r="E872" i="22"/>
  <c r="E873" i="22" a="1"/>
  <c r="E873" i="22" s="1"/>
  <c r="E874" i="22" a="1"/>
  <c r="E874" i="22" s="1"/>
  <c r="E875" i="22" a="1"/>
  <c r="E875" i="22" s="1"/>
  <c r="E876" i="22" a="1"/>
  <c r="E876" i="22" s="1"/>
  <c r="E877" i="22" a="1"/>
  <c r="E877" i="22"/>
  <c r="E878" i="22" a="1"/>
  <c r="E878" i="22"/>
  <c r="E879" i="22" a="1"/>
  <c r="E879" i="22" s="1"/>
  <c r="E880" i="22" a="1"/>
  <c r="E880" i="22"/>
  <c r="E881" i="22" a="1"/>
  <c r="E881" i="22"/>
  <c r="E882" i="22" a="1"/>
  <c r="E882" i="22" s="1"/>
  <c r="E883" i="22" a="1"/>
  <c r="E883" i="22" s="1"/>
  <c r="E884" i="22" a="1"/>
  <c r="E884" i="22"/>
  <c r="E885" i="22" a="1"/>
  <c r="E885" i="22" s="1"/>
  <c r="E886" i="22" a="1"/>
  <c r="E886" i="22"/>
  <c r="E887" i="22" a="1"/>
  <c r="E887" i="22" s="1"/>
  <c r="E888" i="22" a="1"/>
  <c r="E888" i="22" s="1"/>
  <c r="E889" i="22" a="1"/>
  <c r="E889" i="22"/>
  <c r="E890" i="22" a="1"/>
  <c r="E890" i="22"/>
  <c r="E891" i="22" a="1"/>
  <c r="E891" i="22" s="1"/>
  <c r="E892" i="22" a="1"/>
  <c r="E892" i="22"/>
  <c r="E893" i="22" a="1"/>
  <c r="E893" i="22"/>
  <c r="E894" i="22" a="1"/>
  <c r="E894" i="22" s="1"/>
  <c r="E895" i="22" a="1"/>
  <c r="E895" i="22" s="1"/>
  <c r="E896" i="22" a="1"/>
  <c r="E896" i="22" s="1"/>
  <c r="E897" i="22" a="1"/>
  <c r="E897" i="22" s="1"/>
  <c r="E898" i="22" a="1"/>
  <c r="E898" i="22"/>
  <c r="E899" i="22" a="1"/>
  <c r="E899" i="22" s="1"/>
  <c r="E900" i="22" a="1"/>
  <c r="E900" i="22"/>
  <c r="E901" i="22" a="1"/>
  <c r="E901" i="22"/>
  <c r="E902" i="22" a="1"/>
  <c r="E902" i="22"/>
  <c r="E903" i="22" a="1"/>
  <c r="E903" i="22" s="1"/>
  <c r="E904" i="22" a="1"/>
  <c r="E904" i="22"/>
  <c r="E905" i="22" a="1"/>
  <c r="E905" i="22" s="1"/>
  <c r="E906" i="22" a="1"/>
  <c r="E906" i="22" s="1"/>
  <c r="E907" i="22" a="1"/>
  <c r="E907" i="22" s="1"/>
  <c r="E908" i="22" a="1"/>
  <c r="E908" i="22" s="1"/>
  <c r="E909" i="22" a="1"/>
  <c r="E909" i="22"/>
  <c r="E910" i="22" a="1"/>
  <c r="E910" i="22"/>
  <c r="E911" i="22" a="1"/>
  <c r="E911" i="22" s="1"/>
  <c r="E912" i="22" a="1"/>
  <c r="E912" i="22"/>
  <c r="E913" i="22" a="1"/>
  <c r="E913" i="22"/>
  <c r="E914" i="22" a="1"/>
  <c r="E914" i="22" s="1"/>
  <c r="E915" i="22" a="1"/>
  <c r="E915" i="22" s="1"/>
  <c r="E916" i="22" a="1"/>
  <c r="E916" i="22"/>
  <c r="E917" i="22" a="1"/>
  <c r="E917" i="22" s="1"/>
  <c r="E918" i="22" a="1"/>
  <c r="E918" i="22"/>
  <c r="E919" i="22" a="1"/>
  <c r="E919" i="22" s="1"/>
  <c r="E920" i="22" a="1"/>
  <c r="E920" i="22" s="1"/>
  <c r="E921" i="22" a="1"/>
  <c r="E921" i="22"/>
  <c r="E922" i="22" a="1"/>
  <c r="E922" i="22"/>
  <c r="E923" i="22" a="1"/>
  <c r="E923" i="22" s="1"/>
  <c r="E924" i="22" a="1"/>
  <c r="E924" i="22"/>
  <c r="E925" i="22" a="1"/>
  <c r="E925" i="22"/>
  <c r="E926" i="22" a="1"/>
  <c r="E926" i="22" s="1"/>
  <c r="E927" i="22" a="1"/>
  <c r="E927" i="22" s="1"/>
  <c r="E928" i="22" a="1"/>
  <c r="E928" i="22" s="1"/>
  <c r="E929" i="22" a="1"/>
  <c r="E929" i="22" s="1"/>
  <c r="E930" i="22" a="1"/>
  <c r="E930" i="22"/>
  <c r="E931" i="22" a="1"/>
  <c r="E931" i="22" s="1"/>
  <c r="E932" i="22" a="1"/>
  <c r="E932" i="22"/>
  <c r="E933" i="22" a="1"/>
  <c r="E933" i="22"/>
  <c r="E934" i="22" a="1"/>
  <c r="E934" i="22"/>
  <c r="E935" i="22" a="1"/>
  <c r="E935" i="22" s="1"/>
  <c r="E936" i="22" a="1"/>
  <c r="E936" i="22"/>
  <c r="E937" i="22" a="1"/>
  <c r="E937" i="22" s="1"/>
  <c r="E938" i="22" a="1"/>
  <c r="E938" i="22" s="1"/>
  <c r="E939" i="22" a="1"/>
  <c r="E939" i="22" s="1"/>
  <c r="E940" i="22" a="1"/>
  <c r="E940" i="22" s="1"/>
  <c r="E941" i="22" a="1"/>
  <c r="E941" i="22"/>
  <c r="E942" i="22" a="1"/>
  <c r="E942" i="22"/>
  <c r="E943" i="22" a="1"/>
  <c r="E943" i="22" s="1"/>
  <c r="E944" i="22" a="1"/>
  <c r="E944" i="22"/>
  <c r="E945" i="22" a="1"/>
  <c r="E945" i="22"/>
  <c r="E946" i="22" a="1"/>
  <c r="E946" i="22" s="1"/>
  <c r="E947" i="22" a="1"/>
  <c r="E947" i="22" s="1"/>
  <c r="E948" i="22" a="1"/>
  <c r="E948" i="22"/>
  <c r="E949" i="22" a="1"/>
  <c r="E949" i="22" s="1"/>
  <c r="E950" i="22" a="1"/>
  <c r="E950" i="22"/>
  <c r="E951" i="22" a="1"/>
  <c r="E951" i="22" s="1"/>
  <c r="E952" i="22" a="1"/>
  <c r="E952" i="22" s="1"/>
  <c r="E953" i="22" a="1"/>
  <c r="E953" i="22"/>
  <c r="E954" i="22" a="1"/>
  <c r="E954" i="22"/>
  <c r="E955" i="22" a="1"/>
  <c r="E955" i="22" s="1"/>
  <c r="E956" i="22" a="1"/>
  <c r="E956" i="22"/>
  <c r="E957" i="22" a="1"/>
  <c r="E957" i="22"/>
  <c r="E958" i="22" a="1"/>
  <c r="E958" i="22" s="1"/>
  <c r="E959" i="22" a="1"/>
  <c r="E959" i="22" s="1"/>
  <c r="E960" i="22" a="1"/>
  <c r="E960" i="22" s="1"/>
  <c r="E961" i="22" a="1"/>
  <c r="E961" i="22" s="1"/>
  <c r="E962" i="22" a="1"/>
  <c r="E962" i="22"/>
  <c r="E963" i="22" a="1"/>
  <c r="E963" i="22" s="1"/>
  <c r="E964" i="22" a="1"/>
  <c r="E964" i="22"/>
  <c r="E965" i="22" a="1"/>
  <c r="E965" i="22"/>
  <c r="E966" i="22" a="1"/>
  <c r="E966" i="22"/>
  <c r="E967" i="22" a="1"/>
  <c r="E967" i="22" s="1"/>
  <c r="E968" i="22" a="1"/>
  <c r="E968" i="22"/>
  <c r="E969" i="22" a="1"/>
  <c r="E969" i="22" s="1"/>
  <c r="E970" i="22" a="1"/>
  <c r="E970" i="22" s="1"/>
  <c r="E971" i="22" a="1"/>
  <c r="E971" i="22" s="1"/>
  <c r="E972" i="22" a="1"/>
  <c r="E972" i="22" s="1"/>
  <c r="E973" i="22" a="1"/>
  <c r="E973" i="22"/>
  <c r="E974" i="22" a="1"/>
  <c r="E974" i="22"/>
  <c r="E975" i="22" a="1"/>
  <c r="E975" i="22" s="1"/>
  <c r="E976" i="22" a="1"/>
  <c r="E976" i="22"/>
  <c r="E977" i="22" a="1"/>
  <c r="E977" i="22"/>
  <c r="E978" i="22" a="1"/>
  <c r="E978" i="22" s="1"/>
  <c r="E979" i="22" a="1"/>
  <c r="E979" i="22" s="1"/>
  <c r="E980" i="22" a="1"/>
  <c r="E980" i="22"/>
  <c r="E981" i="22" a="1"/>
  <c r="E981" i="22" s="1"/>
  <c r="E982" i="22" a="1"/>
  <c r="E982" i="22"/>
  <c r="E983" i="22" a="1"/>
  <c r="E983" i="22" s="1"/>
  <c r="E984" i="22" a="1"/>
  <c r="E984" i="22" s="1"/>
  <c r="E985" i="22" a="1"/>
  <c r="E985" i="22"/>
  <c r="E986" i="22" a="1"/>
  <c r="E986" i="22"/>
  <c r="E987" i="22" a="1"/>
  <c r="E987" i="22" s="1"/>
  <c r="E988" i="22" a="1"/>
  <c r="E988" i="22"/>
  <c r="E989" i="22" a="1"/>
  <c r="E989" i="22"/>
  <c r="E990" i="22" a="1"/>
  <c r="E990" i="22" s="1"/>
  <c r="E991" i="22" a="1"/>
  <c r="E991" i="22" s="1"/>
  <c r="E992" i="22" a="1"/>
  <c r="E992" i="22" s="1"/>
  <c r="E993" i="22" a="1"/>
  <c r="E993" i="22" s="1"/>
  <c r="E994" i="22" a="1"/>
  <c r="E994" i="22"/>
  <c r="E995" i="22" a="1"/>
  <c r="E995" i="22" s="1"/>
  <c r="E996" i="22" a="1"/>
  <c r="E996" i="22"/>
  <c r="E997" i="22" a="1"/>
  <c r="E997" i="22"/>
  <c r="E998" i="22" a="1"/>
  <c r="E998" i="22"/>
  <c r="E999" i="22" a="1"/>
  <c r="E999" i="22" s="1"/>
  <c r="E1000" i="22" a="1"/>
  <c r="E1000" i="22"/>
  <c r="E1001" i="22" a="1"/>
  <c r="E1001" i="22"/>
  <c r="E1002" i="22" a="1"/>
  <c r="E1002" i="22"/>
  <c r="E1003" i="22" a="1"/>
  <c r="E1003" i="22" s="1"/>
  <c r="E1004" i="22" a="1"/>
  <c r="E1004" i="22"/>
  <c r="E1005" i="22" a="1"/>
  <c r="E1005" i="22"/>
  <c r="E1006" i="22" a="1"/>
  <c r="E1006" i="22"/>
  <c r="E1007" i="22" a="1"/>
  <c r="E1007" i="22" s="1"/>
  <c r="E2" i="22" a="1"/>
  <c r="E2" i="22" s="1"/>
  <c r="G4" i="23" a="1"/>
  <c r="G4" i="23" s="1"/>
  <c r="G5" i="23" a="1"/>
  <c r="G5" i="23"/>
  <c r="G6" i="23" a="1"/>
  <c r="G6" i="23" s="1"/>
  <c r="G7" i="23" a="1"/>
  <c r="G7" i="23"/>
  <c r="G8" i="23" a="1"/>
  <c r="G8" i="23"/>
  <c r="G9" i="23" a="1"/>
  <c r="G9" i="23" s="1"/>
  <c r="G10" i="23" a="1"/>
  <c r="G10" i="23" s="1"/>
  <c r="G11" i="23" a="1"/>
  <c r="G11" i="23"/>
  <c r="G12" i="23" a="1"/>
  <c r="G12" i="23" s="1"/>
  <c r="G13" i="23" a="1"/>
  <c r="G13" i="23" s="1"/>
  <c r="G14" i="23" a="1"/>
  <c r="G14" i="23" s="1"/>
  <c r="G15" i="23" a="1"/>
  <c r="G15" i="23"/>
  <c r="G16" i="23" a="1"/>
  <c r="G16" i="23" s="1"/>
  <c r="G17" i="23" a="1"/>
  <c r="G17" i="23" s="1"/>
  <c r="G18" i="23" a="1"/>
  <c r="G18" i="23" s="1"/>
  <c r="G19" i="23" a="1"/>
  <c r="G19" i="23"/>
  <c r="G20" i="23" a="1"/>
  <c r="G20" i="23" s="1"/>
  <c r="G21" i="23" a="1"/>
  <c r="G21" i="23" s="1"/>
  <c r="G22" i="23" a="1"/>
  <c r="G22" i="23" s="1"/>
  <c r="G23" i="23" a="1"/>
  <c r="G23" i="23" s="1"/>
  <c r="G24" i="23" a="1"/>
  <c r="G24" i="23"/>
  <c r="G25" i="23" a="1"/>
  <c r="G25" i="23" s="1"/>
  <c r="G26" i="23" a="1"/>
  <c r="G26" i="23" s="1"/>
  <c r="G27" i="23" a="1"/>
  <c r="G27" i="23" s="1"/>
  <c r="G28" i="23" a="1"/>
  <c r="G28" i="23" s="1"/>
  <c r="G29" i="23" a="1"/>
  <c r="G29" i="23" s="1"/>
  <c r="G30" i="23" a="1"/>
  <c r="G30" i="23" s="1"/>
  <c r="G31" i="23" a="1"/>
  <c r="G31" i="23" s="1"/>
  <c r="G32" i="23" a="1"/>
  <c r="G32" i="23" s="1"/>
  <c r="G33" i="23" a="1"/>
  <c r="G33" i="23" s="1"/>
  <c r="G34" i="23" a="1"/>
  <c r="G34" i="23" s="1"/>
  <c r="G35" i="23" a="1"/>
  <c r="G35" i="23" s="1"/>
  <c r="G36" i="23" a="1"/>
  <c r="G36" i="23"/>
  <c r="G37" i="23" a="1"/>
  <c r="G37" i="23"/>
  <c r="G38" i="23" a="1"/>
  <c r="G38" i="23" s="1"/>
  <c r="G39" i="23" a="1"/>
  <c r="G39" i="23"/>
  <c r="G40" i="23" a="1"/>
  <c r="G40" i="23" s="1"/>
  <c r="G41" i="23" a="1"/>
  <c r="G41" i="23" s="1"/>
  <c r="G42" i="23" a="1"/>
  <c r="G42" i="23" s="1"/>
  <c r="G43" i="23" a="1"/>
  <c r="G43" i="23"/>
  <c r="G44" i="23" a="1"/>
  <c r="G44" i="23" s="1"/>
  <c r="G45" i="23" a="1"/>
  <c r="G45" i="23"/>
  <c r="G46" i="23" a="1"/>
  <c r="G46" i="23" s="1"/>
  <c r="G47" i="23" a="1"/>
  <c r="G47" i="23" s="1"/>
  <c r="G48" i="23" a="1"/>
  <c r="G48" i="23"/>
  <c r="G49" i="23" a="1"/>
  <c r="G49" i="23" s="1"/>
  <c r="G50" i="23" a="1"/>
  <c r="G50" i="23" s="1"/>
  <c r="G51" i="23" a="1"/>
  <c r="G51" i="23"/>
  <c r="G52" i="23" a="1"/>
  <c r="G52" i="23"/>
  <c r="G53" i="23" a="1"/>
  <c r="G53" i="23" s="1"/>
  <c r="G54" i="23" a="1"/>
  <c r="G54" i="23" s="1"/>
  <c r="G55" i="23" a="1"/>
  <c r="G55" i="23" s="1"/>
  <c r="G56" i="23" a="1"/>
  <c r="G56" i="23" s="1"/>
  <c r="G57" i="23" a="1"/>
  <c r="G57" i="23"/>
  <c r="G58" i="23" a="1"/>
  <c r="G58" i="23" s="1"/>
  <c r="G59" i="23" a="1"/>
  <c r="G59" i="23"/>
  <c r="G60" i="23" a="1"/>
  <c r="G60" i="23"/>
  <c r="G61" i="23" a="1"/>
  <c r="G61" i="23"/>
  <c r="G62" i="23" a="1"/>
  <c r="G62" i="23" s="1"/>
  <c r="G63" i="23" a="1"/>
  <c r="G63" i="23" s="1"/>
  <c r="G64" i="23" a="1"/>
  <c r="G64" i="23" s="1"/>
  <c r="G65" i="23" a="1"/>
  <c r="G65" i="23" s="1"/>
  <c r="G66" i="23" a="1"/>
  <c r="G66" i="23" s="1"/>
  <c r="G67" i="23" a="1"/>
  <c r="G67" i="23" s="1"/>
  <c r="G68" i="23" a="1"/>
  <c r="G68" i="23"/>
  <c r="G69" i="23" a="1"/>
  <c r="G69" i="23"/>
  <c r="G70" i="23" a="1"/>
  <c r="G70" i="23" s="1"/>
  <c r="G71" i="23" a="1"/>
  <c r="G71" i="23"/>
  <c r="G72" i="23" a="1"/>
  <c r="G72" i="23" s="1"/>
  <c r="G73" i="23" a="1"/>
  <c r="G73" i="23" s="1"/>
  <c r="G74" i="23" a="1"/>
  <c r="G74" i="23" s="1"/>
  <c r="G75" i="23" a="1"/>
  <c r="G75" i="23"/>
  <c r="G76" i="23" a="1"/>
  <c r="G76" i="23" s="1"/>
  <c r="G77" i="23" a="1"/>
  <c r="G77" i="23"/>
  <c r="G78" i="23" a="1"/>
  <c r="G78" i="23" s="1"/>
  <c r="G79" i="23" a="1"/>
  <c r="G79" i="23" s="1"/>
  <c r="G80" i="23" a="1"/>
  <c r="G80" i="23"/>
  <c r="G81" i="23" a="1"/>
  <c r="G81" i="23" s="1"/>
  <c r="G82" i="23" a="1"/>
  <c r="G82" i="23" s="1"/>
  <c r="G83" i="23" a="1"/>
  <c r="G83" i="23"/>
  <c r="G84" i="23" a="1"/>
  <c r="G84" i="23"/>
  <c r="G85" i="23" a="1"/>
  <c r="G85" i="23" s="1"/>
  <c r="G86" i="23" a="1"/>
  <c r="G86" i="23" s="1"/>
  <c r="G87" i="23" a="1"/>
  <c r="G87" i="23" s="1"/>
  <c r="G88" i="23" a="1"/>
  <c r="G88" i="23" s="1"/>
  <c r="G89" i="23" a="1"/>
  <c r="G89" i="23"/>
  <c r="G90" i="23" a="1"/>
  <c r="G90" i="23" s="1"/>
  <c r="G91" i="23" a="1"/>
  <c r="G91" i="23"/>
  <c r="G92" i="23" a="1"/>
  <c r="G92" i="23"/>
  <c r="G93" i="23" a="1"/>
  <c r="G93" i="23"/>
  <c r="G94" i="23" a="1"/>
  <c r="G94" i="23" s="1"/>
  <c r="G95" i="23" a="1"/>
  <c r="G95" i="23" s="1"/>
  <c r="G96" i="23" a="1"/>
  <c r="G96" i="23" s="1"/>
  <c r="G97" i="23" a="1"/>
  <c r="G97" i="23" s="1"/>
  <c r="G98" i="23" a="1"/>
  <c r="G98" i="23" s="1"/>
  <c r="G99" i="23" a="1"/>
  <c r="G99" i="23" s="1"/>
  <c r="G100" i="23" a="1"/>
  <c r="G100" i="23"/>
  <c r="G101" i="23" a="1"/>
  <c r="G101" i="23"/>
  <c r="G102" i="23" a="1"/>
  <c r="G102" i="23" s="1"/>
  <c r="G103" i="23" a="1"/>
  <c r="G103" i="23"/>
  <c r="G104" i="23" a="1"/>
  <c r="G104" i="23" s="1"/>
  <c r="G105" i="23" a="1"/>
  <c r="G105" i="23" s="1"/>
  <c r="G106" i="23" a="1"/>
  <c r="G106" i="23" s="1"/>
  <c r="G107" i="23" a="1"/>
  <c r="G107" i="23"/>
  <c r="G108" i="23" a="1"/>
  <c r="G108" i="23" s="1"/>
  <c r="G109" i="23" a="1"/>
  <c r="G109" i="23"/>
  <c r="G110" i="23" a="1"/>
  <c r="G110" i="23" s="1"/>
  <c r="G111" i="23" a="1"/>
  <c r="G111" i="23" s="1"/>
  <c r="G112" i="23" a="1"/>
  <c r="G112" i="23"/>
  <c r="G113" i="23" a="1"/>
  <c r="G113" i="23" s="1"/>
  <c r="G114" i="23" a="1"/>
  <c r="G114" i="23" s="1"/>
  <c r="G115" i="23" a="1"/>
  <c r="G115" i="23"/>
  <c r="G116" i="23" a="1"/>
  <c r="G116" i="23"/>
  <c r="G117" i="23" a="1"/>
  <c r="G117" i="23" s="1"/>
  <c r="G118" i="23" a="1"/>
  <c r="G118" i="23" s="1"/>
  <c r="G119" i="23" a="1"/>
  <c r="G119" i="23" s="1"/>
  <c r="G120" i="23" a="1"/>
  <c r="G120" i="23" s="1"/>
  <c r="G121" i="23" a="1"/>
  <c r="G121" i="23"/>
  <c r="G122" i="23" a="1"/>
  <c r="G122" i="23" s="1"/>
  <c r="G123" i="23" a="1"/>
  <c r="G123" i="23"/>
  <c r="G124" i="23" a="1"/>
  <c r="G124" i="23"/>
  <c r="G125" i="23" a="1"/>
  <c r="G125" i="23"/>
  <c r="G126" i="23" a="1"/>
  <c r="G126" i="23" s="1"/>
  <c r="G127" i="23" a="1"/>
  <c r="G127" i="23" s="1"/>
  <c r="G128" i="23" a="1"/>
  <c r="G128" i="23" s="1"/>
  <c r="G129" i="23" a="1"/>
  <c r="G129" i="23" s="1"/>
  <c r="G130" i="23" a="1"/>
  <c r="G130" i="23" s="1"/>
  <c r="G131" i="23" a="1"/>
  <c r="G131" i="23" s="1"/>
  <c r="G132" i="23" a="1"/>
  <c r="G132" i="23"/>
  <c r="G133" i="23" a="1"/>
  <c r="G133" i="23"/>
  <c r="G134" i="23" a="1"/>
  <c r="G134" i="23" s="1"/>
  <c r="G135" i="23" a="1"/>
  <c r="G135" i="23"/>
  <c r="G136" i="23" a="1"/>
  <c r="G136" i="23" s="1"/>
  <c r="G137" i="23" a="1"/>
  <c r="G137" i="23" s="1"/>
  <c r="G138" i="23" a="1"/>
  <c r="G138" i="23" s="1"/>
  <c r="G139" i="23" a="1"/>
  <c r="G139" i="23"/>
  <c r="G140" i="23" a="1"/>
  <c r="G140" i="23" s="1"/>
  <c r="G141" i="23" a="1"/>
  <c r="G141" i="23"/>
  <c r="G142" i="23" a="1"/>
  <c r="G142" i="23" s="1"/>
  <c r="G143" i="23" a="1"/>
  <c r="G143" i="23" s="1"/>
  <c r="G144" i="23" a="1"/>
  <c r="G144" i="23"/>
  <c r="G145" i="23" a="1"/>
  <c r="G145" i="23" s="1"/>
  <c r="G146" i="23" a="1"/>
  <c r="G146" i="23" s="1"/>
  <c r="G147" i="23" a="1"/>
  <c r="G147" i="23"/>
  <c r="G148" i="23" a="1"/>
  <c r="G148" i="23"/>
  <c r="G149" i="23" a="1"/>
  <c r="G149" i="23" s="1"/>
  <c r="G150" i="23" a="1"/>
  <c r="G150" i="23" s="1"/>
  <c r="G151" i="23" a="1"/>
  <c r="G151" i="23" s="1"/>
  <c r="G152" i="23" a="1"/>
  <c r="G152" i="23" s="1"/>
  <c r="G153" i="23" a="1"/>
  <c r="G153" i="23"/>
  <c r="G154" i="23" a="1"/>
  <c r="G154" i="23" s="1"/>
  <c r="G155" i="23" a="1"/>
  <c r="G155" i="23"/>
  <c r="G156" i="23" a="1"/>
  <c r="G156" i="23"/>
  <c r="G157" i="23" a="1"/>
  <c r="G157" i="23"/>
  <c r="G158" i="23" a="1"/>
  <c r="G158" i="23" s="1"/>
  <c r="G159" i="23" a="1"/>
  <c r="G159" i="23" s="1"/>
  <c r="G160" i="23" a="1"/>
  <c r="G160" i="23" s="1"/>
  <c r="G161" i="23" a="1"/>
  <c r="G161" i="23" s="1"/>
  <c r="G162" i="23" a="1"/>
  <c r="G162" i="23" s="1"/>
  <c r="G163" i="23" a="1"/>
  <c r="G163" i="23" s="1"/>
  <c r="G164" i="23" a="1"/>
  <c r="G164" i="23"/>
  <c r="G165" i="23" a="1"/>
  <c r="G165" i="23"/>
  <c r="G166" i="23" a="1"/>
  <c r="G166" i="23" s="1"/>
  <c r="G167" i="23" a="1"/>
  <c r="G167" i="23"/>
  <c r="G168" i="23" a="1"/>
  <c r="G168" i="23" s="1"/>
  <c r="G169" i="23" a="1"/>
  <c r="G169" i="23" s="1"/>
  <c r="G170" i="23" a="1"/>
  <c r="G170" i="23" s="1"/>
  <c r="G171" i="23" a="1"/>
  <c r="G171" i="23"/>
  <c r="G172" i="23" a="1"/>
  <c r="G172" i="23" s="1"/>
  <c r="G173" i="23" a="1"/>
  <c r="G173" i="23"/>
  <c r="G174" i="23" a="1"/>
  <c r="G174" i="23" s="1"/>
  <c r="G175" i="23" a="1"/>
  <c r="G175" i="23" s="1"/>
  <c r="G176" i="23" a="1"/>
  <c r="G176" i="23"/>
  <c r="G177" i="23" a="1"/>
  <c r="G177" i="23" s="1"/>
  <c r="G178" i="23" a="1"/>
  <c r="G178" i="23" s="1"/>
  <c r="G179" i="23" a="1"/>
  <c r="G179" i="23"/>
  <c r="G180" i="23" a="1"/>
  <c r="G180" i="23"/>
  <c r="G181" i="23" a="1"/>
  <c r="G181" i="23" s="1"/>
  <c r="G182" i="23" a="1"/>
  <c r="G182" i="23" s="1"/>
  <c r="G183" i="23" a="1"/>
  <c r="G183" i="23" s="1"/>
  <c r="G184" i="23" a="1"/>
  <c r="G184" i="23" s="1"/>
  <c r="G185" i="23" a="1"/>
  <c r="G185" i="23"/>
  <c r="G186" i="23" a="1"/>
  <c r="G186" i="23" s="1"/>
  <c r="G187" i="23" a="1"/>
  <c r="G187" i="23"/>
  <c r="G188" i="23" a="1"/>
  <c r="G188" i="23"/>
  <c r="G189" i="23" a="1"/>
  <c r="G189" i="23"/>
  <c r="G190" i="23" a="1"/>
  <c r="G190" i="23" s="1"/>
  <c r="G191" i="23" a="1"/>
  <c r="G191" i="23" s="1"/>
  <c r="G192" i="23" a="1"/>
  <c r="G192" i="23" s="1"/>
  <c r="G193" i="23" a="1"/>
  <c r="G193" i="23" s="1"/>
  <c r="G194" i="23" a="1"/>
  <c r="G194" i="23" s="1"/>
  <c r="G195" i="23" a="1"/>
  <c r="G195" i="23" s="1"/>
  <c r="G196" i="23" a="1"/>
  <c r="G196" i="23"/>
  <c r="G197" i="23" a="1"/>
  <c r="G197" i="23"/>
  <c r="G198" i="23" a="1"/>
  <c r="G198" i="23" s="1"/>
  <c r="G199" i="23" a="1"/>
  <c r="G199" i="23"/>
  <c r="G200" i="23" a="1"/>
  <c r="G200" i="23" s="1"/>
  <c r="G201" i="23" a="1"/>
  <c r="G201" i="23" s="1"/>
  <c r="G202" i="23" a="1"/>
  <c r="G202" i="23" s="1"/>
  <c r="G203" i="23" a="1"/>
  <c r="G203" i="23"/>
  <c r="G204" i="23" a="1"/>
  <c r="G204" i="23" s="1"/>
  <c r="G205" i="23" a="1"/>
  <c r="G205" i="23"/>
  <c r="G206" i="23" a="1"/>
  <c r="G206" i="23" s="1"/>
  <c r="G207" i="23" a="1"/>
  <c r="G207" i="23" s="1"/>
  <c r="G208" i="23" a="1"/>
  <c r="G208" i="23"/>
  <c r="G209" i="23" a="1"/>
  <c r="G209" i="23" s="1"/>
  <c r="G210" i="23" a="1"/>
  <c r="G210" i="23" s="1"/>
  <c r="G211" i="23" a="1"/>
  <c r="G211" i="23"/>
  <c r="G212" i="23" a="1"/>
  <c r="G212" i="23"/>
  <c r="G213" i="23" a="1"/>
  <c r="G213" i="23" s="1"/>
  <c r="G214" i="23" a="1"/>
  <c r="G214" i="23" s="1"/>
  <c r="G215" i="23" a="1"/>
  <c r="G215" i="23" s="1"/>
  <c r="G216" i="23" a="1"/>
  <c r="G216" i="23" s="1"/>
  <c r="G217" i="23" a="1"/>
  <c r="G217" i="23"/>
  <c r="G218" i="23" a="1"/>
  <c r="G218" i="23" s="1"/>
  <c r="G219" i="23" a="1"/>
  <c r="G219" i="23"/>
  <c r="G220" i="23" a="1"/>
  <c r="G220" i="23"/>
  <c r="G221" i="23" a="1"/>
  <c r="G221" i="23"/>
  <c r="G222" i="23" a="1"/>
  <c r="G222" i="23" s="1"/>
  <c r="G223" i="23" a="1"/>
  <c r="G223" i="23" s="1"/>
  <c r="G224" i="23" a="1"/>
  <c r="G224" i="23" s="1"/>
  <c r="G225" i="23" a="1"/>
  <c r="G225" i="23" s="1"/>
  <c r="G226" i="23" a="1"/>
  <c r="G226" i="23" s="1"/>
  <c r="G227" i="23" a="1"/>
  <c r="G227" i="23" s="1"/>
  <c r="G228" i="23" a="1"/>
  <c r="G228" i="23"/>
  <c r="G229" i="23" a="1"/>
  <c r="G229" i="23"/>
  <c r="G230" i="23" a="1"/>
  <c r="G230" i="23" s="1"/>
  <c r="G231" i="23" a="1"/>
  <c r="G231" i="23"/>
  <c r="G232" i="23" a="1"/>
  <c r="G232" i="23" s="1"/>
  <c r="G233" i="23" a="1"/>
  <c r="G233" i="23" s="1"/>
  <c r="G234" i="23" a="1"/>
  <c r="G234" i="23" s="1"/>
  <c r="G235" i="23" a="1"/>
  <c r="G235" i="23"/>
  <c r="G236" i="23" a="1"/>
  <c r="G236" i="23" s="1"/>
  <c r="G237" i="23" a="1"/>
  <c r="G237" i="23"/>
  <c r="G238" i="23" a="1"/>
  <c r="G238" i="23" s="1"/>
  <c r="G239" i="23" a="1"/>
  <c r="G239" i="23" s="1"/>
  <c r="G240" i="23" a="1"/>
  <c r="G240" i="23"/>
  <c r="G241" i="23" a="1"/>
  <c r="G241" i="23" s="1"/>
  <c r="G242" i="23" a="1"/>
  <c r="G242" i="23" s="1"/>
  <c r="G243" i="23" a="1"/>
  <c r="G243" i="23"/>
  <c r="G244" i="23" a="1"/>
  <c r="G244" i="23"/>
  <c r="G245" i="23" a="1"/>
  <c r="G245" i="23" s="1"/>
  <c r="G246" i="23" a="1"/>
  <c r="G246" i="23" s="1"/>
  <c r="G247" i="23" a="1"/>
  <c r="G247" i="23" s="1"/>
  <c r="G248" i="23" a="1"/>
  <c r="G248" i="23" s="1"/>
  <c r="G249" i="23" a="1"/>
  <c r="G249" i="23"/>
  <c r="G250" i="23" a="1"/>
  <c r="G250" i="23" s="1"/>
  <c r="G251" i="23" a="1"/>
  <c r="G251" i="23"/>
  <c r="G252" i="23" a="1"/>
  <c r="G252" i="23"/>
  <c r="G253" i="23" a="1"/>
  <c r="G253" i="23"/>
  <c r="G254" i="23" a="1"/>
  <c r="G254" i="23" s="1"/>
  <c r="G255" i="23" a="1"/>
  <c r="G255" i="23" s="1"/>
  <c r="G256" i="23" a="1"/>
  <c r="G256" i="23" s="1"/>
  <c r="G257" i="23" a="1"/>
  <c r="G257" i="23" s="1"/>
  <c r="G258" i="23" a="1"/>
  <c r="G258" i="23" s="1"/>
  <c r="G259" i="23" a="1"/>
  <c r="G259" i="23" s="1"/>
  <c r="G260" i="23" a="1"/>
  <c r="G260" i="23"/>
  <c r="G261" i="23" a="1"/>
  <c r="G261" i="23"/>
  <c r="G262" i="23" a="1"/>
  <c r="G262" i="23" s="1"/>
  <c r="G263" i="23" a="1"/>
  <c r="G263" i="23"/>
  <c r="G264" i="23" a="1"/>
  <c r="G264" i="23" s="1"/>
  <c r="G265" i="23" a="1"/>
  <c r="G265" i="23" s="1"/>
  <c r="G266" i="23" a="1"/>
  <c r="G266" i="23" s="1"/>
  <c r="G267" i="23" a="1"/>
  <c r="G267" i="23"/>
  <c r="G268" i="23" a="1"/>
  <c r="G268" i="23" s="1"/>
  <c r="G269" i="23" a="1"/>
  <c r="G269" i="23"/>
  <c r="G270" i="23" a="1"/>
  <c r="G270" i="23" s="1"/>
  <c r="G271" i="23" a="1"/>
  <c r="G271" i="23" s="1"/>
  <c r="G272" i="23" a="1"/>
  <c r="G272" i="23"/>
  <c r="G273" i="23" a="1"/>
  <c r="G273" i="23" s="1"/>
  <c r="G274" i="23" a="1"/>
  <c r="G274" i="23" s="1"/>
  <c r="G275" i="23" a="1"/>
  <c r="G275" i="23"/>
  <c r="G276" i="23" a="1"/>
  <c r="G276" i="23"/>
  <c r="G277" i="23" a="1"/>
  <c r="G277" i="23" s="1"/>
  <c r="G278" i="23" a="1"/>
  <c r="G278" i="23" s="1"/>
  <c r="G279" i="23" a="1"/>
  <c r="G279" i="23" s="1"/>
  <c r="G280" i="23" a="1"/>
  <c r="G280" i="23" s="1"/>
  <c r="G281" i="23" a="1"/>
  <c r="G281" i="23"/>
  <c r="G282" i="23" a="1"/>
  <c r="G282" i="23" s="1"/>
  <c r="G283" i="23" a="1"/>
  <c r="G283" i="23"/>
  <c r="G284" i="23" a="1"/>
  <c r="G284" i="23"/>
  <c r="G285" i="23" a="1"/>
  <c r="G285" i="23"/>
  <c r="G286" i="23" a="1"/>
  <c r="G286" i="23" s="1"/>
  <c r="G287" i="23" a="1"/>
  <c r="G287" i="23" s="1"/>
  <c r="G288" i="23" a="1"/>
  <c r="G288" i="23" s="1"/>
  <c r="G289" i="23" a="1"/>
  <c r="G289" i="23" s="1"/>
  <c r="G290" i="23" a="1"/>
  <c r="G290" i="23" s="1"/>
  <c r="G291" i="23" a="1"/>
  <c r="G291" i="23" s="1"/>
  <c r="G292" i="23" a="1"/>
  <c r="G292" i="23"/>
  <c r="G293" i="23" a="1"/>
  <c r="G293" i="23"/>
  <c r="G294" i="23" a="1"/>
  <c r="G294" i="23" s="1"/>
  <c r="G295" i="23" a="1"/>
  <c r="G295" i="23"/>
  <c r="G296" i="23" a="1"/>
  <c r="G296" i="23" s="1"/>
  <c r="G297" i="23" a="1"/>
  <c r="G297" i="23" s="1"/>
  <c r="G298" i="23" a="1"/>
  <c r="G298" i="23" s="1"/>
  <c r="G299" i="23" a="1"/>
  <c r="G299" i="23" s="1"/>
  <c r="G300" i="23" a="1"/>
  <c r="G300" i="23" s="1"/>
  <c r="G301" i="23" a="1"/>
  <c r="G301" i="23"/>
  <c r="G302" i="23" a="1"/>
  <c r="G302" i="23" s="1"/>
  <c r="G303" i="23" a="1"/>
  <c r="G303" i="23" s="1"/>
  <c r="G304" i="23" a="1"/>
  <c r="G304" i="23"/>
  <c r="G305" i="23" a="1"/>
  <c r="G305" i="23" s="1"/>
  <c r="G306" i="23" a="1"/>
  <c r="G306" i="23" s="1"/>
  <c r="G307" i="23" a="1"/>
  <c r="G307" i="23"/>
  <c r="G308" i="23" a="1"/>
  <c r="G308" i="23" s="1"/>
  <c r="G309" i="23" a="1"/>
  <c r="G309" i="23" s="1"/>
  <c r="G310" i="23" a="1"/>
  <c r="G310" i="23" s="1"/>
  <c r="G311" i="23" a="1"/>
  <c r="G311" i="23" s="1"/>
  <c r="G312" i="23" a="1"/>
  <c r="G312" i="23" s="1"/>
  <c r="G313" i="23" a="1"/>
  <c r="G313" i="23"/>
  <c r="G314" i="23" a="1"/>
  <c r="G314" i="23" s="1"/>
  <c r="G315" i="23" a="1"/>
  <c r="G315" i="23"/>
  <c r="G316" i="23" a="1"/>
  <c r="G316" i="23"/>
  <c r="G317" i="23" a="1"/>
  <c r="G317" i="23" s="1"/>
  <c r="G318" i="23" a="1"/>
  <c r="G318" i="23" s="1"/>
  <c r="G319" i="23" a="1"/>
  <c r="G319" i="23" s="1"/>
  <c r="G320" i="23" a="1"/>
  <c r="G320" i="23" s="1"/>
  <c r="G321" i="23" a="1"/>
  <c r="G321" i="23" s="1"/>
  <c r="G322" i="23" a="1"/>
  <c r="G322" i="23" s="1"/>
  <c r="G323" i="23" a="1"/>
  <c r="G323" i="23" s="1"/>
  <c r="G324" i="23" a="1"/>
  <c r="G324" i="23"/>
  <c r="G325" i="23" a="1"/>
  <c r="G325" i="23"/>
  <c r="G326" i="23" a="1"/>
  <c r="G326" i="23" s="1"/>
  <c r="G327" i="23" a="1"/>
  <c r="G327" i="23"/>
  <c r="G328" i="23" a="1"/>
  <c r="G328" i="23" s="1"/>
  <c r="G329" i="23" a="1"/>
  <c r="G329" i="23" s="1"/>
  <c r="G330" i="23" a="1"/>
  <c r="G330" i="23" s="1"/>
  <c r="G331" i="23" a="1"/>
  <c r="G331" i="23" s="1"/>
  <c r="G332" i="23" a="1"/>
  <c r="G332" i="23" s="1"/>
  <c r="G333" i="23" a="1"/>
  <c r="G333" i="23"/>
  <c r="G334" i="23" a="1"/>
  <c r="G334" i="23" s="1"/>
  <c r="G335" i="23" a="1"/>
  <c r="G335" i="23"/>
  <c r="G336" i="23" a="1"/>
  <c r="G336" i="23"/>
  <c r="G337" i="23" a="1"/>
  <c r="G337" i="23" s="1"/>
  <c r="G338" i="23" a="1"/>
  <c r="G338" i="23" s="1"/>
  <c r="G339" i="23" a="1"/>
  <c r="G339" i="23"/>
  <c r="G340" i="23" a="1"/>
  <c r="G340" i="23" s="1"/>
  <c r="G341" i="23" a="1"/>
  <c r="G341" i="23"/>
  <c r="G342" i="23" a="1"/>
  <c r="G342" i="23" s="1"/>
  <c r="G343" i="23" a="1"/>
  <c r="G343" i="23" s="1"/>
  <c r="G344" i="23" a="1"/>
  <c r="G344" i="23"/>
  <c r="G345" i="23" a="1"/>
  <c r="G345" i="23"/>
  <c r="G346" i="23" a="1"/>
  <c r="G346" i="23" s="1"/>
  <c r="G347" i="23" a="1"/>
  <c r="G347" i="23" s="1"/>
  <c r="G348" i="23" a="1"/>
  <c r="G348" i="23" s="1"/>
  <c r="G349" i="23" a="1"/>
  <c r="G349" i="23"/>
  <c r="G350" i="23" a="1"/>
  <c r="G350" i="23" s="1"/>
  <c r="G351" i="23" a="1"/>
  <c r="G351" i="23" s="1"/>
  <c r="G352" i="23" a="1"/>
  <c r="G352" i="23"/>
  <c r="G353" i="23" a="1"/>
  <c r="G353" i="23"/>
  <c r="G354" i="23" a="1"/>
  <c r="G354" i="23" s="1"/>
  <c r="G355" i="23" a="1"/>
  <c r="G355" i="23" s="1"/>
  <c r="G356" i="23" a="1"/>
  <c r="G356" i="23" s="1"/>
  <c r="G357" i="23" a="1"/>
  <c r="G357" i="23"/>
  <c r="G358" i="23" a="1"/>
  <c r="G358" i="23" s="1"/>
  <c r="G359" i="23" a="1"/>
  <c r="G359" i="23" s="1"/>
  <c r="G360" i="23" a="1"/>
  <c r="G360" i="23"/>
  <c r="G361" i="23" a="1"/>
  <c r="G361" i="23"/>
  <c r="G362" i="23" a="1"/>
  <c r="G362" i="23" s="1"/>
  <c r="G363" i="23" a="1"/>
  <c r="G363" i="23" s="1"/>
  <c r="G364" i="23" a="1"/>
  <c r="G364" i="23" s="1"/>
  <c r="G365" i="23" a="1"/>
  <c r="G365" i="23"/>
  <c r="G366" i="23" a="1"/>
  <c r="G366" i="23" s="1"/>
  <c r="G367" i="23" a="1"/>
  <c r="G367" i="23" s="1"/>
  <c r="G368" i="23" a="1"/>
  <c r="G368" i="23"/>
  <c r="G369" i="23" a="1"/>
  <c r="G369" i="23" s="1"/>
  <c r="G370" i="23" a="1"/>
  <c r="G370" i="23" s="1"/>
  <c r="G371" i="23" a="1"/>
  <c r="G371" i="23" s="1"/>
  <c r="G372" i="23" a="1"/>
  <c r="G372" i="23" s="1"/>
  <c r="G373" i="23" a="1"/>
  <c r="G373" i="23"/>
  <c r="G374" i="23" a="1"/>
  <c r="G374" i="23" s="1"/>
  <c r="G375" i="23" a="1"/>
  <c r="G375" i="23" s="1"/>
  <c r="G376" i="23" a="1"/>
  <c r="G376" i="23"/>
  <c r="G377" i="23" a="1"/>
  <c r="G377" i="23" s="1"/>
  <c r="G378" i="23" a="1"/>
  <c r="G378" i="23" s="1"/>
  <c r="G379" i="23" a="1"/>
  <c r="G379" i="23" s="1"/>
  <c r="G380" i="23" a="1"/>
  <c r="G380" i="23" s="1"/>
  <c r="G381" i="23" a="1"/>
  <c r="G381" i="23"/>
  <c r="G382" i="23" a="1"/>
  <c r="G382" i="23" s="1"/>
  <c r="G383" i="23" a="1"/>
  <c r="G383" i="23" s="1"/>
  <c r="G384" i="23" a="1"/>
  <c r="G384" i="23"/>
  <c r="G385" i="23" a="1"/>
  <c r="G385" i="23" s="1"/>
  <c r="G386" i="23" a="1"/>
  <c r="G386" i="23" s="1"/>
  <c r="G387" i="23" a="1"/>
  <c r="G387" i="23" s="1"/>
  <c r="G388" i="23" a="1"/>
  <c r="G388" i="23" s="1"/>
  <c r="G389" i="23" a="1"/>
  <c r="G389" i="23"/>
  <c r="G390" i="23" a="1"/>
  <c r="G390" i="23" s="1"/>
  <c r="G391" i="23" a="1"/>
  <c r="G391" i="23" s="1"/>
  <c r="G392" i="23" a="1"/>
  <c r="G392" i="23"/>
  <c r="G393" i="23" a="1"/>
  <c r="G393" i="23" s="1"/>
  <c r="G394" i="23" a="1"/>
  <c r="G394" i="23" s="1"/>
  <c r="G395" i="23" a="1"/>
  <c r="G395" i="23" s="1"/>
  <c r="G396" i="23" a="1"/>
  <c r="G396" i="23" s="1"/>
  <c r="G397" i="23" a="1"/>
  <c r="G397" i="23"/>
  <c r="G398" i="23" a="1"/>
  <c r="G398" i="23" s="1"/>
  <c r="G399" i="23" a="1"/>
  <c r="G399" i="23" s="1"/>
  <c r="G400" i="23" a="1"/>
  <c r="G400" i="23"/>
  <c r="G401" i="23" a="1"/>
  <c r="G401" i="23" s="1"/>
  <c r="G402" i="23" a="1"/>
  <c r="G402" i="23" s="1"/>
  <c r="G403" i="23" a="1"/>
  <c r="G403" i="23" s="1"/>
  <c r="G404" i="23" a="1"/>
  <c r="G404" i="23" s="1"/>
  <c r="G405" i="23" a="1"/>
  <c r="G405" i="23"/>
  <c r="G406" i="23" a="1"/>
  <c r="G406" i="23" s="1"/>
  <c r="G407" i="23" a="1"/>
  <c r="G407" i="23" s="1"/>
  <c r="G408" i="23" a="1"/>
  <c r="G408" i="23"/>
  <c r="G409" i="23" a="1"/>
  <c r="G409" i="23" s="1"/>
  <c r="G410" i="23" a="1"/>
  <c r="G410" i="23" s="1"/>
  <c r="G411" i="23" a="1"/>
  <c r="G411" i="23" s="1"/>
  <c r="G412" i="23" a="1"/>
  <c r="G412" i="23" s="1"/>
  <c r="G413" i="23" a="1"/>
  <c r="G413" i="23"/>
  <c r="G414" i="23" a="1"/>
  <c r="G414" i="23" s="1"/>
  <c r="G415" i="23" a="1"/>
  <c r="G415" i="23" s="1"/>
  <c r="G416" i="23" a="1"/>
  <c r="G416" i="23"/>
  <c r="G417" i="23" a="1"/>
  <c r="G417" i="23" s="1"/>
  <c r="G418" i="23" a="1"/>
  <c r="G418" i="23" s="1"/>
  <c r="G419" i="23" a="1"/>
  <c r="G419" i="23" s="1"/>
  <c r="G420" i="23" a="1"/>
  <c r="G420" i="23" s="1"/>
  <c r="G421" i="23" a="1"/>
  <c r="G421" i="23"/>
  <c r="G422" i="23" a="1"/>
  <c r="G422" i="23" s="1"/>
  <c r="G423" i="23" a="1"/>
  <c r="G423" i="23" s="1"/>
  <c r="G424" i="23" a="1"/>
  <c r="G424" i="23"/>
  <c r="G425" i="23" a="1"/>
  <c r="G425" i="23" s="1"/>
  <c r="G426" i="23" a="1"/>
  <c r="G426" i="23" s="1"/>
  <c r="G427" i="23" a="1"/>
  <c r="G427" i="23" s="1"/>
  <c r="G428" i="23" a="1"/>
  <c r="G428" i="23" s="1"/>
  <c r="G429" i="23" a="1"/>
  <c r="G429" i="23"/>
  <c r="G430" i="23" a="1"/>
  <c r="G430" i="23" s="1"/>
  <c r="G431" i="23" a="1"/>
  <c r="G431" i="23" s="1"/>
  <c r="G432" i="23" a="1"/>
  <c r="G432" i="23"/>
  <c r="G433" i="23" a="1"/>
  <c r="G433" i="23" s="1"/>
  <c r="G434" i="23" a="1"/>
  <c r="G434" i="23" s="1"/>
  <c r="G435" i="23" a="1"/>
  <c r="G435" i="23" s="1"/>
  <c r="G436" i="23" a="1"/>
  <c r="G436" i="23" s="1"/>
  <c r="G437" i="23" a="1"/>
  <c r="G437" i="23"/>
  <c r="G438" i="23" a="1"/>
  <c r="G438" i="23" s="1"/>
  <c r="G439" i="23" a="1"/>
  <c r="G439" i="23" s="1"/>
  <c r="G440" i="23" a="1"/>
  <c r="G440" i="23"/>
  <c r="G441" i="23" a="1"/>
  <c r="G441" i="23" s="1"/>
  <c r="G442" i="23" a="1"/>
  <c r="G442" i="23" s="1"/>
  <c r="G443" i="23" a="1"/>
  <c r="G443" i="23" s="1"/>
  <c r="G444" i="23" a="1"/>
  <c r="G444" i="23" s="1"/>
  <c r="G445" i="23" a="1"/>
  <c r="G445" i="23"/>
  <c r="G446" i="23" a="1"/>
  <c r="G446" i="23" s="1"/>
  <c r="G447" i="23" a="1"/>
  <c r="G447" i="23" s="1"/>
  <c r="G448" i="23" a="1"/>
  <c r="G448" i="23"/>
  <c r="G449" i="23" a="1"/>
  <c r="G449" i="23" s="1"/>
  <c r="G450" i="23" a="1"/>
  <c r="G450" i="23" s="1"/>
  <c r="G451" i="23" a="1"/>
  <c r="G451" i="23" s="1"/>
  <c r="G452" i="23" a="1"/>
  <c r="G452" i="23" s="1"/>
  <c r="G453" i="23" a="1"/>
  <c r="G453" i="23"/>
  <c r="G454" i="23" a="1"/>
  <c r="G454" i="23" s="1"/>
  <c r="G455" i="23" a="1"/>
  <c r="G455" i="23" s="1"/>
  <c r="G456" i="23" a="1"/>
  <c r="G456" i="23"/>
  <c r="G457" i="23" a="1"/>
  <c r="G457" i="23" s="1"/>
  <c r="G458" i="23" a="1"/>
  <c r="G458" i="23" s="1"/>
  <c r="G459" i="23" a="1"/>
  <c r="G459" i="23" s="1"/>
  <c r="G460" i="23" a="1"/>
  <c r="G460" i="23" s="1"/>
  <c r="G461" i="23" a="1"/>
  <c r="G461" i="23"/>
  <c r="G462" i="23" a="1"/>
  <c r="G462" i="23" s="1"/>
  <c r="G463" i="23" a="1"/>
  <c r="G463" i="23" s="1"/>
  <c r="G464" i="23" a="1"/>
  <c r="G464" i="23" s="1"/>
  <c r="G465" i="23" a="1"/>
  <c r="G465" i="23" s="1"/>
  <c r="G466" i="23" a="1"/>
  <c r="G466" i="23" s="1"/>
  <c r="G467" i="23" a="1"/>
  <c r="G467" i="23" s="1"/>
  <c r="G468" i="23" a="1"/>
  <c r="G468" i="23" s="1"/>
  <c r="G469" i="23" a="1"/>
  <c r="G469" i="23" s="1"/>
  <c r="G470" i="23" a="1"/>
  <c r="G470" i="23" s="1"/>
  <c r="G471" i="23" a="1"/>
  <c r="G471" i="23" s="1"/>
  <c r="G472" i="23" a="1"/>
  <c r="G472" i="23"/>
  <c r="G473" i="23" a="1"/>
  <c r="G473" i="23" s="1"/>
  <c r="G474" i="23" a="1"/>
  <c r="G474" i="23" s="1"/>
  <c r="G475" i="23" a="1"/>
  <c r="G475" i="23" s="1"/>
  <c r="G476" i="23" a="1"/>
  <c r="G476" i="23" s="1"/>
  <c r="G477" i="23" a="1"/>
  <c r="G477" i="23"/>
  <c r="G478" i="23" a="1"/>
  <c r="G478" i="23" s="1"/>
  <c r="G479" i="23" a="1"/>
  <c r="G479" i="23" s="1"/>
  <c r="G480" i="23" a="1"/>
  <c r="G480" i="23" s="1"/>
  <c r="G481" i="23" a="1"/>
  <c r="G481" i="23" s="1"/>
  <c r="G482" i="23" a="1"/>
  <c r="G482" i="23" s="1"/>
  <c r="G483" i="23" a="1"/>
  <c r="G483" i="23" s="1"/>
  <c r="G484" i="23" a="1"/>
  <c r="G484" i="23" s="1"/>
  <c r="G485" i="23" a="1"/>
  <c r="G485" i="23" s="1"/>
  <c r="G486" i="23" a="1"/>
  <c r="G486" i="23" s="1"/>
  <c r="G487" i="23" a="1"/>
  <c r="G487" i="23" s="1"/>
  <c r="G488" i="23" a="1"/>
  <c r="G488" i="23"/>
  <c r="G489" i="23" a="1"/>
  <c r="G489" i="23" s="1"/>
  <c r="G490" i="23" a="1"/>
  <c r="G490" i="23" s="1"/>
  <c r="G491" i="23" a="1"/>
  <c r="G491" i="23" s="1"/>
  <c r="G492" i="23" a="1"/>
  <c r="G492" i="23" s="1"/>
  <c r="G493" i="23" a="1"/>
  <c r="G493" i="23"/>
  <c r="G494" i="23" a="1"/>
  <c r="G494" i="23" s="1"/>
  <c r="G495" i="23" a="1"/>
  <c r="G495" i="23" s="1"/>
  <c r="G496" i="23" a="1"/>
  <c r="G496" i="23" s="1"/>
  <c r="G497" i="23" a="1"/>
  <c r="G497" i="23" s="1"/>
  <c r="G498" i="23" a="1"/>
  <c r="G498" i="23" s="1"/>
  <c r="G499" i="23" a="1"/>
  <c r="G499" i="23" s="1"/>
  <c r="G500" i="23" a="1"/>
  <c r="G500" i="23" s="1"/>
  <c r="G501" i="23" a="1"/>
  <c r="G501" i="23" s="1"/>
  <c r="G502" i="23" a="1"/>
  <c r="G502" i="23" s="1"/>
  <c r="G503" i="23" a="1"/>
  <c r="G503" i="23" s="1"/>
  <c r="G504" i="23" a="1"/>
  <c r="G504" i="23"/>
  <c r="G505" i="23" a="1"/>
  <c r="G505" i="23" s="1"/>
  <c r="G506" i="23" a="1"/>
  <c r="G506" i="23" s="1"/>
  <c r="G507" i="23" a="1"/>
  <c r="G507" i="23" s="1"/>
  <c r="G508" i="23" a="1"/>
  <c r="G508" i="23" s="1"/>
  <c r="G509" i="23" a="1"/>
  <c r="G509" i="23"/>
  <c r="G510" i="23" a="1"/>
  <c r="G510" i="23" s="1"/>
  <c r="G511" i="23" a="1"/>
  <c r="G511" i="23" s="1"/>
  <c r="G512" i="23" a="1"/>
  <c r="G512" i="23" s="1"/>
  <c r="G513" i="23" a="1"/>
  <c r="G513" i="23" s="1"/>
  <c r="G514" i="23" a="1"/>
  <c r="G514" i="23" s="1"/>
  <c r="G515" i="23" a="1"/>
  <c r="G515" i="23" s="1"/>
  <c r="G516" i="23" a="1"/>
  <c r="G516" i="23" s="1"/>
  <c r="G517" i="23" a="1"/>
  <c r="G517" i="23" s="1"/>
  <c r="G518" i="23" a="1"/>
  <c r="G518" i="23" s="1"/>
  <c r="G519" i="23" a="1"/>
  <c r="G519" i="23" s="1"/>
  <c r="G520" i="23" a="1"/>
  <c r="G520" i="23"/>
  <c r="G521" i="23" a="1"/>
  <c r="G521" i="23" s="1"/>
  <c r="G522" i="23" a="1"/>
  <c r="G522" i="23" s="1"/>
  <c r="G523" i="23" a="1"/>
  <c r="G523" i="23" s="1"/>
  <c r="G524" i="23" a="1"/>
  <c r="G524" i="23" s="1"/>
  <c r="G525" i="23" a="1"/>
  <c r="G525" i="23"/>
  <c r="G526" i="23" a="1"/>
  <c r="G526" i="23" s="1"/>
  <c r="G527" i="23" a="1"/>
  <c r="G527" i="23" s="1"/>
  <c r="G528" i="23" a="1"/>
  <c r="G528" i="23" s="1"/>
  <c r="G529" i="23" a="1"/>
  <c r="G529" i="23" s="1"/>
  <c r="G530" i="23" a="1"/>
  <c r="G530" i="23" s="1"/>
  <c r="G531" i="23" a="1"/>
  <c r="G531" i="23" s="1"/>
  <c r="G532" i="23" a="1"/>
  <c r="G532" i="23"/>
  <c r="G533" i="23" a="1"/>
  <c r="G533" i="23"/>
  <c r="G534" i="23" a="1"/>
  <c r="G534" i="23" s="1"/>
  <c r="G535" i="23" a="1"/>
  <c r="G535" i="23"/>
  <c r="G536" i="23" a="1"/>
  <c r="G536" i="23" s="1"/>
  <c r="G537" i="23" a="1"/>
  <c r="G537" i="23" s="1"/>
  <c r="G538" i="23" a="1"/>
  <c r="G538" i="23" s="1"/>
  <c r="G539" i="23" a="1"/>
  <c r="G539" i="23"/>
  <c r="G540" i="23" a="1"/>
  <c r="G540" i="23"/>
  <c r="G541" i="23" a="1"/>
  <c r="G541" i="23"/>
  <c r="G542" i="23" a="1"/>
  <c r="G542" i="23" s="1"/>
  <c r="G543" i="23" a="1"/>
  <c r="G543" i="23" s="1"/>
  <c r="G544" i="23" a="1"/>
  <c r="G544" i="23"/>
  <c r="G545" i="23" a="1"/>
  <c r="G545" i="23" s="1"/>
  <c r="G546" i="23" a="1"/>
  <c r="G546" i="23" s="1"/>
  <c r="G547" i="23" a="1"/>
  <c r="G547" i="23"/>
  <c r="G548" i="23" a="1"/>
  <c r="G548" i="23"/>
  <c r="G549" i="23" a="1"/>
  <c r="G549" i="23" s="1"/>
  <c r="G550" i="23" a="1"/>
  <c r="G550" i="23" s="1"/>
  <c r="G551" i="23" a="1"/>
  <c r="G551" i="23" s="1"/>
  <c r="G552" i="23" a="1"/>
  <c r="G552" i="23" s="1"/>
  <c r="G553" i="23" a="1"/>
  <c r="G553" i="23"/>
  <c r="G554" i="23" a="1"/>
  <c r="G554" i="23" s="1"/>
  <c r="G555" i="23" a="1"/>
  <c r="G555" i="23"/>
  <c r="G556" i="23" a="1"/>
  <c r="G556" i="23"/>
  <c r="G557" i="23" a="1"/>
  <c r="G557" i="23"/>
  <c r="G558" i="23" a="1"/>
  <c r="G558" i="23" s="1"/>
  <c r="G559" i="23" a="1"/>
  <c r="G559" i="23" s="1"/>
  <c r="G560" i="23" a="1"/>
  <c r="G560" i="23" s="1"/>
  <c r="G561" i="23" a="1"/>
  <c r="G561" i="23" s="1"/>
  <c r="G562" i="23" a="1"/>
  <c r="G562" i="23"/>
  <c r="G563" i="23" a="1"/>
  <c r="G563" i="23" s="1"/>
  <c r="G564" i="23" a="1"/>
  <c r="G564" i="23" s="1"/>
  <c r="G565" i="23" a="1"/>
  <c r="G565" i="23" s="1"/>
  <c r="G566" i="23" a="1"/>
  <c r="G566" i="23"/>
  <c r="G567" i="23" a="1"/>
  <c r="G567" i="23" s="1"/>
  <c r="G568" i="23" a="1"/>
  <c r="G568" i="23" s="1"/>
  <c r="G569" i="23" a="1"/>
  <c r="G569" i="23" s="1"/>
  <c r="G570" i="23" a="1"/>
  <c r="G570" i="23" s="1"/>
  <c r="G571" i="23" a="1"/>
  <c r="G571" i="23" s="1"/>
  <c r="G572" i="23" a="1"/>
  <c r="G572" i="23" s="1"/>
  <c r="G573" i="23" a="1"/>
  <c r="G573" i="23" s="1"/>
  <c r="G574" i="23" a="1"/>
  <c r="G574" i="23" s="1"/>
  <c r="G575" i="23" a="1"/>
  <c r="G575" i="23" s="1"/>
  <c r="G576" i="23" a="1"/>
  <c r="G576" i="23" s="1"/>
  <c r="G577" i="23" a="1"/>
  <c r="G577" i="23" s="1"/>
  <c r="G578" i="23" a="1"/>
  <c r="G578" i="23"/>
  <c r="G579" i="23" a="1"/>
  <c r="G579" i="23" s="1"/>
  <c r="G580" i="23" a="1"/>
  <c r="G580" i="23" s="1"/>
  <c r="G581" i="23" a="1"/>
  <c r="G581" i="23" s="1"/>
  <c r="G582" i="23" a="1"/>
  <c r="G582" i="23" s="1"/>
  <c r="G583" i="23" a="1"/>
  <c r="G583" i="23" s="1"/>
  <c r="G584" i="23" a="1"/>
  <c r="G584" i="23" s="1"/>
  <c r="G585" i="23" a="1"/>
  <c r="G585" i="23" s="1"/>
  <c r="G586" i="23" a="1"/>
  <c r="G586" i="23" s="1"/>
  <c r="G587" i="23" a="1"/>
  <c r="G587" i="23" s="1"/>
  <c r="G588" i="23" a="1"/>
  <c r="G588" i="23" s="1"/>
  <c r="G589" i="23" a="1"/>
  <c r="G589" i="23" s="1"/>
  <c r="G590" i="23" a="1"/>
  <c r="G590" i="23" s="1"/>
  <c r="G591" i="23" a="1"/>
  <c r="G591" i="23" s="1"/>
  <c r="G592" i="23" a="1"/>
  <c r="G592" i="23" s="1"/>
  <c r="G593" i="23" a="1"/>
  <c r="G593" i="23" s="1"/>
  <c r="G594" i="23" a="1"/>
  <c r="G594" i="23"/>
  <c r="G595" i="23" a="1"/>
  <c r="G595" i="23" s="1"/>
  <c r="G596" i="23" a="1"/>
  <c r="G596" i="23" s="1"/>
  <c r="G597" i="23" a="1"/>
  <c r="G597" i="23" s="1"/>
  <c r="G598" i="23" a="1"/>
  <c r="G598" i="23"/>
  <c r="G599" i="23" a="1"/>
  <c r="G599" i="23" s="1"/>
  <c r="G600" i="23" a="1"/>
  <c r="G600" i="23" s="1"/>
  <c r="G601" i="23" a="1"/>
  <c r="G601" i="23" s="1"/>
  <c r="G602" i="23" a="1"/>
  <c r="G602" i="23" s="1"/>
  <c r="G603" i="23" a="1"/>
  <c r="G603" i="23" s="1"/>
  <c r="G604" i="23" a="1"/>
  <c r="G604" i="23" s="1"/>
  <c r="G605" i="23" a="1"/>
  <c r="G605" i="23" s="1"/>
  <c r="G606" i="23" a="1"/>
  <c r="G606" i="23" s="1"/>
  <c r="G607" i="23" a="1"/>
  <c r="G607" i="23" s="1"/>
  <c r="G608" i="23" a="1"/>
  <c r="G608" i="23" s="1"/>
  <c r="G609" i="23" a="1"/>
  <c r="G609" i="23" s="1"/>
  <c r="G610" i="23" a="1"/>
  <c r="G610" i="23"/>
  <c r="G611" i="23" a="1"/>
  <c r="G611" i="23" s="1"/>
  <c r="G612" i="23" a="1"/>
  <c r="G612" i="23" s="1"/>
  <c r="G613" i="23" a="1"/>
  <c r="G613" i="23" s="1"/>
  <c r="G614" i="23" a="1"/>
  <c r="G614" i="23" s="1"/>
  <c r="G615" i="23" a="1"/>
  <c r="G615" i="23" s="1"/>
  <c r="G616" i="23" a="1"/>
  <c r="G616" i="23" s="1"/>
  <c r="G617" i="23" a="1"/>
  <c r="G617" i="23" s="1"/>
  <c r="G618" i="23" a="1"/>
  <c r="G618" i="23" s="1"/>
  <c r="G619" i="23" a="1"/>
  <c r="G619" i="23" s="1"/>
  <c r="G620" i="23" a="1"/>
  <c r="G620" i="23" s="1"/>
  <c r="G621" i="23" a="1"/>
  <c r="G621" i="23" s="1"/>
  <c r="G622" i="23" a="1"/>
  <c r="G622" i="23" s="1"/>
  <c r="G623" i="23" a="1"/>
  <c r="G623" i="23" s="1"/>
  <c r="G624" i="23" a="1"/>
  <c r="G624" i="23" s="1"/>
  <c r="G625" i="23" a="1"/>
  <c r="G625" i="23" s="1"/>
  <c r="G626" i="23" a="1"/>
  <c r="G626" i="23"/>
  <c r="G627" i="23" a="1"/>
  <c r="G627" i="23" s="1"/>
  <c r="G628" i="23" a="1"/>
  <c r="G628" i="23" s="1"/>
  <c r="G629" i="23" a="1"/>
  <c r="G629" i="23" s="1"/>
  <c r="G630" i="23" a="1"/>
  <c r="G630" i="23"/>
  <c r="G631" i="23" a="1"/>
  <c r="G631" i="23" s="1"/>
  <c r="G632" i="23" a="1"/>
  <c r="G632" i="23" s="1"/>
  <c r="G633" i="23" a="1"/>
  <c r="G633" i="23" s="1"/>
  <c r="G634" i="23" a="1"/>
  <c r="G634" i="23" s="1"/>
  <c r="G635" i="23" a="1"/>
  <c r="G635" i="23" s="1"/>
  <c r="G636" i="23" a="1"/>
  <c r="G636" i="23" s="1"/>
  <c r="G637" i="23" a="1"/>
  <c r="G637" i="23" s="1"/>
  <c r="G638" i="23" a="1"/>
  <c r="G638" i="23" s="1"/>
  <c r="G639" i="23" a="1"/>
  <c r="G639" i="23" s="1"/>
  <c r="G640" i="23" a="1"/>
  <c r="G640" i="23" s="1"/>
  <c r="G641" i="23" a="1"/>
  <c r="G641" i="23" s="1"/>
  <c r="G642" i="23" a="1"/>
  <c r="G642" i="23"/>
  <c r="G643" i="23" a="1"/>
  <c r="G643" i="23" s="1"/>
  <c r="G644" i="23" a="1"/>
  <c r="G644" i="23" s="1"/>
  <c r="G645" i="23" a="1"/>
  <c r="G645" i="23" s="1"/>
  <c r="G646" i="23" a="1"/>
  <c r="G646" i="23" s="1"/>
  <c r="G647" i="23" a="1"/>
  <c r="G647" i="23" s="1"/>
  <c r="G648" i="23" a="1"/>
  <c r="G648" i="23" s="1"/>
  <c r="G649" i="23" a="1"/>
  <c r="G649" i="23" s="1"/>
  <c r="G650" i="23" a="1"/>
  <c r="G650" i="23" s="1"/>
  <c r="G651" i="23" a="1"/>
  <c r="G651" i="23" s="1"/>
  <c r="G652" i="23" a="1"/>
  <c r="G652" i="23" s="1"/>
  <c r="G653" i="23" a="1"/>
  <c r="G653" i="23" s="1"/>
  <c r="G654" i="23" a="1"/>
  <c r="G654" i="23" s="1"/>
  <c r="G655" i="23" a="1"/>
  <c r="G655" i="23" s="1"/>
  <c r="G656" i="23" a="1"/>
  <c r="G656" i="23" s="1"/>
  <c r="G657" i="23" a="1"/>
  <c r="G657" i="23" s="1"/>
  <c r="G658" i="23" a="1"/>
  <c r="G658" i="23"/>
  <c r="G659" i="23" a="1"/>
  <c r="G659" i="23" s="1"/>
  <c r="G660" i="23" a="1"/>
  <c r="G660" i="23" s="1"/>
  <c r="G661" i="23" a="1"/>
  <c r="G661" i="23" s="1"/>
  <c r="G662" i="23" a="1"/>
  <c r="G662" i="23"/>
  <c r="G663" i="23" a="1"/>
  <c r="G663" i="23" s="1"/>
  <c r="G664" i="23" a="1"/>
  <c r="G664" i="23" s="1"/>
  <c r="G665" i="23" a="1"/>
  <c r="G665" i="23" s="1"/>
  <c r="G666" i="23" a="1"/>
  <c r="G666" i="23" s="1"/>
  <c r="G667" i="23" a="1"/>
  <c r="G667" i="23" s="1"/>
  <c r="G668" i="23" a="1"/>
  <c r="G668" i="23" s="1"/>
  <c r="G669" i="23" a="1"/>
  <c r="G669" i="23" s="1"/>
  <c r="G670" i="23" a="1"/>
  <c r="G670" i="23" s="1"/>
  <c r="G671" i="23" a="1"/>
  <c r="G671" i="23" s="1"/>
  <c r="G672" i="23" a="1"/>
  <c r="G672" i="23" s="1"/>
  <c r="G673" i="23" a="1"/>
  <c r="G673" i="23" s="1"/>
  <c r="G674" i="23" a="1"/>
  <c r="G674" i="23"/>
  <c r="G675" i="23" a="1"/>
  <c r="G675" i="23" s="1"/>
  <c r="G676" i="23" a="1"/>
  <c r="G676" i="23" s="1"/>
  <c r="G677" i="23" a="1"/>
  <c r="G677" i="23" s="1"/>
  <c r="G678" i="23" a="1"/>
  <c r="G678" i="23" s="1"/>
  <c r="G679" i="23" a="1"/>
  <c r="G679" i="23" s="1"/>
  <c r="G680" i="23" a="1"/>
  <c r="G680" i="23" s="1"/>
  <c r="G681" i="23" a="1"/>
  <c r="G681" i="23" s="1"/>
  <c r="G682" i="23" a="1"/>
  <c r="G682" i="23" s="1"/>
  <c r="G683" i="23" a="1"/>
  <c r="G683" i="23" s="1"/>
  <c r="G684" i="23" a="1"/>
  <c r="G684" i="23" s="1"/>
  <c r="G685" i="23" a="1"/>
  <c r="G685" i="23" s="1"/>
  <c r="G686" i="23" a="1"/>
  <c r="G686" i="23" s="1"/>
  <c r="G687" i="23" a="1"/>
  <c r="G687" i="23" s="1"/>
  <c r="G688" i="23" a="1"/>
  <c r="G688" i="23" s="1"/>
  <c r="G689" i="23" a="1"/>
  <c r="G689" i="23" s="1"/>
  <c r="G690" i="23" a="1"/>
  <c r="G690" i="23"/>
  <c r="G691" i="23" a="1"/>
  <c r="G691" i="23" s="1"/>
  <c r="G692" i="23" a="1"/>
  <c r="G692" i="23" s="1"/>
  <c r="G693" i="23" a="1"/>
  <c r="G693" i="23" s="1"/>
  <c r="G694" i="23" a="1"/>
  <c r="G694" i="23"/>
  <c r="G695" i="23" a="1"/>
  <c r="G695" i="23" s="1"/>
  <c r="G696" i="23" a="1"/>
  <c r="G696" i="23" s="1"/>
  <c r="G697" i="23" a="1"/>
  <c r="G697" i="23" s="1"/>
  <c r="G698" i="23" a="1"/>
  <c r="G698" i="23" s="1"/>
  <c r="G699" i="23" a="1"/>
  <c r="G699" i="23" s="1"/>
  <c r="G700" i="23" a="1"/>
  <c r="G700" i="23" s="1"/>
  <c r="G701" i="23" a="1"/>
  <c r="G701" i="23" s="1"/>
  <c r="G702" i="23" a="1"/>
  <c r="G702" i="23" s="1"/>
  <c r="G703" i="23" a="1"/>
  <c r="G703" i="23" s="1"/>
  <c r="G704" i="23" a="1"/>
  <c r="G704" i="23" s="1"/>
  <c r="G705" i="23" a="1"/>
  <c r="G705" i="23" s="1"/>
  <c r="G706" i="23" a="1"/>
  <c r="G706" i="23" s="1"/>
  <c r="G707" i="23" a="1"/>
  <c r="G707" i="23" s="1"/>
  <c r="G708" i="23" a="1"/>
  <c r="G708" i="23" s="1"/>
  <c r="G709" i="23" a="1"/>
  <c r="G709" i="23" s="1"/>
  <c r="G710" i="23" a="1"/>
  <c r="G710" i="23" s="1"/>
  <c r="G711" i="23" a="1"/>
  <c r="G711" i="23" s="1"/>
  <c r="G712" i="23" a="1"/>
  <c r="G712" i="23" s="1"/>
  <c r="G713" i="23" a="1"/>
  <c r="G713" i="23" s="1"/>
  <c r="G714" i="23" a="1"/>
  <c r="G714" i="23" s="1"/>
  <c r="G715" i="23" a="1"/>
  <c r="G715" i="23" s="1"/>
  <c r="G716" i="23" a="1"/>
  <c r="G716" i="23" s="1"/>
  <c r="G717" i="23" a="1"/>
  <c r="G717" i="23" s="1"/>
  <c r="G718" i="23" a="1"/>
  <c r="G718" i="23" s="1"/>
  <c r="G719" i="23" a="1"/>
  <c r="G719" i="23" s="1"/>
  <c r="G720" i="23" a="1"/>
  <c r="G720" i="23" s="1"/>
  <c r="G721" i="23" a="1"/>
  <c r="G721" i="23" s="1"/>
  <c r="G722" i="23" a="1"/>
  <c r="G722" i="23"/>
  <c r="G723" i="23" a="1"/>
  <c r="G723" i="23" s="1"/>
  <c r="G724" i="23" a="1"/>
  <c r="G724" i="23" s="1"/>
  <c r="G725" i="23" a="1"/>
  <c r="G725" i="23" s="1"/>
  <c r="G726" i="23" a="1"/>
  <c r="G726" i="23"/>
  <c r="G727" i="23" a="1"/>
  <c r="G727" i="23" s="1"/>
  <c r="G728" i="23" a="1"/>
  <c r="G728" i="23" s="1"/>
  <c r="G729" i="23" a="1"/>
  <c r="G729" i="23" s="1"/>
  <c r="G730" i="23" a="1"/>
  <c r="G730" i="23" s="1"/>
  <c r="G731" i="23" a="1"/>
  <c r="G731" i="23" s="1"/>
  <c r="G732" i="23" a="1"/>
  <c r="G732" i="23" s="1"/>
  <c r="G733" i="23" a="1"/>
  <c r="G733" i="23" s="1"/>
  <c r="G734" i="23" a="1"/>
  <c r="G734" i="23" s="1"/>
  <c r="G735" i="23" a="1"/>
  <c r="G735" i="23" s="1"/>
  <c r="G736" i="23" a="1"/>
  <c r="G736" i="23" s="1"/>
  <c r="G737" i="23" a="1"/>
  <c r="G737" i="23" s="1"/>
  <c r="G738" i="23" a="1"/>
  <c r="G738" i="23"/>
  <c r="G739" i="23" a="1"/>
  <c r="G739" i="23" s="1"/>
  <c r="G740" i="23" a="1"/>
  <c r="G740" i="23" s="1"/>
  <c r="G741" i="23" a="1"/>
  <c r="G741" i="23" s="1"/>
  <c r="G742" i="23" a="1"/>
  <c r="G742" i="23" s="1"/>
  <c r="G743" i="23" a="1"/>
  <c r="G743" i="23" s="1"/>
  <c r="G744" i="23" a="1"/>
  <c r="G744" i="23" s="1"/>
  <c r="G745" i="23" a="1"/>
  <c r="G745" i="23" s="1"/>
  <c r="G746" i="23" a="1"/>
  <c r="G746" i="23" s="1"/>
  <c r="G747" i="23" a="1"/>
  <c r="G747" i="23" s="1"/>
  <c r="G748" i="23" a="1"/>
  <c r="G748" i="23" s="1"/>
  <c r="G749" i="23" a="1"/>
  <c r="G749" i="23" s="1"/>
  <c r="G750" i="23" a="1"/>
  <c r="G750" i="23" s="1"/>
  <c r="G751" i="23" a="1"/>
  <c r="G751" i="23" s="1"/>
  <c r="G752" i="23" a="1"/>
  <c r="G752" i="23" s="1"/>
  <c r="G753" i="23" a="1"/>
  <c r="G753" i="23" s="1"/>
  <c r="G754" i="23" a="1"/>
  <c r="G754" i="23"/>
  <c r="G755" i="23" a="1"/>
  <c r="G755" i="23" s="1"/>
  <c r="G756" i="23" a="1"/>
  <c r="G756" i="23" s="1"/>
  <c r="G757" i="23" a="1"/>
  <c r="G757" i="23" s="1"/>
  <c r="G758" i="23" a="1"/>
  <c r="G758" i="23"/>
  <c r="G759" i="23" a="1"/>
  <c r="G759" i="23" s="1"/>
  <c r="G760" i="23" a="1"/>
  <c r="G760" i="23" s="1"/>
  <c r="G761" i="23" a="1"/>
  <c r="G761" i="23" s="1"/>
  <c r="G762" i="23" a="1"/>
  <c r="G762" i="23" s="1"/>
  <c r="G763" i="23" a="1"/>
  <c r="G763" i="23" s="1"/>
  <c r="G764" i="23" a="1"/>
  <c r="G764" i="23" s="1"/>
  <c r="G765" i="23" a="1"/>
  <c r="G765" i="23" s="1"/>
  <c r="G766" i="23" a="1"/>
  <c r="G766" i="23" s="1"/>
  <c r="G767" i="23" a="1"/>
  <c r="G767" i="23" s="1"/>
  <c r="G768" i="23" a="1"/>
  <c r="G768" i="23" s="1"/>
  <c r="G769" i="23" a="1"/>
  <c r="G769" i="23" s="1"/>
  <c r="G770" i="23" a="1"/>
  <c r="G770" i="23" s="1"/>
  <c r="G771" i="23" a="1"/>
  <c r="G771" i="23" s="1"/>
  <c r="G772" i="23" a="1"/>
  <c r="G772" i="23" s="1"/>
  <c r="G773" i="23" a="1"/>
  <c r="G773" i="23" s="1"/>
  <c r="G774" i="23" a="1"/>
  <c r="G774" i="23" s="1"/>
  <c r="G775" i="23" a="1"/>
  <c r="G775" i="23" s="1"/>
  <c r="G776" i="23" a="1"/>
  <c r="G776" i="23" s="1"/>
  <c r="G777" i="23" a="1"/>
  <c r="G777" i="23" s="1"/>
  <c r="G778" i="23" a="1"/>
  <c r="G778" i="23" s="1"/>
  <c r="G779" i="23" a="1"/>
  <c r="G779" i="23" s="1"/>
  <c r="G780" i="23" a="1"/>
  <c r="G780" i="23" s="1"/>
  <c r="G781" i="23" a="1"/>
  <c r="G781" i="23" s="1"/>
  <c r="G782" i="23" a="1"/>
  <c r="G782" i="23" s="1"/>
  <c r="G783" i="23" a="1"/>
  <c r="G783" i="23" s="1"/>
  <c r="G784" i="23" a="1"/>
  <c r="G784" i="23" s="1"/>
  <c r="G785" i="23" a="1"/>
  <c r="G785" i="23" s="1"/>
  <c r="G786" i="23" a="1"/>
  <c r="G786" i="23"/>
  <c r="G787" i="23" a="1"/>
  <c r="G787" i="23" s="1"/>
  <c r="G788" i="23" a="1"/>
  <c r="G788" i="23" s="1"/>
  <c r="G789" i="23" a="1"/>
  <c r="G789" i="23" s="1"/>
  <c r="G790" i="23" a="1"/>
  <c r="G790" i="23"/>
  <c r="G791" i="23" a="1"/>
  <c r="G791" i="23" s="1"/>
  <c r="G792" i="23" a="1"/>
  <c r="G792" i="23" s="1"/>
  <c r="G793" i="23" a="1"/>
  <c r="G793" i="23" s="1"/>
  <c r="G794" i="23" a="1"/>
  <c r="G794" i="23" s="1"/>
  <c r="G795" i="23" a="1"/>
  <c r="G795" i="23" s="1"/>
  <c r="G796" i="23" a="1"/>
  <c r="G796" i="23" s="1"/>
  <c r="G797" i="23" a="1"/>
  <c r="G797" i="23" s="1"/>
  <c r="G798" i="23" a="1"/>
  <c r="G798" i="23" s="1"/>
  <c r="G799" i="23" a="1"/>
  <c r="G799" i="23" s="1"/>
  <c r="G800" i="23" a="1"/>
  <c r="G800" i="23" s="1"/>
  <c r="G801" i="23" a="1"/>
  <c r="G801" i="23" s="1"/>
  <c r="G802" i="23" a="1"/>
  <c r="G802" i="23" s="1"/>
  <c r="G803" i="23" a="1"/>
  <c r="G803" i="23" s="1"/>
  <c r="G804" i="23" a="1"/>
  <c r="G804" i="23" s="1"/>
  <c r="G805" i="23" a="1"/>
  <c r="G805" i="23" s="1"/>
  <c r="G806" i="23" a="1"/>
  <c r="G806" i="23" s="1"/>
  <c r="G807" i="23" a="1"/>
  <c r="G807" i="23" s="1"/>
  <c r="G808" i="23" a="1"/>
  <c r="G808" i="23" s="1"/>
  <c r="G809" i="23" a="1"/>
  <c r="G809" i="23" s="1"/>
  <c r="G810" i="23" a="1"/>
  <c r="G810" i="23" s="1"/>
  <c r="G811" i="23" a="1"/>
  <c r="G811" i="23" s="1"/>
  <c r="G812" i="23" a="1"/>
  <c r="G812" i="23" s="1"/>
  <c r="G813" i="23" a="1"/>
  <c r="G813" i="23" s="1"/>
  <c r="G814" i="23" a="1"/>
  <c r="G814" i="23" s="1"/>
  <c r="G815" i="23" a="1"/>
  <c r="G815" i="23" s="1"/>
  <c r="G816" i="23" a="1"/>
  <c r="G816" i="23" s="1"/>
  <c r="G817" i="23" a="1"/>
  <c r="G817" i="23" s="1"/>
  <c r="G818" i="23" a="1"/>
  <c r="G818" i="23"/>
  <c r="G819" i="23" a="1"/>
  <c r="G819" i="23" s="1"/>
  <c r="G820" i="23" a="1"/>
  <c r="G820" i="23" s="1"/>
  <c r="G821" i="23" a="1"/>
  <c r="G821" i="23" s="1"/>
  <c r="G822" i="23" a="1"/>
  <c r="G822" i="23"/>
  <c r="G823" i="23" a="1"/>
  <c r="G823" i="23" s="1"/>
  <c r="G824" i="23" a="1"/>
  <c r="G824" i="23" s="1"/>
  <c r="G825" i="23" a="1"/>
  <c r="G825" i="23" s="1"/>
  <c r="G826" i="23" a="1"/>
  <c r="G826" i="23" s="1"/>
  <c r="G827" i="23" a="1"/>
  <c r="G827" i="23" s="1"/>
  <c r="G828" i="23" a="1"/>
  <c r="G828" i="23" s="1"/>
  <c r="G829" i="23" a="1"/>
  <c r="G829" i="23" s="1"/>
  <c r="G830" i="23" a="1"/>
  <c r="G830" i="23" s="1"/>
  <c r="G831" i="23" a="1"/>
  <c r="G831" i="23" s="1"/>
  <c r="G832" i="23" a="1"/>
  <c r="G832" i="23" s="1"/>
  <c r="G833" i="23" a="1"/>
  <c r="G833" i="23" s="1"/>
  <c r="G834" i="23" a="1"/>
  <c r="G834" i="23" s="1"/>
  <c r="G835" i="23" a="1"/>
  <c r="G835" i="23" s="1"/>
  <c r="G836" i="23" a="1"/>
  <c r="G836" i="23" s="1"/>
  <c r="G837" i="23" a="1"/>
  <c r="G837" i="23" s="1"/>
  <c r="G838" i="23" a="1"/>
  <c r="G838" i="23" s="1"/>
  <c r="G839" i="23" a="1"/>
  <c r="G839" i="23" s="1"/>
  <c r="G840" i="23" a="1"/>
  <c r="G840" i="23" s="1"/>
  <c r="G841" i="23" a="1"/>
  <c r="G841" i="23" s="1"/>
  <c r="G842" i="23" a="1"/>
  <c r="G842" i="23" s="1"/>
  <c r="G843" i="23" a="1"/>
  <c r="G843" i="23" s="1"/>
  <c r="G844" i="23" a="1"/>
  <c r="G844" i="23" s="1"/>
  <c r="G845" i="23" a="1"/>
  <c r="G845" i="23" s="1"/>
  <c r="G846" i="23" a="1"/>
  <c r="G846" i="23" s="1"/>
  <c r="G847" i="23" a="1"/>
  <c r="G847" i="23" s="1"/>
  <c r="G848" i="23" a="1"/>
  <c r="G848" i="23" s="1"/>
  <c r="G849" i="23" a="1"/>
  <c r="G849" i="23" s="1"/>
  <c r="G850" i="23" a="1"/>
  <c r="G850" i="23"/>
  <c r="G851" i="23" a="1"/>
  <c r="G851" i="23" s="1"/>
  <c r="G852" i="23" a="1"/>
  <c r="G852" i="23" s="1"/>
  <c r="G853" i="23" a="1"/>
  <c r="G853" i="23" s="1"/>
  <c r="G854" i="23" a="1"/>
  <c r="G854" i="23"/>
  <c r="G855" i="23" a="1"/>
  <c r="G855" i="23" s="1"/>
  <c r="G856" i="23" a="1"/>
  <c r="G856" i="23"/>
  <c r="G857" i="23" a="1"/>
  <c r="G857" i="23" s="1"/>
  <c r="G858" i="23" a="1"/>
  <c r="G858" i="23" s="1"/>
  <c r="G859" i="23" a="1"/>
  <c r="G859" i="23" s="1"/>
  <c r="G860" i="23" a="1"/>
  <c r="G860" i="23" s="1"/>
  <c r="G861" i="23" a="1"/>
  <c r="G861" i="23" s="1"/>
  <c r="G862" i="23" a="1"/>
  <c r="G862" i="23" s="1"/>
  <c r="G863" i="23" a="1"/>
  <c r="G863" i="23" s="1"/>
  <c r="G864" i="23" a="1"/>
  <c r="G864" i="23"/>
  <c r="G865" i="23" a="1"/>
  <c r="G865" i="23" s="1"/>
  <c r="G866" i="23" a="1"/>
  <c r="G866" i="23" s="1"/>
  <c r="G867" i="23" a="1"/>
  <c r="G867" i="23" s="1"/>
  <c r="G868" i="23" a="1"/>
  <c r="G868" i="23" s="1"/>
  <c r="G869" i="23" a="1"/>
  <c r="G869" i="23" s="1"/>
  <c r="G870" i="23" a="1"/>
  <c r="G870" i="23"/>
  <c r="G871" i="23" a="1"/>
  <c r="G871" i="23" s="1"/>
  <c r="G872" i="23" a="1"/>
  <c r="G872" i="23"/>
  <c r="G873" i="23" a="1"/>
  <c r="G873" i="23" s="1"/>
  <c r="G874" i="23" a="1"/>
  <c r="G874" i="23" s="1"/>
  <c r="G875" i="23" a="1"/>
  <c r="G875" i="23" s="1"/>
  <c r="G876" i="23" a="1"/>
  <c r="G876" i="23" s="1"/>
  <c r="G877" i="23" a="1"/>
  <c r="G877" i="23" s="1"/>
  <c r="G878" i="23" a="1"/>
  <c r="G878" i="23" s="1"/>
  <c r="G879" i="23" a="1"/>
  <c r="G879" i="23" s="1"/>
  <c r="G880" i="23" a="1"/>
  <c r="G880" i="23"/>
  <c r="G881" i="23" a="1"/>
  <c r="G881" i="23" s="1"/>
  <c r="G882" i="23" a="1"/>
  <c r="G882" i="23" s="1"/>
  <c r="G883" i="23" a="1"/>
  <c r="G883" i="23" s="1"/>
  <c r="G884" i="23" a="1"/>
  <c r="G884" i="23" s="1"/>
  <c r="G885" i="23" a="1"/>
  <c r="G885" i="23" s="1"/>
  <c r="G886" i="23" a="1"/>
  <c r="G886" i="23"/>
  <c r="G887" i="23" a="1"/>
  <c r="G887" i="23" s="1"/>
  <c r="G888" i="23" a="1"/>
  <c r="G888" i="23"/>
  <c r="G889" i="23" a="1"/>
  <c r="G889" i="23" s="1"/>
  <c r="G890" i="23" a="1"/>
  <c r="G890" i="23" s="1"/>
  <c r="G891" i="23" a="1"/>
  <c r="G891" i="23" s="1"/>
  <c r="G892" i="23" a="1"/>
  <c r="G892" i="23" s="1"/>
  <c r="G893" i="23" a="1"/>
  <c r="G893" i="23" s="1"/>
  <c r="G894" i="23" a="1"/>
  <c r="G894" i="23" s="1"/>
  <c r="G895" i="23" a="1"/>
  <c r="G895" i="23" s="1"/>
  <c r="G896" i="23" a="1"/>
  <c r="G896" i="23"/>
  <c r="G897" i="23" a="1"/>
  <c r="G897" i="23" s="1"/>
  <c r="G898" i="23" a="1"/>
  <c r="G898" i="23" s="1"/>
  <c r="G899" i="23" a="1"/>
  <c r="G899" i="23" s="1"/>
  <c r="G900" i="23" a="1"/>
  <c r="G900" i="23" s="1"/>
  <c r="G901" i="23" a="1"/>
  <c r="G901" i="23" s="1"/>
  <c r="G902" i="23" a="1"/>
  <c r="G902" i="23"/>
  <c r="G903" i="23" a="1"/>
  <c r="G903" i="23" s="1"/>
  <c r="G904" i="23" a="1"/>
  <c r="G904" i="23"/>
  <c r="G905" i="23" a="1"/>
  <c r="G905" i="23" s="1"/>
  <c r="G906" i="23" a="1"/>
  <c r="G906" i="23" s="1"/>
  <c r="G907" i="23" a="1"/>
  <c r="G907" i="23" s="1"/>
  <c r="G908" i="23" a="1"/>
  <c r="G908" i="23" s="1"/>
  <c r="G909" i="23" a="1"/>
  <c r="G909" i="23" s="1"/>
  <c r="G910" i="23" a="1"/>
  <c r="G910" i="23" s="1"/>
  <c r="G911" i="23" a="1"/>
  <c r="G911" i="23" s="1"/>
  <c r="G912" i="23" a="1"/>
  <c r="G912" i="23" s="1"/>
  <c r="G913" i="23" a="1"/>
  <c r="G913" i="23" s="1"/>
  <c r="G914" i="23" a="1"/>
  <c r="G914" i="23" s="1"/>
  <c r="G915" i="23" a="1"/>
  <c r="G915" i="23" s="1"/>
  <c r="G916" i="23" a="1"/>
  <c r="G916" i="23" s="1"/>
  <c r="G917" i="23" a="1"/>
  <c r="G917" i="23" s="1"/>
  <c r="G918" i="23" a="1"/>
  <c r="G918" i="23"/>
  <c r="G919" i="23" a="1"/>
  <c r="G919" i="23" s="1"/>
  <c r="G920" i="23" a="1"/>
  <c r="G920" i="23"/>
  <c r="G921" i="23" a="1"/>
  <c r="G921" i="23" s="1"/>
  <c r="G922" i="23" a="1"/>
  <c r="G922" i="23" s="1"/>
  <c r="G923" i="23" a="1"/>
  <c r="G923" i="23" s="1"/>
  <c r="G924" i="23" a="1"/>
  <c r="G924" i="23" s="1"/>
  <c r="G925" i="23" a="1"/>
  <c r="G925" i="23" s="1"/>
  <c r="G926" i="23" a="1"/>
  <c r="G926" i="23" s="1"/>
  <c r="G927" i="23" a="1"/>
  <c r="G927" i="23" s="1"/>
  <c r="G928" i="23" a="1"/>
  <c r="G928" i="23" s="1"/>
  <c r="G929" i="23" a="1"/>
  <c r="G929" i="23" s="1"/>
  <c r="G930" i="23" a="1"/>
  <c r="G930" i="23" s="1"/>
  <c r="G931" i="23" a="1"/>
  <c r="G931" i="23" s="1"/>
  <c r="G932" i="23" a="1"/>
  <c r="G932" i="23" s="1"/>
  <c r="G933" i="23" a="1"/>
  <c r="G933" i="23" s="1"/>
  <c r="G934" i="23" a="1"/>
  <c r="G934" i="23"/>
  <c r="G935" i="23" a="1"/>
  <c r="G935" i="23" s="1"/>
  <c r="G936" i="23" a="1"/>
  <c r="G936" i="23"/>
  <c r="G937" i="23" a="1"/>
  <c r="G937" i="23" s="1"/>
  <c r="G938" i="23" a="1"/>
  <c r="G938" i="23" s="1"/>
  <c r="G939" i="23" a="1"/>
  <c r="G939" i="23" s="1"/>
  <c r="G940" i="23" a="1"/>
  <c r="G940" i="23" s="1"/>
  <c r="G941" i="23" a="1"/>
  <c r="G941" i="23" s="1"/>
  <c r="G942" i="23" a="1"/>
  <c r="G942" i="23" s="1"/>
  <c r="G943" i="23" a="1"/>
  <c r="G943" i="23" s="1"/>
  <c r="G944" i="23" a="1"/>
  <c r="G944" i="23" s="1"/>
  <c r="G945" i="23" a="1"/>
  <c r="G945" i="23" s="1"/>
  <c r="G946" i="23" a="1"/>
  <c r="G946" i="23" s="1"/>
  <c r="G947" i="23" a="1"/>
  <c r="G947" i="23" s="1"/>
  <c r="G948" i="23" a="1"/>
  <c r="G948" i="23" s="1"/>
  <c r="G949" i="23" a="1"/>
  <c r="G949" i="23" s="1"/>
  <c r="G950" i="23" a="1"/>
  <c r="G950" i="23"/>
  <c r="G951" i="23" a="1"/>
  <c r="G951" i="23" s="1"/>
  <c r="G952" i="23" a="1"/>
  <c r="G952" i="23"/>
  <c r="G953" i="23" a="1"/>
  <c r="G953" i="23" s="1"/>
  <c r="G954" i="23" a="1"/>
  <c r="G954" i="23" s="1"/>
  <c r="G955" i="23" a="1"/>
  <c r="G955" i="23" s="1"/>
  <c r="G956" i="23" a="1"/>
  <c r="G956" i="23" s="1"/>
  <c r="G957" i="23" a="1"/>
  <c r="G957" i="23" s="1"/>
  <c r="G958" i="23" a="1"/>
  <c r="G958" i="23" s="1"/>
  <c r="G959" i="23" a="1"/>
  <c r="G959" i="23" s="1"/>
  <c r="G960" i="23" a="1"/>
  <c r="G960" i="23" s="1"/>
  <c r="G961" i="23" a="1"/>
  <c r="G961" i="23" s="1"/>
  <c r="G962" i="23" a="1"/>
  <c r="G962" i="23" s="1"/>
  <c r="G963" i="23" a="1"/>
  <c r="G963" i="23" s="1"/>
  <c r="G964" i="23" a="1"/>
  <c r="G964" i="23" s="1"/>
  <c r="G965" i="23" a="1"/>
  <c r="G965" i="23" s="1"/>
  <c r="G966" i="23" a="1"/>
  <c r="G966" i="23"/>
  <c r="G967" i="23" a="1"/>
  <c r="G967" i="23" s="1"/>
  <c r="G968" i="23" a="1"/>
  <c r="G968" i="23"/>
  <c r="G969" i="23" a="1"/>
  <c r="G969" i="23" s="1"/>
  <c r="G970" i="23" a="1"/>
  <c r="G970" i="23" s="1"/>
  <c r="G971" i="23" a="1"/>
  <c r="G971" i="23" s="1"/>
  <c r="G972" i="23" a="1"/>
  <c r="G972" i="23" s="1"/>
  <c r="G973" i="23" a="1"/>
  <c r="G973" i="23" s="1"/>
  <c r="G974" i="23" a="1"/>
  <c r="G974" i="23" s="1"/>
  <c r="G975" i="23" a="1"/>
  <c r="G975" i="23" s="1"/>
  <c r="G976" i="23" a="1"/>
  <c r="G976" i="23" s="1"/>
  <c r="G977" i="23" a="1"/>
  <c r="G977" i="23" s="1"/>
  <c r="G978" i="23" a="1"/>
  <c r="G978" i="23" s="1"/>
  <c r="G979" i="23" a="1"/>
  <c r="G979" i="23" s="1"/>
  <c r="G980" i="23" a="1"/>
  <c r="G980" i="23" s="1"/>
  <c r="G981" i="23" a="1"/>
  <c r="G981" i="23" s="1"/>
  <c r="G982" i="23" a="1"/>
  <c r="G982" i="23"/>
  <c r="G983" i="23" a="1"/>
  <c r="G983" i="23" s="1"/>
  <c r="G984" i="23" a="1"/>
  <c r="G984" i="23"/>
  <c r="G985" i="23" a="1"/>
  <c r="G985" i="23" s="1"/>
  <c r="G986" i="23" a="1"/>
  <c r="G986" i="23" s="1"/>
  <c r="G987" i="23" a="1"/>
  <c r="G987" i="23" s="1"/>
  <c r="G988" i="23" a="1"/>
  <c r="G988" i="23" s="1"/>
  <c r="G989" i="23" a="1"/>
  <c r="G989" i="23" s="1"/>
  <c r="G990" i="23" a="1"/>
  <c r="G990" i="23" s="1"/>
  <c r="G991" i="23" a="1"/>
  <c r="G991" i="23" s="1"/>
  <c r="G992" i="23" a="1"/>
  <c r="G992" i="23" s="1"/>
  <c r="G993" i="23" a="1"/>
  <c r="G993" i="23" s="1"/>
  <c r="G994" i="23" a="1"/>
  <c r="G994" i="23" s="1"/>
  <c r="G995" i="23" a="1"/>
  <c r="G995" i="23" s="1"/>
  <c r="G996" i="23" a="1"/>
  <c r="G996" i="23" s="1"/>
  <c r="G997" i="23" a="1"/>
  <c r="G997" i="23" s="1"/>
  <c r="G998" i="23" a="1"/>
  <c r="G998" i="23"/>
  <c r="G999" i="23" a="1"/>
  <c r="G999" i="23" s="1"/>
  <c r="G1000" i="23" a="1"/>
  <c r="G1000" i="23"/>
  <c r="G1001" i="23" a="1"/>
  <c r="G1001" i="23" s="1"/>
  <c r="G1002" i="23" a="1"/>
  <c r="G1002" i="23" s="1"/>
  <c r="G1003" i="23" a="1"/>
  <c r="G1003" i="23" s="1"/>
  <c r="G1004" i="23" a="1"/>
  <c r="G1004" i="23" s="1"/>
  <c r="G1005" i="23" a="1"/>
  <c r="G1005" i="23" s="1"/>
  <c r="G1006" i="23" a="1"/>
  <c r="G1006" i="23" s="1"/>
  <c r="G1007" i="23" a="1"/>
  <c r="G1007" i="23" s="1"/>
  <c r="G1008" i="23" a="1"/>
  <c r="G1008" i="23" s="1"/>
  <c r="G3" i="23" a="1"/>
  <c r="G3" i="23" s="1"/>
  <c r="G6" i="3" a="1"/>
  <c r="G6" i="3" s="1"/>
  <c r="G7" i="3" a="1"/>
  <c r="G7" i="3" s="1"/>
  <c r="G8" i="3" a="1"/>
  <c r="G8" i="3"/>
  <c r="G9" i="3" a="1"/>
  <c r="G9" i="3" s="1"/>
  <c r="G10" i="3" a="1"/>
  <c r="G10" i="3" s="1"/>
  <c r="G11" i="3" a="1"/>
  <c r="G11" i="3" s="1"/>
  <c r="G12" i="3" a="1"/>
  <c r="G12" i="3" s="1"/>
  <c r="G13" i="3" a="1"/>
  <c r="G13" i="3" s="1"/>
  <c r="G14" i="3" a="1"/>
  <c r="G14" i="3" s="1"/>
  <c r="G15" i="3" a="1"/>
  <c r="G15" i="3" s="1"/>
  <c r="G16" i="3" a="1"/>
  <c r="G16" i="3"/>
  <c r="G17" i="3" a="1"/>
  <c r="G17" i="3" s="1"/>
  <c r="G18" i="3" a="1"/>
  <c r="G18" i="3" s="1"/>
  <c r="G19" i="3" a="1"/>
  <c r="G19" i="3" s="1"/>
  <c r="G20" i="3" a="1"/>
  <c r="G20" i="3"/>
  <c r="G21" i="3" a="1"/>
  <c r="G21" i="3" s="1"/>
  <c r="G22" i="3" a="1"/>
  <c r="G22" i="3" s="1"/>
  <c r="G23" i="3" a="1"/>
  <c r="G23" i="3" s="1"/>
  <c r="G24" i="3" a="1"/>
  <c r="G24" i="3"/>
  <c r="G25" i="3" a="1"/>
  <c r="G25" i="3" s="1"/>
  <c r="G26" i="3" a="1"/>
  <c r="G26" i="3" s="1"/>
  <c r="G27" i="3" a="1"/>
  <c r="G27" i="3" s="1"/>
  <c r="G28" i="3" a="1"/>
  <c r="G28" i="3"/>
  <c r="G29" i="3" a="1"/>
  <c r="G29" i="3" s="1"/>
  <c r="G30" i="3" a="1"/>
  <c r="G30" i="3" s="1"/>
  <c r="G31" i="3" a="1"/>
  <c r="G31" i="3" s="1"/>
  <c r="G32" i="3" a="1"/>
  <c r="G32" i="3" s="1"/>
  <c r="G33" i="3" a="1"/>
  <c r="G33" i="3" s="1"/>
  <c r="G34" i="3" a="1"/>
  <c r="G34" i="3" s="1"/>
  <c r="G35" i="3" a="1"/>
  <c r="G35" i="3" s="1"/>
  <c r="G36" i="3" a="1"/>
  <c r="G36" i="3" s="1"/>
  <c r="G37" i="3" a="1"/>
  <c r="G37" i="3" s="1"/>
  <c r="G38" i="3" a="1"/>
  <c r="G38" i="3" s="1"/>
  <c r="G39" i="3" a="1"/>
  <c r="G39" i="3" s="1"/>
  <c r="G40" i="3" a="1"/>
  <c r="G40" i="3"/>
  <c r="G41" i="3" a="1"/>
  <c r="G41" i="3" s="1"/>
  <c r="G42" i="3" a="1"/>
  <c r="G42" i="3" s="1"/>
  <c r="G43" i="3" a="1"/>
  <c r="G43" i="3" s="1"/>
  <c r="G44" i="3" a="1"/>
  <c r="G44" i="3" s="1"/>
  <c r="G45" i="3" a="1"/>
  <c r="G45" i="3" s="1"/>
  <c r="G46" i="3" a="1"/>
  <c r="G46" i="3" s="1"/>
  <c r="G47" i="3" a="1"/>
  <c r="G47" i="3" s="1"/>
  <c r="G48" i="3" a="1"/>
  <c r="G48" i="3"/>
  <c r="G49" i="3" a="1"/>
  <c r="G49" i="3" s="1"/>
  <c r="G50" i="3" a="1"/>
  <c r="G50" i="3" s="1"/>
  <c r="G51" i="3" a="1"/>
  <c r="G51" i="3" s="1"/>
  <c r="G52" i="3" a="1"/>
  <c r="G52" i="3"/>
  <c r="G53" i="3" a="1"/>
  <c r="G53" i="3" s="1"/>
  <c r="G54" i="3" a="1"/>
  <c r="G54" i="3" s="1"/>
  <c r="G55" i="3" a="1"/>
  <c r="G55" i="3" s="1"/>
  <c r="G56" i="3" a="1"/>
  <c r="G56" i="3"/>
  <c r="G57" i="3" a="1"/>
  <c r="G57" i="3" s="1"/>
  <c r="G58" i="3" a="1"/>
  <c r="G58" i="3" s="1"/>
  <c r="G59" i="3" a="1"/>
  <c r="G59" i="3" s="1"/>
  <c r="G60" i="3" a="1"/>
  <c r="G60" i="3"/>
  <c r="G61" i="3" a="1"/>
  <c r="G61" i="3" s="1"/>
  <c r="G62" i="3" a="1"/>
  <c r="G62" i="3" s="1"/>
  <c r="G63" i="3" a="1"/>
  <c r="G63" i="3" s="1"/>
  <c r="G64" i="3" a="1"/>
  <c r="G64" i="3" s="1"/>
  <c r="G65" i="3" a="1"/>
  <c r="G65" i="3" s="1"/>
  <c r="G66" i="3" a="1"/>
  <c r="G66" i="3" s="1"/>
  <c r="G67" i="3" a="1"/>
  <c r="G67" i="3" s="1"/>
  <c r="G68" i="3" a="1"/>
  <c r="G68" i="3" s="1"/>
  <c r="G69" i="3" a="1"/>
  <c r="G69" i="3" s="1"/>
  <c r="G70" i="3" a="1"/>
  <c r="G70" i="3" s="1"/>
  <c r="G71" i="3" a="1"/>
  <c r="G71" i="3" s="1"/>
  <c r="G72" i="3" a="1"/>
  <c r="G72" i="3"/>
  <c r="G73" i="3" a="1"/>
  <c r="G73" i="3" s="1"/>
  <c r="G74" i="3" a="1"/>
  <c r="G74" i="3" s="1"/>
  <c r="G75" i="3" a="1"/>
  <c r="G75" i="3" s="1"/>
  <c r="G76" i="3" a="1"/>
  <c r="G76" i="3" s="1"/>
  <c r="G77" i="3" a="1"/>
  <c r="G77" i="3" s="1"/>
  <c r="G78" i="3" a="1"/>
  <c r="G78" i="3" s="1"/>
  <c r="G79" i="3" a="1"/>
  <c r="G79" i="3" s="1"/>
  <c r="G80" i="3" a="1"/>
  <c r="G80" i="3"/>
  <c r="G81" i="3" a="1"/>
  <c r="G81" i="3" s="1"/>
  <c r="G82" i="3" a="1"/>
  <c r="G82" i="3" s="1"/>
  <c r="G83" i="3" a="1"/>
  <c r="G83" i="3" s="1"/>
  <c r="G84" i="3" a="1"/>
  <c r="G84" i="3"/>
  <c r="G85" i="3" a="1"/>
  <c r="G85" i="3" s="1"/>
  <c r="G86" i="3" a="1"/>
  <c r="G86" i="3" s="1"/>
  <c r="G87" i="3" a="1"/>
  <c r="G87" i="3" s="1"/>
  <c r="G88" i="3" a="1"/>
  <c r="G88" i="3"/>
  <c r="G89" i="3" a="1"/>
  <c r="G89" i="3" s="1"/>
  <c r="G90" i="3" a="1"/>
  <c r="G90" i="3" s="1"/>
  <c r="G91" i="3" a="1"/>
  <c r="G91" i="3" s="1"/>
  <c r="G92" i="3" a="1"/>
  <c r="G92" i="3"/>
  <c r="G93" i="3" a="1"/>
  <c r="G93" i="3" s="1"/>
  <c r="G94" i="3" a="1"/>
  <c r="G94" i="3" s="1"/>
  <c r="G95" i="3" a="1"/>
  <c r="G95" i="3" s="1"/>
  <c r="G96" i="3" a="1"/>
  <c r="G96" i="3" s="1"/>
  <c r="G97" i="3" a="1"/>
  <c r="G97" i="3" s="1"/>
  <c r="G98" i="3" a="1"/>
  <c r="G98" i="3" s="1"/>
  <c r="G99" i="3" a="1"/>
  <c r="G99" i="3" s="1"/>
  <c r="G100" i="3" a="1"/>
  <c r="G100" i="3" s="1"/>
  <c r="G101" i="3" a="1"/>
  <c r="G101" i="3" s="1"/>
  <c r="G102" i="3" a="1"/>
  <c r="G102" i="3" s="1"/>
  <c r="G103" i="3" a="1"/>
  <c r="G103" i="3" s="1"/>
  <c r="G104" i="3" a="1"/>
  <c r="G104" i="3"/>
  <c r="G105" i="3" a="1"/>
  <c r="G105" i="3" s="1"/>
  <c r="G106" i="3" a="1"/>
  <c r="G106" i="3" s="1"/>
  <c r="G107" i="3" a="1"/>
  <c r="G107" i="3" s="1"/>
  <c r="G108" i="3" a="1"/>
  <c r="G108" i="3" s="1"/>
  <c r="G109" i="3" a="1"/>
  <c r="G109" i="3" s="1"/>
  <c r="G110" i="3" a="1"/>
  <c r="G110" i="3" s="1"/>
  <c r="G111" i="3" a="1"/>
  <c r="G111" i="3" s="1"/>
  <c r="G112" i="3" a="1"/>
  <c r="G112" i="3"/>
  <c r="G113" i="3" a="1"/>
  <c r="G113" i="3" s="1"/>
  <c r="G114" i="3" a="1"/>
  <c r="G114" i="3" s="1"/>
  <c r="G115" i="3" a="1"/>
  <c r="G115" i="3" s="1"/>
  <c r="G116" i="3" a="1"/>
  <c r="G116" i="3"/>
  <c r="G117" i="3" a="1"/>
  <c r="G117" i="3" s="1"/>
  <c r="G118" i="3" a="1"/>
  <c r="G118" i="3" s="1"/>
  <c r="G119" i="3" a="1"/>
  <c r="G119" i="3" s="1"/>
  <c r="G120" i="3" a="1"/>
  <c r="G120" i="3" s="1"/>
  <c r="G121" i="3" a="1"/>
  <c r="G121" i="3" s="1"/>
  <c r="G122" i="3" a="1"/>
  <c r="G122" i="3" s="1"/>
  <c r="G123" i="3" a="1"/>
  <c r="G123" i="3" s="1"/>
  <c r="G124" i="3" a="1"/>
  <c r="G124" i="3"/>
  <c r="G125" i="3" a="1"/>
  <c r="G125" i="3" s="1"/>
  <c r="G126" i="3" a="1"/>
  <c r="G126" i="3" s="1"/>
  <c r="G127" i="3" a="1"/>
  <c r="G127" i="3" s="1"/>
  <c r="G128" i="3" a="1"/>
  <c r="G128" i="3" s="1"/>
  <c r="G129" i="3" a="1"/>
  <c r="G129" i="3" s="1"/>
  <c r="G130" i="3" a="1"/>
  <c r="G130" i="3" s="1"/>
  <c r="G131" i="3" a="1"/>
  <c r="G131" i="3" s="1"/>
  <c r="G132" i="3" a="1"/>
  <c r="G132" i="3"/>
  <c r="G133" i="3" a="1"/>
  <c r="G133" i="3" s="1"/>
  <c r="G134" i="3" a="1"/>
  <c r="G134" i="3" s="1"/>
  <c r="G135" i="3" a="1"/>
  <c r="G135" i="3" s="1"/>
  <c r="G136" i="3" a="1"/>
  <c r="G136" i="3"/>
  <c r="G137" i="3" a="1"/>
  <c r="G137" i="3" s="1"/>
  <c r="G138" i="3" a="1"/>
  <c r="G138" i="3" s="1"/>
  <c r="G139" i="3" a="1"/>
  <c r="G139" i="3" s="1"/>
  <c r="G140" i="3" a="1"/>
  <c r="G140" i="3" s="1"/>
  <c r="G141" i="3" a="1"/>
  <c r="G141" i="3" s="1"/>
  <c r="G142" i="3" a="1"/>
  <c r="G142" i="3" s="1"/>
  <c r="G143" i="3" a="1"/>
  <c r="G143" i="3" s="1"/>
  <c r="G144" i="3" a="1"/>
  <c r="G144" i="3" s="1"/>
  <c r="G145" i="3" a="1"/>
  <c r="G145" i="3" s="1"/>
  <c r="G146" i="3" a="1"/>
  <c r="G146" i="3" s="1"/>
  <c r="G147" i="3" a="1"/>
  <c r="G147" i="3" s="1"/>
  <c r="G148" i="3" a="1"/>
  <c r="G148" i="3"/>
  <c r="G149" i="3" a="1"/>
  <c r="G149" i="3" s="1"/>
  <c r="G150" i="3" a="1"/>
  <c r="G150" i="3" s="1"/>
  <c r="G151" i="3" a="1"/>
  <c r="G151" i="3" s="1"/>
  <c r="G152" i="3" a="1"/>
  <c r="G152" i="3"/>
  <c r="G153" i="3" a="1"/>
  <c r="G153" i="3" s="1"/>
  <c r="G154" i="3" a="1"/>
  <c r="G154" i="3" s="1"/>
  <c r="G155" i="3" a="1"/>
  <c r="G155" i="3" s="1"/>
  <c r="G156" i="3" a="1"/>
  <c r="G156" i="3"/>
  <c r="G157" i="3" a="1"/>
  <c r="G157" i="3" s="1"/>
  <c r="G158" i="3" a="1"/>
  <c r="G158" i="3" s="1"/>
  <c r="G159" i="3" a="1"/>
  <c r="G159" i="3" s="1"/>
  <c r="G160" i="3" a="1"/>
  <c r="G160" i="3" s="1"/>
  <c r="G161" i="3" a="1"/>
  <c r="G161" i="3" s="1"/>
  <c r="G162" i="3" a="1"/>
  <c r="G162" i="3" s="1"/>
  <c r="G163" i="3" a="1"/>
  <c r="G163" i="3" s="1"/>
  <c r="G164" i="3" a="1"/>
  <c r="G164" i="3" s="1"/>
  <c r="G165" i="3" a="1"/>
  <c r="G165" i="3" s="1"/>
  <c r="G166" i="3" a="1"/>
  <c r="G166" i="3" s="1"/>
  <c r="G167" i="3" a="1"/>
  <c r="G167" i="3" s="1"/>
  <c r="G168" i="3" a="1"/>
  <c r="G168" i="3"/>
  <c r="G169" i="3" a="1"/>
  <c r="G169" i="3" s="1"/>
  <c r="G170" i="3" a="1"/>
  <c r="G170" i="3" s="1"/>
  <c r="G171" i="3" a="1"/>
  <c r="G171" i="3" s="1"/>
  <c r="G172" i="3" a="1"/>
  <c r="G172" i="3" s="1"/>
  <c r="G173" i="3" a="1"/>
  <c r="G173" i="3" s="1"/>
  <c r="G174" i="3" a="1"/>
  <c r="G174" i="3" s="1"/>
  <c r="G175" i="3" a="1"/>
  <c r="G175" i="3" s="1"/>
  <c r="G176" i="3" a="1"/>
  <c r="G176" i="3" s="1"/>
  <c r="G177" i="3" a="1"/>
  <c r="G177" i="3" s="1"/>
  <c r="G178" i="3" a="1"/>
  <c r="G178" i="3" s="1"/>
  <c r="G179" i="3" a="1"/>
  <c r="G179" i="3" s="1"/>
  <c r="G180" i="3" a="1"/>
  <c r="G180" i="3" s="1"/>
  <c r="G181" i="3" a="1"/>
  <c r="G181" i="3" s="1"/>
  <c r="G182" i="3" a="1"/>
  <c r="G182" i="3" s="1"/>
  <c r="G183" i="3" a="1"/>
  <c r="G183" i="3" s="1"/>
  <c r="G184" i="3" a="1"/>
  <c r="G184" i="3" s="1"/>
  <c r="G185" i="3" a="1"/>
  <c r="G185" i="3" s="1"/>
  <c r="G186" i="3" a="1"/>
  <c r="G186" i="3" s="1"/>
  <c r="G187" i="3" a="1"/>
  <c r="G187" i="3" s="1"/>
  <c r="G188" i="3" a="1"/>
  <c r="G188" i="3"/>
  <c r="G189" i="3" a="1"/>
  <c r="G189" i="3" s="1"/>
  <c r="G190" i="3" a="1"/>
  <c r="G190" i="3" s="1"/>
  <c r="G191" i="3" a="1"/>
  <c r="G191" i="3" s="1"/>
  <c r="G192" i="3" a="1"/>
  <c r="G192" i="3" s="1"/>
  <c r="G193" i="3" a="1"/>
  <c r="G193" i="3" s="1"/>
  <c r="G194" i="3" a="1"/>
  <c r="G194" i="3" s="1"/>
  <c r="G195" i="3" a="1"/>
  <c r="G195" i="3" s="1"/>
  <c r="G196" i="3" a="1"/>
  <c r="G196" i="3"/>
  <c r="G197" i="3" a="1"/>
  <c r="G197" i="3" s="1"/>
  <c r="G198" i="3" a="1"/>
  <c r="G198" i="3" s="1"/>
  <c r="G199" i="3" a="1"/>
  <c r="G199" i="3" s="1"/>
  <c r="G200" i="3" a="1"/>
  <c r="G200" i="3"/>
  <c r="G201" i="3" a="1"/>
  <c r="G201" i="3" s="1"/>
  <c r="G202" i="3" a="1"/>
  <c r="G202" i="3" s="1"/>
  <c r="G203" i="3" a="1"/>
  <c r="G203" i="3" s="1"/>
  <c r="G204" i="3" a="1"/>
  <c r="G204" i="3" s="1"/>
  <c r="G205" i="3" a="1"/>
  <c r="G205" i="3" s="1"/>
  <c r="G206" i="3" a="1"/>
  <c r="G206" i="3" s="1"/>
  <c r="G207" i="3" a="1"/>
  <c r="G207" i="3" s="1"/>
  <c r="G208" i="3" a="1"/>
  <c r="G208" i="3"/>
  <c r="G209" i="3" a="1"/>
  <c r="G209" i="3" s="1"/>
  <c r="G210" i="3" a="1"/>
  <c r="G210" i="3" s="1"/>
  <c r="G211" i="3" a="1"/>
  <c r="G211" i="3" s="1"/>
  <c r="G212" i="3" a="1"/>
  <c r="G212" i="3" s="1"/>
  <c r="G213" i="3" a="1"/>
  <c r="G213" i="3" s="1"/>
  <c r="G214" i="3" a="1"/>
  <c r="G214" i="3" s="1"/>
  <c r="G215" i="3" a="1"/>
  <c r="G215" i="3" s="1"/>
  <c r="G216" i="3" a="1"/>
  <c r="G216" i="3" s="1"/>
  <c r="G217" i="3" a="1"/>
  <c r="G217" i="3" s="1"/>
  <c r="G218" i="3" a="1"/>
  <c r="G218" i="3" s="1"/>
  <c r="G219" i="3" a="1"/>
  <c r="G219" i="3" s="1"/>
  <c r="G220" i="3" a="1"/>
  <c r="G220" i="3"/>
  <c r="G221" i="3" a="1"/>
  <c r="G221" i="3" s="1"/>
  <c r="G222" i="3" a="1"/>
  <c r="G222" i="3" s="1"/>
  <c r="G223" i="3" a="1"/>
  <c r="G223" i="3" s="1"/>
  <c r="G224" i="3" a="1"/>
  <c r="G224" i="3" s="1"/>
  <c r="G225" i="3" a="1"/>
  <c r="G225" i="3" s="1"/>
  <c r="G226" i="3" a="1"/>
  <c r="G226" i="3" s="1"/>
  <c r="G227" i="3" a="1"/>
  <c r="G227" i="3" s="1"/>
  <c r="G228" i="3" a="1"/>
  <c r="G228" i="3"/>
  <c r="G229" i="3" a="1"/>
  <c r="G229" i="3" s="1"/>
  <c r="G230" i="3" a="1"/>
  <c r="G230" i="3" s="1"/>
  <c r="G231" i="3" a="1"/>
  <c r="G231" i="3" s="1"/>
  <c r="G232" i="3" a="1"/>
  <c r="G232" i="3"/>
  <c r="G233" i="3" a="1"/>
  <c r="G233" i="3" s="1"/>
  <c r="G234" i="3" a="1"/>
  <c r="G234" i="3" s="1"/>
  <c r="G235" i="3" a="1"/>
  <c r="G235" i="3" s="1"/>
  <c r="G236" i="3" a="1"/>
  <c r="G236" i="3" s="1"/>
  <c r="G237" i="3" a="1"/>
  <c r="G237" i="3" s="1"/>
  <c r="G238" i="3" a="1"/>
  <c r="G238" i="3" s="1"/>
  <c r="G239" i="3" a="1"/>
  <c r="G239" i="3" s="1"/>
  <c r="G240" i="3" a="1"/>
  <c r="G240" i="3" s="1"/>
  <c r="G241" i="3" a="1"/>
  <c r="G241" i="3" s="1"/>
  <c r="G242" i="3" a="1"/>
  <c r="G242" i="3" s="1"/>
  <c r="G243" i="3" a="1"/>
  <c r="G243" i="3" s="1"/>
  <c r="G244" i="3" a="1"/>
  <c r="G244" i="3" s="1"/>
  <c r="G245" i="3" a="1"/>
  <c r="G245" i="3" s="1"/>
  <c r="G246" i="3" a="1"/>
  <c r="G246" i="3" s="1"/>
  <c r="G247" i="3" a="1"/>
  <c r="G247" i="3" s="1"/>
  <c r="G248" i="3" a="1"/>
  <c r="G248" i="3"/>
  <c r="G249" i="3" a="1"/>
  <c r="G249" i="3" s="1"/>
  <c r="G250" i="3" a="1"/>
  <c r="G250" i="3" s="1"/>
  <c r="G251" i="3" a="1"/>
  <c r="G251" i="3" s="1"/>
  <c r="G252" i="3" a="1"/>
  <c r="G252" i="3" s="1"/>
  <c r="G253" i="3" a="1"/>
  <c r="G253" i="3" s="1"/>
  <c r="G254" i="3" a="1"/>
  <c r="G254" i="3" s="1"/>
  <c r="G255" i="3" a="1"/>
  <c r="G255" i="3" s="1"/>
  <c r="G256" i="3" a="1"/>
  <c r="G256" i="3" s="1"/>
  <c r="G257" i="3" a="1"/>
  <c r="G257" i="3" s="1"/>
  <c r="G258" i="3" a="1"/>
  <c r="G258" i="3" s="1"/>
  <c r="G259" i="3" a="1"/>
  <c r="G259" i="3" s="1"/>
  <c r="G260" i="3" a="1"/>
  <c r="G260" i="3" s="1"/>
  <c r="G261" i="3" a="1"/>
  <c r="G261" i="3" s="1"/>
  <c r="G262" i="3" a="1"/>
  <c r="G262" i="3" s="1"/>
  <c r="G263" i="3" a="1"/>
  <c r="G263" i="3" s="1"/>
  <c r="G264" i="3" a="1"/>
  <c r="G264" i="3"/>
  <c r="G265" i="3" a="1"/>
  <c r="G265" i="3" s="1"/>
  <c r="G266" i="3" a="1"/>
  <c r="G266" i="3" s="1"/>
  <c r="G267" i="3" a="1"/>
  <c r="G267" i="3" s="1"/>
  <c r="G268" i="3" a="1"/>
  <c r="G268" i="3" s="1"/>
  <c r="G269" i="3" a="1"/>
  <c r="G269" i="3" s="1"/>
  <c r="G270" i="3" a="1"/>
  <c r="G270" i="3" s="1"/>
  <c r="G271" i="3" a="1"/>
  <c r="G271" i="3" s="1"/>
  <c r="G272" i="3" a="1"/>
  <c r="G272" i="3"/>
  <c r="G273" i="3" a="1"/>
  <c r="G273" i="3" s="1"/>
  <c r="G274" i="3" a="1"/>
  <c r="G274" i="3" s="1"/>
  <c r="G275" i="3" a="1"/>
  <c r="G275" i="3" s="1"/>
  <c r="G276" i="3" a="1"/>
  <c r="G276" i="3" s="1"/>
  <c r="G277" i="3" a="1"/>
  <c r="G277" i="3" s="1"/>
  <c r="G278" i="3" a="1"/>
  <c r="G278" i="3" s="1"/>
  <c r="G279" i="3" a="1"/>
  <c r="G279" i="3" s="1"/>
  <c r="G280" i="3" a="1"/>
  <c r="G280" i="3"/>
  <c r="G281" i="3" a="1"/>
  <c r="G281" i="3" s="1"/>
  <c r="G282" i="3" a="1"/>
  <c r="G282" i="3" s="1"/>
  <c r="G283" i="3" a="1"/>
  <c r="G283" i="3" s="1"/>
  <c r="G284" i="3" a="1"/>
  <c r="G284" i="3"/>
  <c r="G285" i="3" a="1"/>
  <c r="G285" i="3" s="1"/>
  <c r="G286" i="3" a="1"/>
  <c r="G286" i="3" s="1"/>
  <c r="G287" i="3" a="1"/>
  <c r="G287" i="3" s="1"/>
  <c r="G288" i="3" a="1"/>
  <c r="G288" i="3" s="1"/>
  <c r="G289" i="3" a="1"/>
  <c r="G289" i="3" s="1"/>
  <c r="G290" i="3" a="1"/>
  <c r="G290" i="3" s="1"/>
  <c r="G291" i="3" a="1"/>
  <c r="G291" i="3" s="1"/>
  <c r="G292" i="3" a="1"/>
  <c r="G292" i="3" s="1"/>
  <c r="G293" i="3" a="1"/>
  <c r="G293" i="3" s="1"/>
  <c r="G294" i="3" a="1"/>
  <c r="G294" i="3" s="1"/>
  <c r="G295" i="3" a="1"/>
  <c r="G295" i="3" s="1"/>
  <c r="G296" i="3" a="1"/>
  <c r="G296" i="3"/>
  <c r="G297" i="3" a="1"/>
  <c r="G297" i="3" s="1"/>
  <c r="G298" i="3" a="1"/>
  <c r="G298" i="3" s="1"/>
  <c r="G299" i="3" a="1"/>
  <c r="G299" i="3" s="1"/>
  <c r="G300" i="3" a="1"/>
  <c r="G300" i="3" s="1"/>
  <c r="G301" i="3" a="1"/>
  <c r="G301" i="3" s="1"/>
  <c r="G302" i="3" a="1"/>
  <c r="G302" i="3" s="1"/>
  <c r="G303" i="3" a="1"/>
  <c r="G303" i="3" s="1"/>
  <c r="G304" i="3" a="1"/>
  <c r="G304" i="3"/>
  <c r="G305" i="3" a="1"/>
  <c r="G305" i="3" s="1"/>
  <c r="G306" i="3" a="1"/>
  <c r="G306" i="3" s="1"/>
  <c r="G307" i="3" a="1"/>
  <c r="G307" i="3" s="1"/>
  <c r="G308" i="3" a="1"/>
  <c r="G308" i="3"/>
  <c r="G309" i="3" a="1"/>
  <c r="G309" i="3" s="1"/>
  <c r="G310" i="3" a="1"/>
  <c r="G310" i="3" s="1"/>
  <c r="G311" i="3" a="1"/>
  <c r="G311" i="3" s="1"/>
  <c r="G312" i="3" a="1"/>
  <c r="G312" i="3" s="1"/>
  <c r="G313" i="3" a="1"/>
  <c r="G313" i="3" s="1"/>
  <c r="G314" i="3" a="1"/>
  <c r="G314" i="3" s="1"/>
  <c r="G315" i="3" a="1"/>
  <c r="G315" i="3" s="1"/>
  <c r="G316" i="3" a="1"/>
  <c r="G316" i="3"/>
  <c r="G317" i="3" a="1"/>
  <c r="G317" i="3" s="1"/>
  <c r="G318" i="3" a="1"/>
  <c r="G318" i="3" s="1"/>
  <c r="G319" i="3" a="1"/>
  <c r="G319" i="3" s="1"/>
  <c r="G320" i="3" a="1"/>
  <c r="G320" i="3" s="1"/>
  <c r="G321" i="3" a="1"/>
  <c r="G321" i="3" s="1"/>
  <c r="G322" i="3" a="1"/>
  <c r="G322" i="3" s="1"/>
  <c r="G323" i="3" a="1"/>
  <c r="G323" i="3" s="1"/>
  <c r="G324" i="3" a="1"/>
  <c r="G324" i="3"/>
  <c r="G325" i="3" a="1"/>
  <c r="G325" i="3" s="1"/>
  <c r="G326" i="3" a="1"/>
  <c r="G326" i="3" s="1"/>
  <c r="G327" i="3" a="1"/>
  <c r="G327" i="3" s="1"/>
  <c r="G328" i="3" a="1"/>
  <c r="G328" i="3"/>
  <c r="G329" i="3" a="1"/>
  <c r="G329" i="3" s="1"/>
  <c r="G330" i="3" a="1"/>
  <c r="G330" i="3" s="1"/>
  <c r="G331" i="3" a="1"/>
  <c r="G331" i="3" s="1"/>
  <c r="G332" i="3" a="1"/>
  <c r="G332" i="3" s="1"/>
  <c r="G333" i="3" a="1"/>
  <c r="G333" i="3" s="1"/>
  <c r="G334" i="3" a="1"/>
  <c r="G334" i="3" s="1"/>
  <c r="G335" i="3" a="1"/>
  <c r="G335" i="3" s="1"/>
  <c r="G336" i="3" a="1"/>
  <c r="G336" i="3"/>
  <c r="G337" i="3" a="1"/>
  <c r="G337" i="3" s="1"/>
  <c r="G338" i="3" a="1"/>
  <c r="G338" i="3" s="1"/>
  <c r="G339" i="3" a="1"/>
  <c r="G339" i="3" s="1"/>
  <c r="G340" i="3" a="1"/>
  <c r="G340" i="3"/>
  <c r="G341" i="3" a="1"/>
  <c r="G341" i="3" s="1"/>
  <c r="G342" i="3" a="1"/>
  <c r="G342" i="3" s="1"/>
  <c r="G343" i="3" a="1"/>
  <c r="G343" i="3" s="1"/>
  <c r="G344" i="3" a="1"/>
  <c r="G344" i="3"/>
  <c r="G345" i="3" a="1"/>
  <c r="G345" i="3" s="1"/>
  <c r="G346" i="3" a="1"/>
  <c r="G346" i="3"/>
  <c r="G347" i="3" a="1"/>
  <c r="G347" i="3" s="1"/>
  <c r="G348" i="3" a="1"/>
  <c r="G348" i="3"/>
  <c r="G349" i="3" a="1"/>
  <c r="G349" i="3" s="1"/>
  <c r="G350" i="3" a="1"/>
  <c r="G350" i="3"/>
  <c r="G351" i="3" a="1"/>
  <c r="G351" i="3"/>
  <c r="G352" i="3" a="1"/>
  <c r="G352" i="3"/>
  <c r="G353" i="3" a="1"/>
  <c r="G353" i="3" s="1"/>
  <c r="G354" i="3" a="1"/>
  <c r="G354" i="3"/>
  <c r="G355" i="3" a="1"/>
  <c r="G355" i="3"/>
  <c r="G356" i="3" a="1"/>
  <c r="G356" i="3" s="1"/>
  <c r="G357" i="3" a="1"/>
  <c r="G357" i="3" s="1"/>
  <c r="G358" i="3" a="1"/>
  <c r="G358" i="3"/>
  <c r="G359" i="3" a="1"/>
  <c r="G359" i="3" s="1"/>
  <c r="G360" i="3" a="1"/>
  <c r="G360" i="3"/>
  <c r="G361" i="3" a="1"/>
  <c r="G361" i="3" s="1"/>
  <c r="G362" i="3" a="1"/>
  <c r="G362" i="3"/>
  <c r="G363" i="3" a="1"/>
  <c r="G363" i="3"/>
  <c r="G364" i="3" a="1"/>
  <c r="G364" i="3"/>
  <c r="G365" i="3" a="1"/>
  <c r="G365" i="3" s="1"/>
  <c r="G366" i="3" a="1"/>
  <c r="G366" i="3"/>
  <c r="G367" i="3" a="1"/>
  <c r="G367" i="3"/>
  <c r="G368" i="3" a="1"/>
  <c r="G368" i="3" s="1"/>
  <c r="G369" i="3" a="1"/>
  <c r="G369" i="3" s="1"/>
  <c r="G370" i="3" a="1"/>
  <c r="G370" i="3"/>
  <c r="G371" i="3" a="1"/>
  <c r="G371" i="3"/>
  <c r="G372" i="3" a="1"/>
  <c r="G372" i="3"/>
  <c r="G373" i="3" a="1"/>
  <c r="G373" i="3" s="1"/>
  <c r="G374" i="3" a="1"/>
  <c r="G374" i="3"/>
  <c r="G375" i="3" a="1"/>
  <c r="G375" i="3"/>
  <c r="G376" i="3" a="1"/>
  <c r="G376" i="3"/>
  <c r="G377" i="3" a="1"/>
  <c r="G377" i="3" s="1"/>
  <c r="G378" i="3" a="1"/>
  <c r="G378" i="3"/>
  <c r="G379" i="3" a="1"/>
  <c r="G379" i="3" s="1"/>
  <c r="G380" i="3" a="1"/>
  <c r="G380" i="3"/>
  <c r="G381" i="3" a="1"/>
  <c r="G381" i="3" s="1"/>
  <c r="G382" i="3" a="1"/>
  <c r="G382" i="3"/>
  <c r="G383" i="3" a="1"/>
  <c r="G383" i="3" s="1"/>
  <c r="G384" i="3" a="1"/>
  <c r="G384" i="3"/>
  <c r="G385" i="3" a="1"/>
  <c r="G385" i="3" s="1"/>
  <c r="G386" i="3" a="1"/>
  <c r="G386" i="3"/>
  <c r="G387" i="3" a="1"/>
  <c r="G387" i="3"/>
  <c r="G388" i="3" a="1"/>
  <c r="G388" i="3" s="1"/>
  <c r="G389" i="3" a="1"/>
  <c r="G389" i="3" s="1"/>
  <c r="G390" i="3" a="1"/>
  <c r="G390" i="3"/>
  <c r="G391" i="3" a="1"/>
  <c r="G391" i="3" s="1"/>
  <c r="G392" i="3" a="1"/>
  <c r="G392" i="3" s="1"/>
  <c r="G393" i="3" a="1"/>
  <c r="G393" i="3" s="1"/>
  <c r="G394" i="3" a="1"/>
  <c r="G394" i="3"/>
  <c r="G395" i="3" a="1"/>
  <c r="G395" i="3"/>
  <c r="G396" i="3" a="1"/>
  <c r="G396" i="3"/>
  <c r="G397" i="3" a="1"/>
  <c r="G397" i="3" s="1"/>
  <c r="G398" i="3" a="1"/>
  <c r="G398" i="3"/>
  <c r="G399" i="3" a="1"/>
  <c r="G399" i="3"/>
  <c r="G400" i="3" a="1"/>
  <c r="G400" i="3" s="1"/>
  <c r="G401" i="3" a="1"/>
  <c r="G401" i="3" s="1"/>
  <c r="G402" i="3" a="1"/>
  <c r="G402" i="3" s="1"/>
  <c r="G403" i="3" a="1"/>
  <c r="G403" i="3"/>
  <c r="G404" i="3" a="1"/>
  <c r="G404" i="3"/>
  <c r="G405" i="3" a="1"/>
  <c r="G405" i="3" s="1"/>
  <c r="G406" i="3" a="1"/>
  <c r="G406" i="3"/>
  <c r="G407" i="3" a="1"/>
  <c r="G407" i="3"/>
  <c r="G408" i="3" a="1"/>
  <c r="G408" i="3"/>
  <c r="G409" i="3" a="1"/>
  <c r="G409" i="3" s="1"/>
  <c r="G410" i="3" a="1"/>
  <c r="G410" i="3"/>
  <c r="G411" i="3" a="1"/>
  <c r="G411" i="3" s="1"/>
  <c r="G412" i="3" a="1"/>
  <c r="G412" i="3"/>
  <c r="G413" i="3" a="1"/>
  <c r="G413" i="3" s="1"/>
  <c r="G414" i="3" a="1"/>
  <c r="G414" i="3" s="1"/>
  <c r="G415" i="3" a="1"/>
  <c r="G415" i="3" s="1"/>
  <c r="G416" i="3" a="1"/>
  <c r="G416" i="3"/>
  <c r="G417" i="3" a="1"/>
  <c r="G417" i="3" s="1"/>
  <c r="G418" i="3" a="1"/>
  <c r="G418" i="3"/>
  <c r="G419" i="3" a="1"/>
  <c r="G419" i="3"/>
  <c r="G420" i="3" a="1"/>
  <c r="G420" i="3" s="1"/>
  <c r="G421" i="3" a="1"/>
  <c r="G421" i="3" s="1"/>
  <c r="G422" i="3" a="1"/>
  <c r="G422" i="3"/>
  <c r="G423" i="3" a="1"/>
  <c r="G423" i="3" s="1"/>
  <c r="G424" i="3" a="1"/>
  <c r="G424" i="3" s="1"/>
  <c r="G425" i="3" a="1"/>
  <c r="G425" i="3" s="1"/>
  <c r="G426" i="3" a="1"/>
  <c r="G426" i="3"/>
  <c r="G427" i="3" a="1"/>
  <c r="G427" i="3"/>
  <c r="G428" i="3" a="1"/>
  <c r="G428" i="3"/>
  <c r="G429" i="3" a="1"/>
  <c r="G429" i="3" s="1"/>
  <c r="G430" i="3" a="1"/>
  <c r="G430" i="3"/>
  <c r="G431" i="3" a="1"/>
  <c r="G431" i="3"/>
  <c r="G432" i="3" a="1"/>
  <c r="G432" i="3" s="1"/>
  <c r="G433" i="3" a="1"/>
  <c r="G433" i="3" s="1"/>
  <c r="G434" i="3" a="1"/>
  <c r="G434" i="3" s="1"/>
  <c r="G435" i="3" a="1"/>
  <c r="G435" i="3"/>
  <c r="G436" i="3" a="1"/>
  <c r="G436" i="3"/>
  <c r="G437" i="3" a="1"/>
  <c r="G437" i="3" s="1"/>
  <c r="G438" i="3" a="1"/>
  <c r="G438" i="3" s="1"/>
  <c r="G439" i="3" a="1"/>
  <c r="G439" i="3"/>
  <c r="G440" i="3" a="1"/>
  <c r="G440" i="3"/>
  <c r="G441" i="3" a="1"/>
  <c r="G441" i="3" s="1"/>
  <c r="G442" i="3" a="1"/>
  <c r="G442" i="3"/>
  <c r="G443" i="3" a="1"/>
  <c r="G443" i="3" s="1"/>
  <c r="G444" i="3" a="1"/>
  <c r="G444" i="3"/>
  <c r="G445" i="3" a="1"/>
  <c r="G445" i="3" s="1"/>
  <c r="G446" i="3" a="1"/>
  <c r="G446" i="3" s="1"/>
  <c r="G447" i="3" a="1"/>
  <c r="G447" i="3"/>
  <c r="G448" i="3" a="1"/>
  <c r="G448" i="3"/>
  <c r="G449" i="3" a="1"/>
  <c r="G449" i="3" s="1"/>
  <c r="G450" i="3" a="1"/>
  <c r="G450" i="3"/>
  <c r="G451" i="3" a="1"/>
  <c r="G451" i="3"/>
  <c r="G452" i="3" a="1"/>
  <c r="G452" i="3" s="1"/>
  <c r="G453" i="3" a="1"/>
  <c r="G453" i="3" s="1"/>
  <c r="G454" i="3" a="1"/>
  <c r="G454" i="3"/>
  <c r="G455" i="3" a="1"/>
  <c r="G455" i="3" s="1"/>
  <c r="G456" i="3" a="1"/>
  <c r="G456" i="3"/>
  <c r="G457" i="3" a="1"/>
  <c r="G457" i="3" s="1"/>
  <c r="G458" i="3" a="1"/>
  <c r="G458" i="3"/>
  <c r="G459" i="3" a="1"/>
  <c r="G459" i="3"/>
  <c r="G460" i="3" a="1"/>
  <c r="G460" i="3"/>
  <c r="G461" i="3" a="1"/>
  <c r="G461" i="3" s="1"/>
  <c r="G462" i="3" a="1"/>
  <c r="G462" i="3"/>
  <c r="G463" i="3" a="1"/>
  <c r="G463" i="3"/>
  <c r="G464" i="3" a="1"/>
  <c r="G464" i="3" s="1"/>
  <c r="G465" i="3" a="1"/>
  <c r="G465" i="3" s="1"/>
  <c r="G466" i="3" a="1"/>
  <c r="G466" i="3" s="1"/>
  <c r="G467" i="3" a="1"/>
  <c r="G467" i="3"/>
  <c r="G468" i="3" a="1"/>
  <c r="G468" i="3"/>
  <c r="G469" i="3" a="1"/>
  <c r="G469" i="3" s="1"/>
  <c r="G470" i="3" a="1"/>
  <c r="G470" i="3" s="1"/>
  <c r="G471" i="3" a="1"/>
  <c r="G471" i="3"/>
  <c r="G472" i="3" a="1"/>
  <c r="G472" i="3"/>
  <c r="G473" i="3" a="1"/>
  <c r="G473" i="3" s="1"/>
  <c r="G474" i="3" a="1"/>
  <c r="G474" i="3"/>
  <c r="G475" i="3" a="1"/>
  <c r="G475" i="3" s="1"/>
  <c r="G476" i="3" a="1"/>
  <c r="G476" i="3"/>
  <c r="G477" i="3" a="1"/>
  <c r="G477" i="3" s="1"/>
  <c r="G478" i="3" a="1"/>
  <c r="G478" i="3" s="1"/>
  <c r="G479" i="3" a="1"/>
  <c r="G479" i="3" s="1"/>
  <c r="G480" i="3" a="1"/>
  <c r="G480" i="3"/>
  <c r="G481" i="3" a="1"/>
  <c r="G481" i="3" s="1"/>
  <c r="G482" i="3" a="1"/>
  <c r="G482" i="3"/>
  <c r="G483" i="3" a="1"/>
  <c r="G483" i="3"/>
  <c r="G484" i="3" a="1"/>
  <c r="G484" i="3" s="1"/>
  <c r="G485" i="3" a="1"/>
  <c r="G485" i="3" s="1"/>
  <c r="G486" i="3" a="1"/>
  <c r="G486" i="3"/>
  <c r="G487" i="3" a="1"/>
  <c r="G487" i="3" s="1"/>
  <c r="G488" i="3" a="1"/>
  <c r="G488" i="3"/>
  <c r="G489" i="3" a="1"/>
  <c r="G489" i="3" s="1"/>
  <c r="G490" i="3" a="1"/>
  <c r="G490" i="3"/>
  <c r="G491" i="3" a="1"/>
  <c r="G491" i="3"/>
  <c r="G492" i="3" a="1"/>
  <c r="G492" i="3"/>
  <c r="G493" i="3" a="1"/>
  <c r="G493" i="3" s="1"/>
  <c r="G494" i="3" a="1"/>
  <c r="G494" i="3"/>
  <c r="G495" i="3" a="1"/>
  <c r="G495" i="3"/>
  <c r="G496" i="3" a="1"/>
  <c r="G496" i="3" s="1"/>
  <c r="G497" i="3" a="1"/>
  <c r="G497" i="3" s="1"/>
  <c r="G498" i="3" a="1"/>
  <c r="G498" i="3" s="1"/>
  <c r="G499" i="3" a="1"/>
  <c r="G499" i="3"/>
  <c r="G500" i="3" a="1"/>
  <c r="G500" i="3"/>
  <c r="G501" i="3" a="1"/>
  <c r="G501" i="3" s="1"/>
  <c r="G502" i="3" a="1"/>
  <c r="G502" i="3"/>
  <c r="G503" i="3" a="1"/>
  <c r="G503" i="3"/>
  <c r="G504" i="3" a="1"/>
  <c r="G504" i="3"/>
  <c r="G505" i="3" a="1"/>
  <c r="G505" i="3" s="1"/>
  <c r="G506" i="3" a="1"/>
  <c r="G506" i="3"/>
  <c r="G507" i="3" a="1"/>
  <c r="G507" i="3" s="1"/>
  <c r="G508" i="3" a="1"/>
  <c r="G508" i="3"/>
  <c r="G509" i="3" a="1"/>
  <c r="G509" i="3" s="1"/>
  <c r="G510" i="3" a="1"/>
  <c r="G510" i="3" s="1"/>
  <c r="G511" i="3" a="1"/>
  <c r="G511" i="3" s="1"/>
  <c r="G512" i="3" a="1"/>
  <c r="G512" i="3"/>
  <c r="G513" i="3" a="1"/>
  <c r="G513" i="3" s="1"/>
  <c r="G514" i="3" a="1"/>
  <c r="G514" i="3"/>
  <c r="G515" i="3" a="1"/>
  <c r="G515" i="3"/>
  <c r="G516" i="3" a="1"/>
  <c r="G516" i="3" s="1"/>
  <c r="G517" i="3" a="1"/>
  <c r="G517" i="3" s="1"/>
  <c r="G518" i="3" a="1"/>
  <c r="G518" i="3" s="1"/>
  <c r="G519" i="3" a="1"/>
  <c r="G519" i="3" s="1"/>
  <c r="G520" i="3" a="1"/>
  <c r="G520" i="3"/>
  <c r="G521" i="3" a="1"/>
  <c r="G521" i="3" s="1"/>
  <c r="G522" i="3" a="1"/>
  <c r="G522" i="3"/>
  <c r="G523" i="3" a="1"/>
  <c r="G523" i="3"/>
  <c r="G524" i="3" a="1"/>
  <c r="G524" i="3"/>
  <c r="G525" i="3" a="1"/>
  <c r="G525" i="3" s="1"/>
  <c r="G526" i="3" a="1"/>
  <c r="G526" i="3"/>
  <c r="G527" i="3" a="1"/>
  <c r="G527" i="3" s="1"/>
  <c r="G528" i="3" a="1"/>
  <c r="G528" i="3" s="1"/>
  <c r="G529" i="3" a="1"/>
  <c r="G529" i="3" s="1"/>
  <c r="G530" i="3" a="1"/>
  <c r="G530" i="3" s="1"/>
  <c r="G531" i="3" a="1"/>
  <c r="G531" i="3"/>
  <c r="G532" i="3" a="1"/>
  <c r="G532" i="3"/>
  <c r="G533" i="3" a="1"/>
  <c r="G533" i="3" s="1"/>
  <c r="G534" i="3" a="1"/>
  <c r="G534" i="3"/>
  <c r="G535" i="3" a="1"/>
  <c r="G535" i="3"/>
  <c r="G536" i="3" a="1"/>
  <c r="G536" i="3" s="1"/>
  <c r="G537" i="3" a="1"/>
  <c r="G537" i="3" s="1"/>
  <c r="G538" i="3" a="1"/>
  <c r="G538" i="3"/>
  <c r="G539" i="3" a="1"/>
  <c r="G539" i="3" s="1"/>
  <c r="G540" i="3" a="1"/>
  <c r="G540" i="3"/>
  <c r="G541" i="3" a="1"/>
  <c r="G541" i="3" s="1"/>
  <c r="G542" i="3" a="1"/>
  <c r="G542" i="3" s="1"/>
  <c r="G543" i="3" a="1"/>
  <c r="G543" i="3"/>
  <c r="G544" i="3" a="1"/>
  <c r="G544" i="3"/>
  <c r="G545" i="3" a="1"/>
  <c r="G545" i="3" s="1"/>
  <c r="G546" i="3" a="1"/>
  <c r="G546" i="3"/>
  <c r="G547" i="3" a="1"/>
  <c r="G547" i="3"/>
  <c r="G548" i="3" a="1"/>
  <c r="G548" i="3" s="1"/>
  <c r="G549" i="3" a="1"/>
  <c r="G549" i="3" s="1"/>
  <c r="G550" i="3" a="1"/>
  <c r="G550" i="3" s="1"/>
  <c r="G551" i="3" a="1"/>
  <c r="G551" i="3" s="1"/>
  <c r="G552" i="3" a="1"/>
  <c r="G552" i="3"/>
  <c r="G553" i="3" a="1"/>
  <c r="G553" i="3" s="1"/>
  <c r="G554" i="3" a="1"/>
  <c r="G554" i="3"/>
  <c r="G555" i="3" a="1"/>
  <c r="G555" i="3"/>
  <c r="G556" i="3" a="1"/>
  <c r="G556" i="3"/>
  <c r="G557" i="3" a="1"/>
  <c r="G557" i="3" s="1"/>
  <c r="G558" i="3" a="1"/>
  <c r="G558" i="3"/>
  <c r="G559" i="3" a="1"/>
  <c r="G559" i="3" s="1"/>
  <c r="G560" i="3" a="1"/>
  <c r="G560" i="3" s="1"/>
  <c r="G561" i="3" a="1"/>
  <c r="G561" i="3" s="1"/>
  <c r="G562" i="3" a="1"/>
  <c r="G562" i="3" s="1"/>
  <c r="G563" i="3" a="1"/>
  <c r="G563" i="3"/>
  <c r="G564" i="3" a="1"/>
  <c r="G564" i="3"/>
  <c r="G565" i="3" a="1"/>
  <c r="G565" i="3" s="1"/>
  <c r="G566" i="3" a="1"/>
  <c r="G566" i="3"/>
  <c r="G567" i="3" a="1"/>
  <c r="G567" i="3"/>
  <c r="G568" i="3" a="1"/>
  <c r="G568" i="3" s="1"/>
  <c r="G569" i="3" a="1"/>
  <c r="G569" i="3" s="1"/>
  <c r="G570" i="3" a="1"/>
  <c r="G570" i="3"/>
  <c r="G571" i="3" a="1"/>
  <c r="G571" i="3" s="1"/>
  <c r="G572" i="3" a="1"/>
  <c r="G572" i="3"/>
  <c r="G573" i="3" a="1"/>
  <c r="G573" i="3" s="1"/>
  <c r="G574" i="3" a="1"/>
  <c r="G574" i="3" s="1"/>
  <c r="G575" i="3" a="1"/>
  <c r="G575" i="3" s="1"/>
  <c r="G576" i="3" a="1"/>
  <c r="G576" i="3"/>
  <c r="G577" i="3" a="1"/>
  <c r="G577" i="3" s="1"/>
  <c r="G578" i="3" a="1"/>
  <c r="G578" i="3"/>
  <c r="G579" i="3" a="1"/>
  <c r="G579" i="3"/>
  <c r="G580" i="3" a="1"/>
  <c r="G580" i="3" s="1"/>
  <c r="G581" i="3" a="1"/>
  <c r="G581" i="3" s="1"/>
  <c r="G582" i="3" a="1"/>
  <c r="G582" i="3" s="1"/>
  <c r="G583" i="3" a="1"/>
  <c r="G583" i="3" s="1"/>
  <c r="G584" i="3" a="1"/>
  <c r="G584" i="3" s="1"/>
  <c r="G585" i="3" a="1"/>
  <c r="G585" i="3" s="1"/>
  <c r="G586" i="3" a="1"/>
  <c r="G586" i="3"/>
  <c r="G587" i="3" a="1"/>
  <c r="G587" i="3"/>
  <c r="G588" i="3" a="1"/>
  <c r="G588" i="3"/>
  <c r="G589" i="3" a="1"/>
  <c r="G589" i="3" s="1"/>
  <c r="G590" i="3" a="1"/>
  <c r="G590" i="3"/>
  <c r="G591" i="3" a="1"/>
  <c r="G591" i="3" s="1"/>
  <c r="G592" i="3" a="1"/>
  <c r="G592" i="3" s="1"/>
  <c r="G593" i="3" a="1"/>
  <c r="G593" i="3" s="1"/>
  <c r="G594" i="3" a="1"/>
  <c r="G594" i="3" s="1"/>
  <c r="G595" i="3" a="1"/>
  <c r="G595" i="3"/>
  <c r="G596" i="3" a="1"/>
  <c r="G596" i="3"/>
  <c r="G597" i="3" a="1"/>
  <c r="G597" i="3" s="1"/>
  <c r="G598" i="3" a="1"/>
  <c r="G598" i="3" s="1"/>
  <c r="G599" i="3" a="1"/>
  <c r="G599" i="3"/>
  <c r="G600" i="3" a="1"/>
  <c r="G600" i="3" s="1"/>
  <c r="G601" i="3" a="1"/>
  <c r="G601" i="3" s="1"/>
  <c r="G602" i="3" a="1"/>
  <c r="G602" i="3"/>
  <c r="G603" i="3" a="1"/>
  <c r="G603" i="3" s="1"/>
  <c r="G604" i="3" a="1"/>
  <c r="G604" i="3"/>
  <c r="G605" i="3" a="1"/>
  <c r="G605" i="3" s="1"/>
  <c r="G606" i="3" a="1"/>
  <c r="G606" i="3" s="1"/>
  <c r="G607" i="3" a="1"/>
  <c r="G607" i="3"/>
  <c r="G608" i="3" a="1"/>
  <c r="G608" i="3"/>
  <c r="G609" i="3" a="1"/>
  <c r="G609" i="3" s="1"/>
  <c r="G610" i="3" a="1"/>
  <c r="G610" i="3"/>
  <c r="G611" i="3" a="1"/>
  <c r="G611" i="3"/>
  <c r="G612" i="3" a="1"/>
  <c r="G612" i="3" s="1"/>
  <c r="G613" i="3" a="1"/>
  <c r="G613" i="3" s="1"/>
  <c r="G614" i="3" a="1"/>
  <c r="G614" i="3" s="1"/>
  <c r="G615" i="3" a="1"/>
  <c r="G615" i="3" s="1"/>
  <c r="G616" i="3" a="1"/>
  <c r="G616" i="3" s="1"/>
  <c r="G617" i="3" a="1"/>
  <c r="G617" i="3" s="1"/>
  <c r="G618" i="3" a="1"/>
  <c r="G618" i="3"/>
  <c r="G619" i="3" a="1"/>
  <c r="G619" i="3"/>
  <c r="G620" i="3" a="1"/>
  <c r="G620" i="3"/>
  <c r="G621" i="3" a="1"/>
  <c r="G621" i="3" s="1"/>
  <c r="G622" i="3" a="1"/>
  <c r="G622" i="3"/>
  <c r="G623" i="3" a="1"/>
  <c r="G623" i="3" s="1"/>
  <c r="G624" i="3" a="1"/>
  <c r="G624" i="3" s="1"/>
  <c r="G625" i="3" a="1"/>
  <c r="G625" i="3" s="1"/>
  <c r="G626" i="3" a="1"/>
  <c r="G626" i="3" s="1"/>
  <c r="G627" i="3" a="1"/>
  <c r="G627" i="3"/>
  <c r="G628" i="3" a="1"/>
  <c r="G628" i="3"/>
  <c r="G629" i="3" a="1"/>
  <c r="G629" i="3" s="1"/>
  <c r="G630" i="3" a="1"/>
  <c r="G630" i="3"/>
  <c r="G631" i="3" a="1"/>
  <c r="G631" i="3"/>
  <c r="G632" i="3" a="1"/>
  <c r="G632" i="3" s="1"/>
  <c r="G633" i="3" a="1"/>
  <c r="G633" i="3" s="1"/>
  <c r="G634" i="3" a="1"/>
  <c r="G634" i="3"/>
  <c r="G635" i="3" a="1"/>
  <c r="G635" i="3" s="1"/>
  <c r="G636" i="3" a="1"/>
  <c r="G636" i="3"/>
  <c r="G637" i="3" a="1"/>
  <c r="G637" i="3" s="1"/>
  <c r="G638" i="3" a="1"/>
  <c r="G638" i="3" s="1"/>
  <c r="G639" i="3" a="1"/>
  <c r="G639" i="3"/>
  <c r="G640" i="3" a="1"/>
  <c r="G640" i="3" s="1"/>
  <c r="G641" i="3" a="1"/>
  <c r="G641" i="3" s="1"/>
  <c r="G642" i="3" a="1"/>
  <c r="G642" i="3"/>
  <c r="G643" i="3" a="1"/>
  <c r="G643" i="3" s="1"/>
  <c r="G644" i="3" a="1"/>
  <c r="G644" i="3" s="1"/>
  <c r="G645" i="3" a="1"/>
  <c r="G645" i="3"/>
  <c r="G646" i="3" a="1"/>
  <c r="G646" i="3"/>
  <c r="G647" i="3" a="1"/>
  <c r="G647" i="3"/>
  <c r="G648" i="3" a="1"/>
  <c r="G648" i="3" s="1"/>
  <c r="G649" i="3" a="1"/>
  <c r="G649" i="3"/>
  <c r="G650" i="3" a="1"/>
  <c r="G650" i="3"/>
  <c r="G651" i="3" a="1"/>
  <c r="G651" i="3"/>
  <c r="G652" i="3" a="1"/>
  <c r="G652" i="3" s="1"/>
  <c r="G653" i="3" a="1"/>
  <c r="G653" i="3"/>
  <c r="G654" i="3" a="1"/>
  <c r="G654" i="3" s="1"/>
  <c r="G655" i="3" a="1"/>
  <c r="G655" i="3" s="1"/>
  <c r="G656" i="3" a="1"/>
  <c r="G656" i="3" s="1"/>
  <c r="G657" i="3" a="1"/>
  <c r="G657" i="3"/>
  <c r="G658" i="3" a="1"/>
  <c r="G658" i="3"/>
  <c r="G659" i="3" a="1"/>
  <c r="G659" i="3"/>
  <c r="G660" i="3" a="1"/>
  <c r="G660" i="3" s="1"/>
  <c r="G661" i="3" a="1"/>
  <c r="G661" i="3"/>
  <c r="G662" i="3" a="1"/>
  <c r="G662" i="3"/>
  <c r="G663" i="3" a="1"/>
  <c r="G663" i="3" s="1"/>
  <c r="G664" i="3" a="1"/>
  <c r="G664" i="3" s="1"/>
  <c r="G665" i="3" a="1"/>
  <c r="G665" i="3"/>
  <c r="G666" i="3" a="1"/>
  <c r="G666" i="3" s="1"/>
  <c r="G667" i="3" a="1"/>
  <c r="G667" i="3"/>
  <c r="G668" i="3" a="1"/>
  <c r="G668" i="3" s="1"/>
  <c r="G669" i="3" a="1"/>
  <c r="G669" i="3"/>
  <c r="G670" i="3" a="1"/>
  <c r="G670" i="3"/>
  <c r="G671" i="3" a="1"/>
  <c r="G671" i="3"/>
  <c r="G672" i="3" a="1"/>
  <c r="G672" i="3" s="1"/>
  <c r="G673" i="3" a="1"/>
  <c r="G673" i="3"/>
  <c r="G674" i="3" a="1"/>
  <c r="G674" i="3" s="1"/>
  <c r="G675" i="3" a="1"/>
  <c r="G675" i="3" s="1"/>
  <c r="G676" i="3" a="1"/>
  <c r="G676" i="3" s="1"/>
  <c r="G677" i="3" a="1"/>
  <c r="G677" i="3"/>
  <c r="G678" i="3" a="1"/>
  <c r="G678" i="3" s="1"/>
  <c r="G679" i="3" a="1"/>
  <c r="G679" i="3"/>
  <c r="G680" i="3" a="1"/>
  <c r="G680" i="3" s="1"/>
  <c r="G681" i="3" a="1"/>
  <c r="G681" i="3"/>
  <c r="G682" i="3" a="1"/>
  <c r="G682" i="3"/>
  <c r="G683" i="3" a="1"/>
  <c r="G683" i="3" s="1"/>
  <c r="G684" i="3" a="1"/>
  <c r="G684" i="3" s="1"/>
  <c r="G685" i="3" a="1"/>
  <c r="G685" i="3"/>
  <c r="G686" i="3" a="1"/>
  <c r="G686" i="3" s="1"/>
  <c r="G687" i="3" a="1"/>
  <c r="G687" i="3" s="1"/>
  <c r="G688" i="3" a="1"/>
  <c r="G688" i="3" s="1"/>
  <c r="G689" i="3" a="1"/>
  <c r="G689" i="3" s="1"/>
  <c r="G690" i="3" a="1"/>
  <c r="G690" i="3"/>
  <c r="G691" i="3" a="1"/>
  <c r="G691" i="3"/>
  <c r="G692" i="3" a="1"/>
  <c r="G692" i="3" s="1"/>
  <c r="G693" i="3" a="1"/>
  <c r="G693" i="3"/>
  <c r="G694" i="3" a="1"/>
  <c r="G694" i="3"/>
  <c r="G695" i="3" a="1"/>
  <c r="G695" i="3" s="1"/>
  <c r="G696" i="3" a="1"/>
  <c r="G696" i="3" s="1"/>
  <c r="G697" i="3" a="1"/>
  <c r="G697" i="3" s="1"/>
  <c r="G698" i="3" a="1"/>
  <c r="G698" i="3" s="1"/>
  <c r="G699" i="3" a="1"/>
  <c r="G699" i="3"/>
  <c r="G700" i="3" a="1"/>
  <c r="G700" i="3" s="1"/>
  <c r="G701" i="3" a="1"/>
  <c r="G701" i="3" s="1"/>
  <c r="G702" i="3" a="1"/>
  <c r="G702" i="3"/>
  <c r="G703" i="3" a="1"/>
  <c r="G703" i="3"/>
  <c r="G704" i="3" a="1"/>
  <c r="G704" i="3" s="1"/>
  <c r="G705" i="3" a="1"/>
  <c r="G705" i="3"/>
  <c r="G706" i="3" a="1"/>
  <c r="G706" i="3" s="1"/>
  <c r="G707" i="3" a="1"/>
  <c r="G707" i="3" s="1"/>
  <c r="G708" i="3" a="1"/>
  <c r="G708" i="3" s="1"/>
  <c r="G709" i="3" a="1"/>
  <c r="G709" i="3" s="1"/>
  <c r="G710" i="3" a="1"/>
  <c r="G710" i="3" s="1"/>
  <c r="G711" i="3" a="1"/>
  <c r="G711" i="3"/>
  <c r="G712" i="3" a="1"/>
  <c r="G712" i="3" s="1"/>
  <c r="G713" i="3" a="1"/>
  <c r="G713" i="3"/>
  <c r="G714" i="3" a="1"/>
  <c r="G714" i="3"/>
  <c r="G715" i="3" a="1"/>
  <c r="G715" i="3" s="1"/>
  <c r="G716" i="3" a="1"/>
  <c r="G716" i="3" s="1"/>
  <c r="G717" i="3" a="1"/>
  <c r="G717" i="3"/>
  <c r="G718" i="3" a="1"/>
  <c r="G718" i="3" s="1"/>
  <c r="G719" i="3" a="1"/>
  <c r="G719" i="3" s="1"/>
  <c r="G720" i="3" a="1"/>
  <c r="G720" i="3" s="1"/>
  <c r="G721" i="3" a="1"/>
  <c r="G721" i="3" s="1"/>
  <c r="G722" i="3" a="1"/>
  <c r="G722" i="3"/>
  <c r="G723" i="3" a="1"/>
  <c r="G723" i="3"/>
  <c r="G724" i="3" a="1"/>
  <c r="G724" i="3" s="1"/>
  <c r="G725" i="3" a="1"/>
  <c r="G725" i="3"/>
  <c r="G726" i="3" a="1"/>
  <c r="G726" i="3"/>
  <c r="G727" i="3" a="1"/>
  <c r="G727" i="3" s="1"/>
  <c r="G728" i="3" a="1"/>
  <c r="G728" i="3" s="1"/>
  <c r="G729" i="3" a="1"/>
  <c r="G729" i="3" s="1"/>
  <c r="G730" i="3" a="1"/>
  <c r="G730" i="3" s="1"/>
  <c r="G731" i="3" a="1"/>
  <c r="G731" i="3"/>
  <c r="G732" i="3" a="1"/>
  <c r="G732" i="3" s="1"/>
  <c r="G733" i="3" a="1"/>
  <c r="G733" i="3" s="1"/>
  <c r="G734" i="3" a="1"/>
  <c r="G734" i="3"/>
  <c r="G735" i="3" a="1"/>
  <c r="G735" i="3"/>
  <c r="G736" i="3" a="1"/>
  <c r="G736" i="3" s="1"/>
  <c r="G737" i="3" a="1"/>
  <c r="G737" i="3"/>
  <c r="G738" i="3" a="1"/>
  <c r="G738" i="3" s="1"/>
  <c r="G739" i="3" a="1"/>
  <c r="G739" i="3" s="1"/>
  <c r="G740" i="3" a="1"/>
  <c r="G740" i="3" s="1"/>
  <c r="G741" i="3" a="1"/>
  <c r="G741" i="3" s="1"/>
  <c r="G742" i="3" a="1"/>
  <c r="G742" i="3" s="1"/>
  <c r="G743" i="3" a="1"/>
  <c r="G743" i="3"/>
  <c r="G744" i="3" a="1"/>
  <c r="G744" i="3" s="1"/>
  <c r="G745" i="3" a="1"/>
  <c r="G745" i="3"/>
  <c r="G746" i="3" a="1"/>
  <c r="G746" i="3"/>
  <c r="G747" i="3" a="1"/>
  <c r="G747" i="3" s="1"/>
  <c r="G748" i="3" a="1"/>
  <c r="G748" i="3" s="1"/>
  <c r="G749" i="3" a="1"/>
  <c r="G749" i="3"/>
  <c r="G750" i="3" a="1"/>
  <c r="G750" i="3" s="1"/>
  <c r="G751" i="3" a="1"/>
  <c r="G751" i="3" s="1"/>
  <c r="G752" i="3" a="1"/>
  <c r="G752" i="3" s="1"/>
  <c r="G753" i="3" a="1"/>
  <c r="G753" i="3" s="1"/>
  <c r="G754" i="3" a="1"/>
  <c r="G754" i="3"/>
  <c r="G755" i="3" a="1"/>
  <c r="G755" i="3"/>
  <c r="G756" i="3" a="1"/>
  <c r="G756" i="3" s="1"/>
  <c r="G757" i="3" a="1"/>
  <c r="G757" i="3"/>
  <c r="G758" i="3" a="1"/>
  <c r="G758" i="3"/>
  <c r="G759" i="3" a="1"/>
  <c r="G759" i="3" s="1"/>
  <c r="G760" i="3" a="1"/>
  <c r="G760" i="3" s="1"/>
  <c r="G761" i="3" a="1"/>
  <c r="G761" i="3" s="1"/>
  <c r="G762" i="3" a="1"/>
  <c r="G762" i="3" s="1"/>
  <c r="G763" i="3" a="1"/>
  <c r="G763" i="3"/>
  <c r="G764" i="3" a="1"/>
  <c r="G764" i="3" s="1"/>
  <c r="G765" i="3" a="1"/>
  <c r="G765" i="3" s="1"/>
  <c r="G766" i="3" a="1"/>
  <c r="G766" i="3"/>
  <c r="G767" i="3" a="1"/>
  <c r="G767" i="3"/>
  <c r="G768" i="3" a="1"/>
  <c r="G768" i="3" s="1"/>
  <c r="G769" i="3" a="1"/>
  <c r="G769" i="3"/>
  <c r="G770" i="3" a="1"/>
  <c r="G770" i="3" s="1"/>
  <c r="G771" i="3" a="1"/>
  <c r="G771" i="3" s="1"/>
  <c r="G772" i="3" a="1"/>
  <c r="G772" i="3" s="1"/>
  <c r="G773" i="3" a="1"/>
  <c r="G773" i="3" s="1"/>
  <c r="G774" i="3" a="1"/>
  <c r="G774" i="3" s="1"/>
  <c r="G775" i="3" a="1"/>
  <c r="G775" i="3"/>
  <c r="G776" i="3" a="1"/>
  <c r="G776" i="3" s="1"/>
  <c r="G777" i="3" a="1"/>
  <c r="G777" i="3"/>
  <c r="G778" i="3" a="1"/>
  <c r="G778" i="3"/>
  <c r="G779" i="3" a="1"/>
  <c r="G779" i="3" s="1"/>
  <c r="G780" i="3" a="1"/>
  <c r="G780" i="3" s="1"/>
  <c r="G781" i="3" a="1"/>
  <c r="G781" i="3"/>
  <c r="G782" i="3" a="1"/>
  <c r="G782" i="3" s="1"/>
  <c r="G783" i="3" a="1"/>
  <c r="G783" i="3" s="1"/>
  <c r="G784" i="3" a="1"/>
  <c r="G784" i="3" s="1"/>
  <c r="G785" i="3" a="1"/>
  <c r="G785" i="3" s="1"/>
  <c r="G786" i="3" a="1"/>
  <c r="G786" i="3"/>
  <c r="G787" i="3" a="1"/>
  <c r="G787" i="3"/>
  <c r="G788" i="3" a="1"/>
  <c r="G788" i="3" s="1"/>
  <c r="G789" i="3" a="1"/>
  <c r="G789" i="3"/>
  <c r="G790" i="3" a="1"/>
  <c r="G790" i="3"/>
  <c r="G791" i="3" a="1"/>
  <c r="G791" i="3" s="1"/>
  <c r="G792" i="3" a="1"/>
  <c r="G792" i="3" s="1"/>
  <c r="G793" i="3" a="1"/>
  <c r="G793" i="3" s="1"/>
  <c r="G794" i="3" a="1"/>
  <c r="G794" i="3" s="1"/>
  <c r="G795" i="3" a="1"/>
  <c r="G795" i="3"/>
  <c r="G796" i="3" a="1"/>
  <c r="G796" i="3" s="1"/>
  <c r="G797" i="3" a="1"/>
  <c r="G797" i="3" s="1"/>
  <c r="G798" i="3" a="1"/>
  <c r="G798" i="3"/>
  <c r="G799" i="3" a="1"/>
  <c r="G799" i="3"/>
  <c r="G800" i="3" a="1"/>
  <c r="G800" i="3" s="1"/>
  <c r="G801" i="3" a="1"/>
  <c r="G801" i="3"/>
  <c r="G802" i="3" a="1"/>
  <c r="G802" i="3" s="1"/>
  <c r="G803" i="3" a="1"/>
  <c r="G803" i="3" s="1"/>
  <c r="G804" i="3" a="1"/>
  <c r="G804" i="3" s="1"/>
  <c r="G805" i="3" a="1"/>
  <c r="G805" i="3" s="1"/>
  <c r="G806" i="3" a="1"/>
  <c r="G806" i="3" s="1"/>
  <c r="G807" i="3" a="1"/>
  <c r="G807" i="3"/>
  <c r="G808" i="3" a="1"/>
  <c r="G808" i="3" s="1"/>
  <c r="G809" i="3" a="1"/>
  <c r="G809" i="3"/>
  <c r="G810" i="3" a="1"/>
  <c r="G810" i="3"/>
  <c r="G811" i="3" a="1"/>
  <c r="G811" i="3" s="1"/>
  <c r="G812" i="3" a="1"/>
  <c r="G812" i="3" s="1"/>
  <c r="G813" i="3" a="1"/>
  <c r="G813" i="3"/>
  <c r="G814" i="3" a="1"/>
  <c r="G814" i="3" s="1"/>
  <c r="G815" i="3" a="1"/>
  <c r="G815" i="3" s="1"/>
  <c r="G816" i="3" a="1"/>
  <c r="G816" i="3" s="1"/>
  <c r="G817" i="3" a="1"/>
  <c r="G817" i="3" s="1"/>
  <c r="G818" i="3" a="1"/>
  <c r="G818" i="3"/>
  <c r="G819" i="3" a="1"/>
  <c r="G819" i="3"/>
  <c r="G820" i="3" a="1"/>
  <c r="G820" i="3" s="1"/>
  <c r="G821" i="3" a="1"/>
  <c r="G821" i="3"/>
  <c r="G822" i="3" a="1"/>
  <c r="G822" i="3"/>
  <c r="G823" i="3" a="1"/>
  <c r="G823" i="3" s="1"/>
  <c r="G824" i="3" a="1"/>
  <c r="G824" i="3" s="1"/>
  <c r="G825" i="3" a="1"/>
  <c r="G825" i="3" s="1"/>
  <c r="G826" i="3" a="1"/>
  <c r="G826" i="3" s="1"/>
  <c r="G827" i="3" a="1"/>
  <c r="G827" i="3"/>
  <c r="G828" i="3" a="1"/>
  <c r="G828" i="3" s="1"/>
  <c r="G829" i="3" a="1"/>
  <c r="G829" i="3" s="1"/>
  <c r="G830" i="3" a="1"/>
  <c r="G830" i="3"/>
  <c r="G831" i="3" a="1"/>
  <c r="G831" i="3"/>
  <c r="G832" i="3" a="1"/>
  <c r="G832" i="3" s="1"/>
  <c r="G833" i="3" a="1"/>
  <c r="G833" i="3"/>
  <c r="G834" i="3" a="1"/>
  <c r="G834" i="3" s="1"/>
  <c r="G835" i="3" a="1"/>
  <c r="G835" i="3" s="1"/>
  <c r="G836" i="3" a="1"/>
  <c r="G836" i="3" s="1"/>
  <c r="G837" i="3" a="1"/>
  <c r="G837" i="3" s="1"/>
  <c r="G838" i="3" a="1"/>
  <c r="G838" i="3" s="1"/>
  <c r="G839" i="3" a="1"/>
  <c r="G839" i="3"/>
  <c r="G840" i="3" a="1"/>
  <c r="G840" i="3" s="1"/>
  <c r="G841" i="3" a="1"/>
  <c r="G841" i="3"/>
  <c r="G842" i="3" a="1"/>
  <c r="G842" i="3"/>
  <c r="G843" i="3" a="1"/>
  <c r="G843" i="3" s="1"/>
  <c r="G844" i="3" a="1"/>
  <c r="G844" i="3" s="1"/>
  <c r="G845" i="3" a="1"/>
  <c r="G845" i="3"/>
  <c r="G846" i="3" a="1"/>
  <c r="G846" i="3" s="1"/>
  <c r="G847" i="3" a="1"/>
  <c r="G847" i="3" s="1"/>
  <c r="G848" i="3" a="1"/>
  <c r="G848" i="3" s="1"/>
  <c r="G849" i="3" a="1"/>
  <c r="G849" i="3" s="1"/>
  <c r="G850" i="3" a="1"/>
  <c r="G850" i="3"/>
  <c r="G851" i="3" a="1"/>
  <c r="G851" i="3"/>
  <c r="G852" i="3" a="1"/>
  <c r="G852" i="3" s="1"/>
  <c r="G853" i="3" a="1"/>
  <c r="G853" i="3" s="1"/>
  <c r="G854" i="3" a="1"/>
  <c r="G854" i="3"/>
  <c r="G855" i="3" a="1"/>
  <c r="G855" i="3" s="1"/>
  <c r="G856" i="3" a="1"/>
  <c r="G856" i="3" s="1"/>
  <c r="G857" i="3" a="1"/>
  <c r="G857" i="3" s="1"/>
  <c r="G858" i="3" a="1"/>
  <c r="G858" i="3" s="1"/>
  <c r="G859" i="3" a="1"/>
  <c r="G859" i="3"/>
  <c r="G860" i="3" a="1"/>
  <c r="G860" i="3" s="1"/>
  <c r="G861" i="3" a="1"/>
  <c r="G861" i="3" s="1"/>
  <c r="G862" i="3" a="1"/>
  <c r="G862" i="3" s="1"/>
  <c r="G863" i="3" a="1"/>
  <c r="G863" i="3"/>
  <c r="G864" i="3" a="1"/>
  <c r="G864" i="3" s="1"/>
  <c r="G865" i="3" a="1"/>
  <c r="G865" i="3"/>
  <c r="G866" i="3" a="1"/>
  <c r="G866" i="3" s="1"/>
  <c r="G867" i="3" a="1"/>
  <c r="G867" i="3" s="1"/>
  <c r="G868" i="3" a="1"/>
  <c r="G868" i="3"/>
  <c r="G869" i="3" a="1"/>
  <c r="G869" i="3"/>
  <c r="G870" i="3" a="1"/>
  <c r="G870" i="3" s="1"/>
  <c r="G871" i="3" a="1"/>
  <c r="G871" i="3" s="1"/>
  <c r="G872" i="3" a="1"/>
  <c r="G872" i="3"/>
  <c r="G873" i="3" a="1"/>
  <c r="G873" i="3"/>
  <c r="G874" i="3" a="1"/>
  <c r="G874" i="3" s="1"/>
  <c r="G875" i="3" a="1"/>
  <c r="G875" i="3" s="1"/>
  <c r="G876" i="3" a="1"/>
  <c r="G876" i="3"/>
  <c r="G877" i="3" a="1"/>
  <c r="G877" i="3"/>
  <c r="G878" i="3" a="1"/>
  <c r="G878" i="3" s="1"/>
  <c r="G879" i="3" a="1"/>
  <c r="G879" i="3" s="1"/>
  <c r="G880" i="3" a="1"/>
  <c r="G880" i="3"/>
  <c r="G881" i="3" a="1"/>
  <c r="G881" i="3"/>
  <c r="G882" i="3" a="1"/>
  <c r="G882" i="3" s="1"/>
  <c r="G883" i="3" a="1"/>
  <c r="G883" i="3" s="1"/>
  <c r="G884" i="3" a="1"/>
  <c r="G884" i="3"/>
  <c r="G885" i="3" a="1"/>
  <c r="G885" i="3"/>
  <c r="G886" i="3" a="1"/>
  <c r="G886" i="3" s="1"/>
  <c r="G887" i="3" a="1"/>
  <c r="G887" i="3" s="1"/>
  <c r="G888" i="3" a="1"/>
  <c r="G888" i="3"/>
  <c r="G889" i="3" a="1"/>
  <c r="G889" i="3"/>
  <c r="G890" i="3" a="1"/>
  <c r="G890" i="3" s="1"/>
  <c r="G891" i="3" a="1"/>
  <c r="G891" i="3" s="1"/>
  <c r="G892" i="3" a="1"/>
  <c r="G892" i="3"/>
  <c r="G893" i="3" a="1"/>
  <c r="G893" i="3"/>
  <c r="G894" i="3" a="1"/>
  <c r="G894" i="3" s="1"/>
  <c r="G895" i="3" a="1"/>
  <c r="G895" i="3" s="1"/>
  <c r="G896" i="3" a="1"/>
  <c r="G896" i="3"/>
  <c r="G897" i="3" a="1"/>
  <c r="G897" i="3"/>
  <c r="G898" i="3" a="1"/>
  <c r="G898" i="3" s="1"/>
  <c r="G899" i="3" a="1"/>
  <c r="G899" i="3" s="1"/>
  <c r="G900" i="3" a="1"/>
  <c r="G900" i="3"/>
  <c r="G901" i="3" a="1"/>
  <c r="G901" i="3"/>
  <c r="G902" i="3" a="1"/>
  <c r="G902" i="3" s="1"/>
  <c r="G903" i="3" a="1"/>
  <c r="G903" i="3" s="1"/>
  <c r="G904" i="3" a="1"/>
  <c r="G904" i="3"/>
  <c r="G905" i="3" a="1"/>
  <c r="G905" i="3"/>
  <c r="G906" i="3" a="1"/>
  <c r="G906" i="3" s="1"/>
  <c r="G907" i="3" a="1"/>
  <c r="G907" i="3" s="1"/>
  <c r="G908" i="3" a="1"/>
  <c r="G908" i="3"/>
  <c r="G909" i="3" a="1"/>
  <c r="G909" i="3"/>
  <c r="G910" i="3" a="1"/>
  <c r="G910" i="3" s="1"/>
  <c r="G911" i="3" a="1"/>
  <c r="G911" i="3" s="1"/>
  <c r="G912" i="3" a="1"/>
  <c r="G912" i="3"/>
  <c r="G913" i="3" a="1"/>
  <c r="G913" i="3"/>
  <c r="G914" i="3" a="1"/>
  <c r="G914" i="3" s="1"/>
  <c r="G915" i="3" a="1"/>
  <c r="G915" i="3" s="1"/>
  <c r="G916" i="3" a="1"/>
  <c r="G916" i="3"/>
  <c r="G917" i="3" a="1"/>
  <c r="G917" i="3"/>
  <c r="G918" i="3" a="1"/>
  <c r="G918" i="3" s="1"/>
  <c r="G919" i="3" a="1"/>
  <c r="G919" i="3" s="1"/>
  <c r="G920" i="3" a="1"/>
  <c r="G920" i="3"/>
  <c r="G921" i="3" a="1"/>
  <c r="G921" i="3"/>
  <c r="G922" i="3" a="1"/>
  <c r="G922" i="3" s="1"/>
  <c r="G923" i="3" a="1"/>
  <c r="G923" i="3" s="1"/>
  <c r="G924" i="3" a="1"/>
  <c r="G924" i="3"/>
  <c r="G925" i="3" a="1"/>
  <c r="G925" i="3"/>
  <c r="G926" i="3" a="1"/>
  <c r="G926" i="3" s="1"/>
  <c r="G927" i="3" a="1"/>
  <c r="G927" i="3" s="1"/>
  <c r="G928" i="3" a="1"/>
  <c r="G928" i="3"/>
  <c r="G929" i="3" a="1"/>
  <c r="G929" i="3"/>
  <c r="G930" i="3" a="1"/>
  <c r="G930" i="3" s="1"/>
  <c r="G931" i="3" a="1"/>
  <c r="G931" i="3" s="1"/>
  <c r="G932" i="3" a="1"/>
  <c r="G932" i="3"/>
  <c r="G933" i="3" a="1"/>
  <c r="G933" i="3"/>
  <c r="G934" i="3" a="1"/>
  <c r="G934" i="3" s="1"/>
  <c r="G935" i="3" a="1"/>
  <c r="G935" i="3" s="1"/>
  <c r="G936" i="3" a="1"/>
  <c r="G936" i="3"/>
  <c r="G937" i="3" a="1"/>
  <c r="G937" i="3"/>
  <c r="G938" i="3" a="1"/>
  <c r="G938" i="3" s="1"/>
  <c r="G939" i="3" a="1"/>
  <c r="G939" i="3" s="1"/>
  <c r="G940" i="3" a="1"/>
  <c r="G940" i="3"/>
  <c r="G941" i="3" a="1"/>
  <c r="G941" i="3"/>
  <c r="G942" i="3" a="1"/>
  <c r="G942" i="3" s="1"/>
  <c r="G943" i="3" a="1"/>
  <c r="G943" i="3" s="1"/>
  <c r="G944" i="3" a="1"/>
  <c r="G944" i="3"/>
  <c r="G945" i="3" a="1"/>
  <c r="G945" i="3"/>
  <c r="G946" i="3" a="1"/>
  <c r="G946" i="3" s="1"/>
  <c r="G947" i="3" a="1"/>
  <c r="G947" i="3" s="1"/>
  <c r="G948" i="3" a="1"/>
  <c r="G948" i="3"/>
  <c r="G949" i="3" a="1"/>
  <c r="G949" i="3"/>
  <c r="G950" i="3" a="1"/>
  <c r="G950" i="3" s="1"/>
  <c r="G951" i="3" a="1"/>
  <c r="G951" i="3" s="1"/>
  <c r="G952" i="3" a="1"/>
  <c r="G952" i="3"/>
  <c r="G953" i="3" a="1"/>
  <c r="G953" i="3"/>
  <c r="G954" i="3" a="1"/>
  <c r="G954" i="3" s="1"/>
  <c r="G955" i="3" a="1"/>
  <c r="G955" i="3" s="1"/>
  <c r="G956" i="3" a="1"/>
  <c r="G956" i="3"/>
  <c r="G957" i="3" a="1"/>
  <c r="G957" i="3"/>
  <c r="G958" i="3" a="1"/>
  <c r="G958" i="3" s="1"/>
  <c r="G959" i="3" a="1"/>
  <c r="G959" i="3" s="1"/>
  <c r="G960" i="3" a="1"/>
  <c r="G960" i="3"/>
  <c r="G961" i="3" a="1"/>
  <c r="G961" i="3"/>
  <c r="G962" i="3" a="1"/>
  <c r="G962" i="3" s="1"/>
  <c r="G963" i="3" a="1"/>
  <c r="G963" i="3" s="1"/>
  <c r="G964" i="3" a="1"/>
  <c r="G964" i="3"/>
  <c r="G965" i="3" a="1"/>
  <c r="G965" i="3"/>
  <c r="G966" i="3" a="1"/>
  <c r="G966" i="3" s="1"/>
  <c r="G967" i="3" a="1"/>
  <c r="G967" i="3" s="1"/>
  <c r="G968" i="3" a="1"/>
  <c r="G968" i="3"/>
  <c r="G969" i="3" a="1"/>
  <c r="G969" i="3"/>
  <c r="G970" i="3" a="1"/>
  <c r="G970" i="3" s="1"/>
  <c r="G971" i="3" a="1"/>
  <c r="G971" i="3" s="1"/>
  <c r="G972" i="3" a="1"/>
  <c r="G972" i="3"/>
  <c r="G973" i="3" a="1"/>
  <c r="G973" i="3"/>
  <c r="G974" i="3" a="1"/>
  <c r="G974" i="3" s="1"/>
  <c r="G975" i="3" a="1"/>
  <c r="G975" i="3" s="1"/>
  <c r="G976" i="3" a="1"/>
  <c r="G976" i="3"/>
  <c r="G977" i="3" a="1"/>
  <c r="G977" i="3"/>
  <c r="G978" i="3" a="1"/>
  <c r="G978" i="3" s="1"/>
  <c r="G979" i="3" a="1"/>
  <c r="G979" i="3" s="1"/>
  <c r="G980" i="3" a="1"/>
  <c r="G980" i="3"/>
  <c r="G981" i="3" a="1"/>
  <c r="G981" i="3"/>
  <c r="G982" i="3" a="1"/>
  <c r="G982" i="3" s="1"/>
  <c r="G983" i="3" a="1"/>
  <c r="G983" i="3" s="1"/>
  <c r="G984" i="3" a="1"/>
  <c r="G984" i="3"/>
  <c r="G985" i="3" a="1"/>
  <c r="G985" i="3"/>
  <c r="G986" i="3" a="1"/>
  <c r="G986" i="3" s="1"/>
  <c r="G987" i="3" a="1"/>
  <c r="G987" i="3" s="1"/>
  <c r="G988" i="3" a="1"/>
  <c r="G988" i="3"/>
  <c r="G989" i="3" a="1"/>
  <c r="G989" i="3"/>
  <c r="G990" i="3" a="1"/>
  <c r="G990" i="3" s="1"/>
  <c r="G991" i="3" a="1"/>
  <c r="G991" i="3" s="1"/>
  <c r="G992" i="3" a="1"/>
  <c r="G992" i="3"/>
  <c r="G993" i="3" a="1"/>
  <c r="G993" i="3"/>
  <c r="G994" i="3" a="1"/>
  <c r="G994" i="3" s="1"/>
  <c r="G995" i="3" a="1"/>
  <c r="G995" i="3" s="1"/>
  <c r="G996" i="3" a="1"/>
  <c r="G996" i="3"/>
  <c r="G997" i="3" a="1"/>
  <c r="G997" i="3"/>
  <c r="G998" i="3" a="1"/>
  <c r="G998" i="3" s="1"/>
  <c r="G999" i="3" a="1"/>
  <c r="G999" i="3" s="1"/>
  <c r="G1000" i="3" a="1"/>
  <c r="G1000" i="3"/>
  <c r="G1001" i="3" a="1"/>
  <c r="G1001" i="3"/>
  <c r="G1002" i="3" a="1"/>
  <c r="G1002" i="3" s="1"/>
  <c r="G1003" i="3" a="1"/>
  <c r="G1003" i="3" s="1"/>
  <c r="G1004" i="3" a="1"/>
  <c r="G1004" i="3"/>
  <c r="G1005" i="3" a="1"/>
  <c r="G1005" i="3"/>
  <c r="G1006" i="3" a="1"/>
  <c r="G1006" i="3" s="1"/>
  <c r="G1007" i="3" a="1"/>
  <c r="G1007" i="3" s="1"/>
  <c r="G1008" i="3" a="1"/>
  <c r="G1008" i="3"/>
  <c r="G5" i="3" a="1"/>
  <c r="G5" i="3" s="1"/>
  <c r="A101" i="22"/>
  <c r="B101" i="22"/>
  <c r="C101" i="22"/>
  <c r="D101" i="22"/>
  <c r="F101" i="22"/>
  <c r="G101" i="22" a="1"/>
  <c r="G101" i="22" s="1"/>
  <c r="H101" i="22" a="1"/>
  <c r="H101" i="22" s="1"/>
  <c r="I101" i="22" a="1"/>
  <c r="I101" i="22"/>
  <c r="J101" i="22" a="1"/>
  <c r="J101" i="22"/>
  <c r="K101" i="22"/>
  <c r="L101" i="22"/>
  <c r="M101" i="22"/>
  <c r="N101" i="22"/>
  <c r="O101" i="22"/>
  <c r="P101" i="22"/>
  <c r="Q101" i="22"/>
  <c r="R101" i="22"/>
  <c r="S101" i="22"/>
  <c r="T101" i="22"/>
  <c r="U101" i="22"/>
  <c r="V101" i="22"/>
  <c r="A102" i="22"/>
  <c r="B102" i="22"/>
  <c r="C102" i="22"/>
  <c r="D102" i="22"/>
  <c r="F102" i="22"/>
  <c r="G102" i="22" a="1"/>
  <c r="G102" i="22" s="1"/>
  <c r="H102" i="22" a="1"/>
  <c r="H102" i="22"/>
  <c r="I102" i="22" a="1"/>
  <c r="I102" i="22" s="1"/>
  <c r="J102" i="22" a="1"/>
  <c r="J102" i="22" s="1"/>
  <c r="K102" i="22"/>
  <c r="L102" i="22"/>
  <c r="M102" i="22"/>
  <c r="N102" i="22"/>
  <c r="O102" i="22"/>
  <c r="P102" i="22"/>
  <c r="Q102" i="22"/>
  <c r="R102" i="22"/>
  <c r="S102" i="22"/>
  <c r="T102" i="22"/>
  <c r="U102" i="22"/>
  <c r="V102" i="22"/>
  <c r="A103" i="22"/>
  <c r="B103" i="22"/>
  <c r="C103" i="22"/>
  <c r="D103" i="22"/>
  <c r="F103" i="22"/>
  <c r="G103" i="22" a="1"/>
  <c r="G103" i="22" s="1"/>
  <c r="H103" i="22" a="1"/>
  <c r="H103" i="22" s="1"/>
  <c r="I103" i="22" a="1"/>
  <c r="I103" i="22"/>
  <c r="J103" i="22" a="1"/>
  <c r="J103" i="22"/>
  <c r="K103" i="22"/>
  <c r="L103" i="22"/>
  <c r="M103" i="22"/>
  <c r="N103" i="22"/>
  <c r="O103" i="22"/>
  <c r="P103" i="22"/>
  <c r="Q103" i="22"/>
  <c r="R103" i="22"/>
  <c r="S103" i="22"/>
  <c r="T103" i="22"/>
  <c r="U103" i="22"/>
  <c r="V103" i="22"/>
  <c r="A104" i="22"/>
  <c r="B104" i="22"/>
  <c r="C104" i="22"/>
  <c r="D104" i="22"/>
  <c r="F104" i="22"/>
  <c r="G104" i="22" a="1"/>
  <c r="G104" i="22"/>
  <c r="H104" i="22" a="1"/>
  <c r="H104" i="22" s="1"/>
  <c r="I104" i="22" a="1"/>
  <c r="I104" i="22"/>
  <c r="J104" i="22" a="1"/>
  <c r="J104" i="22" s="1"/>
  <c r="K104" i="22"/>
  <c r="L104" i="22"/>
  <c r="M104" i="22"/>
  <c r="N104" i="22"/>
  <c r="O104" i="22"/>
  <c r="P104" i="22"/>
  <c r="Q104" i="22"/>
  <c r="R104" i="22"/>
  <c r="S104" i="22"/>
  <c r="T104" i="22"/>
  <c r="U104" i="22"/>
  <c r="V104" i="22"/>
  <c r="A105" i="22"/>
  <c r="B105" i="22"/>
  <c r="C105" i="22"/>
  <c r="D105" i="22"/>
  <c r="F105" i="22"/>
  <c r="G105" i="22" a="1"/>
  <c r="G105" i="22"/>
  <c r="H105" i="22" a="1"/>
  <c r="H105" i="22"/>
  <c r="I105" i="22" a="1"/>
  <c r="I105" i="22" s="1"/>
  <c r="J105" i="22" a="1"/>
  <c r="J105" i="22"/>
  <c r="K105" i="22"/>
  <c r="L105" i="22"/>
  <c r="M105" i="22"/>
  <c r="N105" i="22"/>
  <c r="O105" i="22"/>
  <c r="P105" i="22"/>
  <c r="Q105" i="22"/>
  <c r="R105" i="22"/>
  <c r="S105" i="22"/>
  <c r="T105" i="22"/>
  <c r="U105" i="22"/>
  <c r="V105" i="22"/>
  <c r="A106" i="22"/>
  <c r="B106" i="22"/>
  <c r="C106" i="22"/>
  <c r="D106" i="22"/>
  <c r="F106" i="22"/>
  <c r="G106" i="22" a="1"/>
  <c r="G106" i="22" s="1"/>
  <c r="H106" i="22" a="1"/>
  <c r="H106" i="22" s="1"/>
  <c r="I106" i="22" a="1"/>
  <c r="I106" i="22"/>
  <c r="J106" i="22" a="1"/>
  <c r="J106" i="22"/>
  <c r="K106" i="22"/>
  <c r="L106" i="22"/>
  <c r="M106" i="22"/>
  <c r="N106" i="22"/>
  <c r="O106" i="22"/>
  <c r="P106" i="22"/>
  <c r="Q106" i="22"/>
  <c r="R106" i="22"/>
  <c r="S106" i="22"/>
  <c r="T106" i="22"/>
  <c r="U106" i="22"/>
  <c r="V106" i="22"/>
  <c r="A107" i="22"/>
  <c r="B107" i="22"/>
  <c r="C107" i="22"/>
  <c r="D107" i="22"/>
  <c r="F107" i="22"/>
  <c r="G107" i="22" a="1"/>
  <c r="G107" i="22"/>
  <c r="H107" i="22" a="1"/>
  <c r="H107" i="22" s="1"/>
  <c r="I107" i="22" a="1"/>
  <c r="I107" i="22"/>
  <c r="J107" i="22" a="1"/>
  <c r="J107" i="22" s="1"/>
  <c r="K107" i="22"/>
  <c r="L107" i="22"/>
  <c r="M107" i="22"/>
  <c r="N107" i="22"/>
  <c r="O107" i="22"/>
  <c r="P107" i="22"/>
  <c r="Q107" i="22"/>
  <c r="R107" i="22"/>
  <c r="S107" i="22"/>
  <c r="T107" i="22"/>
  <c r="U107" i="22"/>
  <c r="V107" i="22"/>
  <c r="A108" i="22"/>
  <c r="B108" i="22"/>
  <c r="C108" i="22"/>
  <c r="D108" i="22"/>
  <c r="F108" i="22"/>
  <c r="G108" i="22" a="1"/>
  <c r="G108" i="22"/>
  <c r="H108" i="22" a="1"/>
  <c r="H108" i="22" s="1"/>
  <c r="I108" i="22" a="1"/>
  <c r="I108" i="22"/>
  <c r="J108" i="22" a="1"/>
  <c r="J108" i="22"/>
  <c r="K108" i="22"/>
  <c r="L108" i="22"/>
  <c r="M108" i="22"/>
  <c r="N108" i="22"/>
  <c r="O108" i="22"/>
  <c r="P108" i="22"/>
  <c r="Q108" i="22"/>
  <c r="R108" i="22"/>
  <c r="S108" i="22"/>
  <c r="T108" i="22"/>
  <c r="U108" i="22"/>
  <c r="V108" i="22"/>
  <c r="A109" i="22"/>
  <c r="B109" i="22"/>
  <c r="C109" i="22"/>
  <c r="D109" i="22"/>
  <c r="F109" i="22"/>
  <c r="G109" i="22" a="1"/>
  <c r="G109" i="22" s="1"/>
  <c r="H109" i="22" a="1"/>
  <c r="H109" i="22" s="1"/>
  <c r="I109" i="22" a="1"/>
  <c r="I109" i="22"/>
  <c r="J109" i="22" a="1"/>
  <c r="J109" i="22" s="1"/>
  <c r="K109" i="22"/>
  <c r="L109" i="22"/>
  <c r="M109" i="22"/>
  <c r="N109" i="22"/>
  <c r="O109" i="22"/>
  <c r="P109" i="22"/>
  <c r="Q109" i="22"/>
  <c r="R109" i="22"/>
  <c r="S109" i="22"/>
  <c r="T109" i="22"/>
  <c r="U109" i="22"/>
  <c r="V109" i="22"/>
  <c r="A110" i="22"/>
  <c r="B110" i="22"/>
  <c r="C110" i="22"/>
  <c r="D110" i="22"/>
  <c r="F110" i="22"/>
  <c r="G110" i="22" a="1"/>
  <c r="G110" i="22"/>
  <c r="H110" i="22" a="1"/>
  <c r="H110" i="22"/>
  <c r="I110" i="22" a="1"/>
  <c r="I110" i="22" s="1"/>
  <c r="J110" i="22" a="1"/>
  <c r="J110" i="22"/>
  <c r="K110" i="22"/>
  <c r="L110" i="22"/>
  <c r="M110" i="22"/>
  <c r="N110" i="22"/>
  <c r="O110" i="22"/>
  <c r="P110" i="22"/>
  <c r="Q110" i="22"/>
  <c r="R110" i="22"/>
  <c r="S110" i="22"/>
  <c r="T110" i="22"/>
  <c r="U110" i="22"/>
  <c r="V110" i="22"/>
  <c r="A111" i="22"/>
  <c r="B111" i="22"/>
  <c r="C111" i="22"/>
  <c r="D111" i="22"/>
  <c r="F111" i="22"/>
  <c r="G111" i="22" a="1"/>
  <c r="G111" i="22"/>
  <c r="H111" i="22" a="1"/>
  <c r="H111" i="22" s="1"/>
  <c r="I111" i="22" a="1"/>
  <c r="I111" i="22" s="1"/>
  <c r="J111" i="22" a="1"/>
  <c r="J111" i="22"/>
  <c r="K111" i="22"/>
  <c r="L111" i="22"/>
  <c r="M111" i="22"/>
  <c r="N111" i="22"/>
  <c r="O111" i="22"/>
  <c r="P111" i="22"/>
  <c r="Q111" i="22"/>
  <c r="R111" i="22"/>
  <c r="S111" i="22"/>
  <c r="T111" i="22"/>
  <c r="U111" i="22"/>
  <c r="V111" i="22"/>
  <c r="A112" i="22"/>
  <c r="B112" i="22"/>
  <c r="C112" i="22"/>
  <c r="D112" i="22"/>
  <c r="F112" i="22"/>
  <c r="G112" i="22" a="1"/>
  <c r="G112" i="22"/>
  <c r="H112" i="22" a="1"/>
  <c r="H112" i="22" s="1"/>
  <c r="I112" i="22" a="1"/>
  <c r="I112" i="22"/>
  <c r="J112" i="22" a="1"/>
  <c r="J112" i="22" s="1"/>
  <c r="K112" i="22"/>
  <c r="L112" i="22"/>
  <c r="M112" i="22"/>
  <c r="N112" i="22"/>
  <c r="O112" i="22"/>
  <c r="P112" i="22"/>
  <c r="Q112" i="22"/>
  <c r="R112" i="22"/>
  <c r="S112" i="22"/>
  <c r="T112" i="22"/>
  <c r="U112" i="22"/>
  <c r="V112" i="22"/>
  <c r="A113" i="22"/>
  <c r="B113" i="22"/>
  <c r="C113" i="22"/>
  <c r="D113" i="22"/>
  <c r="F113" i="22"/>
  <c r="G113" i="22" a="1"/>
  <c r="G113" i="22"/>
  <c r="H113" i="22" a="1"/>
  <c r="H113" i="22" s="1"/>
  <c r="I113" i="22" a="1"/>
  <c r="I113" i="22" s="1"/>
  <c r="J113" i="22" a="1"/>
  <c r="J113" i="22" s="1"/>
  <c r="K113" i="22"/>
  <c r="L113" i="22"/>
  <c r="M113" i="22"/>
  <c r="N113" i="22"/>
  <c r="O113" i="22"/>
  <c r="P113" i="22"/>
  <c r="Q113" i="22"/>
  <c r="R113" i="22"/>
  <c r="S113" i="22"/>
  <c r="T113" i="22"/>
  <c r="U113" i="22"/>
  <c r="V113" i="22"/>
  <c r="A114" i="22"/>
  <c r="B114" i="22"/>
  <c r="C114" i="22"/>
  <c r="D114" i="22"/>
  <c r="F114" i="22"/>
  <c r="G114" i="22" a="1"/>
  <c r="G114" i="22" s="1"/>
  <c r="H114" i="22" a="1"/>
  <c r="H114" i="22" s="1"/>
  <c r="I114" i="22" a="1"/>
  <c r="I114" i="22"/>
  <c r="J114" i="22" a="1"/>
  <c r="J114" i="22"/>
  <c r="K114" i="22"/>
  <c r="L114" i="22"/>
  <c r="M114" i="22"/>
  <c r="N114" i="22"/>
  <c r="O114" i="22"/>
  <c r="P114" i="22"/>
  <c r="Q114" i="22"/>
  <c r="R114" i="22"/>
  <c r="S114" i="22"/>
  <c r="T114" i="22"/>
  <c r="U114" i="22"/>
  <c r="V114" i="22"/>
  <c r="A115" i="22"/>
  <c r="B115" i="22"/>
  <c r="C115" i="22"/>
  <c r="D115" i="22"/>
  <c r="F115" i="22"/>
  <c r="G115" i="22" a="1"/>
  <c r="G115" i="22" s="1"/>
  <c r="H115" i="22" a="1"/>
  <c r="H115" i="22" s="1"/>
  <c r="I115" i="22" a="1"/>
  <c r="I115" i="22" s="1"/>
  <c r="J115" i="22" a="1"/>
  <c r="J115" i="22" s="1"/>
  <c r="K115" i="22"/>
  <c r="L115" i="22"/>
  <c r="M115" i="22"/>
  <c r="N115" i="22"/>
  <c r="O115" i="22"/>
  <c r="P115" i="22"/>
  <c r="Q115" i="22"/>
  <c r="R115" i="22"/>
  <c r="S115" i="22"/>
  <c r="T115" i="22"/>
  <c r="U115" i="22"/>
  <c r="V115" i="22"/>
  <c r="A116" i="22"/>
  <c r="B116" i="22"/>
  <c r="C116" i="22"/>
  <c r="D116" i="22"/>
  <c r="F116" i="22"/>
  <c r="G116" i="22" a="1"/>
  <c r="G116" i="22"/>
  <c r="H116" i="22" a="1"/>
  <c r="H116" i="22" s="1"/>
  <c r="I116" i="22" a="1"/>
  <c r="I116" i="22"/>
  <c r="J116" i="22" a="1"/>
  <c r="J116" i="22"/>
  <c r="K116" i="22"/>
  <c r="L116" i="22"/>
  <c r="M116" i="22"/>
  <c r="N116" i="22"/>
  <c r="O116" i="22"/>
  <c r="P116" i="22"/>
  <c r="Q116" i="22"/>
  <c r="R116" i="22"/>
  <c r="S116" i="22"/>
  <c r="T116" i="22"/>
  <c r="U116" i="22"/>
  <c r="V116" i="22"/>
  <c r="A117" i="22"/>
  <c r="B117" i="22"/>
  <c r="C117" i="22"/>
  <c r="D117" i="22"/>
  <c r="F117" i="22"/>
  <c r="G117" i="22" a="1"/>
  <c r="G117" i="22" s="1"/>
  <c r="H117" i="22" a="1"/>
  <c r="H117" i="22" s="1"/>
  <c r="I117" i="22" a="1"/>
  <c r="I117" i="22"/>
  <c r="J117" i="22" a="1"/>
  <c r="J117" i="22"/>
  <c r="K117" i="22"/>
  <c r="L117" i="22"/>
  <c r="M117" i="22"/>
  <c r="N117" i="22"/>
  <c r="O117" i="22"/>
  <c r="P117" i="22"/>
  <c r="Q117" i="22"/>
  <c r="R117" i="22"/>
  <c r="S117" i="22"/>
  <c r="T117" i="22"/>
  <c r="U117" i="22"/>
  <c r="V117" i="22"/>
  <c r="A118" i="22"/>
  <c r="B118" i="22"/>
  <c r="C118" i="22"/>
  <c r="D118" i="22"/>
  <c r="F118" i="22"/>
  <c r="G118" i="22" a="1"/>
  <c r="G118" i="22"/>
  <c r="H118" i="22" a="1"/>
  <c r="H118" i="22"/>
  <c r="I118" i="22" a="1"/>
  <c r="I118" i="22" s="1"/>
  <c r="J118" i="22" a="1"/>
  <c r="J118" i="22"/>
  <c r="K118" i="22"/>
  <c r="L118" i="22"/>
  <c r="M118" i="22"/>
  <c r="N118" i="22"/>
  <c r="O118" i="22"/>
  <c r="P118" i="22"/>
  <c r="Q118" i="22"/>
  <c r="R118" i="22"/>
  <c r="S118" i="22"/>
  <c r="T118" i="22"/>
  <c r="U118" i="22"/>
  <c r="V118" i="22"/>
  <c r="A119" i="22"/>
  <c r="B119" i="22"/>
  <c r="C119" i="22"/>
  <c r="D119" i="22"/>
  <c r="F119" i="22"/>
  <c r="G119" i="22" a="1"/>
  <c r="G119" i="22" s="1"/>
  <c r="H119" i="22" a="1"/>
  <c r="H119" i="22" s="1"/>
  <c r="I119" i="22" a="1"/>
  <c r="I119" i="22" s="1"/>
  <c r="J119" i="22" a="1"/>
  <c r="J119" i="22"/>
  <c r="K119" i="22"/>
  <c r="L119" i="22"/>
  <c r="M119" i="22"/>
  <c r="N119" i="22"/>
  <c r="O119" i="22"/>
  <c r="P119" i="22"/>
  <c r="Q119" i="22"/>
  <c r="R119" i="22"/>
  <c r="S119" i="22"/>
  <c r="T119" i="22"/>
  <c r="U119" i="22"/>
  <c r="V119" i="22"/>
  <c r="A120" i="22"/>
  <c r="B120" i="22"/>
  <c r="C120" i="22"/>
  <c r="D120" i="22"/>
  <c r="F120" i="22"/>
  <c r="G120" i="22" a="1"/>
  <c r="G120" i="22"/>
  <c r="H120" i="22" a="1"/>
  <c r="H120" i="22" s="1"/>
  <c r="I120" i="22" a="1"/>
  <c r="I120" i="22"/>
  <c r="J120" i="22" a="1"/>
  <c r="J120" i="22" s="1"/>
  <c r="K120" i="22"/>
  <c r="L120" i="22"/>
  <c r="M120" i="22"/>
  <c r="N120" i="22"/>
  <c r="O120" i="22"/>
  <c r="P120" i="22"/>
  <c r="Q120" i="22"/>
  <c r="R120" i="22"/>
  <c r="S120" i="22"/>
  <c r="T120" i="22"/>
  <c r="U120" i="22"/>
  <c r="V120" i="22"/>
  <c r="A121" i="22"/>
  <c r="B121" i="22"/>
  <c r="C121" i="22"/>
  <c r="D121" i="22"/>
  <c r="F121" i="22"/>
  <c r="G121" i="22" a="1"/>
  <c r="G121" i="22"/>
  <c r="H121" i="22" a="1"/>
  <c r="H121" i="22"/>
  <c r="I121" i="22" a="1"/>
  <c r="I121" i="22" s="1"/>
  <c r="J121" i="22" a="1"/>
  <c r="J121" i="22" s="1"/>
  <c r="K121" i="22"/>
  <c r="L121" i="22"/>
  <c r="M121" i="22"/>
  <c r="N121" i="22"/>
  <c r="O121" i="22"/>
  <c r="P121" i="22"/>
  <c r="Q121" i="22"/>
  <c r="R121" i="22"/>
  <c r="S121" i="22"/>
  <c r="T121" i="22"/>
  <c r="U121" i="22"/>
  <c r="V121" i="22"/>
  <c r="A122" i="22"/>
  <c r="B122" i="22"/>
  <c r="C122" i="22"/>
  <c r="D122" i="22"/>
  <c r="F122" i="22"/>
  <c r="G122" i="22" a="1"/>
  <c r="G122" i="22" s="1"/>
  <c r="H122" i="22" a="1"/>
  <c r="H122" i="22" s="1"/>
  <c r="I122" i="22" a="1"/>
  <c r="I122" i="22"/>
  <c r="J122" i="22" a="1"/>
  <c r="J122" i="22"/>
  <c r="K122" i="22"/>
  <c r="L122" i="22"/>
  <c r="M122" i="22"/>
  <c r="N122" i="22"/>
  <c r="O122" i="22"/>
  <c r="P122" i="22"/>
  <c r="Q122" i="22"/>
  <c r="R122" i="22"/>
  <c r="S122" i="22"/>
  <c r="T122" i="22"/>
  <c r="U122" i="22"/>
  <c r="V122" i="22"/>
  <c r="A123" i="22"/>
  <c r="B123" i="22"/>
  <c r="C123" i="22"/>
  <c r="D123" i="22"/>
  <c r="F123" i="22"/>
  <c r="G123" i="22" a="1"/>
  <c r="G123" i="22" s="1"/>
  <c r="H123" i="22" a="1"/>
  <c r="H123" i="22" s="1"/>
  <c r="I123" i="22" a="1"/>
  <c r="I123" i="22" s="1"/>
  <c r="J123" i="22" a="1"/>
  <c r="J123" i="22" s="1"/>
  <c r="K123" i="22"/>
  <c r="L123" i="22"/>
  <c r="M123" i="22"/>
  <c r="N123" i="22"/>
  <c r="O123" i="22"/>
  <c r="P123" i="22"/>
  <c r="Q123" i="22"/>
  <c r="R123" i="22"/>
  <c r="S123" i="22"/>
  <c r="T123" i="22"/>
  <c r="U123" i="22"/>
  <c r="V123" i="22"/>
  <c r="A124" i="22"/>
  <c r="B124" i="22"/>
  <c r="C124" i="22"/>
  <c r="D124" i="22"/>
  <c r="F124" i="22"/>
  <c r="G124" i="22" a="1"/>
  <c r="G124" i="22"/>
  <c r="H124" i="22" a="1"/>
  <c r="H124" i="22" s="1"/>
  <c r="I124" i="22" a="1"/>
  <c r="I124" i="22"/>
  <c r="J124" i="22" a="1"/>
  <c r="J124" i="22"/>
  <c r="K124" i="22"/>
  <c r="L124" i="22"/>
  <c r="M124" i="22"/>
  <c r="N124" i="22"/>
  <c r="O124" i="22"/>
  <c r="P124" i="22"/>
  <c r="Q124" i="22"/>
  <c r="R124" i="22"/>
  <c r="S124" i="22"/>
  <c r="T124" i="22"/>
  <c r="U124" i="22"/>
  <c r="V124" i="22"/>
  <c r="A125" i="22"/>
  <c r="B125" i="22"/>
  <c r="C125" i="22"/>
  <c r="D125" i="22"/>
  <c r="F125" i="22"/>
  <c r="G125" i="22" a="1"/>
  <c r="G125" i="22" s="1"/>
  <c r="H125" i="22" a="1"/>
  <c r="H125" i="22" s="1"/>
  <c r="I125" i="22" a="1"/>
  <c r="I125" i="22"/>
  <c r="J125" i="22" a="1"/>
  <c r="J125" i="22" s="1"/>
  <c r="K125" i="22"/>
  <c r="L125" i="22"/>
  <c r="M125" i="22"/>
  <c r="N125" i="22"/>
  <c r="O125" i="22"/>
  <c r="P125" i="22"/>
  <c r="Q125" i="22"/>
  <c r="R125" i="22"/>
  <c r="S125" i="22"/>
  <c r="T125" i="22"/>
  <c r="U125" i="22"/>
  <c r="V125" i="22"/>
  <c r="A126" i="22"/>
  <c r="B126" i="22"/>
  <c r="C126" i="22"/>
  <c r="D126" i="22"/>
  <c r="F126" i="22"/>
  <c r="G126" i="22" a="1"/>
  <c r="G126" i="22" s="1"/>
  <c r="H126" i="22" a="1"/>
  <c r="H126" i="22"/>
  <c r="I126" i="22" a="1"/>
  <c r="I126" i="22" s="1"/>
  <c r="J126" i="22" a="1"/>
  <c r="J126" i="22"/>
  <c r="K126" i="22"/>
  <c r="L126" i="22"/>
  <c r="M126" i="22"/>
  <c r="N126" i="22"/>
  <c r="O126" i="22"/>
  <c r="P126" i="22"/>
  <c r="Q126" i="22"/>
  <c r="R126" i="22"/>
  <c r="S126" i="22"/>
  <c r="T126" i="22"/>
  <c r="U126" i="22"/>
  <c r="V126" i="22"/>
  <c r="A127" i="22"/>
  <c r="B127" i="22"/>
  <c r="C127" i="22"/>
  <c r="D127" i="22"/>
  <c r="F127" i="22"/>
  <c r="G127" i="22" a="1"/>
  <c r="G127" i="22"/>
  <c r="H127" i="22" a="1"/>
  <c r="H127" i="22" s="1"/>
  <c r="I127" i="22" a="1"/>
  <c r="I127" i="22"/>
  <c r="J127" i="22" a="1"/>
  <c r="J127" i="22"/>
  <c r="K127" i="22"/>
  <c r="L127" i="22"/>
  <c r="M127" i="22"/>
  <c r="N127" i="22"/>
  <c r="O127" i="22"/>
  <c r="P127" i="22"/>
  <c r="Q127" i="22"/>
  <c r="R127" i="22"/>
  <c r="S127" i="22"/>
  <c r="T127" i="22"/>
  <c r="U127" i="22"/>
  <c r="V127" i="22"/>
  <c r="A128" i="22"/>
  <c r="B128" i="22"/>
  <c r="C128" i="22"/>
  <c r="D128" i="22"/>
  <c r="F128" i="22"/>
  <c r="G128" i="22" a="1"/>
  <c r="G128" i="22" s="1"/>
  <c r="H128" i="22" a="1"/>
  <c r="H128" i="22" s="1"/>
  <c r="I128" i="22" a="1"/>
  <c r="I128" i="22"/>
  <c r="J128" i="22" a="1"/>
  <c r="J128" i="22" s="1"/>
  <c r="K128" i="22"/>
  <c r="L128" i="22"/>
  <c r="M128" i="22"/>
  <c r="N128" i="22"/>
  <c r="O128" i="22"/>
  <c r="P128" i="22"/>
  <c r="Q128" i="22"/>
  <c r="R128" i="22"/>
  <c r="S128" i="22"/>
  <c r="T128" i="22"/>
  <c r="U128" i="22"/>
  <c r="V128" i="22"/>
  <c r="A129" i="22"/>
  <c r="B129" i="22"/>
  <c r="C129" i="22"/>
  <c r="D129" i="22"/>
  <c r="F129" i="22"/>
  <c r="G129" i="22" a="1"/>
  <c r="G129" i="22" s="1"/>
  <c r="H129" i="22" a="1"/>
  <c r="H129" i="22"/>
  <c r="I129" i="22" a="1"/>
  <c r="I129" i="22" s="1"/>
  <c r="J129" i="22" a="1"/>
  <c r="J129" i="22"/>
  <c r="K129" i="22"/>
  <c r="L129" i="22"/>
  <c r="M129" i="22"/>
  <c r="N129" i="22"/>
  <c r="O129" i="22"/>
  <c r="P129" i="22"/>
  <c r="Q129" i="22"/>
  <c r="R129" i="22"/>
  <c r="S129" i="22"/>
  <c r="T129" i="22"/>
  <c r="U129" i="22"/>
  <c r="V129" i="22"/>
  <c r="A130" i="22"/>
  <c r="B130" i="22"/>
  <c r="C130" i="22"/>
  <c r="D130" i="22"/>
  <c r="F130" i="22"/>
  <c r="G130" i="22" a="1"/>
  <c r="G130" i="22" s="1"/>
  <c r="H130" i="22" a="1"/>
  <c r="H130" i="22" s="1"/>
  <c r="I130" i="22" a="1"/>
  <c r="I130" i="22"/>
  <c r="J130" i="22" a="1"/>
  <c r="J130" i="22"/>
  <c r="K130" i="22"/>
  <c r="L130" i="22"/>
  <c r="M130" i="22"/>
  <c r="N130" i="22"/>
  <c r="O130" i="22"/>
  <c r="P130" i="22"/>
  <c r="Q130" i="22"/>
  <c r="R130" i="22"/>
  <c r="S130" i="22"/>
  <c r="T130" i="22"/>
  <c r="U130" i="22"/>
  <c r="V130" i="22"/>
  <c r="A131" i="22"/>
  <c r="B131" i="22"/>
  <c r="C131" i="22"/>
  <c r="D131" i="22"/>
  <c r="F131" i="22"/>
  <c r="G131" i="22" a="1"/>
  <c r="G131" i="22" s="1"/>
  <c r="H131" i="22" a="1"/>
  <c r="H131" i="22" s="1"/>
  <c r="I131" i="22" a="1"/>
  <c r="I131" i="22"/>
  <c r="J131" i="22" a="1"/>
  <c r="J131" i="22" s="1"/>
  <c r="K131" i="22"/>
  <c r="L131" i="22"/>
  <c r="M131" i="22"/>
  <c r="N131" i="22"/>
  <c r="O131" i="22"/>
  <c r="P131" i="22"/>
  <c r="Q131" i="22"/>
  <c r="R131" i="22"/>
  <c r="S131" i="22"/>
  <c r="T131" i="22"/>
  <c r="U131" i="22"/>
  <c r="V131" i="22"/>
  <c r="A132" i="22"/>
  <c r="B132" i="22"/>
  <c r="C132" i="22"/>
  <c r="D132" i="22"/>
  <c r="F132" i="22"/>
  <c r="G132" i="22" a="1"/>
  <c r="G132" i="22"/>
  <c r="H132" i="22" a="1"/>
  <c r="H132" i="22" s="1"/>
  <c r="I132" i="22" a="1"/>
  <c r="I132" i="22"/>
  <c r="J132" i="22" a="1"/>
  <c r="J132" i="22"/>
  <c r="K132" i="22"/>
  <c r="L132" i="22"/>
  <c r="M132" i="22"/>
  <c r="N132" i="22"/>
  <c r="O132" i="22"/>
  <c r="P132" i="22"/>
  <c r="Q132" i="22"/>
  <c r="R132" i="22"/>
  <c r="S132" i="22"/>
  <c r="T132" i="22"/>
  <c r="U132" i="22"/>
  <c r="V132" i="22"/>
  <c r="A133" i="22"/>
  <c r="B133" i="22"/>
  <c r="C133" i="22"/>
  <c r="D133" i="22"/>
  <c r="F133" i="22"/>
  <c r="G133" i="22" a="1"/>
  <c r="G133" i="22" s="1"/>
  <c r="H133" i="22" a="1"/>
  <c r="H133" i="22" s="1"/>
  <c r="I133" i="22" a="1"/>
  <c r="I133" i="22"/>
  <c r="J133" i="22" a="1"/>
  <c r="J133" i="22" s="1"/>
  <c r="K133" i="22"/>
  <c r="L133" i="22"/>
  <c r="M133" i="22"/>
  <c r="N133" i="22"/>
  <c r="O133" i="22"/>
  <c r="P133" i="22"/>
  <c r="Q133" i="22"/>
  <c r="R133" i="22"/>
  <c r="S133" i="22"/>
  <c r="T133" i="22"/>
  <c r="U133" i="22"/>
  <c r="V133" i="22"/>
  <c r="A134" i="22"/>
  <c r="B134" i="22"/>
  <c r="C134" i="22"/>
  <c r="D134" i="22"/>
  <c r="F134" i="22"/>
  <c r="G134" i="22" a="1"/>
  <c r="G134" i="22"/>
  <c r="H134" i="22" a="1"/>
  <c r="H134" i="22"/>
  <c r="I134" i="22" a="1"/>
  <c r="I134" i="22" s="1"/>
  <c r="J134" i="22" a="1"/>
  <c r="J134" i="22"/>
  <c r="K134" i="22"/>
  <c r="L134" i="22"/>
  <c r="M134" i="22"/>
  <c r="N134" i="22"/>
  <c r="O134" i="22"/>
  <c r="P134" i="22"/>
  <c r="Q134" i="22"/>
  <c r="R134" i="22"/>
  <c r="S134" i="22"/>
  <c r="T134" i="22"/>
  <c r="U134" i="22"/>
  <c r="V134" i="22"/>
  <c r="A135" i="22"/>
  <c r="B135" i="22"/>
  <c r="C135" i="22"/>
  <c r="D135" i="22"/>
  <c r="F135" i="22"/>
  <c r="G135" i="22" a="1"/>
  <c r="G135" i="22"/>
  <c r="H135" i="22" a="1"/>
  <c r="H135" i="22" s="1"/>
  <c r="I135" i="22" a="1"/>
  <c r="I135" i="22" s="1"/>
  <c r="J135" i="22" a="1"/>
  <c r="J135" i="22"/>
  <c r="K135" i="22"/>
  <c r="L135" i="22"/>
  <c r="M135" i="22"/>
  <c r="N135" i="22"/>
  <c r="O135" i="22"/>
  <c r="P135" i="22"/>
  <c r="Q135" i="22"/>
  <c r="R135" i="22"/>
  <c r="S135" i="22"/>
  <c r="T135" i="22"/>
  <c r="U135" i="22"/>
  <c r="V135" i="22"/>
  <c r="A136" i="22"/>
  <c r="B136" i="22"/>
  <c r="C136" i="22"/>
  <c r="D136" i="22"/>
  <c r="F136" i="22"/>
  <c r="G136" i="22" a="1"/>
  <c r="G136" i="22"/>
  <c r="H136" i="22" a="1"/>
  <c r="H136" i="22" s="1"/>
  <c r="I136" i="22" a="1"/>
  <c r="I136" i="22"/>
  <c r="J136" i="22" a="1"/>
  <c r="J136" i="22" s="1"/>
  <c r="K136" i="22"/>
  <c r="L136" i="22"/>
  <c r="M136" i="22"/>
  <c r="N136" i="22"/>
  <c r="O136" i="22"/>
  <c r="P136" i="22"/>
  <c r="Q136" i="22"/>
  <c r="R136" i="22"/>
  <c r="S136" i="22"/>
  <c r="T136" i="22"/>
  <c r="U136" i="22"/>
  <c r="V136" i="22"/>
  <c r="A137" i="22"/>
  <c r="B137" i="22"/>
  <c r="C137" i="22"/>
  <c r="D137" i="22"/>
  <c r="F137" i="22"/>
  <c r="G137" i="22" a="1"/>
  <c r="G137" i="22"/>
  <c r="H137" i="22" a="1"/>
  <c r="H137" i="22" s="1"/>
  <c r="I137" i="22" a="1"/>
  <c r="I137" i="22"/>
  <c r="J137" i="22" a="1"/>
  <c r="J137" i="22"/>
  <c r="K137" i="22"/>
  <c r="L137" i="22"/>
  <c r="M137" i="22"/>
  <c r="N137" i="22"/>
  <c r="O137" i="22"/>
  <c r="P137" i="22"/>
  <c r="Q137" i="22"/>
  <c r="R137" i="22"/>
  <c r="S137" i="22"/>
  <c r="T137" i="22"/>
  <c r="U137" i="22"/>
  <c r="V137" i="22"/>
  <c r="A138" i="22"/>
  <c r="B138" i="22"/>
  <c r="C138" i="22"/>
  <c r="D138" i="22"/>
  <c r="F138" i="22"/>
  <c r="G138" i="22" a="1"/>
  <c r="G138" i="22" s="1"/>
  <c r="H138" i="22" a="1"/>
  <c r="H138" i="22" s="1"/>
  <c r="I138" i="22" a="1"/>
  <c r="I138" i="22" s="1"/>
  <c r="J138" i="22" a="1"/>
  <c r="J138" i="22"/>
  <c r="K138" i="22"/>
  <c r="L138" i="22"/>
  <c r="M138" i="22"/>
  <c r="N138" i="22"/>
  <c r="O138" i="22"/>
  <c r="P138" i="22"/>
  <c r="Q138" i="22"/>
  <c r="R138" i="22"/>
  <c r="S138" i="22"/>
  <c r="T138" i="22"/>
  <c r="U138" i="22"/>
  <c r="V138" i="22"/>
  <c r="A139" i="22"/>
  <c r="B139" i="22"/>
  <c r="C139" i="22"/>
  <c r="D139" i="22"/>
  <c r="F139" i="22"/>
  <c r="G139" i="22" a="1"/>
  <c r="G139" i="22" s="1"/>
  <c r="H139" i="22" a="1"/>
  <c r="H139" i="22" s="1"/>
  <c r="I139" i="22" a="1"/>
  <c r="I139" i="22" s="1"/>
  <c r="J139" i="22" a="1"/>
  <c r="J139" i="22" s="1"/>
  <c r="K139" i="22"/>
  <c r="L139" i="22"/>
  <c r="M139" i="22"/>
  <c r="N139" i="22"/>
  <c r="O139" i="22"/>
  <c r="P139" i="22"/>
  <c r="Q139" i="22"/>
  <c r="R139" i="22"/>
  <c r="S139" i="22"/>
  <c r="T139" i="22"/>
  <c r="U139" i="22"/>
  <c r="V139" i="22"/>
  <c r="A140" i="22"/>
  <c r="B140" i="22"/>
  <c r="C140" i="22"/>
  <c r="D140" i="22"/>
  <c r="F140" i="22"/>
  <c r="G140" i="22" a="1"/>
  <c r="G140" i="22"/>
  <c r="H140" i="22" a="1"/>
  <c r="H140" i="22" s="1"/>
  <c r="I140" i="22" a="1"/>
  <c r="I140" i="22"/>
  <c r="J140" i="22" a="1"/>
  <c r="J140" i="22" s="1"/>
  <c r="K140" i="22"/>
  <c r="L140" i="22"/>
  <c r="M140" i="22"/>
  <c r="N140" i="22"/>
  <c r="O140" i="22"/>
  <c r="P140" i="22"/>
  <c r="Q140" i="22"/>
  <c r="R140" i="22"/>
  <c r="S140" i="22"/>
  <c r="T140" i="22"/>
  <c r="U140" i="22"/>
  <c r="V140" i="22"/>
  <c r="A141" i="22"/>
  <c r="B141" i="22"/>
  <c r="C141" i="22"/>
  <c r="D141" i="22"/>
  <c r="F141" i="22"/>
  <c r="G141" i="22" a="1"/>
  <c r="G141" i="22" s="1"/>
  <c r="H141" i="22" a="1"/>
  <c r="H141" i="22" s="1"/>
  <c r="I141" i="22" a="1"/>
  <c r="I141" i="22"/>
  <c r="J141" i="22" a="1"/>
  <c r="J141" i="22" s="1"/>
  <c r="K141" i="22"/>
  <c r="L141" i="22"/>
  <c r="M141" i="22"/>
  <c r="N141" i="22"/>
  <c r="O141" i="22"/>
  <c r="P141" i="22"/>
  <c r="Q141" i="22"/>
  <c r="R141" i="22"/>
  <c r="S141" i="22"/>
  <c r="T141" i="22"/>
  <c r="U141" i="22"/>
  <c r="V141" i="22"/>
  <c r="A142" i="22"/>
  <c r="B142" i="22"/>
  <c r="C142" i="22"/>
  <c r="D142" i="22"/>
  <c r="F142" i="22"/>
  <c r="G142" i="22" a="1"/>
  <c r="G142" i="22" s="1"/>
  <c r="H142" i="22" a="1"/>
  <c r="H142" i="22"/>
  <c r="I142" i="22" a="1"/>
  <c r="I142" i="22" s="1"/>
  <c r="J142" i="22" a="1"/>
  <c r="J142" i="22"/>
  <c r="K142" i="22"/>
  <c r="L142" i="22"/>
  <c r="M142" i="22"/>
  <c r="N142" i="22"/>
  <c r="O142" i="22"/>
  <c r="P142" i="22"/>
  <c r="Q142" i="22"/>
  <c r="R142" i="22"/>
  <c r="S142" i="22"/>
  <c r="T142" i="22"/>
  <c r="U142" i="22"/>
  <c r="V142" i="22"/>
  <c r="A143" i="22"/>
  <c r="B143" i="22"/>
  <c r="C143" i="22"/>
  <c r="D143" i="22"/>
  <c r="F143" i="22"/>
  <c r="G143" i="22" a="1"/>
  <c r="G143" i="22"/>
  <c r="H143" i="22" a="1"/>
  <c r="H143" i="22" s="1"/>
  <c r="I143" i="22" a="1"/>
  <c r="I143" i="22" s="1"/>
  <c r="J143" i="22" a="1"/>
  <c r="J143" i="22"/>
  <c r="K143" i="22"/>
  <c r="L143" i="22"/>
  <c r="M143" i="22"/>
  <c r="N143" i="22"/>
  <c r="O143" i="22"/>
  <c r="P143" i="22"/>
  <c r="Q143" i="22"/>
  <c r="R143" i="22"/>
  <c r="S143" i="22"/>
  <c r="T143" i="22"/>
  <c r="U143" i="22"/>
  <c r="V143" i="22"/>
  <c r="A144" i="22"/>
  <c r="B144" i="22"/>
  <c r="C144" i="22"/>
  <c r="D144" i="22"/>
  <c r="F144" i="22"/>
  <c r="G144" i="22" a="1"/>
  <c r="G144" i="22"/>
  <c r="H144" i="22" a="1"/>
  <c r="H144" i="22" s="1"/>
  <c r="I144" i="22" a="1"/>
  <c r="I144" i="22"/>
  <c r="J144" i="22" a="1"/>
  <c r="J144" i="22" s="1"/>
  <c r="K144" i="22"/>
  <c r="L144" i="22"/>
  <c r="M144" i="22"/>
  <c r="N144" i="22"/>
  <c r="O144" i="22"/>
  <c r="P144" i="22"/>
  <c r="Q144" i="22"/>
  <c r="R144" i="22"/>
  <c r="S144" i="22"/>
  <c r="T144" i="22"/>
  <c r="U144" i="22"/>
  <c r="V144" i="22"/>
  <c r="A145" i="22"/>
  <c r="B145" i="22"/>
  <c r="C145" i="22"/>
  <c r="D145" i="22"/>
  <c r="F145" i="22"/>
  <c r="G145" i="22" a="1"/>
  <c r="G145" i="22"/>
  <c r="H145" i="22" a="1"/>
  <c r="H145" i="22"/>
  <c r="I145" i="22" a="1"/>
  <c r="I145" i="22" s="1"/>
  <c r="J145" i="22" a="1"/>
  <c r="J145" i="22" s="1"/>
  <c r="K145" i="22"/>
  <c r="L145" i="22"/>
  <c r="M145" i="22"/>
  <c r="N145" i="22"/>
  <c r="O145" i="22"/>
  <c r="P145" i="22"/>
  <c r="Q145" i="22"/>
  <c r="R145" i="22"/>
  <c r="S145" i="22"/>
  <c r="T145" i="22"/>
  <c r="U145" i="22"/>
  <c r="V145" i="22"/>
  <c r="A146" i="22"/>
  <c r="B146" i="22"/>
  <c r="C146" i="22"/>
  <c r="D146" i="22"/>
  <c r="F146" i="22"/>
  <c r="G146" i="22" a="1"/>
  <c r="G146" i="22" s="1"/>
  <c r="H146" i="22" a="1"/>
  <c r="H146" i="22" s="1"/>
  <c r="I146" i="22" a="1"/>
  <c r="I146" i="22" s="1"/>
  <c r="J146" i="22" a="1"/>
  <c r="J146" i="22"/>
  <c r="K146" i="22"/>
  <c r="L146" i="22"/>
  <c r="M146" i="22"/>
  <c r="N146" i="22"/>
  <c r="O146" i="22"/>
  <c r="P146" i="22"/>
  <c r="Q146" i="22"/>
  <c r="R146" i="22"/>
  <c r="S146" i="22"/>
  <c r="T146" i="22"/>
  <c r="U146" i="22"/>
  <c r="V146" i="22"/>
  <c r="A147" i="22"/>
  <c r="B147" i="22"/>
  <c r="C147" i="22"/>
  <c r="D147" i="22"/>
  <c r="F147" i="22"/>
  <c r="G147" i="22" a="1"/>
  <c r="G147" i="22" s="1"/>
  <c r="H147" i="22" a="1"/>
  <c r="H147" i="22" s="1"/>
  <c r="I147" i="22" a="1"/>
  <c r="I147" i="22" s="1"/>
  <c r="J147" i="22" a="1"/>
  <c r="J147" i="22" s="1"/>
  <c r="K147" i="22"/>
  <c r="L147" i="22"/>
  <c r="M147" i="22"/>
  <c r="N147" i="22"/>
  <c r="O147" i="22"/>
  <c r="P147" i="22"/>
  <c r="Q147" i="22"/>
  <c r="R147" i="22"/>
  <c r="S147" i="22"/>
  <c r="T147" i="22"/>
  <c r="U147" i="22"/>
  <c r="V147" i="22"/>
  <c r="A148" i="22"/>
  <c r="B148" i="22"/>
  <c r="C148" i="22"/>
  <c r="D148" i="22"/>
  <c r="F148" i="22"/>
  <c r="G148" i="22" a="1"/>
  <c r="G148" i="22"/>
  <c r="H148" i="22" a="1"/>
  <c r="H148" i="22" s="1"/>
  <c r="I148" i="22" a="1"/>
  <c r="I148" i="22"/>
  <c r="J148" i="22" a="1"/>
  <c r="J148" i="22" s="1"/>
  <c r="K148" i="22"/>
  <c r="L148" i="22"/>
  <c r="M148" i="22"/>
  <c r="N148" i="22"/>
  <c r="O148" i="22"/>
  <c r="P148" i="22"/>
  <c r="Q148" i="22"/>
  <c r="R148" i="22"/>
  <c r="S148" i="22"/>
  <c r="T148" i="22"/>
  <c r="U148" i="22"/>
  <c r="V148" i="22"/>
  <c r="A149" i="22"/>
  <c r="B149" i="22"/>
  <c r="C149" i="22"/>
  <c r="D149" i="22"/>
  <c r="F149" i="22"/>
  <c r="G149" i="22" a="1"/>
  <c r="G149" i="22" s="1"/>
  <c r="H149" i="22" a="1"/>
  <c r="H149" i="22" s="1"/>
  <c r="I149" i="22" a="1"/>
  <c r="I149" i="22"/>
  <c r="J149" i="22" a="1"/>
  <c r="J149" i="22" s="1"/>
  <c r="K149" i="22"/>
  <c r="L149" i="22"/>
  <c r="M149" i="22"/>
  <c r="N149" i="22"/>
  <c r="O149" i="22"/>
  <c r="P149" i="22"/>
  <c r="Q149" i="22"/>
  <c r="R149" i="22"/>
  <c r="S149" i="22"/>
  <c r="T149" i="22"/>
  <c r="U149" i="22"/>
  <c r="V149" i="22"/>
  <c r="A150" i="22"/>
  <c r="B150" i="22"/>
  <c r="C150" i="22"/>
  <c r="D150" i="22"/>
  <c r="F150" i="22"/>
  <c r="G150" i="22" a="1"/>
  <c r="G150" i="22" s="1"/>
  <c r="H150" i="22" a="1"/>
  <c r="H150" i="22"/>
  <c r="I150" i="22" a="1"/>
  <c r="I150" i="22" s="1"/>
  <c r="J150" i="22" a="1"/>
  <c r="J150" i="22" s="1"/>
  <c r="K150" i="22"/>
  <c r="L150" i="22"/>
  <c r="M150" i="22"/>
  <c r="N150" i="22"/>
  <c r="O150" i="22"/>
  <c r="P150" i="22"/>
  <c r="Q150" i="22"/>
  <c r="R150" i="22"/>
  <c r="S150" i="22"/>
  <c r="T150" i="22"/>
  <c r="U150" i="22"/>
  <c r="V150" i="22"/>
  <c r="A151" i="22"/>
  <c r="B151" i="22"/>
  <c r="C151" i="22"/>
  <c r="D151" i="22"/>
  <c r="F151" i="22"/>
  <c r="G151" i="22" a="1"/>
  <c r="G151" i="22" s="1"/>
  <c r="H151" i="22" a="1"/>
  <c r="H151" i="22" s="1"/>
  <c r="I151" i="22" a="1"/>
  <c r="I151" i="22" s="1"/>
  <c r="J151" i="22" a="1"/>
  <c r="J151" i="22"/>
  <c r="K151" i="22"/>
  <c r="L151" i="22"/>
  <c r="M151" i="22"/>
  <c r="N151" i="22"/>
  <c r="O151" i="22"/>
  <c r="P151" i="22"/>
  <c r="Q151" i="22"/>
  <c r="R151" i="22"/>
  <c r="S151" i="22"/>
  <c r="T151" i="22"/>
  <c r="U151" i="22"/>
  <c r="V151" i="22"/>
  <c r="A152" i="22"/>
  <c r="B152" i="22"/>
  <c r="C152" i="22"/>
  <c r="D152" i="22"/>
  <c r="F152" i="22"/>
  <c r="G152" i="22" a="1"/>
  <c r="G152" i="22" s="1"/>
  <c r="H152" i="22" a="1"/>
  <c r="H152" i="22" s="1"/>
  <c r="I152" i="22" a="1"/>
  <c r="I152" i="22"/>
  <c r="J152" i="22" a="1"/>
  <c r="J152" i="22" s="1"/>
  <c r="K152" i="22"/>
  <c r="L152" i="22"/>
  <c r="M152" i="22"/>
  <c r="N152" i="22"/>
  <c r="O152" i="22"/>
  <c r="P152" i="22"/>
  <c r="Q152" i="22"/>
  <c r="R152" i="22"/>
  <c r="S152" i="22"/>
  <c r="T152" i="22"/>
  <c r="U152" i="22"/>
  <c r="V152" i="22"/>
  <c r="A153" i="22"/>
  <c r="B153" i="22"/>
  <c r="C153" i="22"/>
  <c r="D153" i="22"/>
  <c r="F153" i="22"/>
  <c r="G153" i="22" a="1"/>
  <c r="G153" i="22"/>
  <c r="H153" i="22" a="1"/>
  <c r="H153" i="22" s="1"/>
  <c r="I153" i="22" a="1"/>
  <c r="I153" i="22"/>
  <c r="J153" i="22" a="1"/>
  <c r="J153" i="22" s="1"/>
  <c r="K153" i="22"/>
  <c r="L153" i="22"/>
  <c r="M153" i="22"/>
  <c r="N153" i="22"/>
  <c r="O153" i="22"/>
  <c r="P153" i="22"/>
  <c r="Q153" i="22"/>
  <c r="R153" i="22"/>
  <c r="S153" i="22"/>
  <c r="T153" i="22"/>
  <c r="U153" i="22"/>
  <c r="V153" i="22"/>
  <c r="A154" i="22"/>
  <c r="B154" i="22"/>
  <c r="C154" i="22"/>
  <c r="D154" i="22"/>
  <c r="F154" i="22"/>
  <c r="G154" i="22" a="1"/>
  <c r="G154" i="22" s="1"/>
  <c r="H154" i="22" a="1"/>
  <c r="H154" i="22" s="1"/>
  <c r="I154" i="22" a="1"/>
  <c r="I154" i="22" s="1"/>
  <c r="J154" i="22" a="1"/>
  <c r="J154" i="22"/>
  <c r="K154" i="22"/>
  <c r="L154" i="22"/>
  <c r="M154" i="22"/>
  <c r="N154" i="22"/>
  <c r="O154" i="22"/>
  <c r="P154" i="22"/>
  <c r="Q154" i="22"/>
  <c r="R154" i="22"/>
  <c r="S154" i="22"/>
  <c r="T154" i="22"/>
  <c r="U154" i="22"/>
  <c r="V154" i="22"/>
  <c r="A155" i="22"/>
  <c r="B155" i="22"/>
  <c r="C155" i="22"/>
  <c r="D155" i="22"/>
  <c r="F155" i="22"/>
  <c r="G155" i="22" a="1"/>
  <c r="G155" i="22" s="1"/>
  <c r="H155" i="22" a="1"/>
  <c r="H155" i="22" s="1"/>
  <c r="I155" i="22" a="1"/>
  <c r="I155" i="22" s="1"/>
  <c r="J155" i="22" a="1"/>
  <c r="J155" i="22"/>
  <c r="K155" i="22"/>
  <c r="L155" i="22"/>
  <c r="M155" i="22"/>
  <c r="N155" i="22"/>
  <c r="O155" i="22"/>
  <c r="P155" i="22"/>
  <c r="Q155" i="22"/>
  <c r="R155" i="22"/>
  <c r="S155" i="22"/>
  <c r="T155" i="22"/>
  <c r="U155" i="22"/>
  <c r="V155" i="22"/>
  <c r="A156" i="22"/>
  <c r="B156" i="22"/>
  <c r="C156" i="22"/>
  <c r="D156" i="22"/>
  <c r="F156" i="22"/>
  <c r="G156" i="22" a="1"/>
  <c r="G156" i="22"/>
  <c r="H156" i="22" a="1"/>
  <c r="H156" i="22" s="1"/>
  <c r="I156" i="22" a="1"/>
  <c r="I156" i="22"/>
  <c r="J156" i="22" a="1"/>
  <c r="J156" i="22" s="1"/>
  <c r="K156" i="22"/>
  <c r="L156" i="22"/>
  <c r="M156" i="22"/>
  <c r="N156" i="22"/>
  <c r="O156" i="22"/>
  <c r="P156" i="22"/>
  <c r="Q156" i="22"/>
  <c r="R156" i="22"/>
  <c r="S156" i="22"/>
  <c r="T156" i="22"/>
  <c r="U156" i="22"/>
  <c r="V156" i="22"/>
  <c r="A157" i="22"/>
  <c r="B157" i="22"/>
  <c r="C157" i="22"/>
  <c r="D157" i="22"/>
  <c r="F157" i="22"/>
  <c r="G157" i="22" a="1"/>
  <c r="G157" i="22"/>
  <c r="H157" i="22" a="1"/>
  <c r="H157" i="22" s="1"/>
  <c r="I157" i="22" a="1"/>
  <c r="I157" i="22"/>
  <c r="J157" i="22" a="1"/>
  <c r="J157" i="22"/>
  <c r="K157" i="22"/>
  <c r="L157" i="22"/>
  <c r="M157" i="22"/>
  <c r="N157" i="22"/>
  <c r="O157" i="22"/>
  <c r="P157" i="22"/>
  <c r="Q157" i="22"/>
  <c r="R157" i="22"/>
  <c r="S157" i="22"/>
  <c r="T157" i="22"/>
  <c r="U157" i="22"/>
  <c r="V157" i="22"/>
  <c r="A158" i="22"/>
  <c r="B158" i="22"/>
  <c r="C158" i="22"/>
  <c r="D158" i="22"/>
  <c r="F158" i="22"/>
  <c r="G158" i="22" a="1"/>
  <c r="G158" i="22" s="1"/>
  <c r="H158" i="22" a="1"/>
  <c r="H158" i="22"/>
  <c r="I158" i="22" a="1"/>
  <c r="I158" i="22" s="1"/>
  <c r="J158" i="22" a="1"/>
  <c r="J158" i="22"/>
  <c r="K158" i="22"/>
  <c r="L158" i="22"/>
  <c r="M158" i="22"/>
  <c r="N158" i="22"/>
  <c r="O158" i="22"/>
  <c r="P158" i="22"/>
  <c r="Q158" i="22"/>
  <c r="R158" i="22"/>
  <c r="S158" i="22"/>
  <c r="T158" i="22"/>
  <c r="U158" i="22"/>
  <c r="V158" i="22"/>
  <c r="A159" i="22"/>
  <c r="B159" i="22"/>
  <c r="C159" i="22"/>
  <c r="D159" i="22"/>
  <c r="F159" i="22"/>
  <c r="G159" i="22" a="1"/>
  <c r="G159" i="22" s="1"/>
  <c r="H159" i="22" a="1"/>
  <c r="H159" i="22" s="1"/>
  <c r="I159" i="22" a="1"/>
  <c r="I159" i="22" s="1"/>
  <c r="J159" i="22" a="1"/>
  <c r="J159" i="22"/>
  <c r="K159" i="22"/>
  <c r="L159" i="22"/>
  <c r="M159" i="22"/>
  <c r="N159" i="22"/>
  <c r="O159" i="22"/>
  <c r="P159" i="22"/>
  <c r="Q159" i="22"/>
  <c r="R159" i="22"/>
  <c r="S159" i="22"/>
  <c r="T159" i="22"/>
  <c r="U159" i="22"/>
  <c r="V159" i="22"/>
  <c r="A160" i="22"/>
  <c r="B160" i="22"/>
  <c r="C160" i="22"/>
  <c r="D160" i="22"/>
  <c r="F160" i="22"/>
  <c r="G160" i="22" a="1"/>
  <c r="G160" i="22" s="1"/>
  <c r="H160" i="22" a="1"/>
  <c r="H160" i="22" s="1"/>
  <c r="I160" i="22" a="1"/>
  <c r="I160" i="22"/>
  <c r="J160" i="22" a="1"/>
  <c r="J160" i="22" s="1"/>
  <c r="K160" i="22"/>
  <c r="L160" i="22"/>
  <c r="M160" i="22"/>
  <c r="N160" i="22"/>
  <c r="O160" i="22"/>
  <c r="P160" i="22"/>
  <c r="Q160" i="22"/>
  <c r="R160" i="22"/>
  <c r="S160" i="22"/>
  <c r="T160" i="22"/>
  <c r="U160" i="22"/>
  <c r="V160" i="22"/>
  <c r="A161" i="22"/>
  <c r="B161" i="22"/>
  <c r="C161" i="22"/>
  <c r="D161" i="22"/>
  <c r="F161" i="22"/>
  <c r="G161" i="22" a="1"/>
  <c r="G161" i="22"/>
  <c r="H161" i="22" a="1"/>
  <c r="H161" i="22"/>
  <c r="I161" i="22" a="1"/>
  <c r="I161" i="22"/>
  <c r="J161" i="22" a="1"/>
  <c r="J161" i="22" s="1"/>
  <c r="K161" i="22"/>
  <c r="L161" i="22"/>
  <c r="M161" i="22"/>
  <c r="N161" i="22"/>
  <c r="O161" i="22"/>
  <c r="P161" i="22"/>
  <c r="Q161" i="22"/>
  <c r="R161" i="22"/>
  <c r="S161" i="22"/>
  <c r="T161" i="22"/>
  <c r="U161" i="22"/>
  <c r="V161" i="22"/>
  <c r="A162" i="22"/>
  <c r="B162" i="22"/>
  <c r="C162" i="22"/>
  <c r="D162" i="22"/>
  <c r="F162" i="22"/>
  <c r="G162" i="22" a="1"/>
  <c r="G162" i="22" s="1"/>
  <c r="H162" i="22" a="1"/>
  <c r="H162" i="22" s="1"/>
  <c r="I162" i="22" a="1"/>
  <c r="I162" i="22"/>
  <c r="J162" i="22" a="1"/>
  <c r="J162" i="22"/>
  <c r="K162" i="22"/>
  <c r="L162" i="22"/>
  <c r="M162" i="22"/>
  <c r="N162" i="22"/>
  <c r="O162" i="22"/>
  <c r="P162" i="22"/>
  <c r="Q162" i="22"/>
  <c r="R162" i="22"/>
  <c r="S162" i="22"/>
  <c r="T162" i="22"/>
  <c r="U162" i="22"/>
  <c r="V162" i="22"/>
  <c r="A163" i="22"/>
  <c r="B163" i="22"/>
  <c r="C163" i="22"/>
  <c r="D163" i="22"/>
  <c r="F163" i="22"/>
  <c r="G163" i="22" a="1"/>
  <c r="G163" i="22" s="1"/>
  <c r="H163" i="22" a="1"/>
  <c r="H163" i="22" s="1"/>
  <c r="I163" i="22" a="1"/>
  <c r="I163" i="22" s="1"/>
  <c r="J163" i="22" a="1"/>
  <c r="J163" i="22"/>
  <c r="K163" i="22"/>
  <c r="L163" i="22"/>
  <c r="M163" i="22"/>
  <c r="N163" i="22"/>
  <c r="O163" i="22"/>
  <c r="P163" i="22"/>
  <c r="Q163" i="22"/>
  <c r="R163" i="22"/>
  <c r="S163" i="22"/>
  <c r="T163" i="22"/>
  <c r="U163" i="22"/>
  <c r="V163" i="22"/>
  <c r="A164" i="22"/>
  <c r="B164" i="22"/>
  <c r="C164" i="22"/>
  <c r="D164" i="22"/>
  <c r="F164" i="22"/>
  <c r="G164" i="22" a="1"/>
  <c r="G164" i="22"/>
  <c r="H164" i="22" a="1"/>
  <c r="H164" i="22" s="1"/>
  <c r="I164" i="22" a="1"/>
  <c r="I164" i="22"/>
  <c r="J164" i="22" a="1"/>
  <c r="J164" i="22"/>
  <c r="K164" i="22"/>
  <c r="L164" i="22"/>
  <c r="M164" i="22"/>
  <c r="N164" i="22"/>
  <c r="O164" i="22"/>
  <c r="P164" i="22"/>
  <c r="Q164" i="22"/>
  <c r="R164" i="22"/>
  <c r="S164" i="22"/>
  <c r="T164" i="22"/>
  <c r="U164" i="22"/>
  <c r="V164" i="22"/>
  <c r="A165" i="22"/>
  <c r="B165" i="22"/>
  <c r="C165" i="22"/>
  <c r="D165" i="22"/>
  <c r="F165" i="22"/>
  <c r="G165" i="22" a="1"/>
  <c r="G165" i="22" s="1"/>
  <c r="H165" i="22" a="1"/>
  <c r="H165" i="22" s="1"/>
  <c r="I165" i="22" a="1"/>
  <c r="I165" i="22"/>
  <c r="J165" i="22" a="1"/>
  <c r="J165" i="22"/>
  <c r="K165" i="22"/>
  <c r="L165" i="22"/>
  <c r="M165" i="22"/>
  <c r="N165" i="22"/>
  <c r="O165" i="22"/>
  <c r="P165" i="22"/>
  <c r="Q165" i="22"/>
  <c r="R165" i="22"/>
  <c r="S165" i="22"/>
  <c r="T165" i="22"/>
  <c r="U165" i="22"/>
  <c r="V165" i="22"/>
  <c r="A166" i="22"/>
  <c r="B166" i="22"/>
  <c r="C166" i="22"/>
  <c r="D166" i="22"/>
  <c r="F166" i="22"/>
  <c r="G166" i="22" a="1"/>
  <c r="G166" i="22"/>
  <c r="H166" i="22" a="1"/>
  <c r="H166" i="22"/>
  <c r="I166" i="22" a="1"/>
  <c r="I166" i="22" s="1"/>
  <c r="J166" i="22" a="1"/>
  <c r="J166" i="22"/>
  <c r="K166" i="22"/>
  <c r="L166" i="22"/>
  <c r="M166" i="22"/>
  <c r="N166" i="22"/>
  <c r="O166" i="22"/>
  <c r="P166" i="22"/>
  <c r="Q166" i="22"/>
  <c r="R166" i="22"/>
  <c r="S166" i="22"/>
  <c r="T166" i="22"/>
  <c r="U166" i="22"/>
  <c r="V166" i="22"/>
  <c r="A167" i="22"/>
  <c r="B167" i="22"/>
  <c r="C167" i="22"/>
  <c r="D167" i="22"/>
  <c r="F167" i="22"/>
  <c r="G167" i="22" a="1"/>
  <c r="G167" i="22"/>
  <c r="H167" i="22" a="1"/>
  <c r="H167" i="22" s="1"/>
  <c r="I167" i="22" a="1"/>
  <c r="I167" i="22"/>
  <c r="J167" i="22" a="1"/>
  <c r="J167" i="22" s="1"/>
  <c r="K167" i="22"/>
  <c r="L167" i="22"/>
  <c r="M167" i="22"/>
  <c r="N167" i="22"/>
  <c r="O167" i="22"/>
  <c r="P167" i="22"/>
  <c r="Q167" i="22"/>
  <c r="R167" i="22"/>
  <c r="S167" i="22"/>
  <c r="T167" i="22"/>
  <c r="U167" i="22"/>
  <c r="V167" i="22"/>
  <c r="A168" i="22"/>
  <c r="B168" i="22"/>
  <c r="C168" i="22"/>
  <c r="D168" i="22"/>
  <c r="F168" i="22"/>
  <c r="G168" i="22" a="1"/>
  <c r="G168" i="22" s="1"/>
  <c r="H168" i="22" a="1"/>
  <c r="H168" i="22" s="1"/>
  <c r="I168" i="22" a="1"/>
  <c r="I168" i="22"/>
  <c r="J168" i="22" a="1"/>
  <c r="J168" i="22" s="1"/>
  <c r="K168" i="22"/>
  <c r="L168" i="22"/>
  <c r="M168" i="22"/>
  <c r="N168" i="22"/>
  <c r="O168" i="22"/>
  <c r="P168" i="22"/>
  <c r="Q168" i="22"/>
  <c r="R168" i="22"/>
  <c r="S168" i="22"/>
  <c r="T168" i="22"/>
  <c r="U168" i="22"/>
  <c r="V168" i="22"/>
  <c r="A169" i="22"/>
  <c r="B169" i="22"/>
  <c r="C169" i="22"/>
  <c r="D169" i="22"/>
  <c r="F169" i="22"/>
  <c r="G169" i="22" a="1"/>
  <c r="G169" i="22"/>
  <c r="H169" i="22" a="1"/>
  <c r="H169" i="22" s="1"/>
  <c r="I169" i="22" a="1"/>
  <c r="I169" i="22" s="1"/>
  <c r="J169" i="22" a="1"/>
  <c r="J169" i="22" s="1"/>
  <c r="K169" i="22"/>
  <c r="L169" i="22"/>
  <c r="M169" i="22"/>
  <c r="N169" i="22"/>
  <c r="O169" i="22"/>
  <c r="P169" i="22"/>
  <c r="Q169" i="22"/>
  <c r="R169" i="22"/>
  <c r="S169" i="22"/>
  <c r="T169" i="22"/>
  <c r="U169" i="22"/>
  <c r="V169" i="22"/>
  <c r="A170" i="22"/>
  <c r="B170" i="22"/>
  <c r="C170" i="22"/>
  <c r="D170" i="22"/>
  <c r="F170" i="22"/>
  <c r="G170" i="22" a="1"/>
  <c r="G170" i="22" s="1"/>
  <c r="H170" i="22" a="1"/>
  <c r="H170" i="22" s="1"/>
  <c r="I170" i="22" a="1"/>
  <c r="I170" i="22" s="1"/>
  <c r="J170" i="22" a="1"/>
  <c r="J170" i="22"/>
  <c r="K170" i="22"/>
  <c r="L170" i="22"/>
  <c r="M170" i="22"/>
  <c r="N170" i="22"/>
  <c r="O170" i="22"/>
  <c r="P170" i="22"/>
  <c r="Q170" i="22"/>
  <c r="R170" i="22"/>
  <c r="S170" i="22"/>
  <c r="T170" i="22"/>
  <c r="U170" i="22"/>
  <c r="V170" i="22"/>
  <c r="A171" i="22"/>
  <c r="B171" i="22"/>
  <c r="C171" i="22"/>
  <c r="D171" i="22"/>
  <c r="F171" i="22"/>
  <c r="G171" i="22" a="1"/>
  <c r="G171" i="22" s="1"/>
  <c r="H171" i="22" a="1"/>
  <c r="H171" i="22" s="1"/>
  <c r="I171" i="22" a="1"/>
  <c r="I171" i="22"/>
  <c r="J171" i="22" a="1"/>
  <c r="J171" i="22" s="1"/>
  <c r="K171" i="22"/>
  <c r="L171" i="22"/>
  <c r="M171" i="22"/>
  <c r="N171" i="22"/>
  <c r="O171" i="22"/>
  <c r="P171" i="22"/>
  <c r="Q171" i="22"/>
  <c r="R171" i="22"/>
  <c r="S171" i="22"/>
  <c r="T171" i="22"/>
  <c r="U171" i="22"/>
  <c r="V171" i="22"/>
  <c r="A172" i="22"/>
  <c r="B172" i="22"/>
  <c r="C172" i="22"/>
  <c r="D172" i="22"/>
  <c r="F172" i="22"/>
  <c r="G172" i="22" a="1"/>
  <c r="G172" i="22"/>
  <c r="H172" i="22" a="1"/>
  <c r="H172" i="22" s="1"/>
  <c r="I172" i="22" a="1"/>
  <c r="I172" i="22"/>
  <c r="J172" i="22" a="1"/>
  <c r="J172" i="22" s="1"/>
  <c r="K172" i="22"/>
  <c r="L172" i="22"/>
  <c r="M172" i="22"/>
  <c r="N172" i="22"/>
  <c r="O172" i="22"/>
  <c r="P172" i="22"/>
  <c r="Q172" i="22"/>
  <c r="R172" i="22"/>
  <c r="S172" i="22"/>
  <c r="T172" i="22"/>
  <c r="U172" i="22"/>
  <c r="V172" i="22"/>
  <c r="A173" i="22"/>
  <c r="B173" i="22"/>
  <c r="C173" i="22"/>
  <c r="D173" i="22"/>
  <c r="F173" i="22"/>
  <c r="G173" i="22" a="1"/>
  <c r="G173" i="22" s="1"/>
  <c r="H173" i="22" a="1"/>
  <c r="H173" i="22" s="1"/>
  <c r="I173" i="22" a="1"/>
  <c r="I173" i="22"/>
  <c r="J173" i="22" a="1"/>
  <c r="J173" i="22"/>
  <c r="K173" i="22"/>
  <c r="L173" i="22"/>
  <c r="M173" i="22"/>
  <c r="N173" i="22"/>
  <c r="O173" i="22"/>
  <c r="P173" i="22"/>
  <c r="Q173" i="22"/>
  <c r="R173" i="22"/>
  <c r="S173" i="22"/>
  <c r="T173" i="22"/>
  <c r="U173" i="22"/>
  <c r="V173" i="22"/>
  <c r="A174" i="22"/>
  <c r="B174" i="22"/>
  <c r="C174" i="22"/>
  <c r="D174" i="22"/>
  <c r="F174" i="22"/>
  <c r="G174" i="22" a="1"/>
  <c r="G174" i="22" s="1"/>
  <c r="H174" i="22" a="1"/>
  <c r="H174" i="22"/>
  <c r="I174" i="22" a="1"/>
  <c r="I174" i="22" s="1"/>
  <c r="J174" i="22" a="1"/>
  <c r="J174" i="22"/>
  <c r="K174" i="22"/>
  <c r="L174" i="22"/>
  <c r="M174" i="22"/>
  <c r="N174" i="22"/>
  <c r="O174" i="22"/>
  <c r="P174" i="22"/>
  <c r="Q174" i="22"/>
  <c r="R174" i="22"/>
  <c r="S174" i="22"/>
  <c r="T174" i="22"/>
  <c r="U174" i="22"/>
  <c r="V174" i="22"/>
  <c r="A175" i="22"/>
  <c r="B175" i="22"/>
  <c r="C175" i="22"/>
  <c r="D175" i="22"/>
  <c r="F175" i="22"/>
  <c r="G175" i="22" a="1"/>
  <c r="G175" i="22" s="1"/>
  <c r="H175" i="22" a="1"/>
  <c r="H175" i="22" s="1"/>
  <c r="I175" i="22" a="1"/>
  <c r="I175" i="22" s="1"/>
  <c r="J175" i="22" a="1"/>
  <c r="J175" i="22"/>
  <c r="K175" i="22"/>
  <c r="L175" i="22"/>
  <c r="M175" i="22"/>
  <c r="N175" i="22"/>
  <c r="O175" i="22"/>
  <c r="P175" i="22"/>
  <c r="Q175" i="22"/>
  <c r="R175" i="22"/>
  <c r="S175" i="22"/>
  <c r="T175" i="22"/>
  <c r="U175" i="22"/>
  <c r="V175" i="22"/>
  <c r="A176" i="22"/>
  <c r="B176" i="22"/>
  <c r="C176" i="22"/>
  <c r="D176" i="22"/>
  <c r="F176" i="22"/>
  <c r="G176" i="22" a="1"/>
  <c r="G176" i="22" s="1"/>
  <c r="H176" i="22" a="1"/>
  <c r="H176" i="22" s="1"/>
  <c r="I176" i="22" a="1"/>
  <c r="I176" i="22"/>
  <c r="J176" i="22" a="1"/>
  <c r="J176" i="22" s="1"/>
  <c r="K176" i="22"/>
  <c r="L176" i="22"/>
  <c r="M176" i="22"/>
  <c r="N176" i="22"/>
  <c r="O176" i="22"/>
  <c r="P176" i="22"/>
  <c r="Q176" i="22"/>
  <c r="R176" i="22"/>
  <c r="S176" i="22"/>
  <c r="T176" i="22"/>
  <c r="U176" i="22"/>
  <c r="V176" i="22"/>
  <c r="A177" i="22"/>
  <c r="B177" i="22"/>
  <c r="C177" i="22"/>
  <c r="D177" i="22"/>
  <c r="F177" i="22"/>
  <c r="G177" i="22" a="1"/>
  <c r="G177" i="22" s="1"/>
  <c r="H177" i="22" a="1"/>
  <c r="H177" i="22"/>
  <c r="I177" i="22" a="1"/>
  <c r="I177" i="22"/>
  <c r="J177" i="22" a="1"/>
  <c r="J177" i="22" s="1"/>
  <c r="K177" i="22"/>
  <c r="L177" i="22"/>
  <c r="M177" i="22"/>
  <c r="N177" i="22"/>
  <c r="O177" i="22"/>
  <c r="P177" i="22"/>
  <c r="Q177" i="22"/>
  <c r="R177" i="22"/>
  <c r="S177" i="22"/>
  <c r="T177" i="22"/>
  <c r="U177" i="22"/>
  <c r="V177" i="22"/>
  <c r="A178" i="22"/>
  <c r="B178" i="22"/>
  <c r="C178" i="22"/>
  <c r="D178" i="22"/>
  <c r="F178" i="22"/>
  <c r="G178" i="22" a="1"/>
  <c r="G178" i="22" s="1"/>
  <c r="H178" i="22" a="1"/>
  <c r="H178" i="22" s="1"/>
  <c r="I178" i="22" a="1"/>
  <c r="I178" i="22"/>
  <c r="J178" i="22" a="1"/>
  <c r="J178" i="22"/>
  <c r="K178" i="22"/>
  <c r="L178" i="22"/>
  <c r="M178" i="22"/>
  <c r="N178" i="22"/>
  <c r="O178" i="22"/>
  <c r="P178" i="22"/>
  <c r="Q178" i="22"/>
  <c r="R178" i="22"/>
  <c r="S178" i="22"/>
  <c r="T178" i="22"/>
  <c r="U178" i="22"/>
  <c r="V178" i="22"/>
  <c r="A179" i="22"/>
  <c r="B179" i="22"/>
  <c r="C179" i="22"/>
  <c r="D179" i="22"/>
  <c r="F179" i="22"/>
  <c r="G179" i="22" a="1"/>
  <c r="G179" i="22" s="1"/>
  <c r="H179" i="22" a="1"/>
  <c r="H179" i="22" s="1"/>
  <c r="I179" i="22" a="1"/>
  <c r="I179" i="22" s="1"/>
  <c r="J179" i="22" a="1"/>
  <c r="J179" i="22"/>
  <c r="K179" i="22"/>
  <c r="L179" i="22"/>
  <c r="M179" i="22"/>
  <c r="N179" i="22"/>
  <c r="O179" i="22"/>
  <c r="P179" i="22"/>
  <c r="Q179" i="22"/>
  <c r="R179" i="22"/>
  <c r="S179" i="22"/>
  <c r="T179" i="22"/>
  <c r="U179" i="22"/>
  <c r="V179" i="22"/>
  <c r="A180" i="22"/>
  <c r="B180" i="22"/>
  <c r="C180" i="22"/>
  <c r="D180" i="22"/>
  <c r="F180" i="22"/>
  <c r="G180" i="22" a="1"/>
  <c r="G180" i="22"/>
  <c r="H180" i="22" a="1"/>
  <c r="H180" i="22" s="1"/>
  <c r="I180" i="22" a="1"/>
  <c r="I180" i="22" s="1"/>
  <c r="J180" i="22" a="1"/>
  <c r="J180" i="22"/>
  <c r="K180" i="22"/>
  <c r="L180" i="22"/>
  <c r="M180" i="22"/>
  <c r="N180" i="22"/>
  <c r="O180" i="22"/>
  <c r="P180" i="22"/>
  <c r="Q180" i="22"/>
  <c r="R180" i="22"/>
  <c r="S180" i="22"/>
  <c r="T180" i="22"/>
  <c r="U180" i="22"/>
  <c r="V180" i="22"/>
  <c r="A181" i="22"/>
  <c r="B181" i="22"/>
  <c r="C181" i="22"/>
  <c r="D181" i="22"/>
  <c r="F181" i="22"/>
  <c r="G181" i="22" a="1"/>
  <c r="G181" i="22" s="1"/>
  <c r="H181" i="22" a="1"/>
  <c r="H181" i="22" s="1"/>
  <c r="I181" i="22" a="1"/>
  <c r="I181" i="22"/>
  <c r="J181" i="22" a="1"/>
  <c r="J181" i="22" s="1"/>
  <c r="K181" i="22"/>
  <c r="L181" i="22"/>
  <c r="M181" i="22"/>
  <c r="N181" i="22"/>
  <c r="O181" i="22"/>
  <c r="P181" i="22"/>
  <c r="Q181" i="22"/>
  <c r="R181" i="22"/>
  <c r="S181" i="22"/>
  <c r="T181" i="22"/>
  <c r="U181" i="22"/>
  <c r="V181" i="22"/>
  <c r="A182" i="22"/>
  <c r="B182" i="22"/>
  <c r="C182" i="22"/>
  <c r="D182" i="22"/>
  <c r="F182" i="22"/>
  <c r="G182" i="22" a="1"/>
  <c r="G182" i="22" s="1"/>
  <c r="H182" i="22" a="1"/>
  <c r="H182" i="22"/>
  <c r="I182" i="22" a="1"/>
  <c r="I182" i="22" s="1"/>
  <c r="J182" i="22" a="1"/>
  <c r="J182" i="22"/>
  <c r="K182" i="22"/>
  <c r="L182" i="22"/>
  <c r="M182" i="22"/>
  <c r="N182" i="22"/>
  <c r="O182" i="22"/>
  <c r="P182" i="22"/>
  <c r="Q182" i="22"/>
  <c r="R182" i="22"/>
  <c r="S182" i="22"/>
  <c r="T182" i="22"/>
  <c r="U182" i="22"/>
  <c r="V182" i="22"/>
  <c r="A183" i="22"/>
  <c r="B183" i="22"/>
  <c r="C183" i="22"/>
  <c r="D183" i="22"/>
  <c r="F183" i="22"/>
  <c r="G183" i="22" a="1"/>
  <c r="G183" i="22"/>
  <c r="H183" i="22" a="1"/>
  <c r="H183" i="22" s="1"/>
  <c r="I183" i="22" a="1"/>
  <c r="I183" i="22" s="1"/>
  <c r="J183" i="22" a="1"/>
  <c r="J183" i="22"/>
  <c r="K183" i="22"/>
  <c r="L183" i="22"/>
  <c r="M183" i="22"/>
  <c r="N183" i="22"/>
  <c r="O183" i="22"/>
  <c r="P183" i="22"/>
  <c r="Q183" i="22"/>
  <c r="R183" i="22"/>
  <c r="S183" i="22"/>
  <c r="T183" i="22"/>
  <c r="U183" i="22"/>
  <c r="V183" i="22"/>
  <c r="A184" i="22"/>
  <c r="B184" i="22"/>
  <c r="C184" i="22"/>
  <c r="D184" i="22"/>
  <c r="F184" i="22"/>
  <c r="G184" i="22" a="1"/>
  <c r="G184" i="22" s="1"/>
  <c r="H184" i="22" a="1"/>
  <c r="H184" i="22" s="1"/>
  <c r="I184" i="22" a="1"/>
  <c r="I184" i="22"/>
  <c r="J184" i="22" a="1"/>
  <c r="J184" i="22" s="1"/>
  <c r="K184" i="22"/>
  <c r="L184" i="22"/>
  <c r="M184" i="22"/>
  <c r="N184" i="22"/>
  <c r="O184" i="22"/>
  <c r="P184" i="22"/>
  <c r="Q184" i="22"/>
  <c r="R184" i="22"/>
  <c r="S184" i="22"/>
  <c r="T184" i="22"/>
  <c r="U184" i="22"/>
  <c r="V184" i="22"/>
  <c r="A185" i="22"/>
  <c r="B185" i="22"/>
  <c r="C185" i="22"/>
  <c r="D185" i="22"/>
  <c r="F185" i="22"/>
  <c r="G185" i="22" a="1"/>
  <c r="G185" i="22"/>
  <c r="H185" i="22" a="1"/>
  <c r="H185" i="22" s="1"/>
  <c r="I185" i="22" a="1"/>
  <c r="I185" i="22"/>
  <c r="J185" i="22" a="1"/>
  <c r="J185" i="22" s="1"/>
  <c r="K185" i="22"/>
  <c r="L185" i="22"/>
  <c r="M185" i="22"/>
  <c r="N185" i="22"/>
  <c r="O185" i="22"/>
  <c r="P185" i="22"/>
  <c r="Q185" i="22"/>
  <c r="R185" i="22"/>
  <c r="S185" i="22"/>
  <c r="T185" i="22"/>
  <c r="U185" i="22"/>
  <c r="V185" i="22"/>
  <c r="A186" i="22"/>
  <c r="B186" i="22"/>
  <c r="C186" i="22"/>
  <c r="D186" i="22"/>
  <c r="F186" i="22"/>
  <c r="G186" i="22" a="1"/>
  <c r="G186" i="22" s="1"/>
  <c r="H186" i="22" a="1"/>
  <c r="H186" i="22" s="1"/>
  <c r="I186" i="22" a="1"/>
  <c r="I186" i="22"/>
  <c r="J186" i="22" a="1"/>
  <c r="J186" i="22"/>
  <c r="K186" i="22"/>
  <c r="L186" i="22"/>
  <c r="M186" i="22"/>
  <c r="N186" i="22"/>
  <c r="O186" i="22"/>
  <c r="P186" i="22"/>
  <c r="Q186" i="22"/>
  <c r="R186" i="22"/>
  <c r="S186" i="22"/>
  <c r="T186" i="22"/>
  <c r="U186" i="22"/>
  <c r="V186" i="22"/>
  <c r="A187" i="22"/>
  <c r="B187" i="22"/>
  <c r="C187" i="22"/>
  <c r="D187" i="22"/>
  <c r="F187" i="22"/>
  <c r="G187" i="22" a="1"/>
  <c r="G187" i="22" s="1"/>
  <c r="H187" i="22" a="1"/>
  <c r="H187" i="22" s="1"/>
  <c r="I187" i="22" a="1"/>
  <c r="I187" i="22"/>
  <c r="J187" i="22" a="1"/>
  <c r="J187" i="22"/>
  <c r="K187" i="22"/>
  <c r="L187" i="22"/>
  <c r="M187" i="22"/>
  <c r="N187" i="22"/>
  <c r="O187" i="22"/>
  <c r="P187" i="22"/>
  <c r="Q187" i="22"/>
  <c r="R187" i="22"/>
  <c r="S187" i="22"/>
  <c r="T187" i="22"/>
  <c r="U187" i="22"/>
  <c r="V187" i="22"/>
  <c r="A188" i="22"/>
  <c r="B188" i="22"/>
  <c r="C188" i="22"/>
  <c r="D188" i="22"/>
  <c r="F188" i="22"/>
  <c r="G188" i="22" a="1"/>
  <c r="G188" i="22"/>
  <c r="H188" i="22" a="1"/>
  <c r="H188" i="22" s="1"/>
  <c r="I188" i="22" a="1"/>
  <c r="I188" i="22"/>
  <c r="J188" i="22" a="1"/>
  <c r="J188" i="22" s="1"/>
  <c r="K188" i="22"/>
  <c r="L188" i="22"/>
  <c r="M188" i="22"/>
  <c r="N188" i="22"/>
  <c r="O188" i="22"/>
  <c r="P188" i="22"/>
  <c r="Q188" i="22"/>
  <c r="R188" i="22"/>
  <c r="S188" i="22"/>
  <c r="T188" i="22"/>
  <c r="U188" i="22"/>
  <c r="V188" i="22"/>
  <c r="A189" i="22"/>
  <c r="B189" i="22"/>
  <c r="C189" i="22"/>
  <c r="D189" i="22"/>
  <c r="F189" i="22"/>
  <c r="G189" i="22" a="1"/>
  <c r="G189" i="22" s="1"/>
  <c r="H189" i="22" a="1"/>
  <c r="H189" i="22" s="1"/>
  <c r="I189" i="22" a="1"/>
  <c r="I189" i="22"/>
  <c r="J189" i="22" a="1"/>
  <c r="J189" i="22"/>
  <c r="K189" i="22"/>
  <c r="L189" i="22"/>
  <c r="M189" i="22"/>
  <c r="N189" i="22"/>
  <c r="O189" i="22"/>
  <c r="P189" i="22"/>
  <c r="Q189" i="22"/>
  <c r="R189" i="22"/>
  <c r="S189" i="22"/>
  <c r="T189" i="22"/>
  <c r="U189" i="22"/>
  <c r="V189" i="22"/>
  <c r="A190" i="22"/>
  <c r="B190" i="22"/>
  <c r="C190" i="22"/>
  <c r="D190" i="22"/>
  <c r="F190" i="22"/>
  <c r="G190" i="22" a="1"/>
  <c r="G190" i="22" s="1"/>
  <c r="H190" i="22" a="1"/>
  <c r="H190" i="22"/>
  <c r="I190" i="22" a="1"/>
  <c r="I190" i="22" s="1"/>
  <c r="J190" i="22" a="1"/>
  <c r="J190" i="22"/>
  <c r="K190" i="22"/>
  <c r="L190" i="22"/>
  <c r="M190" i="22"/>
  <c r="N190" i="22"/>
  <c r="O190" i="22"/>
  <c r="P190" i="22"/>
  <c r="Q190" i="22"/>
  <c r="R190" i="22"/>
  <c r="S190" i="22"/>
  <c r="T190" i="22"/>
  <c r="U190" i="22"/>
  <c r="V190" i="22"/>
  <c r="A191" i="22"/>
  <c r="B191" i="22"/>
  <c r="C191" i="22"/>
  <c r="D191" i="22"/>
  <c r="F191" i="22"/>
  <c r="G191" i="22" a="1"/>
  <c r="G191" i="22" s="1"/>
  <c r="H191" i="22" a="1"/>
  <c r="H191" i="22" s="1"/>
  <c r="I191" i="22" a="1"/>
  <c r="I191" i="22"/>
  <c r="J191" i="22" a="1"/>
  <c r="J191" i="22"/>
  <c r="K191" i="22"/>
  <c r="L191" i="22"/>
  <c r="M191" i="22"/>
  <c r="N191" i="22"/>
  <c r="O191" i="22"/>
  <c r="P191" i="22"/>
  <c r="Q191" i="22"/>
  <c r="R191" i="22"/>
  <c r="S191" i="22"/>
  <c r="T191" i="22"/>
  <c r="U191" i="22"/>
  <c r="V191" i="22"/>
  <c r="A192" i="22"/>
  <c r="B192" i="22"/>
  <c r="C192" i="22"/>
  <c r="D192" i="22"/>
  <c r="F192" i="22"/>
  <c r="G192" i="22" a="1"/>
  <c r="G192" i="22" s="1"/>
  <c r="H192" i="22" a="1"/>
  <c r="H192" i="22" s="1"/>
  <c r="I192" i="22" a="1"/>
  <c r="I192" i="22"/>
  <c r="J192" i="22" a="1"/>
  <c r="J192" i="22" s="1"/>
  <c r="K192" i="22"/>
  <c r="L192" i="22"/>
  <c r="M192" i="22"/>
  <c r="N192" i="22"/>
  <c r="O192" i="22"/>
  <c r="P192" i="22"/>
  <c r="Q192" i="22"/>
  <c r="R192" i="22"/>
  <c r="S192" i="22"/>
  <c r="T192" i="22"/>
  <c r="U192" i="22"/>
  <c r="V192" i="22"/>
  <c r="A193" i="22"/>
  <c r="B193" i="22"/>
  <c r="C193" i="22"/>
  <c r="D193" i="22"/>
  <c r="F193" i="22"/>
  <c r="G193" i="22" a="1"/>
  <c r="G193" i="22"/>
  <c r="H193" i="22" a="1"/>
  <c r="H193" i="22" s="1"/>
  <c r="I193" i="22" a="1"/>
  <c r="I193" i="22"/>
  <c r="J193" i="22" a="1"/>
  <c r="J193" i="22"/>
  <c r="K193" i="22"/>
  <c r="L193" i="22"/>
  <c r="M193" i="22"/>
  <c r="N193" i="22"/>
  <c r="O193" i="22"/>
  <c r="P193" i="22"/>
  <c r="Q193" i="22"/>
  <c r="R193" i="22"/>
  <c r="S193" i="22"/>
  <c r="T193" i="22"/>
  <c r="U193" i="22"/>
  <c r="V193" i="22"/>
  <c r="A194" i="22"/>
  <c r="B194" i="22"/>
  <c r="C194" i="22"/>
  <c r="D194" i="22"/>
  <c r="F194" i="22"/>
  <c r="G194" i="22" a="1"/>
  <c r="G194" i="22" s="1"/>
  <c r="H194" i="22" a="1"/>
  <c r="H194" i="22" s="1"/>
  <c r="I194" i="22" a="1"/>
  <c r="I194" i="22"/>
  <c r="J194" i="22" a="1"/>
  <c r="J194" i="22"/>
  <c r="K194" i="22"/>
  <c r="L194" i="22"/>
  <c r="M194" i="22"/>
  <c r="N194" i="22"/>
  <c r="O194" i="22"/>
  <c r="P194" i="22"/>
  <c r="Q194" i="22"/>
  <c r="R194" i="22"/>
  <c r="S194" i="22"/>
  <c r="T194" i="22"/>
  <c r="U194" i="22"/>
  <c r="V194" i="22"/>
  <c r="A195" i="22"/>
  <c r="B195" i="22"/>
  <c r="C195" i="22"/>
  <c r="D195" i="22"/>
  <c r="F195" i="22"/>
  <c r="G195" i="22" a="1"/>
  <c r="G195" i="22" s="1"/>
  <c r="H195" i="22" a="1"/>
  <c r="H195" i="22" s="1"/>
  <c r="I195" i="22" a="1"/>
  <c r="I195" i="22" s="1"/>
  <c r="J195" i="22" a="1"/>
  <c r="J195" i="22"/>
  <c r="K195" i="22"/>
  <c r="L195" i="22"/>
  <c r="M195" i="22"/>
  <c r="N195" i="22"/>
  <c r="O195" i="22"/>
  <c r="P195" i="22"/>
  <c r="Q195" i="22"/>
  <c r="R195" i="22"/>
  <c r="S195" i="22"/>
  <c r="T195" i="22"/>
  <c r="U195" i="22"/>
  <c r="V195" i="22"/>
  <c r="A196" i="22"/>
  <c r="B196" i="22"/>
  <c r="C196" i="22"/>
  <c r="D196" i="22"/>
  <c r="F196" i="22"/>
  <c r="G196" i="22" a="1"/>
  <c r="G196" i="22"/>
  <c r="H196" i="22" a="1"/>
  <c r="H196" i="22" s="1"/>
  <c r="I196" i="22" a="1"/>
  <c r="I196" i="22"/>
  <c r="J196" i="22" a="1"/>
  <c r="J196" i="22"/>
  <c r="K196" i="22"/>
  <c r="L196" i="22"/>
  <c r="M196" i="22"/>
  <c r="N196" i="22"/>
  <c r="O196" i="22"/>
  <c r="P196" i="22"/>
  <c r="Q196" i="22"/>
  <c r="R196" i="22"/>
  <c r="S196" i="22"/>
  <c r="T196" i="22"/>
  <c r="U196" i="22"/>
  <c r="V196" i="22"/>
  <c r="A197" i="22"/>
  <c r="B197" i="22"/>
  <c r="C197" i="22"/>
  <c r="D197" i="22"/>
  <c r="F197" i="22"/>
  <c r="G197" i="22" a="1"/>
  <c r="G197" i="22"/>
  <c r="H197" i="22" a="1"/>
  <c r="H197" i="22" s="1"/>
  <c r="I197" i="22" a="1"/>
  <c r="I197" i="22"/>
  <c r="J197" i="22" a="1"/>
  <c r="J197" i="22" s="1"/>
  <c r="K197" i="22"/>
  <c r="L197" i="22"/>
  <c r="M197" i="22"/>
  <c r="N197" i="22"/>
  <c r="O197" i="22"/>
  <c r="P197" i="22"/>
  <c r="Q197" i="22"/>
  <c r="R197" i="22"/>
  <c r="S197" i="22"/>
  <c r="T197" i="22"/>
  <c r="U197" i="22"/>
  <c r="V197" i="22"/>
  <c r="A198" i="22"/>
  <c r="B198" i="22"/>
  <c r="C198" i="22"/>
  <c r="D198" i="22"/>
  <c r="F198" i="22"/>
  <c r="G198" i="22" a="1"/>
  <c r="G198" i="22" s="1"/>
  <c r="H198" i="22" a="1"/>
  <c r="H198" i="22"/>
  <c r="I198" i="22" a="1"/>
  <c r="I198" i="22" s="1"/>
  <c r="J198" i="22" a="1"/>
  <c r="J198" i="22"/>
  <c r="K198" i="22"/>
  <c r="L198" i="22"/>
  <c r="M198" i="22"/>
  <c r="N198" i="22"/>
  <c r="O198" i="22"/>
  <c r="P198" i="22"/>
  <c r="Q198" i="22"/>
  <c r="R198" i="22"/>
  <c r="S198" i="22"/>
  <c r="T198" i="22"/>
  <c r="U198" i="22"/>
  <c r="V198" i="22"/>
  <c r="A199" i="22"/>
  <c r="B199" i="22"/>
  <c r="C199" i="22"/>
  <c r="D199" i="22"/>
  <c r="F199" i="22"/>
  <c r="G199" i="22" a="1"/>
  <c r="G199" i="22"/>
  <c r="H199" i="22" a="1"/>
  <c r="H199" i="22" s="1"/>
  <c r="I199" i="22" a="1"/>
  <c r="I199" i="22" s="1"/>
  <c r="J199" i="22" a="1"/>
  <c r="J199" i="22"/>
  <c r="K199" i="22"/>
  <c r="L199" i="22"/>
  <c r="M199" i="22"/>
  <c r="N199" i="22"/>
  <c r="O199" i="22"/>
  <c r="P199" i="22"/>
  <c r="Q199" i="22"/>
  <c r="R199" i="22"/>
  <c r="S199" i="22"/>
  <c r="T199" i="22"/>
  <c r="U199" i="22"/>
  <c r="V199" i="22"/>
  <c r="A200" i="22"/>
  <c r="B200" i="22"/>
  <c r="C200" i="22"/>
  <c r="D200" i="22"/>
  <c r="F200" i="22"/>
  <c r="G200" i="22" a="1"/>
  <c r="G200" i="22"/>
  <c r="H200" i="22" a="1"/>
  <c r="H200" i="22" s="1"/>
  <c r="I200" i="22" a="1"/>
  <c r="I200" i="22"/>
  <c r="J200" i="22" a="1"/>
  <c r="J200" i="22" s="1"/>
  <c r="K200" i="22"/>
  <c r="L200" i="22"/>
  <c r="M200" i="22"/>
  <c r="N200" i="22"/>
  <c r="O200" i="22"/>
  <c r="P200" i="22"/>
  <c r="Q200" i="22"/>
  <c r="R200" i="22"/>
  <c r="S200" i="22"/>
  <c r="T200" i="22"/>
  <c r="U200" i="22"/>
  <c r="V200" i="22"/>
  <c r="A201" i="22"/>
  <c r="B201" i="22"/>
  <c r="C201" i="22"/>
  <c r="D201" i="22"/>
  <c r="F201" i="22"/>
  <c r="G201" i="22" a="1"/>
  <c r="G201" i="22"/>
  <c r="H201" i="22" a="1"/>
  <c r="H201" i="22"/>
  <c r="I201" i="22" a="1"/>
  <c r="I201" i="22"/>
  <c r="J201" i="22" a="1"/>
  <c r="J201" i="22" s="1"/>
  <c r="K201" i="22"/>
  <c r="L201" i="22"/>
  <c r="M201" i="22"/>
  <c r="N201" i="22"/>
  <c r="O201" i="22"/>
  <c r="P201" i="22"/>
  <c r="Q201" i="22"/>
  <c r="R201" i="22"/>
  <c r="S201" i="22"/>
  <c r="T201" i="22"/>
  <c r="U201" i="22"/>
  <c r="V201" i="22"/>
  <c r="A202" i="22"/>
  <c r="B202" i="22"/>
  <c r="C202" i="22"/>
  <c r="D202" i="22"/>
  <c r="F202" i="22"/>
  <c r="G202" i="22" a="1"/>
  <c r="G202" i="22" s="1"/>
  <c r="H202" i="22" a="1"/>
  <c r="H202" i="22" s="1"/>
  <c r="I202" i="22" a="1"/>
  <c r="I202" i="22" s="1"/>
  <c r="J202" i="22" a="1"/>
  <c r="J202" i="22"/>
  <c r="K202" i="22"/>
  <c r="L202" i="22"/>
  <c r="M202" i="22"/>
  <c r="N202" i="22"/>
  <c r="O202" i="22"/>
  <c r="P202" i="22"/>
  <c r="Q202" i="22"/>
  <c r="R202" i="22"/>
  <c r="S202" i="22"/>
  <c r="T202" i="22"/>
  <c r="U202" i="22"/>
  <c r="V202" i="22"/>
  <c r="A203" i="22"/>
  <c r="B203" i="22"/>
  <c r="C203" i="22"/>
  <c r="D203" i="22"/>
  <c r="F203" i="22"/>
  <c r="G203" i="22" a="1"/>
  <c r="G203" i="22" s="1"/>
  <c r="H203" i="22" a="1"/>
  <c r="H203" i="22" s="1"/>
  <c r="I203" i="22" a="1"/>
  <c r="I203" i="22" s="1"/>
  <c r="J203" i="22" a="1"/>
  <c r="J203" i="22" s="1"/>
  <c r="K203" i="22"/>
  <c r="L203" i="22"/>
  <c r="M203" i="22"/>
  <c r="N203" i="22"/>
  <c r="O203" i="22"/>
  <c r="P203" i="22"/>
  <c r="Q203" i="22"/>
  <c r="R203" i="22"/>
  <c r="S203" i="22"/>
  <c r="T203" i="22"/>
  <c r="U203" i="22"/>
  <c r="V203" i="22"/>
  <c r="A204" i="22"/>
  <c r="B204" i="22"/>
  <c r="C204" i="22"/>
  <c r="D204" i="22"/>
  <c r="F204" i="22"/>
  <c r="G204" i="22" a="1"/>
  <c r="G204" i="22"/>
  <c r="H204" i="22" a="1"/>
  <c r="H204" i="22" s="1"/>
  <c r="I204" i="22" a="1"/>
  <c r="I204" i="22"/>
  <c r="J204" i="22" a="1"/>
  <c r="J204" i="22"/>
  <c r="K204" i="22"/>
  <c r="L204" i="22"/>
  <c r="M204" i="22"/>
  <c r="N204" i="22"/>
  <c r="O204" i="22"/>
  <c r="P204" i="22"/>
  <c r="Q204" i="22"/>
  <c r="R204" i="22"/>
  <c r="S204" i="22"/>
  <c r="T204" i="22"/>
  <c r="U204" i="22"/>
  <c r="V204" i="22"/>
  <c r="A205" i="22"/>
  <c r="B205" i="22"/>
  <c r="C205" i="22"/>
  <c r="D205" i="22"/>
  <c r="F205" i="22"/>
  <c r="G205" i="22" a="1"/>
  <c r="G205" i="22" s="1"/>
  <c r="H205" i="22" a="1"/>
  <c r="H205" i="22" s="1"/>
  <c r="I205" i="22" a="1"/>
  <c r="I205" i="22"/>
  <c r="J205" i="22" a="1"/>
  <c r="J205" i="22"/>
  <c r="K205" i="22"/>
  <c r="L205" i="22"/>
  <c r="M205" i="22"/>
  <c r="N205" i="22"/>
  <c r="O205" i="22"/>
  <c r="P205" i="22"/>
  <c r="Q205" i="22"/>
  <c r="R205" i="22"/>
  <c r="S205" i="22"/>
  <c r="T205" i="22"/>
  <c r="U205" i="22"/>
  <c r="V205" i="22"/>
  <c r="A206" i="22"/>
  <c r="B206" i="22"/>
  <c r="C206" i="22"/>
  <c r="D206" i="22"/>
  <c r="F206" i="22"/>
  <c r="G206" i="22" a="1"/>
  <c r="G206" i="22" s="1"/>
  <c r="H206" i="22" a="1"/>
  <c r="H206" i="22"/>
  <c r="I206" i="22" a="1"/>
  <c r="I206" i="22" s="1"/>
  <c r="J206" i="22" a="1"/>
  <c r="J206" i="22"/>
  <c r="K206" i="22"/>
  <c r="L206" i="22"/>
  <c r="M206" i="22"/>
  <c r="N206" i="22"/>
  <c r="O206" i="22"/>
  <c r="P206" i="22"/>
  <c r="Q206" i="22"/>
  <c r="R206" i="22"/>
  <c r="S206" i="22"/>
  <c r="T206" i="22"/>
  <c r="U206" i="22"/>
  <c r="V206" i="22"/>
  <c r="A207" i="22"/>
  <c r="B207" i="22"/>
  <c r="C207" i="22"/>
  <c r="D207" i="22"/>
  <c r="F207" i="22"/>
  <c r="G207" i="22" a="1"/>
  <c r="G207" i="22" s="1"/>
  <c r="H207" i="22" a="1"/>
  <c r="H207" i="22" s="1"/>
  <c r="I207" i="22" a="1"/>
  <c r="I207" i="22" s="1"/>
  <c r="J207" i="22" a="1"/>
  <c r="J207" i="22"/>
  <c r="K207" i="22"/>
  <c r="L207" i="22"/>
  <c r="M207" i="22"/>
  <c r="N207" i="22"/>
  <c r="O207" i="22"/>
  <c r="P207" i="22"/>
  <c r="Q207" i="22"/>
  <c r="R207" i="22"/>
  <c r="S207" i="22"/>
  <c r="T207" i="22"/>
  <c r="U207" i="22"/>
  <c r="V207" i="22"/>
  <c r="A208" i="22"/>
  <c r="B208" i="22"/>
  <c r="C208" i="22"/>
  <c r="D208" i="22"/>
  <c r="F208" i="22"/>
  <c r="G208" i="22" a="1"/>
  <c r="G208" i="22" s="1"/>
  <c r="H208" i="22" a="1"/>
  <c r="H208" i="22" s="1"/>
  <c r="I208" i="22" a="1"/>
  <c r="I208" i="22"/>
  <c r="J208" i="22" a="1"/>
  <c r="J208" i="22" s="1"/>
  <c r="K208" i="22"/>
  <c r="L208" i="22"/>
  <c r="M208" i="22"/>
  <c r="N208" i="22"/>
  <c r="O208" i="22"/>
  <c r="P208" i="22"/>
  <c r="Q208" i="22"/>
  <c r="R208" i="22"/>
  <c r="S208" i="22"/>
  <c r="T208" i="22"/>
  <c r="U208" i="22"/>
  <c r="V208" i="22"/>
  <c r="A209" i="22"/>
  <c r="B209" i="22"/>
  <c r="C209" i="22"/>
  <c r="D209" i="22"/>
  <c r="F209" i="22"/>
  <c r="G209" i="22" a="1"/>
  <c r="G209" i="22" s="1"/>
  <c r="H209" i="22" a="1"/>
  <c r="H209" i="22" s="1"/>
  <c r="I209" i="22" a="1"/>
  <c r="I209" i="22"/>
  <c r="J209" i="22" a="1"/>
  <c r="J209" i="22" s="1"/>
  <c r="K209" i="22"/>
  <c r="L209" i="22"/>
  <c r="M209" i="22"/>
  <c r="N209" i="22"/>
  <c r="O209" i="22"/>
  <c r="P209" i="22"/>
  <c r="Q209" i="22"/>
  <c r="R209" i="22"/>
  <c r="S209" i="22"/>
  <c r="T209" i="22"/>
  <c r="U209" i="22"/>
  <c r="V209" i="22"/>
  <c r="A210" i="22"/>
  <c r="B210" i="22"/>
  <c r="C210" i="22"/>
  <c r="D210" i="22"/>
  <c r="F210" i="22"/>
  <c r="G210" i="22" a="1"/>
  <c r="G210" i="22" s="1"/>
  <c r="H210" i="22" a="1"/>
  <c r="H210" i="22" s="1"/>
  <c r="I210" i="22" a="1"/>
  <c r="I210" i="22"/>
  <c r="J210" i="22" a="1"/>
  <c r="J210" i="22"/>
  <c r="K210" i="22"/>
  <c r="L210" i="22"/>
  <c r="M210" i="22"/>
  <c r="N210" i="22"/>
  <c r="O210" i="22"/>
  <c r="P210" i="22"/>
  <c r="Q210" i="22"/>
  <c r="R210" i="22"/>
  <c r="S210" i="22"/>
  <c r="T210" i="22"/>
  <c r="U210" i="22"/>
  <c r="V210" i="22"/>
  <c r="A211" i="22"/>
  <c r="B211" i="22"/>
  <c r="C211" i="22"/>
  <c r="D211" i="22"/>
  <c r="F211" i="22"/>
  <c r="G211" i="22" a="1"/>
  <c r="G211" i="22" s="1"/>
  <c r="H211" i="22" a="1"/>
  <c r="H211" i="22" s="1"/>
  <c r="I211" i="22" a="1"/>
  <c r="I211" i="22" s="1"/>
  <c r="J211" i="22" a="1"/>
  <c r="J211" i="22" s="1"/>
  <c r="K211" i="22"/>
  <c r="L211" i="22"/>
  <c r="M211" i="22"/>
  <c r="N211" i="22"/>
  <c r="O211" i="22"/>
  <c r="P211" i="22"/>
  <c r="Q211" i="22"/>
  <c r="R211" i="22"/>
  <c r="S211" i="22"/>
  <c r="T211" i="22"/>
  <c r="U211" i="22"/>
  <c r="V211" i="22"/>
  <c r="A212" i="22"/>
  <c r="B212" i="22"/>
  <c r="C212" i="22"/>
  <c r="D212" i="22"/>
  <c r="F212" i="22"/>
  <c r="G212" i="22" a="1"/>
  <c r="G212" i="22"/>
  <c r="H212" i="22" a="1"/>
  <c r="H212" i="22" s="1"/>
  <c r="I212" i="22" a="1"/>
  <c r="I212" i="22"/>
  <c r="J212" i="22" a="1"/>
  <c r="J212" i="22"/>
  <c r="K212" i="22"/>
  <c r="L212" i="22"/>
  <c r="M212" i="22"/>
  <c r="N212" i="22"/>
  <c r="O212" i="22"/>
  <c r="P212" i="22"/>
  <c r="Q212" i="22"/>
  <c r="R212" i="22"/>
  <c r="S212" i="22"/>
  <c r="T212" i="22"/>
  <c r="U212" i="22"/>
  <c r="V212" i="22"/>
  <c r="A213" i="22"/>
  <c r="B213" i="22"/>
  <c r="C213" i="22"/>
  <c r="D213" i="22"/>
  <c r="F213" i="22"/>
  <c r="G213" i="22" a="1"/>
  <c r="G213" i="22" s="1"/>
  <c r="H213" i="22" a="1"/>
  <c r="H213" i="22" s="1"/>
  <c r="I213" i="22" a="1"/>
  <c r="I213" i="22"/>
  <c r="J213" i="22" a="1"/>
  <c r="J213" i="22" s="1"/>
  <c r="K213" i="22"/>
  <c r="L213" i="22"/>
  <c r="M213" i="22"/>
  <c r="N213" i="22"/>
  <c r="O213" i="22"/>
  <c r="P213" i="22"/>
  <c r="Q213" i="22"/>
  <c r="R213" i="22"/>
  <c r="S213" i="22"/>
  <c r="T213" i="22"/>
  <c r="U213" i="22"/>
  <c r="V213" i="22"/>
  <c r="A214" i="22"/>
  <c r="B214" i="22"/>
  <c r="C214" i="22"/>
  <c r="D214" i="22"/>
  <c r="F214" i="22"/>
  <c r="G214" i="22" a="1"/>
  <c r="G214" i="22" s="1"/>
  <c r="H214" i="22" a="1"/>
  <c r="H214" i="22"/>
  <c r="I214" i="22" a="1"/>
  <c r="I214" i="22" s="1"/>
  <c r="J214" i="22" a="1"/>
  <c r="J214" i="22"/>
  <c r="K214" i="22"/>
  <c r="L214" i="22"/>
  <c r="M214" i="22"/>
  <c r="N214" i="22"/>
  <c r="O214" i="22"/>
  <c r="P214" i="22"/>
  <c r="Q214" i="22"/>
  <c r="R214" i="22"/>
  <c r="S214" i="22"/>
  <c r="T214" i="22"/>
  <c r="U214" i="22"/>
  <c r="V214" i="22"/>
  <c r="A215" i="22"/>
  <c r="B215" i="22"/>
  <c r="C215" i="22"/>
  <c r="D215" i="22"/>
  <c r="F215" i="22"/>
  <c r="G215" i="22" a="1"/>
  <c r="G215" i="22" s="1"/>
  <c r="H215" i="22" a="1"/>
  <c r="H215" i="22" s="1"/>
  <c r="I215" i="22" a="1"/>
  <c r="I215" i="22" s="1"/>
  <c r="J215" i="22" a="1"/>
  <c r="J215" i="22"/>
  <c r="K215" i="22"/>
  <c r="L215" i="22"/>
  <c r="M215" i="22"/>
  <c r="N215" i="22"/>
  <c r="O215" i="22"/>
  <c r="P215" i="22"/>
  <c r="Q215" i="22"/>
  <c r="R215" i="22"/>
  <c r="S215" i="22"/>
  <c r="T215" i="22"/>
  <c r="U215" i="22"/>
  <c r="V215" i="22"/>
  <c r="A216" i="22"/>
  <c r="B216" i="22"/>
  <c r="C216" i="22"/>
  <c r="D216" i="22"/>
  <c r="F216" i="22"/>
  <c r="G216" i="22" a="1"/>
  <c r="G216" i="22"/>
  <c r="H216" i="22" a="1"/>
  <c r="H216" i="22" s="1"/>
  <c r="I216" i="22" a="1"/>
  <c r="I216" i="22"/>
  <c r="J216" i="22" a="1"/>
  <c r="J216" i="22" s="1"/>
  <c r="K216" i="22"/>
  <c r="L216" i="22"/>
  <c r="M216" i="22"/>
  <c r="N216" i="22"/>
  <c r="O216" i="22"/>
  <c r="P216" i="22"/>
  <c r="Q216" i="22"/>
  <c r="R216" i="22"/>
  <c r="S216" i="22"/>
  <c r="T216" i="22"/>
  <c r="U216" i="22"/>
  <c r="V216" i="22"/>
  <c r="A217" i="22"/>
  <c r="B217" i="22"/>
  <c r="C217" i="22"/>
  <c r="D217" i="22"/>
  <c r="F217" i="22"/>
  <c r="G217" i="22" a="1"/>
  <c r="G217" i="22"/>
  <c r="H217" i="22" a="1"/>
  <c r="H217" i="22"/>
  <c r="I217" i="22" a="1"/>
  <c r="I217" i="22"/>
  <c r="J217" i="22" a="1"/>
  <c r="J217" i="22" s="1"/>
  <c r="K217" i="22"/>
  <c r="L217" i="22"/>
  <c r="M217" i="22"/>
  <c r="N217" i="22"/>
  <c r="O217" i="22"/>
  <c r="P217" i="22"/>
  <c r="Q217" i="22"/>
  <c r="R217" i="22"/>
  <c r="S217" i="22"/>
  <c r="T217" i="22"/>
  <c r="U217" i="22"/>
  <c r="V217" i="22"/>
  <c r="A218" i="22"/>
  <c r="B218" i="22"/>
  <c r="C218" i="22"/>
  <c r="D218" i="22"/>
  <c r="F218" i="22"/>
  <c r="G218" i="22" a="1"/>
  <c r="G218" i="22" s="1"/>
  <c r="H218" i="22" a="1"/>
  <c r="H218" i="22" s="1"/>
  <c r="I218" i="22" a="1"/>
  <c r="I218" i="22"/>
  <c r="J218" i="22" a="1"/>
  <c r="J218" i="22"/>
  <c r="K218" i="22"/>
  <c r="L218" i="22"/>
  <c r="M218" i="22"/>
  <c r="N218" i="22"/>
  <c r="O218" i="22"/>
  <c r="P218" i="22"/>
  <c r="Q218" i="22"/>
  <c r="R218" i="22"/>
  <c r="S218" i="22"/>
  <c r="T218" i="22"/>
  <c r="U218" i="22"/>
  <c r="V218" i="22"/>
  <c r="A219" i="22"/>
  <c r="B219" i="22"/>
  <c r="C219" i="22"/>
  <c r="D219" i="22"/>
  <c r="F219" i="22"/>
  <c r="G219" i="22" a="1"/>
  <c r="G219" i="22" s="1"/>
  <c r="H219" i="22" a="1"/>
  <c r="H219" i="22" s="1"/>
  <c r="I219" i="22" a="1"/>
  <c r="I219" i="22" s="1"/>
  <c r="J219" i="22" a="1"/>
  <c r="J219" i="22" s="1"/>
  <c r="K219" i="22"/>
  <c r="L219" i="22"/>
  <c r="M219" i="22"/>
  <c r="N219" i="22"/>
  <c r="O219" i="22"/>
  <c r="P219" i="22"/>
  <c r="Q219" i="22"/>
  <c r="R219" i="22"/>
  <c r="S219" i="22"/>
  <c r="T219" i="22"/>
  <c r="U219" i="22"/>
  <c r="V219" i="22"/>
  <c r="A220" i="22"/>
  <c r="B220" i="22"/>
  <c r="C220" i="22"/>
  <c r="D220" i="22"/>
  <c r="F220" i="22"/>
  <c r="G220" i="22" a="1"/>
  <c r="G220" i="22"/>
  <c r="H220" i="22" a="1"/>
  <c r="H220" i="22" s="1"/>
  <c r="I220" i="22" a="1"/>
  <c r="I220" i="22"/>
  <c r="J220" i="22" a="1"/>
  <c r="J220" i="22" s="1"/>
  <c r="K220" i="22"/>
  <c r="L220" i="22"/>
  <c r="M220" i="22"/>
  <c r="N220" i="22"/>
  <c r="O220" i="22"/>
  <c r="P220" i="22"/>
  <c r="Q220" i="22"/>
  <c r="R220" i="22"/>
  <c r="S220" i="22"/>
  <c r="T220" i="22"/>
  <c r="U220" i="22"/>
  <c r="V220" i="22"/>
  <c r="A221" i="22"/>
  <c r="B221" i="22"/>
  <c r="C221" i="22"/>
  <c r="D221" i="22"/>
  <c r="F221" i="22"/>
  <c r="G221" i="22" a="1"/>
  <c r="G221" i="22" s="1"/>
  <c r="H221" i="22" a="1"/>
  <c r="H221" i="22" s="1"/>
  <c r="I221" i="22" a="1"/>
  <c r="I221" i="22"/>
  <c r="J221" i="22" a="1"/>
  <c r="J221" i="22" s="1"/>
  <c r="K221" i="22"/>
  <c r="L221" i="22"/>
  <c r="M221" i="22"/>
  <c r="N221" i="22"/>
  <c r="O221" i="22"/>
  <c r="P221" i="22"/>
  <c r="Q221" i="22"/>
  <c r="R221" i="22"/>
  <c r="S221" i="22"/>
  <c r="T221" i="22"/>
  <c r="U221" i="22"/>
  <c r="V221" i="22"/>
  <c r="A222" i="22"/>
  <c r="B222" i="22"/>
  <c r="C222" i="22"/>
  <c r="D222" i="22"/>
  <c r="F222" i="22"/>
  <c r="G222" i="22" a="1"/>
  <c r="G222" i="22" s="1"/>
  <c r="H222" i="22" a="1"/>
  <c r="H222" i="22"/>
  <c r="I222" i="22" a="1"/>
  <c r="I222" i="22" s="1"/>
  <c r="J222" i="22" a="1"/>
  <c r="J222" i="22"/>
  <c r="K222" i="22"/>
  <c r="L222" i="22"/>
  <c r="M222" i="22"/>
  <c r="N222" i="22"/>
  <c r="O222" i="22"/>
  <c r="P222" i="22"/>
  <c r="Q222" i="22"/>
  <c r="R222" i="22"/>
  <c r="S222" i="22"/>
  <c r="T222" i="22"/>
  <c r="U222" i="22"/>
  <c r="V222" i="22"/>
  <c r="A223" i="22"/>
  <c r="B223" i="22"/>
  <c r="C223" i="22"/>
  <c r="D223" i="22"/>
  <c r="F223" i="22"/>
  <c r="G223" i="22" a="1"/>
  <c r="G223" i="22" s="1"/>
  <c r="H223" i="22" a="1"/>
  <c r="H223" i="22" s="1"/>
  <c r="I223" i="22" a="1"/>
  <c r="I223" i="22" s="1"/>
  <c r="J223" i="22" a="1"/>
  <c r="J223" i="22"/>
  <c r="K223" i="22"/>
  <c r="L223" i="22"/>
  <c r="M223" i="22"/>
  <c r="N223" i="22"/>
  <c r="O223" i="22"/>
  <c r="P223" i="22"/>
  <c r="Q223" i="22"/>
  <c r="R223" i="22"/>
  <c r="S223" i="22"/>
  <c r="T223" i="22"/>
  <c r="U223" i="22"/>
  <c r="V223" i="22"/>
  <c r="A224" i="22"/>
  <c r="B224" i="22"/>
  <c r="C224" i="22"/>
  <c r="D224" i="22"/>
  <c r="F224" i="22"/>
  <c r="G224" i="22" a="1"/>
  <c r="G224" i="22" s="1"/>
  <c r="H224" i="22" a="1"/>
  <c r="H224" i="22" s="1"/>
  <c r="I224" i="22" a="1"/>
  <c r="I224" i="22"/>
  <c r="J224" i="22" a="1"/>
  <c r="J224" i="22" s="1"/>
  <c r="K224" i="22"/>
  <c r="L224" i="22"/>
  <c r="M224" i="22"/>
  <c r="N224" i="22"/>
  <c r="O224" i="22"/>
  <c r="P224" i="22"/>
  <c r="Q224" i="22"/>
  <c r="R224" i="22"/>
  <c r="S224" i="22"/>
  <c r="T224" i="22"/>
  <c r="U224" i="22"/>
  <c r="V224" i="22"/>
  <c r="A225" i="22"/>
  <c r="B225" i="22"/>
  <c r="C225" i="22"/>
  <c r="D225" i="22"/>
  <c r="F225" i="22"/>
  <c r="G225" i="22" a="1"/>
  <c r="G225" i="22"/>
  <c r="H225" i="22" a="1"/>
  <c r="H225" i="22" s="1"/>
  <c r="I225" i="22" a="1"/>
  <c r="I225" i="22"/>
  <c r="J225" i="22" a="1"/>
  <c r="J225" i="22" s="1"/>
  <c r="K225" i="22"/>
  <c r="L225" i="22"/>
  <c r="M225" i="22"/>
  <c r="N225" i="22"/>
  <c r="O225" i="22"/>
  <c r="P225" i="22"/>
  <c r="Q225" i="22"/>
  <c r="R225" i="22"/>
  <c r="S225" i="22"/>
  <c r="T225" i="22"/>
  <c r="U225" i="22"/>
  <c r="V225" i="22"/>
  <c r="A226" i="22"/>
  <c r="B226" i="22"/>
  <c r="C226" i="22"/>
  <c r="D226" i="22"/>
  <c r="F226" i="22"/>
  <c r="G226" i="22" a="1"/>
  <c r="G226" i="22" s="1"/>
  <c r="H226" i="22" a="1"/>
  <c r="H226" i="22" s="1"/>
  <c r="I226" i="22" a="1"/>
  <c r="I226" i="22" s="1"/>
  <c r="J226" i="22" a="1"/>
  <c r="J226" i="22"/>
  <c r="K226" i="22"/>
  <c r="L226" i="22"/>
  <c r="M226" i="22"/>
  <c r="N226" i="22"/>
  <c r="O226" i="22"/>
  <c r="P226" i="22"/>
  <c r="Q226" i="22"/>
  <c r="R226" i="22"/>
  <c r="S226" i="22"/>
  <c r="T226" i="22"/>
  <c r="U226" i="22"/>
  <c r="V226" i="22"/>
  <c r="A227" i="22"/>
  <c r="B227" i="22"/>
  <c r="C227" i="22"/>
  <c r="D227" i="22"/>
  <c r="F227" i="22"/>
  <c r="G227" i="22" a="1"/>
  <c r="G227" i="22" s="1"/>
  <c r="H227" i="22" a="1"/>
  <c r="H227" i="22" s="1"/>
  <c r="I227" i="22" a="1"/>
  <c r="I227" i="22" s="1"/>
  <c r="J227" i="22" a="1"/>
  <c r="J227" i="22"/>
  <c r="K227" i="22"/>
  <c r="L227" i="22"/>
  <c r="M227" i="22"/>
  <c r="N227" i="22"/>
  <c r="O227" i="22"/>
  <c r="P227" i="22"/>
  <c r="Q227" i="22"/>
  <c r="R227" i="22"/>
  <c r="S227" i="22"/>
  <c r="T227" i="22"/>
  <c r="U227" i="22"/>
  <c r="V227" i="22"/>
  <c r="A228" i="22"/>
  <c r="B228" i="22"/>
  <c r="C228" i="22"/>
  <c r="D228" i="22"/>
  <c r="F228" i="22"/>
  <c r="G228" i="22" a="1"/>
  <c r="G228" i="22"/>
  <c r="H228" i="22" a="1"/>
  <c r="H228" i="22" s="1"/>
  <c r="I228" i="22" a="1"/>
  <c r="I228" i="22"/>
  <c r="J228" i="22" a="1"/>
  <c r="J228" i="22" s="1"/>
  <c r="K228" i="22"/>
  <c r="L228" i="22"/>
  <c r="M228" i="22"/>
  <c r="N228" i="22"/>
  <c r="O228" i="22"/>
  <c r="P228" i="22"/>
  <c r="Q228" i="22"/>
  <c r="R228" i="22"/>
  <c r="S228" i="22"/>
  <c r="T228" i="22"/>
  <c r="U228" i="22"/>
  <c r="V228" i="22"/>
  <c r="A229" i="22"/>
  <c r="B229" i="22"/>
  <c r="C229" i="22"/>
  <c r="D229" i="22"/>
  <c r="F229" i="22"/>
  <c r="G229" i="22" a="1"/>
  <c r="G229" i="22" s="1"/>
  <c r="H229" i="22" a="1"/>
  <c r="H229" i="22" s="1"/>
  <c r="I229" i="22" a="1"/>
  <c r="I229" i="22"/>
  <c r="J229" i="22" a="1"/>
  <c r="J229" i="22" s="1"/>
  <c r="K229" i="22"/>
  <c r="L229" i="22"/>
  <c r="M229" i="22"/>
  <c r="N229" i="22"/>
  <c r="O229" i="22"/>
  <c r="P229" i="22"/>
  <c r="Q229" i="22"/>
  <c r="R229" i="22"/>
  <c r="S229" i="22"/>
  <c r="T229" i="22"/>
  <c r="U229" i="22"/>
  <c r="V229" i="22"/>
  <c r="A230" i="22"/>
  <c r="B230" i="22"/>
  <c r="C230" i="22"/>
  <c r="D230" i="22"/>
  <c r="F230" i="22"/>
  <c r="G230" i="22" a="1"/>
  <c r="G230" i="22" s="1"/>
  <c r="H230" i="22" a="1"/>
  <c r="H230" i="22"/>
  <c r="I230" i="22" a="1"/>
  <c r="I230" i="22" s="1"/>
  <c r="J230" i="22" a="1"/>
  <c r="J230" i="22"/>
  <c r="K230" i="22"/>
  <c r="L230" i="22"/>
  <c r="M230" i="22"/>
  <c r="N230" i="22"/>
  <c r="O230" i="22"/>
  <c r="P230" i="22"/>
  <c r="Q230" i="22"/>
  <c r="R230" i="22"/>
  <c r="S230" i="22"/>
  <c r="T230" i="22"/>
  <c r="U230" i="22"/>
  <c r="V230" i="22"/>
  <c r="A231" i="22"/>
  <c r="B231" i="22"/>
  <c r="C231" i="22"/>
  <c r="D231" i="22"/>
  <c r="F231" i="22"/>
  <c r="G231" i="22" a="1"/>
  <c r="G231" i="22"/>
  <c r="H231" i="22" a="1"/>
  <c r="H231" i="22" s="1"/>
  <c r="I231" i="22" a="1"/>
  <c r="I231" i="22" s="1"/>
  <c r="J231" i="22" a="1"/>
  <c r="J231" i="22"/>
  <c r="K231" i="22"/>
  <c r="L231" i="22"/>
  <c r="M231" i="22"/>
  <c r="N231" i="22"/>
  <c r="O231" i="22"/>
  <c r="P231" i="22"/>
  <c r="Q231" i="22"/>
  <c r="R231" i="22"/>
  <c r="S231" i="22"/>
  <c r="T231" i="22"/>
  <c r="U231" i="22"/>
  <c r="V231" i="22"/>
  <c r="A232" i="22"/>
  <c r="B232" i="22"/>
  <c r="C232" i="22"/>
  <c r="D232" i="22"/>
  <c r="F232" i="22"/>
  <c r="G232" i="22" a="1"/>
  <c r="G232" i="22"/>
  <c r="H232" i="22" a="1"/>
  <c r="H232" i="22" s="1"/>
  <c r="I232" i="22" a="1"/>
  <c r="I232" i="22"/>
  <c r="J232" i="22" a="1"/>
  <c r="J232" i="22" s="1"/>
  <c r="K232" i="22"/>
  <c r="L232" i="22"/>
  <c r="M232" i="22"/>
  <c r="N232" i="22"/>
  <c r="O232" i="22"/>
  <c r="P232" i="22"/>
  <c r="Q232" i="22"/>
  <c r="R232" i="22"/>
  <c r="S232" i="22"/>
  <c r="T232" i="22"/>
  <c r="U232" i="22"/>
  <c r="V232" i="22"/>
  <c r="A233" i="22"/>
  <c r="B233" i="22"/>
  <c r="C233" i="22"/>
  <c r="D233" i="22"/>
  <c r="F233" i="22"/>
  <c r="G233" i="22" a="1"/>
  <c r="G233" i="22"/>
  <c r="H233" i="22" a="1"/>
  <c r="H233" i="22" s="1"/>
  <c r="I233" i="22" a="1"/>
  <c r="I233" i="22"/>
  <c r="J233" i="22" a="1"/>
  <c r="J233" i="22" s="1"/>
  <c r="K233" i="22"/>
  <c r="L233" i="22"/>
  <c r="M233" i="22"/>
  <c r="N233" i="22"/>
  <c r="O233" i="22"/>
  <c r="P233" i="22"/>
  <c r="Q233" i="22"/>
  <c r="R233" i="22"/>
  <c r="S233" i="22"/>
  <c r="T233" i="22"/>
  <c r="U233" i="22"/>
  <c r="V233" i="22"/>
  <c r="A234" i="22"/>
  <c r="B234" i="22"/>
  <c r="C234" i="22"/>
  <c r="D234" i="22"/>
  <c r="F234" i="22"/>
  <c r="G234" i="22" a="1"/>
  <c r="G234" i="22" s="1"/>
  <c r="H234" i="22" a="1"/>
  <c r="H234" i="22" s="1"/>
  <c r="I234" i="22" a="1"/>
  <c r="I234" i="22"/>
  <c r="J234" i="22" a="1"/>
  <c r="J234" i="22"/>
  <c r="K234" i="22"/>
  <c r="L234" i="22"/>
  <c r="M234" i="22"/>
  <c r="N234" i="22"/>
  <c r="O234" i="22"/>
  <c r="P234" i="22"/>
  <c r="Q234" i="22"/>
  <c r="R234" i="22"/>
  <c r="S234" i="22"/>
  <c r="T234" i="22"/>
  <c r="U234" i="22"/>
  <c r="V234" i="22"/>
  <c r="A235" i="22"/>
  <c r="B235" i="22"/>
  <c r="C235" i="22"/>
  <c r="D235" i="22"/>
  <c r="F235" i="22"/>
  <c r="G235" i="22" a="1"/>
  <c r="G235" i="22" s="1"/>
  <c r="H235" i="22" a="1"/>
  <c r="H235" i="22" s="1"/>
  <c r="I235" i="22" a="1"/>
  <c r="I235" i="22" s="1"/>
  <c r="J235" i="22" a="1"/>
  <c r="J235" i="22"/>
  <c r="K235" i="22"/>
  <c r="L235" i="22"/>
  <c r="M235" i="22"/>
  <c r="N235" i="22"/>
  <c r="O235" i="22"/>
  <c r="P235" i="22"/>
  <c r="Q235" i="22"/>
  <c r="R235" i="22"/>
  <c r="S235" i="22"/>
  <c r="T235" i="22"/>
  <c r="U235" i="22"/>
  <c r="V235" i="22"/>
  <c r="A236" i="22"/>
  <c r="B236" i="22"/>
  <c r="C236" i="22"/>
  <c r="D236" i="22"/>
  <c r="F236" i="22"/>
  <c r="G236" i="22" a="1"/>
  <c r="G236" i="22"/>
  <c r="H236" i="22" a="1"/>
  <c r="H236" i="22" s="1"/>
  <c r="I236" i="22" a="1"/>
  <c r="I236" i="22"/>
  <c r="J236" i="22" a="1"/>
  <c r="J236" i="22"/>
  <c r="K236" i="22"/>
  <c r="L236" i="22"/>
  <c r="M236" i="22"/>
  <c r="N236" i="22"/>
  <c r="O236" i="22"/>
  <c r="P236" i="22"/>
  <c r="Q236" i="22"/>
  <c r="R236" i="22"/>
  <c r="S236" i="22"/>
  <c r="T236" i="22"/>
  <c r="U236" i="22"/>
  <c r="V236" i="22"/>
  <c r="A237" i="22"/>
  <c r="B237" i="22"/>
  <c r="C237" i="22"/>
  <c r="D237" i="22"/>
  <c r="F237" i="22"/>
  <c r="G237" i="22" a="1"/>
  <c r="G237" i="22" s="1"/>
  <c r="H237" i="22" a="1"/>
  <c r="H237" i="22" s="1"/>
  <c r="I237" i="22" a="1"/>
  <c r="I237" i="22"/>
  <c r="J237" i="22" a="1"/>
  <c r="J237" i="22"/>
  <c r="K237" i="22"/>
  <c r="L237" i="22"/>
  <c r="M237" i="22"/>
  <c r="N237" i="22"/>
  <c r="O237" i="22"/>
  <c r="P237" i="22"/>
  <c r="Q237" i="22"/>
  <c r="R237" i="22"/>
  <c r="S237" i="22"/>
  <c r="T237" i="22"/>
  <c r="U237" i="22"/>
  <c r="V237" i="22"/>
  <c r="A238" i="22"/>
  <c r="B238" i="22"/>
  <c r="C238" i="22"/>
  <c r="D238" i="22"/>
  <c r="F238" i="22"/>
  <c r="G238" i="22" a="1"/>
  <c r="G238" i="22" s="1"/>
  <c r="H238" i="22" a="1"/>
  <c r="H238" i="22" s="1"/>
  <c r="I238" i="22" a="1"/>
  <c r="I238" i="22" s="1"/>
  <c r="J238" i="22" a="1"/>
  <c r="J238" i="22" s="1"/>
  <c r="K238" i="22"/>
  <c r="L238" i="22"/>
  <c r="M238" i="22"/>
  <c r="N238" i="22"/>
  <c r="O238" i="22"/>
  <c r="P238" i="22"/>
  <c r="Q238" i="22"/>
  <c r="R238" i="22"/>
  <c r="S238" i="22"/>
  <c r="T238" i="22"/>
  <c r="U238" i="22"/>
  <c r="V238" i="22"/>
  <c r="A239" i="22"/>
  <c r="B239" i="22"/>
  <c r="C239" i="22"/>
  <c r="D239" i="22"/>
  <c r="F239" i="22"/>
  <c r="G239" i="22" a="1"/>
  <c r="G239" i="22"/>
  <c r="H239" i="22" a="1"/>
  <c r="H239" i="22" s="1"/>
  <c r="I239" i="22" a="1"/>
  <c r="I239" i="22" s="1"/>
  <c r="J239" i="22" a="1"/>
  <c r="J239" i="22"/>
  <c r="K239" i="22"/>
  <c r="L239" i="22"/>
  <c r="M239" i="22"/>
  <c r="N239" i="22"/>
  <c r="O239" i="22"/>
  <c r="P239" i="22"/>
  <c r="Q239" i="22"/>
  <c r="R239" i="22"/>
  <c r="S239" i="22"/>
  <c r="T239" i="22"/>
  <c r="U239" i="22"/>
  <c r="V239" i="22"/>
  <c r="A240" i="22"/>
  <c r="B240" i="22"/>
  <c r="C240" i="22"/>
  <c r="D240" i="22"/>
  <c r="F240" i="22"/>
  <c r="G240" i="22" a="1"/>
  <c r="G240" i="22" s="1"/>
  <c r="H240" i="22" a="1"/>
  <c r="H240" i="22" s="1"/>
  <c r="I240" i="22" a="1"/>
  <c r="I240" i="22" s="1"/>
  <c r="J240" i="22" a="1"/>
  <c r="J240" i="22"/>
  <c r="K240" i="22"/>
  <c r="L240" i="22"/>
  <c r="M240" i="22"/>
  <c r="N240" i="22"/>
  <c r="O240" i="22"/>
  <c r="P240" i="22"/>
  <c r="Q240" i="22"/>
  <c r="R240" i="22"/>
  <c r="S240" i="22"/>
  <c r="T240" i="22"/>
  <c r="U240" i="22"/>
  <c r="V240" i="22"/>
  <c r="A241" i="22"/>
  <c r="B241" i="22"/>
  <c r="C241" i="22"/>
  <c r="D241" i="22"/>
  <c r="F241" i="22"/>
  <c r="G241" i="22" a="1"/>
  <c r="G241" i="22"/>
  <c r="H241" i="22" a="1"/>
  <c r="H241" i="22"/>
  <c r="I241" i="22" a="1"/>
  <c r="I241" i="22" s="1"/>
  <c r="J241" i="22" a="1"/>
  <c r="J241" i="22" s="1"/>
  <c r="K241" i="22"/>
  <c r="L241" i="22"/>
  <c r="M241" i="22"/>
  <c r="N241" i="22"/>
  <c r="O241" i="22"/>
  <c r="P241" i="22"/>
  <c r="Q241" i="22"/>
  <c r="R241" i="22"/>
  <c r="S241" i="22"/>
  <c r="T241" i="22"/>
  <c r="U241" i="22"/>
  <c r="V241" i="22"/>
  <c r="A242" i="22"/>
  <c r="B242" i="22"/>
  <c r="C242" i="22"/>
  <c r="D242" i="22"/>
  <c r="F242" i="22"/>
  <c r="G242" i="22" a="1"/>
  <c r="G242" i="22"/>
  <c r="H242" i="22" a="1"/>
  <c r="H242" i="22" s="1"/>
  <c r="I242" i="22" a="1"/>
  <c r="I242" i="22" s="1"/>
  <c r="J242" i="22" a="1"/>
  <c r="J242" i="22" s="1"/>
  <c r="K242" i="22"/>
  <c r="L242" i="22"/>
  <c r="M242" i="22"/>
  <c r="N242" i="22"/>
  <c r="O242" i="22"/>
  <c r="P242" i="22"/>
  <c r="Q242" i="22"/>
  <c r="R242" i="22"/>
  <c r="S242" i="22"/>
  <c r="T242" i="22"/>
  <c r="U242" i="22"/>
  <c r="V242" i="22"/>
  <c r="A243" i="22"/>
  <c r="B243" i="22"/>
  <c r="C243" i="22"/>
  <c r="D243" i="22"/>
  <c r="F243" i="22"/>
  <c r="G243" i="22" a="1"/>
  <c r="G243" i="22" s="1"/>
  <c r="H243" i="22" a="1"/>
  <c r="H243" i="22"/>
  <c r="I243" i="22" a="1"/>
  <c r="I243" i="22"/>
  <c r="J243" i="22" a="1"/>
  <c r="J243" i="22" s="1"/>
  <c r="K243" i="22"/>
  <c r="L243" i="22"/>
  <c r="M243" i="22"/>
  <c r="N243" i="22"/>
  <c r="O243" i="22"/>
  <c r="P243" i="22"/>
  <c r="Q243" i="22"/>
  <c r="R243" i="22"/>
  <c r="S243" i="22"/>
  <c r="T243" i="22"/>
  <c r="U243" i="22"/>
  <c r="V243" i="22"/>
  <c r="A244" i="22"/>
  <c r="B244" i="22"/>
  <c r="C244" i="22"/>
  <c r="D244" i="22"/>
  <c r="F244" i="22"/>
  <c r="G244" i="22" a="1"/>
  <c r="G244" i="22" s="1"/>
  <c r="H244" i="22" a="1"/>
  <c r="H244" i="22" s="1"/>
  <c r="I244" i="22" a="1"/>
  <c r="I244" i="22" s="1"/>
  <c r="J244" i="22" a="1"/>
  <c r="J244" i="22" s="1"/>
  <c r="K244" i="22"/>
  <c r="L244" i="22"/>
  <c r="M244" i="22"/>
  <c r="N244" i="22"/>
  <c r="O244" i="22"/>
  <c r="P244" i="22"/>
  <c r="Q244" i="22"/>
  <c r="R244" i="22"/>
  <c r="S244" i="22"/>
  <c r="T244" i="22"/>
  <c r="U244" i="22"/>
  <c r="V244" i="22"/>
  <c r="A245" i="22"/>
  <c r="B245" i="22"/>
  <c r="C245" i="22"/>
  <c r="D245" i="22"/>
  <c r="F245" i="22"/>
  <c r="G245" i="22" a="1"/>
  <c r="G245" i="22" s="1"/>
  <c r="H245" i="22" a="1"/>
  <c r="H245" i="22" s="1"/>
  <c r="I245" i="22" a="1"/>
  <c r="I245" i="22"/>
  <c r="J245" i="22" a="1"/>
  <c r="J245" i="22"/>
  <c r="K245" i="22"/>
  <c r="L245" i="22"/>
  <c r="M245" i="22"/>
  <c r="N245" i="22"/>
  <c r="O245" i="22"/>
  <c r="P245" i="22"/>
  <c r="Q245" i="22"/>
  <c r="R245" i="22"/>
  <c r="S245" i="22"/>
  <c r="T245" i="22"/>
  <c r="U245" i="22"/>
  <c r="V245" i="22"/>
  <c r="A246" i="22"/>
  <c r="B246" i="22"/>
  <c r="C246" i="22"/>
  <c r="D246" i="22"/>
  <c r="F246" i="22"/>
  <c r="G246" i="22" a="1"/>
  <c r="G246" i="22" s="1"/>
  <c r="H246" i="22" a="1"/>
  <c r="H246" i="22" s="1"/>
  <c r="I246" i="22" a="1"/>
  <c r="I246" i="22" s="1"/>
  <c r="J246" i="22" a="1"/>
  <c r="J246" i="22" s="1"/>
  <c r="K246" i="22"/>
  <c r="L246" i="22"/>
  <c r="M246" i="22"/>
  <c r="N246" i="22"/>
  <c r="O246" i="22"/>
  <c r="P246" i="22"/>
  <c r="Q246" i="22"/>
  <c r="R246" i="22"/>
  <c r="S246" i="22"/>
  <c r="T246" i="22"/>
  <c r="U246" i="22"/>
  <c r="V246" i="22"/>
  <c r="A247" i="22"/>
  <c r="B247" i="22"/>
  <c r="C247" i="22"/>
  <c r="D247" i="22"/>
  <c r="F247" i="22"/>
  <c r="G247" i="22" a="1"/>
  <c r="G247" i="22"/>
  <c r="H247" i="22" a="1"/>
  <c r="H247" i="22" s="1"/>
  <c r="I247" i="22" a="1"/>
  <c r="I247" i="22"/>
  <c r="J247" i="22" a="1"/>
  <c r="J247" i="22"/>
  <c r="K247" i="22"/>
  <c r="L247" i="22"/>
  <c r="M247" i="22"/>
  <c r="N247" i="22"/>
  <c r="O247" i="22"/>
  <c r="P247" i="22"/>
  <c r="Q247" i="22"/>
  <c r="R247" i="22"/>
  <c r="S247" i="22"/>
  <c r="T247" i="22"/>
  <c r="U247" i="22"/>
  <c r="V247" i="22"/>
  <c r="A248" i="22"/>
  <c r="B248" i="22"/>
  <c r="C248" i="22"/>
  <c r="D248" i="22"/>
  <c r="F248" i="22"/>
  <c r="G248" i="22" a="1"/>
  <c r="G248" i="22" s="1"/>
  <c r="H248" i="22" a="1"/>
  <c r="H248" i="22" s="1"/>
  <c r="I248" i="22" a="1"/>
  <c r="I248" i="22" s="1"/>
  <c r="J248" i="22" a="1"/>
  <c r="J248" i="22"/>
  <c r="K248" i="22"/>
  <c r="L248" i="22"/>
  <c r="M248" i="22"/>
  <c r="N248" i="22"/>
  <c r="O248" i="22"/>
  <c r="P248" i="22"/>
  <c r="Q248" i="22"/>
  <c r="R248" i="22"/>
  <c r="S248" i="22"/>
  <c r="T248" i="22"/>
  <c r="U248" i="22"/>
  <c r="V248" i="22"/>
  <c r="A249" i="22"/>
  <c r="B249" i="22"/>
  <c r="C249" i="22"/>
  <c r="D249" i="22"/>
  <c r="F249" i="22"/>
  <c r="G249" i="22" a="1"/>
  <c r="G249" i="22"/>
  <c r="H249" i="22" a="1"/>
  <c r="H249" i="22"/>
  <c r="I249" i="22" a="1"/>
  <c r="I249" i="22" s="1"/>
  <c r="J249" i="22" a="1"/>
  <c r="J249" i="22"/>
  <c r="K249" i="22"/>
  <c r="L249" i="22"/>
  <c r="M249" i="22"/>
  <c r="N249" i="22"/>
  <c r="O249" i="22"/>
  <c r="P249" i="22"/>
  <c r="Q249" i="22"/>
  <c r="R249" i="22"/>
  <c r="S249" i="22"/>
  <c r="T249" i="22"/>
  <c r="U249" i="22"/>
  <c r="V249" i="22"/>
  <c r="A250" i="22"/>
  <c r="B250" i="22"/>
  <c r="C250" i="22"/>
  <c r="D250" i="22"/>
  <c r="F250" i="22"/>
  <c r="G250" i="22" a="1"/>
  <c r="G250" i="22" s="1"/>
  <c r="H250" i="22" a="1"/>
  <c r="H250" i="22" s="1"/>
  <c r="I250" i="22" a="1"/>
  <c r="I250" i="22" s="1"/>
  <c r="J250" i="22" a="1"/>
  <c r="J250" i="22" s="1"/>
  <c r="K250" i="22"/>
  <c r="L250" i="22"/>
  <c r="M250" i="22"/>
  <c r="N250" i="22"/>
  <c r="O250" i="22"/>
  <c r="P250" i="22"/>
  <c r="Q250" i="22"/>
  <c r="R250" i="22"/>
  <c r="S250" i="22"/>
  <c r="T250" i="22"/>
  <c r="U250" i="22"/>
  <c r="V250" i="22"/>
  <c r="A251" i="22"/>
  <c r="B251" i="22"/>
  <c r="C251" i="22"/>
  <c r="D251" i="22"/>
  <c r="F251" i="22"/>
  <c r="G251" i="22" a="1"/>
  <c r="G251" i="22"/>
  <c r="H251" i="22" a="1"/>
  <c r="H251" i="22" s="1"/>
  <c r="I251" i="22" a="1"/>
  <c r="I251" i="22"/>
  <c r="J251" i="22" a="1"/>
  <c r="J251" i="22" s="1"/>
  <c r="K251" i="22"/>
  <c r="L251" i="22"/>
  <c r="M251" i="22"/>
  <c r="N251" i="22"/>
  <c r="O251" i="22"/>
  <c r="P251" i="22"/>
  <c r="Q251" i="22"/>
  <c r="R251" i="22"/>
  <c r="S251" i="22"/>
  <c r="T251" i="22"/>
  <c r="U251" i="22"/>
  <c r="V251" i="22"/>
  <c r="A252" i="22"/>
  <c r="B252" i="22"/>
  <c r="C252" i="22"/>
  <c r="D252" i="22"/>
  <c r="F252" i="22"/>
  <c r="G252" i="22" a="1"/>
  <c r="G252" i="22" s="1"/>
  <c r="H252" i="22" a="1"/>
  <c r="H252" i="22" s="1"/>
  <c r="I252" i="22" a="1"/>
  <c r="I252" i="22" s="1"/>
  <c r="J252" i="22" a="1"/>
  <c r="J252" i="22"/>
  <c r="K252" i="22"/>
  <c r="L252" i="22"/>
  <c r="M252" i="22"/>
  <c r="N252" i="22"/>
  <c r="O252" i="22"/>
  <c r="P252" i="22"/>
  <c r="Q252" i="22"/>
  <c r="R252" i="22"/>
  <c r="S252" i="22"/>
  <c r="T252" i="22"/>
  <c r="U252" i="22"/>
  <c r="V252" i="22"/>
  <c r="A253" i="22"/>
  <c r="B253" i="22"/>
  <c r="C253" i="22"/>
  <c r="D253" i="22"/>
  <c r="F253" i="22"/>
  <c r="G253" i="22" a="1"/>
  <c r="G253" i="22" s="1"/>
  <c r="H253" i="22" a="1"/>
  <c r="H253" i="22" s="1"/>
  <c r="I253" i="22" a="1"/>
  <c r="I253" i="22"/>
  <c r="J253" i="22" a="1"/>
  <c r="J253" i="22"/>
  <c r="K253" i="22"/>
  <c r="L253" i="22"/>
  <c r="M253" i="22"/>
  <c r="N253" i="22"/>
  <c r="O253" i="22"/>
  <c r="P253" i="22"/>
  <c r="Q253" i="22"/>
  <c r="R253" i="22"/>
  <c r="S253" i="22"/>
  <c r="T253" i="22"/>
  <c r="U253" i="22"/>
  <c r="V253" i="22"/>
  <c r="A254" i="22"/>
  <c r="B254" i="22"/>
  <c r="C254" i="22"/>
  <c r="D254" i="22"/>
  <c r="F254" i="22"/>
  <c r="G254" i="22" a="1"/>
  <c r="G254" i="22" s="1"/>
  <c r="H254" i="22" a="1"/>
  <c r="H254" i="22" s="1"/>
  <c r="I254" i="22" a="1"/>
  <c r="I254" i="22"/>
  <c r="J254" i="22" a="1"/>
  <c r="J254" i="22" s="1"/>
  <c r="K254" i="22"/>
  <c r="L254" i="22"/>
  <c r="M254" i="22"/>
  <c r="N254" i="22"/>
  <c r="O254" i="22"/>
  <c r="P254" i="22"/>
  <c r="Q254" i="22"/>
  <c r="R254" i="22"/>
  <c r="S254" i="22"/>
  <c r="T254" i="22"/>
  <c r="U254" i="22"/>
  <c r="V254" i="22"/>
  <c r="A255" i="22"/>
  <c r="B255" i="22"/>
  <c r="C255" i="22"/>
  <c r="D255" i="22"/>
  <c r="F255" i="22"/>
  <c r="G255" i="22" a="1"/>
  <c r="G255" i="22"/>
  <c r="H255" i="22" a="1"/>
  <c r="H255" i="22" s="1"/>
  <c r="I255" i="22" a="1"/>
  <c r="I255" i="22"/>
  <c r="J255" i="22" a="1"/>
  <c r="J255" i="22"/>
  <c r="K255" i="22"/>
  <c r="L255" i="22"/>
  <c r="M255" i="22"/>
  <c r="N255" i="22"/>
  <c r="O255" i="22"/>
  <c r="P255" i="22"/>
  <c r="Q255" i="22"/>
  <c r="R255" i="22"/>
  <c r="S255" i="22"/>
  <c r="T255" i="22"/>
  <c r="U255" i="22"/>
  <c r="V255" i="22"/>
  <c r="A256" i="22"/>
  <c r="B256" i="22"/>
  <c r="C256" i="22"/>
  <c r="D256" i="22"/>
  <c r="F256" i="22"/>
  <c r="G256" i="22" a="1"/>
  <c r="G256" i="22" s="1"/>
  <c r="H256" i="22" a="1"/>
  <c r="H256" i="22" s="1"/>
  <c r="I256" i="22" a="1"/>
  <c r="I256" i="22"/>
  <c r="J256" i="22" a="1"/>
  <c r="J256" i="22"/>
  <c r="K256" i="22"/>
  <c r="L256" i="22"/>
  <c r="M256" i="22"/>
  <c r="N256" i="22"/>
  <c r="O256" i="22"/>
  <c r="P256" i="22"/>
  <c r="Q256" i="22"/>
  <c r="R256" i="22"/>
  <c r="S256" i="22"/>
  <c r="T256" i="22"/>
  <c r="U256" i="22"/>
  <c r="V256" i="22"/>
  <c r="A257" i="22"/>
  <c r="B257" i="22"/>
  <c r="C257" i="22"/>
  <c r="D257" i="22"/>
  <c r="F257" i="22"/>
  <c r="G257" i="22" a="1"/>
  <c r="G257" i="22" s="1"/>
  <c r="H257" i="22" a="1"/>
  <c r="H257" i="22"/>
  <c r="I257" i="22" a="1"/>
  <c r="I257" i="22" s="1"/>
  <c r="J257" i="22" a="1"/>
  <c r="J257" i="22"/>
  <c r="K257" i="22"/>
  <c r="L257" i="22"/>
  <c r="M257" i="22"/>
  <c r="N257" i="22"/>
  <c r="O257" i="22"/>
  <c r="P257" i="22"/>
  <c r="Q257" i="22"/>
  <c r="R257" i="22"/>
  <c r="S257" i="22"/>
  <c r="T257" i="22"/>
  <c r="U257" i="22"/>
  <c r="V257" i="22"/>
  <c r="A258" i="22"/>
  <c r="B258" i="22"/>
  <c r="C258" i="22"/>
  <c r="D258" i="22"/>
  <c r="F258" i="22"/>
  <c r="G258" i="22" a="1"/>
  <c r="G258" i="22" s="1"/>
  <c r="H258" i="22" a="1"/>
  <c r="H258" i="22" s="1"/>
  <c r="I258" i="22" a="1"/>
  <c r="I258" i="22" s="1"/>
  <c r="J258" i="22" a="1"/>
  <c r="J258" i="22"/>
  <c r="K258" i="22"/>
  <c r="L258" i="22"/>
  <c r="M258" i="22"/>
  <c r="N258" i="22"/>
  <c r="O258" i="22"/>
  <c r="P258" i="22"/>
  <c r="Q258" i="22"/>
  <c r="R258" i="22"/>
  <c r="S258" i="22"/>
  <c r="T258" i="22"/>
  <c r="U258" i="22"/>
  <c r="V258" i="22"/>
  <c r="A259" i="22"/>
  <c r="B259" i="22"/>
  <c r="C259" i="22"/>
  <c r="D259" i="22"/>
  <c r="F259" i="22"/>
  <c r="G259" i="22" a="1"/>
  <c r="G259" i="22"/>
  <c r="H259" i="22" a="1"/>
  <c r="H259" i="22" s="1"/>
  <c r="I259" i="22" a="1"/>
  <c r="I259" i="22"/>
  <c r="J259" i="22" a="1"/>
  <c r="J259" i="22" s="1"/>
  <c r="K259" i="22"/>
  <c r="L259" i="22"/>
  <c r="M259" i="22"/>
  <c r="N259" i="22"/>
  <c r="O259" i="22"/>
  <c r="P259" i="22"/>
  <c r="Q259" i="22"/>
  <c r="R259" i="22"/>
  <c r="S259" i="22"/>
  <c r="T259" i="22"/>
  <c r="U259" i="22"/>
  <c r="V259" i="22"/>
  <c r="A260" i="22"/>
  <c r="B260" i="22"/>
  <c r="C260" i="22"/>
  <c r="D260" i="22"/>
  <c r="F260" i="22"/>
  <c r="G260" i="22" a="1"/>
  <c r="G260" i="22" s="1"/>
  <c r="H260" i="22" a="1"/>
  <c r="H260" i="22" s="1"/>
  <c r="I260" i="22" a="1"/>
  <c r="I260" i="22" s="1"/>
  <c r="J260" i="22" a="1"/>
  <c r="J260" i="22" s="1"/>
  <c r="K260" i="22"/>
  <c r="L260" i="22"/>
  <c r="M260" i="22"/>
  <c r="N260" i="22"/>
  <c r="O260" i="22"/>
  <c r="P260" i="22"/>
  <c r="Q260" i="22"/>
  <c r="R260" i="22"/>
  <c r="S260" i="22"/>
  <c r="T260" i="22"/>
  <c r="U260" i="22"/>
  <c r="V260" i="22"/>
  <c r="A261" i="22"/>
  <c r="B261" i="22"/>
  <c r="C261" i="22"/>
  <c r="D261" i="22"/>
  <c r="F261" i="22"/>
  <c r="G261" i="22" a="1"/>
  <c r="G261" i="22" s="1"/>
  <c r="H261" i="22" a="1"/>
  <c r="H261" i="22" s="1"/>
  <c r="I261" i="22" a="1"/>
  <c r="I261" i="22" s="1"/>
  <c r="J261" i="22" a="1"/>
  <c r="J261" i="22"/>
  <c r="K261" i="22"/>
  <c r="L261" i="22"/>
  <c r="M261" i="22"/>
  <c r="N261" i="22"/>
  <c r="O261" i="22"/>
  <c r="P261" i="22"/>
  <c r="Q261" i="22"/>
  <c r="R261" i="22"/>
  <c r="S261" i="22"/>
  <c r="T261" i="22"/>
  <c r="U261" i="22"/>
  <c r="V261" i="22"/>
  <c r="A262" i="22"/>
  <c r="B262" i="22"/>
  <c r="C262" i="22"/>
  <c r="D262" i="22"/>
  <c r="F262" i="22"/>
  <c r="G262" i="22" a="1"/>
  <c r="G262" i="22"/>
  <c r="H262" i="22" a="1"/>
  <c r="H262" i="22" s="1"/>
  <c r="I262" i="22" a="1"/>
  <c r="I262" i="22" s="1"/>
  <c r="J262" i="22" a="1"/>
  <c r="J262" i="22" s="1"/>
  <c r="K262" i="22"/>
  <c r="L262" i="22"/>
  <c r="M262" i="22"/>
  <c r="N262" i="22"/>
  <c r="O262" i="22"/>
  <c r="P262" i="22"/>
  <c r="Q262" i="22"/>
  <c r="R262" i="22"/>
  <c r="S262" i="22"/>
  <c r="T262" i="22"/>
  <c r="U262" i="22"/>
  <c r="V262" i="22"/>
  <c r="A263" i="22"/>
  <c r="B263" i="22"/>
  <c r="C263" i="22"/>
  <c r="D263" i="22"/>
  <c r="F263" i="22"/>
  <c r="G263" i="22" a="1"/>
  <c r="G263" i="22"/>
  <c r="H263" i="22" a="1"/>
  <c r="H263" i="22" s="1"/>
  <c r="I263" i="22" a="1"/>
  <c r="I263" i="22"/>
  <c r="J263" i="22" a="1"/>
  <c r="J263" i="22" s="1"/>
  <c r="K263" i="22"/>
  <c r="L263" i="22"/>
  <c r="M263" i="22"/>
  <c r="N263" i="22"/>
  <c r="O263" i="22"/>
  <c r="P263" i="22"/>
  <c r="Q263" i="22"/>
  <c r="R263" i="22"/>
  <c r="S263" i="22"/>
  <c r="T263" i="22"/>
  <c r="U263" i="22"/>
  <c r="V263" i="22"/>
  <c r="A264" i="22"/>
  <c r="B264" i="22"/>
  <c r="C264" i="22"/>
  <c r="D264" i="22"/>
  <c r="F264" i="22"/>
  <c r="G264" i="22" a="1"/>
  <c r="G264" i="22"/>
  <c r="H264" i="22" a="1"/>
  <c r="H264" i="22" s="1"/>
  <c r="I264" i="22" a="1"/>
  <c r="I264" i="22"/>
  <c r="J264" i="22" a="1"/>
  <c r="J264" i="22" s="1"/>
  <c r="K264" i="22"/>
  <c r="L264" i="22"/>
  <c r="M264" i="22"/>
  <c r="N264" i="22"/>
  <c r="O264" i="22"/>
  <c r="P264" i="22"/>
  <c r="Q264" i="22"/>
  <c r="R264" i="22"/>
  <c r="S264" i="22"/>
  <c r="T264" i="22"/>
  <c r="U264" i="22"/>
  <c r="V264" i="22"/>
  <c r="A265" i="22"/>
  <c r="B265" i="22"/>
  <c r="C265" i="22"/>
  <c r="D265" i="22"/>
  <c r="F265" i="22"/>
  <c r="G265" i="22" a="1"/>
  <c r="G265" i="22" s="1"/>
  <c r="H265" i="22" a="1"/>
  <c r="H265" i="22"/>
  <c r="I265" i="22" a="1"/>
  <c r="I265" i="22" s="1"/>
  <c r="J265" i="22" a="1"/>
  <c r="J265" i="22" s="1"/>
  <c r="K265" i="22"/>
  <c r="L265" i="22"/>
  <c r="M265" i="22"/>
  <c r="N265" i="22"/>
  <c r="O265" i="22"/>
  <c r="P265" i="22"/>
  <c r="Q265" i="22"/>
  <c r="R265" i="22"/>
  <c r="S265" i="22"/>
  <c r="T265" i="22"/>
  <c r="U265" i="22"/>
  <c r="V265" i="22"/>
  <c r="A266" i="22"/>
  <c r="B266" i="22"/>
  <c r="C266" i="22"/>
  <c r="D266" i="22"/>
  <c r="F266" i="22"/>
  <c r="G266" i="22" a="1"/>
  <c r="G266" i="22" s="1"/>
  <c r="H266" i="22" a="1"/>
  <c r="H266" i="22" s="1"/>
  <c r="I266" i="22" a="1"/>
  <c r="I266" i="22"/>
  <c r="J266" i="22" a="1"/>
  <c r="J266" i="22"/>
  <c r="K266" i="22"/>
  <c r="L266" i="22"/>
  <c r="M266" i="22"/>
  <c r="N266" i="22"/>
  <c r="O266" i="22"/>
  <c r="P266" i="22"/>
  <c r="Q266" i="22"/>
  <c r="R266" i="22"/>
  <c r="S266" i="22"/>
  <c r="T266" i="22"/>
  <c r="U266" i="22"/>
  <c r="V266" i="22"/>
  <c r="A267" i="22"/>
  <c r="B267" i="22"/>
  <c r="C267" i="22"/>
  <c r="D267" i="22"/>
  <c r="F267" i="22"/>
  <c r="G267" i="22" a="1"/>
  <c r="G267" i="22" s="1"/>
  <c r="H267" i="22" a="1"/>
  <c r="H267" i="22" s="1"/>
  <c r="I267" i="22" a="1"/>
  <c r="I267" i="22"/>
  <c r="J267" i="22" a="1"/>
  <c r="J267" i="22" s="1"/>
  <c r="K267" i="22"/>
  <c r="L267" i="22"/>
  <c r="M267" i="22"/>
  <c r="N267" i="22"/>
  <c r="O267" i="22"/>
  <c r="P267" i="22"/>
  <c r="Q267" i="22"/>
  <c r="R267" i="22"/>
  <c r="S267" i="22"/>
  <c r="T267" i="22"/>
  <c r="U267" i="22"/>
  <c r="V267" i="22"/>
  <c r="A268" i="22"/>
  <c r="B268" i="22"/>
  <c r="C268" i="22"/>
  <c r="D268" i="22"/>
  <c r="F268" i="22"/>
  <c r="G268" i="22" a="1"/>
  <c r="G268" i="22"/>
  <c r="H268" i="22" a="1"/>
  <c r="H268" i="22"/>
  <c r="I268" i="22" a="1"/>
  <c r="I268" i="22"/>
  <c r="J268" i="22" a="1"/>
  <c r="J268" i="22"/>
  <c r="K268" i="22"/>
  <c r="L268" i="22"/>
  <c r="M268" i="22"/>
  <c r="N268" i="22"/>
  <c r="O268" i="22"/>
  <c r="P268" i="22"/>
  <c r="Q268" i="22"/>
  <c r="R268" i="22"/>
  <c r="S268" i="22"/>
  <c r="T268" i="22"/>
  <c r="U268" i="22"/>
  <c r="V268" i="22"/>
  <c r="A269" i="22"/>
  <c r="B269" i="22"/>
  <c r="C269" i="22"/>
  <c r="D269" i="22"/>
  <c r="F269" i="22"/>
  <c r="G269" i="22" a="1"/>
  <c r="G269" i="22" s="1"/>
  <c r="H269" i="22" a="1"/>
  <c r="H269" i="22" s="1"/>
  <c r="I269" i="22" a="1"/>
  <c r="I269" i="22" s="1"/>
  <c r="J269" i="22" a="1"/>
  <c r="J269" i="22"/>
  <c r="K269" i="22"/>
  <c r="L269" i="22"/>
  <c r="M269" i="22"/>
  <c r="N269" i="22"/>
  <c r="O269" i="22"/>
  <c r="P269" i="22"/>
  <c r="Q269" i="22"/>
  <c r="R269" i="22"/>
  <c r="S269" i="22"/>
  <c r="T269" i="22"/>
  <c r="U269" i="22"/>
  <c r="V269" i="22"/>
  <c r="A270" i="22"/>
  <c r="B270" i="22"/>
  <c r="C270" i="22"/>
  <c r="D270" i="22"/>
  <c r="F270" i="22"/>
  <c r="G270" i="22" a="1"/>
  <c r="G270" i="22" s="1"/>
  <c r="H270" i="22" a="1"/>
  <c r="H270" i="22" s="1"/>
  <c r="I270" i="22" a="1"/>
  <c r="I270" i="22"/>
  <c r="J270" i="22" a="1"/>
  <c r="J270" i="22"/>
  <c r="K270" i="22"/>
  <c r="L270" i="22"/>
  <c r="M270" i="22"/>
  <c r="N270" i="22"/>
  <c r="O270" i="22"/>
  <c r="P270" i="22"/>
  <c r="Q270" i="22"/>
  <c r="R270" i="22"/>
  <c r="S270" i="22"/>
  <c r="T270" i="22"/>
  <c r="U270" i="22"/>
  <c r="V270" i="22"/>
  <c r="A271" i="22"/>
  <c r="B271" i="22"/>
  <c r="C271" i="22"/>
  <c r="D271" i="22"/>
  <c r="F271" i="22"/>
  <c r="G271" i="22" a="1"/>
  <c r="G271" i="22"/>
  <c r="H271" i="22" a="1"/>
  <c r="H271" i="22" s="1"/>
  <c r="I271" i="22" a="1"/>
  <c r="I271" i="22"/>
  <c r="J271" i="22" a="1"/>
  <c r="J271" i="22" s="1"/>
  <c r="K271" i="22"/>
  <c r="L271" i="22"/>
  <c r="M271" i="22"/>
  <c r="N271" i="22"/>
  <c r="O271" i="22"/>
  <c r="P271" i="22"/>
  <c r="Q271" i="22"/>
  <c r="R271" i="22"/>
  <c r="S271" i="22"/>
  <c r="T271" i="22"/>
  <c r="U271" i="22"/>
  <c r="V271" i="22"/>
  <c r="A272" i="22"/>
  <c r="B272" i="22"/>
  <c r="C272" i="22"/>
  <c r="D272" i="22"/>
  <c r="F272" i="22"/>
  <c r="G272" i="22" a="1"/>
  <c r="G272" i="22"/>
  <c r="H272" i="22" a="1"/>
  <c r="H272" i="22" s="1"/>
  <c r="I272" i="22" a="1"/>
  <c r="I272" i="22"/>
  <c r="J272" i="22" a="1"/>
  <c r="J272" i="22" s="1"/>
  <c r="K272" i="22"/>
  <c r="L272" i="22"/>
  <c r="M272" i="22"/>
  <c r="N272" i="22"/>
  <c r="O272" i="22"/>
  <c r="P272" i="22"/>
  <c r="Q272" i="22"/>
  <c r="R272" i="22"/>
  <c r="S272" i="22"/>
  <c r="T272" i="22"/>
  <c r="U272" i="22"/>
  <c r="V272" i="22"/>
  <c r="A273" i="22"/>
  <c r="B273" i="22"/>
  <c r="C273" i="22"/>
  <c r="D273" i="22"/>
  <c r="F273" i="22"/>
  <c r="G273" i="22" a="1"/>
  <c r="G273" i="22" s="1"/>
  <c r="H273" i="22" a="1"/>
  <c r="H273" i="22"/>
  <c r="I273" i="22" a="1"/>
  <c r="I273" i="22" s="1"/>
  <c r="J273" i="22" a="1"/>
  <c r="J273" i="22"/>
  <c r="K273" i="22"/>
  <c r="L273" i="22"/>
  <c r="M273" i="22"/>
  <c r="N273" i="22"/>
  <c r="O273" i="22"/>
  <c r="P273" i="22"/>
  <c r="Q273" i="22"/>
  <c r="R273" i="22"/>
  <c r="S273" i="22"/>
  <c r="T273" i="22"/>
  <c r="U273" i="22"/>
  <c r="V273" i="22"/>
  <c r="A274" i="22"/>
  <c r="B274" i="22"/>
  <c r="C274" i="22"/>
  <c r="D274" i="22"/>
  <c r="F274" i="22"/>
  <c r="G274" i="22" a="1"/>
  <c r="G274" i="22"/>
  <c r="H274" i="22" a="1"/>
  <c r="H274" i="22" s="1"/>
  <c r="I274" i="22" a="1"/>
  <c r="I274" i="22" s="1"/>
  <c r="J274" i="22" a="1"/>
  <c r="J274" i="22"/>
  <c r="K274" i="22"/>
  <c r="L274" i="22"/>
  <c r="M274" i="22"/>
  <c r="N274" i="22"/>
  <c r="O274" i="22"/>
  <c r="P274" i="22"/>
  <c r="Q274" i="22"/>
  <c r="R274" i="22"/>
  <c r="S274" i="22"/>
  <c r="T274" i="22"/>
  <c r="U274" i="22"/>
  <c r="V274" i="22"/>
  <c r="A275" i="22"/>
  <c r="B275" i="22"/>
  <c r="C275" i="22"/>
  <c r="D275" i="22"/>
  <c r="F275" i="22"/>
  <c r="G275" i="22" a="1"/>
  <c r="G275" i="22" s="1"/>
  <c r="H275" i="22" a="1"/>
  <c r="H275" i="22" s="1"/>
  <c r="I275" i="22" a="1"/>
  <c r="I275" i="22"/>
  <c r="J275" i="22" a="1"/>
  <c r="J275" i="22" s="1"/>
  <c r="K275" i="22"/>
  <c r="L275" i="22"/>
  <c r="M275" i="22"/>
  <c r="N275" i="22"/>
  <c r="O275" i="22"/>
  <c r="P275" i="22"/>
  <c r="Q275" i="22"/>
  <c r="R275" i="22"/>
  <c r="S275" i="22"/>
  <c r="T275" i="22"/>
  <c r="U275" i="22"/>
  <c r="V275" i="22"/>
  <c r="A276" i="22"/>
  <c r="B276" i="22"/>
  <c r="C276" i="22"/>
  <c r="D276" i="22"/>
  <c r="F276" i="22"/>
  <c r="G276" i="22" a="1"/>
  <c r="G276" i="22" s="1"/>
  <c r="H276" i="22" a="1"/>
  <c r="H276" i="22" s="1"/>
  <c r="I276" i="22" a="1"/>
  <c r="I276" i="22"/>
  <c r="J276" i="22" a="1"/>
  <c r="J276" i="22" s="1"/>
  <c r="K276" i="22"/>
  <c r="L276" i="22"/>
  <c r="M276" i="22"/>
  <c r="N276" i="22"/>
  <c r="O276" i="22"/>
  <c r="P276" i="22"/>
  <c r="Q276" i="22"/>
  <c r="R276" i="22"/>
  <c r="S276" i="22"/>
  <c r="T276" i="22"/>
  <c r="U276" i="22"/>
  <c r="V276" i="22"/>
  <c r="A277" i="22"/>
  <c r="B277" i="22"/>
  <c r="C277" i="22"/>
  <c r="D277" i="22"/>
  <c r="F277" i="22"/>
  <c r="G277" i="22" a="1"/>
  <c r="G277" i="22" s="1"/>
  <c r="H277" i="22" a="1"/>
  <c r="H277" i="22" s="1"/>
  <c r="I277" i="22" a="1"/>
  <c r="I277" i="22"/>
  <c r="J277" i="22" a="1"/>
  <c r="J277" i="22"/>
  <c r="K277" i="22"/>
  <c r="L277" i="22"/>
  <c r="M277" i="22"/>
  <c r="N277" i="22"/>
  <c r="O277" i="22"/>
  <c r="P277" i="22"/>
  <c r="Q277" i="22"/>
  <c r="R277" i="22"/>
  <c r="S277" i="22"/>
  <c r="T277" i="22"/>
  <c r="U277" i="22"/>
  <c r="V277" i="22"/>
  <c r="A278" i="22"/>
  <c r="B278" i="22"/>
  <c r="C278" i="22"/>
  <c r="D278" i="22"/>
  <c r="F278" i="22"/>
  <c r="G278" i="22" a="1"/>
  <c r="G278" i="22" s="1"/>
  <c r="H278" i="22" a="1"/>
  <c r="H278" i="22" s="1"/>
  <c r="I278" i="22" a="1"/>
  <c r="I278" i="22"/>
  <c r="J278" i="22" a="1"/>
  <c r="J278" i="22" s="1"/>
  <c r="K278" i="22"/>
  <c r="L278" i="22"/>
  <c r="M278" i="22"/>
  <c r="N278" i="22"/>
  <c r="O278" i="22"/>
  <c r="P278" i="22"/>
  <c r="Q278" i="22"/>
  <c r="R278" i="22"/>
  <c r="S278" i="22"/>
  <c r="T278" i="22"/>
  <c r="U278" i="22"/>
  <c r="V278" i="22"/>
  <c r="A279" i="22"/>
  <c r="B279" i="22"/>
  <c r="C279" i="22"/>
  <c r="D279" i="22"/>
  <c r="F279" i="22"/>
  <c r="G279" i="22" a="1"/>
  <c r="G279" i="22"/>
  <c r="H279" i="22" a="1"/>
  <c r="H279" i="22" s="1"/>
  <c r="I279" i="22" a="1"/>
  <c r="I279" i="22"/>
  <c r="J279" i="22" a="1"/>
  <c r="J279" i="22"/>
  <c r="K279" i="22"/>
  <c r="L279" i="22"/>
  <c r="M279" i="22"/>
  <c r="N279" i="22"/>
  <c r="O279" i="22"/>
  <c r="P279" i="22"/>
  <c r="Q279" i="22"/>
  <c r="R279" i="22"/>
  <c r="S279" i="22"/>
  <c r="T279" i="22"/>
  <c r="U279" i="22"/>
  <c r="V279" i="22"/>
  <c r="A280" i="22"/>
  <c r="B280" i="22"/>
  <c r="C280" i="22"/>
  <c r="D280" i="22"/>
  <c r="F280" i="22"/>
  <c r="G280" i="22" a="1"/>
  <c r="G280" i="22" s="1"/>
  <c r="H280" i="22" a="1"/>
  <c r="H280" i="22" s="1"/>
  <c r="I280" i="22" a="1"/>
  <c r="I280" i="22"/>
  <c r="J280" i="22" a="1"/>
  <c r="J280" i="22"/>
  <c r="K280" i="22"/>
  <c r="L280" i="22"/>
  <c r="M280" i="22"/>
  <c r="N280" i="22"/>
  <c r="O280" i="22"/>
  <c r="P280" i="22"/>
  <c r="Q280" i="22"/>
  <c r="R280" i="22"/>
  <c r="S280" i="22"/>
  <c r="T280" i="22"/>
  <c r="U280" i="22"/>
  <c r="V280" i="22"/>
  <c r="A281" i="22"/>
  <c r="B281" i="22"/>
  <c r="C281" i="22"/>
  <c r="D281" i="22"/>
  <c r="F281" i="22"/>
  <c r="G281" i="22" a="1"/>
  <c r="G281" i="22" s="1"/>
  <c r="H281" i="22" a="1"/>
  <c r="H281" i="22"/>
  <c r="I281" i="22" a="1"/>
  <c r="I281" i="22" s="1"/>
  <c r="J281" i="22" a="1"/>
  <c r="J281" i="22"/>
  <c r="K281" i="22"/>
  <c r="L281" i="22"/>
  <c r="M281" i="22"/>
  <c r="N281" i="22"/>
  <c r="O281" i="22"/>
  <c r="P281" i="22"/>
  <c r="Q281" i="22"/>
  <c r="R281" i="22"/>
  <c r="S281" i="22"/>
  <c r="T281" i="22"/>
  <c r="U281" i="22"/>
  <c r="V281" i="22"/>
  <c r="A282" i="22"/>
  <c r="B282" i="22"/>
  <c r="C282" i="22"/>
  <c r="D282" i="22"/>
  <c r="F282" i="22"/>
  <c r="G282" i="22" a="1"/>
  <c r="G282" i="22" s="1"/>
  <c r="H282" i="22" a="1"/>
  <c r="H282" i="22" s="1"/>
  <c r="I282" i="22" a="1"/>
  <c r="I282" i="22" s="1"/>
  <c r="J282" i="22" a="1"/>
  <c r="J282" i="22"/>
  <c r="K282" i="22"/>
  <c r="L282" i="22"/>
  <c r="M282" i="22"/>
  <c r="N282" i="22"/>
  <c r="O282" i="22"/>
  <c r="P282" i="22"/>
  <c r="Q282" i="22"/>
  <c r="R282" i="22"/>
  <c r="S282" i="22"/>
  <c r="T282" i="22"/>
  <c r="U282" i="22"/>
  <c r="V282" i="22"/>
  <c r="A283" i="22"/>
  <c r="B283" i="22"/>
  <c r="C283" i="22"/>
  <c r="D283" i="22"/>
  <c r="F283" i="22"/>
  <c r="G283" i="22" a="1"/>
  <c r="G283" i="22"/>
  <c r="H283" i="22" a="1"/>
  <c r="H283" i="22" s="1"/>
  <c r="I283" i="22" a="1"/>
  <c r="I283" i="22"/>
  <c r="J283" i="22" a="1"/>
  <c r="J283" i="22" s="1"/>
  <c r="K283" i="22"/>
  <c r="L283" i="22"/>
  <c r="M283" i="22"/>
  <c r="N283" i="22"/>
  <c r="O283" i="22"/>
  <c r="P283" i="22"/>
  <c r="Q283" i="22"/>
  <c r="R283" i="22"/>
  <c r="S283" i="22"/>
  <c r="T283" i="22"/>
  <c r="U283" i="22"/>
  <c r="V283" i="22"/>
  <c r="A284" i="22"/>
  <c r="B284" i="22"/>
  <c r="C284" i="22"/>
  <c r="D284" i="22"/>
  <c r="F284" i="22"/>
  <c r="G284" i="22" a="1"/>
  <c r="G284" i="22"/>
  <c r="H284" i="22" a="1"/>
  <c r="H284" i="22" s="1"/>
  <c r="I284" i="22" a="1"/>
  <c r="I284" i="22" s="1"/>
  <c r="J284" i="22" a="1"/>
  <c r="J284" i="22" s="1"/>
  <c r="K284" i="22"/>
  <c r="L284" i="22"/>
  <c r="M284" i="22"/>
  <c r="N284" i="22"/>
  <c r="O284" i="22"/>
  <c r="P284" i="22"/>
  <c r="Q284" i="22"/>
  <c r="R284" i="22"/>
  <c r="S284" i="22"/>
  <c r="T284" i="22"/>
  <c r="U284" i="22"/>
  <c r="V284" i="22"/>
  <c r="A285" i="22"/>
  <c r="B285" i="22"/>
  <c r="C285" i="22"/>
  <c r="D285" i="22"/>
  <c r="F285" i="22"/>
  <c r="G285" i="22" a="1"/>
  <c r="G285" i="22" s="1"/>
  <c r="H285" i="22" a="1"/>
  <c r="H285" i="22" s="1"/>
  <c r="I285" i="22" a="1"/>
  <c r="I285" i="22"/>
  <c r="J285" i="22" a="1"/>
  <c r="J285" i="22"/>
  <c r="K285" i="22"/>
  <c r="L285" i="22"/>
  <c r="M285" i="22"/>
  <c r="N285" i="22"/>
  <c r="O285" i="22"/>
  <c r="P285" i="22"/>
  <c r="Q285" i="22"/>
  <c r="R285" i="22"/>
  <c r="S285" i="22"/>
  <c r="T285" i="22"/>
  <c r="U285" i="22"/>
  <c r="V285" i="22"/>
  <c r="A286" i="22"/>
  <c r="B286" i="22"/>
  <c r="C286" i="22"/>
  <c r="D286" i="22"/>
  <c r="F286" i="22"/>
  <c r="G286" i="22" a="1"/>
  <c r="G286" i="22" s="1"/>
  <c r="H286" i="22" a="1"/>
  <c r="H286" i="22" s="1"/>
  <c r="I286" i="22" a="1"/>
  <c r="I286" i="22" s="1"/>
  <c r="J286" i="22" a="1"/>
  <c r="J286" i="22" s="1"/>
  <c r="K286" i="22"/>
  <c r="L286" i="22"/>
  <c r="M286" i="22"/>
  <c r="N286" i="22"/>
  <c r="O286" i="22"/>
  <c r="P286" i="22"/>
  <c r="Q286" i="22"/>
  <c r="R286" i="22"/>
  <c r="S286" i="22"/>
  <c r="T286" i="22"/>
  <c r="U286" i="22"/>
  <c r="V286" i="22"/>
  <c r="A287" i="22"/>
  <c r="B287" i="22"/>
  <c r="C287" i="22"/>
  <c r="D287" i="22"/>
  <c r="F287" i="22"/>
  <c r="G287" i="22" a="1"/>
  <c r="G287" i="22"/>
  <c r="H287" i="22" a="1"/>
  <c r="H287" i="22" s="1"/>
  <c r="I287" i="22" a="1"/>
  <c r="I287" i="22"/>
  <c r="J287" i="22" a="1"/>
  <c r="J287" i="22" s="1"/>
  <c r="K287" i="22"/>
  <c r="L287" i="22"/>
  <c r="M287" i="22"/>
  <c r="N287" i="22"/>
  <c r="O287" i="22"/>
  <c r="P287" i="22"/>
  <c r="Q287" i="22"/>
  <c r="R287" i="22"/>
  <c r="S287" i="22"/>
  <c r="T287" i="22"/>
  <c r="U287" i="22"/>
  <c r="V287" i="22"/>
  <c r="A288" i="22"/>
  <c r="B288" i="22"/>
  <c r="C288" i="22"/>
  <c r="D288" i="22"/>
  <c r="F288" i="22"/>
  <c r="G288" i="22" a="1"/>
  <c r="G288" i="22" s="1"/>
  <c r="H288" i="22" a="1"/>
  <c r="H288" i="22" s="1"/>
  <c r="I288" i="22" a="1"/>
  <c r="I288" i="22"/>
  <c r="J288" i="22" a="1"/>
  <c r="J288" i="22"/>
  <c r="K288" i="22"/>
  <c r="L288" i="22"/>
  <c r="M288" i="22"/>
  <c r="N288" i="22"/>
  <c r="O288" i="22"/>
  <c r="P288" i="22"/>
  <c r="Q288" i="22"/>
  <c r="R288" i="22"/>
  <c r="S288" i="22"/>
  <c r="T288" i="22"/>
  <c r="U288" i="22"/>
  <c r="V288" i="22"/>
  <c r="A289" i="22"/>
  <c r="B289" i="22"/>
  <c r="C289" i="22"/>
  <c r="D289" i="22"/>
  <c r="F289" i="22"/>
  <c r="G289" i="22" a="1"/>
  <c r="G289" i="22" s="1"/>
  <c r="H289" i="22" a="1"/>
  <c r="H289" i="22"/>
  <c r="I289" i="22" a="1"/>
  <c r="I289" i="22" s="1"/>
  <c r="J289" i="22" a="1"/>
  <c r="J289" i="22"/>
  <c r="K289" i="22"/>
  <c r="L289" i="22"/>
  <c r="M289" i="22"/>
  <c r="N289" i="22"/>
  <c r="O289" i="22"/>
  <c r="P289" i="22"/>
  <c r="Q289" i="22"/>
  <c r="R289" i="22"/>
  <c r="S289" i="22"/>
  <c r="T289" i="22"/>
  <c r="U289" i="22"/>
  <c r="V289" i="22"/>
  <c r="A290" i="22"/>
  <c r="B290" i="22"/>
  <c r="C290" i="22"/>
  <c r="D290" i="22"/>
  <c r="F290" i="22"/>
  <c r="G290" i="22" a="1"/>
  <c r="G290" i="22"/>
  <c r="H290" i="22" a="1"/>
  <c r="H290" i="22" s="1"/>
  <c r="I290" i="22" a="1"/>
  <c r="I290" i="22" s="1"/>
  <c r="J290" i="22" a="1"/>
  <c r="J290" i="22" s="1"/>
  <c r="K290" i="22"/>
  <c r="L290" i="22"/>
  <c r="M290" i="22"/>
  <c r="N290" i="22"/>
  <c r="O290" i="22"/>
  <c r="P290" i="22"/>
  <c r="Q290" i="22"/>
  <c r="R290" i="22"/>
  <c r="S290" i="22"/>
  <c r="T290" i="22"/>
  <c r="U290" i="22"/>
  <c r="V290" i="22"/>
  <c r="A291" i="22"/>
  <c r="B291" i="22"/>
  <c r="C291" i="22"/>
  <c r="D291" i="22"/>
  <c r="F291" i="22"/>
  <c r="G291" i="22" a="1"/>
  <c r="G291" i="22"/>
  <c r="H291" i="22" a="1"/>
  <c r="H291" i="22" s="1"/>
  <c r="I291" i="22" a="1"/>
  <c r="I291" i="22"/>
  <c r="J291" i="22" a="1"/>
  <c r="J291" i="22" s="1"/>
  <c r="K291" i="22"/>
  <c r="L291" i="22"/>
  <c r="M291" i="22"/>
  <c r="N291" i="22"/>
  <c r="O291" i="22"/>
  <c r="P291" i="22"/>
  <c r="Q291" i="22"/>
  <c r="R291" i="22"/>
  <c r="S291" i="22"/>
  <c r="T291" i="22"/>
  <c r="U291" i="22"/>
  <c r="V291" i="22"/>
  <c r="A292" i="22"/>
  <c r="B292" i="22"/>
  <c r="C292" i="22"/>
  <c r="D292" i="22"/>
  <c r="F292" i="22"/>
  <c r="G292" i="22" a="1"/>
  <c r="G292" i="22" s="1"/>
  <c r="H292" i="22" a="1"/>
  <c r="H292" i="22" s="1"/>
  <c r="I292" i="22" a="1"/>
  <c r="I292" i="22" s="1"/>
  <c r="J292" i="22" a="1"/>
  <c r="J292" i="22" s="1"/>
  <c r="K292" i="22"/>
  <c r="L292" i="22"/>
  <c r="M292" i="22"/>
  <c r="N292" i="22"/>
  <c r="O292" i="22"/>
  <c r="P292" i="22"/>
  <c r="Q292" i="22"/>
  <c r="R292" i="22"/>
  <c r="S292" i="22"/>
  <c r="T292" i="22"/>
  <c r="U292" i="22"/>
  <c r="V292" i="22"/>
  <c r="A293" i="22"/>
  <c r="B293" i="22"/>
  <c r="C293" i="22"/>
  <c r="D293" i="22"/>
  <c r="F293" i="22"/>
  <c r="G293" i="22" a="1"/>
  <c r="G293" i="22" s="1"/>
  <c r="H293" i="22" a="1"/>
  <c r="H293" i="22" s="1"/>
  <c r="I293" i="22" a="1"/>
  <c r="I293" i="22" s="1"/>
  <c r="J293" i="22" a="1"/>
  <c r="J293" i="22"/>
  <c r="K293" i="22"/>
  <c r="L293" i="22"/>
  <c r="M293" i="22"/>
  <c r="N293" i="22"/>
  <c r="O293" i="22"/>
  <c r="P293" i="22"/>
  <c r="Q293" i="22"/>
  <c r="R293" i="22"/>
  <c r="S293" i="22"/>
  <c r="T293" i="22"/>
  <c r="U293" i="22"/>
  <c r="V293" i="22"/>
  <c r="A294" i="22"/>
  <c r="B294" i="22"/>
  <c r="C294" i="22"/>
  <c r="D294" i="22"/>
  <c r="F294" i="22"/>
  <c r="G294" i="22" a="1"/>
  <c r="G294" i="22" s="1"/>
  <c r="H294" i="22" a="1"/>
  <c r="H294" i="22" s="1"/>
  <c r="I294" i="22" a="1"/>
  <c r="I294" i="22"/>
  <c r="J294" i="22" a="1"/>
  <c r="J294" i="22" s="1"/>
  <c r="K294" i="22"/>
  <c r="L294" i="22"/>
  <c r="M294" i="22"/>
  <c r="N294" i="22"/>
  <c r="O294" i="22"/>
  <c r="P294" i="22"/>
  <c r="Q294" i="22"/>
  <c r="R294" i="22"/>
  <c r="S294" i="22"/>
  <c r="T294" i="22"/>
  <c r="U294" i="22"/>
  <c r="V294" i="22"/>
  <c r="A295" i="22"/>
  <c r="B295" i="22"/>
  <c r="C295" i="22"/>
  <c r="D295" i="22"/>
  <c r="F295" i="22"/>
  <c r="G295" i="22" a="1"/>
  <c r="G295" i="22"/>
  <c r="H295" i="22" a="1"/>
  <c r="H295" i="22" s="1"/>
  <c r="I295" i="22" a="1"/>
  <c r="I295" i="22"/>
  <c r="J295" i="22" a="1"/>
  <c r="J295" i="22" s="1"/>
  <c r="K295" i="22"/>
  <c r="L295" i="22"/>
  <c r="M295" i="22"/>
  <c r="N295" i="22"/>
  <c r="O295" i="22"/>
  <c r="P295" i="22"/>
  <c r="Q295" i="22"/>
  <c r="R295" i="22"/>
  <c r="S295" i="22"/>
  <c r="T295" i="22"/>
  <c r="U295" i="22"/>
  <c r="V295" i="22"/>
  <c r="A296" i="22"/>
  <c r="B296" i="22"/>
  <c r="C296" i="22"/>
  <c r="D296" i="22"/>
  <c r="F296" i="22"/>
  <c r="G296" i="22" a="1"/>
  <c r="G296" i="22" s="1"/>
  <c r="H296" i="22" a="1"/>
  <c r="H296" i="22" s="1"/>
  <c r="I296" i="22" a="1"/>
  <c r="I296" i="22"/>
  <c r="J296" i="22" a="1"/>
  <c r="J296" i="22" s="1"/>
  <c r="K296" i="22"/>
  <c r="L296" i="22"/>
  <c r="M296" i="22"/>
  <c r="N296" i="22"/>
  <c r="O296" i="22"/>
  <c r="P296" i="22"/>
  <c r="Q296" i="22"/>
  <c r="R296" i="22"/>
  <c r="S296" i="22"/>
  <c r="T296" i="22"/>
  <c r="U296" i="22"/>
  <c r="V296" i="22"/>
  <c r="A297" i="22"/>
  <c r="B297" i="22"/>
  <c r="C297" i="22"/>
  <c r="D297" i="22"/>
  <c r="F297" i="22"/>
  <c r="G297" i="22" a="1"/>
  <c r="G297" i="22" s="1"/>
  <c r="H297" i="22" a="1"/>
  <c r="H297" i="22"/>
  <c r="I297" i="22" a="1"/>
  <c r="I297" i="22" s="1"/>
  <c r="J297" i="22" a="1"/>
  <c r="J297" i="22"/>
  <c r="K297" i="22"/>
  <c r="L297" i="22"/>
  <c r="M297" i="22"/>
  <c r="N297" i="22"/>
  <c r="O297" i="22"/>
  <c r="P297" i="22"/>
  <c r="Q297" i="22"/>
  <c r="R297" i="22"/>
  <c r="S297" i="22"/>
  <c r="T297" i="22"/>
  <c r="U297" i="22"/>
  <c r="V297" i="22"/>
  <c r="A298" i="22"/>
  <c r="B298" i="22"/>
  <c r="C298" i="22"/>
  <c r="D298" i="22"/>
  <c r="F298" i="22"/>
  <c r="G298" i="22" a="1"/>
  <c r="G298" i="22" s="1"/>
  <c r="H298" i="22" a="1"/>
  <c r="H298" i="22" s="1"/>
  <c r="I298" i="22" a="1"/>
  <c r="I298" i="22" s="1"/>
  <c r="J298" i="22" a="1"/>
  <c r="J298" i="22"/>
  <c r="K298" i="22"/>
  <c r="L298" i="22"/>
  <c r="M298" i="22"/>
  <c r="N298" i="22"/>
  <c r="O298" i="22"/>
  <c r="P298" i="22"/>
  <c r="Q298" i="22"/>
  <c r="R298" i="22"/>
  <c r="S298" i="22"/>
  <c r="T298" i="22"/>
  <c r="U298" i="22"/>
  <c r="V298" i="22"/>
  <c r="A299" i="22"/>
  <c r="B299" i="22"/>
  <c r="C299" i="22"/>
  <c r="D299" i="22"/>
  <c r="F299" i="22"/>
  <c r="G299" i="22" a="1"/>
  <c r="G299" i="22"/>
  <c r="H299" i="22" a="1"/>
  <c r="H299" i="22" s="1"/>
  <c r="I299" i="22" a="1"/>
  <c r="I299" i="22"/>
  <c r="J299" i="22" a="1"/>
  <c r="J299" i="22" s="1"/>
  <c r="K299" i="22"/>
  <c r="L299" i="22"/>
  <c r="M299" i="22"/>
  <c r="N299" i="22"/>
  <c r="O299" i="22"/>
  <c r="P299" i="22"/>
  <c r="Q299" i="22"/>
  <c r="R299" i="22"/>
  <c r="S299" i="22"/>
  <c r="T299" i="22"/>
  <c r="U299" i="22"/>
  <c r="V299" i="22"/>
  <c r="A300" i="22"/>
  <c r="B300" i="22"/>
  <c r="C300" i="22"/>
  <c r="D300" i="22"/>
  <c r="F300" i="22"/>
  <c r="G300" i="22" a="1"/>
  <c r="G300" i="22"/>
  <c r="H300" i="22" a="1"/>
  <c r="H300" i="22" s="1"/>
  <c r="I300" i="22" a="1"/>
  <c r="I300" i="22" s="1"/>
  <c r="J300" i="22" a="1"/>
  <c r="J300" i="22" s="1"/>
  <c r="K300" i="22"/>
  <c r="L300" i="22"/>
  <c r="M300" i="22"/>
  <c r="N300" i="22"/>
  <c r="O300" i="22"/>
  <c r="P300" i="22"/>
  <c r="Q300" i="22"/>
  <c r="R300" i="22"/>
  <c r="S300" i="22"/>
  <c r="T300" i="22"/>
  <c r="U300" i="22"/>
  <c r="V300" i="22"/>
  <c r="A301" i="22"/>
  <c r="B301" i="22"/>
  <c r="C301" i="22"/>
  <c r="D301" i="22"/>
  <c r="F301" i="22"/>
  <c r="G301" i="22" a="1"/>
  <c r="G301" i="22" s="1"/>
  <c r="H301" i="22" a="1"/>
  <c r="H301" i="22" s="1"/>
  <c r="I301" i="22" a="1"/>
  <c r="I301" i="22" s="1"/>
  <c r="J301" i="22" a="1"/>
  <c r="J301" i="22"/>
  <c r="K301" i="22"/>
  <c r="L301" i="22"/>
  <c r="M301" i="22"/>
  <c r="N301" i="22"/>
  <c r="O301" i="22"/>
  <c r="P301" i="22"/>
  <c r="Q301" i="22"/>
  <c r="R301" i="22"/>
  <c r="S301" i="22"/>
  <c r="T301" i="22"/>
  <c r="U301" i="22"/>
  <c r="V301" i="22"/>
  <c r="A302" i="22"/>
  <c r="B302" i="22"/>
  <c r="C302" i="22"/>
  <c r="D302" i="22"/>
  <c r="F302" i="22"/>
  <c r="G302" i="22" a="1"/>
  <c r="G302" i="22" s="1"/>
  <c r="H302" i="22" a="1"/>
  <c r="H302" i="22" s="1"/>
  <c r="I302" i="22" a="1"/>
  <c r="I302" i="22"/>
  <c r="J302" i="22" a="1"/>
  <c r="J302" i="22" s="1"/>
  <c r="K302" i="22"/>
  <c r="L302" i="22"/>
  <c r="M302" i="22"/>
  <c r="N302" i="22"/>
  <c r="O302" i="22"/>
  <c r="P302" i="22"/>
  <c r="Q302" i="22"/>
  <c r="R302" i="22"/>
  <c r="S302" i="22"/>
  <c r="T302" i="22"/>
  <c r="U302" i="22"/>
  <c r="V302" i="22"/>
  <c r="A303" i="22"/>
  <c r="B303" i="22"/>
  <c r="C303" i="22"/>
  <c r="D303" i="22"/>
  <c r="F303" i="22"/>
  <c r="G303" i="22" a="1"/>
  <c r="G303" i="22"/>
  <c r="H303" i="22" a="1"/>
  <c r="H303" i="22" s="1"/>
  <c r="I303" i="22" a="1"/>
  <c r="I303" i="22"/>
  <c r="J303" i="22" a="1"/>
  <c r="J303" i="22" s="1"/>
  <c r="K303" i="22"/>
  <c r="L303" i="22"/>
  <c r="M303" i="22"/>
  <c r="N303" i="22"/>
  <c r="O303" i="22"/>
  <c r="P303" i="22"/>
  <c r="Q303" i="22"/>
  <c r="R303" i="22"/>
  <c r="S303" i="22"/>
  <c r="T303" i="22"/>
  <c r="U303" i="22"/>
  <c r="V303" i="22"/>
  <c r="A304" i="22"/>
  <c r="B304" i="22"/>
  <c r="C304" i="22"/>
  <c r="D304" i="22"/>
  <c r="F304" i="22"/>
  <c r="G304" i="22" a="1"/>
  <c r="G304" i="22" s="1"/>
  <c r="H304" i="22" a="1"/>
  <c r="H304" i="22" s="1"/>
  <c r="I304" i="22" a="1"/>
  <c r="I304" i="22"/>
  <c r="J304" i="22" a="1"/>
  <c r="J304" i="22" s="1"/>
  <c r="K304" i="22"/>
  <c r="L304" i="22"/>
  <c r="M304" i="22"/>
  <c r="N304" i="22"/>
  <c r="O304" i="22"/>
  <c r="P304" i="22"/>
  <c r="Q304" i="22"/>
  <c r="R304" i="22"/>
  <c r="S304" i="22"/>
  <c r="T304" i="22"/>
  <c r="U304" i="22"/>
  <c r="V304" i="22"/>
  <c r="A305" i="22"/>
  <c r="B305" i="22"/>
  <c r="C305" i="22"/>
  <c r="D305" i="22"/>
  <c r="F305" i="22"/>
  <c r="G305" i="22" a="1"/>
  <c r="G305" i="22" s="1"/>
  <c r="H305" i="22" a="1"/>
  <c r="H305" i="22"/>
  <c r="I305" i="22" a="1"/>
  <c r="I305" i="22" s="1"/>
  <c r="J305" i="22" a="1"/>
  <c r="J305" i="22"/>
  <c r="K305" i="22"/>
  <c r="L305" i="22"/>
  <c r="M305" i="22"/>
  <c r="N305" i="22"/>
  <c r="O305" i="22"/>
  <c r="P305" i="22"/>
  <c r="Q305" i="22"/>
  <c r="R305" i="22"/>
  <c r="S305" i="22"/>
  <c r="T305" i="22"/>
  <c r="U305" i="22"/>
  <c r="V305" i="22"/>
  <c r="A306" i="22"/>
  <c r="B306" i="22"/>
  <c r="C306" i="22"/>
  <c r="D306" i="22"/>
  <c r="F306" i="22"/>
  <c r="G306" i="22" a="1"/>
  <c r="G306" i="22" s="1"/>
  <c r="H306" i="22" a="1"/>
  <c r="H306" i="22" s="1"/>
  <c r="I306" i="22" a="1"/>
  <c r="I306" i="22" s="1"/>
  <c r="J306" i="22" a="1"/>
  <c r="J306" i="22"/>
  <c r="K306" i="22"/>
  <c r="L306" i="22"/>
  <c r="M306" i="22"/>
  <c r="N306" i="22"/>
  <c r="O306" i="22"/>
  <c r="P306" i="22"/>
  <c r="Q306" i="22"/>
  <c r="R306" i="22"/>
  <c r="S306" i="22"/>
  <c r="T306" i="22"/>
  <c r="U306" i="22"/>
  <c r="V306" i="22"/>
  <c r="A307" i="22"/>
  <c r="B307" i="22"/>
  <c r="C307" i="22"/>
  <c r="D307" i="22"/>
  <c r="F307" i="22"/>
  <c r="G307" i="22" a="1"/>
  <c r="G307" i="22"/>
  <c r="H307" i="22" a="1"/>
  <c r="H307" i="22" s="1"/>
  <c r="I307" i="22" a="1"/>
  <c r="I307" i="22"/>
  <c r="J307" i="22" a="1"/>
  <c r="J307" i="22" s="1"/>
  <c r="K307" i="22"/>
  <c r="L307" i="22"/>
  <c r="M307" i="22"/>
  <c r="N307" i="22"/>
  <c r="O307" i="22"/>
  <c r="P307" i="22"/>
  <c r="Q307" i="22"/>
  <c r="R307" i="22"/>
  <c r="S307" i="22"/>
  <c r="T307" i="22"/>
  <c r="U307" i="22"/>
  <c r="V307" i="22"/>
  <c r="A308" i="22"/>
  <c r="B308" i="22"/>
  <c r="C308" i="22"/>
  <c r="D308" i="22"/>
  <c r="F308" i="22"/>
  <c r="G308" i="22" a="1"/>
  <c r="G308" i="22" s="1"/>
  <c r="H308" i="22" a="1"/>
  <c r="H308" i="22"/>
  <c r="I308" i="22" a="1"/>
  <c r="I308" i="22" s="1"/>
  <c r="J308" i="22" a="1"/>
  <c r="J308" i="22" s="1"/>
  <c r="K308" i="22"/>
  <c r="L308" i="22"/>
  <c r="M308" i="22"/>
  <c r="N308" i="22"/>
  <c r="O308" i="22"/>
  <c r="P308" i="22"/>
  <c r="Q308" i="22"/>
  <c r="R308" i="22"/>
  <c r="S308" i="22"/>
  <c r="T308" i="22"/>
  <c r="U308" i="22"/>
  <c r="V308" i="22"/>
  <c r="A309" i="22"/>
  <c r="B309" i="22"/>
  <c r="C309" i="22"/>
  <c r="D309" i="22"/>
  <c r="F309" i="22"/>
  <c r="G309" i="22" a="1"/>
  <c r="G309" i="22" s="1"/>
  <c r="H309" i="22" a="1"/>
  <c r="H309" i="22" s="1"/>
  <c r="I309" i="22" a="1"/>
  <c r="I309" i="22" s="1"/>
  <c r="J309" i="22" a="1"/>
  <c r="J309" i="22"/>
  <c r="K309" i="22"/>
  <c r="L309" i="22"/>
  <c r="M309" i="22"/>
  <c r="N309" i="22"/>
  <c r="O309" i="22"/>
  <c r="P309" i="22"/>
  <c r="Q309" i="22"/>
  <c r="R309" i="22"/>
  <c r="S309" i="22"/>
  <c r="T309" i="22"/>
  <c r="U309" i="22"/>
  <c r="V309" i="22"/>
  <c r="A310" i="22"/>
  <c r="B310" i="22"/>
  <c r="C310" i="22"/>
  <c r="D310" i="22"/>
  <c r="F310" i="22"/>
  <c r="G310" i="22" a="1"/>
  <c r="G310" i="22" s="1"/>
  <c r="H310" i="22" a="1"/>
  <c r="H310" i="22" s="1"/>
  <c r="I310" i="22" a="1"/>
  <c r="I310" i="22" s="1"/>
  <c r="J310" i="22" a="1"/>
  <c r="J310" i="22" s="1"/>
  <c r="K310" i="22"/>
  <c r="L310" i="22"/>
  <c r="M310" i="22"/>
  <c r="N310" i="22"/>
  <c r="O310" i="22"/>
  <c r="P310" i="22"/>
  <c r="Q310" i="22"/>
  <c r="R310" i="22"/>
  <c r="S310" i="22"/>
  <c r="T310" i="22"/>
  <c r="U310" i="22"/>
  <c r="V310" i="22"/>
  <c r="A311" i="22"/>
  <c r="B311" i="22"/>
  <c r="C311" i="22"/>
  <c r="D311" i="22"/>
  <c r="F311" i="22"/>
  <c r="G311" i="22" a="1"/>
  <c r="G311" i="22"/>
  <c r="H311" i="22" a="1"/>
  <c r="H311" i="22" s="1"/>
  <c r="I311" i="22" a="1"/>
  <c r="I311" i="22"/>
  <c r="J311" i="22" a="1"/>
  <c r="J311" i="22" s="1"/>
  <c r="K311" i="22"/>
  <c r="L311" i="22"/>
  <c r="M311" i="22"/>
  <c r="N311" i="22"/>
  <c r="O311" i="22"/>
  <c r="P311" i="22"/>
  <c r="Q311" i="22"/>
  <c r="R311" i="22"/>
  <c r="S311" i="22"/>
  <c r="T311" i="22"/>
  <c r="U311" i="22"/>
  <c r="V311" i="22"/>
  <c r="A312" i="22"/>
  <c r="B312" i="22"/>
  <c r="C312" i="22"/>
  <c r="D312" i="22"/>
  <c r="F312" i="22"/>
  <c r="G312" i="22" a="1"/>
  <c r="G312" i="22" s="1"/>
  <c r="H312" i="22" a="1"/>
  <c r="H312" i="22" s="1"/>
  <c r="I312" i="22" a="1"/>
  <c r="I312" i="22"/>
  <c r="J312" i="22" a="1"/>
  <c r="J312" i="22" s="1"/>
  <c r="K312" i="22"/>
  <c r="L312" i="22"/>
  <c r="M312" i="22"/>
  <c r="N312" i="22"/>
  <c r="O312" i="22"/>
  <c r="P312" i="22"/>
  <c r="Q312" i="22"/>
  <c r="R312" i="22"/>
  <c r="S312" i="22"/>
  <c r="T312" i="22"/>
  <c r="U312" i="22"/>
  <c r="V312" i="22"/>
  <c r="A313" i="22"/>
  <c r="B313" i="22"/>
  <c r="C313" i="22"/>
  <c r="D313" i="22"/>
  <c r="F313" i="22"/>
  <c r="G313" i="22" a="1"/>
  <c r="G313" i="22" s="1"/>
  <c r="H313" i="22" a="1"/>
  <c r="H313" i="22"/>
  <c r="I313" i="22" a="1"/>
  <c r="I313" i="22" s="1"/>
  <c r="J313" i="22" a="1"/>
  <c r="J313" i="22"/>
  <c r="K313" i="22"/>
  <c r="L313" i="22"/>
  <c r="M313" i="22"/>
  <c r="N313" i="22"/>
  <c r="O313" i="22"/>
  <c r="P313" i="22"/>
  <c r="Q313" i="22"/>
  <c r="R313" i="22"/>
  <c r="S313" i="22"/>
  <c r="T313" i="22"/>
  <c r="U313" i="22"/>
  <c r="V313" i="22"/>
  <c r="A314" i="22"/>
  <c r="B314" i="22"/>
  <c r="C314" i="22"/>
  <c r="D314" i="22"/>
  <c r="F314" i="22"/>
  <c r="G314" i="22" a="1"/>
  <c r="G314" i="22" s="1"/>
  <c r="H314" i="22" a="1"/>
  <c r="H314" i="22" s="1"/>
  <c r="I314" i="22" a="1"/>
  <c r="I314" i="22"/>
  <c r="J314" i="22" a="1"/>
  <c r="J314" i="22"/>
  <c r="K314" i="22"/>
  <c r="L314" i="22"/>
  <c r="M314" i="22"/>
  <c r="N314" i="22"/>
  <c r="O314" i="22"/>
  <c r="P314" i="22"/>
  <c r="Q314" i="22"/>
  <c r="R314" i="22"/>
  <c r="S314" i="22"/>
  <c r="T314" i="22"/>
  <c r="U314" i="22"/>
  <c r="V314" i="22"/>
  <c r="A315" i="22"/>
  <c r="B315" i="22"/>
  <c r="C315" i="22"/>
  <c r="D315" i="22"/>
  <c r="F315" i="22"/>
  <c r="G315" i="22" a="1"/>
  <c r="G315" i="22"/>
  <c r="H315" i="22" a="1"/>
  <c r="H315" i="22" s="1"/>
  <c r="I315" i="22" a="1"/>
  <c r="I315" i="22"/>
  <c r="J315" i="22" a="1"/>
  <c r="J315" i="22" s="1"/>
  <c r="K315" i="22"/>
  <c r="L315" i="22"/>
  <c r="M315" i="22"/>
  <c r="N315" i="22"/>
  <c r="O315" i="22"/>
  <c r="P315" i="22"/>
  <c r="Q315" i="22"/>
  <c r="R315" i="22"/>
  <c r="S315" i="22"/>
  <c r="T315" i="22"/>
  <c r="U315" i="22"/>
  <c r="V315" i="22"/>
  <c r="A316" i="22"/>
  <c r="B316" i="22"/>
  <c r="C316" i="22"/>
  <c r="D316" i="22"/>
  <c r="F316" i="22"/>
  <c r="G316" i="22" a="1"/>
  <c r="G316" i="22"/>
  <c r="H316" i="22" a="1"/>
  <c r="H316" i="22" s="1"/>
  <c r="I316" i="22" a="1"/>
  <c r="I316" i="22" s="1"/>
  <c r="J316" i="22" a="1"/>
  <c r="J316" i="22"/>
  <c r="K316" i="22"/>
  <c r="L316" i="22"/>
  <c r="M316" i="22"/>
  <c r="N316" i="22"/>
  <c r="O316" i="22"/>
  <c r="P316" i="22"/>
  <c r="Q316" i="22"/>
  <c r="R316" i="22"/>
  <c r="S316" i="22"/>
  <c r="T316" i="22"/>
  <c r="U316" i="22"/>
  <c r="V316" i="22"/>
  <c r="A317" i="22"/>
  <c r="B317" i="22"/>
  <c r="C317" i="22"/>
  <c r="D317" i="22"/>
  <c r="F317" i="22"/>
  <c r="G317" i="22" a="1"/>
  <c r="G317" i="22" s="1"/>
  <c r="H317" i="22" a="1"/>
  <c r="H317" i="22" s="1"/>
  <c r="I317" i="22" a="1"/>
  <c r="I317" i="22" s="1"/>
  <c r="J317" i="22" a="1"/>
  <c r="J317" i="22"/>
  <c r="K317" i="22"/>
  <c r="L317" i="22"/>
  <c r="M317" i="22"/>
  <c r="N317" i="22"/>
  <c r="O317" i="22"/>
  <c r="P317" i="22"/>
  <c r="Q317" i="22"/>
  <c r="R317" i="22"/>
  <c r="S317" i="22"/>
  <c r="T317" i="22"/>
  <c r="U317" i="22"/>
  <c r="V317" i="22"/>
  <c r="A318" i="22"/>
  <c r="B318" i="22"/>
  <c r="C318" i="22"/>
  <c r="D318" i="22"/>
  <c r="F318" i="22"/>
  <c r="G318" i="22" a="1"/>
  <c r="G318" i="22" s="1"/>
  <c r="H318" i="22" a="1"/>
  <c r="H318" i="22" s="1"/>
  <c r="I318" i="22" a="1"/>
  <c r="I318" i="22" s="1"/>
  <c r="J318" i="22" a="1"/>
  <c r="J318" i="22" s="1"/>
  <c r="K318" i="22"/>
  <c r="L318" i="22"/>
  <c r="M318" i="22"/>
  <c r="N318" i="22"/>
  <c r="O318" i="22"/>
  <c r="P318" i="22"/>
  <c r="Q318" i="22"/>
  <c r="R318" i="22"/>
  <c r="S318" i="22"/>
  <c r="T318" i="22"/>
  <c r="U318" i="22"/>
  <c r="V318" i="22"/>
  <c r="A319" i="22"/>
  <c r="B319" i="22"/>
  <c r="C319" i="22"/>
  <c r="D319" i="22"/>
  <c r="F319" i="22"/>
  <c r="G319" i="22" a="1"/>
  <c r="G319" i="22"/>
  <c r="H319" i="22" a="1"/>
  <c r="H319" i="22" s="1"/>
  <c r="I319" i="22" a="1"/>
  <c r="I319" i="22"/>
  <c r="J319" i="22" a="1"/>
  <c r="J319" i="22" s="1"/>
  <c r="K319" i="22"/>
  <c r="L319" i="22"/>
  <c r="M319" i="22"/>
  <c r="N319" i="22"/>
  <c r="O319" i="22"/>
  <c r="P319" i="22"/>
  <c r="Q319" i="22"/>
  <c r="R319" i="22"/>
  <c r="S319" i="22"/>
  <c r="T319" i="22"/>
  <c r="U319" i="22"/>
  <c r="V319" i="22"/>
  <c r="A320" i="22"/>
  <c r="B320" i="22"/>
  <c r="C320" i="22"/>
  <c r="D320" i="22"/>
  <c r="F320" i="22"/>
  <c r="G320" i="22" a="1"/>
  <c r="G320" i="22" s="1"/>
  <c r="H320" i="22" a="1"/>
  <c r="H320" i="22" s="1"/>
  <c r="I320" i="22" a="1"/>
  <c r="I320" i="22"/>
  <c r="J320" i="22" a="1"/>
  <c r="J320" i="22"/>
  <c r="K320" i="22"/>
  <c r="L320" i="22"/>
  <c r="M320" i="22"/>
  <c r="N320" i="22"/>
  <c r="O320" i="22"/>
  <c r="P320" i="22"/>
  <c r="Q320" i="22"/>
  <c r="R320" i="22"/>
  <c r="S320" i="22"/>
  <c r="T320" i="22"/>
  <c r="U320" i="22"/>
  <c r="V320" i="22"/>
  <c r="A321" i="22"/>
  <c r="B321" i="22"/>
  <c r="C321" i="22"/>
  <c r="D321" i="22"/>
  <c r="F321" i="22"/>
  <c r="G321" i="22" a="1"/>
  <c r="G321" i="22" s="1"/>
  <c r="H321" i="22" a="1"/>
  <c r="H321" i="22"/>
  <c r="I321" i="22" a="1"/>
  <c r="I321" i="22" s="1"/>
  <c r="J321" i="22" a="1"/>
  <c r="J321" i="22"/>
  <c r="K321" i="22"/>
  <c r="L321" i="22"/>
  <c r="M321" i="22"/>
  <c r="N321" i="22"/>
  <c r="O321" i="22"/>
  <c r="P321" i="22"/>
  <c r="Q321" i="22"/>
  <c r="R321" i="22"/>
  <c r="S321" i="22"/>
  <c r="T321" i="22"/>
  <c r="U321" i="22"/>
  <c r="V321" i="22"/>
  <c r="A322" i="22"/>
  <c r="B322" i="22"/>
  <c r="C322" i="22"/>
  <c r="D322" i="22"/>
  <c r="F322" i="22"/>
  <c r="G322" i="22" a="1"/>
  <c r="G322" i="22"/>
  <c r="H322" i="22" a="1"/>
  <c r="H322" i="22" s="1"/>
  <c r="I322" i="22" a="1"/>
  <c r="I322" i="22" s="1"/>
  <c r="J322" i="22" a="1"/>
  <c r="J322" i="22"/>
  <c r="K322" i="22"/>
  <c r="L322" i="22"/>
  <c r="M322" i="22"/>
  <c r="N322" i="22"/>
  <c r="O322" i="22"/>
  <c r="P322" i="22"/>
  <c r="Q322" i="22"/>
  <c r="R322" i="22"/>
  <c r="S322" i="22"/>
  <c r="T322" i="22"/>
  <c r="U322" i="22"/>
  <c r="V322" i="22"/>
  <c r="A323" i="22"/>
  <c r="B323" i="22"/>
  <c r="C323" i="22"/>
  <c r="D323" i="22"/>
  <c r="F323" i="22"/>
  <c r="G323" i="22" a="1"/>
  <c r="G323" i="22"/>
  <c r="H323" i="22" a="1"/>
  <c r="H323" i="22" s="1"/>
  <c r="I323" i="22" a="1"/>
  <c r="I323" i="22"/>
  <c r="J323" i="22" a="1"/>
  <c r="J323" i="22" s="1"/>
  <c r="K323" i="22"/>
  <c r="L323" i="22"/>
  <c r="M323" i="22"/>
  <c r="N323" i="22"/>
  <c r="O323" i="22"/>
  <c r="P323" i="22"/>
  <c r="Q323" i="22"/>
  <c r="R323" i="22"/>
  <c r="S323" i="22"/>
  <c r="T323" i="22"/>
  <c r="U323" i="22"/>
  <c r="V323" i="22"/>
  <c r="A324" i="22"/>
  <c r="B324" i="22"/>
  <c r="C324" i="22"/>
  <c r="D324" i="22"/>
  <c r="F324" i="22"/>
  <c r="G324" i="22" a="1"/>
  <c r="G324" i="22" s="1"/>
  <c r="H324" i="22" a="1"/>
  <c r="H324" i="22" s="1"/>
  <c r="I324" i="22" a="1"/>
  <c r="I324" i="22" s="1"/>
  <c r="J324" i="22" a="1"/>
  <c r="J324" i="22" s="1"/>
  <c r="K324" i="22"/>
  <c r="L324" i="22"/>
  <c r="M324" i="22"/>
  <c r="N324" i="22"/>
  <c r="O324" i="22"/>
  <c r="P324" i="22"/>
  <c r="Q324" i="22"/>
  <c r="R324" i="22"/>
  <c r="S324" i="22"/>
  <c r="T324" i="22"/>
  <c r="U324" i="22"/>
  <c r="V324" i="22"/>
  <c r="A325" i="22"/>
  <c r="B325" i="22"/>
  <c r="C325" i="22"/>
  <c r="D325" i="22"/>
  <c r="F325" i="22"/>
  <c r="G325" i="22" a="1"/>
  <c r="G325" i="22" s="1"/>
  <c r="H325" i="22" a="1"/>
  <c r="H325" i="22" s="1"/>
  <c r="I325" i="22" a="1"/>
  <c r="I325" i="22" s="1"/>
  <c r="J325" i="22" a="1"/>
  <c r="J325" i="22"/>
  <c r="K325" i="22"/>
  <c r="L325" i="22"/>
  <c r="M325" i="22"/>
  <c r="N325" i="22"/>
  <c r="O325" i="22"/>
  <c r="P325" i="22"/>
  <c r="Q325" i="22"/>
  <c r="R325" i="22"/>
  <c r="S325" i="22"/>
  <c r="T325" i="22"/>
  <c r="U325" i="22"/>
  <c r="V325" i="22"/>
  <c r="A326" i="22"/>
  <c r="B326" i="22"/>
  <c r="C326" i="22"/>
  <c r="D326" i="22"/>
  <c r="F326" i="22"/>
  <c r="G326" i="22" a="1"/>
  <c r="G326" i="22" s="1"/>
  <c r="H326" i="22" a="1"/>
  <c r="H326" i="22" s="1"/>
  <c r="I326" i="22" a="1"/>
  <c r="I326" i="22"/>
  <c r="J326" i="22" a="1"/>
  <c r="J326" i="22" s="1"/>
  <c r="K326" i="22"/>
  <c r="L326" i="22"/>
  <c r="M326" i="22"/>
  <c r="N326" i="22"/>
  <c r="O326" i="22"/>
  <c r="P326" i="22"/>
  <c r="Q326" i="22"/>
  <c r="R326" i="22"/>
  <c r="S326" i="22"/>
  <c r="T326" i="22"/>
  <c r="U326" i="22"/>
  <c r="V326" i="22"/>
  <c r="A327" i="22"/>
  <c r="B327" i="22"/>
  <c r="C327" i="22"/>
  <c r="D327" i="22"/>
  <c r="F327" i="22"/>
  <c r="G327" i="22" a="1"/>
  <c r="G327" i="22"/>
  <c r="H327" i="22" a="1"/>
  <c r="H327" i="22" s="1"/>
  <c r="I327" i="22" a="1"/>
  <c r="I327" i="22"/>
  <c r="J327" i="22" a="1"/>
  <c r="J327" i="22" s="1"/>
  <c r="K327" i="22"/>
  <c r="L327" i="22"/>
  <c r="M327" i="22"/>
  <c r="N327" i="22"/>
  <c r="O327" i="22"/>
  <c r="P327" i="22"/>
  <c r="Q327" i="22"/>
  <c r="R327" i="22"/>
  <c r="S327" i="22"/>
  <c r="T327" i="22"/>
  <c r="U327" i="22"/>
  <c r="V327" i="22"/>
  <c r="A328" i="22"/>
  <c r="B328" i="22"/>
  <c r="C328" i="22"/>
  <c r="D328" i="22"/>
  <c r="F328" i="22"/>
  <c r="G328" i="22" a="1"/>
  <c r="G328" i="22" s="1"/>
  <c r="H328" i="22" a="1"/>
  <c r="H328" i="22" s="1"/>
  <c r="I328" i="22" a="1"/>
  <c r="I328" i="22"/>
  <c r="J328" i="22" a="1"/>
  <c r="J328" i="22" s="1"/>
  <c r="K328" i="22"/>
  <c r="L328" i="22"/>
  <c r="M328" i="22"/>
  <c r="N328" i="22"/>
  <c r="O328" i="22"/>
  <c r="P328" i="22"/>
  <c r="Q328" i="22"/>
  <c r="R328" i="22"/>
  <c r="S328" i="22"/>
  <c r="T328" i="22"/>
  <c r="U328" i="22"/>
  <c r="V328" i="22"/>
  <c r="A329" i="22"/>
  <c r="B329" i="22"/>
  <c r="C329" i="22"/>
  <c r="D329" i="22"/>
  <c r="F329" i="22"/>
  <c r="G329" i="22" a="1"/>
  <c r="G329" i="22" s="1"/>
  <c r="H329" i="22" a="1"/>
  <c r="H329" i="22"/>
  <c r="I329" i="22" a="1"/>
  <c r="I329" i="22" s="1"/>
  <c r="J329" i="22" a="1"/>
  <c r="J329" i="22"/>
  <c r="K329" i="22"/>
  <c r="L329" i="22"/>
  <c r="M329" i="22"/>
  <c r="N329" i="22"/>
  <c r="O329" i="22"/>
  <c r="P329" i="22"/>
  <c r="Q329" i="22"/>
  <c r="R329" i="22"/>
  <c r="S329" i="22"/>
  <c r="T329" i="22"/>
  <c r="U329" i="22"/>
  <c r="V329" i="22"/>
  <c r="A330" i="22"/>
  <c r="B330" i="22"/>
  <c r="C330" i="22"/>
  <c r="D330" i="22"/>
  <c r="F330" i="22"/>
  <c r="G330" i="22" a="1"/>
  <c r="G330" i="22" s="1"/>
  <c r="H330" i="22" a="1"/>
  <c r="H330" i="22" s="1"/>
  <c r="I330" i="22" a="1"/>
  <c r="I330" i="22" s="1"/>
  <c r="J330" i="22" a="1"/>
  <c r="J330" i="22"/>
  <c r="K330" i="22"/>
  <c r="L330" i="22"/>
  <c r="M330" i="22"/>
  <c r="N330" i="22"/>
  <c r="O330" i="22"/>
  <c r="P330" i="22"/>
  <c r="Q330" i="22"/>
  <c r="R330" i="22"/>
  <c r="S330" i="22"/>
  <c r="T330" i="22"/>
  <c r="U330" i="22"/>
  <c r="V330" i="22"/>
  <c r="A331" i="22"/>
  <c r="B331" i="22"/>
  <c r="C331" i="22"/>
  <c r="D331" i="22"/>
  <c r="F331" i="22"/>
  <c r="G331" i="22" a="1"/>
  <c r="G331" i="22"/>
  <c r="H331" i="22" a="1"/>
  <c r="H331" i="22" s="1"/>
  <c r="I331" i="22" a="1"/>
  <c r="I331" i="22"/>
  <c r="J331" i="22" a="1"/>
  <c r="J331" i="22" s="1"/>
  <c r="K331" i="22"/>
  <c r="L331" i="22"/>
  <c r="M331" i="22"/>
  <c r="N331" i="22"/>
  <c r="O331" i="22"/>
  <c r="P331" i="22"/>
  <c r="Q331" i="22"/>
  <c r="R331" i="22"/>
  <c r="S331" i="22"/>
  <c r="T331" i="22"/>
  <c r="U331" i="22"/>
  <c r="V331" i="22"/>
  <c r="A332" i="22"/>
  <c r="B332" i="22"/>
  <c r="C332" i="22"/>
  <c r="D332" i="22"/>
  <c r="F332" i="22"/>
  <c r="G332" i="22" a="1"/>
  <c r="G332" i="22" s="1"/>
  <c r="H332" i="22" a="1"/>
  <c r="H332" i="22"/>
  <c r="I332" i="22" a="1"/>
  <c r="I332" i="22" s="1"/>
  <c r="J332" i="22" a="1"/>
  <c r="J332" i="22" s="1"/>
  <c r="K332" i="22"/>
  <c r="L332" i="22"/>
  <c r="M332" i="22"/>
  <c r="N332" i="22"/>
  <c r="O332" i="22"/>
  <c r="P332" i="22"/>
  <c r="Q332" i="22"/>
  <c r="R332" i="22"/>
  <c r="S332" i="22"/>
  <c r="T332" i="22"/>
  <c r="U332" i="22"/>
  <c r="V332" i="22"/>
  <c r="A333" i="22"/>
  <c r="B333" i="22"/>
  <c r="C333" i="22"/>
  <c r="D333" i="22"/>
  <c r="F333" i="22"/>
  <c r="G333" i="22" a="1"/>
  <c r="G333" i="22" s="1"/>
  <c r="H333" i="22" a="1"/>
  <c r="H333" i="22" s="1"/>
  <c r="I333" i="22" a="1"/>
  <c r="I333" i="22" s="1"/>
  <c r="J333" i="22" a="1"/>
  <c r="J333" i="22"/>
  <c r="K333" i="22"/>
  <c r="L333" i="22"/>
  <c r="M333" i="22"/>
  <c r="N333" i="22"/>
  <c r="O333" i="22"/>
  <c r="P333" i="22"/>
  <c r="Q333" i="22"/>
  <c r="R333" i="22"/>
  <c r="S333" i="22"/>
  <c r="T333" i="22"/>
  <c r="U333" i="22"/>
  <c r="V333" i="22"/>
  <c r="A334" i="22"/>
  <c r="B334" i="22"/>
  <c r="C334" i="22"/>
  <c r="D334" i="22"/>
  <c r="F334" i="22"/>
  <c r="G334" i="22" a="1"/>
  <c r="G334" i="22" s="1"/>
  <c r="H334" i="22" a="1"/>
  <c r="H334" i="22" s="1"/>
  <c r="I334" i="22" a="1"/>
  <c r="I334" i="22" s="1"/>
  <c r="J334" i="22" a="1"/>
  <c r="J334" i="22" s="1"/>
  <c r="K334" i="22"/>
  <c r="L334" i="22"/>
  <c r="M334" i="22"/>
  <c r="N334" i="22"/>
  <c r="O334" i="22"/>
  <c r="P334" i="22"/>
  <c r="Q334" i="22"/>
  <c r="R334" i="22"/>
  <c r="S334" i="22"/>
  <c r="T334" i="22"/>
  <c r="U334" i="22"/>
  <c r="V334" i="22"/>
  <c r="A335" i="22"/>
  <c r="B335" i="22"/>
  <c r="C335" i="22"/>
  <c r="D335" i="22"/>
  <c r="F335" i="22"/>
  <c r="G335" i="22" a="1"/>
  <c r="G335" i="22"/>
  <c r="H335" i="22" a="1"/>
  <c r="H335" i="22" s="1"/>
  <c r="I335" i="22" a="1"/>
  <c r="I335" i="22"/>
  <c r="J335" i="22" a="1"/>
  <c r="J335" i="22" s="1"/>
  <c r="K335" i="22"/>
  <c r="L335" i="22"/>
  <c r="M335" i="22"/>
  <c r="N335" i="22"/>
  <c r="O335" i="22"/>
  <c r="P335" i="22"/>
  <c r="Q335" i="22"/>
  <c r="R335" i="22"/>
  <c r="S335" i="22"/>
  <c r="T335" i="22"/>
  <c r="U335" i="22"/>
  <c r="V335" i="22"/>
  <c r="A336" i="22"/>
  <c r="B336" i="22"/>
  <c r="C336" i="22"/>
  <c r="D336" i="22"/>
  <c r="F336" i="22"/>
  <c r="G336" i="22" a="1"/>
  <c r="G336" i="22" s="1"/>
  <c r="H336" i="22" a="1"/>
  <c r="H336" i="22" s="1"/>
  <c r="I336" i="22" a="1"/>
  <c r="I336" i="22"/>
  <c r="J336" i="22" a="1"/>
  <c r="J336" i="22" s="1"/>
  <c r="K336" i="22"/>
  <c r="L336" i="22"/>
  <c r="M336" i="22"/>
  <c r="N336" i="22"/>
  <c r="O336" i="22"/>
  <c r="P336" i="22"/>
  <c r="Q336" i="22"/>
  <c r="R336" i="22"/>
  <c r="S336" i="22"/>
  <c r="T336" i="22"/>
  <c r="U336" i="22"/>
  <c r="V336" i="22"/>
  <c r="A337" i="22"/>
  <c r="B337" i="22"/>
  <c r="C337" i="22"/>
  <c r="D337" i="22"/>
  <c r="F337" i="22"/>
  <c r="G337" i="22" a="1"/>
  <c r="G337" i="22" s="1"/>
  <c r="H337" i="22" a="1"/>
  <c r="H337" i="22"/>
  <c r="I337" i="22" a="1"/>
  <c r="I337" i="22" s="1"/>
  <c r="J337" i="22" a="1"/>
  <c r="J337" i="22"/>
  <c r="K337" i="22"/>
  <c r="L337" i="22"/>
  <c r="M337" i="22"/>
  <c r="N337" i="22"/>
  <c r="O337" i="22"/>
  <c r="P337" i="22"/>
  <c r="Q337" i="22"/>
  <c r="R337" i="22"/>
  <c r="S337" i="22"/>
  <c r="T337" i="22"/>
  <c r="U337" i="22"/>
  <c r="V337" i="22"/>
  <c r="A338" i="22"/>
  <c r="B338" i="22"/>
  <c r="C338" i="22"/>
  <c r="D338" i="22"/>
  <c r="F338" i="22"/>
  <c r="G338" i="22" a="1"/>
  <c r="G338" i="22"/>
  <c r="H338" i="22" a="1"/>
  <c r="H338" i="22" s="1"/>
  <c r="I338" i="22" a="1"/>
  <c r="I338" i="22" s="1"/>
  <c r="J338" i="22" a="1"/>
  <c r="J338" i="22"/>
  <c r="K338" i="22"/>
  <c r="L338" i="22"/>
  <c r="M338" i="22"/>
  <c r="N338" i="22"/>
  <c r="O338" i="22"/>
  <c r="P338" i="22"/>
  <c r="Q338" i="22"/>
  <c r="R338" i="22"/>
  <c r="S338" i="22"/>
  <c r="T338" i="22"/>
  <c r="U338" i="22"/>
  <c r="V338" i="22"/>
  <c r="A339" i="22"/>
  <c r="B339" i="22"/>
  <c r="C339" i="22"/>
  <c r="D339" i="22"/>
  <c r="F339" i="22"/>
  <c r="G339" i="22" a="1"/>
  <c r="G339" i="22"/>
  <c r="H339" i="22" a="1"/>
  <c r="H339" i="22" s="1"/>
  <c r="I339" i="22" a="1"/>
  <c r="I339" i="22"/>
  <c r="J339" i="22" a="1"/>
  <c r="J339" i="22" s="1"/>
  <c r="K339" i="22"/>
  <c r="L339" i="22"/>
  <c r="M339" i="22"/>
  <c r="N339" i="22"/>
  <c r="O339" i="22"/>
  <c r="P339" i="22"/>
  <c r="Q339" i="22"/>
  <c r="R339" i="22"/>
  <c r="S339" i="22"/>
  <c r="T339" i="22"/>
  <c r="U339" i="22"/>
  <c r="V339" i="22"/>
  <c r="A340" i="22"/>
  <c r="B340" i="22"/>
  <c r="C340" i="22"/>
  <c r="D340" i="22"/>
  <c r="F340" i="22"/>
  <c r="G340" i="22" a="1"/>
  <c r="G340" i="22"/>
  <c r="H340" i="22" a="1"/>
  <c r="H340" i="22"/>
  <c r="I340" i="22" a="1"/>
  <c r="I340" i="22" s="1"/>
  <c r="J340" i="22" a="1"/>
  <c r="J340" i="22"/>
  <c r="K340" i="22"/>
  <c r="L340" i="22"/>
  <c r="M340" i="22"/>
  <c r="N340" i="22"/>
  <c r="O340" i="22"/>
  <c r="P340" i="22"/>
  <c r="Q340" i="22"/>
  <c r="R340" i="22"/>
  <c r="S340" i="22"/>
  <c r="T340" i="22"/>
  <c r="U340" i="22"/>
  <c r="V340" i="22"/>
  <c r="A341" i="22"/>
  <c r="B341" i="22"/>
  <c r="C341" i="22"/>
  <c r="D341" i="22"/>
  <c r="F341" i="22"/>
  <c r="G341" i="22" a="1"/>
  <c r="G341" i="22" s="1"/>
  <c r="H341" i="22" a="1"/>
  <c r="H341" i="22" s="1"/>
  <c r="I341" i="22" a="1"/>
  <c r="I341" i="22" s="1"/>
  <c r="J341" i="22" a="1"/>
  <c r="J341" i="22"/>
  <c r="K341" i="22"/>
  <c r="L341" i="22"/>
  <c r="M341" i="22"/>
  <c r="N341" i="22"/>
  <c r="O341" i="22"/>
  <c r="P341" i="22"/>
  <c r="Q341" i="22"/>
  <c r="R341" i="22"/>
  <c r="S341" i="22"/>
  <c r="T341" i="22"/>
  <c r="U341" i="22"/>
  <c r="V341" i="22"/>
  <c r="A342" i="22"/>
  <c r="B342" i="22"/>
  <c r="C342" i="22"/>
  <c r="D342" i="22"/>
  <c r="F342" i="22"/>
  <c r="G342" i="22" a="1"/>
  <c r="G342" i="22" s="1"/>
  <c r="H342" i="22" a="1"/>
  <c r="H342" i="22" s="1"/>
  <c r="I342" i="22" a="1"/>
  <c r="I342" i="22"/>
  <c r="J342" i="22" a="1"/>
  <c r="J342" i="22" s="1"/>
  <c r="K342" i="22"/>
  <c r="L342" i="22"/>
  <c r="M342" i="22"/>
  <c r="N342" i="22"/>
  <c r="O342" i="22"/>
  <c r="P342" i="22"/>
  <c r="Q342" i="22"/>
  <c r="R342" i="22"/>
  <c r="S342" i="22"/>
  <c r="T342" i="22"/>
  <c r="U342" i="22"/>
  <c r="V342" i="22"/>
  <c r="A343" i="22"/>
  <c r="B343" i="22"/>
  <c r="C343" i="22"/>
  <c r="D343" i="22"/>
  <c r="F343" i="22"/>
  <c r="G343" i="22" a="1"/>
  <c r="G343" i="22"/>
  <c r="H343" i="22" a="1"/>
  <c r="H343" i="22" s="1"/>
  <c r="I343" i="22" a="1"/>
  <c r="I343" i="22"/>
  <c r="J343" i="22" a="1"/>
  <c r="J343" i="22" s="1"/>
  <c r="K343" i="22"/>
  <c r="L343" i="22"/>
  <c r="M343" i="22"/>
  <c r="N343" i="22"/>
  <c r="O343" i="22"/>
  <c r="P343" i="22"/>
  <c r="Q343" i="22"/>
  <c r="R343" i="22"/>
  <c r="S343" i="22"/>
  <c r="T343" i="22"/>
  <c r="U343" i="22"/>
  <c r="V343" i="22"/>
  <c r="A344" i="22"/>
  <c r="B344" i="22"/>
  <c r="C344" i="22"/>
  <c r="D344" i="22"/>
  <c r="F344" i="22"/>
  <c r="G344" i="22" a="1"/>
  <c r="G344" i="22" s="1"/>
  <c r="H344" i="22" a="1"/>
  <c r="H344" i="22" s="1"/>
  <c r="I344" i="22" a="1"/>
  <c r="I344" i="22"/>
  <c r="J344" i="22" a="1"/>
  <c r="J344" i="22"/>
  <c r="K344" i="22"/>
  <c r="L344" i="22"/>
  <c r="M344" i="22"/>
  <c r="N344" i="22"/>
  <c r="O344" i="22"/>
  <c r="P344" i="22"/>
  <c r="Q344" i="22"/>
  <c r="R344" i="22"/>
  <c r="S344" i="22"/>
  <c r="T344" i="22"/>
  <c r="U344" i="22"/>
  <c r="V344" i="22"/>
  <c r="A345" i="22"/>
  <c r="B345" i="22"/>
  <c r="C345" i="22"/>
  <c r="D345" i="22"/>
  <c r="F345" i="22"/>
  <c r="G345" i="22" a="1"/>
  <c r="G345" i="22" s="1"/>
  <c r="H345" i="22" a="1"/>
  <c r="H345" i="22"/>
  <c r="I345" i="22" a="1"/>
  <c r="I345" i="22" s="1"/>
  <c r="J345" i="22" a="1"/>
  <c r="J345" i="22"/>
  <c r="K345" i="22"/>
  <c r="L345" i="22"/>
  <c r="M345" i="22"/>
  <c r="N345" i="22"/>
  <c r="O345" i="22"/>
  <c r="P345" i="22"/>
  <c r="Q345" i="22"/>
  <c r="R345" i="22"/>
  <c r="S345" i="22"/>
  <c r="T345" i="22"/>
  <c r="U345" i="22"/>
  <c r="V345" i="22"/>
  <c r="A346" i="22"/>
  <c r="B346" i="22"/>
  <c r="C346" i="22"/>
  <c r="D346" i="22"/>
  <c r="F346" i="22"/>
  <c r="G346" i="22" a="1"/>
  <c r="G346" i="22" s="1"/>
  <c r="H346" i="22" a="1"/>
  <c r="H346" i="22" s="1"/>
  <c r="I346" i="22" a="1"/>
  <c r="I346" i="22" s="1"/>
  <c r="J346" i="22" a="1"/>
  <c r="J346" i="22" s="1"/>
  <c r="K346" i="22"/>
  <c r="L346" i="22"/>
  <c r="M346" i="22"/>
  <c r="N346" i="22"/>
  <c r="O346" i="22"/>
  <c r="P346" i="22"/>
  <c r="Q346" i="22"/>
  <c r="R346" i="22"/>
  <c r="S346" i="22"/>
  <c r="T346" i="22"/>
  <c r="U346" i="22"/>
  <c r="V346" i="22"/>
  <c r="A347" i="22"/>
  <c r="B347" i="22"/>
  <c r="C347" i="22"/>
  <c r="D347" i="22"/>
  <c r="F347" i="22"/>
  <c r="G347" i="22" a="1"/>
  <c r="G347" i="22"/>
  <c r="H347" i="22" a="1"/>
  <c r="H347" i="22" s="1"/>
  <c r="I347" i="22" a="1"/>
  <c r="I347" i="22"/>
  <c r="J347" i="22" a="1"/>
  <c r="J347" i="22" s="1"/>
  <c r="K347" i="22"/>
  <c r="L347" i="22"/>
  <c r="M347" i="22"/>
  <c r="N347" i="22"/>
  <c r="O347" i="22"/>
  <c r="P347" i="22"/>
  <c r="Q347" i="22"/>
  <c r="R347" i="22"/>
  <c r="S347" i="22"/>
  <c r="T347" i="22"/>
  <c r="U347" i="22"/>
  <c r="V347" i="22"/>
  <c r="A348" i="22"/>
  <c r="B348" i="22"/>
  <c r="C348" i="22"/>
  <c r="D348" i="22"/>
  <c r="F348" i="22"/>
  <c r="G348" i="22" a="1"/>
  <c r="G348" i="22" s="1"/>
  <c r="H348" i="22" a="1"/>
  <c r="H348" i="22" s="1"/>
  <c r="I348" i="22" a="1"/>
  <c r="I348" i="22" s="1"/>
  <c r="J348" i="22" a="1"/>
  <c r="J348" i="22" s="1"/>
  <c r="K348" i="22"/>
  <c r="L348" i="22"/>
  <c r="M348" i="22"/>
  <c r="N348" i="22"/>
  <c r="O348" i="22"/>
  <c r="P348" i="22"/>
  <c r="Q348" i="22"/>
  <c r="R348" i="22"/>
  <c r="S348" i="22"/>
  <c r="T348" i="22"/>
  <c r="U348" i="22"/>
  <c r="V348" i="22"/>
  <c r="A349" i="22"/>
  <c r="B349" i="22"/>
  <c r="C349" i="22"/>
  <c r="D349" i="22"/>
  <c r="F349" i="22"/>
  <c r="G349" i="22" a="1"/>
  <c r="G349" i="22" s="1"/>
  <c r="H349" i="22" a="1"/>
  <c r="H349" i="22" s="1"/>
  <c r="I349" i="22" a="1"/>
  <c r="I349" i="22" s="1"/>
  <c r="J349" i="22" a="1"/>
  <c r="J349" i="22"/>
  <c r="K349" i="22"/>
  <c r="L349" i="22"/>
  <c r="M349" i="22"/>
  <c r="N349" i="22"/>
  <c r="O349" i="22"/>
  <c r="P349" i="22"/>
  <c r="Q349" i="22"/>
  <c r="R349" i="22"/>
  <c r="S349" i="22"/>
  <c r="T349" i="22"/>
  <c r="U349" i="22"/>
  <c r="V349" i="22"/>
  <c r="A350" i="22"/>
  <c r="B350" i="22"/>
  <c r="C350" i="22"/>
  <c r="D350" i="22"/>
  <c r="F350" i="22"/>
  <c r="G350" i="22" a="1"/>
  <c r="G350" i="22" s="1"/>
  <c r="H350" i="22" a="1"/>
  <c r="H350" i="22" s="1"/>
  <c r="I350" i="22" a="1"/>
  <c r="I350" i="22" s="1"/>
  <c r="J350" i="22" a="1"/>
  <c r="J350" i="22" s="1"/>
  <c r="K350" i="22"/>
  <c r="L350" i="22"/>
  <c r="M350" i="22"/>
  <c r="N350" i="22"/>
  <c r="O350" i="22"/>
  <c r="P350" i="22"/>
  <c r="Q350" i="22"/>
  <c r="R350" i="22"/>
  <c r="S350" i="22"/>
  <c r="T350" i="22"/>
  <c r="U350" i="22"/>
  <c r="V350" i="22"/>
  <c r="A351" i="22"/>
  <c r="B351" i="22"/>
  <c r="C351" i="22"/>
  <c r="D351" i="22"/>
  <c r="F351" i="22"/>
  <c r="G351" i="22" a="1"/>
  <c r="G351" i="22"/>
  <c r="H351" i="22" a="1"/>
  <c r="H351" i="22" s="1"/>
  <c r="I351" i="22" a="1"/>
  <c r="I351" i="22"/>
  <c r="J351" i="22" a="1"/>
  <c r="J351" i="22" s="1"/>
  <c r="K351" i="22"/>
  <c r="L351" i="22"/>
  <c r="M351" i="22"/>
  <c r="N351" i="22"/>
  <c r="O351" i="22"/>
  <c r="P351" i="22"/>
  <c r="Q351" i="22"/>
  <c r="R351" i="22"/>
  <c r="S351" i="22"/>
  <c r="T351" i="22"/>
  <c r="U351" i="22"/>
  <c r="V351" i="22"/>
  <c r="A352" i="22"/>
  <c r="B352" i="22"/>
  <c r="C352" i="22"/>
  <c r="D352" i="22"/>
  <c r="F352" i="22"/>
  <c r="G352" i="22" a="1"/>
  <c r="G352" i="22" s="1"/>
  <c r="H352" i="22" a="1"/>
  <c r="H352" i="22" s="1"/>
  <c r="I352" i="22" a="1"/>
  <c r="I352" i="22"/>
  <c r="J352" i="22" a="1"/>
  <c r="J352" i="22"/>
  <c r="K352" i="22"/>
  <c r="L352" i="22"/>
  <c r="M352" i="22"/>
  <c r="N352" i="22"/>
  <c r="O352" i="22"/>
  <c r="P352" i="22"/>
  <c r="Q352" i="22"/>
  <c r="R352" i="22"/>
  <c r="S352" i="22"/>
  <c r="T352" i="22"/>
  <c r="U352" i="22"/>
  <c r="V352" i="22"/>
  <c r="A353" i="22"/>
  <c r="B353" i="22"/>
  <c r="C353" i="22"/>
  <c r="D353" i="22"/>
  <c r="F353" i="22"/>
  <c r="G353" i="22" a="1"/>
  <c r="G353" i="22" s="1"/>
  <c r="H353" i="22" a="1"/>
  <c r="H353" i="22"/>
  <c r="I353" i="22" a="1"/>
  <c r="I353" i="22" s="1"/>
  <c r="J353" i="22" a="1"/>
  <c r="J353" i="22"/>
  <c r="K353" i="22"/>
  <c r="L353" i="22"/>
  <c r="M353" i="22"/>
  <c r="N353" i="22"/>
  <c r="O353" i="22"/>
  <c r="P353" i="22"/>
  <c r="Q353" i="22"/>
  <c r="R353" i="22"/>
  <c r="S353" i="22"/>
  <c r="T353" i="22"/>
  <c r="U353" i="22"/>
  <c r="V353" i="22"/>
  <c r="A354" i="22"/>
  <c r="B354" i="22"/>
  <c r="C354" i="22"/>
  <c r="D354" i="22"/>
  <c r="F354" i="22"/>
  <c r="G354" i="22" a="1"/>
  <c r="G354" i="22"/>
  <c r="H354" i="22" a="1"/>
  <c r="H354" i="22" s="1"/>
  <c r="I354" i="22" a="1"/>
  <c r="I354" i="22"/>
  <c r="J354" i="22" a="1"/>
  <c r="J354" i="22"/>
  <c r="K354" i="22"/>
  <c r="L354" i="22"/>
  <c r="M354" i="22"/>
  <c r="N354" i="22"/>
  <c r="O354" i="22"/>
  <c r="P354" i="22"/>
  <c r="Q354" i="22"/>
  <c r="R354" i="22"/>
  <c r="S354" i="22"/>
  <c r="T354" i="22"/>
  <c r="U354" i="22"/>
  <c r="V354" i="22"/>
  <c r="A355" i="22"/>
  <c r="B355" i="22"/>
  <c r="C355" i="22"/>
  <c r="D355" i="22"/>
  <c r="F355" i="22"/>
  <c r="G355" i="22" a="1"/>
  <c r="G355" i="22" s="1"/>
  <c r="H355" i="22" a="1"/>
  <c r="H355" i="22" s="1"/>
  <c r="I355" i="22" a="1"/>
  <c r="I355" i="22"/>
  <c r="J355" i="22" a="1"/>
  <c r="J355" i="22" s="1"/>
  <c r="K355" i="22"/>
  <c r="L355" i="22"/>
  <c r="M355" i="22"/>
  <c r="N355" i="22"/>
  <c r="O355" i="22"/>
  <c r="P355" i="22"/>
  <c r="Q355" i="22"/>
  <c r="R355" i="22"/>
  <c r="S355" i="22"/>
  <c r="T355" i="22"/>
  <c r="U355" i="22"/>
  <c r="V355" i="22"/>
  <c r="A356" i="22"/>
  <c r="B356" i="22"/>
  <c r="C356" i="22"/>
  <c r="D356" i="22"/>
  <c r="F356" i="22"/>
  <c r="G356" i="22" a="1"/>
  <c r="G356" i="22" s="1"/>
  <c r="H356" i="22" a="1"/>
  <c r="H356" i="22"/>
  <c r="I356" i="22" a="1"/>
  <c r="I356" i="22" s="1"/>
  <c r="J356" i="22" a="1"/>
  <c r="J356" i="22"/>
  <c r="K356" i="22"/>
  <c r="L356" i="22"/>
  <c r="M356" i="22"/>
  <c r="N356" i="22"/>
  <c r="O356" i="22"/>
  <c r="P356" i="22"/>
  <c r="Q356" i="22"/>
  <c r="R356" i="22"/>
  <c r="S356" i="22"/>
  <c r="T356" i="22"/>
  <c r="U356" i="22"/>
  <c r="V356" i="22"/>
  <c r="A357" i="22"/>
  <c r="B357" i="22"/>
  <c r="C357" i="22"/>
  <c r="D357" i="22"/>
  <c r="F357" i="22"/>
  <c r="G357" i="22" a="1"/>
  <c r="G357" i="22" s="1"/>
  <c r="H357" i="22" a="1"/>
  <c r="H357" i="22" s="1"/>
  <c r="I357" i="22" a="1"/>
  <c r="I357" i="22" s="1"/>
  <c r="J357" i="22" a="1"/>
  <c r="J357" i="22"/>
  <c r="K357" i="22"/>
  <c r="L357" i="22"/>
  <c r="M357" i="22"/>
  <c r="N357" i="22"/>
  <c r="O357" i="22"/>
  <c r="P357" i="22"/>
  <c r="Q357" i="22"/>
  <c r="R357" i="22"/>
  <c r="S357" i="22"/>
  <c r="T357" i="22"/>
  <c r="U357" i="22"/>
  <c r="V357" i="22"/>
  <c r="A358" i="22"/>
  <c r="B358" i="22"/>
  <c r="C358" i="22"/>
  <c r="D358" i="22"/>
  <c r="F358" i="22"/>
  <c r="G358" i="22" a="1"/>
  <c r="G358" i="22"/>
  <c r="H358" i="22" a="1"/>
  <c r="H358" i="22" s="1"/>
  <c r="I358" i="22" a="1"/>
  <c r="I358" i="22"/>
  <c r="J358" i="22" a="1"/>
  <c r="J358" i="22" s="1"/>
  <c r="K358" i="22"/>
  <c r="L358" i="22"/>
  <c r="M358" i="22"/>
  <c r="N358" i="22"/>
  <c r="O358" i="22"/>
  <c r="P358" i="22"/>
  <c r="Q358" i="22"/>
  <c r="R358" i="22"/>
  <c r="S358" i="22"/>
  <c r="T358" i="22"/>
  <c r="U358" i="22"/>
  <c r="V358" i="22"/>
  <c r="A359" i="22"/>
  <c r="B359" i="22"/>
  <c r="C359" i="22"/>
  <c r="D359" i="22"/>
  <c r="F359" i="22"/>
  <c r="G359" i="22" a="1"/>
  <c r="G359" i="22"/>
  <c r="H359" i="22" a="1"/>
  <c r="H359" i="22" s="1"/>
  <c r="I359" i="22" a="1"/>
  <c r="I359" i="22" s="1"/>
  <c r="J359" i="22" a="1"/>
  <c r="J359" i="22" s="1"/>
  <c r="K359" i="22"/>
  <c r="L359" i="22"/>
  <c r="M359" i="22"/>
  <c r="N359" i="22"/>
  <c r="O359" i="22"/>
  <c r="P359" i="22"/>
  <c r="Q359" i="22"/>
  <c r="R359" i="22"/>
  <c r="S359" i="22"/>
  <c r="T359" i="22"/>
  <c r="U359" i="22"/>
  <c r="V359" i="22"/>
  <c r="A360" i="22"/>
  <c r="B360" i="22"/>
  <c r="C360" i="22"/>
  <c r="D360" i="22"/>
  <c r="F360" i="22"/>
  <c r="G360" i="22" a="1"/>
  <c r="G360" i="22" s="1"/>
  <c r="H360" i="22" a="1"/>
  <c r="H360" i="22"/>
  <c r="I360" i="22" a="1"/>
  <c r="I360" i="22"/>
  <c r="J360" i="22" a="1"/>
  <c r="J360" i="22"/>
  <c r="K360" i="22"/>
  <c r="L360" i="22"/>
  <c r="M360" i="22"/>
  <c r="N360" i="22"/>
  <c r="O360" i="22"/>
  <c r="P360" i="22"/>
  <c r="Q360" i="22"/>
  <c r="R360" i="22"/>
  <c r="S360" i="22"/>
  <c r="T360" i="22"/>
  <c r="U360" i="22"/>
  <c r="V360" i="22"/>
  <c r="A361" i="22"/>
  <c r="B361" i="22"/>
  <c r="C361" i="22"/>
  <c r="D361" i="22"/>
  <c r="F361" i="22"/>
  <c r="G361" i="22" a="1"/>
  <c r="G361" i="22" s="1"/>
  <c r="H361" i="22" a="1"/>
  <c r="H361" i="22"/>
  <c r="I361" i="22" a="1"/>
  <c r="I361" i="22"/>
  <c r="J361" i="22" a="1"/>
  <c r="J361" i="22" s="1"/>
  <c r="K361" i="22"/>
  <c r="L361" i="22"/>
  <c r="M361" i="22"/>
  <c r="N361" i="22"/>
  <c r="O361" i="22"/>
  <c r="P361" i="22"/>
  <c r="Q361" i="22"/>
  <c r="R361" i="22"/>
  <c r="S361" i="22"/>
  <c r="T361" i="22"/>
  <c r="U361" i="22"/>
  <c r="V361" i="22"/>
  <c r="A362" i="22"/>
  <c r="B362" i="22"/>
  <c r="C362" i="22"/>
  <c r="D362" i="22"/>
  <c r="F362" i="22"/>
  <c r="G362" i="22" a="1"/>
  <c r="G362" i="22"/>
  <c r="H362" i="22" a="1"/>
  <c r="H362" i="22" s="1"/>
  <c r="I362" i="22" a="1"/>
  <c r="I362" i="22"/>
  <c r="J362" i="22" a="1"/>
  <c r="J362" i="22" s="1"/>
  <c r="K362" i="22"/>
  <c r="L362" i="22"/>
  <c r="M362" i="22"/>
  <c r="N362" i="22"/>
  <c r="O362" i="22"/>
  <c r="P362" i="22"/>
  <c r="Q362" i="22"/>
  <c r="R362" i="22"/>
  <c r="S362" i="22"/>
  <c r="T362" i="22"/>
  <c r="U362" i="22"/>
  <c r="V362" i="22"/>
  <c r="A363" i="22"/>
  <c r="B363" i="22"/>
  <c r="C363" i="22"/>
  <c r="D363" i="22"/>
  <c r="F363" i="22"/>
  <c r="G363" i="22" a="1"/>
  <c r="G363" i="22" s="1"/>
  <c r="H363" i="22" a="1"/>
  <c r="H363" i="22" s="1"/>
  <c r="I363" i="22" a="1"/>
  <c r="I363" i="22"/>
  <c r="J363" i="22" a="1"/>
  <c r="J363" i="22" s="1"/>
  <c r="K363" i="22"/>
  <c r="L363" i="22"/>
  <c r="M363" i="22"/>
  <c r="N363" i="22"/>
  <c r="O363" i="22"/>
  <c r="P363" i="22"/>
  <c r="Q363" i="22"/>
  <c r="R363" i="22"/>
  <c r="S363" i="22"/>
  <c r="T363" i="22"/>
  <c r="U363" i="22"/>
  <c r="V363" i="22"/>
  <c r="A364" i="22"/>
  <c r="B364" i="22"/>
  <c r="C364" i="22"/>
  <c r="D364" i="22"/>
  <c r="F364" i="22"/>
  <c r="G364" i="22" a="1"/>
  <c r="G364" i="22" s="1"/>
  <c r="H364" i="22" a="1"/>
  <c r="H364" i="22"/>
  <c r="I364" i="22" a="1"/>
  <c r="I364" i="22" s="1"/>
  <c r="J364" i="22" a="1"/>
  <c r="J364" i="22"/>
  <c r="K364" i="22"/>
  <c r="L364" i="22"/>
  <c r="M364" i="22"/>
  <c r="N364" i="22"/>
  <c r="O364" i="22"/>
  <c r="P364" i="22"/>
  <c r="Q364" i="22"/>
  <c r="R364" i="22"/>
  <c r="S364" i="22"/>
  <c r="T364" i="22"/>
  <c r="U364" i="22"/>
  <c r="V364" i="22"/>
  <c r="A365" i="22"/>
  <c r="B365" i="22"/>
  <c r="C365" i="22"/>
  <c r="D365" i="22"/>
  <c r="F365" i="22"/>
  <c r="G365" i="22" a="1"/>
  <c r="G365" i="22"/>
  <c r="H365" i="22" a="1"/>
  <c r="H365" i="22" s="1"/>
  <c r="I365" i="22" a="1"/>
  <c r="I365" i="22" s="1"/>
  <c r="J365" i="22" a="1"/>
  <c r="J365" i="22"/>
  <c r="K365" i="22"/>
  <c r="L365" i="22"/>
  <c r="M365" i="22"/>
  <c r="N365" i="22"/>
  <c r="O365" i="22"/>
  <c r="P365" i="22"/>
  <c r="Q365" i="22"/>
  <c r="R365" i="22"/>
  <c r="S365" i="22"/>
  <c r="T365" i="22"/>
  <c r="U365" i="22"/>
  <c r="V365" i="22"/>
  <c r="A366" i="22"/>
  <c r="B366" i="22"/>
  <c r="C366" i="22"/>
  <c r="D366" i="22"/>
  <c r="F366" i="22"/>
  <c r="G366" i="22" a="1"/>
  <c r="G366" i="22"/>
  <c r="H366" i="22" a="1"/>
  <c r="H366" i="22" s="1"/>
  <c r="I366" i="22" a="1"/>
  <c r="I366" i="22"/>
  <c r="J366" i="22" a="1"/>
  <c r="J366" i="22" s="1"/>
  <c r="K366" i="22"/>
  <c r="L366" i="22"/>
  <c r="M366" i="22"/>
  <c r="N366" i="22"/>
  <c r="O366" i="22"/>
  <c r="P366" i="22"/>
  <c r="Q366" i="22"/>
  <c r="R366" i="22"/>
  <c r="S366" i="22"/>
  <c r="T366" i="22"/>
  <c r="U366" i="22"/>
  <c r="V366" i="22"/>
  <c r="A367" i="22"/>
  <c r="B367" i="22"/>
  <c r="C367" i="22"/>
  <c r="D367" i="22"/>
  <c r="F367" i="22"/>
  <c r="G367" i="22" a="1"/>
  <c r="G367" i="22"/>
  <c r="H367" i="22" a="1"/>
  <c r="H367" i="22" s="1"/>
  <c r="I367" i="22" a="1"/>
  <c r="I367" i="22" s="1"/>
  <c r="J367" i="22" a="1"/>
  <c r="J367" i="22" s="1"/>
  <c r="K367" i="22"/>
  <c r="L367" i="22"/>
  <c r="M367" i="22"/>
  <c r="N367" i="22"/>
  <c r="O367" i="22"/>
  <c r="P367" i="22"/>
  <c r="Q367" i="22"/>
  <c r="R367" i="22"/>
  <c r="S367" i="22"/>
  <c r="T367" i="22"/>
  <c r="U367" i="22"/>
  <c r="V367" i="22"/>
  <c r="A368" i="22"/>
  <c r="B368" i="22"/>
  <c r="C368" i="22"/>
  <c r="D368" i="22"/>
  <c r="F368" i="22"/>
  <c r="G368" i="22" a="1"/>
  <c r="G368" i="22" s="1"/>
  <c r="H368" i="22" a="1"/>
  <c r="H368" i="22" s="1"/>
  <c r="I368" i="22" a="1"/>
  <c r="I368" i="22"/>
  <c r="J368" i="22" a="1"/>
  <c r="J368" i="22"/>
  <c r="K368" i="22"/>
  <c r="L368" i="22"/>
  <c r="M368" i="22"/>
  <c r="N368" i="22"/>
  <c r="O368" i="22"/>
  <c r="P368" i="22"/>
  <c r="Q368" i="22"/>
  <c r="R368" i="22"/>
  <c r="S368" i="22"/>
  <c r="T368" i="22"/>
  <c r="U368" i="22"/>
  <c r="V368" i="22"/>
  <c r="A369" i="22"/>
  <c r="B369" i="22"/>
  <c r="C369" i="22"/>
  <c r="D369" i="22"/>
  <c r="F369" i="22"/>
  <c r="G369" i="22" a="1"/>
  <c r="G369" i="22" s="1"/>
  <c r="H369" i="22" a="1"/>
  <c r="H369" i="22" s="1"/>
  <c r="I369" i="22" a="1"/>
  <c r="I369" i="22" s="1"/>
  <c r="J369" i="22" a="1"/>
  <c r="J369" i="22" s="1"/>
  <c r="K369" i="22"/>
  <c r="L369" i="22"/>
  <c r="M369" i="22"/>
  <c r="N369" i="22"/>
  <c r="O369" i="22"/>
  <c r="P369" i="22"/>
  <c r="Q369" i="22"/>
  <c r="R369" i="22"/>
  <c r="S369" i="22"/>
  <c r="T369" i="22"/>
  <c r="U369" i="22"/>
  <c r="V369" i="22"/>
  <c r="A370" i="22"/>
  <c r="B370" i="22"/>
  <c r="C370" i="22"/>
  <c r="D370" i="22"/>
  <c r="F370" i="22"/>
  <c r="G370" i="22" a="1"/>
  <c r="G370" i="22"/>
  <c r="H370" i="22" a="1"/>
  <c r="H370" i="22" s="1"/>
  <c r="I370" i="22" a="1"/>
  <c r="I370" i="22"/>
  <c r="J370" i="22" a="1"/>
  <c r="J370" i="22"/>
  <c r="K370" i="22"/>
  <c r="L370" i="22"/>
  <c r="M370" i="22"/>
  <c r="N370" i="22"/>
  <c r="O370" i="22"/>
  <c r="P370" i="22"/>
  <c r="Q370" i="22"/>
  <c r="R370" i="22"/>
  <c r="S370" i="22"/>
  <c r="T370" i="22"/>
  <c r="U370" i="22"/>
  <c r="V370" i="22"/>
  <c r="A371" i="22"/>
  <c r="B371" i="22"/>
  <c r="C371" i="22"/>
  <c r="D371" i="22"/>
  <c r="F371" i="22"/>
  <c r="G371" i="22" a="1"/>
  <c r="G371" i="22" s="1"/>
  <c r="H371" i="22" a="1"/>
  <c r="H371" i="22" s="1"/>
  <c r="I371" i="22" a="1"/>
  <c r="I371" i="22"/>
  <c r="J371" i="22" a="1"/>
  <c r="J371" i="22" s="1"/>
  <c r="K371" i="22"/>
  <c r="L371" i="22"/>
  <c r="M371" i="22"/>
  <c r="N371" i="22"/>
  <c r="O371" i="22"/>
  <c r="P371" i="22"/>
  <c r="Q371" i="22"/>
  <c r="R371" i="22"/>
  <c r="S371" i="22"/>
  <c r="T371" i="22"/>
  <c r="U371" i="22"/>
  <c r="V371" i="22"/>
  <c r="A372" i="22"/>
  <c r="B372" i="22"/>
  <c r="C372" i="22"/>
  <c r="D372" i="22"/>
  <c r="F372" i="22"/>
  <c r="G372" i="22" a="1"/>
  <c r="G372" i="22" s="1"/>
  <c r="H372" i="22" a="1"/>
  <c r="H372" i="22"/>
  <c r="I372" i="22" a="1"/>
  <c r="I372" i="22" s="1"/>
  <c r="J372" i="22" a="1"/>
  <c r="J372" i="22"/>
  <c r="K372" i="22"/>
  <c r="L372" i="22"/>
  <c r="M372" i="22"/>
  <c r="N372" i="22"/>
  <c r="O372" i="22"/>
  <c r="P372" i="22"/>
  <c r="Q372" i="22"/>
  <c r="R372" i="22"/>
  <c r="S372" i="22"/>
  <c r="T372" i="22"/>
  <c r="U372" i="22"/>
  <c r="V372" i="22"/>
  <c r="A373" i="22"/>
  <c r="B373" i="22"/>
  <c r="C373" i="22"/>
  <c r="D373" i="22"/>
  <c r="F373" i="22"/>
  <c r="G373" i="22" a="1"/>
  <c r="G373" i="22"/>
  <c r="H373" i="22" a="1"/>
  <c r="H373" i="22" s="1"/>
  <c r="I373" i="22" a="1"/>
  <c r="I373" i="22" s="1"/>
  <c r="J373" i="22" a="1"/>
  <c r="J373" i="22"/>
  <c r="K373" i="22"/>
  <c r="L373" i="22"/>
  <c r="M373" i="22"/>
  <c r="N373" i="22"/>
  <c r="O373" i="22"/>
  <c r="P373" i="22"/>
  <c r="Q373" i="22"/>
  <c r="R373" i="22"/>
  <c r="S373" i="22"/>
  <c r="T373" i="22"/>
  <c r="U373" i="22"/>
  <c r="V373" i="22"/>
  <c r="A374" i="22"/>
  <c r="B374" i="22"/>
  <c r="C374" i="22"/>
  <c r="D374" i="22"/>
  <c r="F374" i="22"/>
  <c r="G374" i="22" a="1"/>
  <c r="G374" i="22"/>
  <c r="H374" i="22" a="1"/>
  <c r="H374" i="22" s="1"/>
  <c r="I374" i="22" a="1"/>
  <c r="I374" i="22"/>
  <c r="J374" i="22" a="1"/>
  <c r="J374" i="22" s="1"/>
  <c r="K374" i="22"/>
  <c r="L374" i="22"/>
  <c r="M374" i="22"/>
  <c r="N374" i="22"/>
  <c r="O374" i="22"/>
  <c r="P374" i="22"/>
  <c r="Q374" i="22"/>
  <c r="R374" i="22"/>
  <c r="S374" i="22"/>
  <c r="T374" i="22"/>
  <c r="U374" i="22"/>
  <c r="V374" i="22"/>
  <c r="A375" i="22"/>
  <c r="B375" i="22"/>
  <c r="C375" i="22"/>
  <c r="D375" i="22"/>
  <c r="F375" i="22"/>
  <c r="G375" i="22" a="1"/>
  <c r="G375" i="22" s="1"/>
  <c r="H375" i="22" a="1"/>
  <c r="H375" i="22" s="1"/>
  <c r="I375" i="22" a="1"/>
  <c r="I375" i="22" s="1"/>
  <c r="J375" i="22" a="1"/>
  <c r="J375" i="22" s="1"/>
  <c r="K375" i="22"/>
  <c r="L375" i="22"/>
  <c r="M375" i="22"/>
  <c r="N375" i="22"/>
  <c r="O375" i="22"/>
  <c r="P375" i="22"/>
  <c r="Q375" i="22"/>
  <c r="R375" i="22"/>
  <c r="S375" i="22"/>
  <c r="T375" i="22"/>
  <c r="U375" i="22"/>
  <c r="V375" i="22"/>
  <c r="A376" i="22"/>
  <c r="B376" i="22"/>
  <c r="C376" i="22"/>
  <c r="D376" i="22"/>
  <c r="F376" i="22"/>
  <c r="G376" i="22" a="1"/>
  <c r="G376" i="22" s="1"/>
  <c r="H376" i="22" a="1"/>
  <c r="H376" i="22" s="1"/>
  <c r="I376" i="22" a="1"/>
  <c r="I376" i="22" s="1"/>
  <c r="J376" i="22" a="1"/>
  <c r="J376" i="22"/>
  <c r="K376" i="22"/>
  <c r="L376" i="22"/>
  <c r="M376" i="22"/>
  <c r="N376" i="22"/>
  <c r="O376" i="22"/>
  <c r="P376" i="22"/>
  <c r="Q376" i="22"/>
  <c r="R376" i="22"/>
  <c r="S376" i="22"/>
  <c r="T376" i="22"/>
  <c r="U376" i="22"/>
  <c r="V376" i="22"/>
  <c r="A377" i="22"/>
  <c r="B377" i="22"/>
  <c r="C377" i="22"/>
  <c r="D377" i="22"/>
  <c r="F377" i="22"/>
  <c r="G377" i="22" a="1"/>
  <c r="G377" i="22" s="1"/>
  <c r="H377" i="22" a="1"/>
  <c r="H377" i="22" s="1"/>
  <c r="I377" i="22" a="1"/>
  <c r="I377" i="22" s="1"/>
  <c r="J377" i="22" a="1"/>
  <c r="J377" i="22"/>
  <c r="K377" i="22"/>
  <c r="L377" i="22"/>
  <c r="M377" i="22"/>
  <c r="N377" i="22"/>
  <c r="O377" i="22"/>
  <c r="P377" i="22"/>
  <c r="Q377" i="22"/>
  <c r="R377" i="22"/>
  <c r="S377" i="22"/>
  <c r="T377" i="22"/>
  <c r="U377" i="22"/>
  <c r="V377" i="22"/>
  <c r="A378" i="22"/>
  <c r="B378" i="22"/>
  <c r="C378" i="22"/>
  <c r="D378" i="22"/>
  <c r="F378" i="22"/>
  <c r="G378" i="22" a="1"/>
  <c r="G378" i="22"/>
  <c r="H378" i="22" a="1"/>
  <c r="H378" i="22" s="1"/>
  <c r="I378" i="22" a="1"/>
  <c r="I378" i="22"/>
  <c r="J378" i="22" a="1"/>
  <c r="J378" i="22" s="1"/>
  <c r="K378" i="22"/>
  <c r="L378" i="22"/>
  <c r="M378" i="22"/>
  <c r="N378" i="22"/>
  <c r="O378" i="22"/>
  <c r="P378" i="22"/>
  <c r="Q378" i="22"/>
  <c r="R378" i="22"/>
  <c r="S378" i="22"/>
  <c r="T378" i="22"/>
  <c r="U378" i="22"/>
  <c r="V378" i="22"/>
  <c r="A379" i="22"/>
  <c r="B379" i="22"/>
  <c r="C379" i="22"/>
  <c r="D379" i="22"/>
  <c r="F379" i="22"/>
  <c r="G379" i="22" a="1"/>
  <c r="G379" i="22" s="1"/>
  <c r="H379" i="22" a="1"/>
  <c r="H379" i="22" s="1"/>
  <c r="I379" i="22" a="1"/>
  <c r="I379" i="22"/>
  <c r="J379" i="22" a="1"/>
  <c r="J379" i="22" s="1"/>
  <c r="K379" i="22"/>
  <c r="L379" i="22"/>
  <c r="M379" i="22"/>
  <c r="N379" i="22"/>
  <c r="O379" i="22"/>
  <c r="P379" i="22"/>
  <c r="Q379" i="22"/>
  <c r="R379" i="22"/>
  <c r="S379" i="22"/>
  <c r="T379" i="22"/>
  <c r="U379" i="22"/>
  <c r="V379" i="22"/>
  <c r="A380" i="22"/>
  <c r="B380" i="22"/>
  <c r="C380" i="22"/>
  <c r="D380" i="22"/>
  <c r="F380" i="22"/>
  <c r="G380" i="22" a="1"/>
  <c r="G380" i="22" s="1"/>
  <c r="H380" i="22" a="1"/>
  <c r="H380" i="22"/>
  <c r="I380" i="22" a="1"/>
  <c r="I380" i="22" s="1"/>
  <c r="J380" i="22" a="1"/>
  <c r="J380" i="22"/>
  <c r="K380" i="22"/>
  <c r="L380" i="22"/>
  <c r="M380" i="22"/>
  <c r="N380" i="22"/>
  <c r="O380" i="22"/>
  <c r="P380" i="22"/>
  <c r="Q380" i="22"/>
  <c r="R380" i="22"/>
  <c r="S380" i="22"/>
  <c r="T380" i="22"/>
  <c r="U380" i="22"/>
  <c r="V380" i="22"/>
  <c r="A381" i="22"/>
  <c r="B381" i="22"/>
  <c r="C381" i="22"/>
  <c r="D381" i="22"/>
  <c r="F381" i="22"/>
  <c r="G381" i="22" a="1"/>
  <c r="G381" i="22"/>
  <c r="H381" i="22" a="1"/>
  <c r="H381" i="22" s="1"/>
  <c r="I381" i="22" a="1"/>
  <c r="I381" i="22" s="1"/>
  <c r="J381" i="22" a="1"/>
  <c r="J381" i="22"/>
  <c r="K381" i="22"/>
  <c r="L381" i="22"/>
  <c r="M381" i="22"/>
  <c r="N381" i="22"/>
  <c r="O381" i="22"/>
  <c r="P381" i="22"/>
  <c r="Q381" i="22"/>
  <c r="R381" i="22"/>
  <c r="S381" i="22"/>
  <c r="T381" i="22"/>
  <c r="U381" i="22"/>
  <c r="V381" i="22"/>
  <c r="A382" i="22"/>
  <c r="B382" i="22"/>
  <c r="C382" i="22"/>
  <c r="D382" i="22"/>
  <c r="F382" i="22"/>
  <c r="G382" i="22" a="1"/>
  <c r="G382" i="22"/>
  <c r="H382" i="22" a="1"/>
  <c r="H382" i="22" s="1"/>
  <c r="I382" i="22" a="1"/>
  <c r="I382" i="22"/>
  <c r="J382" i="22" a="1"/>
  <c r="J382" i="22" s="1"/>
  <c r="K382" i="22"/>
  <c r="L382" i="22"/>
  <c r="M382" i="22"/>
  <c r="N382" i="22"/>
  <c r="O382" i="22"/>
  <c r="P382" i="22"/>
  <c r="Q382" i="22"/>
  <c r="R382" i="22"/>
  <c r="S382" i="22"/>
  <c r="T382" i="22"/>
  <c r="U382" i="22"/>
  <c r="V382" i="22"/>
  <c r="A383" i="22"/>
  <c r="B383" i="22"/>
  <c r="C383" i="22"/>
  <c r="D383" i="22"/>
  <c r="F383" i="22"/>
  <c r="G383" i="22" a="1"/>
  <c r="G383" i="22" s="1"/>
  <c r="H383" i="22" a="1"/>
  <c r="H383" i="22" s="1"/>
  <c r="I383" i="22" a="1"/>
  <c r="I383" i="22"/>
  <c r="J383" i="22" a="1"/>
  <c r="J383" i="22" s="1"/>
  <c r="K383" i="22"/>
  <c r="L383" i="22"/>
  <c r="M383" i="22"/>
  <c r="N383" i="22"/>
  <c r="O383" i="22"/>
  <c r="P383" i="22"/>
  <c r="Q383" i="22"/>
  <c r="R383" i="22"/>
  <c r="S383" i="22"/>
  <c r="T383" i="22"/>
  <c r="U383" i="22"/>
  <c r="V383" i="22"/>
  <c r="A384" i="22"/>
  <c r="B384" i="22"/>
  <c r="C384" i="22"/>
  <c r="D384" i="22"/>
  <c r="F384" i="22"/>
  <c r="G384" i="22" a="1"/>
  <c r="G384" i="22" s="1"/>
  <c r="H384" i="22" a="1"/>
  <c r="H384" i="22" s="1"/>
  <c r="I384" i="22" a="1"/>
  <c r="I384" i="22" s="1"/>
  <c r="J384" i="22" a="1"/>
  <c r="J384" i="22"/>
  <c r="K384" i="22"/>
  <c r="L384" i="22"/>
  <c r="M384" i="22"/>
  <c r="N384" i="22"/>
  <c r="O384" i="22"/>
  <c r="P384" i="22"/>
  <c r="Q384" i="22"/>
  <c r="R384" i="22"/>
  <c r="S384" i="22"/>
  <c r="T384" i="22"/>
  <c r="U384" i="22"/>
  <c r="V384" i="22"/>
  <c r="A385" i="22"/>
  <c r="B385" i="22"/>
  <c r="C385" i="22"/>
  <c r="D385" i="22"/>
  <c r="F385" i="22"/>
  <c r="G385" i="22" a="1"/>
  <c r="G385" i="22" s="1"/>
  <c r="H385" i="22" a="1"/>
  <c r="H385" i="22" s="1"/>
  <c r="I385" i="22" a="1"/>
  <c r="I385" i="22" s="1"/>
  <c r="J385" i="22" a="1"/>
  <c r="J385" i="22" s="1"/>
  <c r="K385" i="22"/>
  <c r="L385" i="22"/>
  <c r="M385" i="22"/>
  <c r="N385" i="22"/>
  <c r="O385" i="22"/>
  <c r="P385" i="22"/>
  <c r="Q385" i="22"/>
  <c r="R385" i="22"/>
  <c r="S385" i="22"/>
  <c r="T385" i="22"/>
  <c r="U385" i="22"/>
  <c r="V385" i="22"/>
  <c r="A386" i="22"/>
  <c r="B386" i="22"/>
  <c r="C386" i="22"/>
  <c r="D386" i="22"/>
  <c r="F386" i="22"/>
  <c r="G386" i="22" a="1"/>
  <c r="G386" i="22"/>
  <c r="H386" i="22" a="1"/>
  <c r="H386" i="22" s="1"/>
  <c r="I386" i="22" a="1"/>
  <c r="I386" i="22"/>
  <c r="J386" i="22" a="1"/>
  <c r="J386" i="22" s="1"/>
  <c r="K386" i="22"/>
  <c r="L386" i="22"/>
  <c r="M386" i="22"/>
  <c r="N386" i="22"/>
  <c r="O386" i="22"/>
  <c r="P386" i="22"/>
  <c r="Q386" i="22"/>
  <c r="R386" i="22"/>
  <c r="S386" i="22"/>
  <c r="T386" i="22"/>
  <c r="U386" i="22"/>
  <c r="V386" i="22"/>
  <c r="A387" i="22"/>
  <c r="B387" i="22"/>
  <c r="C387" i="22"/>
  <c r="D387" i="22"/>
  <c r="F387" i="22"/>
  <c r="G387" i="22" a="1"/>
  <c r="G387" i="22" s="1"/>
  <c r="H387" i="22" a="1"/>
  <c r="H387" i="22" s="1"/>
  <c r="I387" i="22" a="1"/>
  <c r="I387" i="22"/>
  <c r="J387" i="22" a="1"/>
  <c r="J387" i="22" s="1"/>
  <c r="K387" i="22"/>
  <c r="L387" i="22"/>
  <c r="M387" i="22"/>
  <c r="N387" i="22"/>
  <c r="O387" i="22"/>
  <c r="P387" i="22"/>
  <c r="Q387" i="22"/>
  <c r="R387" i="22"/>
  <c r="S387" i="22"/>
  <c r="T387" i="22"/>
  <c r="U387" i="22"/>
  <c r="V387" i="22"/>
  <c r="A388" i="22"/>
  <c r="B388" i="22"/>
  <c r="C388" i="22"/>
  <c r="D388" i="22"/>
  <c r="F388" i="22"/>
  <c r="G388" i="22" a="1"/>
  <c r="G388" i="22" s="1"/>
  <c r="H388" i="22" a="1"/>
  <c r="H388" i="22"/>
  <c r="I388" i="22" a="1"/>
  <c r="I388" i="22" s="1"/>
  <c r="J388" i="22" a="1"/>
  <c r="J388" i="22"/>
  <c r="K388" i="22"/>
  <c r="L388" i="22"/>
  <c r="M388" i="22"/>
  <c r="N388" i="22"/>
  <c r="O388" i="22"/>
  <c r="P388" i="22"/>
  <c r="Q388" i="22"/>
  <c r="R388" i="22"/>
  <c r="S388" i="22"/>
  <c r="T388" i="22"/>
  <c r="U388" i="22"/>
  <c r="V388" i="22"/>
  <c r="A389" i="22"/>
  <c r="B389" i="22"/>
  <c r="C389" i="22"/>
  <c r="D389" i="22"/>
  <c r="F389" i="22"/>
  <c r="G389" i="22" a="1"/>
  <c r="G389" i="22"/>
  <c r="H389" i="22" a="1"/>
  <c r="H389" i="22" s="1"/>
  <c r="I389" i="22" a="1"/>
  <c r="I389" i="22" s="1"/>
  <c r="J389" i="22" a="1"/>
  <c r="J389" i="22"/>
  <c r="K389" i="22"/>
  <c r="L389" i="22"/>
  <c r="M389" i="22"/>
  <c r="N389" i="22"/>
  <c r="O389" i="22"/>
  <c r="P389" i="22"/>
  <c r="Q389" i="22"/>
  <c r="R389" i="22"/>
  <c r="S389" i="22"/>
  <c r="T389" i="22"/>
  <c r="U389" i="22"/>
  <c r="V389" i="22"/>
  <c r="A390" i="22"/>
  <c r="B390" i="22"/>
  <c r="C390" i="22"/>
  <c r="D390" i="22"/>
  <c r="F390" i="22"/>
  <c r="G390" i="22" a="1"/>
  <c r="G390" i="22"/>
  <c r="H390" i="22" a="1"/>
  <c r="H390" i="22" s="1"/>
  <c r="I390" i="22" a="1"/>
  <c r="I390" i="22"/>
  <c r="J390" i="22" a="1"/>
  <c r="J390" i="22" s="1"/>
  <c r="K390" i="22"/>
  <c r="L390" i="22"/>
  <c r="M390" i="22"/>
  <c r="N390" i="22"/>
  <c r="O390" i="22"/>
  <c r="P390" i="22"/>
  <c r="Q390" i="22"/>
  <c r="R390" i="22"/>
  <c r="S390" i="22"/>
  <c r="T390" i="22"/>
  <c r="U390" i="22"/>
  <c r="V390" i="22"/>
  <c r="A391" i="22"/>
  <c r="B391" i="22"/>
  <c r="C391" i="22"/>
  <c r="D391" i="22"/>
  <c r="F391" i="22"/>
  <c r="G391" i="22" a="1"/>
  <c r="G391" i="22"/>
  <c r="H391" i="22" a="1"/>
  <c r="H391" i="22"/>
  <c r="I391" i="22" a="1"/>
  <c r="I391" i="22" s="1"/>
  <c r="J391" i="22" a="1"/>
  <c r="J391" i="22" s="1"/>
  <c r="K391" i="22"/>
  <c r="L391" i="22"/>
  <c r="M391" i="22"/>
  <c r="N391" i="22"/>
  <c r="O391" i="22"/>
  <c r="P391" i="22"/>
  <c r="Q391" i="22"/>
  <c r="R391" i="22"/>
  <c r="S391" i="22"/>
  <c r="T391" i="22"/>
  <c r="U391" i="22"/>
  <c r="V391" i="22"/>
  <c r="A392" i="22"/>
  <c r="B392" i="22"/>
  <c r="C392" i="22"/>
  <c r="D392" i="22"/>
  <c r="F392" i="22"/>
  <c r="G392" i="22" a="1"/>
  <c r="G392" i="22" s="1"/>
  <c r="H392" i="22" a="1"/>
  <c r="H392" i="22" s="1"/>
  <c r="I392" i="22" a="1"/>
  <c r="I392" i="22" s="1"/>
  <c r="J392" i="22" a="1"/>
  <c r="J392" i="22"/>
  <c r="K392" i="22"/>
  <c r="L392" i="22"/>
  <c r="M392" i="22"/>
  <c r="N392" i="22"/>
  <c r="O392" i="22"/>
  <c r="P392" i="22"/>
  <c r="Q392" i="22"/>
  <c r="R392" i="22"/>
  <c r="S392" i="22"/>
  <c r="T392" i="22"/>
  <c r="U392" i="22"/>
  <c r="V392" i="22"/>
  <c r="A393" i="22"/>
  <c r="B393" i="22"/>
  <c r="C393" i="22"/>
  <c r="D393" i="22"/>
  <c r="F393" i="22"/>
  <c r="G393" i="22" a="1"/>
  <c r="G393" i="22" s="1"/>
  <c r="H393" i="22" a="1"/>
  <c r="H393" i="22" s="1"/>
  <c r="I393" i="22" a="1"/>
  <c r="I393" i="22" s="1"/>
  <c r="J393" i="22" a="1"/>
  <c r="J393" i="22" s="1"/>
  <c r="K393" i="22"/>
  <c r="L393" i="22"/>
  <c r="M393" i="22"/>
  <c r="N393" i="22"/>
  <c r="O393" i="22"/>
  <c r="P393" i="22"/>
  <c r="Q393" i="22"/>
  <c r="R393" i="22"/>
  <c r="S393" i="22"/>
  <c r="T393" i="22"/>
  <c r="U393" i="22"/>
  <c r="V393" i="22"/>
  <c r="A394" i="22"/>
  <c r="B394" i="22"/>
  <c r="C394" i="22"/>
  <c r="D394" i="22"/>
  <c r="F394" i="22"/>
  <c r="G394" i="22" a="1"/>
  <c r="G394" i="22"/>
  <c r="H394" i="22" a="1"/>
  <c r="H394" i="22" s="1"/>
  <c r="I394" i="22" a="1"/>
  <c r="I394" i="22"/>
  <c r="J394" i="22" a="1"/>
  <c r="J394" i="22" s="1"/>
  <c r="K394" i="22"/>
  <c r="L394" i="22"/>
  <c r="M394" i="22"/>
  <c r="N394" i="22"/>
  <c r="O394" i="22"/>
  <c r="P394" i="22"/>
  <c r="Q394" i="22"/>
  <c r="R394" i="22"/>
  <c r="S394" i="22"/>
  <c r="T394" i="22"/>
  <c r="U394" i="22"/>
  <c r="V394" i="22"/>
  <c r="A395" i="22"/>
  <c r="B395" i="22"/>
  <c r="C395" i="22"/>
  <c r="D395" i="22"/>
  <c r="F395" i="22"/>
  <c r="G395" i="22" a="1"/>
  <c r="G395" i="22" s="1"/>
  <c r="H395" i="22" a="1"/>
  <c r="H395" i="22" s="1"/>
  <c r="I395" i="22" a="1"/>
  <c r="I395" i="22"/>
  <c r="J395" i="22" a="1"/>
  <c r="J395" i="22" s="1"/>
  <c r="K395" i="22"/>
  <c r="L395" i="22"/>
  <c r="M395" i="22"/>
  <c r="N395" i="22"/>
  <c r="O395" i="22"/>
  <c r="P395" i="22"/>
  <c r="Q395" i="22"/>
  <c r="R395" i="22"/>
  <c r="S395" i="22"/>
  <c r="T395" i="22"/>
  <c r="U395" i="22"/>
  <c r="V395" i="22"/>
  <c r="A396" i="22"/>
  <c r="B396" i="22"/>
  <c r="C396" i="22"/>
  <c r="D396" i="22"/>
  <c r="F396" i="22"/>
  <c r="G396" i="22" a="1"/>
  <c r="G396" i="22" s="1"/>
  <c r="H396" i="22" a="1"/>
  <c r="H396" i="22"/>
  <c r="I396" i="22" a="1"/>
  <c r="I396" i="22" s="1"/>
  <c r="J396" i="22" a="1"/>
  <c r="J396" i="22"/>
  <c r="K396" i="22"/>
  <c r="L396" i="22"/>
  <c r="M396" i="22"/>
  <c r="N396" i="22"/>
  <c r="O396" i="22"/>
  <c r="P396" i="22"/>
  <c r="Q396" i="22"/>
  <c r="R396" i="22"/>
  <c r="S396" i="22"/>
  <c r="T396" i="22"/>
  <c r="U396" i="22"/>
  <c r="V396" i="22"/>
  <c r="A397" i="22"/>
  <c r="B397" i="22"/>
  <c r="C397" i="22"/>
  <c r="D397" i="22"/>
  <c r="F397" i="22"/>
  <c r="G397" i="22" a="1"/>
  <c r="G397" i="22"/>
  <c r="H397" i="22" a="1"/>
  <c r="H397" i="22" s="1"/>
  <c r="I397" i="22" a="1"/>
  <c r="I397" i="22" s="1"/>
  <c r="J397" i="22" a="1"/>
  <c r="J397" i="22"/>
  <c r="K397" i="22"/>
  <c r="L397" i="22"/>
  <c r="M397" i="22"/>
  <c r="N397" i="22"/>
  <c r="O397" i="22"/>
  <c r="P397" i="22"/>
  <c r="Q397" i="22"/>
  <c r="R397" i="22"/>
  <c r="S397" i="22"/>
  <c r="T397" i="22"/>
  <c r="U397" i="22"/>
  <c r="V397" i="22"/>
  <c r="A398" i="22"/>
  <c r="B398" i="22"/>
  <c r="C398" i="22"/>
  <c r="D398" i="22"/>
  <c r="F398" i="22"/>
  <c r="G398" i="22" a="1"/>
  <c r="G398" i="22"/>
  <c r="H398" i="22" a="1"/>
  <c r="H398" i="22" s="1"/>
  <c r="I398" i="22" a="1"/>
  <c r="I398" i="22"/>
  <c r="J398" i="22" a="1"/>
  <c r="J398" i="22" s="1"/>
  <c r="K398" i="22"/>
  <c r="L398" i="22"/>
  <c r="M398" i="22"/>
  <c r="N398" i="22"/>
  <c r="O398" i="22"/>
  <c r="P398" i="22"/>
  <c r="Q398" i="22"/>
  <c r="R398" i="22"/>
  <c r="S398" i="22"/>
  <c r="T398" i="22"/>
  <c r="U398" i="22"/>
  <c r="V398" i="22"/>
  <c r="A399" i="22"/>
  <c r="B399" i="22"/>
  <c r="C399" i="22"/>
  <c r="D399" i="22"/>
  <c r="F399" i="22"/>
  <c r="G399" i="22" a="1"/>
  <c r="G399" i="22" s="1"/>
  <c r="H399" i="22" a="1"/>
  <c r="H399" i="22" s="1"/>
  <c r="I399" i="22" a="1"/>
  <c r="I399" i="22" s="1"/>
  <c r="J399" i="22" a="1"/>
  <c r="J399" i="22" s="1"/>
  <c r="K399" i="22"/>
  <c r="L399" i="22"/>
  <c r="M399" i="22"/>
  <c r="N399" i="22"/>
  <c r="O399" i="22"/>
  <c r="P399" i="22"/>
  <c r="Q399" i="22"/>
  <c r="R399" i="22"/>
  <c r="S399" i="22"/>
  <c r="T399" i="22"/>
  <c r="U399" i="22"/>
  <c r="V399" i="22"/>
  <c r="A400" i="22"/>
  <c r="B400" i="22"/>
  <c r="C400" i="22"/>
  <c r="D400" i="22"/>
  <c r="F400" i="22"/>
  <c r="G400" i="22" a="1"/>
  <c r="G400" i="22" s="1"/>
  <c r="H400" i="22" a="1"/>
  <c r="H400" i="22" s="1"/>
  <c r="I400" i="22" a="1"/>
  <c r="I400" i="22" s="1"/>
  <c r="J400" i="22" a="1"/>
  <c r="J400" i="22"/>
  <c r="K400" i="22"/>
  <c r="L400" i="22"/>
  <c r="M400" i="22"/>
  <c r="N400" i="22"/>
  <c r="O400" i="22"/>
  <c r="P400" i="22"/>
  <c r="Q400" i="22"/>
  <c r="R400" i="22"/>
  <c r="S400" i="22"/>
  <c r="T400" i="22"/>
  <c r="U400" i="22"/>
  <c r="V400" i="22"/>
  <c r="A401" i="22"/>
  <c r="B401" i="22"/>
  <c r="C401" i="22"/>
  <c r="D401" i="22"/>
  <c r="F401" i="22"/>
  <c r="G401" i="22" a="1"/>
  <c r="G401" i="22" s="1"/>
  <c r="H401" i="22" a="1"/>
  <c r="H401" i="22" s="1"/>
  <c r="I401" i="22" a="1"/>
  <c r="I401" i="22" s="1"/>
  <c r="J401" i="22" a="1"/>
  <c r="J401" i="22" s="1"/>
  <c r="K401" i="22"/>
  <c r="L401" i="22"/>
  <c r="M401" i="22"/>
  <c r="N401" i="22"/>
  <c r="O401" i="22"/>
  <c r="P401" i="22"/>
  <c r="Q401" i="22"/>
  <c r="R401" i="22"/>
  <c r="S401" i="22"/>
  <c r="T401" i="22"/>
  <c r="U401" i="22"/>
  <c r="V401" i="22"/>
  <c r="A402" i="22"/>
  <c r="B402" i="22"/>
  <c r="C402" i="22"/>
  <c r="D402" i="22"/>
  <c r="F402" i="22"/>
  <c r="G402" i="22" a="1"/>
  <c r="G402" i="22"/>
  <c r="H402" i="22" a="1"/>
  <c r="H402" i="22" s="1"/>
  <c r="I402" i="22" a="1"/>
  <c r="I402" i="22"/>
  <c r="J402" i="22" a="1"/>
  <c r="J402" i="22" s="1"/>
  <c r="K402" i="22"/>
  <c r="L402" i="22"/>
  <c r="M402" i="22"/>
  <c r="N402" i="22"/>
  <c r="O402" i="22"/>
  <c r="P402" i="22"/>
  <c r="Q402" i="22"/>
  <c r="R402" i="22"/>
  <c r="S402" i="22"/>
  <c r="T402" i="22"/>
  <c r="U402" i="22"/>
  <c r="V402" i="22"/>
  <c r="A403" i="22"/>
  <c r="B403" i="22"/>
  <c r="C403" i="22"/>
  <c r="D403" i="22"/>
  <c r="F403" i="22"/>
  <c r="G403" i="22" a="1"/>
  <c r="G403" i="22" s="1"/>
  <c r="H403" i="22" a="1"/>
  <c r="H403" i="22" s="1"/>
  <c r="I403" i="22" a="1"/>
  <c r="I403" i="22"/>
  <c r="J403" i="22" a="1"/>
  <c r="J403" i="22"/>
  <c r="K403" i="22"/>
  <c r="L403" i="22"/>
  <c r="M403" i="22"/>
  <c r="N403" i="22"/>
  <c r="O403" i="22"/>
  <c r="P403" i="22"/>
  <c r="Q403" i="22"/>
  <c r="R403" i="22"/>
  <c r="S403" i="22"/>
  <c r="T403" i="22"/>
  <c r="U403" i="22"/>
  <c r="V403" i="22"/>
  <c r="A404" i="22"/>
  <c r="B404" i="22"/>
  <c r="C404" i="22"/>
  <c r="D404" i="22"/>
  <c r="F404" i="22"/>
  <c r="G404" i="22" a="1"/>
  <c r="G404" i="22" s="1"/>
  <c r="H404" i="22" a="1"/>
  <c r="H404" i="22"/>
  <c r="I404" i="22" a="1"/>
  <c r="I404" i="22" s="1"/>
  <c r="J404" i="22" a="1"/>
  <c r="J404" i="22"/>
  <c r="K404" i="22"/>
  <c r="L404" i="22"/>
  <c r="M404" i="22"/>
  <c r="N404" i="22"/>
  <c r="O404" i="22"/>
  <c r="P404" i="22"/>
  <c r="Q404" i="22"/>
  <c r="R404" i="22"/>
  <c r="S404" i="22"/>
  <c r="T404" i="22"/>
  <c r="U404" i="22"/>
  <c r="V404" i="22"/>
  <c r="A405" i="22"/>
  <c r="B405" i="22"/>
  <c r="C405" i="22"/>
  <c r="D405" i="22"/>
  <c r="F405" i="22"/>
  <c r="G405" i="22" a="1"/>
  <c r="G405" i="22"/>
  <c r="H405" i="22" a="1"/>
  <c r="H405" i="22" s="1"/>
  <c r="I405" i="22" a="1"/>
  <c r="I405" i="22" s="1"/>
  <c r="J405" i="22" a="1"/>
  <c r="J405" i="22"/>
  <c r="K405" i="22"/>
  <c r="L405" i="22"/>
  <c r="M405" i="22"/>
  <c r="N405" i="22"/>
  <c r="O405" i="22"/>
  <c r="P405" i="22"/>
  <c r="Q405" i="22"/>
  <c r="R405" i="22"/>
  <c r="S405" i="22"/>
  <c r="T405" i="22"/>
  <c r="U405" i="22"/>
  <c r="V405" i="22"/>
  <c r="A406" i="22"/>
  <c r="B406" i="22"/>
  <c r="C406" i="22"/>
  <c r="D406" i="22"/>
  <c r="F406" i="22"/>
  <c r="G406" i="22" a="1"/>
  <c r="G406" i="22"/>
  <c r="H406" i="22" a="1"/>
  <c r="H406" i="22" s="1"/>
  <c r="I406" i="22" a="1"/>
  <c r="I406" i="22"/>
  <c r="J406" i="22" a="1"/>
  <c r="J406" i="22" s="1"/>
  <c r="K406" i="22"/>
  <c r="L406" i="22"/>
  <c r="M406" i="22"/>
  <c r="N406" i="22"/>
  <c r="O406" i="22"/>
  <c r="P406" i="22"/>
  <c r="Q406" i="22"/>
  <c r="R406" i="22"/>
  <c r="S406" i="22"/>
  <c r="T406" i="22"/>
  <c r="U406" i="22"/>
  <c r="V406" i="22"/>
  <c r="A407" i="22"/>
  <c r="B407" i="22"/>
  <c r="C407" i="22"/>
  <c r="D407" i="22"/>
  <c r="F407" i="22"/>
  <c r="G407" i="22" a="1"/>
  <c r="G407" i="22"/>
  <c r="H407" i="22" a="1"/>
  <c r="H407" i="22" s="1"/>
  <c r="I407" i="22" a="1"/>
  <c r="I407" i="22" s="1"/>
  <c r="J407" i="22" a="1"/>
  <c r="J407" i="22" s="1"/>
  <c r="K407" i="22"/>
  <c r="L407" i="22"/>
  <c r="M407" i="22"/>
  <c r="N407" i="22"/>
  <c r="O407" i="22"/>
  <c r="P407" i="22"/>
  <c r="Q407" i="22"/>
  <c r="R407" i="22"/>
  <c r="S407" i="22"/>
  <c r="T407" i="22"/>
  <c r="U407" i="22"/>
  <c r="V407" i="22"/>
  <c r="A408" i="22"/>
  <c r="B408" i="22"/>
  <c r="C408" i="22"/>
  <c r="D408" i="22"/>
  <c r="F408" i="22"/>
  <c r="G408" i="22" a="1"/>
  <c r="G408" i="22" s="1"/>
  <c r="H408" i="22" a="1"/>
  <c r="H408" i="22" s="1"/>
  <c r="I408" i="22" a="1"/>
  <c r="I408" i="22" s="1"/>
  <c r="J408" i="22" a="1"/>
  <c r="J408" i="22"/>
  <c r="K408" i="22"/>
  <c r="L408" i="22"/>
  <c r="M408" i="22"/>
  <c r="N408" i="22"/>
  <c r="O408" i="22"/>
  <c r="P408" i="22"/>
  <c r="Q408" i="22"/>
  <c r="R408" i="22"/>
  <c r="S408" i="22"/>
  <c r="T408" i="22"/>
  <c r="U408" i="22"/>
  <c r="V408" i="22"/>
  <c r="A409" i="22"/>
  <c r="B409" i="22"/>
  <c r="C409" i="22"/>
  <c r="D409" i="22"/>
  <c r="F409" i="22"/>
  <c r="G409" i="22" a="1"/>
  <c r="G409" i="22" s="1"/>
  <c r="H409" i="22" a="1"/>
  <c r="H409" i="22" s="1"/>
  <c r="I409" i="22" a="1"/>
  <c r="I409" i="22" s="1"/>
  <c r="J409" i="22" a="1"/>
  <c r="J409" i="22" s="1"/>
  <c r="K409" i="22"/>
  <c r="L409" i="22"/>
  <c r="M409" i="22"/>
  <c r="N409" i="22"/>
  <c r="O409" i="22"/>
  <c r="P409" i="22"/>
  <c r="Q409" i="22"/>
  <c r="R409" i="22"/>
  <c r="S409" i="22"/>
  <c r="T409" i="22"/>
  <c r="U409" i="22"/>
  <c r="V409" i="22"/>
  <c r="A410" i="22"/>
  <c r="B410" i="22"/>
  <c r="C410" i="22"/>
  <c r="D410" i="22"/>
  <c r="F410" i="22"/>
  <c r="G410" i="22" a="1"/>
  <c r="G410" i="22"/>
  <c r="H410" i="22" a="1"/>
  <c r="H410" i="22" s="1"/>
  <c r="I410" i="22" a="1"/>
  <c r="I410" i="22"/>
  <c r="J410" i="22" a="1"/>
  <c r="J410" i="22" s="1"/>
  <c r="K410" i="22"/>
  <c r="L410" i="22"/>
  <c r="M410" i="22"/>
  <c r="N410" i="22"/>
  <c r="O410" i="22"/>
  <c r="P410" i="22"/>
  <c r="Q410" i="22"/>
  <c r="R410" i="22"/>
  <c r="S410" i="22"/>
  <c r="T410" i="22"/>
  <c r="U410" i="22"/>
  <c r="V410" i="22"/>
  <c r="A411" i="22"/>
  <c r="B411" i="22"/>
  <c r="C411" i="22"/>
  <c r="D411" i="22"/>
  <c r="F411" i="22"/>
  <c r="G411" i="22" a="1"/>
  <c r="G411" i="22" s="1"/>
  <c r="H411" i="22" a="1"/>
  <c r="H411" i="22" s="1"/>
  <c r="I411" i="22" a="1"/>
  <c r="I411" i="22"/>
  <c r="J411" i="22" a="1"/>
  <c r="J411" i="22"/>
  <c r="K411" i="22"/>
  <c r="L411" i="22"/>
  <c r="M411" i="22"/>
  <c r="N411" i="22"/>
  <c r="O411" i="22"/>
  <c r="P411" i="22"/>
  <c r="Q411" i="22"/>
  <c r="R411" i="22"/>
  <c r="S411" i="22"/>
  <c r="T411" i="22"/>
  <c r="U411" i="22"/>
  <c r="V411" i="22"/>
  <c r="A412" i="22"/>
  <c r="B412" i="22"/>
  <c r="C412" i="22"/>
  <c r="D412" i="22"/>
  <c r="F412" i="22"/>
  <c r="G412" i="22" a="1"/>
  <c r="G412" i="22" s="1"/>
  <c r="H412" i="22" a="1"/>
  <c r="H412" i="22"/>
  <c r="I412" i="22" a="1"/>
  <c r="I412" i="22" s="1"/>
  <c r="J412" i="22" a="1"/>
  <c r="J412" i="22"/>
  <c r="K412" i="22"/>
  <c r="L412" i="22"/>
  <c r="M412" i="22"/>
  <c r="N412" i="22"/>
  <c r="O412" i="22"/>
  <c r="P412" i="22"/>
  <c r="Q412" i="22"/>
  <c r="R412" i="22"/>
  <c r="S412" i="22"/>
  <c r="T412" i="22"/>
  <c r="U412" i="22"/>
  <c r="V412" i="22"/>
  <c r="A413" i="22"/>
  <c r="B413" i="22"/>
  <c r="C413" i="22"/>
  <c r="D413" i="22"/>
  <c r="F413" i="22"/>
  <c r="G413" i="22" a="1"/>
  <c r="G413" i="22"/>
  <c r="H413" i="22" a="1"/>
  <c r="H413" i="22" s="1"/>
  <c r="I413" i="22" a="1"/>
  <c r="I413" i="22" s="1"/>
  <c r="J413" i="22" a="1"/>
  <c r="J413" i="22"/>
  <c r="K413" i="22"/>
  <c r="L413" i="22"/>
  <c r="M413" i="22"/>
  <c r="N413" i="22"/>
  <c r="O413" i="22"/>
  <c r="P413" i="22"/>
  <c r="Q413" i="22"/>
  <c r="R413" i="22"/>
  <c r="S413" i="22"/>
  <c r="T413" i="22"/>
  <c r="U413" i="22"/>
  <c r="V413" i="22"/>
  <c r="A414" i="22"/>
  <c r="B414" i="22"/>
  <c r="C414" i="22"/>
  <c r="D414" i="22"/>
  <c r="F414" i="22"/>
  <c r="G414" i="22" a="1"/>
  <c r="G414" i="22"/>
  <c r="H414" i="22" a="1"/>
  <c r="H414" i="22" s="1"/>
  <c r="I414" i="22" a="1"/>
  <c r="I414" i="22"/>
  <c r="J414" i="22" a="1"/>
  <c r="J414" i="22" s="1"/>
  <c r="K414" i="22"/>
  <c r="L414" i="22"/>
  <c r="M414" i="22"/>
  <c r="N414" i="22"/>
  <c r="O414" i="22"/>
  <c r="P414" i="22"/>
  <c r="Q414" i="22"/>
  <c r="R414" i="22"/>
  <c r="S414" i="22"/>
  <c r="T414" i="22"/>
  <c r="U414" i="22"/>
  <c r="V414" i="22"/>
  <c r="A415" i="22"/>
  <c r="B415" i="22"/>
  <c r="C415" i="22"/>
  <c r="D415" i="22"/>
  <c r="F415" i="22"/>
  <c r="G415" i="22" a="1"/>
  <c r="G415" i="22" s="1"/>
  <c r="H415" i="22" a="1"/>
  <c r="H415" i="22" s="1"/>
  <c r="I415" i="22" a="1"/>
  <c r="I415" i="22"/>
  <c r="J415" i="22" a="1"/>
  <c r="J415" i="22" s="1"/>
  <c r="K415" i="22"/>
  <c r="L415" i="22"/>
  <c r="M415" i="22"/>
  <c r="N415" i="22"/>
  <c r="O415" i="22"/>
  <c r="P415" i="22"/>
  <c r="Q415" i="22"/>
  <c r="R415" i="22"/>
  <c r="S415" i="22"/>
  <c r="T415" i="22"/>
  <c r="U415" i="22"/>
  <c r="V415" i="22"/>
  <c r="A416" i="22"/>
  <c r="B416" i="22"/>
  <c r="C416" i="22"/>
  <c r="D416" i="22"/>
  <c r="F416" i="22"/>
  <c r="G416" i="22" a="1"/>
  <c r="G416" i="22" s="1"/>
  <c r="H416" i="22" a="1"/>
  <c r="H416" i="22" s="1"/>
  <c r="I416" i="22" a="1"/>
  <c r="I416" i="22"/>
  <c r="J416" i="22" a="1"/>
  <c r="J416" i="22"/>
  <c r="K416" i="22"/>
  <c r="L416" i="22"/>
  <c r="M416" i="22"/>
  <c r="N416" i="22"/>
  <c r="O416" i="22"/>
  <c r="P416" i="22"/>
  <c r="Q416" i="22"/>
  <c r="R416" i="22"/>
  <c r="S416" i="22"/>
  <c r="T416" i="22"/>
  <c r="U416" i="22"/>
  <c r="V416" i="22"/>
  <c r="A417" i="22"/>
  <c r="B417" i="22"/>
  <c r="C417" i="22"/>
  <c r="D417" i="22"/>
  <c r="F417" i="22"/>
  <c r="G417" i="22" a="1"/>
  <c r="G417" i="22" s="1"/>
  <c r="H417" i="22" a="1"/>
  <c r="H417" i="22" s="1"/>
  <c r="I417" i="22" a="1"/>
  <c r="I417" i="22" s="1"/>
  <c r="J417" i="22" a="1"/>
  <c r="J417" i="22" s="1"/>
  <c r="K417" i="22"/>
  <c r="L417" i="22"/>
  <c r="M417" i="22"/>
  <c r="N417" i="22"/>
  <c r="O417" i="22"/>
  <c r="P417" i="22"/>
  <c r="Q417" i="22"/>
  <c r="R417" i="22"/>
  <c r="S417" i="22"/>
  <c r="T417" i="22"/>
  <c r="U417" i="22"/>
  <c r="V417" i="22"/>
  <c r="A418" i="22"/>
  <c r="B418" i="22"/>
  <c r="C418" i="22"/>
  <c r="D418" i="22"/>
  <c r="F418" i="22"/>
  <c r="G418" i="22" a="1"/>
  <c r="G418" i="22"/>
  <c r="H418" i="22" a="1"/>
  <c r="H418" i="22" s="1"/>
  <c r="I418" i="22" a="1"/>
  <c r="I418" i="22"/>
  <c r="J418" i="22" a="1"/>
  <c r="J418" i="22"/>
  <c r="K418" i="22"/>
  <c r="L418" i="22"/>
  <c r="M418" i="22"/>
  <c r="N418" i="22"/>
  <c r="O418" i="22"/>
  <c r="P418" i="22"/>
  <c r="Q418" i="22"/>
  <c r="R418" i="22"/>
  <c r="S418" i="22"/>
  <c r="T418" i="22"/>
  <c r="U418" i="22"/>
  <c r="V418" i="22"/>
  <c r="A419" i="22"/>
  <c r="B419" i="22"/>
  <c r="C419" i="22"/>
  <c r="D419" i="22"/>
  <c r="F419" i="22"/>
  <c r="G419" i="22" a="1"/>
  <c r="G419" i="22" s="1"/>
  <c r="H419" i="22" a="1"/>
  <c r="H419" i="22" s="1"/>
  <c r="I419" i="22" a="1"/>
  <c r="I419" i="22"/>
  <c r="J419" i="22" a="1"/>
  <c r="J419" i="22" s="1"/>
  <c r="K419" i="22"/>
  <c r="L419" i="22"/>
  <c r="M419" i="22"/>
  <c r="N419" i="22"/>
  <c r="O419" i="22"/>
  <c r="P419" i="22"/>
  <c r="Q419" i="22"/>
  <c r="R419" i="22"/>
  <c r="S419" i="22"/>
  <c r="T419" i="22"/>
  <c r="U419" i="22"/>
  <c r="V419" i="22"/>
  <c r="A420" i="22"/>
  <c r="B420" i="22"/>
  <c r="C420" i="22"/>
  <c r="D420" i="22"/>
  <c r="F420" i="22"/>
  <c r="G420" i="22" a="1"/>
  <c r="G420" i="22" s="1"/>
  <c r="H420" i="22" a="1"/>
  <c r="H420" i="22"/>
  <c r="I420" i="22" a="1"/>
  <c r="I420" i="22" s="1"/>
  <c r="J420" i="22" a="1"/>
  <c r="J420" i="22"/>
  <c r="K420" i="22"/>
  <c r="L420" i="22"/>
  <c r="M420" i="22"/>
  <c r="N420" i="22"/>
  <c r="O420" i="22"/>
  <c r="P420" i="22"/>
  <c r="Q420" i="22"/>
  <c r="R420" i="22"/>
  <c r="S420" i="22"/>
  <c r="T420" i="22"/>
  <c r="U420" i="22"/>
  <c r="V420" i="22"/>
  <c r="A421" i="22"/>
  <c r="B421" i="22"/>
  <c r="C421" i="22"/>
  <c r="D421" i="22"/>
  <c r="F421" i="22"/>
  <c r="G421" i="22" a="1"/>
  <c r="G421" i="22" s="1"/>
  <c r="H421" i="22" a="1"/>
  <c r="H421" i="22" s="1"/>
  <c r="I421" i="22" a="1"/>
  <c r="I421" i="22" s="1"/>
  <c r="J421" i="22" a="1"/>
  <c r="J421" i="22"/>
  <c r="K421" i="22"/>
  <c r="L421" i="22"/>
  <c r="M421" i="22"/>
  <c r="N421" i="22"/>
  <c r="O421" i="22"/>
  <c r="P421" i="22"/>
  <c r="Q421" i="22"/>
  <c r="R421" i="22"/>
  <c r="S421" i="22"/>
  <c r="T421" i="22"/>
  <c r="U421" i="22"/>
  <c r="V421" i="22"/>
  <c r="A422" i="22"/>
  <c r="B422" i="22"/>
  <c r="C422" i="22"/>
  <c r="D422" i="22"/>
  <c r="F422" i="22"/>
  <c r="G422" i="22" a="1"/>
  <c r="G422" i="22"/>
  <c r="H422" i="22" a="1"/>
  <c r="H422" i="22" s="1"/>
  <c r="I422" i="22" a="1"/>
  <c r="I422" i="22"/>
  <c r="J422" i="22" a="1"/>
  <c r="J422" i="22" s="1"/>
  <c r="K422" i="22"/>
  <c r="L422" i="22"/>
  <c r="M422" i="22"/>
  <c r="N422" i="22"/>
  <c r="O422" i="22"/>
  <c r="P422" i="22"/>
  <c r="Q422" i="22"/>
  <c r="R422" i="22"/>
  <c r="S422" i="22"/>
  <c r="T422" i="22"/>
  <c r="U422" i="22"/>
  <c r="V422" i="22"/>
  <c r="A423" i="22"/>
  <c r="B423" i="22"/>
  <c r="C423" i="22"/>
  <c r="D423" i="22"/>
  <c r="F423" i="22"/>
  <c r="G423" i="22" a="1"/>
  <c r="G423" i="22"/>
  <c r="H423" i="22" a="1"/>
  <c r="H423" i="22"/>
  <c r="I423" i="22" a="1"/>
  <c r="I423" i="22" s="1"/>
  <c r="J423" i="22" a="1"/>
  <c r="J423" i="22" s="1"/>
  <c r="K423" i="22"/>
  <c r="L423" i="22"/>
  <c r="M423" i="22"/>
  <c r="N423" i="22"/>
  <c r="O423" i="22"/>
  <c r="P423" i="22"/>
  <c r="Q423" i="22"/>
  <c r="R423" i="22"/>
  <c r="S423" i="22"/>
  <c r="T423" i="22"/>
  <c r="U423" i="22"/>
  <c r="V423" i="22"/>
  <c r="A424" i="22"/>
  <c r="B424" i="22"/>
  <c r="C424" i="22"/>
  <c r="D424" i="22"/>
  <c r="F424" i="22"/>
  <c r="G424" i="22" a="1"/>
  <c r="G424" i="22" s="1"/>
  <c r="H424" i="22" a="1"/>
  <c r="H424" i="22" s="1"/>
  <c r="I424" i="22" a="1"/>
  <c r="I424" i="22"/>
  <c r="J424" i="22" a="1"/>
  <c r="J424" i="22"/>
  <c r="K424" i="22"/>
  <c r="L424" i="22"/>
  <c r="M424" i="22"/>
  <c r="N424" i="22"/>
  <c r="O424" i="22"/>
  <c r="P424" i="22"/>
  <c r="Q424" i="22"/>
  <c r="R424" i="22"/>
  <c r="S424" i="22"/>
  <c r="T424" i="22"/>
  <c r="U424" i="22"/>
  <c r="V424" i="22"/>
  <c r="A425" i="22"/>
  <c r="B425" i="22"/>
  <c r="C425" i="22"/>
  <c r="D425" i="22"/>
  <c r="F425" i="22"/>
  <c r="G425" i="22" a="1"/>
  <c r="G425" i="22" s="1"/>
  <c r="H425" i="22" a="1"/>
  <c r="H425" i="22" s="1"/>
  <c r="I425" i="22" a="1"/>
  <c r="I425" i="22"/>
  <c r="J425" i="22" a="1"/>
  <c r="J425" i="22" s="1"/>
  <c r="K425" i="22"/>
  <c r="L425" i="22"/>
  <c r="M425" i="22"/>
  <c r="N425" i="22"/>
  <c r="O425" i="22"/>
  <c r="P425" i="22"/>
  <c r="Q425" i="22"/>
  <c r="R425" i="22"/>
  <c r="S425" i="22"/>
  <c r="T425" i="22"/>
  <c r="U425" i="22"/>
  <c r="V425" i="22"/>
  <c r="A426" i="22"/>
  <c r="B426" i="22"/>
  <c r="C426" i="22"/>
  <c r="D426" i="22"/>
  <c r="F426" i="22"/>
  <c r="G426" i="22" a="1"/>
  <c r="G426" i="22"/>
  <c r="H426" i="22" a="1"/>
  <c r="H426" i="22" s="1"/>
  <c r="I426" i="22" a="1"/>
  <c r="I426" i="22"/>
  <c r="J426" i="22" a="1"/>
  <c r="J426" i="22"/>
  <c r="K426" i="22"/>
  <c r="L426" i="22"/>
  <c r="M426" i="22"/>
  <c r="N426" i="22"/>
  <c r="O426" i="22"/>
  <c r="P426" i="22"/>
  <c r="Q426" i="22"/>
  <c r="R426" i="22"/>
  <c r="S426" i="22"/>
  <c r="T426" i="22"/>
  <c r="U426" i="22"/>
  <c r="V426" i="22"/>
  <c r="A427" i="22"/>
  <c r="B427" i="22"/>
  <c r="C427" i="22"/>
  <c r="D427" i="22"/>
  <c r="F427" i="22"/>
  <c r="G427" i="22" a="1"/>
  <c r="G427" i="22" s="1"/>
  <c r="H427" i="22" a="1"/>
  <c r="H427" i="22" s="1"/>
  <c r="I427" i="22" a="1"/>
  <c r="I427" i="22"/>
  <c r="J427" i="22" a="1"/>
  <c r="J427" i="22"/>
  <c r="K427" i="22"/>
  <c r="L427" i="22"/>
  <c r="M427" i="22"/>
  <c r="N427" i="22"/>
  <c r="O427" i="22"/>
  <c r="P427" i="22"/>
  <c r="Q427" i="22"/>
  <c r="R427" i="22"/>
  <c r="S427" i="22"/>
  <c r="T427" i="22"/>
  <c r="U427" i="22"/>
  <c r="V427" i="22"/>
  <c r="A428" i="22"/>
  <c r="B428" i="22"/>
  <c r="C428" i="22"/>
  <c r="D428" i="22"/>
  <c r="F428" i="22"/>
  <c r="G428" i="22" a="1"/>
  <c r="G428" i="22" s="1"/>
  <c r="H428" i="22" a="1"/>
  <c r="H428" i="22"/>
  <c r="I428" i="22" a="1"/>
  <c r="I428" i="22" s="1"/>
  <c r="J428" i="22" a="1"/>
  <c r="J428" i="22"/>
  <c r="K428" i="22"/>
  <c r="L428" i="22"/>
  <c r="M428" i="22"/>
  <c r="N428" i="22"/>
  <c r="O428" i="22"/>
  <c r="P428" i="22"/>
  <c r="Q428" i="22"/>
  <c r="R428" i="22"/>
  <c r="S428" i="22"/>
  <c r="T428" i="22"/>
  <c r="U428" i="22"/>
  <c r="V428" i="22"/>
  <c r="A429" i="22"/>
  <c r="B429" i="22"/>
  <c r="C429" i="22"/>
  <c r="D429" i="22"/>
  <c r="F429" i="22"/>
  <c r="G429" i="22" a="1"/>
  <c r="G429" i="22"/>
  <c r="H429" i="22" a="1"/>
  <c r="H429" i="22" s="1"/>
  <c r="I429" i="22" a="1"/>
  <c r="I429" i="22" s="1"/>
  <c r="J429" i="22" a="1"/>
  <c r="J429" i="22"/>
  <c r="K429" i="22"/>
  <c r="L429" i="22"/>
  <c r="M429" i="22"/>
  <c r="N429" i="22"/>
  <c r="O429" i="22"/>
  <c r="P429" i="22"/>
  <c r="Q429" i="22"/>
  <c r="R429" i="22"/>
  <c r="S429" i="22"/>
  <c r="T429" i="22"/>
  <c r="U429" i="22"/>
  <c r="V429" i="22"/>
  <c r="A430" i="22"/>
  <c r="B430" i="22"/>
  <c r="C430" i="22"/>
  <c r="D430" i="22"/>
  <c r="F430" i="22"/>
  <c r="G430" i="22" a="1"/>
  <c r="G430" i="22"/>
  <c r="H430" i="22" a="1"/>
  <c r="H430" i="22" s="1"/>
  <c r="I430" i="22" a="1"/>
  <c r="I430" i="22"/>
  <c r="J430" i="22" a="1"/>
  <c r="J430" i="22" s="1"/>
  <c r="K430" i="22"/>
  <c r="L430" i="22"/>
  <c r="M430" i="22"/>
  <c r="N430" i="22"/>
  <c r="O430" i="22"/>
  <c r="P430" i="22"/>
  <c r="Q430" i="22"/>
  <c r="R430" i="22"/>
  <c r="S430" i="22"/>
  <c r="T430" i="22"/>
  <c r="U430" i="22"/>
  <c r="V430" i="22"/>
  <c r="A431" i="22"/>
  <c r="B431" i="22"/>
  <c r="C431" i="22"/>
  <c r="D431" i="22"/>
  <c r="F431" i="22"/>
  <c r="G431" i="22" a="1"/>
  <c r="G431" i="22" s="1"/>
  <c r="H431" i="22" a="1"/>
  <c r="H431" i="22" s="1"/>
  <c r="I431" i="22" a="1"/>
  <c r="I431" i="22" s="1"/>
  <c r="J431" i="22" a="1"/>
  <c r="J431" i="22" s="1"/>
  <c r="K431" i="22"/>
  <c r="L431" i="22"/>
  <c r="M431" i="22"/>
  <c r="N431" i="22"/>
  <c r="O431" i="22"/>
  <c r="P431" i="22"/>
  <c r="Q431" i="22"/>
  <c r="R431" i="22"/>
  <c r="S431" i="22"/>
  <c r="T431" i="22"/>
  <c r="U431" i="22"/>
  <c r="V431" i="22"/>
  <c r="A432" i="22"/>
  <c r="B432" i="22"/>
  <c r="C432" i="22"/>
  <c r="D432" i="22"/>
  <c r="F432" i="22"/>
  <c r="G432" i="22" a="1"/>
  <c r="G432" i="22" s="1"/>
  <c r="H432" i="22" a="1"/>
  <c r="H432" i="22" s="1"/>
  <c r="I432" i="22" a="1"/>
  <c r="I432" i="22"/>
  <c r="J432" i="22" a="1"/>
  <c r="J432" i="22"/>
  <c r="K432" i="22"/>
  <c r="L432" i="22"/>
  <c r="M432" i="22"/>
  <c r="N432" i="22"/>
  <c r="O432" i="22"/>
  <c r="P432" i="22"/>
  <c r="Q432" i="22"/>
  <c r="R432" i="22"/>
  <c r="S432" i="22"/>
  <c r="T432" i="22"/>
  <c r="U432" i="22"/>
  <c r="V432" i="22"/>
  <c r="A433" i="22"/>
  <c r="B433" i="22"/>
  <c r="C433" i="22"/>
  <c r="D433" i="22"/>
  <c r="F433" i="22"/>
  <c r="G433" i="22" a="1"/>
  <c r="G433" i="22" s="1"/>
  <c r="H433" i="22" a="1"/>
  <c r="H433" i="22" s="1"/>
  <c r="I433" i="22" a="1"/>
  <c r="I433" i="22" s="1"/>
  <c r="J433" i="22" a="1"/>
  <c r="J433" i="22"/>
  <c r="K433" i="22"/>
  <c r="L433" i="22"/>
  <c r="M433" i="22"/>
  <c r="N433" i="22"/>
  <c r="O433" i="22"/>
  <c r="P433" i="22"/>
  <c r="Q433" i="22"/>
  <c r="R433" i="22"/>
  <c r="S433" i="22"/>
  <c r="T433" i="22"/>
  <c r="U433" i="22"/>
  <c r="V433" i="22"/>
  <c r="A434" i="22"/>
  <c r="B434" i="22"/>
  <c r="C434" i="22"/>
  <c r="D434" i="22"/>
  <c r="F434" i="22"/>
  <c r="G434" i="22" a="1"/>
  <c r="G434" i="22"/>
  <c r="H434" i="22" a="1"/>
  <c r="H434" i="22" s="1"/>
  <c r="I434" i="22" a="1"/>
  <c r="I434" i="22"/>
  <c r="J434" i="22" a="1"/>
  <c r="J434" i="22" s="1"/>
  <c r="K434" i="22"/>
  <c r="L434" i="22"/>
  <c r="M434" i="22"/>
  <c r="N434" i="22"/>
  <c r="O434" i="22"/>
  <c r="P434" i="22"/>
  <c r="Q434" i="22"/>
  <c r="R434" i="22"/>
  <c r="S434" i="22"/>
  <c r="T434" i="22"/>
  <c r="U434" i="22"/>
  <c r="V434" i="22"/>
  <c r="A435" i="22"/>
  <c r="B435" i="22"/>
  <c r="C435" i="22"/>
  <c r="D435" i="22"/>
  <c r="F435" i="22"/>
  <c r="G435" i="22" a="1"/>
  <c r="G435" i="22" s="1"/>
  <c r="H435" i="22" a="1"/>
  <c r="H435" i="22" s="1"/>
  <c r="I435" i="22" a="1"/>
  <c r="I435" i="22"/>
  <c r="J435" i="22" a="1"/>
  <c r="J435" i="22"/>
  <c r="K435" i="22"/>
  <c r="L435" i="22"/>
  <c r="M435" i="22"/>
  <c r="N435" i="22"/>
  <c r="O435" i="22"/>
  <c r="P435" i="22"/>
  <c r="Q435" i="22"/>
  <c r="R435" i="22"/>
  <c r="S435" i="22"/>
  <c r="T435" i="22"/>
  <c r="U435" i="22"/>
  <c r="V435" i="22"/>
  <c r="A436" i="22"/>
  <c r="B436" i="22"/>
  <c r="C436" i="22"/>
  <c r="D436" i="22"/>
  <c r="F436" i="22"/>
  <c r="G436" i="22" a="1"/>
  <c r="G436" i="22" s="1"/>
  <c r="H436" i="22" a="1"/>
  <c r="H436" i="22"/>
  <c r="I436" i="22" a="1"/>
  <c r="I436" i="22" s="1"/>
  <c r="J436" i="22" a="1"/>
  <c r="J436" i="22"/>
  <c r="K436" i="22"/>
  <c r="L436" i="22"/>
  <c r="M436" i="22"/>
  <c r="N436" i="22"/>
  <c r="O436" i="22"/>
  <c r="P436" i="22"/>
  <c r="Q436" i="22"/>
  <c r="R436" i="22"/>
  <c r="S436" i="22"/>
  <c r="T436" i="22"/>
  <c r="U436" i="22"/>
  <c r="V436" i="22"/>
  <c r="A437" i="22"/>
  <c r="B437" i="22"/>
  <c r="C437" i="22"/>
  <c r="D437" i="22"/>
  <c r="F437" i="22"/>
  <c r="G437" i="22" a="1"/>
  <c r="G437" i="22"/>
  <c r="H437" i="22" a="1"/>
  <c r="H437" i="22" s="1"/>
  <c r="I437" i="22" a="1"/>
  <c r="I437" i="22" s="1"/>
  <c r="J437" i="22" a="1"/>
  <c r="J437" i="22"/>
  <c r="K437" i="22"/>
  <c r="L437" i="22"/>
  <c r="M437" i="22"/>
  <c r="N437" i="22"/>
  <c r="O437" i="22"/>
  <c r="P437" i="22"/>
  <c r="Q437" i="22"/>
  <c r="R437" i="22"/>
  <c r="S437" i="22"/>
  <c r="T437" i="22"/>
  <c r="U437" i="22"/>
  <c r="V437" i="22"/>
  <c r="A438" i="22"/>
  <c r="B438" i="22"/>
  <c r="C438" i="22"/>
  <c r="D438" i="22"/>
  <c r="F438" i="22"/>
  <c r="G438" i="22" a="1"/>
  <c r="G438" i="22" s="1"/>
  <c r="H438" i="22" a="1"/>
  <c r="H438" i="22" s="1"/>
  <c r="I438" i="22" a="1"/>
  <c r="I438" i="22"/>
  <c r="J438" i="22" a="1"/>
  <c r="J438" i="22" s="1"/>
  <c r="K438" i="22"/>
  <c r="L438" i="22"/>
  <c r="M438" i="22"/>
  <c r="N438" i="22"/>
  <c r="O438" i="22"/>
  <c r="P438" i="22"/>
  <c r="Q438" i="22"/>
  <c r="R438" i="22"/>
  <c r="S438" i="22"/>
  <c r="T438" i="22"/>
  <c r="U438" i="22"/>
  <c r="V438" i="22"/>
  <c r="A439" i="22"/>
  <c r="B439" i="22"/>
  <c r="C439" i="22"/>
  <c r="D439" i="22"/>
  <c r="F439" i="22"/>
  <c r="G439" i="22" a="1"/>
  <c r="G439" i="22" s="1"/>
  <c r="H439" i="22" a="1"/>
  <c r="H439" i="22" s="1"/>
  <c r="I439" i="22" a="1"/>
  <c r="I439" i="22"/>
  <c r="J439" i="22" a="1"/>
  <c r="J439" i="22" s="1"/>
  <c r="K439" i="22"/>
  <c r="L439" i="22"/>
  <c r="M439" i="22"/>
  <c r="N439" i="22"/>
  <c r="O439" i="22"/>
  <c r="P439" i="22"/>
  <c r="Q439" i="22"/>
  <c r="R439" i="22"/>
  <c r="S439" i="22"/>
  <c r="T439" i="22"/>
  <c r="U439" i="22"/>
  <c r="V439" i="22"/>
  <c r="A440" i="22"/>
  <c r="B440" i="22"/>
  <c r="C440" i="22"/>
  <c r="D440" i="22"/>
  <c r="F440" i="22"/>
  <c r="G440" i="22" a="1"/>
  <c r="G440" i="22" s="1"/>
  <c r="H440" i="22" a="1"/>
  <c r="H440" i="22" s="1"/>
  <c r="I440" i="22" a="1"/>
  <c r="I440" i="22"/>
  <c r="J440" i="22" a="1"/>
  <c r="J440" i="22"/>
  <c r="K440" i="22"/>
  <c r="L440" i="22"/>
  <c r="M440" i="22"/>
  <c r="N440" i="22"/>
  <c r="O440" i="22"/>
  <c r="P440" i="22"/>
  <c r="Q440" i="22"/>
  <c r="R440" i="22"/>
  <c r="S440" i="22"/>
  <c r="T440" i="22"/>
  <c r="U440" i="22"/>
  <c r="V440" i="22"/>
  <c r="A441" i="22"/>
  <c r="B441" i="22"/>
  <c r="C441" i="22"/>
  <c r="D441" i="22"/>
  <c r="F441" i="22"/>
  <c r="G441" i="22" a="1"/>
  <c r="G441" i="22" s="1"/>
  <c r="H441" i="22" a="1"/>
  <c r="H441" i="22" s="1"/>
  <c r="I441" i="22" a="1"/>
  <c r="I441" i="22" s="1"/>
  <c r="J441" i="22" a="1"/>
  <c r="J441" i="22"/>
  <c r="K441" i="22"/>
  <c r="L441" i="22"/>
  <c r="M441" i="22"/>
  <c r="N441" i="22"/>
  <c r="O441" i="22"/>
  <c r="P441" i="22"/>
  <c r="Q441" i="22"/>
  <c r="R441" i="22"/>
  <c r="S441" i="22"/>
  <c r="T441" i="22"/>
  <c r="U441" i="22"/>
  <c r="V441" i="22"/>
  <c r="A442" i="22"/>
  <c r="B442" i="22"/>
  <c r="C442" i="22"/>
  <c r="D442" i="22"/>
  <c r="F442" i="22"/>
  <c r="G442" i="22" a="1"/>
  <c r="G442" i="22"/>
  <c r="H442" i="22" a="1"/>
  <c r="H442" i="22" s="1"/>
  <c r="I442" i="22" a="1"/>
  <c r="I442" i="22"/>
  <c r="J442" i="22" a="1"/>
  <c r="J442" i="22" s="1"/>
  <c r="K442" i="22"/>
  <c r="L442" i="22"/>
  <c r="M442" i="22"/>
  <c r="N442" i="22"/>
  <c r="O442" i="22"/>
  <c r="P442" i="22"/>
  <c r="Q442" i="22"/>
  <c r="R442" i="22"/>
  <c r="S442" i="22"/>
  <c r="T442" i="22"/>
  <c r="U442" i="22"/>
  <c r="V442" i="22"/>
  <c r="A443" i="22"/>
  <c r="B443" i="22"/>
  <c r="C443" i="22"/>
  <c r="D443" i="22"/>
  <c r="F443" i="22"/>
  <c r="G443" i="22" a="1"/>
  <c r="G443" i="22" s="1"/>
  <c r="H443" i="22" a="1"/>
  <c r="H443" i="22" s="1"/>
  <c r="I443" i="22" a="1"/>
  <c r="I443" i="22" s="1"/>
  <c r="J443" i="22" a="1"/>
  <c r="J443" i="22"/>
  <c r="K443" i="22"/>
  <c r="L443" i="22"/>
  <c r="M443" i="22"/>
  <c r="N443" i="22"/>
  <c r="O443" i="22"/>
  <c r="P443" i="22"/>
  <c r="Q443" i="22"/>
  <c r="R443" i="22"/>
  <c r="S443" i="22"/>
  <c r="T443" i="22"/>
  <c r="U443" i="22"/>
  <c r="V443" i="22"/>
  <c r="A444" i="22"/>
  <c r="B444" i="22"/>
  <c r="C444" i="22"/>
  <c r="D444" i="22"/>
  <c r="F444" i="22"/>
  <c r="G444" i="22" a="1"/>
  <c r="G444" i="22" s="1"/>
  <c r="H444" i="22" a="1"/>
  <c r="H444" i="22"/>
  <c r="I444" i="22" a="1"/>
  <c r="I444" i="22" s="1"/>
  <c r="J444" i="22" a="1"/>
  <c r="J444" i="22"/>
  <c r="K444" i="22"/>
  <c r="L444" i="22"/>
  <c r="M444" i="22"/>
  <c r="N444" i="22"/>
  <c r="O444" i="22"/>
  <c r="P444" i="22"/>
  <c r="Q444" i="22"/>
  <c r="R444" i="22"/>
  <c r="S444" i="22"/>
  <c r="T444" i="22"/>
  <c r="U444" i="22"/>
  <c r="V444" i="22"/>
  <c r="A445" i="22"/>
  <c r="B445" i="22"/>
  <c r="C445" i="22"/>
  <c r="D445" i="22"/>
  <c r="F445" i="22"/>
  <c r="G445" i="22" a="1"/>
  <c r="G445" i="22"/>
  <c r="H445" i="22" a="1"/>
  <c r="H445" i="22" s="1"/>
  <c r="I445" i="22" a="1"/>
  <c r="I445" i="22"/>
  <c r="J445" i="22" a="1"/>
  <c r="J445" i="22"/>
  <c r="K445" i="22"/>
  <c r="L445" i="22"/>
  <c r="M445" i="22"/>
  <c r="N445" i="22"/>
  <c r="O445" i="22"/>
  <c r="P445" i="22"/>
  <c r="Q445" i="22"/>
  <c r="R445" i="22"/>
  <c r="S445" i="22"/>
  <c r="T445" i="22"/>
  <c r="U445" i="22"/>
  <c r="V445" i="22"/>
  <c r="A446" i="22"/>
  <c r="B446" i="22"/>
  <c r="C446" i="22"/>
  <c r="D446" i="22"/>
  <c r="F446" i="22"/>
  <c r="G446" i="22" a="1"/>
  <c r="G446" i="22"/>
  <c r="H446" i="22" a="1"/>
  <c r="H446" i="22" s="1"/>
  <c r="I446" i="22" a="1"/>
  <c r="I446" i="22"/>
  <c r="J446" i="22" a="1"/>
  <c r="J446" i="22" s="1"/>
  <c r="K446" i="22"/>
  <c r="L446" i="22"/>
  <c r="M446" i="22"/>
  <c r="N446" i="22"/>
  <c r="O446" i="22"/>
  <c r="P446" i="22"/>
  <c r="Q446" i="22"/>
  <c r="R446" i="22"/>
  <c r="S446" i="22"/>
  <c r="T446" i="22"/>
  <c r="U446" i="22"/>
  <c r="V446" i="22"/>
  <c r="A447" i="22"/>
  <c r="B447" i="22"/>
  <c r="C447" i="22"/>
  <c r="D447" i="22"/>
  <c r="F447" i="22"/>
  <c r="G447" i="22" a="1"/>
  <c r="G447" i="22" s="1"/>
  <c r="H447" i="22" a="1"/>
  <c r="H447" i="22"/>
  <c r="I447" i="22" a="1"/>
  <c r="I447" i="22" s="1"/>
  <c r="J447" i="22" a="1"/>
  <c r="J447" i="22"/>
  <c r="K447" i="22"/>
  <c r="L447" i="22"/>
  <c r="M447" i="22"/>
  <c r="N447" i="22"/>
  <c r="O447" i="22"/>
  <c r="P447" i="22"/>
  <c r="Q447" i="22"/>
  <c r="R447" i="22"/>
  <c r="S447" i="22"/>
  <c r="T447" i="22"/>
  <c r="U447" i="22"/>
  <c r="V447" i="22"/>
  <c r="A448" i="22"/>
  <c r="B448" i="22"/>
  <c r="C448" i="22"/>
  <c r="D448" i="22"/>
  <c r="F448" i="22"/>
  <c r="G448" i="22" a="1"/>
  <c r="G448" i="22" s="1"/>
  <c r="H448" i="22" a="1"/>
  <c r="H448" i="22" s="1"/>
  <c r="I448" i="22" a="1"/>
  <c r="I448" i="22" s="1"/>
  <c r="J448" i="22" a="1"/>
  <c r="J448" i="22"/>
  <c r="K448" i="22"/>
  <c r="L448" i="22"/>
  <c r="M448" i="22"/>
  <c r="N448" i="22"/>
  <c r="O448" i="22"/>
  <c r="P448" i="22"/>
  <c r="Q448" i="22"/>
  <c r="R448" i="22"/>
  <c r="S448" i="22"/>
  <c r="T448" i="22"/>
  <c r="U448" i="22"/>
  <c r="V448" i="22"/>
  <c r="A449" i="22"/>
  <c r="B449" i="22"/>
  <c r="C449" i="22"/>
  <c r="D449" i="22"/>
  <c r="F449" i="22"/>
  <c r="G449" i="22" a="1"/>
  <c r="G449" i="22"/>
  <c r="H449" i="22" a="1"/>
  <c r="H449" i="22" s="1"/>
  <c r="I449" i="22" a="1"/>
  <c r="I449" i="22"/>
  <c r="J449" i="22" a="1"/>
  <c r="J449" i="22" s="1"/>
  <c r="K449" i="22"/>
  <c r="L449" i="22"/>
  <c r="M449" i="22"/>
  <c r="N449" i="22"/>
  <c r="O449" i="22"/>
  <c r="P449" i="22"/>
  <c r="Q449" i="22"/>
  <c r="R449" i="22"/>
  <c r="S449" i="22"/>
  <c r="T449" i="22"/>
  <c r="U449" i="22"/>
  <c r="V449" i="22"/>
  <c r="A450" i="22"/>
  <c r="B450" i="22"/>
  <c r="C450" i="22"/>
  <c r="D450" i="22"/>
  <c r="F450" i="22"/>
  <c r="G450" i="22" a="1"/>
  <c r="G450" i="22"/>
  <c r="H450" i="22" a="1"/>
  <c r="H450" i="22" s="1"/>
  <c r="I450" i="22" a="1"/>
  <c r="I450" i="22"/>
  <c r="J450" i="22" a="1"/>
  <c r="J450" i="22" s="1"/>
  <c r="K450" i="22"/>
  <c r="L450" i="22"/>
  <c r="M450" i="22"/>
  <c r="N450" i="22"/>
  <c r="O450" i="22"/>
  <c r="P450" i="22"/>
  <c r="Q450" i="22"/>
  <c r="R450" i="22"/>
  <c r="S450" i="22"/>
  <c r="T450" i="22"/>
  <c r="U450" i="22"/>
  <c r="V450" i="22"/>
  <c r="A451" i="22"/>
  <c r="B451" i="22"/>
  <c r="C451" i="22"/>
  <c r="D451" i="22"/>
  <c r="F451" i="22"/>
  <c r="G451" i="22" a="1"/>
  <c r="G451" i="22" s="1"/>
  <c r="H451" i="22" a="1"/>
  <c r="H451" i="22" s="1"/>
  <c r="I451" i="22" a="1"/>
  <c r="I451" i="22"/>
  <c r="J451" i="22" a="1"/>
  <c r="J451" i="22" s="1"/>
  <c r="K451" i="22"/>
  <c r="L451" i="22"/>
  <c r="M451" i="22"/>
  <c r="N451" i="22"/>
  <c r="O451" i="22"/>
  <c r="P451" i="22"/>
  <c r="Q451" i="22"/>
  <c r="R451" i="22"/>
  <c r="S451" i="22"/>
  <c r="T451" i="22"/>
  <c r="U451" i="22"/>
  <c r="V451" i="22"/>
  <c r="A452" i="22"/>
  <c r="B452" i="22"/>
  <c r="C452" i="22"/>
  <c r="D452" i="22"/>
  <c r="F452" i="22"/>
  <c r="G452" i="22" a="1"/>
  <c r="G452" i="22" s="1"/>
  <c r="H452" i="22" a="1"/>
  <c r="H452" i="22"/>
  <c r="I452" i="22" a="1"/>
  <c r="I452" i="22" s="1"/>
  <c r="J452" i="22" a="1"/>
  <c r="J452" i="22"/>
  <c r="K452" i="22"/>
  <c r="L452" i="22"/>
  <c r="M452" i="22"/>
  <c r="N452" i="22"/>
  <c r="O452" i="22"/>
  <c r="P452" i="22"/>
  <c r="Q452" i="22"/>
  <c r="R452" i="22"/>
  <c r="S452" i="22"/>
  <c r="T452" i="22"/>
  <c r="U452" i="22"/>
  <c r="V452" i="22"/>
  <c r="A453" i="22"/>
  <c r="B453" i="22"/>
  <c r="C453" i="22"/>
  <c r="D453" i="22"/>
  <c r="F453" i="22"/>
  <c r="G453" i="22" a="1"/>
  <c r="G453" i="22" s="1"/>
  <c r="H453" i="22" a="1"/>
  <c r="H453" i="22" s="1"/>
  <c r="I453" i="22" a="1"/>
  <c r="I453" i="22" s="1"/>
  <c r="J453" i="22" a="1"/>
  <c r="J453" i="22"/>
  <c r="K453" i="22"/>
  <c r="L453" i="22"/>
  <c r="M453" i="22"/>
  <c r="N453" i="22"/>
  <c r="O453" i="22"/>
  <c r="P453" i="22"/>
  <c r="Q453" i="22"/>
  <c r="R453" i="22"/>
  <c r="S453" i="22"/>
  <c r="T453" i="22"/>
  <c r="U453" i="22"/>
  <c r="V453" i="22"/>
  <c r="A454" i="22"/>
  <c r="B454" i="22"/>
  <c r="C454" i="22"/>
  <c r="D454" i="22"/>
  <c r="F454" i="22"/>
  <c r="G454" i="22" a="1"/>
  <c r="G454" i="22"/>
  <c r="H454" i="22" a="1"/>
  <c r="H454" i="22" s="1"/>
  <c r="I454" i="22" a="1"/>
  <c r="I454" i="22"/>
  <c r="J454" i="22" a="1"/>
  <c r="J454" i="22" s="1"/>
  <c r="K454" i="22"/>
  <c r="L454" i="22"/>
  <c r="M454" i="22"/>
  <c r="N454" i="22"/>
  <c r="O454" i="22"/>
  <c r="P454" i="22"/>
  <c r="Q454" i="22"/>
  <c r="R454" i="22"/>
  <c r="S454" i="22"/>
  <c r="T454" i="22"/>
  <c r="U454" i="22"/>
  <c r="V454" i="22"/>
  <c r="A455" i="22"/>
  <c r="B455" i="22"/>
  <c r="C455" i="22"/>
  <c r="D455" i="22"/>
  <c r="F455" i="22"/>
  <c r="G455" i="22" a="1"/>
  <c r="G455" i="22"/>
  <c r="H455" i="22" a="1"/>
  <c r="H455" i="22" s="1"/>
  <c r="I455" i="22" a="1"/>
  <c r="I455" i="22" s="1"/>
  <c r="J455" i="22" a="1"/>
  <c r="J455" i="22" s="1"/>
  <c r="K455" i="22"/>
  <c r="L455" i="22"/>
  <c r="M455" i="22"/>
  <c r="N455" i="22"/>
  <c r="O455" i="22"/>
  <c r="P455" i="22"/>
  <c r="Q455" i="22"/>
  <c r="R455" i="22"/>
  <c r="S455" i="22"/>
  <c r="T455" i="22"/>
  <c r="U455" i="22"/>
  <c r="V455" i="22"/>
  <c r="A456" i="22"/>
  <c r="B456" i="22"/>
  <c r="C456" i="22"/>
  <c r="D456" i="22"/>
  <c r="F456" i="22"/>
  <c r="G456" i="22" a="1"/>
  <c r="G456" i="22" s="1"/>
  <c r="H456" i="22" a="1"/>
  <c r="H456" i="22"/>
  <c r="I456" i="22" a="1"/>
  <c r="I456" i="22" s="1"/>
  <c r="J456" i="22" a="1"/>
  <c r="J456" i="22"/>
  <c r="K456" i="22"/>
  <c r="L456" i="22"/>
  <c r="M456" i="22"/>
  <c r="N456" i="22"/>
  <c r="O456" i="22"/>
  <c r="P456" i="22"/>
  <c r="Q456" i="22"/>
  <c r="R456" i="22"/>
  <c r="S456" i="22"/>
  <c r="T456" i="22"/>
  <c r="U456" i="22"/>
  <c r="V456" i="22"/>
  <c r="A457" i="22"/>
  <c r="B457" i="22"/>
  <c r="C457" i="22"/>
  <c r="D457" i="22"/>
  <c r="F457" i="22"/>
  <c r="G457" i="22" a="1"/>
  <c r="G457" i="22" s="1"/>
  <c r="H457" i="22" a="1"/>
  <c r="H457" i="22" s="1"/>
  <c r="I457" i="22" a="1"/>
  <c r="I457" i="22" s="1"/>
  <c r="J457" i="22" a="1"/>
  <c r="J457" i="22" s="1"/>
  <c r="K457" i="22"/>
  <c r="L457" i="22"/>
  <c r="M457" i="22"/>
  <c r="N457" i="22"/>
  <c r="O457" i="22"/>
  <c r="P457" i="22"/>
  <c r="Q457" i="22"/>
  <c r="R457" i="22"/>
  <c r="S457" i="22"/>
  <c r="T457" i="22"/>
  <c r="U457" i="22"/>
  <c r="V457" i="22"/>
  <c r="A458" i="22"/>
  <c r="B458" i="22"/>
  <c r="C458" i="22"/>
  <c r="D458" i="22"/>
  <c r="F458" i="22"/>
  <c r="G458" i="22" a="1"/>
  <c r="G458" i="22"/>
  <c r="H458" i="22" a="1"/>
  <c r="H458" i="22" s="1"/>
  <c r="I458" i="22" a="1"/>
  <c r="I458" i="22"/>
  <c r="J458" i="22" a="1"/>
  <c r="J458" i="22" s="1"/>
  <c r="K458" i="22"/>
  <c r="L458" i="22"/>
  <c r="M458" i="22"/>
  <c r="N458" i="22"/>
  <c r="O458" i="22"/>
  <c r="P458" i="22"/>
  <c r="Q458" i="22"/>
  <c r="R458" i="22"/>
  <c r="S458" i="22"/>
  <c r="T458" i="22"/>
  <c r="U458" i="22"/>
  <c r="V458" i="22"/>
  <c r="A459" i="22"/>
  <c r="B459" i="22"/>
  <c r="C459" i="22"/>
  <c r="D459" i="22"/>
  <c r="F459" i="22"/>
  <c r="G459" i="22" a="1"/>
  <c r="G459" i="22" s="1"/>
  <c r="H459" i="22" a="1"/>
  <c r="H459" i="22" s="1"/>
  <c r="I459" i="22" a="1"/>
  <c r="I459" i="22"/>
  <c r="J459" i="22" a="1"/>
  <c r="J459" i="22"/>
  <c r="K459" i="22"/>
  <c r="L459" i="22"/>
  <c r="M459" i="22"/>
  <c r="N459" i="22"/>
  <c r="O459" i="22"/>
  <c r="P459" i="22"/>
  <c r="Q459" i="22"/>
  <c r="R459" i="22"/>
  <c r="S459" i="22"/>
  <c r="T459" i="22"/>
  <c r="U459" i="22"/>
  <c r="V459" i="22"/>
  <c r="A460" i="22"/>
  <c r="B460" i="22"/>
  <c r="C460" i="22"/>
  <c r="D460" i="22"/>
  <c r="F460" i="22"/>
  <c r="G460" i="22" a="1"/>
  <c r="G460" i="22" s="1"/>
  <c r="H460" i="22" a="1"/>
  <c r="H460" i="22"/>
  <c r="I460" i="22" a="1"/>
  <c r="I460" i="22" s="1"/>
  <c r="J460" i="22" a="1"/>
  <c r="J460" i="22"/>
  <c r="K460" i="22"/>
  <c r="L460" i="22"/>
  <c r="M460" i="22"/>
  <c r="N460" i="22"/>
  <c r="O460" i="22"/>
  <c r="P460" i="22"/>
  <c r="Q460" i="22"/>
  <c r="R460" i="22"/>
  <c r="S460" i="22"/>
  <c r="T460" i="22"/>
  <c r="U460" i="22"/>
  <c r="V460" i="22"/>
  <c r="A461" i="22"/>
  <c r="B461" i="22"/>
  <c r="C461" i="22"/>
  <c r="D461" i="22"/>
  <c r="F461" i="22"/>
  <c r="G461" i="22" a="1"/>
  <c r="G461" i="22"/>
  <c r="H461" i="22" a="1"/>
  <c r="H461" i="22" s="1"/>
  <c r="I461" i="22" a="1"/>
  <c r="I461" i="22" s="1"/>
  <c r="J461" i="22" a="1"/>
  <c r="J461" i="22"/>
  <c r="K461" i="22"/>
  <c r="L461" i="22"/>
  <c r="M461" i="22"/>
  <c r="N461" i="22"/>
  <c r="O461" i="22"/>
  <c r="P461" i="22"/>
  <c r="Q461" i="22"/>
  <c r="R461" i="22"/>
  <c r="S461" i="22"/>
  <c r="T461" i="22"/>
  <c r="U461" i="22"/>
  <c r="V461" i="22"/>
  <c r="A462" i="22"/>
  <c r="B462" i="22"/>
  <c r="C462" i="22"/>
  <c r="D462" i="22"/>
  <c r="F462" i="22"/>
  <c r="G462" i="22" a="1"/>
  <c r="G462" i="22"/>
  <c r="H462" i="22" a="1"/>
  <c r="H462" i="22" s="1"/>
  <c r="I462" i="22" a="1"/>
  <c r="I462" i="22"/>
  <c r="J462" i="22" a="1"/>
  <c r="J462" i="22" s="1"/>
  <c r="K462" i="22"/>
  <c r="L462" i="22"/>
  <c r="M462" i="22"/>
  <c r="N462" i="22"/>
  <c r="O462" i="22"/>
  <c r="P462" i="22"/>
  <c r="Q462" i="22"/>
  <c r="R462" i="22"/>
  <c r="S462" i="22"/>
  <c r="T462" i="22"/>
  <c r="U462" i="22"/>
  <c r="V462" i="22"/>
  <c r="A463" i="22"/>
  <c r="B463" i="22"/>
  <c r="C463" i="22"/>
  <c r="D463" i="22"/>
  <c r="F463" i="22"/>
  <c r="G463" i="22" a="1"/>
  <c r="G463" i="22" s="1"/>
  <c r="H463" i="22" a="1"/>
  <c r="H463" i="22" s="1"/>
  <c r="I463" i="22" a="1"/>
  <c r="I463" i="22" s="1"/>
  <c r="J463" i="22" a="1"/>
  <c r="J463" i="22" s="1"/>
  <c r="K463" i="22"/>
  <c r="L463" i="22"/>
  <c r="M463" i="22"/>
  <c r="N463" i="22"/>
  <c r="O463" i="22"/>
  <c r="P463" i="22"/>
  <c r="Q463" i="22"/>
  <c r="R463" i="22"/>
  <c r="S463" i="22"/>
  <c r="T463" i="22"/>
  <c r="U463" i="22"/>
  <c r="V463" i="22"/>
  <c r="A464" i="22"/>
  <c r="B464" i="22"/>
  <c r="C464" i="22"/>
  <c r="D464" i="22"/>
  <c r="F464" i="22"/>
  <c r="G464" i="22" a="1"/>
  <c r="G464" i="22" s="1"/>
  <c r="H464" i="22" a="1"/>
  <c r="H464" i="22" s="1"/>
  <c r="I464" i="22" a="1"/>
  <c r="I464" i="22"/>
  <c r="J464" i="22" a="1"/>
  <c r="J464" i="22"/>
  <c r="K464" i="22"/>
  <c r="L464" i="22"/>
  <c r="M464" i="22"/>
  <c r="N464" i="22"/>
  <c r="O464" i="22"/>
  <c r="P464" i="22"/>
  <c r="Q464" i="22"/>
  <c r="R464" i="22"/>
  <c r="S464" i="22"/>
  <c r="T464" i="22"/>
  <c r="U464" i="22"/>
  <c r="V464" i="22"/>
  <c r="A465" i="22"/>
  <c r="B465" i="22"/>
  <c r="C465" i="22"/>
  <c r="D465" i="22"/>
  <c r="F465" i="22"/>
  <c r="G465" i="22" a="1"/>
  <c r="G465" i="22" s="1"/>
  <c r="H465" i="22" a="1"/>
  <c r="H465" i="22" s="1"/>
  <c r="I465" i="22" a="1"/>
  <c r="I465" i="22" s="1"/>
  <c r="J465" i="22" a="1"/>
  <c r="J465" i="22" s="1"/>
  <c r="K465" i="22"/>
  <c r="L465" i="22"/>
  <c r="M465" i="22"/>
  <c r="N465" i="22"/>
  <c r="O465" i="22"/>
  <c r="P465" i="22"/>
  <c r="Q465" i="22"/>
  <c r="R465" i="22"/>
  <c r="S465" i="22"/>
  <c r="T465" i="22"/>
  <c r="U465" i="22"/>
  <c r="V465" i="22"/>
  <c r="A466" i="22"/>
  <c r="B466" i="22"/>
  <c r="C466" i="22"/>
  <c r="D466" i="22"/>
  <c r="F466" i="22"/>
  <c r="G466" i="22" a="1"/>
  <c r="G466" i="22"/>
  <c r="H466" i="22" a="1"/>
  <c r="H466" i="22" s="1"/>
  <c r="I466" i="22" a="1"/>
  <c r="I466" i="22"/>
  <c r="J466" i="22" a="1"/>
  <c r="J466" i="22"/>
  <c r="K466" i="22"/>
  <c r="L466" i="22"/>
  <c r="M466" i="22"/>
  <c r="N466" i="22"/>
  <c r="O466" i="22"/>
  <c r="P466" i="22"/>
  <c r="Q466" i="22"/>
  <c r="R466" i="22"/>
  <c r="S466" i="22"/>
  <c r="T466" i="22"/>
  <c r="U466" i="22"/>
  <c r="V466" i="22"/>
  <c r="A467" i="22"/>
  <c r="B467" i="22"/>
  <c r="C467" i="22"/>
  <c r="D467" i="22"/>
  <c r="F467" i="22"/>
  <c r="G467" i="22" a="1"/>
  <c r="G467" i="22" s="1"/>
  <c r="H467" i="22" a="1"/>
  <c r="H467" i="22" s="1"/>
  <c r="I467" i="22" a="1"/>
  <c r="I467" i="22"/>
  <c r="J467" i="22" a="1"/>
  <c r="J467" i="22"/>
  <c r="K467" i="22"/>
  <c r="L467" i="22"/>
  <c r="M467" i="22"/>
  <c r="N467" i="22"/>
  <c r="O467" i="22"/>
  <c r="P467" i="22"/>
  <c r="Q467" i="22"/>
  <c r="R467" i="22"/>
  <c r="S467" i="22"/>
  <c r="T467" i="22"/>
  <c r="U467" i="22"/>
  <c r="V467" i="22"/>
  <c r="A468" i="22"/>
  <c r="B468" i="22"/>
  <c r="C468" i="22"/>
  <c r="D468" i="22"/>
  <c r="F468" i="22"/>
  <c r="G468" i="22" a="1"/>
  <c r="G468" i="22" s="1"/>
  <c r="H468" i="22" a="1"/>
  <c r="H468" i="22"/>
  <c r="I468" i="22" a="1"/>
  <c r="I468" i="22" s="1"/>
  <c r="J468" i="22" a="1"/>
  <c r="J468" i="22"/>
  <c r="K468" i="22"/>
  <c r="L468" i="22"/>
  <c r="M468" i="22"/>
  <c r="N468" i="22"/>
  <c r="O468" i="22"/>
  <c r="P468" i="22"/>
  <c r="Q468" i="22"/>
  <c r="R468" i="22"/>
  <c r="S468" i="22"/>
  <c r="T468" i="22"/>
  <c r="U468" i="22"/>
  <c r="V468" i="22"/>
  <c r="A469" i="22"/>
  <c r="B469" i="22"/>
  <c r="C469" i="22"/>
  <c r="D469" i="22"/>
  <c r="F469" i="22"/>
  <c r="G469" i="22" a="1"/>
  <c r="G469" i="22"/>
  <c r="H469" i="22" a="1"/>
  <c r="H469" i="22" s="1"/>
  <c r="I469" i="22" a="1"/>
  <c r="I469" i="22" s="1"/>
  <c r="J469" i="22" a="1"/>
  <c r="J469" i="22"/>
  <c r="K469" i="22"/>
  <c r="L469" i="22"/>
  <c r="M469" i="22"/>
  <c r="N469" i="22"/>
  <c r="O469" i="22"/>
  <c r="P469" i="22"/>
  <c r="Q469" i="22"/>
  <c r="R469" i="22"/>
  <c r="S469" i="22"/>
  <c r="T469" i="22"/>
  <c r="U469" i="22"/>
  <c r="V469" i="22"/>
  <c r="A470" i="22"/>
  <c r="B470" i="22"/>
  <c r="C470" i="22"/>
  <c r="D470" i="22"/>
  <c r="F470" i="22"/>
  <c r="G470" i="22" a="1"/>
  <c r="G470" i="22"/>
  <c r="H470" i="22" a="1"/>
  <c r="H470" i="22" s="1"/>
  <c r="I470" i="22" a="1"/>
  <c r="I470" i="22"/>
  <c r="J470" i="22" a="1"/>
  <c r="J470" i="22" s="1"/>
  <c r="K470" i="22"/>
  <c r="L470" i="22"/>
  <c r="M470" i="22"/>
  <c r="N470" i="22"/>
  <c r="O470" i="22"/>
  <c r="P470" i="22"/>
  <c r="Q470" i="22"/>
  <c r="R470" i="22"/>
  <c r="S470" i="22"/>
  <c r="T470" i="22"/>
  <c r="U470" i="22"/>
  <c r="V470" i="22"/>
  <c r="A471" i="22"/>
  <c r="B471" i="22"/>
  <c r="C471" i="22"/>
  <c r="D471" i="22"/>
  <c r="F471" i="22"/>
  <c r="G471" i="22" a="1"/>
  <c r="G471" i="22"/>
  <c r="H471" i="22" a="1"/>
  <c r="H471" i="22"/>
  <c r="I471" i="22" a="1"/>
  <c r="I471" i="22" s="1"/>
  <c r="J471" i="22" a="1"/>
  <c r="J471" i="22" s="1"/>
  <c r="K471" i="22"/>
  <c r="L471" i="22"/>
  <c r="M471" i="22"/>
  <c r="N471" i="22"/>
  <c r="O471" i="22"/>
  <c r="P471" i="22"/>
  <c r="Q471" i="22"/>
  <c r="R471" i="22"/>
  <c r="S471" i="22"/>
  <c r="T471" i="22"/>
  <c r="U471" i="22"/>
  <c r="V471" i="22"/>
  <c r="A472" i="22"/>
  <c r="B472" i="22"/>
  <c r="C472" i="22"/>
  <c r="D472" i="22"/>
  <c r="F472" i="22"/>
  <c r="G472" i="22" a="1"/>
  <c r="G472" i="22" s="1"/>
  <c r="H472" i="22" a="1"/>
  <c r="H472" i="22" s="1"/>
  <c r="I472" i="22" a="1"/>
  <c r="I472" i="22"/>
  <c r="J472" i="22" a="1"/>
  <c r="J472" i="22"/>
  <c r="K472" i="22"/>
  <c r="L472" i="22"/>
  <c r="M472" i="22"/>
  <c r="N472" i="22"/>
  <c r="O472" i="22"/>
  <c r="P472" i="22"/>
  <c r="Q472" i="22"/>
  <c r="R472" i="22"/>
  <c r="S472" i="22"/>
  <c r="T472" i="22"/>
  <c r="U472" i="22"/>
  <c r="V472" i="22"/>
  <c r="A473" i="22"/>
  <c r="B473" i="22"/>
  <c r="C473" i="22"/>
  <c r="D473" i="22"/>
  <c r="F473" i="22"/>
  <c r="G473" i="22" a="1"/>
  <c r="G473" i="22" s="1"/>
  <c r="H473" i="22" a="1"/>
  <c r="H473" i="22" s="1"/>
  <c r="I473" i="22" a="1"/>
  <c r="I473" i="22"/>
  <c r="J473" i="22" a="1"/>
  <c r="J473" i="22" s="1"/>
  <c r="K473" i="22"/>
  <c r="L473" i="22"/>
  <c r="M473" i="22"/>
  <c r="N473" i="22"/>
  <c r="O473" i="22"/>
  <c r="P473" i="22"/>
  <c r="Q473" i="22"/>
  <c r="R473" i="22"/>
  <c r="S473" i="22"/>
  <c r="T473" i="22"/>
  <c r="U473" i="22"/>
  <c r="V473" i="22"/>
  <c r="A474" i="22"/>
  <c r="B474" i="22"/>
  <c r="C474" i="22"/>
  <c r="D474" i="22"/>
  <c r="F474" i="22"/>
  <c r="G474" i="22" a="1"/>
  <c r="G474" i="22"/>
  <c r="H474" i="22" a="1"/>
  <c r="H474" i="22" s="1"/>
  <c r="I474" i="22" a="1"/>
  <c r="I474" i="22"/>
  <c r="J474" i="22" a="1"/>
  <c r="J474" i="22"/>
  <c r="K474" i="22"/>
  <c r="L474" i="22"/>
  <c r="M474" i="22"/>
  <c r="N474" i="22"/>
  <c r="O474" i="22"/>
  <c r="P474" i="22"/>
  <c r="Q474" i="22"/>
  <c r="R474" i="22"/>
  <c r="S474" i="22"/>
  <c r="T474" i="22"/>
  <c r="U474" i="22"/>
  <c r="V474" i="22"/>
  <c r="A475" i="22"/>
  <c r="B475" i="22"/>
  <c r="C475" i="22"/>
  <c r="D475" i="22"/>
  <c r="F475" i="22"/>
  <c r="G475" i="22" a="1"/>
  <c r="G475" i="22" s="1"/>
  <c r="H475" i="22" a="1"/>
  <c r="H475" i="22" s="1"/>
  <c r="I475" i="22" a="1"/>
  <c r="I475" i="22"/>
  <c r="J475" i="22" a="1"/>
  <c r="J475" i="22" s="1"/>
  <c r="K475" i="22"/>
  <c r="L475" i="22"/>
  <c r="M475" i="22"/>
  <c r="N475" i="22"/>
  <c r="O475" i="22"/>
  <c r="P475" i="22"/>
  <c r="Q475" i="22"/>
  <c r="R475" i="22"/>
  <c r="S475" i="22"/>
  <c r="T475" i="22"/>
  <c r="U475" i="22"/>
  <c r="V475" i="22"/>
  <c r="A476" i="22"/>
  <c r="B476" i="22"/>
  <c r="C476" i="22"/>
  <c r="D476" i="22"/>
  <c r="F476" i="22"/>
  <c r="G476" i="22" a="1"/>
  <c r="G476" i="22"/>
  <c r="H476" i="22" a="1"/>
  <c r="H476" i="22" s="1"/>
  <c r="I476" i="22" a="1"/>
  <c r="I476" i="22"/>
  <c r="J476" i="22" a="1"/>
  <c r="J476" i="22" s="1"/>
  <c r="K476" i="22"/>
  <c r="L476" i="22"/>
  <c r="M476" i="22"/>
  <c r="N476" i="22"/>
  <c r="O476" i="22"/>
  <c r="P476" i="22"/>
  <c r="Q476" i="22"/>
  <c r="R476" i="22"/>
  <c r="S476" i="22"/>
  <c r="T476" i="22"/>
  <c r="U476" i="22"/>
  <c r="V476" i="22"/>
  <c r="A477" i="22"/>
  <c r="B477" i="22"/>
  <c r="C477" i="22"/>
  <c r="D477" i="22"/>
  <c r="F477" i="22"/>
  <c r="G477" i="22" a="1"/>
  <c r="G477" i="22" s="1"/>
  <c r="H477" i="22" a="1"/>
  <c r="H477" i="22"/>
  <c r="I477" i="22" a="1"/>
  <c r="I477" i="22"/>
  <c r="J477" i="22" a="1"/>
  <c r="J477" i="22"/>
  <c r="K477" i="22"/>
  <c r="L477" i="22"/>
  <c r="M477" i="22"/>
  <c r="N477" i="22"/>
  <c r="O477" i="22"/>
  <c r="P477" i="22"/>
  <c r="Q477" i="22"/>
  <c r="R477" i="22"/>
  <c r="S477" i="22"/>
  <c r="T477" i="22"/>
  <c r="U477" i="22"/>
  <c r="V477" i="22"/>
  <c r="A478" i="22"/>
  <c r="B478" i="22"/>
  <c r="C478" i="22"/>
  <c r="D478" i="22"/>
  <c r="F478" i="22"/>
  <c r="G478" i="22" a="1"/>
  <c r="G478" i="22" s="1"/>
  <c r="H478" i="22" a="1"/>
  <c r="H478" i="22"/>
  <c r="I478" i="22" a="1"/>
  <c r="I478" i="22" s="1"/>
  <c r="J478" i="22" a="1"/>
  <c r="J478" i="22"/>
  <c r="K478" i="22"/>
  <c r="L478" i="22"/>
  <c r="M478" i="22"/>
  <c r="N478" i="22"/>
  <c r="O478" i="22"/>
  <c r="P478" i="22"/>
  <c r="Q478" i="22"/>
  <c r="R478" i="22"/>
  <c r="S478" i="22"/>
  <c r="T478" i="22"/>
  <c r="U478" i="22"/>
  <c r="V478" i="22"/>
  <c r="A479" i="22"/>
  <c r="B479" i="22"/>
  <c r="C479" i="22"/>
  <c r="D479" i="22"/>
  <c r="F479" i="22"/>
  <c r="G479" i="22" a="1"/>
  <c r="G479" i="22"/>
  <c r="H479" i="22" a="1"/>
  <c r="H479" i="22" s="1"/>
  <c r="I479" i="22" a="1"/>
  <c r="I479" i="22"/>
  <c r="J479" i="22" a="1"/>
  <c r="J479" i="22" s="1"/>
  <c r="K479" i="22"/>
  <c r="L479" i="22"/>
  <c r="M479" i="22"/>
  <c r="N479" i="22"/>
  <c r="O479" i="22"/>
  <c r="P479" i="22"/>
  <c r="Q479" i="22"/>
  <c r="R479" i="22"/>
  <c r="S479" i="22"/>
  <c r="T479" i="22"/>
  <c r="U479" i="22"/>
  <c r="V479" i="22"/>
  <c r="A480" i="22"/>
  <c r="B480" i="22"/>
  <c r="C480" i="22"/>
  <c r="D480" i="22"/>
  <c r="F480" i="22"/>
  <c r="G480" i="22" a="1"/>
  <c r="G480" i="22"/>
  <c r="H480" i="22" a="1"/>
  <c r="H480" i="22" s="1"/>
  <c r="I480" i="22" a="1"/>
  <c r="I480" i="22"/>
  <c r="J480" i="22" a="1"/>
  <c r="J480" i="22" s="1"/>
  <c r="K480" i="22"/>
  <c r="L480" i="22"/>
  <c r="M480" i="22"/>
  <c r="N480" i="22"/>
  <c r="O480" i="22"/>
  <c r="P480" i="22"/>
  <c r="Q480" i="22"/>
  <c r="R480" i="22"/>
  <c r="S480" i="22"/>
  <c r="T480" i="22"/>
  <c r="U480" i="22"/>
  <c r="V480" i="22"/>
  <c r="A481" i="22"/>
  <c r="B481" i="22"/>
  <c r="C481" i="22"/>
  <c r="D481" i="22"/>
  <c r="F481" i="22"/>
  <c r="G481" i="22" a="1"/>
  <c r="G481" i="22" s="1"/>
  <c r="H481" i="22" a="1"/>
  <c r="H481" i="22"/>
  <c r="I481" i="22" a="1"/>
  <c r="I481" i="22" s="1"/>
  <c r="J481" i="22" a="1"/>
  <c r="J481" i="22"/>
  <c r="K481" i="22"/>
  <c r="L481" i="22"/>
  <c r="M481" i="22"/>
  <c r="N481" i="22"/>
  <c r="O481" i="22"/>
  <c r="P481" i="22"/>
  <c r="Q481" i="22"/>
  <c r="R481" i="22"/>
  <c r="S481" i="22"/>
  <c r="T481" i="22"/>
  <c r="U481" i="22"/>
  <c r="V481" i="22"/>
  <c r="A482" i="22"/>
  <c r="B482" i="22"/>
  <c r="C482" i="22"/>
  <c r="D482" i="22"/>
  <c r="F482" i="22"/>
  <c r="G482" i="22" a="1"/>
  <c r="G482" i="22" s="1"/>
  <c r="H482" i="22" a="1"/>
  <c r="H482" i="22"/>
  <c r="I482" i="22" a="1"/>
  <c r="I482" i="22" s="1"/>
  <c r="J482" i="22" a="1"/>
  <c r="J482" i="22"/>
  <c r="K482" i="22"/>
  <c r="L482" i="22"/>
  <c r="M482" i="22"/>
  <c r="N482" i="22"/>
  <c r="O482" i="22"/>
  <c r="P482" i="22"/>
  <c r="Q482" i="22"/>
  <c r="R482" i="22"/>
  <c r="S482" i="22"/>
  <c r="T482" i="22"/>
  <c r="U482" i="22"/>
  <c r="V482" i="22"/>
  <c r="A483" i="22"/>
  <c r="B483" i="22"/>
  <c r="C483" i="22"/>
  <c r="D483" i="22"/>
  <c r="F483" i="22"/>
  <c r="G483" i="22" a="1"/>
  <c r="G483" i="22"/>
  <c r="H483" i="22" a="1"/>
  <c r="H483" i="22" s="1"/>
  <c r="I483" i="22" a="1"/>
  <c r="I483" i="22"/>
  <c r="J483" i="22" a="1"/>
  <c r="J483" i="22" s="1"/>
  <c r="K483" i="22"/>
  <c r="L483" i="22"/>
  <c r="M483" i="22"/>
  <c r="N483" i="22"/>
  <c r="O483" i="22"/>
  <c r="P483" i="22"/>
  <c r="Q483" i="22"/>
  <c r="R483" i="22"/>
  <c r="S483" i="22"/>
  <c r="T483" i="22"/>
  <c r="U483" i="22"/>
  <c r="V483" i="22"/>
  <c r="A484" i="22"/>
  <c r="B484" i="22"/>
  <c r="C484" i="22"/>
  <c r="D484" i="22"/>
  <c r="F484" i="22"/>
  <c r="G484" i="22" a="1"/>
  <c r="G484" i="22"/>
  <c r="H484" i="22" a="1"/>
  <c r="H484" i="22" s="1"/>
  <c r="I484" i="22" a="1"/>
  <c r="I484" i="22"/>
  <c r="J484" i="22" a="1"/>
  <c r="J484" i="22" s="1"/>
  <c r="K484" i="22"/>
  <c r="L484" i="22"/>
  <c r="M484" i="22"/>
  <c r="N484" i="22"/>
  <c r="O484" i="22"/>
  <c r="P484" i="22"/>
  <c r="Q484" i="22"/>
  <c r="R484" i="22"/>
  <c r="S484" i="22"/>
  <c r="T484" i="22"/>
  <c r="U484" i="22"/>
  <c r="V484" i="22"/>
  <c r="A485" i="22"/>
  <c r="B485" i="22"/>
  <c r="C485" i="22"/>
  <c r="D485" i="22"/>
  <c r="F485" i="22"/>
  <c r="G485" i="22" a="1"/>
  <c r="G485" i="22" s="1"/>
  <c r="H485" i="22" a="1"/>
  <c r="H485" i="22"/>
  <c r="I485" i="22" a="1"/>
  <c r="I485" i="22" s="1"/>
  <c r="J485" i="22" a="1"/>
  <c r="J485" i="22"/>
  <c r="K485" i="22"/>
  <c r="L485" i="22"/>
  <c r="M485" i="22"/>
  <c r="N485" i="22"/>
  <c r="O485" i="22"/>
  <c r="P485" i="22"/>
  <c r="Q485" i="22"/>
  <c r="R485" i="22"/>
  <c r="S485" i="22"/>
  <c r="T485" i="22"/>
  <c r="U485" i="22"/>
  <c r="V485" i="22"/>
  <c r="A486" i="22"/>
  <c r="B486" i="22"/>
  <c r="C486" i="22"/>
  <c r="D486" i="22"/>
  <c r="F486" i="22"/>
  <c r="G486" i="22" a="1"/>
  <c r="G486" i="22" s="1"/>
  <c r="H486" i="22" a="1"/>
  <c r="H486" i="22"/>
  <c r="I486" i="22" a="1"/>
  <c r="I486" i="22" s="1"/>
  <c r="J486" i="22" a="1"/>
  <c r="J486" i="22"/>
  <c r="K486" i="22"/>
  <c r="L486" i="22"/>
  <c r="M486" i="22"/>
  <c r="N486" i="22"/>
  <c r="O486" i="22"/>
  <c r="P486" i="22"/>
  <c r="Q486" i="22"/>
  <c r="R486" i="22"/>
  <c r="S486" i="22"/>
  <c r="T486" i="22"/>
  <c r="U486" i="22"/>
  <c r="V486" i="22"/>
  <c r="A487" i="22"/>
  <c r="B487" i="22"/>
  <c r="C487" i="22"/>
  <c r="D487" i="22"/>
  <c r="F487" i="22"/>
  <c r="G487" i="22" a="1"/>
  <c r="G487" i="22" s="1"/>
  <c r="H487" i="22" a="1"/>
  <c r="H487" i="22" s="1"/>
  <c r="I487" i="22" a="1"/>
  <c r="I487" i="22"/>
  <c r="J487" i="22" a="1"/>
  <c r="J487" i="22" s="1"/>
  <c r="K487" i="22"/>
  <c r="L487" i="22"/>
  <c r="M487" i="22"/>
  <c r="N487" i="22"/>
  <c r="O487" i="22"/>
  <c r="P487" i="22"/>
  <c r="Q487" i="22"/>
  <c r="R487" i="22"/>
  <c r="S487" i="22"/>
  <c r="T487" i="22"/>
  <c r="U487" i="22"/>
  <c r="V487" i="22"/>
  <c r="A488" i="22"/>
  <c r="B488" i="22"/>
  <c r="C488" i="22"/>
  <c r="D488" i="22"/>
  <c r="F488" i="22"/>
  <c r="G488" i="22" a="1"/>
  <c r="G488" i="22"/>
  <c r="H488" i="22" a="1"/>
  <c r="H488" i="22" s="1"/>
  <c r="I488" i="22" a="1"/>
  <c r="I488" i="22"/>
  <c r="J488" i="22" a="1"/>
  <c r="J488" i="22" s="1"/>
  <c r="K488" i="22"/>
  <c r="L488" i="22"/>
  <c r="M488" i="22"/>
  <c r="N488" i="22"/>
  <c r="O488" i="22"/>
  <c r="P488" i="22"/>
  <c r="Q488" i="22"/>
  <c r="R488" i="22"/>
  <c r="S488" i="22"/>
  <c r="T488" i="22"/>
  <c r="U488" i="22"/>
  <c r="V488" i="22"/>
  <c r="A489" i="22"/>
  <c r="B489" i="22"/>
  <c r="C489" i="22"/>
  <c r="D489" i="22"/>
  <c r="F489" i="22"/>
  <c r="G489" i="22" a="1"/>
  <c r="G489" i="22" s="1"/>
  <c r="H489" i="22" a="1"/>
  <c r="H489" i="22" s="1"/>
  <c r="I489" i="22" a="1"/>
  <c r="I489" i="22"/>
  <c r="J489" i="22" a="1"/>
  <c r="J489" i="22"/>
  <c r="K489" i="22"/>
  <c r="L489" i="22"/>
  <c r="M489" i="22"/>
  <c r="N489" i="22"/>
  <c r="O489" i="22"/>
  <c r="P489" i="22"/>
  <c r="Q489" i="22"/>
  <c r="R489" i="22"/>
  <c r="S489" i="22"/>
  <c r="T489" i="22"/>
  <c r="U489" i="22"/>
  <c r="V489" i="22"/>
  <c r="A490" i="22"/>
  <c r="B490" i="22"/>
  <c r="C490" i="22"/>
  <c r="D490" i="22"/>
  <c r="F490" i="22"/>
  <c r="G490" i="22" a="1"/>
  <c r="G490" i="22" s="1"/>
  <c r="H490" i="22" a="1"/>
  <c r="H490" i="22"/>
  <c r="I490" i="22" a="1"/>
  <c r="I490" i="22" s="1"/>
  <c r="J490" i="22" a="1"/>
  <c r="J490" i="22"/>
  <c r="K490" i="22"/>
  <c r="L490" i="22"/>
  <c r="M490" i="22"/>
  <c r="N490" i="22"/>
  <c r="O490" i="22"/>
  <c r="P490" i="22"/>
  <c r="Q490" i="22"/>
  <c r="R490" i="22"/>
  <c r="S490" i="22"/>
  <c r="T490" i="22"/>
  <c r="U490" i="22"/>
  <c r="V490" i="22"/>
  <c r="A491" i="22"/>
  <c r="B491" i="22"/>
  <c r="C491" i="22"/>
  <c r="D491" i="22"/>
  <c r="F491" i="22"/>
  <c r="G491" i="22" a="1"/>
  <c r="G491" i="22" s="1"/>
  <c r="H491" i="22" a="1"/>
  <c r="H491" i="22" s="1"/>
  <c r="I491" i="22" a="1"/>
  <c r="I491" i="22" s="1"/>
  <c r="J491" i="22" a="1"/>
  <c r="J491" i="22"/>
  <c r="K491" i="22"/>
  <c r="L491" i="22"/>
  <c r="M491" i="22"/>
  <c r="N491" i="22"/>
  <c r="O491" i="22"/>
  <c r="P491" i="22"/>
  <c r="Q491" i="22"/>
  <c r="R491" i="22"/>
  <c r="S491" i="22"/>
  <c r="T491" i="22"/>
  <c r="U491" i="22"/>
  <c r="V491" i="22"/>
  <c r="A492" i="22"/>
  <c r="B492" i="22"/>
  <c r="C492" i="22"/>
  <c r="D492" i="22"/>
  <c r="F492" i="22"/>
  <c r="G492" i="22" a="1"/>
  <c r="G492" i="22"/>
  <c r="H492" i="22" a="1"/>
  <c r="H492" i="22" s="1"/>
  <c r="I492" i="22" a="1"/>
  <c r="I492" i="22"/>
  <c r="J492" i="22" a="1"/>
  <c r="J492" i="22" s="1"/>
  <c r="K492" i="22"/>
  <c r="L492" i="22"/>
  <c r="M492" i="22"/>
  <c r="N492" i="22"/>
  <c r="O492" i="22"/>
  <c r="P492" i="22"/>
  <c r="Q492" i="22"/>
  <c r="R492" i="22"/>
  <c r="S492" i="22"/>
  <c r="T492" i="22"/>
  <c r="U492" i="22"/>
  <c r="V492" i="22"/>
  <c r="A493" i="22"/>
  <c r="B493" i="22"/>
  <c r="C493" i="22"/>
  <c r="D493" i="22"/>
  <c r="F493" i="22"/>
  <c r="G493" i="22" a="1"/>
  <c r="G493" i="22" s="1"/>
  <c r="H493" i="22" a="1"/>
  <c r="H493" i="22" s="1"/>
  <c r="I493" i="22" a="1"/>
  <c r="I493" i="22" s="1"/>
  <c r="J493" i="22" a="1"/>
  <c r="J493" i="22" s="1"/>
  <c r="K493" i="22"/>
  <c r="L493" i="22"/>
  <c r="M493" i="22"/>
  <c r="N493" i="22"/>
  <c r="O493" i="22"/>
  <c r="P493" i="22"/>
  <c r="Q493" i="22"/>
  <c r="R493" i="22"/>
  <c r="S493" i="22"/>
  <c r="T493" i="22"/>
  <c r="U493" i="22"/>
  <c r="V493" i="22"/>
  <c r="A494" i="22"/>
  <c r="B494" i="22"/>
  <c r="C494" i="22"/>
  <c r="D494" i="22"/>
  <c r="F494" i="22"/>
  <c r="G494" i="22" a="1"/>
  <c r="G494" i="22" s="1"/>
  <c r="H494" i="22" a="1"/>
  <c r="H494" i="22"/>
  <c r="I494" i="22" a="1"/>
  <c r="I494" i="22" s="1"/>
  <c r="J494" i="22" a="1"/>
  <c r="J494" i="22"/>
  <c r="K494" i="22"/>
  <c r="L494" i="22"/>
  <c r="M494" i="22"/>
  <c r="N494" i="22"/>
  <c r="O494" i="22"/>
  <c r="P494" i="22"/>
  <c r="Q494" i="22"/>
  <c r="R494" i="22"/>
  <c r="S494" i="22"/>
  <c r="T494" i="22"/>
  <c r="U494" i="22"/>
  <c r="V494" i="22"/>
  <c r="A495" i="22"/>
  <c r="B495" i="22"/>
  <c r="C495" i="22"/>
  <c r="D495" i="22"/>
  <c r="F495" i="22"/>
  <c r="G495" i="22" a="1"/>
  <c r="G495" i="22" s="1"/>
  <c r="H495" i="22" a="1"/>
  <c r="H495" i="22" s="1"/>
  <c r="I495" i="22" a="1"/>
  <c r="I495" i="22" s="1"/>
  <c r="J495" i="22" a="1"/>
  <c r="J495" i="22" s="1"/>
  <c r="K495" i="22"/>
  <c r="L495" i="22"/>
  <c r="M495" i="22"/>
  <c r="N495" i="22"/>
  <c r="O495" i="22"/>
  <c r="P495" i="22"/>
  <c r="Q495" i="22"/>
  <c r="R495" i="22"/>
  <c r="S495" i="22"/>
  <c r="T495" i="22"/>
  <c r="U495" i="22"/>
  <c r="V495" i="22"/>
  <c r="A496" i="22"/>
  <c r="B496" i="22"/>
  <c r="C496" i="22"/>
  <c r="D496" i="22"/>
  <c r="F496" i="22"/>
  <c r="G496" i="22" a="1"/>
  <c r="G496" i="22"/>
  <c r="H496" i="22" a="1"/>
  <c r="H496" i="22" s="1"/>
  <c r="I496" i="22" a="1"/>
  <c r="I496" i="22"/>
  <c r="J496" i="22" a="1"/>
  <c r="J496" i="22" s="1"/>
  <c r="K496" i="22"/>
  <c r="L496" i="22"/>
  <c r="M496" i="22"/>
  <c r="N496" i="22"/>
  <c r="O496" i="22"/>
  <c r="P496" i="22"/>
  <c r="Q496" i="22"/>
  <c r="R496" i="22"/>
  <c r="S496" i="22"/>
  <c r="T496" i="22"/>
  <c r="U496" i="22"/>
  <c r="V496" i="22"/>
  <c r="A497" i="22"/>
  <c r="B497" i="22"/>
  <c r="C497" i="22"/>
  <c r="D497" i="22"/>
  <c r="F497" i="22"/>
  <c r="G497" i="22" a="1"/>
  <c r="G497" i="22" s="1"/>
  <c r="H497" i="22" a="1"/>
  <c r="H497" i="22" s="1"/>
  <c r="I497" i="22" a="1"/>
  <c r="I497" i="22"/>
  <c r="J497" i="22" a="1"/>
  <c r="J497" i="22" s="1"/>
  <c r="K497" i="22"/>
  <c r="L497" i="22"/>
  <c r="M497" i="22"/>
  <c r="N497" i="22"/>
  <c r="O497" i="22"/>
  <c r="P497" i="22"/>
  <c r="Q497" i="22"/>
  <c r="R497" i="22"/>
  <c r="S497" i="22"/>
  <c r="T497" i="22"/>
  <c r="U497" i="22"/>
  <c r="V497" i="22"/>
  <c r="A498" i="22"/>
  <c r="B498" i="22"/>
  <c r="C498" i="22"/>
  <c r="D498" i="22"/>
  <c r="F498" i="22"/>
  <c r="G498" i="22" a="1"/>
  <c r="G498" i="22" s="1"/>
  <c r="H498" i="22" a="1"/>
  <c r="H498" i="22"/>
  <c r="I498" i="22" a="1"/>
  <c r="I498" i="22" s="1"/>
  <c r="J498" i="22" a="1"/>
  <c r="J498" i="22"/>
  <c r="K498" i="22"/>
  <c r="L498" i="22"/>
  <c r="M498" i="22"/>
  <c r="N498" i="22"/>
  <c r="O498" i="22"/>
  <c r="P498" i="22"/>
  <c r="Q498" i="22"/>
  <c r="R498" i="22"/>
  <c r="S498" i="22"/>
  <c r="T498" i="22"/>
  <c r="U498" i="22"/>
  <c r="V498" i="22"/>
  <c r="A499" i="22"/>
  <c r="B499" i="22"/>
  <c r="C499" i="22"/>
  <c r="D499" i="22"/>
  <c r="F499" i="22"/>
  <c r="G499" i="22" a="1"/>
  <c r="G499" i="22" s="1"/>
  <c r="H499" i="22" a="1"/>
  <c r="H499" i="22" s="1"/>
  <c r="I499" i="22" a="1"/>
  <c r="I499" i="22" s="1"/>
  <c r="J499" i="22" a="1"/>
  <c r="J499" i="22"/>
  <c r="K499" i="22"/>
  <c r="L499" i="22"/>
  <c r="M499" i="22"/>
  <c r="N499" i="22"/>
  <c r="O499" i="22"/>
  <c r="P499" i="22"/>
  <c r="Q499" i="22"/>
  <c r="R499" i="22"/>
  <c r="S499" i="22"/>
  <c r="T499" i="22"/>
  <c r="U499" i="22"/>
  <c r="V499" i="22"/>
  <c r="A500" i="22"/>
  <c r="B500" i="22"/>
  <c r="C500" i="22"/>
  <c r="D500" i="22"/>
  <c r="F500" i="22"/>
  <c r="G500" i="22" a="1"/>
  <c r="G500" i="22"/>
  <c r="H500" i="22" a="1"/>
  <c r="H500" i="22" s="1"/>
  <c r="I500" i="22" a="1"/>
  <c r="I500" i="22"/>
  <c r="J500" i="22" a="1"/>
  <c r="J500" i="22" s="1"/>
  <c r="K500" i="22"/>
  <c r="L500" i="22"/>
  <c r="M500" i="22"/>
  <c r="N500" i="22"/>
  <c r="O500" i="22"/>
  <c r="P500" i="22"/>
  <c r="Q500" i="22"/>
  <c r="R500" i="22"/>
  <c r="S500" i="22"/>
  <c r="T500" i="22"/>
  <c r="U500" i="22"/>
  <c r="V500" i="22"/>
  <c r="A501" i="22"/>
  <c r="B501" i="22"/>
  <c r="C501" i="22"/>
  <c r="D501" i="22"/>
  <c r="F501" i="22"/>
  <c r="G501" i="22" a="1"/>
  <c r="G501" i="22"/>
  <c r="H501" i="22" a="1"/>
  <c r="H501" i="22"/>
  <c r="I501" i="22" a="1"/>
  <c r="I501" i="22" s="1"/>
  <c r="J501" i="22" a="1"/>
  <c r="J501" i="22" s="1"/>
  <c r="K501" i="22"/>
  <c r="L501" i="22"/>
  <c r="M501" i="22"/>
  <c r="N501" i="22"/>
  <c r="O501" i="22"/>
  <c r="P501" i="22"/>
  <c r="Q501" i="22"/>
  <c r="R501" i="22"/>
  <c r="S501" i="22"/>
  <c r="T501" i="22"/>
  <c r="U501" i="22"/>
  <c r="V501" i="22"/>
  <c r="A502" i="22"/>
  <c r="B502" i="22"/>
  <c r="C502" i="22"/>
  <c r="D502" i="22"/>
  <c r="F502" i="22"/>
  <c r="G502" i="22" a="1"/>
  <c r="G502" i="22" s="1"/>
  <c r="H502" i="22" a="1"/>
  <c r="H502" i="22" s="1"/>
  <c r="I502" i="22" a="1"/>
  <c r="I502" i="22"/>
  <c r="J502" i="22" a="1"/>
  <c r="J502" i="22"/>
  <c r="K502" i="22"/>
  <c r="L502" i="22"/>
  <c r="M502" i="22"/>
  <c r="N502" i="22"/>
  <c r="O502" i="22"/>
  <c r="P502" i="22"/>
  <c r="Q502" i="22"/>
  <c r="R502" i="22"/>
  <c r="S502" i="22"/>
  <c r="T502" i="22"/>
  <c r="U502" i="22"/>
  <c r="V502" i="22"/>
  <c r="A503" i="22"/>
  <c r="B503" i="22"/>
  <c r="C503" i="22"/>
  <c r="D503" i="22"/>
  <c r="F503" i="22"/>
  <c r="G503" i="22" a="1"/>
  <c r="G503" i="22" s="1"/>
  <c r="H503" i="22" a="1"/>
  <c r="H503" i="22" s="1"/>
  <c r="I503" i="22" a="1"/>
  <c r="I503" i="22"/>
  <c r="J503" i="22" a="1"/>
  <c r="J503" i="22" s="1"/>
  <c r="K503" i="22"/>
  <c r="L503" i="22"/>
  <c r="M503" i="22"/>
  <c r="N503" i="22"/>
  <c r="O503" i="22"/>
  <c r="P503" i="22"/>
  <c r="Q503" i="22"/>
  <c r="R503" i="22"/>
  <c r="S503" i="22"/>
  <c r="T503" i="22"/>
  <c r="U503" i="22"/>
  <c r="V503" i="22"/>
  <c r="A504" i="22"/>
  <c r="B504" i="22"/>
  <c r="C504" i="22"/>
  <c r="D504" i="22"/>
  <c r="F504" i="22"/>
  <c r="G504" i="22" a="1"/>
  <c r="G504" i="22"/>
  <c r="H504" i="22" a="1"/>
  <c r="H504" i="22" s="1"/>
  <c r="I504" i="22" a="1"/>
  <c r="I504" i="22"/>
  <c r="J504" i="22" a="1"/>
  <c r="J504" i="22" s="1"/>
  <c r="K504" i="22"/>
  <c r="L504" i="22"/>
  <c r="M504" i="22"/>
  <c r="N504" i="22"/>
  <c r="O504" i="22"/>
  <c r="P504" i="22"/>
  <c r="Q504" i="22"/>
  <c r="R504" i="22"/>
  <c r="S504" i="22"/>
  <c r="T504" i="22"/>
  <c r="U504" i="22"/>
  <c r="V504" i="22"/>
  <c r="A505" i="22"/>
  <c r="B505" i="22"/>
  <c r="C505" i="22"/>
  <c r="D505" i="22"/>
  <c r="F505" i="22"/>
  <c r="G505" i="22" a="1"/>
  <c r="G505" i="22" s="1"/>
  <c r="H505" i="22" a="1"/>
  <c r="H505" i="22" s="1"/>
  <c r="I505" i="22" a="1"/>
  <c r="I505" i="22"/>
  <c r="J505" i="22" a="1"/>
  <c r="J505" i="22" s="1"/>
  <c r="K505" i="22"/>
  <c r="L505" i="22"/>
  <c r="M505" i="22"/>
  <c r="N505" i="22"/>
  <c r="O505" i="22"/>
  <c r="P505" i="22"/>
  <c r="Q505" i="22"/>
  <c r="R505" i="22"/>
  <c r="S505" i="22"/>
  <c r="T505" i="22"/>
  <c r="U505" i="22"/>
  <c r="V505" i="22"/>
  <c r="A506" i="22"/>
  <c r="B506" i="22"/>
  <c r="C506" i="22"/>
  <c r="D506" i="22"/>
  <c r="F506" i="22"/>
  <c r="G506" i="22" a="1"/>
  <c r="G506" i="22"/>
  <c r="H506" i="22" a="1"/>
  <c r="H506" i="22"/>
  <c r="I506" i="22" a="1"/>
  <c r="I506" i="22" s="1"/>
  <c r="J506" i="22" a="1"/>
  <c r="J506" i="22"/>
  <c r="K506" i="22"/>
  <c r="L506" i="22"/>
  <c r="M506" i="22"/>
  <c r="N506" i="22"/>
  <c r="O506" i="22"/>
  <c r="P506" i="22"/>
  <c r="Q506" i="22"/>
  <c r="R506" i="22"/>
  <c r="S506" i="22"/>
  <c r="T506" i="22"/>
  <c r="U506" i="22"/>
  <c r="V506" i="22"/>
  <c r="A507" i="22"/>
  <c r="B507" i="22"/>
  <c r="C507" i="22"/>
  <c r="D507" i="22"/>
  <c r="F507" i="22"/>
  <c r="G507" i="22" a="1"/>
  <c r="G507" i="22" s="1"/>
  <c r="H507" i="22" a="1"/>
  <c r="H507" i="22" s="1"/>
  <c r="I507" i="22" a="1"/>
  <c r="I507" i="22" s="1"/>
  <c r="J507" i="22" a="1"/>
  <c r="J507" i="22" s="1"/>
  <c r="K507" i="22"/>
  <c r="L507" i="22"/>
  <c r="M507" i="22"/>
  <c r="N507" i="22"/>
  <c r="O507" i="22"/>
  <c r="P507" i="22"/>
  <c r="Q507" i="22"/>
  <c r="R507" i="22"/>
  <c r="S507" i="22"/>
  <c r="T507" i="22"/>
  <c r="U507" i="22"/>
  <c r="V507" i="22"/>
  <c r="A508" i="22"/>
  <c r="B508" i="22"/>
  <c r="C508" i="22"/>
  <c r="D508" i="22"/>
  <c r="F508" i="22"/>
  <c r="G508" i="22" a="1"/>
  <c r="G508" i="22"/>
  <c r="H508" i="22" a="1"/>
  <c r="H508" i="22" s="1"/>
  <c r="I508" i="22" a="1"/>
  <c r="I508" i="22"/>
  <c r="J508" i="22" a="1"/>
  <c r="J508" i="22" s="1"/>
  <c r="K508" i="22"/>
  <c r="L508" i="22"/>
  <c r="M508" i="22"/>
  <c r="N508" i="22"/>
  <c r="O508" i="22"/>
  <c r="P508" i="22"/>
  <c r="Q508" i="22"/>
  <c r="R508" i="22"/>
  <c r="S508" i="22"/>
  <c r="T508" i="22"/>
  <c r="U508" i="22"/>
  <c r="V508" i="22"/>
  <c r="A509" i="22"/>
  <c r="B509" i="22"/>
  <c r="C509" i="22"/>
  <c r="D509" i="22"/>
  <c r="F509" i="22"/>
  <c r="G509" i="22" a="1"/>
  <c r="G509" i="22" s="1"/>
  <c r="H509" i="22" a="1"/>
  <c r="H509" i="22"/>
  <c r="I509" i="22" a="1"/>
  <c r="I509" i="22" s="1"/>
  <c r="J509" i="22" a="1"/>
  <c r="J509" i="22" s="1"/>
  <c r="K509" i="22"/>
  <c r="L509" i="22"/>
  <c r="M509" i="22"/>
  <c r="N509" i="22"/>
  <c r="O509" i="22"/>
  <c r="P509" i="22"/>
  <c r="Q509" i="22"/>
  <c r="R509" i="22"/>
  <c r="S509" i="22"/>
  <c r="T509" i="22"/>
  <c r="U509" i="22"/>
  <c r="V509" i="22"/>
  <c r="A510" i="22"/>
  <c r="B510" i="22"/>
  <c r="C510" i="22"/>
  <c r="D510" i="22"/>
  <c r="F510" i="22"/>
  <c r="G510" i="22" a="1"/>
  <c r="G510" i="22" s="1"/>
  <c r="H510" i="22" a="1"/>
  <c r="H510" i="22" s="1"/>
  <c r="I510" i="22" a="1"/>
  <c r="I510" i="22"/>
  <c r="J510" i="22" a="1"/>
  <c r="J510" i="22"/>
  <c r="K510" i="22"/>
  <c r="L510" i="22"/>
  <c r="M510" i="22"/>
  <c r="N510" i="22"/>
  <c r="O510" i="22"/>
  <c r="P510" i="22"/>
  <c r="Q510" i="22"/>
  <c r="R510" i="22"/>
  <c r="S510" i="22"/>
  <c r="T510" i="22"/>
  <c r="U510" i="22"/>
  <c r="V510" i="22"/>
  <c r="A511" i="22"/>
  <c r="B511" i="22"/>
  <c r="C511" i="22"/>
  <c r="D511" i="22"/>
  <c r="F511" i="22"/>
  <c r="G511" i="22" a="1"/>
  <c r="G511" i="22" s="1"/>
  <c r="H511" i="22" a="1"/>
  <c r="H511" i="22" s="1"/>
  <c r="I511" i="22" a="1"/>
  <c r="I511" i="22"/>
  <c r="J511" i="22" a="1"/>
  <c r="J511" i="22" s="1"/>
  <c r="K511" i="22"/>
  <c r="L511" i="22"/>
  <c r="M511" i="22"/>
  <c r="N511" i="22"/>
  <c r="O511" i="22"/>
  <c r="P511" i="22"/>
  <c r="Q511" i="22"/>
  <c r="R511" i="22"/>
  <c r="S511" i="22"/>
  <c r="T511" i="22"/>
  <c r="U511" i="22"/>
  <c r="V511" i="22"/>
  <c r="A512" i="22"/>
  <c r="B512" i="22"/>
  <c r="C512" i="22"/>
  <c r="D512" i="22"/>
  <c r="F512" i="22"/>
  <c r="G512" i="22" a="1"/>
  <c r="G512" i="22"/>
  <c r="H512" i="22" a="1"/>
  <c r="H512" i="22" s="1"/>
  <c r="I512" i="22" a="1"/>
  <c r="I512" i="22"/>
  <c r="J512" i="22" a="1"/>
  <c r="J512" i="22"/>
  <c r="K512" i="22"/>
  <c r="L512" i="22"/>
  <c r="M512" i="22"/>
  <c r="N512" i="22"/>
  <c r="O512" i="22"/>
  <c r="P512" i="22"/>
  <c r="Q512" i="22"/>
  <c r="R512" i="22"/>
  <c r="S512" i="22"/>
  <c r="T512" i="22"/>
  <c r="U512" i="22"/>
  <c r="V512" i="22"/>
  <c r="A513" i="22"/>
  <c r="B513" i="22"/>
  <c r="C513" i="22"/>
  <c r="D513" i="22"/>
  <c r="F513" i="22"/>
  <c r="G513" i="22" a="1"/>
  <c r="G513" i="22" s="1"/>
  <c r="H513" i="22" a="1"/>
  <c r="H513" i="22" s="1"/>
  <c r="I513" i="22" a="1"/>
  <c r="I513" i="22"/>
  <c r="J513" i="22" a="1"/>
  <c r="J513" i="22"/>
  <c r="K513" i="22"/>
  <c r="L513" i="22"/>
  <c r="M513" i="22"/>
  <c r="N513" i="22"/>
  <c r="O513" i="22"/>
  <c r="P513" i="22"/>
  <c r="Q513" i="22"/>
  <c r="R513" i="22"/>
  <c r="S513" i="22"/>
  <c r="T513" i="22"/>
  <c r="U513" i="22"/>
  <c r="V513" i="22"/>
  <c r="A514" i="22"/>
  <c r="B514" i="22"/>
  <c r="C514" i="22"/>
  <c r="D514" i="22"/>
  <c r="F514" i="22"/>
  <c r="G514" i="22" a="1"/>
  <c r="G514" i="22" s="1"/>
  <c r="H514" i="22" a="1"/>
  <c r="H514" i="22"/>
  <c r="I514" i="22" a="1"/>
  <c r="I514" i="22" s="1"/>
  <c r="J514" i="22" a="1"/>
  <c r="J514" i="22" s="1"/>
  <c r="K514" i="22"/>
  <c r="L514" i="22"/>
  <c r="M514" i="22"/>
  <c r="N514" i="22"/>
  <c r="O514" i="22"/>
  <c r="P514" i="22"/>
  <c r="Q514" i="22"/>
  <c r="R514" i="22"/>
  <c r="S514" i="22"/>
  <c r="T514" i="22"/>
  <c r="U514" i="22"/>
  <c r="V514" i="22"/>
  <c r="A515" i="22"/>
  <c r="B515" i="22"/>
  <c r="C515" i="22"/>
  <c r="D515" i="22"/>
  <c r="F515" i="22"/>
  <c r="G515" i="22" a="1"/>
  <c r="G515" i="22"/>
  <c r="H515" i="22" a="1"/>
  <c r="H515" i="22" s="1"/>
  <c r="I515" i="22" a="1"/>
  <c r="I515" i="22"/>
  <c r="J515" i="22" a="1"/>
  <c r="J515" i="22" s="1"/>
  <c r="K515" i="22"/>
  <c r="L515" i="22"/>
  <c r="M515" i="22"/>
  <c r="N515" i="22"/>
  <c r="O515" i="22"/>
  <c r="P515" i="22"/>
  <c r="Q515" i="22"/>
  <c r="R515" i="22"/>
  <c r="S515" i="22"/>
  <c r="T515" i="22"/>
  <c r="U515" i="22"/>
  <c r="V515" i="22"/>
  <c r="A516" i="22"/>
  <c r="B516" i="22"/>
  <c r="C516" i="22"/>
  <c r="D516" i="22"/>
  <c r="F516" i="22"/>
  <c r="G516" i="22" a="1"/>
  <c r="G516" i="22" s="1"/>
  <c r="H516" i="22" a="1"/>
  <c r="H516" i="22" s="1"/>
  <c r="I516" i="22" a="1"/>
  <c r="I516" i="22"/>
  <c r="J516" i="22" a="1"/>
  <c r="J516" i="22" s="1"/>
  <c r="K516" i="22"/>
  <c r="L516" i="22"/>
  <c r="M516" i="22"/>
  <c r="N516" i="22"/>
  <c r="O516" i="22"/>
  <c r="P516" i="22"/>
  <c r="Q516" i="22"/>
  <c r="R516" i="22"/>
  <c r="S516" i="22"/>
  <c r="T516" i="22"/>
  <c r="U516" i="22"/>
  <c r="V516" i="22"/>
  <c r="A517" i="22"/>
  <c r="B517" i="22"/>
  <c r="C517" i="22"/>
  <c r="D517" i="22"/>
  <c r="F517" i="22"/>
  <c r="G517" i="22" a="1"/>
  <c r="G517" i="22" s="1"/>
  <c r="H517" i="22" a="1"/>
  <c r="H517" i="22" s="1"/>
  <c r="I517" i="22" a="1"/>
  <c r="I517" i="22" s="1"/>
  <c r="J517" i="22" a="1"/>
  <c r="J517" i="22" s="1"/>
  <c r="K517" i="22"/>
  <c r="L517" i="22"/>
  <c r="M517" i="22"/>
  <c r="N517" i="22"/>
  <c r="O517" i="22"/>
  <c r="P517" i="22"/>
  <c r="Q517" i="22"/>
  <c r="R517" i="22"/>
  <c r="S517" i="22"/>
  <c r="T517" i="22"/>
  <c r="U517" i="22"/>
  <c r="V517" i="22"/>
  <c r="A518" i="22"/>
  <c r="B518" i="22"/>
  <c r="C518" i="22"/>
  <c r="D518" i="22"/>
  <c r="F518" i="22"/>
  <c r="G518" i="22" a="1"/>
  <c r="G518" i="22" s="1"/>
  <c r="H518" i="22" a="1"/>
  <c r="H518" i="22" s="1"/>
  <c r="I518" i="22" a="1"/>
  <c r="I518" i="22"/>
  <c r="J518" i="22" a="1"/>
  <c r="J518" i="22"/>
  <c r="K518" i="22"/>
  <c r="L518" i="22"/>
  <c r="M518" i="22"/>
  <c r="N518" i="22"/>
  <c r="O518" i="22"/>
  <c r="P518" i="22"/>
  <c r="Q518" i="22"/>
  <c r="R518" i="22"/>
  <c r="S518" i="22"/>
  <c r="T518" i="22"/>
  <c r="U518" i="22"/>
  <c r="V518" i="22"/>
  <c r="A519" i="22"/>
  <c r="B519" i="22"/>
  <c r="C519" i="22"/>
  <c r="D519" i="22"/>
  <c r="F519" i="22"/>
  <c r="G519" i="22" a="1"/>
  <c r="G519" i="22" s="1"/>
  <c r="H519" i="22" a="1"/>
  <c r="H519" i="22" s="1"/>
  <c r="I519" i="22" a="1"/>
  <c r="I519" i="22" s="1"/>
  <c r="J519" i="22" a="1"/>
  <c r="J519" i="22" s="1"/>
  <c r="K519" i="22"/>
  <c r="L519" i="22"/>
  <c r="M519" i="22"/>
  <c r="N519" i="22"/>
  <c r="O519" i="22"/>
  <c r="P519" i="22"/>
  <c r="Q519" i="22"/>
  <c r="R519" i="22"/>
  <c r="S519" i="22"/>
  <c r="T519" i="22"/>
  <c r="U519" i="22"/>
  <c r="V519" i="22"/>
  <c r="A520" i="22"/>
  <c r="B520" i="22"/>
  <c r="C520" i="22"/>
  <c r="D520" i="22"/>
  <c r="F520" i="22"/>
  <c r="G520" i="22" a="1"/>
  <c r="G520" i="22"/>
  <c r="H520" i="22" a="1"/>
  <c r="H520" i="22" s="1"/>
  <c r="I520" i="22" a="1"/>
  <c r="I520" i="22"/>
  <c r="J520" i="22" a="1"/>
  <c r="J520" i="22"/>
  <c r="K520" i="22"/>
  <c r="L520" i="22"/>
  <c r="M520" i="22"/>
  <c r="N520" i="22"/>
  <c r="O520" i="22"/>
  <c r="P520" i="22"/>
  <c r="Q520" i="22"/>
  <c r="R520" i="22"/>
  <c r="S520" i="22"/>
  <c r="T520" i="22"/>
  <c r="U520" i="22"/>
  <c r="V520" i="22"/>
  <c r="A521" i="22"/>
  <c r="B521" i="22"/>
  <c r="C521" i="22"/>
  <c r="D521" i="22"/>
  <c r="F521" i="22"/>
  <c r="G521" i="22" a="1"/>
  <c r="G521" i="22" s="1"/>
  <c r="H521" i="22" a="1"/>
  <c r="H521" i="22" s="1"/>
  <c r="I521" i="22" a="1"/>
  <c r="I521" i="22" s="1"/>
  <c r="J521" i="22" a="1"/>
  <c r="J521" i="22" s="1"/>
  <c r="K521" i="22"/>
  <c r="L521" i="22"/>
  <c r="M521" i="22"/>
  <c r="N521" i="22"/>
  <c r="O521" i="22"/>
  <c r="P521" i="22"/>
  <c r="Q521" i="22"/>
  <c r="R521" i="22"/>
  <c r="S521" i="22"/>
  <c r="T521" i="22"/>
  <c r="U521" i="22"/>
  <c r="V521" i="22"/>
  <c r="A522" i="22"/>
  <c r="B522" i="22"/>
  <c r="C522" i="22"/>
  <c r="D522" i="22"/>
  <c r="F522" i="22"/>
  <c r="G522" i="22" a="1"/>
  <c r="G522" i="22"/>
  <c r="H522" i="22" a="1"/>
  <c r="H522" i="22"/>
  <c r="I522" i="22" a="1"/>
  <c r="I522" i="22" s="1"/>
  <c r="J522" i="22" a="1"/>
  <c r="J522" i="22"/>
  <c r="K522" i="22"/>
  <c r="L522" i="22"/>
  <c r="M522" i="22"/>
  <c r="N522" i="22"/>
  <c r="O522" i="22"/>
  <c r="P522" i="22"/>
  <c r="Q522" i="22"/>
  <c r="R522" i="22"/>
  <c r="S522" i="22"/>
  <c r="T522" i="22"/>
  <c r="U522" i="22"/>
  <c r="V522" i="22"/>
  <c r="A523" i="22"/>
  <c r="B523" i="22"/>
  <c r="C523" i="22"/>
  <c r="D523" i="22"/>
  <c r="F523" i="22"/>
  <c r="G523" i="22" a="1"/>
  <c r="G523" i="22"/>
  <c r="H523" i="22" a="1"/>
  <c r="H523" i="22" s="1"/>
  <c r="I523" i="22" a="1"/>
  <c r="I523" i="22" s="1"/>
  <c r="J523" i="22" a="1"/>
  <c r="J523" i="22" s="1"/>
  <c r="K523" i="22"/>
  <c r="L523" i="22"/>
  <c r="M523" i="22"/>
  <c r="N523" i="22"/>
  <c r="O523" i="22"/>
  <c r="P523" i="22"/>
  <c r="Q523" i="22"/>
  <c r="R523" i="22"/>
  <c r="S523" i="22"/>
  <c r="T523" i="22"/>
  <c r="U523" i="22"/>
  <c r="V523" i="22"/>
  <c r="A524" i="22"/>
  <c r="B524" i="22"/>
  <c r="C524" i="22"/>
  <c r="D524" i="22"/>
  <c r="F524" i="22"/>
  <c r="G524" i="22" a="1"/>
  <c r="G524" i="22"/>
  <c r="H524" i="22" a="1"/>
  <c r="H524" i="22" s="1"/>
  <c r="I524" i="22" a="1"/>
  <c r="I524" i="22"/>
  <c r="J524" i="22" a="1"/>
  <c r="J524" i="22" s="1"/>
  <c r="K524" i="22"/>
  <c r="L524" i="22"/>
  <c r="M524" i="22"/>
  <c r="N524" i="22"/>
  <c r="O524" i="22"/>
  <c r="P524" i="22"/>
  <c r="Q524" i="22"/>
  <c r="R524" i="22"/>
  <c r="S524" i="22"/>
  <c r="T524" i="22"/>
  <c r="U524" i="22"/>
  <c r="V524" i="22"/>
  <c r="A525" i="22"/>
  <c r="B525" i="22"/>
  <c r="C525" i="22"/>
  <c r="D525" i="22"/>
  <c r="F525" i="22"/>
  <c r="G525" i="22" a="1"/>
  <c r="G525" i="22" s="1"/>
  <c r="H525" i="22" a="1"/>
  <c r="H525" i="22" s="1"/>
  <c r="I525" i="22" a="1"/>
  <c r="I525" i="22" s="1"/>
  <c r="J525" i="22" a="1"/>
  <c r="J525" i="22" s="1"/>
  <c r="K525" i="22"/>
  <c r="L525" i="22"/>
  <c r="M525" i="22"/>
  <c r="N525" i="22"/>
  <c r="O525" i="22"/>
  <c r="P525" i="22"/>
  <c r="Q525" i="22"/>
  <c r="R525" i="22"/>
  <c r="S525" i="22"/>
  <c r="T525" i="22"/>
  <c r="U525" i="22"/>
  <c r="V525" i="22"/>
  <c r="A526" i="22"/>
  <c r="B526" i="22"/>
  <c r="C526" i="22"/>
  <c r="D526" i="22"/>
  <c r="F526" i="22"/>
  <c r="G526" i="22" a="1"/>
  <c r="G526" i="22" s="1"/>
  <c r="H526" i="22" a="1"/>
  <c r="H526" i="22" s="1"/>
  <c r="I526" i="22" a="1"/>
  <c r="I526" i="22"/>
  <c r="J526" i="22" a="1"/>
  <c r="J526" i="22"/>
  <c r="K526" i="22"/>
  <c r="L526" i="22"/>
  <c r="M526" i="22"/>
  <c r="N526" i="22"/>
  <c r="O526" i="22"/>
  <c r="P526" i="22"/>
  <c r="Q526" i="22"/>
  <c r="R526" i="22"/>
  <c r="S526" i="22"/>
  <c r="T526" i="22"/>
  <c r="U526" i="22"/>
  <c r="V526" i="22"/>
  <c r="A527" i="22"/>
  <c r="B527" i="22"/>
  <c r="C527" i="22"/>
  <c r="D527" i="22"/>
  <c r="F527" i="22"/>
  <c r="G527" i="22" a="1"/>
  <c r="G527" i="22" s="1"/>
  <c r="H527" i="22" a="1"/>
  <c r="H527" i="22" s="1"/>
  <c r="I527" i="22" a="1"/>
  <c r="I527" i="22" s="1"/>
  <c r="J527" i="22" a="1"/>
  <c r="J527" i="22" s="1"/>
  <c r="K527" i="22"/>
  <c r="L527" i="22"/>
  <c r="M527" i="22"/>
  <c r="N527" i="22"/>
  <c r="O527" i="22"/>
  <c r="P527" i="22"/>
  <c r="Q527" i="22"/>
  <c r="R527" i="22"/>
  <c r="S527" i="22"/>
  <c r="T527" i="22"/>
  <c r="U527" i="22"/>
  <c r="V527" i="22"/>
  <c r="A528" i="22"/>
  <c r="B528" i="22"/>
  <c r="C528" i="22"/>
  <c r="D528" i="22"/>
  <c r="F528" i="22"/>
  <c r="G528" i="22" a="1"/>
  <c r="G528" i="22"/>
  <c r="H528" i="22" a="1"/>
  <c r="H528" i="22" s="1"/>
  <c r="I528" i="22" a="1"/>
  <c r="I528" i="22"/>
  <c r="J528" i="22" a="1"/>
  <c r="J528" i="22"/>
  <c r="K528" i="22"/>
  <c r="L528" i="22"/>
  <c r="M528" i="22"/>
  <c r="N528" i="22"/>
  <c r="O528" i="22"/>
  <c r="P528" i="22"/>
  <c r="Q528" i="22"/>
  <c r="R528" i="22"/>
  <c r="S528" i="22"/>
  <c r="T528" i="22"/>
  <c r="U528" i="22"/>
  <c r="V528" i="22"/>
  <c r="A529" i="22"/>
  <c r="B529" i="22"/>
  <c r="C529" i="22"/>
  <c r="D529" i="22"/>
  <c r="F529" i="22"/>
  <c r="G529" i="22" a="1"/>
  <c r="G529" i="22" s="1"/>
  <c r="H529" i="22" a="1"/>
  <c r="H529" i="22" s="1"/>
  <c r="I529" i="22" a="1"/>
  <c r="I529" i="22"/>
  <c r="J529" i="22" a="1"/>
  <c r="J529" i="22" s="1"/>
  <c r="K529" i="22"/>
  <c r="L529" i="22"/>
  <c r="M529" i="22"/>
  <c r="N529" i="22"/>
  <c r="O529" i="22"/>
  <c r="P529" i="22"/>
  <c r="Q529" i="22"/>
  <c r="R529" i="22"/>
  <c r="S529" i="22"/>
  <c r="T529" i="22"/>
  <c r="U529" i="22"/>
  <c r="V529" i="22"/>
  <c r="A530" i="22"/>
  <c r="B530" i="22"/>
  <c r="C530" i="22"/>
  <c r="D530" i="22"/>
  <c r="F530" i="22"/>
  <c r="G530" i="22" a="1"/>
  <c r="G530" i="22"/>
  <c r="H530" i="22" a="1"/>
  <c r="H530" i="22"/>
  <c r="I530" i="22" a="1"/>
  <c r="I530" i="22" s="1"/>
  <c r="J530" i="22" a="1"/>
  <c r="J530" i="22"/>
  <c r="K530" i="22"/>
  <c r="L530" i="22"/>
  <c r="M530" i="22"/>
  <c r="N530" i="22"/>
  <c r="O530" i="22"/>
  <c r="P530" i="22"/>
  <c r="Q530" i="22"/>
  <c r="R530" i="22"/>
  <c r="S530" i="22"/>
  <c r="T530" i="22"/>
  <c r="U530" i="22"/>
  <c r="V530" i="22"/>
  <c r="A531" i="22"/>
  <c r="B531" i="22"/>
  <c r="C531" i="22"/>
  <c r="D531" i="22"/>
  <c r="F531" i="22"/>
  <c r="G531" i="22" a="1"/>
  <c r="G531" i="22" s="1"/>
  <c r="H531" i="22" a="1"/>
  <c r="H531" i="22" s="1"/>
  <c r="I531" i="22" a="1"/>
  <c r="I531" i="22" s="1"/>
  <c r="J531" i="22" a="1"/>
  <c r="J531" i="22" s="1"/>
  <c r="K531" i="22"/>
  <c r="L531" i="22"/>
  <c r="M531" i="22"/>
  <c r="N531" i="22"/>
  <c r="O531" i="22"/>
  <c r="P531" i="22"/>
  <c r="Q531" i="22"/>
  <c r="R531" i="22"/>
  <c r="S531" i="22"/>
  <c r="T531" i="22"/>
  <c r="U531" i="22"/>
  <c r="V531" i="22"/>
  <c r="A532" i="22"/>
  <c r="B532" i="22"/>
  <c r="C532" i="22"/>
  <c r="D532" i="22"/>
  <c r="F532" i="22"/>
  <c r="G532" i="22" a="1"/>
  <c r="G532" i="22"/>
  <c r="H532" i="22" a="1"/>
  <c r="H532" i="22" s="1"/>
  <c r="I532" i="22" a="1"/>
  <c r="I532" i="22"/>
  <c r="J532" i="22" a="1"/>
  <c r="J532" i="22" s="1"/>
  <c r="K532" i="22"/>
  <c r="L532" i="22"/>
  <c r="M532" i="22"/>
  <c r="N532" i="22"/>
  <c r="O532" i="22"/>
  <c r="P532" i="22"/>
  <c r="Q532" i="22"/>
  <c r="R532" i="22"/>
  <c r="S532" i="22"/>
  <c r="T532" i="22"/>
  <c r="U532" i="22"/>
  <c r="V532" i="22"/>
  <c r="A533" i="22"/>
  <c r="B533" i="22"/>
  <c r="C533" i="22"/>
  <c r="D533" i="22"/>
  <c r="F533" i="22"/>
  <c r="G533" i="22" a="1"/>
  <c r="G533" i="22" s="1"/>
  <c r="H533" i="22" a="1"/>
  <c r="H533" i="22"/>
  <c r="I533" i="22" a="1"/>
  <c r="I533" i="22" s="1"/>
  <c r="J533" i="22" a="1"/>
  <c r="J533" i="22" s="1"/>
  <c r="K533" i="22"/>
  <c r="L533" i="22"/>
  <c r="M533" i="22"/>
  <c r="N533" i="22"/>
  <c r="O533" i="22"/>
  <c r="P533" i="22"/>
  <c r="Q533" i="22"/>
  <c r="R533" i="22"/>
  <c r="S533" i="22"/>
  <c r="T533" i="22"/>
  <c r="U533" i="22"/>
  <c r="V533" i="22"/>
  <c r="A534" i="22"/>
  <c r="B534" i="22"/>
  <c r="C534" i="22"/>
  <c r="D534" i="22"/>
  <c r="F534" i="22"/>
  <c r="G534" i="22" a="1"/>
  <c r="G534" i="22" s="1"/>
  <c r="H534" i="22" a="1"/>
  <c r="H534" i="22" s="1"/>
  <c r="I534" i="22" a="1"/>
  <c r="I534" i="22"/>
  <c r="J534" i="22" a="1"/>
  <c r="J534" i="22"/>
  <c r="K534" i="22"/>
  <c r="L534" i="22"/>
  <c r="M534" i="22"/>
  <c r="N534" i="22"/>
  <c r="O534" i="22"/>
  <c r="P534" i="22"/>
  <c r="Q534" i="22"/>
  <c r="R534" i="22"/>
  <c r="S534" i="22"/>
  <c r="T534" i="22"/>
  <c r="U534" i="22"/>
  <c r="V534" i="22"/>
  <c r="A535" i="22"/>
  <c r="B535" i="22"/>
  <c r="C535" i="22"/>
  <c r="D535" i="22"/>
  <c r="F535" i="22"/>
  <c r="G535" i="22" a="1"/>
  <c r="G535" i="22" s="1"/>
  <c r="H535" i="22" a="1"/>
  <c r="H535" i="22" s="1"/>
  <c r="I535" i="22" a="1"/>
  <c r="I535" i="22"/>
  <c r="J535" i="22" a="1"/>
  <c r="J535" i="22" s="1"/>
  <c r="K535" i="22"/>
  <c r="L535" i="22"/>
  <c r="M535" i="22"/>
  <c r="N535" i="22"/>
  <c r="O535" i="22"/>
  <c r="P535" i="22"/>
  <c r="Q535" i="22"/>
  <c r="R535" i="22"/>
  <c r="S535" i="22"/>
  <c r="T535" i="22"/>
  <c r="U535" i="22"/>
  <c r="V535" i="22"/>
  <c r="A536" i="22"/>
  <c r="B536" i="22"/>
  <c r="C536" i="22"/>
  <c r="D536" i="22"/>
  <c r="F536" i="22"/>
  <c r="G536" i="22" a="1"/>
  <c r="G536" i="22"/>
  <c r="H536" i="22" a="1"/>
  <c r="H536" i="22" s="1"/>
  <c r="I536" i="22" a="1"/>
  <c r="I536" i="22"/>
  <c r="J536" i="22" a="1"/>
  <c r="J536" i="22"/>
  <c r="K536" i="22"/>
  <c r="L536" i="22"/>
  <c r="M536" i="22"/>
  <c r="N536" i="22"/>
  <c r="O536" i="22"/>
  <c r="P536" i="22"/>
  <c r="Q536" i="22"/>
  <c r="R536" i="22"/>
  <c r="S536" i="22"/>
  <c r="T536" i="22"/>
  <c r="U536" i="22"/>
  <c r="V536" i="22"/>
  <c r="A537" i="22"/>
  <c r="B537" i="22"/>
  <c r="C537" i="22"/>
  <c r="D537" i="22"/>
  <c r="F537" i="22"/>
  <c r="G537" i="22" a="1"/>
  <c r="G537" i="22" s="1"/>
  <c r="H537" i="22" a="1"/>
  <c r="H537" i="22" s="1"/>
  <c r="I537" i="22" a="1"/>
  <c r="I537" i="22"/>
  <c r="J537" i="22" a="1"/>
  <c r="J537" i="22"/>
  <c r="K537" i="22"/>
  <c r="L537" i="22"/>
  <c r="M537" i="22"/>
  <c r="N537" i="22"/>
  <c r="O537" i="22"/>
  <c r="P537" i="22"/>
  <c r="Q537" i="22"/>
  <c r="R537" i="22"/>
  <c r="S537" i="22"/>
  <c r="T537" i="22"/>
  <c r="U537" i="22"/>
  <c r="V537" i="22"/>
  <c r="A538" i="22"/>
  <c r="B538" i="22"/>
  <c r="C538" i="22"/>
  <c r="D538" i="22"/>
  <c r="F538" i="22"/>
  <c r="G538" i="22" a="1"/>
  <c r="G538" i="22" s="1"/>
  <c r="H538" i="22" a="1"/>
  <c r="H538" i="22"/>
  <c r="I538" i="22" a="1"/>
  <c r="I538" i="22" s="1"/>
  <c r="J538" i="22" a="1"/>
  <c r="J538" i="22"/>
  <c r="K538" i="22"/>
  <c r="L538" i="22"/>
  <c r="M538" i="22"/>
  <c r="N538" i="22"/>
  <c r="O538" i="22"/>
  <c r="P538" i="22"/>
  <c r="Q538" i="22"/>
  <c r="R538" i="22"/>
  <c r="S538" i="22"/>
  <c r="T538" i="22"/>
  <c r="U538" i="22"/>
  <c r="V538" i="22"/>
  <c r="A539" i="22"/>
  <c r="B539" i="22"/>
  <c r="C539" i="22"/>
  <c r="D539" i="22"/>
  <c r="F539" i="22"/>
  <c r="G539" i="22" a="1"/>
  <c r="G539" i="22" s="1"/>
  <c r="H539" i="22" a="1"/>
  <c r="H539" i="22" s="1"/>
  <c r="I539" i="22" a="1"/>
  <c r="I539" i="22" s="1"/>
  <c r="J539" i="22" a="1"/>
  <c r="J539" i="22"/>
  <c r="K539" i="22"/>
  <c r="L539" i="22"/>
  <c r="M539" i="22"/>
  <c r="N539" i="22"/>
  <c r="O539" i="22"/>
  <c r="P539" i="22"/>
  <c r="Q539" i="22"/>
  <c r="R539" i="22"/>
  <c r="S539" i="22"/>
  <c r="T539" i="22"/>
  <c r="U539" i="22"/>
  <c r="V539" i="22"/>
  <c r="A540" i="22"/>
  <c r="B540" i="22"/>
  <c r="C540" i="22"/>
  <c r="D540" i="22"/>
  <c r="F540" i="22"/>
  <c r="G540" i="22" a="1"/>
  <c r="G540" i="22"/>
  <c r="H540" i="22" a="1"/>
  <c r="H540" i="22" s="1"/>
  <c r="I540" i="22" a="1"/>
  <c r="I540" i="22"/>
  <c r="J540" i="22" a="1"/>
  <c r="J540" i="22" s="1"/>
  <c r="K540" i="22"/>
  <c r="L540" i="22"/>
  <c r="M540" i="22"/>
  <c r="N540" i="22"/>
  <c r="O540" i="22"/>
  <c r="P540" i="22"/>
  <c r="Q540" i="22"/>
  <c r="R540" i="22"/>
  <c r="S540" i="22"/>
  <c r="T540" i="22"/>
  <c r="U540" i="22"/>
  <c r="V540" i="22"/>
  <c r="A541" i="22"/>
  <c r="B541" i="22"/>
  <c r="C541" i="22"/>
  <c r="D541" i="22"/>
  <c r="F541" i="22"/>
  <c r="G541" i="22" a="1"/>
  <c r="G541" i="22"/>
  <c r="H541" i="22" a="1"/>
  <c r="H541" i="22" s="1"/>
  <c r="I541" i="22" a="1"/>
  <c r="I541" i="22" s="1"/>
  <c r="J541" i="22" a="1"/>
  <c r="J541" i="22" s="1"/>
  <c r="K541" i="22"/>
  <c r="L541" i="22"/>
  <c r="M541" i="22"/>
  <c r="N541" i="22"/>
  <c r="O541" i="22"/>
  <c r="P541" i="22"/>
  <c r="Q541" i="22"/>
  <c r="R541" i="22"/>
  <c r="S541" i="22"/>
  <c r="T541" i="22"/>
  <c r="U541" i="22"/>
  <c r="V541" i="22"/>
  <c r="A542" i="22"/>
  <c r="B542" i="22"/>
  <c r="C542" i="22"/>
  <c r="D542" i="22"/>
  <c r="F542" i="22"/>
  <c r="G542" i="22" a="1"/>
  <c r="G542" i="22" s="1"/>
  <c r="H542" i="22" a="1"/>
  <c r="H542" i="22" s="1"/>
  <c r="I542" i="22" a="1"/>
  <c r="I542" i="22" s="1"/>
  <c r="J542" i="22" a="1"/>
  <c r="J542" i="22"/>
  <c r="K542" i="22"/>
  <c r="L542" i="22"/>
  <c r="M542" i="22"/>
  <c r="N542" i="22"/>
  <c r="O542" i="22"/>
  <c r="P542" i="22"/>
  <c r="Q542" i="22"/>
  <c r="R542" i="22"/>
  <c r="S542" i="22"/>
  <c r="T542" i="22"/>
  <c r="U542" i="22"/>
  <c r="V542" i="22"/>
  <c r="A543" i="22"/>
  <c r="B543" i="22"/>
  <c r="C543" i="22"/>
  <c r="D543" i="22"/>
  <c r="F543" i="22"/>
  <c r="G543" i="22" a="1"/>
  <c r="G543" i="22" s="1"/>
  <c r="H543" i="22" a="1"/>
  <c r="H543" i="22" s="1"/>
  <c r="I543" i="22" a="1"/>
  <c r="I543" i="22" s="1"/>
  <c r="J543" i="22" a="1"/>
  <c r="J543" i="22" s="1"/>
  <c r="K543" i="22"/>
  <c r="L543" i="22"/>
  <c r="M543" i="22"/>
  <c r="N543" i="22"/>
  <c r="O543" i="22"/>
  <c r="P543" i="22"/>
  <c r="Q543" i="22"/>
  <c r="R543" i="22"/>
  <c r="S543" i="22"/>
  <c r="T543" i="22"/>
  <c r="U543" i="22"/>
  <c r="V543" i="22"/>
  <c r="A544" i="22"/>
  <c r="B544" i="22"/>
  <c r="C544" i="22"/>
  <c r="D544" i="22"/>
  <c r="F544" i="22"/>
  <c r="G544" i="22" a="1"/>
  <c r="G544" i="22"/>
  <c r="H544" i="22" a="1"/>
  <c r="H544" i="22" s="1"/>
  <c r="I544" i="22" a="1"/>
  <c r="I544" i="22"/>
  <c r="J544" i="22" a="1"/>
  <c r="J544" i="22" s="1"/>
  <c r="K544" i="22"/>
  <c r="L544" i="22"/>
  <c r="M544" i="22"/>
  <c r="N544" i="22"/>
  <c r="O544" i="22"/>
  <c r="P544" i="22"/>
  <c r="Q544" i="22"/>
  <c r="R544" i="22"/>
  <c r="S544" i="22"/>
  <c r="T544" i="22"/>
  <c r="U544" i="22"/>
  <c r="V544" i="22"/>
  <c r="A545" i="22"/>
  <c r="B545" i="22"/>
  <c r="C545" i="22"/>
  <c r="D545" i="22"/>
  <c r="F545" i="22"/>
  <c r="G545" i="22" a="1"/>
  <c r="G545" i="22" s="1"/>
  <c r="H545" i="22" a="1"/>
  <c r="H545" i="22" s="1"/>
  <c r="I545" i="22" a="1"/>
  <c r="I545" i="22"/>
  <c r="J545" i="22" a="1"/>
  <c r="J545" i="22"/>
  <c r="K545" i="22"/>
  <c r="L545" i="22"/>
  <c r="M545" i="22"/>
  <c r="N545" i="22"/>
  <c r="O545" i="22"/>
  <c r="P545" i="22"/>
  <c r="Q545" i="22"/>
  <c r="R545" i="22"/>
  <c r="S545" i="22"/>
  <c r="T545" i="22"/>
  <c r="U545" i="22"/>
  <c r="V545" i="22"/>
  <c r="A546" i="22"/>
  <c r="B546" i="22"/>
  <c r="C546" i="22"/>
  <c r="D546" i="22"/>
  <c r="F546" i="22"/>
  <c r="G546" i="22" a="1"/>
  <c r="G546" i="22" s="1"/>
  <c r="H546" i="22" a="1"/>
  <c r="H546" i="22"/>
  <c r="I546" i="22" a="1"/>
  <c r="I546" i="22" s="1"/>
  <c r="J546" i="22" a="1"/>
  <c r="J546" i="22"/>
  <c r="K546" i="22"/>
  <c r="L546" i="22"/>
  <c r="M546" i="22"/>
  <c r="N546" i="22"/>
  <c r="O546" i="22"/>
  <c r="P546" i="22"/>
  <c r="Q546" i="22"/>
  <c r="R546" i="22"/>
  <c r="S546" i="22"/>
  <c r="T546" i="22"/>
  <c r="U546" i="22"/>
  <c r="V546" i="22"/>
  <c r="A547" i="22"/>
  <c r="B547" i="22"/>
  <c r="C547" i="22"/>
  <c r="D547" i="22"/>
  <c r="F547" i="22"/>
  <c r="G547" i="22" a="1"/>
  <c r="G547" i="22" s="1"/>
  <c r="H547" i="22" a="1"/>
  <c r="H547" i="22" s="1"/>
  <c r="I547" i="22" a="1"/>
  <c r="I547" i="22" s="1"/>
  <c r="J547" i="22" a="1"/>
  <c r="J547" i="22"/>
  <c r="K547" i="22"/>
  <c r="L547" i="22"/>
  <c r="M547" i="22"/>
  <c r="N547" i="22"/>
  <c r="O547" i="22"/>
  <c r="P547" i="22"/>
  <c r="Q547" i="22"/>
  <c r="R547" i="22"/>
  <c r="S547" i="22"/>
  <c r="T547" i="22"/>
  <c r="U547" i="22"/>
  <c r="V547" i="22"/>
  <c r="A548" i="22"/>
  <c r="B548" i="22"/>
  <c r="C548" i="22"/>
  <c r="D548" i="22"/>
  <c r="F548" i="22"/>
  <c r="G548" i="22" a="1"/>
  <c r="G548" i="22" s="1"/>
  <c r="H548" i="22" a="1"/>
  <c r="H548" i="22" s="1"/>
  <c r="I548" i="22" a="1"/>
  <c r="I548" i="22"/>
  <c r="J548" i="22" a="1"/>
  <c r="J548" i="22" s="1"/>
  <c r="K548" i="22"/>
  <c r="L548" i="22"/>
  <c r="M548" i="22"/>
  <c r="N548" i="22"/>
  <c r="O548" i="22"/>
  <c r="P548" i="22"/>
  <c r="Q548" i="22"/>
  <c r="R548" i="22"/>
  <c r="S548" i="22"/>
  <c r="T548" i="22"/>
  <c r="U548" i="22"/>
  <c r="V548" i="22"/>
  <c r="A549" i="22"/>
  <c r="B549" i="22"/>
  <c r="C549" i="22"/>
  <c r="D549" i="22"/>
  <c r="F549" i="22"/>
  <c r="G549" i="22" a="1"/>
  <c r="G549" i="22" s="1"/>
  <c r="H549" i="22" a="1"/>
  <c r="H549" i="22"/>
  <c r="I549" i="22" a="1"/>
  <c r="I549" i="22" s="1"/>
  <c r="J549" i="22" a="1"/>
  <c r="J549" i="22" s="1"/>
  <c r="K549" i="22"/>
  <c r="L549" i="22"/>
  <c r="M549" i="22"/>
  <c r="N549" i="22"/>
  <c r="O549" i="22"/>
  <c r="P549" i="22"/>
  <c r="Q549" i="22"/>
  <c r="R549" i="22"/>
  <c r="S549" i="22"/>
  <c r="T549" i="22"/>
  <c r="U549" i="22"/>
  <c r="V549" i="22"/>
  <c r="A550" i="22"/>
  <c r="B550" i="22"/>
  <c r="C550" i="22"/>
  <c r="D550" i="22"/>
  <c r="F550" i="22"/>
  <c r="G550" i="22" a="1"/>
  <c r="G550" i="22" s="1"/>
  <c r="H550" i="22" a="1"/>
  <c r="H550" i="22" s="1"/>
  <c r="I550" i="22" a="1"/>
  <c r="I550" i="22" s="1"/>
  <c r="J550" i="22" a="1"/>
  <c r="J550" i="22"/>
  <c r="K550" i="22"/>
  <c r="L550" i="22"/>
  <c r="M550" i="22"/>
  <c r="N550" i="22"/>
  <c r="O550" i="22"/>
  <c r="P550" i="22"/>
  <c r="Q550" i="22"/>
  <c r="R550" i="22"/>
  <c r="S550" i="22"/>
  <c r="T550" i="22"/>
  <c r="U550" i="22"/>
  <c r="V550" i="22"/>
  <c r="A551" i="22"/>
  <c r="B551" i="22"/>
  <c r="C551" i="22"/>
  <c r="D551" i="22"/>
  <c r="F551" i="22"/>
  <c r="G551" i="22" a="1"/>
  <c r="G551" i="22" s="1"/>
  <c r="H551" i="22" a="1"/>
  <c r="H551" i="22" s="1"/>
  <c r="I551" i="22" a="1"/>
  <c r="I551" i="22" s="1"/>
  <c r="J551" i="22" a="1"/>
  <c r="J551" i="22" s="1"/>
  <c r="K551" i="22"/>
  <c r="L551" i="22"/>
  <c r="M551" i="22"/>
  <c r="N551" i="22"/>
  <c r="O551" i="22"/>
  <c r="P551" i="22"/>
  <c r="Q551" i="22"/>
  <c r="R551" i="22"/>
  <c r="S551" i="22"/>
  <c r="T551" i="22"/>
  <c r="U551" i="22"/>
  <c r="V551" i="22"/>
  <c r="A552" i="22"/>
  <c r="B552" i="22"/>
  <c r="C552" i="22"/>
  <c r="D552" i="22"/>
  <c r="F552" i="22"/>
  <c r="G552" i="22" a="1"/>
  <c r="G552" i="22"/>
  <c r="H552" i="22" a="1"/>
  <c r="H552" i="22" s="1"/>
  <c r="I552" i="22" a="1"/>
  <c r="I552" i="22"/>
  <c r="J552" i="22" a="1"/>
  <c r="J552" i="22" s="1"/>
  <c r="K552" i="22"/>
  <c r="L552" i="22"/>
  <c r="M552" i="22"/>
  <c r="N552" i="22"/>
  <c r="O552" i="22"/>
  <c r="P552" i="22"/>
  <c r="Q552" i="22"/>
  <c r="R552" i="22"/>
  <c r="S552" i="22"/>
  <c r="T552" i="22"/>
  <c r="U552" i="22"/>
  <c r="V552" i="22"/>
  <c r="A553" i="22"/>
  <c r="B553" i="22"/>
  <c r="C553" i="22"/>
  <c r="D553" i="22"/>
  <c r="F553" i="22"/>
  <c r="G553" i="22" a="1"/>
  <c r="G553" i="22" s="1"/>
  <c r="H553" i="22" a="1"/>
  <c r="H553" i="22" s="1"/>
  <c r="I553" i="22" a="1"/>
  <c r="I553" i="22"/>
  <c r="J553" i="22" a="1"/>
  <c r="J553" i="22" s="1"/>
  <c r="K553" i="22"/>
  <c r="L553" i="22"/>
  <c r="M553" i="22"/>
  <c r="N553" i="22"/>
  <c r="O553" i="22"/>
  <c r="P553" i="22"/>
  <c r="Q553" i="22"/>
  <c r="R553" i="22"/>
  <c r="S553" i="22"/>
  <c r="T553" i="22"/>
  <c r="U553" i="22"/>
  <c r="V553" i="22"/>
  <c r="A554" i="22"/>
  <c r="B554" i="22"/>
  <c r="C554" i="22"/>
  <c r="D554" i="22"/>
  <c r="F554" i="22"/>
  <c r="G554" i="22" a="1"/>
  <c r="G554" i="22" s="1"/>
  <c r="H554" i="22" a="1"/>
  <c r="H554" i="22"/>
  <c r="I554" i="22" a="1"/>
  <c r="I554" i="22" s="1"/>
  <c r="J554" i="22" a="1"/>
  <c r="J554" i="22"/>
  <c r="K554" i="22"/>
  <c r="L554" i="22"/>
  <c r="M554" i="22"/>
  <c r="N554" i="22"/>
  <c r="O554" i="22"/>
  <c r="P554" i="22"/>
  <c r="Q554" i="22"/>
  <c r="R554" i="22"/>
  <c r="S554" i="22"/>
  <c r="T554" i="22"/>
  <c r="U554" i="22"/>
  <c r="V554" i="22"/>
  <c r="A555" i="22"/>
  <c r="B555" i="22"/>
  <c r="C555" i="22"/>
  <c r="D555" i="22"/>
  <c r="F555" i="22"/>
  <c r="G555" i="22" a="1"/>
  <c r="G555" i="22"/>
  <c r="H555" i="22" a="1"/>
  <c r="H555" i="22" s="1"/>
  <c r="I555" i="22" a="1"/>
  <c r="I555" i="22" s="1"/>
  <c r="J555" i="22" a="1"/>
  <c r="J555" i="22"/>
  <c r="K555" i="22"/>
  <c r="L555" i="22"/>
  <c r="M555" i="22"/>
  <c r="N555" i="22"/>
  <c r="O555" i="22"/>
  <c r="P555" i="22"/>
  <c r="Q555" i="22"/>
  <c r="R555" i="22"/>
  <c r="S555" i="22"/>
  <c r="T555" i="22"/>
  <c r="U555" i="22"/>
  <c r="V555" i="22"/>
  <c r="A556" i="22"/>
  <c r="B556" i="22"/>
  <c r="C556" i="22"/>
  <c r="D556" i="22"/>
  <c r="F556" i="22"/>
  <c r="G556" i="22" a="1"/>
  <c r="G556" i="22"/>
  <c r="H556" i="22" a="1"/>
  <c r="H556" i="22" s="1"/>
  <c r="I556" i="22" a="1"/>
  <c r="I556" i="22"/>
  <c r="J556" i="22" a="1"/>
  <c r="J556" i="22" s="1"/>
  <c r="K556" i="22"/>
  <c r="L556" i="22"/>
  <c r="M556" i="22"/>
  <c r="N556" i="22"/>
  <c r="O556" i="22"/>
  <c r="P556" i="22"/>
  <c r="Q556" i="22"/>
  <c r="R556" i="22"/>
  <c r="S556" i="22"/>
  <c r="T556" i="22"/>
  <c r="U556" i="22"/>
  <c r="V556" i="22"/>
  <c r="A557" i="22"/>
  <c r="B557" i="22"/>
  <c r="C557" i="22"/>
  <c r="D557" i="22"/>
  <c r="F557" i="22"/>
  <c r="G557" i="22" a="1"/>
  <c r="G557" i="22"/>
  <c r="H557" i="22" a="1"/>
  <c r="H557" i="22"/>
  <c r="I557" i="22" a="1"/>
  <c r="I557" i="22" s="1"/>
  <c r="J557" i="22" a="1"/>
  <c r="J557" i="22" s="1"/>
  <c r="K557" i="22"/>
  <c r="L557" i="22"/>
  <c r="M557" i="22"/>
  <c r="N557" i="22"/>
  <c r="O557" i="22"/>
  <c r="P557" i="22"/>
  <c r="Q557" i="22"/>
  <c r="R557" i="22"/>
  <c r="S557" i="22"/>
  <c r="T557" i="22"/>
  <c r="U557" i="22"/>
  <c r="V557" i="22"/>
  <c r="A558" i="22"/>
  <c r="B558" i="22"/>
  <c r="C558" i="22"/>
  <c r="D558" i="22"/>
  <c r="F558" i="22"/>
  <c r="G558" i="22" a="1"/>
  <c r="G558" i="22" s="1"/>
  <c r="H558" i="22" a="1"/>
  <c r="H558" i="22" s="1"/>
  <c r="I558" i="22" a="1"/>
  <c r="I558" i="22" s="1"/>
  <c r="J558" i="22" a="1"/>
  <c r="J558" i="22"/>
  <c r="K558" i="22"/>
  <c r="L558" i="22"/>
  <c r="M558" i="22"/>
  <c r="N558" i="22"/>
  <c r="O558" i="22"/>
  <c r="P558" i="22"/>
  <c r="Q558" i="22"/>
  <c r="R558" i="22"/>
  <c r="S558" i="22"/>
  <c r="T558" i="22"/>
  <c r="U558" i="22"/>
  <c r="V558" i="22"/>
  <c r="A559" i="22"/>
  <c r="B559" i="22"/>
  <c r="C559" i="22"/>
  <c r="D559" i="22"/>
  <c r="F559" i="22"/>
  <c r="G559" i="22" a="1"/>
  <c r="G559" i="22" s="1"/>
  <c r="H559" i="22" a="1"/>
  <c r="H559" i="22" s="1"/>
  <c r="I559" i="22" a="1"/>
  <c r="I559" i="22" s="1"/>
  <c r="J559" i="22" a="1"/>
  <c r="J559" i="22" s="1"/>
  <c r="K559" i="22"/>
  <c r="L559" i="22"/>
  <c r="M559" i="22"/>
  <c r="N559" i="22"/>
  <c r="O559" i="22"/>
  <c r="P559" i="22"/>
  <c r="Q559" i="22"/>
  <c r="R559" i="22"/>
  <c r="S559" i="22"/>
  <c r="T559" i="22"/>
  <c r="U559" i="22"/>
  <c r="V559" i="22"/>
  <c r="A560" i="22"/>
  <c r="B560" i="22"/>
  <c r="C560" i="22"/>
  <c r="D560" i="22"/>
  <c r="F560" i="22"/>
  <c r="G560" i="22" a="1"/>
  <c r="G560" i="22"/>
  <c r="H560" i="22" a="1"/>
  <c r="H560" i="22" s="1"/>
  <c r="I560" i="22" a="1"/>
  <c r="I560" i="22"/>
  <c r="J560" i="22" a="1"/>
  <c r="J560" i="22" s="1"/>
  <c r="K560" i="22"/>
  <c r="L560" i="22"/>
  <c r="M560" i="22"/>
  <c r="N560" i="22"/>
  <c r="O560" i="22"/>
  <c r="P560" i="22"/>
  <c r="Q560" i="22"/>
  <c r="R560" i="22"/>
  <c r="S560" i="22"/>
  <c r="T560" i="22"/>
  <c r="U560" i="22"/>
  <c r="V560" i="22"/>
  <c r="A561" i="22"/>
  <c r="B561" i="22"/>
  <c r="C561" i="22"/>
  <c r="D561" i="22"/>
  <c r="F561" i="22"/>
  <c r="G561" i="22" a="1"/>
  <c r="G561" i="22" s="1"/>
  <c r="H561" i="22" a="1"/>
  <c r="H561" i="22" s="1"/>
  <c r="I561" i="22" a="1"/>
  <c r="I561" i="22"/>
  <c r="J561" i="22" a="1"/>
  <c r="J561" i="22" s="1"/>
  <c r="K561" i="22"/>
  <c r="L561" i="22"/>
  <c r="M561" i="22"/>
  <c r="N561" i="22"/>
  <c r="O561" i="22"/>
  <c r="P561" i="22"/>
  <c r="Q561" i="22"/>
  <c r="R561" i="22"/>
  <c r="S561" i="22"/>
  <c r="T561" i="22"/>
  <c r="U561" i="22"/>
  <c r="V561" i="22"/>
  <c r="A562" i="22"/>
  <c r="B562" i="22"/>
  <c r="C562" i="22"/>
  <c r="D562" i="22"/>
  <c r="F562" i="22"/>
  <c r="G562" i="22" a="1"/>
  <c r="G562" i="22" s="1"/>
  <c r="H562" i="22" a="1"/>
  <c r="H562" i="22"/>
  <c r="I562" i="22" a="1"/>
  <c r="I562" i="22" s="1"/>
  <c r="J562" i="22" a="1"/>
  <c r="J562" i="22"/>
  <c r="K562" i="22"/>
  <c r="L562" i="22"/>
  <c r="M562" i="22"/>
  <c r="N562" i="22"/>
  <c r="O562" i="22"/>
  <c r="P562" i="22"/>
  <c r="Q562" i="22"/>
  <c r="R562" i="22"/>
  <c r="S562" i="22"/>
  <c r="T562" i="22"/>
  <c r="U562" i="22"/>
  <c r="V562" i="22"/>
  <c r="A563" i="22"/>
  <c r="B563" i="22"/>
  <c r="C563" i="22"/>
  <c r="D563" i="22"/>
  <c r="F563" i="22"/>
  <c r="G563" i="22" a="1"/>
  <c r="G563" i="22"/>
  <c r="H563" i="22" a="1"/>
  <c r="H563" i="22" s="1"/>
  <c r="I563" i="22" a="1"/>
  <c r="I563" i="22" s="1"/>
  <c r="J563" i="22" a="1"/>
  <c r="J563" i="22"/>
  <c r="K563" i="22"/>
  <c r="L563" i="22"/>
  <c r="M563" i="22"/>
  <c r="N563" i="22"/>
  <c r="O563" i="22"/>
  <c r="P563" i="22"/>
  <c r="Q563" i="22"/>
  <c r="R563" i="22"/>
  <c r="S563" i="22"/>
  <c r="T563" i="22"/>
  <c r="U563" i="22"/>
  <c r="V563" i="22"/>
  <c r="A564" i="22"/>
  <c r="B564" i="22"/>
  <c r="C564" i="22"/>
  <c r="D564" i="22"/>
  <c r="F564" i="22"/>
  <c r="G564" i="22" a="1"/>
  <c r="G564" i="22"/>
  <c r="H564" i="22" a="1"/>
  <c r="H564" i="22" s="1"/>
  <c r="I564" i="22" a="1"/>
  <c r="I564" i="22"/>
  <c r="J564" i="22" a="1"/>
  <c r="J564" i="22" s="1"/>
  <c r="K564" i="22"/>
  <c r="L564" i="22"/>
  <c r="M564" i="22"/>
  <c r="N564" i="22"/>
  <c r="O564" i="22"/>
  <c r="P564" i="22"/>
  <c r="Q564" i="22"/>
  <c r="R564" i="22"/>
  <c r="S564" i="22"/>
  <c r="T564" i="22"/>
  <c r="U564" i="22"/>
  <c r="V564" i="22"/>
  <c r="A565" i="22"/>
  <c r="B565" i="22"/>
  <c r="C565" i="22"/>
  <c r="D565" i="22"/>
  <c r="F565" i="22"/>
  <c r="G565" i="22" a="1"/>
  <c r="G565" i="22" s="1"/>
  <c r="H565" i="22" a="1"/>
  <c r="H565" i="22" s="1"/>
  <c r="I565" i="22" a="1"/>
  <c r="I565" i="22" s="1"/>
  <c r="J565" i="22" a="1"/>
  <c r="J565" i="22"/>
  <c r="K565" i="22"/>
  <c r="L565" i="22"/>
  <c r="M565" i="22"/>
  <c r="N565" i="22"/>
  <c r="O565" i="22"/>
  <c r="P565" i="22"/>
  <c r="Q565" i="22"/>
  <c r="R565" i="22"/>
  <c r="S565" i="22"/>
  <c r="T565" i="22"/>
  <c r="U565" i="22"/>
  <c r="V565" i="22"/>
  <c r="A566" i="22"/>
  <c r="B566" i="22"/>
  <c r="C566" i="22"/>
  <c r="D566" i="22"/>
  <c r="F566" i="22"/>
  <c r="G566" i="22" a="1"/>
  <c r="G566" i="22" s="1"/>
  <c r="H566" i="22" a="1"/>
  <c r="H566" i="22" s="1"/>
  <c r="I566" i="22" a="1"/>
  <c r="I566" i="22" s="1"/>
  <c r="J566" i="22" a="1"/>
  <c r="J566" i="22"/>
  <c r="K566" i="22"/>
  <c r="L566" i="22"/>
  <c r="M566" i="22"/>
  <c r="N566" i="22"/>
  <c r="O566" i="22"/>
  <c r="P566" i="22"/>
  <c r="Q566" i="22"/>
  <c r="R566" i="22"/>
  <c r="S566" i="22"/>
  <c r="T566" i="22"/>
  <c r="U566" i="22"/>
  <c r="V566" i="22"/>
  <c r="A567" i="22"/>
  <c r="B567" i="22"/>
  <c r="C567" i="22"/>
  <c r="D567" i="22"/>
  <c r="F567" i="22"/>
  <c r="G567" i="22" a="1"/>
  <c r="G567" i="22" s="1"/>
  <c r="H567" i="22" a="1"/>
  <c r="H567" i="22" s="1"/>
  <c r="I567" i="22" a="1"/>
  <c r="I567" i="22" s="1"/>
  <c r="J567" i="22" a="1"/>
  <c r="J567" i="22" s="1"/>
  <c r="K567" i="22"/>
  <c r="L567" i="22"/>
  <c r="M567" i="22"/>
  <c r="N567" i="22"/>
  <c r="O567" i="22"/>
  <c r="P567" i="22"/>
  <c r="Q567" i="22"/>
  <c r="R567" i="22"/>
  <c r="S567" i="22"/>
  <c r="T567" i="22"/>
  <c r="U567" i="22"/>
  <c r="V567" i="22"/>
  <c r="A568" i="22"/>
  <c r="B568" i="22"/>
  <c r="C568" i="22"/>
  <c r="D568" i="22"/>
  <c r="F568" i="22"/>
  <c r="G568" i="22" a="1"/>
  <c r="G568" i="22"/>
  <c r="H568" i="22" a="1"/>
  <c r="H568" i="22" s="1"/>
  <c r="I568" i="22" a="1"/>
  <c r="I568" i="22"/>
  <c r="J568" i="22" a="1"/>
  <c r="J568" i="22" s="1"/>
  <c r="K568" i="22"/>
  <c r="L568" i="22"/>
  <c r="M568" i="22"/>
  <c r="N568" i="22"/>
  <c r="O568" i="22"/>
  <c r="P568" i="22"/>
  <c r="Q568" i="22"/>
  <c r="R568" i="22"/>
  <c r="S568" i="22"/>
  <c r="T568" i="22"/>
  <c r="U568" i="22"/>
  <c r="V568" i="22"/>
  <c r="A569" i="22"/>
  <c r="B569" i="22"/>
  <c r="C569" i="22"/>
  <c r="D569" i="22"/>
  <c r="F569" i="22"/>
  <c r="G569" i="22" a="1"/>
  <c r="G569" i="22" s="1"/>
  <c r="H569" i="22" a="1"/>
  <c r="H569" i="22" s="1"/>
  <c r="I569" i="22" a="1"/>
  <c r="I569" i="22"/>
  <c r="J569" i="22" a="1"/>
  <c r="J569" i="22" s="1"/>
  <c r="K569" i="22"/>
  <c r="L569" i="22"/>
  <c r="M569" i="22"/>
  <c r="N569" i="22"/>
  <c r="O569" i="22"/>
  <c r="P569" i="22"/>
  <c r="Q569" i="22"/>
  <c r="R569" i="22"/>
  <c r="S569" i="22"/>
  <c r="T569" i="22"/>
  <c r="U569" i="22"/>
  <c r="V569" i="22"/>
  <c r="A570" i="22"/>
  <c r="B570" i="22"/>
  <c r="C570" i="22"/>
  <c r="D570" i="22"/>
  <c r="F570" i="22"/>
  <c r="G570" i="22" a="1"/>
  <c r="G570" i="22" s="1"/>
  <c r="H570" i="22" a="1"/>
  <c r="H570" i="22"/>
  <c r="I570" i="22" a="1"/>
  <c r="I570" i="22" s="1"/>
  <c r="J570" i="22" a="1"/>
  <c r="J570" i="22"/>
  <c r="K570" i="22"/>
  <c r="L570" i="22"/>
  <c r="M570" i="22"/>
  <c r="N570" i="22"/>
  <c r="O570" i="22"/>
  <c r="P570" i="22"/>
  <c r="Q570" i="22"/>
  <c r="R570" i="22"/>
  <c r="S570" i="22"/>
  <c r="T570" i="22"/>
  <c r="U570" i="22"/>
  <c r="V570" i="22"/>
  <c r="A571" i="22"/>
  <c r="B571" i="22"/>
  <c r="C571" i="22"/>
  <c r="D571" i="22"/>
  <c r="F571" i="22"/>
  <c r="G571" i="22" a="1"/>
  <c r="G571" i="22"/>
  <c r="H571" i="22" a="1"/>
  <c r="H571" i="22" s="1"/>
  <c r="I571" i="22" a="1"/>
  <c r="I571" i="22"/>
  <c r="J571" i="22" a="1"/>
  <c r="J571" i="22" s="1"/>
  <c r="K571" i="22"/>
  <c r="L571" i="22"/>
  <c r="M571" i="22"/>
  <c r="N571" i="22"/>
  <c r="O571" i="22"/>
  <c r="P571" i="22"/>
  <c r="Q571" i="22"/>
  <c r="R571" i="22"/>
  <c r="S571" i="22"/>
  <c r="T571" i="22"/>
  <c r="U571" i="22"/>
  <c r="V571" i="22"/>
  <c r="A572" i="22"/>
  <c r="B572" i="22"/>
  <c r="C572" i="22"/>
  <c r="D572" i="22"/>
  <c r="F572" i="22"/>
  <c r="G572" i="22" a="1"/>
  <c r="G572" i="22"/>
  <c r="H572" i="22" a="1"/>
  <c r="H572" i="22" s="1"/>
  <c r="I572" i="22" a="1"/>
  <c r="I572" i="22"/>
  <c r="J572" i="22" a="1"/>
  <c r="J572" i="22" s="1"/>
  <c r="K572" i="22"/>
  <c r="L572" i="22"/>
  <c r="M572" i="22"/>
  <c r="N572" i="22"/>
  <c r="O572" i="22"/>
  <c r="P572" i="22"/>
  <c r="Q572" i="22"/>
  <c r="R572" i="22"/>
  <c r="S572" i="22"/>
  <c r="T572" i="22"/>
  <c r="U572" i="22"/>
  <c r="V572" i="22"/>
  <c r="A573" i="22"/>
  <c r="B573" i="22"/>
  <c r="C573" i="22"/>
  <c r="D573" i="22"/>
  <c r="F573" i="22"/>
  <c r="G573" i="22" a="1"/>
  <c r="G573" i="22" s="1"/>
  <c r="H573" i="22" a="1"/>
  <c r="H573" i="22" s="1"/>
  <c r="I573" i="22" a="1"/>
  <c r="I573" i="22" s="1"/>
  <c r="J573" i="22" a="1"/>
  <c r="J573" i="22" s="1"/>
  <c r="K573" i="22"/>
  <c r="L573" i="22"/>
  <c r="M573" i="22"/>
  <c r="N573" i="22"/>
  <c r="O573" i="22"/>
  <c r="P573" i="22"/>
  <c r="Q573" i="22"/>
  <c r="R573" i="22"/>
  <c r="S573" i="22"/>
  <c r="T573" i="22"/>
  <c r="U573" i="22"/>
  <c r="V573" i="22"/>
  <c r="A574" i="22"/>
  <c r="B574" i="22"/>
  <c r="C574" i="22"/>
  <c r="D574" i="22"/>
  <c r="F574" i="22"/>
  <c r="G574" i="22" a="1"/>
  <c r="G574" i="22" s="1"/>
  <c r="H574" i="22" a="1"/>
  <c r="H574" i="22" s="1"/>
  <c r="I574" i="22" a="1"/>
  <c r="I574" i="22" s="1"/>
  <c r="J574" i="22" a="1"/>
  <c r="J574" i="22"/>
  <c r="K574" i="22"/>
  <c r="L574" i="22"/>
  <c r="M574" i="22"/>
  <c r="N574" i="22"/>
  <c r="O574" i="22"/>
  <c r="P574" i="22"/>
  <c r="Q574" i="22"/>
  <c r="R574" i="22"/>
  <c r="S574" i="22"/>
  <c r="T574" i="22"/>
  <c r="U574" i="22"/>
  <c r="V574" i="22"/>
  <c r="A575" i="22"/>
  <c r="B575" i="22"/>
  <c r="C575" i="22"/>
  <c r="D575" i="22"/>
  <c r="F575" i="22"/>
  <c r="G575" i="22" a="1"/>
  <c r="G575" i="22" s="1"/>
  <c r="H575" i="22" a="1"/>
  <c r="H575" i="22" s="1"/>
  <c r="I575" i="22" a="1"/>
  <c r="I575" i="22" s="1"/>
  <c r="J575" i="22" a="1"/>
  <c r="J575" i="22" s="1"/>
  <c r="K575" i="22"/>
  <c r="L575" i="22"/>
  <c r="M575" i="22"/>
  <c r="N575" i="22"/>
  <c r="O575" i="22"/>
  <c r="P575" i="22"/>
  <c r="Q575" i="22"/>
  <c r="R575" i="22"/>
  <c r="S575" i="22"/>
  <c r="T575" i="22"/>
  <c r="U575" i="22"/>
  <c r="V575" i="22"/>
  <c r="A576" i="22"/>
  <c r="B576" i="22"/>
  <c r="C576" i="22"/>
  <c r="D576" i="22"/>
  <c r="F576" i="22"/>
  <c r="G576" i="22" a="1"/>
  <c r="G576" i="22"/>
  <c r="H576" i="22" a="1"/>
  <c r="H576" i="22" s="1"/>
  <c r="I576" i="22" a="1"/>
  <c r="I576" i="22"/>
  <c r="J576" i="22" a="1"/>
  <c r="J576" i="22"/>
  <c r="K576" i="22"/>
  <c r="L576" i="22"/>
  <c r="M576" i="22"/>
  <c r="N576" i="22"/>
  <c r="O576" i="22"/>
  <c r="P576" i="22"/>
  <c r="Q576" i="22"/>
  <c r="R576" i="22"/>
  <c r="S576" i="22"/>
  <c r="T576" i="22"/>
  <c r="U576" i="22"/>
  <c r="V576" i="22"/>
  <c r="A577" i="22"/>
  <c r="B577" i="22"/>
  <c r="C577" i="22"/>
  <c r="D577" i="22"/>
  <c r="F577" i="22"/>
  <c r="G577" i="22" a="1"/>
  <c r="G577" i="22" s="1"/>
  <c r="H577" i="22" a="1"/>
  <c r="H577" i="22" s="1"/>
  <c r="I577" i="22" a="1"/>
  <c r="I577" i="22"/>
  <c r="J577" i="22" a="1"/>
  <c r="J577" i="22" s="1"/>
  <c r="K577" i="22"/>
  <c r="L577" i="22"/>
  <c r="M577" i="22"/>
  <c r="N577" i="22"/>
  <c r="O577" i="22"/>
  <c r="P577" i="22"/>
  <c r="Q577" i="22"/>
  <c r="R577" i="22"/>
  <c r="S577" i="22"/>
  <c r="T577" i="22"/>
  <c r="U577" i="22"/>
  <c r="V577" i="22"/>
  <c r="A578" i="22"/>
  <c r="B578" i="22"/>
  <c r="C578" i="22"/>
  <c r="D578" i="22"/>
  <c r="F578" i="22"/>
  <c r="G578" i="22" a="1"/>
  <c r="G578" i="22" s="1"/>
  <c r="H578" i="22" a="1"/>
  <c r="H578" i="22"/>
  <c r="I578" i="22" a="1"/>
  <c r="I578" i="22" s="1"/>
  <c r="J578" i="22" a="1"/>
  <c r="J578" i="22"/>
  <c r="K578" i="22"/>
  <c r="L578" i="22"/>
  <c r="M578" i="22"/>
  <c r="N578" i="22"/>
  <c r="O578" i="22"/>
  <c r="P578" i="22"/>
  <c r="Q578" i="22"/>
  <c r="R578" i="22"/>
  <c r="S578" i="22"/>
  <c r="T578" i="22"/>
  <c r="U578" i="22"/>
  <c r="V578" i="22"/>
  <c r="A579" i="22"/>
  <c r="B579" i="22"/>
  <c r="C579" i="22"/>
  <c r="D579" i="22"/>
  <c r="F579" i="22"/>
  <c r="G579" i="22" a="1"/>
  <c r="G579" i="22"/>
  <c r="H579" i="22" a="1"/>
  <c r="H579" i="22" s="1"/>
  <c r="I579" i="22" a="1"/>
  <c r="I579" i="22" s="1"/>
  <c r="J579" i="22" a="1"/>
  <c r="J579" i="22" s="1"/>
  <c r="K579" i="22"/>
  <c r="L579" i="22"/>
  <c r="M579" i="22"/>
  <c r="N579" i="22"/>
  <c r="O579" i="22"/>
  <c r="P579" i="22"/>
  <c r="Q579" i="22"/>
  <c r="R579" i="22"/>
  <c r="S579" i="22"/>
  <c r="T579" i="22"/>
  <c r="U579" i="22"/>
  <c r="V579" i="22"/>
  <c r="A580" i="22"/>
  <c r="B580" i="22"/>
  <c r="C580" i="22"/>
  <c r="D580" i="22"/>
  <c r="F580" i="22"/>
  <c r="G580" i="22" a="1"/>
  <c r="G580" i="22"/>
  <c r="H580" i="22" a="1"/>
  <c r="H580" i="22" s="1"/>
  <c r="I580" i="22" a="1"/>
  <c r="I580" i="22"/>
  <c r="J580" i="22" a="1"/>
  <c r="J580" i="22" s="1"/>
  <c r="K580" i="22"/>
  <c r="L580" i="22"/>
  <c r="M580" i="22"/>
  <c r="N580" i="22"/>
  <c r="O580" i="22"/>
  <c r="P580" i="22"/>
  <c r="Q580" i="22"/>
  <c r="R580" i="22"/>
  <c r="S580" i="22"/>
  <c r="T580" i="22"/>
  <c r="U580" i="22"/>
  <c r="V580" i="22"/>
  <c r="A581" i="22"/>
  <c r="B581" i="22"/>
  <c r="C581" i="22"/>
  <c r="D581" i="22"/>
  <c r="F581" i="22"/>
  <c r="G581" i="22" a="1"/>
  <c r="G581" i="22" s="1"/>
  <c r="H581" i="22" a="1"/>
  <c r="H581" i="22" s="1"/>
  <c r="I581" i="22" a="1"/>
  <c r="I581" i="22" s="1"/>
  <c r="J581" i="22" a="1"/>
  <c r="J581" i="22" s="1"/>
  <c r="K581" i="22"/>
  <c r="L581" i="22"/>
  <c r="M581" i="22"/>
  <c r="N581" i="22"/>
  <c r="O581" i="22"/>
  <c r="P581" i="22"/>
  <c r="Q581" i="22"/>
  <c r="R581" i="22"/>
  <c r="S581" i="22"/>
  <c r="T581" i="22"/>
  <c r="U581" i="22"/>
  <c r="V581" i="22"/>
  <c r="A582" i="22"/>
  <c r="B582" i="22"/>
  <c r="C582" i="22"/>
  <c r="D582" i="22"/>
  <c r="F582" i="22"/>
  <c r="G582" i="22" a="1"/>
  <c r="G582" i="22" s="1"/>
  <c r="H582" i="22" a="1"/>
  <c r="H582" i="22" s="1"/>
  <c r="I582" i="22" a="1"/>
  <c r="I582" i="22"/>
  <c r="J582" i="22" a="1"/>
  <c r="J582" i="22"/>
  <c r="K582" i="22"/>
  <c r="L582" i="22"/>
  <c r="M582" i="22"/>
  <c r="N582" i="22"/>
  <c r="O582" i="22"/>
  <c r="P582" i="22"/>
  <c r="Q582" i="22"/>
  <c r="R582" i="22"/>
  <c r="S582" i="22"/>
  <c r="T582" i="22"/>
  <c r="U582" i="22"/>
  <c r="V582" i="22"/>
  <c r="A583" i="22"/>
  <c r="B583" i="22"/>
  <c r="C583" i="22"/>
  <c r="D583" i="22"/>
  <c r="F583" i="22"/>
  <c r="G583" i="22" a="1"/>
  <c r="G583" i="22" s="1"/>
  <c r="H583" i="22" a="1"/>
  <c r="H583" i="22" s="1"/>
  <c r="I583" i="22" a="1"/>
  <c r="I583" i="22" s="1"/>
  <c r="J583" i="22" a="1"/>
  <c r="J583" i="22" s="1"/>
  <c r="K583" i="22"/>
  <c r="L583" i="22"/>
  <c r="M583" i="22"/>
  <c r="N583" i="22"/>
  <c r="O583" i="22"/>
  <c r="P583" i="22"/>
  <c r="Q583" i="22"/>
  <c r="R583" i="22"/>
  <c r="S583" i="22"/>
  <c r="T583" i="22"/>
  <c r="U583" i="22"/>
  <c r="V583" i="22"/>
  <c r="A584" i="22"/>
  <c r="B584" i="22"/>
  <c r="C584" i="22"/>
  <c r="D584" i="22"/>
  <c r="F584" i="22"/>
  <c r="G584" i="22" a="1"/>
  <c r="G584" i="22"/>
  <c r="H584" i="22" a="1"/>
  <c r="H584" i="22" s="1"/>
  <c r="I584" i="22" a="1"/>
  <c r="I584" i="22"/>
  <c r="J584" i="22" a="1"/>
  <c r="J584" i="22"/>
  <c r="K584" i="22"/>
  <c r="L584" i="22"/>
  <c r="M584" i="22"/>
  <c r="N584" i="22"/>
  <c r="O584" i="22"/>
  <c r="P584" i="22"/>
  <c r="Q584" i="22"/>
  <c r="R584" i="22"/>
  <c r="S584" i="22"/>
  <c r="T584" i="22"/>
  <c r="U584" i="22"/>
  <c r="V584" i="22"/>
  <c r="A585" i="22"/>
  <c r="B585" i="22"/>
  <c r="C585" i="22"/>
  <c r="D585" i="22"/>
  <c r="F585" i="22"/>
  <c r="G585" i="22" a="1"/>
  <c r="G585" i="22" s="1"/>
  <c r="H585" i="22" a="1"/>
  <c r="H585" i="22" s="1"/>
  <c r="I585" i="22" a="1"/>
  <c r="I585" i="22" s="1"/>
  <c r="J585" i="22" a="1"/>
  <c r="J585" i="22"/>
  <c r="K585" i="22"/>
  <c r="L585" i="22"/>
  <c r="M585" i="22"/>
  <c r="N585" i="22"/>
  <c r="O585" i="22"/>
  <c r="P585" i="22"/>
  <c r="Q585" i="22"/>
  <c r="R585" i="22"/>
  <c r="S585" i="22"/>
  <c r="T585" i="22"/>
  <c r="U585" i="22"/>
  <c r="V585" i="22"/>
  <c r="A586" i="22"/>
  <c r="B586" i="22"/>
  <c r="C586" i="22"/>
  <c r="D586" i="22"/>
  <c r="F586" i="22"/>
  <c r="G586" i="22" a="1"/>
  <c r="G586" i="22"/>
  <c r="H586" i="22" a="1"/>
  <c r="H586" i="22"/>
  <c r="I586" i="22" a="1"/>
  <c r="I586" i="22" s="1"/>
  <c r="J586" i="22" a="1"/>
  <c r="J586" i="22"/>
  <c r="K586" i="22"/>
  <c r="L586" i="22"/>
  <c r="M586" i="22"/>
  <c r="N586" i="22"/>
  <c r="O586" i="22"/>
  <c r="P586" i="22"/>
  <c r="Q586" i="22"/>
  <c r="R586" i="22"/>
  <c r="S586" i="22"/>
  <c r="T586" i="22"/>
  <c r="U586" i="22"/>
  <c r="V586" i="22"/>
  <c r="A587" i="22"/>
  <c r="B587" i="22"/>
  <c r="C587" i="22"/>
  <c r="D587" i="22"/>
  <c r="F587" i="22"/>
  <c r="G587" i="22" a="1"/>
  <c r="G587" i="22"/>
  <c r="H587" i="22" a="1"/>
  <c r="H587" i="22" s="1"/>
  <c r="I587" i="22" a="1"/>
  <c r="I587" i="22" s="1"/>
  <c r="J587" i="22" a="1"/>
  <c r="J587" i="22" s="1"/>
  <c r="K587" i="22"/>
  <c r="L587" i="22"/>
  <c r="M587" i="22"/>
  <c r="N587" i="22"/>
  <c r="O587" i="22"/>
  <c r="P587" i="22"/>
  <c r="Q587" i="22"/>
  <c r="R587" i="22"/>
  <c r="S587" i="22"/>
  <c r="T587" i="22"/>
  <c r="U587" i="22"/>
  <c r="V587" i="22"/>
  <c r="A588" i="22"/>
  <c r="B588" i="22"/>
  <c r="C588" i="22"/>
  <c r="D588" i="22"/>
  <c r="F588" i="22"/>
  <c r="G588" i="22" a="1"/>
  <c r="G588" i="22"/>
  <c r="H588" i="22" a="1"/>
  <c r="H588" i="22" s="1"/>
  <c r="I588" i="22" a="1"/>
  <c r="I588" i="22"/>
  <c r="J588" i="22" a="1"/>
  <c r="J588" i="22" s="1"/>
  <c r="K588" i="22"/>
  <c r="L588" i="22"/>
  <c r="M588" i="22"/>
  <c r="N588" i="22"/>
  <c r="O588" i="22"/>
  <c r="P588" i="22"/>
  <c r="Q588" i="22"/>
  <c r="R588" i="22"/>
  <c r="S588" i="22"/>
  <c r="T588" i="22"/>
  <c r="U588" i="22"/>
  <c r="V588" i="22"/>
  <c r="A589" i="22"/>
  <c r="B589" i="22"/>
  <c r="C589" i="22"/>
  <c r="D589" i="22"/>
  <c r="F589" i="22"/>
  <c r="G589" i="22" a="1"/>
  <c r="G589" i="22" s="1"/>
  <c r="H589" i="22" a="1"/>
  <c r="H589" i="22" s="1"/>
  <c r="I589" i="22" a="1"/>
  <c r="I589" i="22" s="1"/>
  <c r="J589" i="22" a="1"/>
  <c r="J589" i="22" s="1"/>
  <c r="K589" i="22"/>
  <c r="L589" i="22"/>
  <c r="M589" i="22"/>
  <c r="N589" i="22"/>
  <c r="O589" i="22"/>
  <c r="P589" i="22"/>
  <c r="Q589" i="22"/>
  <c r="R589" i="22"/>
  <c r="S589" i="22"/>
  <c r="T589" i="22"/>
  <c r="U589" i="22"/>
  <c r="V589" i="22"/>
  <c r="A590" i="22"/>
  <c r="B590" i="22"/>
  <c r="C590" i="22"/>
  <c r="D590" i="22"/>
  <c r="F590" i="22"/>
  <c r="G590" i="22" a="1"/>
  <c r="G590" i="22" s="1"/>
  <c r="H590" i="22" a="1"/>
  <c r="H590" i="22" s="1"/>
  <c r="I590" i="22" a="1"/>
  <c r="I590" i="22"/>
  <c r="J590" i="22" a="1"/>
  <c r="J590" i="22"/>
  <c r="K590" i="22"/>
  <c r="L590" i="22"/>
  <c r="M590" i="22"/>
  <c r="N590" i="22"/>
  <c r="O590" i="22"/>
  <c r="P590" i="22"/>
  <c r="Q590" i="22"/>
  <c r="R590" i="22"/>
  <c r="S590" i="22"/>
  <c r="T590" i="22"/>
  <c r="U590" i="22"/>
  <c r="V590" i="22"/>
  <c r="A591" i="22"/>
  <c r="B591" i="22"/>
  <c r="C591" i="22"/>
  <c r="D591" i="22"/>
  <c r="F591" i="22"/>
  <c r="G591" i="22" a="1"/>
  <c r="G591" i="22" s="1"/>
  <c r="H591" i="22" a="1"/>
  <c r="H591" i="22" s="1"/>
  <c r="I591" i="22" a="1"/>
  <c r="I591" i="22" s="1"/>
  <c r="J591" i="22" a="1"/>
  <c r="J591" i="22" s="1"/>
  <c r="K591" i="22"/>
  <c r="L591" i="22"/>
  <c r="M591" i="22"/>
  <c r="N591" i="22"/>
  <c r="O591" i="22"/>
  <c r="P591" i="22"/>
  <c r="Q591" i="22"/>
  <c r="R591" i="22"/>
  <c r="S591" i="22"/>
  <c r="T591" i="22"/>
  <c r="U591" i="22"/>
  <c r="V591" i="22"/>
  <c r="A592" i="22"/>
  <c r="B592" i="22"/>
  <c r="C592" i="22"/>
  <c r="D592" i="22"/>
  <c r="F592" i="22"/>
  <c r="G592" i="22" a="1"/>
  <c r="G592" i="22"/>
  <c r="H592" i="22" a="1"/>
  <c r="H592" i="22" s="1"/>
  <c r="I592" i="22" a="1"/>
  <c r="I592" i="22"/>
  <c r="J592" i="22" a="1"/>
  <c r="J592" i="22" s="1"/>
  <c r="K592" i="22"/>
  <c r="L592" i="22"/>
  <c r="M592" i="22"/>
  <c r="N592" i="22"/>
  <c r="O592" i="22"/>
  <c r="P592" i="22"/>
  <c r="Q592" i="22"/>
  <c r="R592" i="22"/>
  <c r="S592" i="22"/>
  <c r="T592" i="22"/>
  <c r="U592" i="22"/>
  <c r="V592" i="22"/>
  <c r="A593" i="22"/>
  <c r="B593" i="22"/>
  <c r="C593" i="22"/>
  <c r="D593" i="22"/>
  <c r="F593" i="22"/>
  <c r="G593" i="22" a="1"/>
  <c r="G593" i="22" s="1"/>
  <c r="H593" i="22" a="1"/>
  <c r="H593" i="22" s="1"/>
  <c r="I593" i="22" a="1"/>
  <c r="I593" i="22"/>
  <c r="J593" i="22" a="1"/>
  <c r="J593" i="22"/>
  <c r="K593" i="22"/>
  <c r="L593" i="22"/>
  <c r="M593" i="22"/>
  <c r="N593" i="22"/>
  <c r="O593" i="22"/>
  <c r="P593" i="22"/>
  <c r="Q593" i="22"/>
  <c r="R593" i="22"/>
  <c r="S593" i="22"/>
  <c r="T593" i="22"/>
  <c r="U593" i="22"/>
  <c r="V593" i="22"/>
  <c r="A594" i="22"/>
  <c r="B594" i="22"/>
  <c r="C594" i="22"/>
  <c r="D594" i="22"/>
  <c r="F594" i="22"/>
  <c r="G594" i="22" a="1"/>
  <c r="G594" i="22" s="1"/>
  <c r="H594" i="22" a="1"/>
  <c r="H594" i="22"/>
  <c r="I594" i="22" a="1"/>
  <c r="I594" i="22" s="1"/>
  <c r="J594" i="22" a="1"/>
  <c r="J594" i="22"/>
  <c r="K594" i="22"/>
  <c r="L594" i="22"/>
  <c r="M594" i="22"/>
  <c r="N594" i="22"/>
  <c r="O594" i="22"/>
  <c r="P594" i="22"/>
  <c r="Q594" i="22"/>
  <c r="R594" i="22"/>
  <c r="S594" i="22"/>
  <c r="T594" i="22"/>
  <c r="U594" i="22"/>
  <c r="V594" i="22"/>
  <c r="A595" i="22"/>
  <c r="B595" i="22"/>
  <c r="C595" i="22"/>
  <c r="D595" i="22"/>
  <c r="F595" i="22"/>
  <c r="G595" i="22" a="1"/>
  <c r="G595" i="22" s="1"/>
  <c r="H595" i="22" a="1"/>
  <c r="H595" i="22" s="1"/>
  <c r="I595" i="22" a="1"/>
  <c r="I595" i="22" s="1"/>
  <c r="J595" i="22" a="1"/>
  <c r="J595" i="22" s="1"/>
  <c r="K595" i="22"/>
  <c r="L595" i="22"/>
  <c r="M595" i="22"/>
  <c r="N595" i="22"/>
  <c r="O595" i="22"/>
  <c r="P595" i="22"/>
  <c r="Q595" i="22"/>
  <c r="R595" i="22"/>
  <c r="S595" i="22"/>
  <c r="T595" i="22"/>
  <c r="U595" i="22"/>
  <c r="V595" i="22"/>
  <c r="A596" i="22"/>
  <c r="B596" i="22"/>
  <c r="C596" i="22"/>
  <c r="D596" i="22"/>
  <c r="F596" i="22"/>
  <c r="G596" i="22" a="1"/>
  <c r="G596" i="22"/>
  <c r="H596" i="22" a="1"/>
  <c r="H596" i="22" s="1"/>
  <c r="I596" i="22" a="1"/>
  <c r="I596" i="22"/>
  <c r="J596" i="22" a="1"/>
  <c r="J596" i="22" s="1"/>
  <c r="K596" i="22"/>
  <c r="L596" i="22"/>
  <c r="M596" i="22"/>
  <c r="N596" i="22"/>
  <c r="O596" i="22"/>
  <c r="P596" i="22"/>
  <c r="Q596" i="22"/>
  <c r="R596" i="22"/>
  <c r="S596" i="22"/>
  <c r="T596" i="22"/>
  <c r="U596" i="22"/>
  <c r="V596" i="22"/>
  <c r="A597" i="22"/>
  <c r="B597" i="22"/>
  <c r="C597" i="22"/>
  <c r="D597" i="22"/>
  <c r="F597" i="22"/>
  <c r="G597" i="22" a="1"/>
  <c r="G597" i="22" s="1"/>
  <c r="H597" i="22" a="1"/>
  <c r="H597" i="22"/>
  <c r="I597" i="22" a="1"/>
  <c r="I597" i="22" s="1"/>
  <c r="J597" i="22" a="1"/>
  <c r="J597" i="22" s="1"/>
  <c r="K597" i="22"/>
  <c r="L597" i="22"/>
  <c r="M597" i="22"/>
  <c r="N597" i="22"/>
  <c r="O597" i="22"/>
  <c r="P597" i="22"/>
  <c r="Q597" i="22"/>
  <c r="R597" i="22"/>
  <c r="S597" i="22"/>
  <c r="T597" i="22"/>
  <c r="U597" i="22"/>
  <c r="V597" i="22"/>
  <c r="A598" i="22"/>
  <c r="B598" i="22"/>
  <c r="C598" i="22"/>
  <c r="D598" i="22"/>
  <c r="F598" i="22"/>
  <c r="G598" i="22" a="1"/>
  <c r="G598" i="22" s="1"/>
  <c r="H598" i="22" a="1"/>
  <c r="H598" i="22" s="1"/>
  <c r="I598" i="22" a="1"/>
  <c r="I598" i="22"/>
  <c r="J598" i="22" a="1"/>
  <c r="J598" i="22"/>
  <c r="K598" i="22"/>
  <c r="L598" i="22"/>
  <c r="M598" i="22"/>
  <c r="N598" i="22"/>
  <c r="O598" i="22"/>
  <c r="P598" i="22"/>
  <c r="Q598" i="22"/>
  <c r="R598" i="22"/>
  <c r="S598" i="22"/>
  <c r="T598" i="22"/>
  <c r="U598" i="22"/>
  <c r="V598" i="22"/>
  <c r="A599" i="22"/>
  <c r="B599" i="22"/>
  <c r="C599" i="22"/>
  <c r="D599" i="22"/>
  <c r="F599" i="22"/>
  <c r="G599" i="22" a="1"/>
  <c r="G599" i="22" s="1"/>
  <c r="H599" i="22" a="1"/>
  <c r="H599" i="22" s="1"/>
  <c r="I599" i="22" a="1"/>
  <c r="I599" i="22"/>
  <c r="J599" i="22" a="1"/>
  <c r="J599" i="22" s="1"/>
  <c r="K599" i="22"/>
  <c r="L599" i="22"/>
  <c r="M599" i="22"/>
  <c r="N599" i="22"/>
  <c r="O599" i="22"/>
  <c r="P599" i="22"/>
  <c r="Q599" i="22"/>
  <c r="R599" i="22"/>
  <c r="S599" i="22"/>
  <c r="T599" i="22"/>
  <c r="U599" i="22"/>
  <c r="V599" i="22"/>
  <c r="A600" i="22"/>
  <c r="B600" i="22"/>
  <c r="C600" i="22"/>
  <c r="D600" i="22"/>
  <c r="F600" i="22"/>
  <c r="G600" i="22" a="1"/>
  <c r="G600" i="22"/>
  <c r="H600" i="22" a="1"/>
  <c r="H600" i="22" s="1"/>
  <c r="I600" i="22" a="1"/>
  <c r="I600" i="22"/>
  <c r="J600" i="22" a="1"/>
  <c r="J600" i="22"/>
  <c r="K600" i="22"/>
  <c r="L600" i="22"/>
  <c r="M600" i="22"/>
  <c r="N600" i="22"/>
  <c r="O600" i="22"/>
  <c r="P600" i="22"/>
  <c r="Q600" i="22"/>
  <c r="R600" i="22"/>
  <c r="S600" i="22"/>
  <c r="T600" i="22"/>
  <c r="U600" i="22"/>
  <c r="V600" i="22"/>
  <c r="A601" i="22"/>
  <c r="B601" i="22"/>
  <c r="C601" i="22"/>
  <c r="D601" i="22"/>
  <c r="F601" i="22"/>
  <c r="G601" i="22" a="1"/>
  <c r="G601" i="22" s="1"/>
  <c r="H601" i="22" a="1"/>
  <c r="H601" i="22" s="1"/>
  <c r="I601" i="22" a="1"/>
  <c r="I601" i="22" s="1"/>
  <c r="J601" i="22" a="1"/>
  <c r="J601" i="22" s="1"/>
  <c r="K601" i="22"/>
  <c r="L601" i="22"/>
  <c r="M601" i="22"/>
  <c r="N601" i="22"/>
  <c r="O601" i="22"/>
  <c r="P601" i="22"/>
  <c r="Q601" i="22"/>
  <c r="R601" i="22"/>
  <c r="S601" i="22"/>
  <c r="T601" i="22"/>
  <c r="U601" i="22"/>
  <c r="V601" i="22"/>
  <c r="A602" i="22"/>
  <c r="B602" i="22"/>
  <c r="C602" i="22"/>
  <c r="D602" i="22"/>
  <c r="F602" i="22"/>
  <c r="G602" i="22" a="1"/>
  <c r="G602" i="22"/>
  <c r="H602" i="22" a="1"/>
  <c r="H602" i="22"/>
  <c r="I602" i="22" a="1"/>
  <c r="I602" i="22" s="1"/>
  <c r="J602" i="22" a="1"/>
  <c r="J602" i="22"/>
  <c r="K602" i="22"/>
  <c r="L602" i="22"/>
  <c r="M602" i="22"/>
  <c r="N602" i="22"/>
  <c r="O602" i="22"/>
  <c r="P602" i="22"/>
  <c r="Q602" i="22"/>
  <c r="R602" i="22"/>
  <c r="S602" i="22"/>
  <c r="T602" i="22"/>
  <c r="U602" i="22"/>
  <c r="V602" i="22"/>
  <c r="A603" i="22"/>
  <c r="B603" i="22"/>
  <c r="C603" i="22"/>
  <c r="D603" i="22"/>
  <c r="F603" i="22"/>
  <c r="G603" i="22" a="1"/>
  <c r="G603" i="22" s="1"/>
  <c r="H603" i="22" a="1"/>
  <c r="H603" i="22" s="1"/>
  <c r="I603" i="22" a="1"/>
  <c r="I603" i="22" s="1"/>
  <c r="J603" i="22" a="1"/>
  <c r="J603" i="22" s="1"/>
  <c r="K603" i="22"/>
  <c r="L603" i="22"/>
  <c r="M603" i="22"/>
  <c r="N603" i="22"/>
  <c r="O603" i="22"/>
  <c r="P603" i="22"/>
  <c r="Q603" i="22"/>
  <c r="R603" i="22"/>
  <c r="S603" i="22"/>
  <c r="T603" i="22"/>
  <c r="U603" i="22"/>
  <c r="V603" i="22"/>
  <c r="A604" i="22"/>
  <c r="B604" i="22"/>
  <c r="C604" i="22"/>
  <c r="D604" i="22"/>
  <c r="F604" i="22"/>
  <c r="G604" i="22" a="1"/>
  <c r="G604" i="22"/>
  <c r="H604" i="22" a="1"/>
  <c r="H604" i="22" s="1"/>
  <c r="I604" i="22" a="1"/>
  <c r="I604" i="22"/>
  <c r="J604" i="22" a="1"/>
  <c r="J604" i="22" s="1"/>
  <c r="K604" i="22"/>
  <c r="L604" i="22"/>
  <c r="M604" i="22"/>
  <c r="N604" i="22"/>
  <c r="O604" i="22"/>
  <c r="P604" i="22"/>
  <c r="Q604" i="22"/>
  <c r="R604" i="22"/>
  <c r="S604" i="22"/>
  <c r="T604" i="22"/>
  <c r="U604" i="22"/>
  <c r="V604" i="22"/>
  <c r="A605" i="22"/>
  <c r="B605" i="22"/>
  <c r="C605" i="22"/>
  <c r="D605" i="22"/>
  <c r="F605" i="22"/>
  <c r="G605" i="22" a="1"/>
  <c r="G605" i="22" s="1"/>
  <c r="H605" i="22" a="1"/>
  <c r="H605" i="22"/>
  <c r="I605" i="22" a="1"/>
  <c r="I605" i="22" s="1"/>
  <c r="J605" i="22" a="1"/>
  <c r="J605" i="22" s="1"/>
  <c r="K605" i="22"/>
  <c r="L605" i="22"/>
  <c r="M605" i="22"/>
  <c r="N605" i="22"/>
  <c r="O605" i="22"/>
  <c r="P605" i="22"/>
  <c r="Q605" i="22"/>
  <c r="R605" i="22"/>
  <c r="S605" i="22"/>
  <c r="T605" i="22"/>
  <c r="U605" i="22"/>
  <c r="V605" i="22"/>
  <c r="A606" i="22"/>
  <c r="B606" i="22"/>
  <c r="C606" i="22"/>
  <c r="D606" i="22"/>
  <c r="F606" i="22"/>
  <c r="G606" i="22" a="1"/>
  <c r="G606" i="22"/>
  <c r="H606" i="22" a="1"/>
  <c r="H606" i="22" s="1"/>
  <c r="I606" i="22" a="1"/>
  <c r="I606" i="22"/>
  <c r="J606" i="22" a="1"/>
  <c r="J606" i="22"/>
  <c r="K606" i="22"/>
  <c r="L606" i="22"/>
  <c r="M606" i="22"/>
  <c r="N606" i="22"/>
  <c r="O606" i="22"/>
  <c r="P606" i="22"/>
  <c r="Q606" i="22"/>
  <c r="R606" i="22"/>
  <c r="S606" i="22"/>
  <c r="T606" i="22"/>
  <c r="U606" i="22"/>
  <c r="V606" i="22"/>
  <c r="A607" i="22"/>
  <c r="B607" i="22"/>
  <c r="C607" i="22"/>
  <c r="D607" i="22"/>
  <c r="F607" i="22"/>
  <c r="G607" i="22" a="1"/>
  <c r="G607" i="22" s="1"/>
  <c r="H607" i="22" a="1"/>
  <c r="H607" i="22" s="1"/>
  <c r="I607" i="22" a="1"/>
  <c r="I607" i="22" s="1"/>
  <c r="J607" i="22" a="1"/>
  <c r="J607" i="22" s="1"/>
  <c r="K607" i="22"/>
  <c r="L607" i="22"/>
  <c r="M607" i="22"/>
  <c r="N607" i="22"/>
  <c r="O607" i="22"/>
  <c r="P607" i="22"/>
  <c r="Q607" i="22"/>
  <c r="R607" i="22"/>
  <c r="S607" i="22"/>
  <c r="T607" i="22"/>
  <c r="U607" i="22"/>
  <c r="V607" i="22"/>
  <c r="A608" i="22"/>
  <c r="B608" i="22"/>
  <c r="C608" i="22"/>
  <c r="D608" i="22"/>
  <c r="F608" i="22"/>
  <c r="G608" i="22" a="1"/>
  <c r="G608" i="22"/>
  <c r="H608" i="22" a="1"/>
  <c r="H608" i="22" s="1"/>
  <c r="I608" i="22" a="1"/>
  <c r="I608" i="22"/>
  <c r="J608" i="22" a="1"/>
  <c r="J608" i="22"/>
  <c r="K608" i="22"/>
  <c r="L608" i="22"/>
  <c r="M608" i="22"/>
  <c r="N608" i="22"/>
  <c r="O608" i="22"/>
  <c r="P608" i="22"/>
  <c r="Q608" i="22"/>
  <c r="R608" i="22"/>
  <c r="S608" i="22"/>
  <c r="T608" i="22"/>
  <c r="U608" i="22"/>
  <c r="V608" i="22"/>
  <c r="A609" i="22"/>
  <c r="B609" i="22"/>
  <c r="C609" i="22"/>
  <c r="D609" i="22"/>
  <c r="F609" i="22"/>
  <c r="G609" i="22" a="1"/>
  <c r="G609" i="22" s="1"/>
  <c r="H609" i="22" a="1"/>
  <c r="H609" i="22" s="1"/>
  <c r="I609" i="22" a="1"/>
  <c r="I609" i="22" s="1"/>
  <c r="J609" i="22" a="1"/>
  <c r="J609" i="22" s="1"/>
  <c r="K609" i="22"/>
  <c r="L609" i="22"/>
  <c r="M609" i="22"/>
  <c r="N609" i="22"/>
  <c r="O609" i="22"/>
  <c r="P609" i="22"/>
  <c r="Q609" i="22"/>
  <c r="R609" i="22"/>
  <c r="S609" i="22"/>
  <c r="T609" i="22"/>
  <c r="U609" i="22"/>
  <c r="V609" i="22"/>
  <c r="A610" i="22"/>
  <c r="B610" i="22"/>
  <c r="C610" i="22"/>
  <c r="D610" i="22"/>
  <c r="F610" i="22"/>
  <c r="G610" i="22" a="1"/>
  <c r="G610" i="22"/>
  <c r="H610" i="22" a="1"/>
  <c r="H610" i="22"/>
  <c r="I610" i="22" a="1"/>
  <c r="I610" i="22" s="1"/>
  <c r="J610" i="22" a="1"/>
  <c r="J610" i="22"/>
  <c r="K610" i="22"/>
  <c r="L610" i="22"/>
  <c r="M610" i="22"/>
  <c r="N610" i="22"/>
  <c r="O610" i="22"/>
  <c r="P610" i="22"/>
  <c r="Q610" i="22"/>
  <c r="R610" i="22"/>
  <c r="S610" i="22"/>
  <c r="T610" i="22"/>
  <c r="U610" i="22"/>
  <c r="V610" i="22"/>
  <c r="A611" i="22"/>
  <c r="B611" i="22"/>
  <c r="C611" i="22"/>
  <c r="D611" i="22"/>
  <c r="F611" i="22"/>
  <c r="G611" i="22" a="1"/>
  <c r="G611" i="22"/>
  <c r="H611" i="22" a="1"/>
  <c r="H611" i="22" s="1"/>
  <c r="I611" i="22" a="1"/>
  <c r="I611" i="22" s="1"/>
  <c r="J611" i="22" a="1"/>
  <c r="J611" i="22" s="1"/>
  <c r="K611" i="22"/>
  <c r="L611" i="22"/>
  <c r="M611" i="22"/>
  <c r="N611" i="22"/>
  <c r="O611" i="22"/>
  <c r="P611" i="22"/>
  <c r="Q611" i="22"/>
  <c r="R611" i="22"/>
  <c r="S611" i="22"/>
  <c r="T611" i="22"/>
  <c r="U611" i="22"/>
  <c r="V611" i="22"/>
  <c r="A612" i="22"/>
  <c r="B612" i="22"/>
  <c r="C612" i="22"/>
  <c r="D612" i="22"/>
  <c r="F612" i="22"/>
  <c r="G612" i="22" a="1"/>
  <c r="G612" i="22" s="1"/>
  <c r="H612" i="22" a="1"/>
  <c r="H612" i="22" s="1"/>
  <c r="I612" i="22" a="1"/>
  <c r="I612" i="22"/>
  <c r="J612" i="22" a="1"/>
  <c r="J612" i="22" s="1"/>
  <c r="K612" i="22"/>
  <c r="L612" i="22"/>
  <c r="M612" i="22"/>
  <c r="N612" i="22"/>
  <c r="O612" i="22"/>
  <c r="P612" i="22"/>
  <c r="Q612" i="22"/>
  <c r="R612" i="22"/>
  <c r="S612" i="22"/>
  <c r="T612" i="22"/>
  <c r="U612" i="22"/>
  <c r="V612" i="22"/>
  <c r="A613" i="22"/>
  <c r="B613" i="22"/>
  <c r="C613" i="22"/>
  <c r="D613" i="22"/>
  <c r="F613" i="22"/>
  <c r="G613" i="22" a="1"/>
  <c r="G613" i="22"/>
  <c r="H613" i="22" a="1"/>
  <c r="H613" i="22" s="1"/>
  <c r="I613" i="22" a="1"/>
  <c r="I613" i="22" s="1"/>
  <c r="J613" i="22" a="1"/>
  <c r="J613" i="22"/>
  <c r="K613" i="22"/>
  <c r="L613" i="22"/>
  <c r="M613" i="22"/>
  <c r="N613" i="22"/>
  <c r="O613" i="22"/>
  <c r="P613" i="22"/>
  <c r="Q613" i="22"/>
  <c r="R613" i="22"/>
  <c r="S613" i="22"/>
  <c r="T613" i="22"/>
  <c r="U613" i="22"/>
  <c r="V613" i="22"/>
  <c r="A614" i="22"/>
  <c r="B614" i="22"/>
  <c r="C614" i="22"/>
  <c r="D614" i="22"/>
  <c r="F614" i="22"/>
  <c r="G614" i="22" a="1"/>
  <c r="G614" i="22" s="1"/>
  <c r="H614" i="22" a="1"/>
  <c r="H614" i="22" s="1"/>
  <c r="I614" i="22" a="1"/>
  <c r="I614" i="22" s="1"/>
  <c r="J614" i="22" a="1"/>
  <c r="J614" i="22"/>
  <c r="K614" i="22"/>
  <c r="L614" i="22"/>
  <c r="M614" i="22"/>
  <c r="N614" i="22"/>
  <c r="O614" i="22"/>
  <c r="P614" i="22"/>
  <c r="Q614" i="22"/>
  <c r="R614" i="22"/>
  <c r="S614" i="22"/>
  <c r="T614" i="22"/>
  <c r="U614" i="22"/>
  <c r="V614" i="22"/>
  <c r="A615" i="22"/>
  <c r="B615" i="22"/>
  <c r="C615" i="22"/>
  <c r="D615" i="22"/>
  <c r="F615" i="22"/>
  <c r="G615" i="22" a="1"/>
  <c r="G615" i="22" s="1"/>
  <c r="H615" i="22" a="1"/>
  <c r="H615" i="22" s="1"/>
  <c r="I615" i="22" a="1"/>
  <c r="I615" i="22" s="1"/>
  <c r="J615" i="22" a="1"/>
  <c r="J615" i="22" s="1"/>
  <c r="K615" i="22"/>
  <c r="L615" i="22"/>
  <c r="M615" i="22"/>
  <c r="N615" i="22"/>
  <c r="O615" i="22"/>
  <c r="P615" i="22"/>
  <c r="Q615" i="22"/>
  <c r="R615" i="22"/>
  <c r="S615" i="22"/>
  <c r="T615" i="22"/>
  <c r="U615" i="22"/>
  <c r="V615" i="22"/>
  <c r="A616" i="22"/>
  <c r="B616" i="22"/>
  <c r="C616" i="22"/>
  <c r="D616" i="22"/>
  <c r="F616" i="22"/>
  <c r="G616" i="22" a="1"/>
  <c r="G616" i="22"/>
  <c r="H616" i="22" a="1"/>
  <c r="H616" i="22"/>
  <c r="I616" i="22" a="1"/>
  <c r="I616" i="22"/>
  <c r="J616" i="22" a="1"/>
  <c r="J616" i="22" s="1"/>
  <c r="K616" i="22"/>
  <c r="L616" i="22"/>
  <c r="M616" i="22"/>
  <c r="N616" i="22"/>
  <c r="O616" i="22"/>
  <c r="P616" i="22"/>
  <c r="Q616" i="22"/>
  <c r="R616" i="22"/>
  <c r="S616" i="22"/>
  <c r="T616" i="22"/>
  <c r="U616" i="22"/>
  <c r="V616" i="22"/>
  <c r="A617" i="22"/>
  <c r="B617" i="22"/>
  <c r="C617" i="22"/>
  <c r="D617" i="22"/>
  <c r="F617" i="22"/>
  <c r="G617" i="22" a="1"/>
  <c r="G617" i="22" s="1"/>
  <c r="H617" i="22" a="1"/>
  <c r="H617" i="22" s="1"/>
  <c r="I617" i="22" a="1"/>
  <c r="I617" i="22"/>
  <c r="J617" i="22" a="1"/>
  <c r="J617" i="22" s="1"/>
  <c r="K617" i="22"/>
  <c r="L617" i="22"/>
  <c r="M617" i="22"/>
  <c r="N617" i="22"/>
  <c r="O617" i="22"/>
  <c r="P617" i="22"/>
  <c r="Q617" i="22"/>
  <c r="R617" i="22"/>
  <c r="S617" i="22"/>
  <c r="T617" i="22"/>
  <c r="U617" i="22"/>
  <c r="V617" i="22"/>
  <c r="A618" i="22"/>
  <c r="B618" i="22"/>
  <c r="C618" i="22"/>
  <c r="D618" i="22"/>
  <c r="F618" i="22"/>
  <c r="G618" i="22" a="1"/>
  <c r="G618" i="22" s="1"/>
  <c r="H618" i="22" a="1"/>
  <c r="H618" i="22"/>
  <c r="I618" i="22" a="1"/>
  <c r="I618" i="22" s="1"/>
  <c r="J618" i="22" a="1"/>
  <c r="J618" i="22"/>
  <c r="K618" i="22"/>
  <c r="L618" i="22"/>
  <c r="M618" i="22"/>
  <c r="N618" i="22"/>
  <c r="O618" i="22"/>
  <c r="P618" i="22"/>
  <c r="Q618" i="22"/>
  <c r="R618" i="22"/>
  <c r="S618" i="22"/>
  <c r="T618" i="22"/>
  <c r="U618" i="22"/>
  <c r="V618" i="22"/>
  <c r="A619" i="22"/>
  <c r="B619" i="22"/>
  <c r="C619" i="22"/>
  <c r="D619" i="22"/>
  <c r="F619" i="22"/>
  <c r="G619" i="22" a="1"/>
  <c r="G619" i="22" s="1"/>
  <c r="H619" i="22" a="1"/>
  <c r="H619" i="22" s="1"/>
  <c r="I619" i="22" a="1"/>
  <c r="I619" i="22" s="1"/>
  <c r="J619" i="22" a="1"/>
  <c r="J619" i="22"/>
  <c r="K619" i="22"/>
  <c r="L619" i="22"/>
  <c r="M619" i="22"/>
  <c r="N619" i="22"/>
  <c r="O619" i="22"/>
  <c r="P619" i="22"/>
  <c r="Q619" i="22"/>
  <c r="R619" i="22"/>
  <c r="S619" i="22"/>
  <c r="T619" i="22"/>
  <c r="U619" i="22"/>
  <c r="V619" i="22"/>
  <c r="A620" i="22"/>
  <c r="B620" i="22"/>
  <c r="C620" i="22"/>
  <c r="D620" i="22"/>
  <c r="F620" i="22"/>
  <c r="G620" i="22" a="1"/>
  <c r="G620" i="22"/>
  <c r="H620" i="22" a="1"/>
  <c r="H620" i="22" s="1"/>
  <c r="I620" i="22" a="1"/>
  <c r="I620" i="22"/>
  <c r="J620" i="22" a="1"/>
  <c r="J620" i="22" s="1"/>
  <c r="K620" i="22"/>
  <c r="L620" i="22"/>
  <c r="M620" i="22"/>
  <c r="N620" i="22"/>
  <c r="O620" i="22"/>
  <c r="P620" i="22"/>
  <c r="Q620" i="22"/>
  <c r="R620" i="22"/>
  <c r="S620" i="22"/>
  <c r="T620" i="22"/>
  <c r="U620" i="22"/>
  <c r="V620" i="22"/>
  <c r="A621" i="22"/>
  <c r="B621" i="22"/>
  <c r="C621" i="22"/>
  <c r="D621" i="22"/>
  <c r="F621" i="22"/>
  <c r="G621" i="22" a="1"/>
  <c r="G621" i="22" s="1"/>
  <c r="H621" i="22" a="1"/>
  <c r="H621" i="22" s="1"/>
  <c r="I621" i="22" a="1"/>
  <c r="I621" i="22" s="1"/>
  <c r="J621" i="22" a="1"/>
  <c r="J621" i="22" s="1"/>
  <c r="K621" i="22"/>
  <c r="L621" i="22"/>
  <c r="M621" i="22"/>
  <c r="N621" i="22"/>
  <c r="O621" i="22"/>
  <c r="P621" i="22"/>
  <c r="Q621" i="22"/>
  <c r="R621" i="22"/>
  <c r="S621" i="22"/>
  <c r="T621" i="22"/>
  <c r="U621" i="22"/>
  <c r="V621" i="22"/>
  <c r="A622" i="22"/>
  <c r="B622" i="22"/>
  <c r="C622" i="22"/>
  <c r="D622" i="22"/>
  <c r="F622" i="22"/>
  <c r="G622" i="22" a="1"/>
  <c r="G622" i="22"/>
  <c r="H622" i="22" a="1"/>
  <c r="H622" i="22" s="1"/>
  <c r="I622" i="22" a="1"/>
  <c r="I622" i="22" s="1"/>
  <c r="J622" i="22" a="1"/>
  <c r="J622" i="22"/>
  <c r="K622" i="22"/>
  <c r="L622" i="22"/>
  <c r="M622" i="22"/>
  <c r="N622" i="22"/>
  <c r="O622" i="22"/>
  <c r="P622" i="22"/>
  <c r="Q622" i="22"/>
  <c r="R622" i="22"/>
  <c r="S622" i="22"/>
  <c r="T622" i="22"/>
  <c r="U622" i="22"/>
  <c r="V622" i="22"/>
  <c r="A623" i="22"/>
  <c r="B623" i="22"/>
  <c r="C623" i="22"/>
  <c r="D623" i="22"/>
  <c r="F623" i="22"/>
  <c r="G623" i="22" a="1"/>
  <c r="G623" i="22" s="1"/>
  <c r="H623" i="22" a="1"/>
  <c r="H623" i="22" s="1"/>
  <c r="I623" i="22" a="1"/>
  <c r="I623" i="22"/>
  <c r="J623" i="22" a="1"/>
  <c r="J623" i="22" s="1"/>
  <c r="K623" i="22"/>
  <c r="L623" i="22"/>
  <c r="M623" i="22"/>
  <c r="N623" i="22"/>
  <c r="O623" i="22"/>
  <c r="P623" i="22"/>
  <c r="Q623" i="22"/>
  <c r="R623" i="22"/>
  <c r="S623" i="22"/>
  <c r="T623" i="22"/>
  <c r="U623" i="22"/>
  <c r="V623" i="22"/>
  <c r="A624" i="22"/>
  <c r="B624" i="22"/>
  <c r="C624" i="22"/>
  <c r="D624" i="22"/>
  <c r="F624" i="22"/>
  <c r="G624" i="22" a="1"/>
  <c r="G624" i="22"/>
  <c r="H624" i="22" a="1"/>
  <c r="H624" i="22" s="1"/>
  <c r="I624" i="22" a="1"/>
  <c r="I624" i="22"/>
  <c r="J624" i="22" a="1"/>
  <c r="J624" i="22"/>
  <c r="K624" i="22"/>
  <c r="L624" i="22"/>
  <c r="M624" i="22"/>
  <c r="N624" i="22"/>
  <c r="O624" i="22"/>
  <c r="P624" i="22"/>
  <c r="Q624" i="22"/>
  <c r="R624" i="22"/>
  <c r="S624" i="22"/>
  <c r="T624" i="22"/>
  <c r="U624" i="22"/>
  <c r="V624" i="22"/>
  <c r="A625" i="22"/>
  <c r="B625" i="22"/>
  <c r="C625" i="22"/>
  <c r="D625" i="22"/>
  <c r="F625" i="22"/>
  <c r="G625" i="22" a="1"/>
  <c r="G625" i="22" s="1"/>
  <c r="H625" i="22" a="1"/>
  <c r="H625" i="22" s="1"/>
  <c r="I625" i="22" a="1"/>
  <c r="I625" i="22" s="1"/>
  <c r="J625" i="22" a="1"/>
  <c r="J625" i="22"/>
  <c r="K625" i="22"/>
  <c r="L625" i="22"/>
  <c r="M625" i="22"/>
  <c r="N625" i="22"/>
  <c r="O625" i="22"/>
  <c r="P625" i="22"/>
  <c r="Q625" i="22"/>
  <c r="R625" i="22"/>
  <c r="S625" i="22"/>
  <c r="T625" i="22"/>
  <c r="U625" i="22"/>
  <c r="V625" i="22"/>
  <c r="A626" i="22"/>
  <c r="B626" i="22"/>
  <c r="C626" i="22"/>
  <c r="D626" i="22"/>
  <c r="F626" i="22"/>
  <c r="G626" i="22" a="1"/>
  <c r="G626" i="22"/>
  <c r="H626" i="22" a="1"/>
  <c r="H626" i="22"/>
  <c r="I626" i="22" a="1"/>
  <c r="I626" i="22"/>
  <c r="J626" i="22" a="1"/>
  <c r="J626" i="22"/>
  <c r="K626" i="22"/>
  <c r="L626" i="22"/>
  <c r="M626" i="22"/>
  <c r="N626" i="22"/>
  <c r="O626" i="22"/>
  <c r="P626" i="22"/>
  <c r="Q626" i="22"/>
  <c r="R626" i="22"/>
  <c r="S626" i="22"/>
  <c r="T626" i="22"/>
  <c r="U626" i="22"/>
  <c r="V626" i="22"/>
  <c r="A627" i="22"/>
  <c r="B627" i="22"/>
  <c r="C627" i="22"/>
  <c r="D627" i="22"/>
  <c r="F627" i="22"/>
  <c r="G627" i="22" a="1"/>
  <c r="G627" i="22" s="1"/>
  <c r="H627" i="22" a="1"/>
  <c r="H627" i="22" s="1"/>
  <c r="I627" i="22" a="1"/>
  <c r="I627" i="22" s="1"/>
  <c r="J627" i="22" a="1"/>
  <c r="J627" i="22" s="1"/>
  <c r="K627" i="22"/>
  <c r="L627" i="22"/>
  <c r="M627" i="22"/>
  <c r="N627" i="22"/>
  <c r="O627" i="22"/>
  <c r="P627" i="22"/>
  <c r="Q627" i="22"/>
  <c r="R627" i="22"/>
  <c r="S627" i="22"/>
  <c r="T627" i="22"/>
  <c r="U627" i="22"/>
  <c r="V627" i="22"/>
  <c r="A628" i="22"/>
  <c r="B628" i="22"/>
  <c r="C628" i="22"/>
  <c r="D628" i="22"/>
  <c r="F628" i="22"/>
  <c r="G628" i="22" a="1"/>
  <c r="G628" i="22"/>
  <c r="H628" i="22" a="1"/>
  <c r="H628" i="22" s="1"/>
  <c r="I628" i="22" a="1"/>
  <c r="I628" i="22"/>
  <c r="J628" i="22" a="1"/>
  <c r="J628" i="22" s="1"/>
  <c r="K628" i="22"/>
  <c r="L628" i="22"/>
  <c r="M628" i="22"/>
  <c r="N628" i="22"/>
  <c r="O628" i="22"/>
  <c r="P628" i="22"/>
  <c r="Q628" i="22"/>
  <c r="R628" i="22"/>
  <c r="S628" i="22"/>
  <c r="T628" i="22"/>
  <c r="U628" i="22"/>
  <c r="V628" i="22"/>
  <c r="A629" i="22"/>
  <c r="B629" i="22"/>
  <c r="C629" i="22"/>
  <c r="D629" i="22"/>
  <c r="F629" i="22"/>
  <c r="G629" i="22" a="1"/>
  <c r="G629" i="22" s="1"/>
  <c r="H629" i="22" a="1"/>
  <c r="H629" i="22"/>
  <c r="I629" i="22" a="1"/>
  <c r="I629" i="22" s="1"/>
  <c r="J629" i="22" a="1"/>
  <c r="J629" i="22" s="1"/>
  <c r="K629" i="22"/>
  <c r="L629" i="22"/>
  <c r="M629" i="22"/>
  <c r="N629" i="22"/>
  <c r="O629" i="22"/>
  <c r="P629" i="22"/>
  <c r="Q629" i="22"/>
  <c r="R629" i="22"/>
  <c r="S629" i="22"/>
  <c r="T629" i="22"/>
  <c r="U629" i="22"/>
  <c r="V629" i="22"/>
  <c r="A630" i="22"/>
  <c r="B630" i="22"/>
  <c r="C630" i="22"/>
  <c r="D630" i="22"/>
  <c r="F630" i="22"/>
  <c r="G630" i="22" a="1"/>
  <c r="G630" i="22" s="1"/>
  <c r="H630" i="22" a="1"/>
  <c r="H630" i="22" s="1"/>
  <c r="I630" i="22" a="1"/>
  <c r="I630" i="22"/>
  <c r="J630" i="22" a="1"/>
  <c r="J630" i="22"/>
  <c r="K630" i="22"/>
  <c r="L630" i="22"/>
  <c r="M630" i="22"/>
  <c r="N630" i="22"/>
  <c r="O630" i="22"/>
  <c r="P630" i="22"/>
  <c r="Q630" i="22"/>
  <c r="R630" i="22"/>
  <c r="S630" i="22"/>
  <c r="T630" i="22"/>
  <c r="U630" i="22"/>
  <c r="V630" i="22"/>
  <c r="A631" i="22"/>
  <c r="B631" i="22"/>
  <c r="C631" i="22"/>
  <c r="D631" i="22"/>
  <c r="F631" i="22"/>
  <c r="G631" i="22" a="1"/>
  <c r="G631" i="22" s="1"/>
  <c r="H631" i="22" a="1"/>
  <c r="H631" i="22" s="1"/>
  <c r="I631" i="22" a="1"/>
  <c r="I631" i="22"/>
  <c r="J631" i="22" a="1"/>
  <c r="J631" i="22" s="1"/>
  <c r="K631" i="22"/>
  <c r="L631" i="22"/>
  <c r="M631" i="22"/>
  <c r="N631" i="22"/>
  <c r="O631" i="22"/>
  <c r="P631" i="22"/>
  <c r="Q631" i="22"/>
  <c r="R631" i="22"/>
  <c r="S631" i="22"/>
  <c r="T631" i="22"/>
  <c r="U631" i="22"/>
  <c r="V631" i="22"/>
  <c r="A632" i="22"/>
  <c r="B632" i="22"/>
  <c r="C632" i="22"/>
  <c r="D632" i="22"/>
  <c r="F632" i="22"/>
  <c r="G632" i="22" a="1"/>
  <c r="G632" i="22"/>
  <c r="H632" i="22" a="1"/>
  <c r="H632" i="22" s="1"/>
  <c r="I632" i="22" a="1"/>
  <c r="I632" i="22"/>
  <c r="J632" i="22" a="1"/>
  <c r="J632" i="22"/>
  <c r="K632" i="22"/>
  <c r="L632" i="22"/>
  <c r="M632" i="22"/>
  <c r="N632" i="22"/>
  <c r="O632" i="22"/>
  <c r="P632" i="22"/>
  <c r="Q632" i="22"/>
  <c r="R632" i="22"/>
  <c r="S632" i="22"/>
  <c r="T632" i="22"/>
  <c r="U632" i="22"/>
  <c r="V632" i="22"/>
  <c r="A633" i="22"/>
  <c r="B633" i="22"/>
  <c r="C633" i="22"/>
  <c r="D633" i="22"/>
  <c r="F633" i="22"/>
  <c r="G633" i="22" a="1"/>
  <c r="G633" i="22" s="1"/>
  <c r="H633" i="22" a="1"/>
  <c r="H633" i="22" s="1"/>
  <c r="I633" i="22" a="1"/>
  <c r="I633" i="22" s="1"/>
  <c r="J633" i="22" a="1"/>
  <c r="J633" i="22"/>
  <c r="K633" i="22"/>
  <c r="L633" i="22"/>
  <c r="M633" i="22"/>
  <c r="N633" i="22"/>
  <c r="O633" i="22"/>
  <c r="P633" i="22"/>
  <c r="Q633" i="22"/>
  <c r="R633" i="22"/>
  <c r="S633" i="22"/>
  <c r="T633" i="22"/>
  <c r="U633" i="22"/>
  <c r="V633" i="22"/>
  <c r="A634" i="22"/>
  <c r="B634" i="22"/>
  <c r="C634" i="22"/>
  <c r="D634" i="22"/>
  <c r="F634" i="22"/>
  <c r="G634" i="22" a="1"/>
  <c r="G634" i="22" s="1"/>
  <c r="H634" i="22" a="1"/>
  <c r="H634" i="22"/>
  <c r="I634" i="22" a="1"/>
  <c r="I634" i="22" s="1"/>
  <c r="J634" i="22" a="1"/>
  <c r="J634" i="22"/>
  <c r="K634" i="22"/>
  <c r="L634" i="22"/>
  <c r="M634" i="22"/>
  <c r="N634" i="22"/>
  <c r="O634" i="22"/>
  <c r="P634" i="22"/>
  <c r="Q634" i="22"/>
  <c r="R634" i="22"/>
  <c r="S634" i="22"/>
  <c r="T634" i="22"/>
  <c r="U634" i="22"/>
  <c r="V634" i="22"/>
  <c r="A635" i="22"/>
  <c r="B635" i="22"/>
  <c r="C635" i="22"/>
  <c r="D635" i="22"/>
  <c r="F635" i="22"/>
  <c r="G635" i="22" a="1"/>
  <c r="G635" i="22"/>
  <c r="H635" i="22" a="1"/>
  <c r="H635" i="22" s="1"/>
  <c r="I635" i="22" a="1"/>
  <c r="I635" i="22" s="1"/>
  <c r="J635" i="22" a="1"/>
  <c r="J635" i="22" s="1"/>
  <c r="K635" i="22"/>
  <c r="L635" i="22"/>
  <c r="M635" i="22"/>
  <c r="N635" i="22"/>
  <c r="O635" i="22"/>
  <c r="P635" i="22"/>
  <c r="Q635" i="22"/>
  <c r="R635" i="22"/>
  <c r="S635" i="22"/>
  <c r="T635" i="22"/>
  <c r="U635" i="22"/>
  <c r="V635" i="22"/>
  <c r="A636" i="22"/>
  <c r="B636" i="22"/>
  <c r="C636" i="22"/>
  <c r="D636" i="22"/>
  <c r="F636" i="22"/>
  <c r="G636" i="22" a="1"/>
  <c r="G636" i="22"/>
  <c r="H636" i="22" a="1"/>
  <c r="H636" i="22" s="1"/>
  <c r="I636" i="22" a="1"/>
  <c r="I636" i="22"/>
  <c r="J636" i="22" a="1"/>
  <c r="J636" i="22" s="1"/>
  <c r="K636" i="22"/>
  <c r="L636" i="22"/>
  <c r="M636" i="22"/>
  <c r="N636" i="22"/>
  <c r="O636" i="22"/>
  <c r="P636" i="22"/>
  <c r="Q636" i="22"/>
  <c r="R636" i="22"/>
  <c r="S636" i="22"/>
  <c r="T636" i="22"/>
  <c r="U636" i="22"/>
  <c r="V636" i="22"/>
  <c r="A637" i="22"/>
  <c r="B637" i="22"/>
  <c r="C637" i="22"/>
  <c r="D637" i="22"/>
  <c r="F637" i="22"/>
  <c r="G637" i="22" a="1"/>
  <c r="G637" i="22" s="1"/>
  <c r="H637" i="22" a="1"/>
  <c r="H637" i="22" s="1"/>
  <c r="I637" i="22" a="1"/>
  <c r="I637" i="22" s="1"/>
  <c r="J637" i="22" a="1"/>
  <c r="J637" i="22" s="1"/>
  <c r="K637" i="22"/>
  <c r="L637" i="22"/>
  <c r="M637" i="22"/>
  <c r="N637" i="22"/>
  <c r="O637" i="22"/>
  <c r="P637" i="22"/>
  <c r="Q637" i="22"/>
  <c r="R637" i="22"/>
  <c r="S637" i="22"/>
  <c r="T637" i="22"/>
  <c r="U637" i="22"/>
  <c r="V637" i="22"/>
  <c r="A638" i="22"/>
  <c r="B638" i="22"/>
  <c r="C638" i="22"/>
  <c r="D638" i="22"/>
  <c r="F638" i="22"/>
  <c r="G638" i="22" a="1"/>
  <c r="G638" i="22"/>
  <c r="H638" i="22" a="1"/>
  <c r="H638" i="22" s="1"/>
  <c r="I638" i="22" a="1"/>
  <c r="I638" i="22"/>
  <c r="J638" i="22" a="1"/>
  <c r="J638" i="22"/>
  <c r="K638" i="22"/>
  <c r="L638" i="22"/>
  <c r="M638" i="22"/>
  <c r="N638" i="22"/>
  <c r="O638" i="22"/>
  <c r="P638" i="22"/>
  <c r="Q638" i="22"/>
  <c r="R638" i="22"/>
  <c r="S638" i="22"/>
  <c r="T638" i="22"/>
  <c r="U638" i="22"/>
  <c r="V638" i="22"/>
  <c r="A639" i="22"/>
  <c r="B639" i="22"/>
  <c r="C639" i="22"/>
  <c r="D639" i="22"/>
  <c r="F639" i="22"/>
  <c r="G639" i="22" a="1"/>
  <c r="G639" i="22"/>
  <c r="H639" i="22" a="1"/>
  <c r="H639" i="22" s="1"/>
  <c r="I639" i="22" a="1"/>
  <c r="I639" i="22" s="1"/>
  <c r="J639" i="22" a="1"/>
  <c r="J639" i="22" s="1"/>
  <c r="K639" i="22"/>
  <c r="L639" i="22"/>
  <c r="M639" i="22"/>
  <c r="N639" i="22"/>
  <c r="O639" i="22"/>
  <c r="P639" i="22"/>
  <c r="Q639" i="22"/>
  <c r="R639" i="22"/>
  <c r="S639" i="22"/>
  <c r="T639" i="22"/>
  <c r="U639" i="22"/>
  <c r="V639" i="22"/>
  <c r="A640" i="22"/>
  <c r="B640" i="22"/>
  <c r="C640" i="22"/>
  <c r="D640" i="22"/>
  <c r="F640" i="22"/>
  <c r="G640" i="22" a="1"/>
  <c r="G640" i="22" s="1"/>
  <c r="H640" i="22" a="1"/>
  <c r="H640" i="22"/>
  <c r="I640" i="22" a="1"/>
  <c r="I640" i="22"/>
  <c r="J640" i="22" a="1"/>
  <c r="J640" i="22" s="1"/>
  <c r="K640" i="22"/>
  <c r="L640" i="22"/>
  <c r="M640" i="22"/>
  <c r="N640" i="22"/>
  <c r="O640" i="22"/>
  <c r="P640" i="22"/>
  <c r="Q640" i="22"/>
  <c r="R640" i="22"/>
  <c r="S640" i="22"/>
  <c r="T640" i="22"/>
  <c r="U640" i="22"/>
  <c r="V640" i="22"/>
  <c r="A641" i="22"/>
  <c r="B641" i="22"/>
  <c r="C641" i="22"/>
  <c r="D641" i="22"/>
  <c r="F641" i="22"/>
  <c r="G641" i="22" a="1"/>
  <c r="G641" i="22" s="1"/>
  <c r="H641" i="22" a="1"/>
  <c r="H641" i="22" s="1"/>
  <c r="I641" i="22" a="1"/>
  <c r="I641" i="22"/>
  <c r="J641" i="22" a="1"/>
  <c r="J641" i="22" s="1"/>
  <c r="K641" i="22"/>
  <c r="L641" i="22"/>
  <c r="M641" i="22"/>
  <c r="N641" i="22"/>
  <c r="O641" i="22"/>
  <c r="P641" i="22"/>
  <c r="Q641" i="22"/>
  <c r="R641" i="22"/>
  <c r="S641" i="22"/>
  <c r="T641" i="22"/>
  <c r="U641" i="22"/>
  <c r="V641" i="22"/>
  <c r="A642" i="22"/>
  <c r="B642" i="22"/>
  <c r="C642" i="22"/>
  <c r="D642" i="22"/>
  <c r="F642" i="22"/>
  <c r="G642" i="22" a="1"/>
  <c r="G642" i="22" s="1"/>
  <c r="H642" i="22" a="1"/>
  <c r="H642" i="22" s="1"/>
  <c r="I642" i="22" a="1"/>
  <c r="I642" i="22"/>
  <c r="J642" i="22" a="1"/>
  <c r="J642" i="22"/>
  <c r="K642" i="22"/>
  <c r="L642" i="22"/>
  <c r="M642" i="22"/>
  <c r="N642" i="22"/>
  <c r="O642" i="22"/>
  <c r="P642" i="22"/>
  <c r="Q642" i="22"/>
  <c r="R642" i="22"/>
  <c r="S642" i="22"/>
  <c r="T642" i="22"/>
  <c r="U642" i="22"/>
  <c r="V642" i="22"/>
  <c r="A643" i="22"/>
  <c r="B643" i="22"/>
  <c r="C643" i="22"/>
  <c r="D643" i="22"/>
  <c r="F643" i="22"/>
  <c r="G643" i="22" a="1"/>
  <c r="G643" i="22" s="1"/>
  <c r="H643" i="22" a="1"/>
  <c r="H643" i="22" s="1"/>
  <c r="I643" i="22" a="1"/>
  <c r="I643" i="22" s="1"/>
  <c r="J643" i="22" a="1"/>
  <c r="J643" i="22"/>
  <c r="K643" i="22"/>
  <c r="L643" i="22"/>
  <c r="M643" i="22"/>
  <c r="N643" i="22"/>
  <c r="O643" i="22"/>
  <c r="P643" i="22"/>
  <c r="Q643" i="22"/>
  <c r="R643" i="22"/>
  <c r="S643" i="22"/>
  <c r="T643" i="22"/>
  <c r="U643" i="22"/>
  <c r="V643" i="22"/>
  <c r="A644" i="22"/>
  <c r="B644" i="22"/>
  <c r="C644" i="22"/>
  <c r="D644" i="22"/>
  <c r="F644" i="22"/>
  <c r="G644" i="22" a="1"/>
  <c r="G644" i="22"/>
  <c r="H644" i="22" a="1"/>
  <c r="H644" i="22" s="1"/>
  <c r="I644" i="22" a="1"/>
  <c r="I644" i="22" s="1"/>
  <c r="J644" i="22" a="1"/>
  <c r="J644" i="22"/>
  <c r="K644" i="22"/>
  <c r="L644" i="22"/>
  <c r="M644" i="22"/>
  <c r="N644" i="22"/>
  <c r="O644" i="22"/>
  <c r="P644" i="22"/>
  <c r="Q644" i="22"/>
  <c r="R644" i="22"/>
  <c r="S644" i="22"/>
  <c r="T644" i="22"/>
  <c r="U644" i="22"/>
  <c r="V644" i="22"/>
  <c r="A645" i="22"/>
  <c r="B645" i="22"/>
  <c r="C645" i="22"/>
  <c r="D645" i="22"/>
  <c r="F645" i="22"/>
  <c r="G645" i="22" a="1"/>
  <c r="G645" i="22"/>
  <c r="H645" i="22" a="1"/>
  <c r="H645" i="22" s="1"/>
  <c r="I645" i="22" a="1"/>
  <c r="I645" i="22" s="1"/>
  <c r="J645" i="22" a="1"/>
  <c r="J645" i="22" s="1"/>
  <c r="K645" i="22"/>
  <c r="L645" i="22"/>
  <c r="M645" i="22"/>
  <c r="N645" i="22"/>
  <c r="O645" i="22"/>
  <c r="P645" i="22"/>
  <c r="Q645" i="22"/>
  <c r="R645" i="22"/>
  <c r="S645" i="22"/>
  <c r="T645" i="22"/>
  <c r="U645" i="22"/>
  <c r="V645" i="22"/>
  <c r="A646" i="22"/>
  <c r="B646" i="22"/>
  <c r="C646" i="22"/>
  <c r="D646" i="22"/>
  <c r="F646" i="22"/>
  <c r="G646" i="22" a="1"/>
  <c r="G646" i="22"/>
  <c r="H646" i="22" a="1"/>
  <c r="H646" i="22"/>
  <c r="I646" i="22" a="1"/>
  <c r="I646" i="22" s="1"/>
  <c r="J646" i="22" a="1"/>
  <c r="J646" i="22" s="1"/>
  <c r="K646" i="22"/>
  <c r="L646" i="22"/>
  <c r="M646" i="22"/>
  <c r="N646" i="22"/>
  <c r="O646" i="22"/>
  <c r="P646" i="22"/>
  <c r="Q646" i="22"/>
  <c r="R646" i="22"/>
  <c r="S646" i="22"/>
  <c r="T646" i="22"/>
  <c r="U646" i="22"/>
  <c r="V646" i="22"/>
  <c r="A647" i="22"/>
  <c r="B647" i="22"/>
  <c r="C647" i="22"/>
  <c r="D647" i="22"/>
  <c r="F647" i="22"/>
  <c r="G647" i="22" a="1"/>
  <c r="G647" i="22" s="1"/>
  <c r="H647" i="22" a="1"/>
  <c r="H647" i="22"/>
  <c r="I647" i="22" a="1"/>
  <c r="I647" i="22" s="1"/>
  <c r="J647" i="22" a="1"/>
  <c r="J647" i="22" s="1"/>
  <c r="K647" i="22"/>
  <c r="L647" i="22"/>
  <c r="M647" i="22"/>
  <c r="N647" i="22"/>
  <c r="O647" i="22"/>
  <c r="P647" i="22"/>
  <c r="Q647" i="22"/>
  <c r="R647" i="22"/>
  <c r="S647" i="22"/>
  <c r="T647" i="22"/>
  <c r="U647" i="22"/>
  <c r="V647" i="22"/>
  <c r="A648" i="22"/>
  <c r="B648" i="22"/>
  <c r="C648" i="22"/>
  <c r="D648" i="22"/>
  <c r="F648" i="22"/>
  <c r="G648" i="22" a="1"/>
  <c r="G648" i="22" s="1"/>
  <c r="H648" i="22" a="1"/>
  <c r="H648" i="22"/>
  <c r="I648" i="22" a="1"/>
  <c r="I648" i="22"/>
  <c r="J648" i="22" a="1"/>
  <c r="J648" i="22" s="1"/>
  <c r="K648" i="22"/>
  <c r="L648" i="22"/>
  <c r="M648" i="22"/>
  <c r="N648" i="22"/>
  <c r="O648" i="22"/>
  <c r="P648" i="22"/>
  <c r="Q648" i="22"/>
  <c r="R648" i="22"/>
  <c r="S648" i="22"/>
  <c r="T648" i="22"/>
  <c r="U648" i="22"/>
  <c r="V648" i="22"/>
  <c r="A649" i="22"/>
  <c r="B649" i="22"/>
  <c r="C649" i="22"/>
  <c r="D649" i="22"/>
  <c r="F649" i="22"/>
  <c r="G649" i="22" a="1"/>
  <c r="G649" i="22" s="1"/>
  <c r="H649" i="22" a="1"/>
  <c r="H649" i="22" s="1"/>
  <c r="I649" i="22" a="1"/>
  <c r="I649" i="22"/>
  <c r="J649" i="22" a="1"/>
  <c r="J649" i="22" s="1"/>
  <c r="K649" i="22"/>
  <c r="L649" i="22"/>
  <c r="M649" i="22"/>
  <c r="N649" i="22"/>
  <c r="O649" i="22"/>
  <c r="P649" i="22"/>
  <c r="Q649" i="22"/>
  <c r="R649" i="22"/>
  <c r="S649" i="22"/>
  <c r="T649" i="22"/>
  <c r="U649" i="22"/>
  <c r="V649" i="22"/>
  <c r="A650" i="22"/>
  <c r="B650" i="22"/>
  <c r="C650" i="22"/>
  <c r="D650" i="22"/>
  <c r="F650" i="22"/>
  <c r="G650" i="22" a="1"/>
  <c r="G650" i="22" s="1"/>
  <c r="H650" i="22" a="1"/>
  <c r="H650" i="22" s="1"/>
  <c r="I650" i="22" a="1"/>
  <c r="I650" i="22"/>
  <c r="J650" i="22" a="1"/>
  <c r="J650" i="22"/>
  <c r="K650" i="22"/>
  <c r="L650" i="22"/>
  <c r="M650" i="22"/>
  <c r="N650" i="22"/>
  <c r="O650" i="22"/>
  <c r="P650" i="22"/>
  <c r="Q650" i="22"/>
  <c r="R650" i="22"/>
  <c r="S650" i="22"/>
  <c r="T650" i="22"/>
  <c r="U650" i="22"/>
  <c r="V650" i="22"/>
  <c r="A651" i="22"/>
  <c r="B651" i="22"/>
  <c r="C651" i="22"/>
  <c r="D651" i="22"/>
  <c r="F651" i="22"/>
  <c r="G651" i="22" a="1"/>
  <c r="G651" i="22" s="1"/>
  <c r="H651" i="22" a="1"/>
  <c r="H651" i="22" s="1"/>
  <c r="I651" i="22" a="1"/>
  <c r="I651" i="22" s="1"/>
  <c r="J651" i="22" a="1"/>
  <c r="J651" i="22"/>
  <c r="K651" i="22"/>
  <c r="L651" i="22"/>
  <c r="M651" i="22"/>
  <c r="N651" i="22"/>
  <c r="O651" i="22"/>
  <c r="P651" i="22"/>
  <c r="Q651" i="22"/>
  <c r="R651" i="22"/>
  <c r="S651" i="22"/>
  <c r="T651" i="22"/>
  <c r="U651" i="22"/>
  <c r="V651" i="22"/>
  <c r="A652" i="22"/>
  <c r="B652" i="22"/>
  <c r="C652" i="22"/>
  <c r="D652" i="22"/>
  <c r="F652" i="22"/>
  <c r="G652" i="22" a="1"/>
  <c r="G652" i="22"/>
  <c r="H652" i="22" a="1"/>
  <c r="H652" i="22" s="1"/>
  <c r="I652" i="22" a="1"/>
  <c r="I652" i="22" s="1"/>
  <c r="J652" i="22" a="1"/>
  <c r="J652" i="22"/>
  <c r="K652" i="22"/>
  <c r="L652" i="22"/>
  <c r="M652" i="22"/>
  <c r="N652" i="22"/>
  <c r="O652" i="22"/>
  <c r="P652" i="22"/>
  <c r="Q652" i="22"/>
  <c r="R652" i="22"/>
  <c r="S652" i="22"/>
  <c r="T652" i="22"/>
  <c r="U652" i="22"/>
  <c r="V652" i="22"/>
  <c r="A653" i="22"/>
  <c r="B653" i="22"/>
  <c r="C653" i="22"/>
  <c r="D653" i="22"/>
  <c r="F653" i="22"/>
  <c r="G653" i="22" a="1"/>
  <c r="G653" i="22"/>
  <c r="H653" i="22" a="1"/>
  <c r="H653" i="22" s="1"/>
  <c r="I653" i="22" a="1"/>
  <c r="I653" i="22" s="1"/>
  <c r="J653" i="22" a="1"/>
  <c r="J653" i="22" s="1"/>
  <c r="K653" i="22"/>
  <c r="L653" i="22"/>
  <c r="M653" i="22"/>
  <c r="N653" i="22"/>
  <c r="O653" i="22"/>
  <c r="P653" i="22"/>
  <c r="Q653" i="22"/>
  <c r="R653" i="22"/>
  <c r="S653" i="22"/>
  <c r="T653" i="22"/>
  <c r="U653" i="22"/>
  <c r="V653" i="22"/>
  <c r="A654" i="22"/>
  <c r="B654" i="22"/>
  <c r="C654" i="22"/>
  <c r="D654" i="22"/>
  <c r="F654" i="22"/>
  <c r="G654" i="22" a="1"/>
  <c r="G654" i="22"/>
  <c r="H654" i="22" a="1"/>
  <c r="H654" i="22"/>
  <c r="I654" i="22" a="1"/>
  <c r="I654" i="22" s="1"/>
  <c r="J654" i="22" a="1"/>
  <c r="J654" i="22" s="1"/>
  <c r="K654" i="22"/>
  <c r="L654" i="22"/>
  <c r="M654" i="22"/>
  <c r="N654" i="22"/>
  <c r="O654" i="22"/>
  <c r="P654" i="22"/>
  <c r="Q654" i="22"/>
  <c r="R654" i="22"/>
  <c r="S654" i="22"/>
  <c r="T654" i="22"/>
  <c r="U654" i="22"/>
  <c r="V654" i="22"/>
  <c r="A655" i="22"/>
  <c r="B655" i="22"/>
  <c r="C655" i="22"/>
  <c r="D655" i="22"/>
  <c r="F655" i="22"/>
  <c r="G655" i="22" a="1"/>
  <c r="G655" i="22" s="1"/>
  <c r="H655" i="22" a="1"/>
  <c r="H655" i="22"/>
  <c r="I655" i="22" a="1"/>
  <c r="I655" i="22" s="1"/>
  <c r="J655" i="22" a="1"/>
  <c r="J655" i="22" s="1"/>
  <c r="K655" i="22"/>
  <c r="L655" i="22"/>
  <c r="M655" i="22"/>
  <c r="N655" i="22"/>
  <c r="O655" i="22"/>
  <c r="P655" i="22"/>
  <c r="Q655" i="22"/>
  <c r="R655" i="22"/>
  <c r="S655" i="22"/>
  <c r="T655" i="22"/>
  <c r="U655" i="22"/>
  <c r="V655" i="22"/>
  <c r="A656" i="22"/>
  <c r="B656" i="22"/>
  <c r="C656" i="22"/>
  <c r="D656" i="22"/>
  <c r="F656" i="22"/>
  <c r="G656" i="22" a="1"/>
  <c r="G656" i="22" s="1"/>
  <c r="H656" i="22" a="1"/>
  <c r="H656" i="22"/>
  <c r="I656" i="22" a="1"/>
  <c r="I656" i="22"/>
  <c r="J656" i="22" a="1"/>
  <c r="J656" i="22" s="1"/>
  <c r="K656" i="22"/>
  <c r="L656" i="22"/>
  <c r="M656" i="22"/>
  <c r="N656" i="22"/>
  <c r="O656" i="22"/>
  <c r="P656" i="22"/>
  <c r="Q656" i="22"/>
  <c r="R656" i="22"/>
  <c r="S656" i="22"/>
  <c r="T656" i="22"/>
  <c r="U656" i="22"/>
  <c r="V656" i="22"/>
  <c r="A657" i="22"/>
  <c r="B657" i="22"/>
  <c r="C657" i="22"/>
  <c r="D657" i="22"/>
  <c r="F657" i="22"/>
  <c r="G657" i="22" a="1"/>
  <c r="G657" i="22" s="1"/>
  <c r="H657" i="22" a="1"/>
  <c r="H657" i="22" s="1"/>
  <c r="I657" i="22" a="1"/>
  <c r="I657" i="22"/>
  <c r="J657" i="22" a="1"/>
  <c r="J657" i="22" s="1"/>
  <c r="K657" i="22"/>
  <c r="L657" i="22"/>
  <c r="M657" i="22"/>
  <c r="N657" i="22"/>
  <c r="O657" i="22"/>
  <c r="P657" i="22"/>
  <c r="Q657" i="22"/>
  <c r="R657" i="22"/>
  <c r="S657" i="22"/>
  <c r="T657" i="22"/>
  <c r="U657" i="22"/>
  <c r="V657" i="22"/>
  <c r="A658" i="22"/>
  <c r="B658" i="22"/>
  <c r="C658" i="22"/>
  <c r="D658" i="22"/>
  <c r="F658" i="22"/>
  <c r="G658" i="22" a="1"/>
  <c r="G658" i="22" s="1"/>
  <c r="H658" i="22" a="1"/>
  <c r="H658" i="22" s="1"/>
  <c r="I658" i="22" a="1"/>
  <c r="I658" i="22"/>
  <c r="J658" i="22" a="1"/>
  <c r="J658" i="22"/>
  <c r="K658" i="22"/>
  <c r="L658" i="22"/>
  <c r="M658" i="22"/>
  <c r="N658" i="22"/>
  <c r="O658" i="22"/>
  <c r="P658" i="22"/>
  <c r="Q658" i="22"/>
  <c r="R658" i="22"/>
  <c r="S658" i="22"/>
  <c r="T658" i="22"/>
  <c r="U658" i="22"/>
  <c r="V658" i="22"/>
  <c r="A659" i="22"/>
  <c r="B659" i="22"/>
  <c r="C659" i="22"/>
  <c r="D659" i="22"/>
  <c r="F659" i="22"/>
  <c r="G659" i="22" a="1"/>
  <c r="G659" i="22" s="1"/>
  <c r="H659" i="22" a="1"/>
  <c r="H659" i="22" s="1"/>
  <c r="I659" i="22" a="1"/>
  <c r="I659" i="22" s="1"/>
  <c r="J659" i="22" a="1"/>
  <c r="J659" i="22"/>
  <c r="K659" i="22"/>
  <c r="L659" i="22"/>
  <c r="M659" i="22"/>
  <c r="N659" i="22"/>
  <c r="O659" i="22"/>
  <c r="P659" i="22"/>
  <c r="Q659" i="22"/>
  <c r="R659" i="22"/>
  <c r="S659" i="22"/>
  <c r="T659" i="22"/>
  <c r="U659" i="22"/>
  <c r="V659" i="22"/>
  <c r="A660" i="22"/>
  <c r="B660" i="22"/>
  <c r="C660" i="22"/>
  <c r="D660" i="22"/>
  <c r="F660" i="22"/>
  <c r="G660" i="22" a="1"/>
  <c r="G660" i="22"/>
  <c r="H660" i="22" a="1"/>
  <c r="H660" i="22" s="1"/>
  <c r="I660" i="22" a="1"/>
  <c r="I660" i="22" s="1"/>
  <c r="J660" i="22" a="1"/>
  <c r="J660" i="22"/>
  <c r="K660" i="22"/>
  <c r="L660" i="22"/>
  <c r="M660" i="22"/>
  <c r="N660" i="22"/>
  <c r="O660" i="22"/>
  <c r="P660" i="22"/>
  <c r="Q660" i="22"/>
  <c r="R660" i="22"/>
  <c r="S660" i="22"/>
  <c r="T660" i="22"/>
  <c r="U660" i="22"/>
  <c r="V660" i="22"/>
  <c r="A661" i="22"/>
  <c r="B661" i="22"/>
  <c r="C661" i="22"/>
  <c r="D661" i="22"/>
  <c r="F661" i="22"/>
  <c r="G661" i="22" a="1"/>
  <c r="G661" i="22"/>
  <c r="H661" i="22" a="1"/>
  <c r="H661" i="22" s="1"/>
  <c r="I661" i="22" a="1"/>
  <c r="I661" i="22" s="1"/>
  <c r="J661" i="22" a="1"/>
  <c r="J661" i="22" s="1"/>
  <c r="K661" i="22"/>
  <c r="L661" i="22"/>
  <c r="M661" i="22"/>
  <c r="N661" i="22"/>
  <c r="O661" i="22"/>
  <c r="P661" i="22"/>
  <c r="Q661" i="22"/>
  <c r="R661" i="22"/>
  <c r="S661" i="22"/>
  <c r="T661" i="22"/>
  <c r="U661" i="22"/>
  <c r="V661" i="22"/>
  <c r="A662" i="22"/>
  <c r="B662" i="22"/>
  <c r="C662" i="22"/>
  <c r="D662" i="22"/>
  <c r="F662" i="22"/>
  <c r="G662" i="22" a="1"/>
  <c r="G662" i="22"/>
  <c r="H662" i="22" a="1"/>
  <c r="H662" i="22"/>
  <c r="I662" i="22" a="1"/>
  <c r="I662" i="22" s="1"/>
  <c r="J662" i="22" a="1"/>
  <c r="J662" i="22" s="1"/>
  <c r="K662" i="22"/>
  <c r="L662" i="22"/>
  <c r="M662" i="22"/>
  <c r="N662" i="22"/>
  <c r="O662" i="22"/>
  <c r="P662" i="22"/>
  <c r="Q662" i="22"/>
  <c r="R662" i="22"/>
  <c r="S662" i="22"/>
  <c r="T662" i="22"/>
  <c r="U662" i="22"/>
  <c r="V662" i="22"/>
  <c r="A663" i="22"/>
  <c r="B663" i="22"/>
  <c r="C663" i="22"/>
  <c r="D663" i="22"/>
  <c r="F663" i="22"/>
  <c r="G663" i="22" a="1"/>
  <c r="G663" i="22" s="1"/>
  <c r="H663" i="22" a="1"/>
  <c r="H663" i="22"/>
  <c r="I663" i="22" a="1"/>
  <c r="I663" i="22" s="1"/>
  <c r="J663" i="22" a="1"/>
  <c r="J663" i="22" s="1"/>
  <c r="K663" i="22"/>
  <c r="L663" i="22"/>
  <c r="M663" i="22"/>
  <c r="N663" i="22"/>
  <c r="O663" i="22"/>
  <c r="P663" i="22"/>
  <c r="Q663" i="22"/>
  <c r="R663" i="22"/>
  <c r="S663" i="22"/>
  <c r="T663" i="22"/>
  <c r="U663" i="22"/>
  <c r="V663" i="22"/>
  <c r="A664" i="22"/>
  <c r="B664" i="22"/>
  <c r="C664" i="22"/>
  <c r="D664" i="22"/>
  <c r="F664" i="22"/>
  <c r="G664" i="22" a="1"/>
  <c r="G664" i="22" s="1"/>
  <c r="H664" i="22" a="1"/>
  <c r="H664" i="22"/>
  <c r="I664" i="22" a="1"/>
  <c r="I664" i="22"/>
  <c r="J664" i="22" a="1"/>
  <c r="J664" i="22" s="1"/>
  <c r="K664" i="22"/>
  <c r="L664" i="22"/>
  <c r="M664" i="22"/>
  <c r="N664" i="22"/>
  <c r="O664" i="22"/>
  <c r="P664" i="22"/>
  <c r="Q664" i="22"/>
  <c r="R664" i="22"/>
  <c r="S664" i="22"/>
  <c r="T664" i="22"/>
  <c r="U664" i="22"/>
  <c r="V664" i="22"/>
  <c r="A665" i="22"/>
  <c r="B665" i="22"/>
  <c r="C665" i="22"/>
  <c r="D665" i="22"/>
  <c r="F665" i="22"/>
  <c r="G665" i="22" a="1"/>
  <c r="G665" i="22" s="1"/>
  <c r="H665" i="22" a="1"/>
  <c r="H665" i="22" s="1"/>
  <c r="I665" i="22" a="1"/>
  <c r="I665" i="22"/>
  <c r="J665" i="22" a="1"/>
  <c r="J665" i="22" s="1"/>
  <c r="K665" i="22"/>
  <c r="L665" i="22"/>
  <c r="M665" i="22"/>
  <c r="N665" i="22"/>
  <c r="O665" i="22"/>
  <c r="P665" i="22"/>
  <c r="Q665" i="22"/>
  <c r="R665" i="22"/>
  <c r="S665" i="22"/>
  <c r="T665" i="22"/>
  <c r="U665" i="22"/>
  <c r="V665" i="22"/>
  <c r="A666" i="22"/>
  <c r="B666" i="22"/>
  <c r="C666" i="22"/>
  <c r="D666" i="22"/>
  <c r="F666" i="22"/>
  <c r="G666" i="22" a="1"/>
  <c r="G666" i="22" s="1"/>
  <c r="H666" i="22" a="1"/>
  <c r="H666" i="22" s="1"/>
  <c r="I666" i="22" a="1"/>
  <c r="I666" i="22"/>
  <c r="J666" i="22" a="1"/>
  <c r="J666" i="22"/>
  <c r="K666" i="22"/>
  <c r="L666" i="22"/>
  <c r="M666" i="22"/>
  <c r="N666" i="22"/>
  <c r="O666" i="22"/>
  <c r="P666" i="22"/>
  <c r="Q666" i="22"/>
  <c r="R666" i="22"/>
  <c r="S666" i="22"/>
  <c r="T666" i="22"/>
  <c r="U666" i="22"/>
  <c r="V666" i="22"/>
  <c r="A667" i="22"/>
  <c r="B667" i="22"/>
  <c r="C667" i="22"/>
  <c r="D667" i="22"/>
  <c r="F667" i="22"/>
  <c r="G667" i="22" a="1"/>
  <c r="G667" i="22" s="1"/>
  <c r="H667" i="22" a="1"/>
  <c r="H667" i="22" s="1"/>
  <c r="I667" i="22" a="1"/>
  <c r="I667" i="22" s="1"/>
  <c r="J667" i="22" a="1"/>
  <c r="J667" i="22"/>
  <c r="K667" i="22"/>
  <c r="L667" i="22"/>
  <c r="M667" i="22"/>
  <c r="N667" i="22"/>
  <c r="O667" i="22"/>
  <c r="P667" i="22"/>
  <c r="Q667" i="22"/>
  <c r="R667" i="22"/>
  <c r="S667" i="22"/>
  <c r="T667" i="22"/>
  <c r="U667" i="22"/>
  <c r="V667" i="22"/>
  <c r="A668" i="22"/>
  <c r="B668" i="22"/>
  <c r="C668" i="22"/>
  <c r="D668" i="22"/>
  <c r="F668" i="22"/>
  <c r="G668" i="22" a="1"/>
  <c r="G668" i="22"/>
  <c r="H668" i="22" a="1"/>
  <c r="H668" i="22" s="1"/>
  <c r="I668" i="22" a="1"/>
  <c r="I668" i="22" s="1"/>
  <c r="J668" i="22" a="1"/>
  <c r="J668" i="22"/>
  <c r="K668" i="22"/>
  <c r="L668" i="22"/>
  <c r="M668" i="22"/>
  <c r="N668" i="22"/>
  <c r="O668" i="22"/>
  <c r="P668" i="22"/>
  <c r="Q668" i="22"/>
  <c r="R668" i="22"/>
  <c r="S668" i="22"/>
  <c r="T668" i="22"/>
  <c r="U668" i="22"/>
  <c r="V668" i="22"/>
  <c r="A669" i="22"/>
  <c r="B669" i="22"/>
  <c r="C669" i="22"/>
  <c r="D669" i="22"/>
  <c r="F669" i="22"/>
  <c r="G669" i="22" a="1"/>
  <c r="G669" i="22"/>
  <c r="H669" i="22" a="1"/>
  <c r="H669" i="22" s="1"/>
  <c r="I669" i="22" a="1"/>
  <c r="I669" i="22" s="1"/>
  <c r="J669" i="22" a="1"/>
  <c r="J669" i="22" s="1"/>
  <c r="K669" i="22"/>
  <c r="L669" i="22"/>
  <c r="M669" i="22"/>
  <c r="N669" i="22"/>
  <c r="O669" i="22"/>
  <c r="P669" i="22"/>
  <c r="Q669" i="22"/>
  <c r="R669" i="22"/>
  <c r="S669" i="22"/>
  <c r="T669" i="22"/>
  <c r="U669" i="22"/>
  <c r="V669" i="22"/>
  <c r="A670" i="22"/>
  <c r="B670" i="22"/>
  <c r="C670" i="22"/>
  <c r="D670" i="22"/>
  <c r="F670" i="22"/>
  <c r="G670" i="22" a="1"/>
  <c r="G670" i="22"/>
  <c r="H670" i="22" a="1"/>
  <c r="H670" i="22"/>
  <c r="I670" i="22" a="1"/>
  <c r="I670" i="22" s="1"/>
  <c r="J670" i="22" a="1"/>
  <c r="J670" i="22" s="1"/>
  <c r="K670" i="22"/>
  <c r="L670" i="22"/>
  <c r="M670" i="22"/>
  <c r="N670" i="22"/>
  <c r="O670" i="22"/>
  <c r="P670" i="22"/>
  <c r="Q670" i="22"/>
  <c r="R670" i="22"/>
  <c r="S670" i="22"/>
  <c r="T670" i="22"/>
  <c r="U670" i="22"/>
  <c r="V670" i="22"/>
  <c r="A671" i="22"/>
  <c r="B671" i="22"/>
  <c r="C671" i="22"/>
  <c r="D671" i="22"/>
  <c r="F671" i="22"/>
  <c r="G671" i="22" a="1"/>
  <c r="G671" i="22" s="1"/>
  <c r="H671" i="22" a="1"/>
  <c r="H671" i="22"/>
  <c r="I671" i="22" a="1"/>
  <c r="I671" i="22" s="1"/>
  <c r="J671" i="22" a="1"/>
  <c r="J671" i="22" s="1"/>
  <c r="K671" i="22"/>
  <c r="L671" i="22"/>
  <c r="M671" i="22"/>
  <c r="N671" i="22"/>
  <c r="O671" i="22"/>
  <c r="P671" i="22"/>
  <c r="Q671" i="22"/>
  <c r="R671" i="22"/>
  <c r="S671" i="22"/>
  <c r="T671" i="22"/>
  <c r="U671" i="22"/>
  <c r="V671" i="22"/>
  <c r="A672" i="22"/>
  <c r="B672" i="22"/>
  <c r="C672" i="22"/>
  <c r="D672" i="22"/>
  <c r="F672" i="22"/>
  <c r="G672" i="22" a="1"/>
  <c r="G672" i="22" s="1"/>
  <c r="H672" i="22" a="1"/>
  <c r="H672" i="22"/>
  <c r="I672" i="22" a="1"/>
  <c r="I672" i="22"/>
  <c r="J672" i="22" a="1"/>
  <c r="J672" i="22" s="1"/>
  <c r="K672" i="22"/>
  <c r="L672" i="22"/>
  <c r="M672" i="22"/>
  <c r="N672" i="22"/>
  <c r="O672" i="22"/>
  <c r="P672" i="22"/>
  <c r="Q672" i="22"/>
  <c r="R672" i="22"/>
  <c r="S672" i="22"/>
  <c r="T672" i="22"/>
  <c r="U672" i="22"/>
  <c r="V672" i="22"/>
  <c r="A673" i="22"/>
  <c r="B673" i="22"/>
  <c r="C673" i="22"/>
  <c r="D673" i="22"/>
  <c r="F673" i="22"/>
  <c r="G673" i="22" a="1"/>
  <c r="G673" i="22" s="1"/>
  <c r="H673" i="22" a="1"/>
  <c r="H673" i="22" s="1"/>
  <c r="I673" i="22" a="1"/>
  <c r="I673" i="22"/>
  <c r="J673" i="22" a="1"/>
  <c r="J673" i="22" s="1"/>
  <c r="K673" i="22"/>
  <c r="L673" i="22"/>
  <c r="M673" i="22"/>
  <c r="N673" i="22"/>
  <c r="O673" i="22"/>
  <c r="P673" i="22"/>
  <c r="Q673" i="22"/>
  <c r="R673" i="22"/>
  <c r="S673" i="22"/>
  <c r="T673" i="22"/>
  <c r="U673" i="22"/>
  <c r="V673" i="22"/>
  <c r="A674" i="22"/>
  <c r="B674" i="22"/>
  <c r="C674" i="22"/>
  <c r="D674" i="22"/>
  <c r="F674" i="22"/>
  <c r="G674" i="22" a="1"/>
  <c r="G674" i="22" s="1"/>
  <c r="H674" i="22" a="1"/>
  <c r="H674" i="22" s="1"/>
  <c r="I674" i="22" a="1"/>
  <c r="I674" i="22"/>
  <c r="J674" i="22" a="1"/>
  <c r="J674" i="22"/>
  <c r="K674" i="22"/>
  <c r="L674" i="22"/>
  <c r="M674" i="22"/>
  <c r="N674" i="22"/>
  <c r="O674" i="22"/>
  <c r="P674" i="22"/>
  <c r="Q674" i="22"/>
  <c r="R674" i="22"/>
  <c r="S674" i="22"/>
  <c r="T674" i="22"/>
  <c r="U674" i="22"/>
  <c r="V674" i="22"/>
  <c r="A675" i="22"/>
  <c r="B675" i="22"/>
  <c r="C675" i="22"/>
  <c r="D675" i="22"/>
  <c r="F675" i="22"/>
  <c r="G675" i="22" a="1"/>
  <c r="G675" i="22" s="1"/>
  <c r="H675" i="22" a="1"/>
  <c r="H675" i="22" s="1"/>
  <c r="I675" i="22" a="1"/>
  <c r="I675" i="22" s="1"/>
  <c r="J675" i="22" a="1"/>
  <c r="J675" i="22"/>
  <c r="K675" i="22"/>
  <c r="L675" i="22"/>
  <c r="M675" i="22"/>
  <c r="N675" i="22"/>
  <c r="O675" i="22"/>
  <c r="P675" i="22"/>
  <c r="Q675" i="22"/>
  <c r="R675" i="22"/>
  <c r="S675" i="22"/>
  <c r="T675" i="22"/>
  <c r="U675" i="22"/>
  <c r="V675" i="22"/>
  <c r="A676" i="22"/>
  <c r="B676" i="22"/>
  <c r="C676" i="22"/>
  <c r="D676" i="22"/>
  <c r="F676" i="22"/>
  <c r="G676" i="22" a="1"/>
  <c r="G676" i="22"/>
  <c r="H676" i="22" a="1"/>
  <c r="H676" i="22" s="1"/>
  <c r="I676" i="22" a="1"/>
  <c r="I676" i="22" s="1"/>
  <c r="J676" i="22" a="1"/>
  <c r="J676" i="22"/>
  <c r="K676" i="22"/>
  <c r="L676" i="22"/>
  <c r="M676" i="22"/>
  <c r="N676" i="22"/>
  <c r="O676" i="22"/>
  <c r="P676" i="22"/>
  <c r="Q676" i="22"/>
  <c r="R676" i="22"/>
  <c r="S676" i="22"/>
  <c r="T676" i="22"/>
  <c r="U676" i="22"/>
  <c r="V676" i="22"/>
  <c r="A677" i="22"/>
  <c r="B677" i="22"/>
  <c r="C677" i="22"/>
  <c r="D677" i="22"/>
  <c r="F677" i="22"/>
  <c r="G677" i="22" a="1"/>
  <c r="G677" i="22"/>
  <c r="H677" i="22" a="1"/>
  <c r="H677" i="22" s="1"/>
  <c r="I677" i="22" a="1"/>
  <c r="I677" i="22" s="1"/>
  <c r="J677" i="22" a="1"/>
  <c r="J677" i="22" s="1"/>
  <c r="K677" i="22"/>
  <c r="L677" i="22"/>
  <c r="M677" i="22"/>
  <c r="N677" i="22"/>
  <c r="O677" i="22"/>
  <c r="P677" i="22"/>
  <c r="Q677" i="22"/>
  <c r="R677" i="22"/>
  <c r="S677" i="22"/>
  <c r="T677" i="22"/>
  <c r="U677" i="22"/>
  <c r="V677" i="22"/>
  <c r="A678" i="22"/>
  <c r="B678" i="22"/>
  <c r="C678" i="22"/>
  <c r="D678" i="22"/>
  <c r="F678" i="22"/>
  <c r="G678" i="22" a="1"/>
  <c r="G678" i="22"/>
  <c r="H678" i="22" a="1"/>
  <c r="H678" i="22" s="1"/>
  <c r="I678" i="22" a="1"/>
  <c r="I678" i="22"/>
  <c r="J678" i="22" a="1"/>
  <c r="J678" i="22" s="1"/>
  <c r="K678" i="22"/>
  <c r="L678" i="22"/>
  <c r="M678" i="22"/>
  <c r="N678" i="22"/>
  <c r="O678" i="22"/>
  <c r="P678" i="22"/>
  <c r="Q678" i="22"/>
  <c r="R678" i="22"/>
  <c r="S678" i="22"/>
  <c r="T678" i="22"/>
  <c r="U678" i="22"/>
  <c r="V678" i="22"/>
  <c r="A679" i="22"/>
  <c r="B679" i="22"/>
  <c r="C679" i="22"/>
  <c r="D679" i="22"/>
  <c r="F679" i="22"/>
  <c r="G679" i="22" a="1"/>
  <c r="G679" i="22" s="1"/>
  <c r="H679" i="22" a="1"/>
  <c r="H679" i="22"/>
  <c r="I679" i="22" a="1"/>
  <c r="I679" i="22" s="1"/>
  <c r="J679" i="22" a="1"/>
  <c r="J679" i="22" s="1"/>
  <c r="K679" i="22"/>
  <c r="L679" i="22"/>
  <c r="M679" i="22"/>
  <c r="N679" i="22"/>
  <c r="O679" i="22"/>
  <c r="P679" i="22"/>
  <c r="Q679" i="22"/>
  <c r="R679" i="22"/>
  <c r="S679" i="22"/>
  <c r="T679" i="22"/>
  <c r="U679" i="22"/>
  <c r="V679" i="22"/>
  <c r="A680" i="22"/>
  <c r="B680" i="22"/>
  <c r="C680" i="22"/>
  <c r="D680" i="22"/>
  <c r="F680" i="22"/>
  <c r="G680" i="22" a="1"/>
  <c r="G680" i="22" s="1"/>
  <c r="H680" i="22" a="1"/>
  <c r="H680" i="22"/>
  <c r="I680" i="22" a="1"/>
  <c r="I680" i="22"/>
  <c r="J680" i="22" a="1"/>
  <c r="J680" i="22"/>
  <c r="K680" i="22"/>
  <c r="L680" i="22"/>
  <c r="M680" i="22"/>
  <c r="N680" i="22"/>
  <c r="O680" i="22"/>
  <c r="P680" i="22"/>
  <c r="Q680" i="22"/>
  <c r="R680" i="22"/>
  <c r="S680" i="22"/>
  <c r="T680" i="22"/>
  <c r="U680" i="22"/>
  <c r="V680" i="22"/>
  <c r="A681" i="22"/>
  <c r="B681" i="22"/>
  <c r="C681" i="22"/>
  <c r="D681" i="22"/>
  <c r="F681" i="22"/>
  <c r="G681" i="22" a="1"/>
  <c r="G681" i="22" s="1"/>
  <c r="H681" i="22" a="1"/>
  <c r="H681" i="22" s="1"/>
  <c r="I681" i="22" a="1"/>
  <c r="I681" i="22"/>
  <c r="J681" i="22" a="1"/>
  <c r="J681" i="22" s="1"/>
  <c r="K681" i="22"/>
  <c r="L681" i="22"/>
  <c r="M681" i="22"/>
  <c r="N681" i="22"/>
  <c r="O681" i="22"/>
  <c r="P681" i="22"/>
  <c r="Q681" i="22"/>
  <c r="R681" i="22"/>
  <c r="S681" i="22"/>
  <c r="T681" i="22"/>
  <c r="U681" i="22"/>
  <c r="V681" i="22"/>
  <c r="A682" i="22"/>
  <c r="B682" i="22"/>
  <c r="C682" i="22"/>
  <c r="D682" i="22"/>
  <c r="F682" i="22"/>
  <c r="G682" i="22" a="1"/>
  <c r="G682" i="22" s="1"/>
  <c r="H682" i="22" a="1"/>
  <c r="H682" i="22" s="1"/>
  <c r="I682" i="22" a="1"/>
  <c r="I682" i="22"/>
  <c r="J682" i="22" a="1"/>
  <c r="J682" i="22" s="1"/>
  <c r="K682" i="22"/>
  <c r="L682" i="22"/>
  <c r="M682" i="22"/>
  <c r="N682" i="22"/>
  <c r="O682" i="22"/>
  <c r="P682" i="22"/>
  <c r="Q682" i="22"/>
  <c r="R682" i="22"/>
  <c r="S682" i="22"/>
  <c r="T682" i="22"/>
  <c r="U682" i="22"/>
  <c r="V682" i="22"/>
  <c r="A683" i="22"/>
  <c r="B683" i="22"/>
  <c r="C683" i="22"/>
  <c r="D683" i="22"/>
  <c r="F683" i="22"/>
  <c r="G683" i="22" a="1"/>
  <c r="G683" i="22" s="1"/>
  <c r="H683" i="22" a="1"/>
  <c r="H683" i="22" s="1"/>
  <c r="I683" i="22" a="1"/>
  <c r="I683" i="22" s="1"/>
  <c r="J683" i="22" a="1"/>
  <c r="J683" i="22"/>
  <c r="K683" i="22"/>
  <c r="L683" i="22"/>
  <c r="M683" i="22"/>
  <c r="N683" i="22"/>
  <c r="O683" i="22"/>
  <c r="P683" i="22"/>
  <c r="Q683" i="22"/>
  <c r="R683" i="22"/>
  <c r="S683" i="22"/>
  <c r="T683" i="22"/>
  <c r="U683" i="22"/>
  <c r="V683" i="22"/>
  <c r="A684" i="22"/>
  <c r="B684" i="22"/>
  <c r="C684" i="22"/>
  <c r="D684" i="22"/>
  <c r="F684" i="22"/>
  <c r="G684" i="22" a="1"/>
  <c r="G684" i="22" s="1"/>
  <c r="H684" i="22" a="1"/>
  <c r="H684" i="22" s="1"/>
  <c r="I684" i="22" a="1"/>
  <c r="I684" i="22" s="1"/>
  <c r="J684" i="22" a="1"/>
  <c r="J684" i="22"/>
  <c r="K684" i="22"/>
  <c r="L684" i="22"/>
  <c r="M684" i="22"/>
  <c r="N684" i="22"/>
  <c r="O684" i="22"/>
  <c r="P684" i="22"/>
  <c r="Q684" i="22"/>
  <c r="R684" i="22"/>
  <c r="S684" i="22"/>
  <c r="T684" i="22"/>
  <c r="U684" i="22"/>
  <c r="V684" i="22"/>
  <c r="A685" i="22"/>
  <c r="B685" i="22"/>
  <c r="C685" i="22"/>
  <c r="D685" i="22"/>
  <c r="F685" i="22"/>
  <c r="G685" i="22" a="1"/>
  <c r="G685" i="22"/>
  <c r="H685" i="22" a="1"/>
  <c r="H685" i="22" s="1"/>
  <c r="I685" i="22" a="1"/>
  <c r="I685" i="22" s="1"/>
  <c r="J685" i="22" a="1"/>
  <c r="J685" i="22" s="1"/>
  <c r="K685" i="22"/>
  <c r="L685" i="22"/>
  <c r="M685" i="22"/>
  <c r="N685" i="22"/>
  <c r="O685" i="22"/>
  <c r="P685" i="22"/>
  <c r="Q685" i="22"/>
  <c r="R685" i="22"/>
  <c r="S685" i="22"/>
  <c r="T685" i="22"/>
  <c r="U685" i="22"/>
  <c r="V685" i="22"/>
  <c r="A686" i="22"/>
  <c r="B686" i="22"/>
  <c r="C686" i="22"/>
  <c r="D686" i="22"/>
  <c r="F686" i="22"/>
  <c r="G686" i="22" a="1"/>
  <c r="G686" i="22"/>
  <c r="H686" i="22" a="1"/>
  <c r="H686" i="22" s="1"/>
  <c r="I686" i="22" a="1"/>
  <c r="I686" i="22"/>
  <c r="J686" i="22" a="1"/>
  <c r="J686" i="22" s="1"/>
  <c r="K686" i="22"/>
  <c r="L686" i="22"/>
  <c r="M686" i="22"/>
  <c r="N686" i="22"/>
  <c r="O686" i="22"/>
  <c r="P686" i="22"/>
  <c r="Q686" i="22"/>
  <c r="R686" i="22"/>
  <c r="S686" i="22"/>
  <c r="T686" i="22"/>
  <c r="U686" i="22"/>
  <c r="V686" i="22"/>
  <c r="A687" i="22"/>
  <c r="B687" i="22"/>
  <c r="C687" i="22"/>
  <c r="D687" i="22"/>
  <c r="F687" i="22"/>
  <c r="G687" i="22" a="1"/>
  <c r="G687" i="22" s="1"/>
  <c r="H687" i="22" a="1"/>
  <c r="H687" i="22"/>
  <c r="I687" i="22" a="1"/>
  <c r="I687" i="22" s="1"/>
  <c r="J687" i="22" a="1"/>
  <c r="J687" i="22" s="1"/>
  <c r="K687" i="22"/>
  <c r="L687" i="22"/>
  <c r="M687" i="22"/>
  <c r="N687" i="22"/>
  <c r="O687" i="22"/>
  <c r="P687" i="22"/>
  <c r="Q687" i="22"/>
  <c r="R687" i="22"/>
  <c r="S687" i="22"/>
  <c r="T687" i="22"/>
  <c r="U687" i="22"/>
  <c r="V687" i="22"/>
  <c r="A688" i="22"/>
  <c r="B688" i="22"/>
  <c r="C688" i="22"/>
  <c r="D688" i="22"/>
  <c r="F688" i="22"/>
  <c r="G688" i="22" a="1"/>
  <c r="G688" i="22" s="1"/>
  <c r="H688" i="22" a="1"/>
  <c r="H688" i="22"/>
  <c r="I688" i="22" a="1"/>
  <c r="I688" i="22"/>
  <c r="J688" i="22" a="1"/>
  <c r="J688" i="22" s="1"/>
  <c r="K688" i="22"/>
  <c r="L688" i="22"/>
  <c r="M688" i="22"/>
  <c r="N688" i="22"/>
  <c r="O688" i="22"/>
  <c r="P688" i="22"/>
  <c r="Q688" i="22"/>
  <c r="R688" i="22"/>
  <c r="S688" i="22"/>
  <c r="T688" i="22"/>
  <c r="U688" i="22"/>
  <c r="V688" i="22"/>
  <c r="A689" i="22"/>
  <c r="B689" i="22"/>
  <c r="C689" i="22"/>
  <c r="D689" i="22"/>
  <c r="F689" i="22"/>
  <c r="G689" i="22" a="1"/>
  <c r="G689" i="22" s="1"/>
  <c r="H689" i="22" a="1"/>
  <c r="H689" i="22" s="1"/>
  <c r="I689" i="22" a="1"/>
  <c r="I689" i="22"/>
  <c r="J689" i="22" a="1"/>
  <c r="J689" i="22" s="1"/>
  <c r="K689" i="22"/>
  <c r="L689" i="22"/>
  <c r="M689" i="22"/>
  <c r="N689" i="22"/>
  <c r="O689" i="22"/>
  <c r="P689" i="22"/>
  <c r="Q689" i="22"/>
  <c r="R689" i="22"/>
  <c r="S689" i="22"/>
  <c r="T689" i="22"/>
  <c r="U689" i="22"/>
  <c r="V689" i="22"/>
  <c r="A690" i="22"/>
  <c r="B690" i="22"/>
  <c r="C690" i="22"/>
  <c r="D690" i="22"/>
  <c r="F690" i="22"/>
  <c r="G690" i="22" a="1"/>
  <c r="G690" i="22" s="1"/>
  <c r="H690" i="22" a="1"/>
  <c r="H690" i="22" s="1"/>
  <c r="I690" i="22" a="1"/>
  <c r="I690" i="22"/>
  <c r="J690" i="22" a="1"/>
  <c r="J690" i="22" s="1"/>
  <c r="K690" i="22"/>
  <c r="L690" i="22"/>
  <c r="M690" i="22"/>
  <c r="N690" i="22"/>
  <c r="O690" i="22"/>
  <c r="P690" i="22"/>
  <c r="Q690" i="22"/>
  <c r="R690" i="22"/>
  <c r="S690" i="22"/>
  <c r="T690" i="22"/>
  <c r="U690" i="22"/>
  <c r="V690" i="22"/>
  <c r="A691" i="22"/>
  <c r="B691" i="22"/>
  <c r="C691" i="22"/>
  <c r="D691" i="22"/>
  <c r="F691" i="22"/>
  <c r="G691" i="22" a="1"/>
  <c r="G691" i="22" s="1"/>
  <c r="H691" i="22" a="1"/>
  <c r="H691" i="22" s="1"/>
  <c r="I691" i="22" a="1"/>
  <c r="I691" i="22"/>
  <c r="J691" i="22" a="1"/>
  <c r="J691" i="22"/>
  <c r="K691" i="22"/>
  <c r="L691" i="22"/>
  <c r="M691" i="22"/>
  <c r="N691" i="22"/>
  <c r="O691" i="22"/>
  <c r="P691" i="22"/>
  <c r="Q691" i="22"/>
  <c r="R691" i="22"/>
  <c r="S691" i="22"/>
  <c r="T691" i="22"/>
  <c r="U691" i="22"/>
  <c r="V691" i="22"/>
  <c r="A692" i="22"/>
  <c r="B692" i="22"/>
  <c r="C692" i="22"/>
  <c r="D692" i="22"/>
  <c r="F692" i="22"/>
  <c r="G692" i="22" a="1"/>
  <c r="G692" i="22" s="1"/>
  <c r="H692" i="22" a="1"/>
  <c r="H692" i="22" s="1"/>
  <c r="I692" i="22" a="1"/>
  <c r="I692" i="22" s="1"/>
  <c r="J692" i="22" a="1"/>
  <c r="J692" i="22"/>
  <c r="K692" i="22"/>
  <c r="L692" i="22"/>
  <c r="M692" i="22"/>
  <c r="N692" i="22"/>
  <c r="O692" i="22"/>
  <c r="P692" i="22"/>
  <c r="Q692" i="22"/>
  <c r="R692" i="22"/>
  <c r="S692" i="22"/>
  <c r="T692" i="22"/>
  <c r="U692" i="22"/>
  <c r="V692" i="22"/>
  <c r="A693" i="22"/>
  <c r="B693" i="22"/>
  <c r="C693" i="22"/>
  <c r="D693" i="22"/>
  <c r="F693" i="22"/>
  <c r="G693" i="22" a="1"/>
  <c r="G693" i="22"/>
  <c r="H693" i="22" a="1"/>
  <c r="H693" i="22" s="1"/>
  <c r="I693" i="22" a="1"/>
  <c r="I693" i="22" s="1"/>
  <c r="J693" i="22" a="1"/>
  <c r="J693" i="22" s="1"/>
  <c r="K693" i="22"/>
  <c r="L693" i="22"/>
  <c r="M693" i="22"/>
  <c r="N693" i="22"/>
  <c r="O693" i="22"/>
  <c r="P693" i="22"/>
  <c r="Q693" i="22"/>
  <c r="R693" i="22"/>
  <c r="S693" i="22"/>
  <c r="T693" i="22"/>
  <c r="U693" i="22"/>
  <c r="V693" i="22"/>
  <c r="A694" i="22"/>
  <c r="B694" i="22"/>
  <c r="C694" i="22"/>
  <c r="D694" i="22"/>
  <c r="F694" i="22"/>
  <c r="G694" i="22" a="1"/>
  <c r="G694" i="22"/>
  <c r="H694" i="22" a="1"/>
  <c r="H694" i="22" s="1"/>
  <c r="I694" i="22" a="1"/>
  <c r="I694" i="22"/>
  <c r="J694" i="22" a="1"/>
  <c r="J694" i="22" s="1"/>
  <c r="K694" i="22"/>
  <c r="L694" i="22"/>
  <c r="M694" i="22"/>
  <c r="N694" i="22"/>
  <c r="O694" i="22"/>
  <c r="P694" i="22"/>
  <c r="Q694" i="22"/>
  <c r="R694" i="22"/>
  <c r="S694" i="22"/>
  <c r="T694" i="22"/>
  <c r="U694" i="22"/>
  <c r="V694" i="22"/>
  <c r="A695" i="22"/>
  <c r="B695" i="22"/>
  <c r="C695" i="22"/>
  <c r="D695" i="22"/>
  <c r="F695" i="22"/>
  <c r="G695" i="22" a="1"/>
  <c r="G695" i="22" s="1"/>
  <c r="H695" i="22" a="1"/>
  <c r="H695" i="22"/>
  <c r="I695" i="22" a="1"/>
  <c r="I695" i="22" s="1"/>
  <c r="J695" i="22" a="1"/>
  <c r="J695" i="22" s="1"/>
  <c r="K695" i="22"/>
  <c r="L695" i="22"/>
  <c r="M695" i="22"/>
  <c r="N695" i="22"/>
  <c r="O695" i="22"/>
  <c r="P695" i="22"/>
  <c r="Q695" i="22"/>
  <c r="R695" i="22"/>
  <c r="S695" i="22"/>
  <c r="T695" i="22"/>
  <c r="U695" i="22"/>
  <c r="V695" i="22"/>
  <c r="A696" i="22"/>
  <c r="B696" i="22"/>
  <c r="C696" i="22"/>
  <c r="D696" i="22"/>
  <c r="F696" i="22"/>
  <c r="G696" i="22" a="1"/>
  <c r="G696" i="22" s="1"/>
  <c r="H696" i="22" a="1"/>
  <c r="H696" i="22" s="1"/>
  <c r="I696" i="22" a="1"/>
  <c r="I696" i="22"/>
  <c r="J696" i="22" a="1"/>
  <c r="J696" i="22"/>
  <c r="K696" i="22"/>
  <c r="L696" i="22"/>
  <c r="M696" i="22"/>
  <c r="N696" i="22"/>
  <c r="O696" i="22"/>
  <c r="P696" i="22"/>
  <c r="Q696" i="22"/>
  <c r="R696" i="22"/>
  <c r="S696" i="22"/>
  <c r="T696" i="22"/>
  <c r="U696" i="22"/>
  <c r="V696" i="22"/>
  <c r="A697" i="22"/>
  <c r="B697" i="22"/>
  <c r="C697" i="22"/>
  <c r="D697" i="22"/>
  <c r="F697" i="22"/>
  <c r="G697" i="22" a="1"/>
  <c r="G697" i="22" s="1"/>
  <c r="H697" i="22" a="1"/>
  <c r="H697" i="22" s="1"/>
  <c r="I697" i="22" a="1"/>
  <c r="I697" i="22"/>
  <c r="J697" i="22" a="1"/>
  <c r="J697" i="22" s="1"/>
  <c r="K697" i="22"/>
  <c r="L697" i="22"/>
  <c r="M697" i="22"/>
  <c r="N697" i="22"/>
  <c r="O697" i="22"/>
  <c r="P697" i="22"/>
  <c r="Q697" i="22"/>
  <c r="R697" i="22"/>
  <c r="S697" i="22"/>
  <c r="T697" i="22"/>
  <c r="U697" i="22"/>
  <c r="V697" i="22"/>
  <c r="A698" i="22"/>
  <c r="B698" i="22"/>
  <c r="C698" i="22"/>
  <c r="D698" i="22"/>
  <c r="F698" i="22"/>
  <c r="G698" i="22" a="1"/>
  <c r="G698" i="22" s="1"/>
  <c r="H698" i="22" a="1"/>
  <c r="H698" i="22" s="1"/>
  <c r="I698" i="22" a="1"/>
  <c r="I698" i="22"/>
  <c r="J698" i="22" a="1"/>
  <c r="J698" i="22"/>
  <c r="K698" i="22"/>
  <c r="L698" i="22"/>
  <c r="M698" i="22"/>
  <c r="N698" i="22"/>
  <c r="O698" i="22"/>
  <c r="P698" i="22"/>
  <c r="Q698" i="22"/>
  <c r="R698" i="22"/>
  <c r="S698" i="22"/>
  <c r="T698" i="22"/>
  <c r="U698" i="22"/>
  <c r="V698" i="22"/>
  <c r="A699" i="22"/>
  <c r="B699" i="22"/>
  <c r="C699" i="22"/>
  <c r="D699" i="22"/>
  <c r="F699" i="22"/>
  <c r="G699" i="22" a="1"/>
  <c r="G699" i="22" s="1"/>
  <c r="H699" i="22" a="1"/>
  <c r="H699" i="22" s="1"/>
  <c r="I699" i="22" a="1"/>
  <c r="I699" i="22" s="1"/>
  <c r="J699" i="22" a="1"/>
  <c r="J699" i="22"/>
  <c r="K699" i="22"/>
  <c r="L699" i="22"/>
  <c r="M699" i="22"/>
  <c r="N699" i="22"/>
  <c r="O699" i="22"/>
  <c r="P699" i="22"/>
  <c r="Q699" i="22"/>
  <c r="R699" i="22"/>
  <c r="S699" i="22"/>
  <c r="T699" i="22"/>
  <c r="U699" i="22"/>
  <c r="V699" i="22"/>
  <c r="A700" i="22"/>
  <c r="B700" i="22"/>
  <c r="C700" i="22"/>
  <c r="D700" i="22"/>
  <c r="F700" i="22"/>
  <c r="G700" i="22" a="1"/>
  <c r="G700" i="22"/>
  <c r="H700" i="22" a="1"/>
  <c r="H700" i="22" s="1"/>
  <c r="I700" i="22" a="1"/>
  <c r="I700" i="22" s="1"/>
  <c r="J700" i="22" a="1"/>
  <c r="J700" i="22"/>
  <c r="K700" i="22"/>
  <c r="L700" i="22"/>
  <c r="M700" i="22"/>
  <c r="N700" i="22"/>
  <c r="O700" i="22"/>
  <c r="P700" i="22"/>
  <c r="Q700" i="22"/>
  <c r="R700" i="22"/>
  <c r="S700" i="22"/>
  <c r="T700" i="22"/>
  <c r="U700" i="22"/>
  <c r="V700" i="22"/>
  <c r="A701" i="22"/>
  <c r="B701" i="22"/>
  <c r="C701" i="22"/>
  <c r="D701" i="22"/>
  <c r="F701" i="22"/>
  <c r="G701" i="22" a="1"/>
  <c r="G701" i="22"/>
  <c r="H701" i="22" a="1"/>
  <c r="H701" i="22" s="1"/>
  <c r="I701" i="22" a="1"/>
  <c r="I701" i="22" s="1"/>
  <c r="J701" i="22" a="1"/>
  <c r="J701" i="22" s="1"/>
  <c r="K701" i="22"/>
  <c r="L701" i="22"/>
  <c r="M701" i="22"/>
  <c r="N701" i="22"/>
  <c r="O701" i="22"/>
  <c r="P701" i="22"/>
  <c r="Q701" i="22"/>
  <c r="R701" i="22"/>
  <c r="S701" i="22"/>
  <c r="T701" i="22"/>
  <c r="U701" i="22"/>
  <c r="V701" i="22"/>
  <c r="A702" i="22"/>
  <c r="B702" i="22"/>
  <c r="C702" i="22"/>
  <c r="D702" i="22"/>
  <c r="F702" i="22"/>
  <c r="G702" i="22" a="1"/>
  <c r="G702" i="22"/>
  <c r="H702" i="22" a="1"/>
  <c r="H702" i="22" s="1"/>
  <c r="I702" i="22" a="1"/>
  <c r="I702" i="22"/>
  <c r="J702" i="22" a="1"/>
  <c r="J702" i="22" s="1"/>
  <c r="K702" i="22"/>
  <c r="L702" i="22"/>
  <c r="M702" i="22"/>
  <c r="N702" i="22"/>
  <c r="O702" i="22"/>
  <c r="P702" i="22"/>
  <c r="Q702" i="22"/>
  <c r="R702" i="22"/>
  <c r="S702" i="22"/>
  <c r="T702" i="22"/>
  <c r="U702" i="22"/>
  <c r="V702" i="22"/>
  <c r="A703" i="22"/>
  <c r="B703" i="22"/>
  <c r="C703" i="22"/>
  <c r="D703" i="22"/>
  <c r="F703" i="22"/>
  <c r="G703" i="22" a="1"/>
  <c r="G703" i="22" s="1"/>
  <c r="H703" i="22" a="1"/>
  <c r="H703" i="22"/>
  <c r="I703" i="22" a="1"/>
  <c r="I703" i="22" s="1"/>
  <c r="J703" i="22" a="1"/>
  <c r="J703" i="22"/>
  <c r="K703" i="22"/>
  <c r="L703" i="22"/>
  <c r="M703" i="22"/>
  <c r="N703" i="22"/>
  <c r="O703" i="22"/>
  <c r="P703" i="22"/>
  <c r="Q703" i="22"/>
  <c r="R703" i="22"/>
  <c r="S703" i="22"/>
  <c r="T703" i="22"/>
  <c r="U703" i="22"/>
  <c r="V703" i="22"/>
  <c r="A704" i="22"/>
  <c r="B704" i="22"/>
  <c r="C704" i="22"/>
  <c r="D704" i="22"/>
  <c r="F704" i="22"/>
  <c r="G704" i="22" a="1"/>
  <c r="G704" i="22" s="1"/>
  <c r="H704" i="22" a="1"/>
  <c r="H704" i="22" s="1"/>
  <c r="I704" i="22" a="1"/>
  <c r="I704" i="22"/>
  <c r="J704" i="22" a="1"/>
  <c r="J704" i="22" s="1"/>
  <c r="K704" i="22"/>
  <c r="L704" i="22"/>
  <c r="M704" i="22"/>
  <c r="N704" i="22"/>
  <c r="O704" i="22"/>
  <c r="P704" i="22"/>
  <c r="Q704" i="22"/>
  <c r="R704" i="22"/>
  <c r="S704" i="22"/>
  <c r="T704" i="22"/>
  <c r="U704" i="22"/>
  <c r="V704" i="22"/>
  <c r="A705" i="22"/>
  <c r="B705" i="22"/>
  <c r="C705" i="22"/>
  <c r="D705" i="22"/>
  <c r="F705" i="22"/>
  <c r="G705" i="22" a="1"/>
  <c r="G705" i="22" s="1"/>
  <c r="H705" i="22" a="1"/>
  <c r="H705" i="22" s="1"/>
  <c r="I705" i="22" a="1"/>
  <c r="I705" i="22"/>
  <c r="J705" i="22" a="1"/>
  <c r="J705" i="22"/>
  <c r="K705" i="22"/>
  <c r="L705" i="22"/>
  <c r="M705" i="22"/>
  <c r="N705" i="22"/>
  <c r="O705" i="22"/>
  <c r="P705" i="22"/>
  <c r="Q705" i="22"/>
  <c r="R705" i="22"/>
  <c r="S705" i="22"/>
  <c r="T705" i="22"/>
  <c r="U705" i="22"/>
  <c r="V705" i="22"/>
  <c r="A706" i="22"/>
  <c r="B706" i="22"/>
  <c r="C706" i="22"/>
  <c r="D706" i="22"/>
  <c r="F706" i="22"/>
  <c r="G706" i="22" a="1"/>
  <c r="G706" i="22" s="1"/>
  <c r="H706" i="22" a="1"/>
  <c r="H706" i="22" s="1"/>
  <c r="I706" i="22" a="1"/>
  <c r="I706" i="22"/>
  <c r="J706" i="22" a="1"/>
  <c r="J706" i="22"/>
  <c r="K706" i="22"/>
  <c r="L706" i="22"/>
  <c r="M706" i="22"/>
  <c r="N706" i="22"/>
  <c r="O706" i="22"/>
  <c r="P706" i="22"/>
  <c r="Q706" i="22"/>
  <c r="R706" i="22"/>
  <c r="S706" i="22"/>
  <c r="T706" i="22"/>
  <c r="U706" i="22"/>
  <c r="V706" i="22"/>
  <c r="A707" i="22"/>
  <c r="B707" i="22"/>
  <c r="C707" i="22"/>
  <c r="D707" i="22"/>
  <c r="F707" i="22"/>
  <c r="G707" i="22" a="1"/>
  <c r="G707" i="22" s="1"/>
  <c r="H707" i="22" a="1"/>
  <c r="H707" i="22" s="1"/>
  <c r="I707" i="22" a="1"/>
  <c r="I707" i="22" s="1"/>
  <c r="J707" i="22" a="1"/>
  <c r="J707" i="22"/>
  <c r="K707" i="22"/>
  <c r="L707" i="22"/>
  <c r="M707" i="22"/>
  <c r="N707" i="22"/>
  <c r="O707" i="22"/>
  <c r="P707" i="22"/>
  <c r="Q707" i="22"/>
  <c r="R707" i="22"/>
  <c r="S707" i="22"/>
  <c r="T707" i="22"/>
  <c r="U707" i="22"/>
  <c r="V707" i="22"/>
  <c r="A708" i="22"/>
  <c r="B708" i="22"/>
  <c r="C708" i="22"/>
  <c r="D708" i="22"/>
  <c r="F708" i="22"/>
  <c r="G708" i="22" a="1"/>
  <c r="G708" i="22" s="1"/>
  <c r="H708" i="22" a="1"/>
  <c r="H708" i="22" s="1"/>
  <c r="I708" i="22" a="1"/>
  <c r="I708" i="22" s="1"/>
  <c r="J708" i="22" a="1"/>
  <c r="J708" i="22" s="1"/>
  <c r="K708" i="22"/>
  <c r="L708" i="22"/>
  <c r="M708" i="22"/>
  <c r="N708" i="22"/>
  <c r="O708" i="22"/>
  <c r="P708" i="22"/>
  <c r="Q708" i="22"/>
  <c r="R708" i="22"/>
  <c r="S708" i="22"/>
  <c r="T708" i="22"/>
  <c r="U708" i="22"/>
  <c r="V708" i="22"/>
  <c r="A709" i="22"/>
  <c r="B709" i="22"/>
  <c r="C709" i="22"/>
  <c r="D709" i="22"/>
  <c r="F709" i="22"/>
  <c r="G709" i="22" a="1"/>
  <c r="G709" i="22"/>
  <c r="H709" i="22" a="1"/>
  <c r="H709" i="22" s="1"/>
  <c r="I709" i="22" a="1"/>
  <c r="I709" i="22"/>
  <c r="J709" i="22" a="1"/>
  <c r="J709" i="22" s="1"/>
  <c r="K709" i="22"/>
  <c r="L709" i="22"/>
  <c r="M709" i="22"/>
  <c r="N709" i="22"/>
  <c r="O709" i="22"/>
  <c r="P709" i="22"/>
  <c r="Q709" i="22"/>
  <c r="R709" i="22"/>
  <c r="S709" i="22"/>
  <c r="T709" i="22"/>
  <c r="U709" i="22"/>
  <c r="V709" i="22"/>
  <c r="A710" i="22"/>
  <c r="B710" i="22"/>
  <c r="C710" i="22"/>
  <c r="D710" i="22"/>
  <c r="F710" i="22"/>
  <c r="G710" i="22" a="1"/>
  <c r="G710" i="22" s="1"/>
  <c r="H710" i="22" a="1"/>
  <c r="H710" i="22" s="1"/>
  <c r="I710" i="22" a="1"/>
  <c r="I710" i="22"/>
  <c r="J710" i="22" a="1"/>
  <c r="J710" i="22" s="1"/>
  <c r="K710" i="22"/>
  <c r="L710" i="22"/>
  <c r="M710" i="22"/>
  <c r="N710" i="22"/>
  <c r="O710" i="22"/>
  <c r="P710" i="22"/>
  <c r="Q710" i="22"/>
  <c r="R710" i="22"/>
  <c r="S710" i="22"/>
  <c r="T710" i="22"/>
  <c r="U710" i="22"/>
  <c r="V710" i="22"/>
  <c r="A711" i="22"/>
  <c r="B711" i="22"/>
  <c r="C711" i="22"/>
  <c r="D711" i="22"/>
  <c r="F711" i="22"/>
  <c r="G711" i="22" a="1"/>
  <c r="G711" i="22" s="1"/>
  <c r="H711" i="22" a="1"/>
  <c r="H711" i="22"/>
  <c r="I711" i="22" a="1"/>
  <c r="I711" i="22" s="1"/>
  <c r="J711" i="22" a="1"/>
  <c r="J711" i="22"/>
  <c r="K711" i="22"/>
  <c r="L711" i="22"/>
  <c r="M711" i="22"/>
  <c r="N711" i="22"/>
  <c r="O711" i="22"/>
  <c r="P711" i="22"/>
  <c r="Q711" i="22"/>
  <c r="R711" i="22"/>
  <c r="S711" i="22"/>
  <c r="T711" i="22"/>
  <c r="U711" i="22"/>
  <c r="V711" i="22"/>
  <c r="A712" i="22"/>
  <c r="B712" i="22"/>
  <c r="C712" i="22"/>
  <c r="D712" i="22"/>
  <c r="F712" i="22"/>
  <c r="G712" i="22" a="1"/>
  <c r="G712" i="22" s="1"/>
  <c r="H712" i="22" a="1"/>
  <c r="H712" i="22" s="1"/>
  <c r="I712" i="22" a="1"/>
  <c r="I712" i="22"/>
  <c r="J712" i="22" a="1"/>
  <c r="J712" i="22"/>
  <c r="K712" i="22"/>
  <c r="L712" i="22"/>
  <c r="M712" i="22"/>
  <c r="N712" i="22"/>
  <c r="O712" i="22"/>
  <c r="P712" i="22"/>
  <c r="Q712" i="22"/>
  <c r="R712" i="22"/>
  <c r="S712" i="22"/>
  <c r="T712" i="22"/>
  <c r="U712" i="22"/>
  <c r="V712" i="22"/>
  <c r="A713" i="22"/>
  <c r="B713" i="22"/>
  <c r="C713" i="22"/>
  <c r="D713" i="22"/>
  <c r="F713" i="22"/>
  <c r="G713" i="22" a="1"/>
  <c r="G713" i="22" s="1"/>
  <c r="H713" i="22" a="1"/>
  <c r="H713" i="22" s="1"/>
  <c r="I713" i="22" a="1"/>
  <c r="I713" i="22"/>
  <c r="J713" i="22" a="1"/>
  <c r="J713" i="22" s="1"/>
  <c r="K713" i="22"/>
  <c r="L713" i="22"/>
  <c r="M713" i="22"/>
  <c r="N713" i="22"/>
  <c r="O713" i="22"/>
  <c r="P713" i="22"/>
  <c r="Q713" i="22"/>
  <c r="R713" i="22"/>
  <c r="S713" i="22"/>
  <c r="T713" i="22"/>
  <c r="U713" i="22"/>
  <c r="V713" i="22"/>
  <c r="A714" i="22"/>
  <c r="B714" i="22"/>
  <c r="C714" i="22"/>
  <c r="D714" i="22"/>
  <c r="F714" i="22"/>
  <c r="G714" i="22" a="1"/>
  <c r="G714" i="22" s="1"/>
  <c r="H714" i="22" a="1"/>
  <c r="H714" i="22" s="1"/>
  <c r="I714" i="22" a="1"/>
  <c r="I714" i="22"/>
  <c r="J714" i="22" a="1"/>
  <c r="J714" i="22"/>
  <c r="K714" i="22"/>
  <c r="L714" i="22"/>
  <c r="M714" i="22"/>
  <c r="N714" i="22"/>
  <c r="O714" i="22"/>
  <c r="P714" i="22"/>
  <c r="Q714" i="22"/>
  <c r="R714" i="22"/>
  <c r="S714" i="22"/>
  <c r="T714" i="22"/>
  <c r="U714" i="22"/>
  <c r="V714" i="22"/>
  <c r="A715" i="22"/>
  <c r="B715" i="22"/>
  <c r="C715" i="22"/>
  <c r="D715" i="22"/>
  <c r="F715" i="22"/>
  <c r="G715" i="22" a="1"/>
  <c r="G715" i="22" s="1"/>
  <c r="H715" i="22" a="1"/>
  <c r="H715" i="22" s="1"/>
  <c r="I715" i="22" a="1"/>
  <c r="I715" i="22" s="1"/>
  <c r="J715" i="22" a="1"/>
  <c r="J715" i="22"/>
  <c r="K715" i="22"/>
  <c r="L715" i="22"/>
  <c r="M715" i="22"/>
  <c r="N715" i="22"/>
  <c r="O715" i="22"/>
  <c r="P715" i="22"/>
  <c r="Q715" i="22"/>
  <c r="R715" i="22"/>
  <c r="S715" i="22"/>
  <c r="T715" i="22"/>
  <c r="U715" i="22"/>
  <c r="V715" i="22"/>
  <c r="A716" i="22"/>
  <c r="B716" i="22"/>
  <c r="C716" i="22"/>
  <c r="D716" i="22"/>
  <c r="F716" i="22"/>
  <c r="G716" i="22" a="1"/>
  <c r="G716" i="22"/>
  <c r="H716" i="22" a="1"/>
  <c r="H716" i="22" s="1"/>
  <c r="I716" i="22" a="1"/>
  <c r="I716" i="22" s="1"/>
  <c r="J716" i="22" a="1"/>
  <c r="J716" i="22" s="1"/>
  <c r="K716" i="22"/>
  <c r="L716" i="22"/>
  <c r="M716" i="22"/>
  <c r="N716" i="22"/>
  <c r="O716" i="22"/>
  <c r="P716" i="22"/>
  <c r="Q716" i="22"/>
  <c r="R716" i="22"/>
  <c r="S716" i="22"/>
  <c r="T716" i="22"/>
  <c r="U716" i="22"/>
  <c r="V716" i="22"/>
  <c r="A717" i="22"/>
  <c r="B717" i="22"/>
  <c r="C717" i="22"/>
  <c r="D717" i="22"/>
  <c r="F717" i="22"/>
  <c r="G717" i="22" a="1"/>
  <c r="G717" i="22"/>
  <c r="H717" i="22" a="1"/>
  <c r="H717" i="22" s="1"/>
  <c r="I717" i="22" a="1"/>
  <c r="I717" i="22"/>
  <c r="J717" i="22" a="1"/>
  <c r="J717" i="22" s="1"/>
  <c r="K717" i="22"/>
  <c r="L717" i="22"/>
  <c r="M717" i="22"/>
  <c r="N717" i="22"/>
  <c r="O717" i="22"/>
  <c r="P717" i="22"/>
  <c r="Q717" i="22"/>
  <c r="R717" i="22"/>
  <c r="S717" i="22"/>
  <c r="T717" i="22"/>
  <c r="U717" i="22"/>
  <c r="V717" i="22"/>
  <c r="A718" i="22"/>
  <c r="B718" i="22"/>
  <c r="C718" i="22"/>
  <c r="D718" i="22"/>
  <c r="F718" i="22"/>
  <c r="G718" i="22" a="1"/>
  <c r="G718" i="22" s="1"/>
  <c r="H718" i="22" a="1"/>
  <c r="H718" i="22" s="1"/>
  <c r="I718" i="22" a="1"/>
  <c r="I718" i="22"/>
  <c r="J718" i="22" a="1"/>
  <c r="J718" i="22" s="1"/>
  <c r="K718" i="22"/>
  <c r="L718" i="22"/>
  <c r="M718" i="22"/>
  <c r="N718" i="22"/>
  <c r="O718" i="22"/>
  <c r="P718" i="22"/>
  <c r="Q718" i="22"/>
  <c r="R718" i="22"/>
  <c r="S718" i="22"/>
  <c r="T718" i="22"/>
  <c r="U718" i="22"/>
  <c r="V718" i="22"/>
  <c r="A719" i="22"/>
  <c r="B719" i="22"/>
  <c r="C719" i="22"/>
  <c r="D719" i="22"/>
  <c r="F719" i="22"/>
  <c r="G719" i="22" a="1"/>
  <c r="G719" i="22" s="1"/>
  <c r="H719" i="22" a="1"/>
  <c r="H719" i="22"/>
  <c r="I719" i="22" a="1"/>
  <c r="I719" i="22"/>
  <c r="J719" i="22" a="1"/>
  <c r="J719" i="22" s="1"/>
  <c r="K719" i="22"/>
  <c r="L719" i="22"/>
  <c r="M719" i="22"/>
  <c r="N719" i="22"/>
  <c r="O719" i="22"/>
  <c r="P719" i="22"/>
  <c r="Q719" i="22"/>
  <c r="R719" i="22"/>
  <c r="S719" i="22"/>
  <c r="T719" i="22"/>
  <c r="U719" i="22"/>
  <c r="V719" i="22"/>
  <c r="A720" i="22"/>
  <c r="B720" i="22"/>
  <c r="C720" i="22"/>
  <c r="D720" i="22"/>
  <c r="F720" i="22"/>
  <c r="G720" i="22" a="1"/>
  <c r="G720" i="22" s="1"/>
  <c r="H720" i="22" a="1"/>
  <c r="H720" i="22" s="1"/>
  <c r="I720" i="22" a="1"/>
  <c r="I720" i="22"/>
  <c r="J720" i="22" a="1"/>
  <c r="J720" i="22"/>
  <c r="K720" i="22"/>
  <c r="L720" i="22"/>
  <c r="M720" i="22"/>
  <c r="N720" i="22"/>
  <c r="O720" i="22"/>
  <c r="P720" i="22"/>
  <c r="Q720" i="22"/>
  <c r="R720" i="22"/>
  <c r="S720" i="22"/>
  <c r="T720" i="22"/>
  <c r="U720" i="22"/>
  <c r="V720" i="22"/>
  <c r="A721" i="22"/>
  <c r="B721" i="22"/>
  <c r="C721" i="22"/>
  <c r="D721" i="22"/>
  <c r="F721" i="22"/>
  <c r="G721" i="22" a="1"/>
  <c r="G721" i="22" s="1"/>
  <c r="H721" i="22" a="1"/>
  <c r="H721" i="22" s="1"/>
  <c r="I721" i="22" a="1"/>
  <c r="I721" i="22"/>
  <c r="J721" i="22" a="1"/>
  <c r="J721" i="22"/>
  <c r="K721" i="22"/>
  <c r="L721" i="22"/>
  <c r="M721" i="22"/>
  <c r="N721" i="22"/>
  <c r="O721" i="22"/>
  <c r="P721" i="22"/>
  <c r="Q721" i="22"/>
  <c r="R721" i="22"/>
  <c r="S721" i="22"/>
  <c r="T721" i="22"/>
  <c r="U721" i="22"/>
  <c r="V721" i="22"/>
  <c r="A722" i="22"/>
  <c r="B722" i="22"/>
  <c r="C722" i="22"/>
  <c r="D722" i="22"/>
  <c r="F722" i="22"/>
  <c r="G722" i="22" a="1"/>
  <c r="G722" i="22" s="1"/>
  <c r="H722" i="22" a="1"/>
  <c r="H722" i="22" s="1"/>
  <c r="I722" i="22" a="1"/>
  <c r="I722" i="22"/>
  <c r="J722" i="22" a="1"/>
  <c r="J722" i="22"/>
  <c r="K722" i="22"/>
  <c r="L722" i="22"/>
  <c r="M722" i="22"/>
  <c r="N722" i="22"/>
  <c r="O722" i="22"/>
  <c r="P722" i="22"/>
  <c r="Q722" i="22"/>
  <c r="R722" i="22"/>
  <c r="S722" i="22"/>
  <c r="T722" i="22"/>
  <c r="U722" i="22"/>
  <c r="V722" i="22"/>
  <c r="A723" i="22"/>
  <c r="B723" i="22"/>
  <c r="C723" i="22"/>
  <c r="D723" i="22"/>
  <c r="F723" i="22"/>
  <c r="G723" i="22" a="1"/>
  <c r="G723" i="22" s="1"/>
  <c r="H723" i="22" a="1"/>
  <c r="H723" i="22" s="1"/>
  <c r="I723" i="22" a="1"/>
  <c r="I723" i="22" s="1"/>
  <c r="J723" i="22" a="1"/>
  <c r="J723" i="22"/>
  <c r="K723" i="22"/>
  <c r="L723" i="22"/>
  <c r="M723" i="22"/>
  <c r="N723" i="22"/>
  <c r="O723" i="22"/>
  <c r="P723" i="22"/>
  <c r="Q723" i="22"/>
  <c r="R723" i="22"/>
  <c r="S723" i="22"/>
  <c r="T723" i="22"/>
  <c r="U723" i="22"/>
  <c r="V723" i="22"/>
  <c r="A724" i="22"/>
  <c r="B724" i="22"/>
  <c r="C724" i="22"/>
  <c r="D724" i="22"/>
  <c r="F724" i="22"/>
  <c r="G724" i="22" a="1"/>
  <c r="G724" i="22" s="1"/>
  <c r="H724" i="22" a="1"/>
  <c r="H724" i="22" s="1"/>
  <c r="I724" i="22" a="1"/>
  <c r="I724" i="22" s="1"/>
  <c r="J724" i="22" a="1"/>
  <c r="J724" i="22" s="1"/>
  <c r="K724" i="22"/>
  <c r="L724" i="22"/>
  <c r="M724" i="22"/>
  <c r="N724" i="22"/>
  <c r="O724" i="22"/>
  <c r="P724" i="22"/>
  <c r="Q724" i="22"/>
  <c r="R724" i="22"/>
  <c r="S724" i="22"/>
  <c r="T724" i="22"/>
  <c r="U724" i="22"/>
  <c r="V724" i="22"/>
  <c r="A725" i="22"/>
  <c r="B725" i="22"/>
  <c r="C725" i="22"/>
  <c r="D725" i="22"/>
  <c r="F725" i="22"/>
  <c r="G725" i="22" a="1"/>
  <c r="G725" i="22"/>
  <c r="H725" i="22" a="1"/>
  <c r="H725" i="22" s="1"/>
  <c r="I725" i="22" a="1"/>
  <c r="I725" i="22"/>
  <c r="J725" i="22" a="1"/>
  <c r="J725" i="22" s="1"/>
  <c r="K725" i="22"/>
  <c r="L725" i="22"/>
  <c r="M725" i="22"/>
  <c r="N725" i="22"/>
  <c r="O725" i="22"/>
  <c r="P725" i="22"/>
  <c r="Q725" i="22"/>
  <c r="R725" i="22"/>
  <c r="S725" i="22"/>
  <c r="T725" i="22"/>
  <c r="U725" i="22"/>
  <c r="V725" i="22"/>
  <c r="A726" i="22"/>
  <c r="B726" i="22"/>
  <c r="C726" i="22"/>
  <c r="D726" i="22"/>
  <c r="F726" i="22"/>
  <c r="G726" i="22" a="1"/>
  <c r="G726" i="22" s="1"/>
  <c r="H726" i="22" a="1"/>
  <c r="H726" i="22" s="1"/>
  <c r="I726" i="22" a="1"/>
  <c r="I726" i="22"/>
  <c r="J726" i="22" a="1"/>
  <c r="J726" i="22" s="1"/>
  <c r="K726" i="22"/>
  <c r="L726" i="22"/>
  <c r="M726" i="22"/>
  <c r="N726" i="22"/>
  <c r="O726" i="22"/>
  <c r="P726" i="22"/>
  <c r="Q726" i="22"/>
  <c r="R726" i="22"/>
  <c r="S726" i="22"/>
  <c r="T726" i="22"/>
  <c r="U726" i="22"/>
  <c r="V726" i="22"/>
  <c r="A727" i="22"/>
  <c r="B727" i="22"/>
  <c r="C727" i="22"/>
  <c r="D727" i="22"/>
  <c r="F727" i="22"/>
  <c r="G727" i="22" a="1"/>
  <c r="G727" i="22" s="1"/>
  <c r="H727" i="22" a="1"/>
  <c r="H727" i="22"/>
  <c r="I727" i="22" a="1"/>
  <c r="I727" i="22"/>
  <c r="J727" i="22" a="1"/>
  <c r="J727" i="22" s="1"/>
  <c r="K727" i="22"/>
  <c r="L727" i="22"/>
  <c r="M727" i="22"/>
  <c r="N727" i="22"/>
  <c r="O727" i="22"/>
  <c r="P727" i="22"/>
  <c r="Q727" i="22"/>
  <c r="R727" i="22"/>
  <c r="S727" i="22"/>
  <c r="T727" i="22"/>
  <c r="U727" i="22"/>
  <c r="V727" i="22"/>
  <c r="A728" i="22"/>
  <c r="B728" i="22"/>
  <c r="C728" i="22"/>
  <c r="D728" i="22"/>
  <c r="F728" i="22"/>
  <c r="G728" i="22" a="1"/>
  <c r="G728" i="22" s="1"/>
  <c r="H728" i="22" a="1"/>
  <c r="H728" i="22" s="1"/>
  <c r="I728" i="22" a="1"/>
  <c r="I728" i="22"/>
  <c r="J728" i="22" a="1"/>
  <c r="J728" i="22" s="1"/>
  <c r="K728" i="22"/>
  <c r="L728" i="22"/>
  <c r="M728" i="22"/>
  <c r="N728" i="22"/>
  <c r="O728" i="22"/>
  <c r="P728" i="22"/>
  <c r="Q728" i="22"/>
  <c r="R728" i="22"/>
  <c r="S728" i="22"/>
  <c r="T728" i="22"/>
  <c r="U728" i="22"/>
  <c r="V728" i="22"/>
  <c r="A729" i="22"/>
  <c r="B729" i="22"/>
  <c r="C729" i="22"/>
  <c r="D729" i="22"/>
  <c r="F729" i="22"/>
  <c r="G729" i="22" a="1"/>
  <c r="G729" i="22" s="1"/>
  <c r="H729" i="22" a="1"/>
  <c r="H729" i="22" s="1"/>
  <c r="I729" i="22" a="1"/>
  <c r="I729" i="22"/>
  <c r="J729" i="22" a="1"/>
  <c r="J729" i="22" s="1"/>
  <c r="K729" i="22"/>
  <c r="L729" i="22"/>
  <c r="M729" i="22"/>
  <c r="N729" i="22"/>
  <c r="O729" i="22"/>
  <c r="P729" i="22"/>
  <c r="Q729" i="22"/>
  <c r="R729" i="22"/>
  <c r="S729" i="22"/>
  <c r="T729" i="22"/>
  <c r="U729" i="22"/>
  <c r="V729" i="22"/>
  <c r="A730" i="22"/>
  <c r="B730" i="22"/>
  <c r="C730" i="22"/>
  <c r="D730" i="22"/>
  <c r="F730" i="22"/>
  <c r="G730" i="22" a="1"/>
  <c r="G730" i="22" s="1"/>
  <c r="H730" i="22" a="1"/>
  <c r="H730" i="22" s="1"/>
  <c r="I730" i="22" a="1"/>
  <c r="I730" i="22"/>
  <c r="J730" i="22" a="1"/>
  <c r="J730" i="22" s="1"/>
  <c r="K730" i="22"/>
  <c r="L730" i="22"/>
  <c r="M730" i="22"/>
  <c r="N730" i="22"/>
  <c r="O730" i="22"/>
  <c r="P730" i="22"/>
  <c r="Q730" i="22"/>
  <c r="R730" i="22"/>
  <c r="S730" i="22"/>
  <c r="T730" i="22"/>
  <c r="U730" i="22"/>
  <c r="V730" i="22"/>
  <c r="A731" i="22"/>
  <c r="B731" i="22"/>
  <c r="C731" i="22"/>
  <c r="D731" i="22"/>
  <c r="F731" i="22"/>
  <c r="G731" i="22" a="1"/>
  <c r="G731" i="22" s="1"/>
  <c r="H731" i="22" a="1"/>
  <c r="H731" i="22" s="1"/>
  <c r="I731" i="22" a="1"/>
  <c r="I731" i="22" s="1"/>
  <c r="J731" i="22" a="1"/>
  <c r="J731" i="22"/>
  <c r="K731" i="22"/>
  <c r="L731" i="22"/>
  <c r="M731" i="22"/>
  <c r="N731" i="22"/>
  <c r="O731" i="22"/>
  <c r="P731" i="22"/>
  <c r="Q731" i="22"/>
  <c r="R731" i="22"/>
  <c r="S731" i="22"/>
  <c r="T731" i="22"/>
  <c r="U731" i="22"/>
  <c r="V731" i="22"/>
  <c r="A732" i="22"/>
  <c r="B732" i="22"/>
  <c r="C732" i="22"/>
  <c r="D732" i="22"/>
  <c r="F732" i="22"/>
  <c r="G732" i="22" a="1"/>
  <c r="G732" i="22"/>
  <c r="H732" i="22" a="1"/>
  <c r="H732" i="22" s="1"/>
  <c r="I732" i="22" a="1"/>
  <c r="I732" i="22" s="1"/>
  <c r="J732" i="22" a="1"/>
  <c r="J732" i="22" s="1"/>
  <c r="K732" i="22"/>
  <c r="L732" i="22"/>
  <c r="M732" i="22"/>
  <c r="N732" i="22"/>
  <c r="O732" i="22"/>
  <c r="P732" i="22"/>
  <c r="Q732" i="22"/>
  <c r="R732" i="22"/>
  <c r="S732" i="22"/>
  <c r="T732" i="22"/>
  <c r="U732" i="22"/>
  <c r="V732" i="22"/>
  <c r="A733" i="22"/>
  <c r="B733" i="22"/>
  <c r="C733" i="22"/>
  <c r="D733" i="22"/>
  <c r="F733" i="22"/>
  <c r="G733" i="22" a="1"/>
  <c r="G733" i="22"/>
  <c r="H733" i="22" a="1"/>
  <c r="H733" i="22" s="1"/>
  <c r="I733" i="22" a="1"/>
  <c r="I733" i="22"/>
  <c r="J733" i="22" a="1"/>
  <c r="J733" i="22" s="1"/>
  <c r="K733" i="22"/>
  <c r="L733" i="22"/>
  <c r="M733" i="22"/>
  <c r="N733" i="22"/>
  <c r="O733" i="22"/>
  <c r="P733" i="22"/>
  <c r="Q733" i="22"/>
  <c r="R733" i="22"/>
  <c r="S733" i="22"/>
  <c r="T733" i="22"/>
  <c r="U733" i="22"/>
  <c r="V733" i="22"/>
  <c r="A734" i="22"/>
  <c r="B734" i="22"/>
  <c r="C734" i="22"/>
  <c r="D734" i="22"/>
  <c r="F734" i="22"/>
  <c r="G734" i="22" a="1"/>
  <c r="G734" i="22" s="1"/>
  <c r="H734" i="22" a="1"/>
  <c r="H734" i="22" s="1"/>
  <c r="I734" i="22" a="1"/>
  <c r="I734" i="22"/>
  <c r="J734" i="22" a="1"/>
  <c r="J734" i="22" s="1"/>
  <c r="K734" i="22"/>
  <c r="L734" i="22"/>
  <c r="M734" i="22"/>
  <c r="N734" i="22"/>
  <c r="O734" i="22"/>
  <c r="P734" i="22"/>
  <c r="Q734" i="22"/>
  <c r="R734" i="22"/>
  <c r="S734" i="22"/>
  <c r="T734" i="22"/>
  <c r="U734" i="22"/>
  <c r="V734" i="22"/>
  <c r="A735" i="22"/>
  <c r="B735" i="22"/>
  <c r="C735" i="22"/>
  <c r="D735" i="22"/>
  <c r="F735" i="22"/>
  <c r="G735" i="22" a="1"/>
  <c r="G735" i="22" s="1"/>
  <c r="H735" i="22" a="1"/>
  <c r="H735" i="22"/>
  <c r="I735" i="22" a="1"/>
  <c r="I735" i="22"/>
  <c r="J735" i="22" a="1"/>
  <c r="J735" i="22" s="1"/>
  <c r="K735" i="22"/>
  <c r="L735" i="22"/>
  <c r="M735" i="22"/>
  <c r="N735" i="22"/>
  <c r="O735" i="22"/>
  <c r="P735" i="22"/>
  <c r="Q735" i="22"/>
  <c r="R735" i="22"/>
  <c r="S735" i="22"/>
  <c r="T735" i="22"/>
  <c r="U735" i="22"/>
  <c r="V735" i="22"/>
  <c r="A736" i="22"/>
  <c r="B736" i="22"/>
  <c r="C736" i="22"/>
  <c r="D736" i="22"/>
  <c r="F736" i="22"/>
  <c r="G736" i="22" a="1"/>
  <c r="G736" i="22" s="1"/>
  <c r="H736" i="22" a="1"/>
  <c r="H736" i="22" s="1"/>
  <c r="I736" i="22" a="1"/>
  <c r="I736" i="22"/>
  <c r="J736" i="22" a="1"/>
  <c r="J736" i="22" s="1"/>
  <c r="K736" i="22"/>
  <c r="L736" i="22"/>
  <c r="M736" i="22"/>
  <c r="N736" i="22"/>
  <c r="O736" i="22"/>
  <c r="P736" i="22"/>
  <c r="Q736" i="22"/>
  <c r="R736" i="22"/>
  <c r="S736" i="22"/>
  <c r="T736" i="22"/>
  <c r="U736" i="22"/>
  <c r="V736" i="22"/>
  <c r="A737" i="22"/>
  <c r="B737" i="22"/>
  <c r="C737" i="22"/>
  <c r="D737" i="22"/>
  <c r="F737" i="22"/>
  <c r="G737" i="22" a="1"/>
  <c r="G737" i="22" s="1"/>
  <c r="H737" i="22" a="1"/>
  <c r="H737" i="22" s="1"/>
  <c r="I737" i="22" a="1"/>
  <c r="I737" i="22"/>
  <c r="J737" i="22" a="1"/>
  <c r="J737" i="22" s="1"/>
  <c r="K737" i="22"/>
  <c r="L737" i="22"/>
  <c r="M737" i="22"/>
  <c r="N737" i="22"/>
  <c r="O737" i="22"/>
  <c r="P737" i="22"/>
  <c r="Q737" i="22"/>
  <c r="R737" i="22"/>
  <c r="S737" i="22"/>
  <c r="T737" i="22"/>
  <c r="U737" i="22"/>
  <c r="V737" i="22"/>
  <c r="A738" i="22"/>
  <c r="B738" i="22"/>
  <c r="C738" i="22"/>
  <c r="D738" i="22"/>
  <c r="F738" i="22"/>
  <c r="G738" i="22" a="1"/>
  <c r="G738" i="22" s="1"/>
  <c r="H738" i="22" a="1"/>
  <c r="H738" i="22" s="1"/>
  <c r="I738" i="22" a="1"/>
  <c r="I738" i="22"/>
  <c r="J738" i="22" a="1"/>
  <c r="J738" i="22"/>
  <c r="K738" i="22"/>
  <c r="L738" i="22"/>
  <c r="M738" i="22"/>
  <c r="N738" i="22"/>
  <c r="O738" i="22"/>
  <c r="P738" i="22"/>
  <c r="Q738" i="22"/>
  <c r="R738" i="22"/>
  <c r="S738" i="22"/>
  <c r="T738" i="22"/>
  <c r="U738" i="22"/>
  <c r="V738" i="22"/>
  <c r="A739" i="22"/>
  <c r="B739" i="22"/>
  <c r="C739" i="22"/>
  <c r="D739" i="22"/>
  <c r="F739" i="22"/>
  <c r="G739" i="22" a="1"/>
  <c r="G739" i="22" s="1"/>
  <c r="H739" i="22" a="1"/>
  <c r="H739" i="22" s="1"/>
  <c r="I739" i="22" a="1"/>
  <c r="I739" i="22"/>
  <c r="J739" i="22" a="1"/>
  <c r="J739" i="22"/>
  <c r="K739" i="22"/>
  <c r="L739" i="22"/>
  <c r="M739" i="22"/>
  <c r="N739" i="22"/>
  <c r="O739" i="22"/>
  <c r="P739" i="22"/>
  <c r="Q739" i="22"/>
  <c r="R739" i="22"/>
  <c r="S739" i="22"/>
  <c r="T739" i="22"/>
  <c r="U739" i="22"/>
  <c r="V739" i="22"/>
  <c r="A740" i="22"/>
  <c r="B740" i="22"/>
  <c r="C740" i="22"/>
  <c r="D740" i="22"/>
  <c r="F740" i="22"/>
  <c r="G740" i="22" a="1"/>
  <c r="G740" i="22" s="1"/>
  <c r="H740" i="22" a="1"/>
  <c r="H740" i="22" s="1"/>
  <c r="I740" i="22" a="1"/>
  <c r="I740" i="22" s="1"/>
  <c r="J740" i="22" a="1"/>
  <c r="J740" i="22" s="1"/>
  <c r="K740" i="22"/>
  <c r="L740" i="22"/>
  <c r="M740" i="22"/>
  <c r="N740" i="22"/>
  <c r="O740" i="22"/>
  <c r="P740" i="22"/>
  <c r="Q740" i="22"/>
  <c r="R740" i="22"/>
  <c r="S740" i="22"/>
  <c r="T740" i="22"/>
  <c r="U740" i="22"/>
  <c r="V740" i="22"/>
  <c r="A741" i="22"/>
  <c r="B741" i="22"/>
  <c r="C741" i="22"/>
  <c r="D741" i="22"/>
  <c r="F741" i="22"/>
  <c r="G741" i="22" a="1"/>
  <c r="G741" i="22"/>
  <c r="H741" i="22" a="1"/>
  <c r="H741" i="22" s="1"/>
  <c r="I741" i="22" a="1"/>
  <c r="I741" i="22"/>
  <c r="J741" i="22" a="1"/>
  <c r="J741" i="22" s="1"/>
  <c r="K741" i="22"/>
  <c r="L741" i="22"/>
  <c r="M741" i="22"/>
  <c r="N741" i="22"/>
  <c r="O741" i="22"/>
  <c r="P741" i="22"/>
  <c r="Q741" i="22"/>
  <c r="R741" i="22"/>
  <c r="S741" i="22"/>
  <c r="T741" i="22"/>
  <c r="U741" i="22"/>
  <c r="V741" i="22"/>
  <c r="A742" i="22"/>
  <c r="B742" i="22"/>
  <c r="C742" i="22"/>
  <c r="D742" i="22"/>
  <c r="F742" i="22"/>
  <c r="G742" i="22" a="1"/>
  <c r="G742" i="22" s="1"/>
  <c r="H742" i="22" a="1"/>
  <c r="H742" i="22" s="1"/>
  <c r="I742" i="22" a="1"/>
  <c r="I742" i="22"/>
  <c r="J742" i="22" a="1"/>
  <c r="J742" i="22" s="1"/>
  <c r="K742" i="22"/>
  <c r="L742" i="22"/>
  <c r="M742" i="22"/>
  <c r="N742" i="22"/>
  <c r="O742" i="22"/>
  <c r="P742" i="22"/>
  <c r="Q742" i="22"/>
  <c r="R742" i="22"/>
  <c r="S742" i="22"/>
  <c r="T742" i="22"/>
  <c r="U742" i="22"/>
  <c r="V742" i="22"/>
  <c r="A743" i="22"/>
  <c r="B743" i="22"/>
  <c r="C743" i="22"/>
  <c r="D743" i="22"/>
  <c r="F743" i="22"/>
  <c r="G743" i="22" a="1"/>
  <c r="G743" i="22" s="1"/>
  <c r="H743" i="22" a="1"/>
  <c r="H743" i="22"/>
  <c r="I743" i="22" a="1"/>
  <c r="I743" i="22"/>
  <c r="J743" i="22" a="1"/>
  <c r="J743" i="22" s="1"/>
  <c r="K743" i="22"/>
  <c r="L743" i="22"/>
  <c r="M743" i="22"/>
  <c r="N743" i="22"/>
  <c r="O743" i="22"/>
  <c r="P743" i="22"/>
  <c r="Q743" i="22"/>
  <c r="R743" i="22"/>
  <c r="S743" i="22"/>
  <c r="T743" i="22"/>
  <c r="U743" i="22"/>
  <c r="V743" i="22"/>
  <c r="A744" i="22"/>
  <c r="B744" i="22"/>
  <c r="C744" i="22"/>
  <c r="D744" i="22"/>
  <c r="F744" i="22"/>
  <c r="G744" i="22" a="1"/>
  <c r="G744" i="22" s="1"/>
  <c r="H744" i="22" a="1"/>
  <c r="H744" i="22" s="1"/>
  <c r="I744" i="22" a="1"/>
  <c r="I744" i="22"/>
  <c r="J744" i="22" a="1"/>
  <c r="J744" i="22" s="1"/>
  <c r="K744" i="22"/>
  <c r="L744" i="22"/>
  <c r="M744" i="22"/>
  <c r="N744" i="22"/>
  <c r="O744" i="22"/>
  <c r="P744" i="22"/>
  <c r="Q744" i="22"/>
  <c r="R744" i="22"/>
  <c r="S744" i="22"/>
  <c r="T744" i="22"/>
  <c r="U744" i="22"/>
  <c r="V744" i="22"/>
  <c r="A745" i="22"/>
  <c r="B745" i="22"/>
  <c r="C745" i="22"/>
  <c r="D745" i="22"/>
  <c r="F745" i="22"/>
  <c r="G745" i="22" a="1"/>
  <c r="G745" i="22" s="1"/>
  <c r="H745" i="22" a="1"/>
  <c r="H745" i="22" s="1"/>
  <c r="I745" i="22" a="1"/>
  <c r="I745" i="22"/>
  <c r="J745" i="22" a="1"/>
  <c r="J745" i="22" s="1"/>
  <c r="K745" i="22"/>
  <c r="L745" i="22"/>
  <c r="M745" i="22"/>
  <c r="N745" i="22"/>
  <c r="O745" i="22"/>
  <c r="P745" i="22"/>
  <c r="Q745" i="22"/>
  <c r="R745" i="22"/>
  <c r="S745" i="22"/>
  <c r="T745" i="22"/>
  <c r="U745" i="22"/>
  <c r="V745" i="22"/>
  <c r="A746" i="22"/>
  <c r="B746" i="22"/>
  <c r="C746" i="22"/>
  <c r="D746" i="22"/>
  <c r="F746" i="22"/>
  <c r="G746" i="22" a="1"/>
  <c r="G746" i="22" s="1"/>
  <c r="H746" i="22" a="1"/>
  <c r="H746" i="22" s="1"/>
  <c r="I746" i="22" a="1"/>
  <c r="I746" i="22" s="1"/>
  <c r="J746" i="22" a="1"/>
  <c r="J746" i="22" s="1"/>
  <c r="K746" i="22"/>
  <c r="L746" i="22"/>
  <c r="M746" i="22"/>
  <c r="N746" i="22"/>
  <c r="O746" i="22"/>
  <c r="P746" i="22"/>
  <c r="Q746" i="22"/>
  <c r="R746" i="22"/>
  <c r="S746" i="22"/>
  <c r="T746" i="22"/>
  <c r="U746" i="22"/>
  <c r="V746" i="22"/>
  <c r="A747" i="22"/>
  <c r="B747" i="22"/>
  <c r="C747" i="22"/>
  <c r="D747" i="22"/>
  <c r="F747" i="22"/>
  <c r="G747" i="22" a="1"/>
  <c r="G747" i="22" s="1"/>
  <c r="H747" i="22" a="1"/>
  <c r="H747" i="22" s="1"/>
  <c r="I747" i="22" a="1"/>
  <c r="I747" i="22" s="1"/>
  <c r="J747" i="22" a="1"/>
  <c r="J747" i="22"/>
  <c r="K747" i="22"/>
  <c r="L747" i="22"/>
  <c r="M747" i="22"/>
  <c r="N747" i="22"/>
  <c r="O747" i="22"/>
  <c r="P747" i="22"/>
  <c r="Q747" i="22"/>
  <c r="R747" i="22"/>
  <c r="S747" i="22"/>
  <c r="T747" i="22"/>
  <c r="U747" i="22"/>
  <c r="V747" i="22"/>
  <c r="A748" i="22"/>
  <c r="B748" i="22"/>
  <c r="C748" i="22"/>
  <c r="D748" i="22"/>
  <c r="F748" i="22"/>
  <c r="G748" i="22" a="1"/>
  <c r="G748" i="22" s="1"/>
  <c r="H748" i="22" a="1"/>
  <c r="H748" i="22" s="1"/>
  <c r="I748" i="22" a="1"/>
  <c r="I748" i="22" s="1"/>
  <c r="J748" i="22" a="1"/>
  <c r="J748" i="22" s="1"/>
  <c r="K748" i="22"/>
  <c r="L748" i="22"/>
  <c r="M748" i="22"/>
  <c r="N748" i="22"/>
  <c r="O748" i="22"/>
  <c r="P748" i="22"/>
  <c r="Q748" i="22"/>
  <c r="R748" i="22"/>
  <c r="S748" i="22"/>
  <c r="T748" i="22"/>
  <c r="U748" i="22"/>
  <c r="V748" i="22"/>
  <c r="A749" i="22"/>
  <c r="B749" i="22"/>
  <c r="C749" i="22"/>
  <c r="D749" i="22"/>
  <c r="F749" i="22"/>
  <c r="G749" i="22" a="1"/>
  <c r="G749" i="22"/>
  <c r="H749" i="22" a="1"/>
  <c r="H749" i="22" s="1"/>
  <c r="I749" i="22" a="1"/>
  <c r="I749" i="22"/>
  <c r="J749" i="22" a="1"/>
  <c r="J749" i="22" s="1"/>
  <c r="K749" i="22"/>
  <c r="L749" i="22"/>
  <c r="M749" i="22"/>
  <c r="N749" i="22"/>
  <c r="O749" i="22"/>
  <c r="P749" i="22"/>
  <c r="Q749" i="22"/>
  <c r="R749" i="22"/>
  <c r="S749" i="22"/>
  <c r="T749" i="22"/>
  <c r="U749" i="22"/>
  <c r="V749" i="22"/>
  <c r="A750" i="22"/>
  <c r="B750" i="22"/>
  <c r="C750" i="22"/>
  <c r="D750" i="22"/>
  <c r="F750" i="22"/>
  <c r="G750" i="22" a="1"/>
  <c r="G750" i="22" s="1"/>
  <c r="H750" i="22" a="1"/>
  <c r="H750" i="22" s="1"/>
  <c r="I750" i="22" a="1"/>
  <c r="I750" i="22"/>
  <c r="J750" i="22" a="1"/>
  <c r="J750" i="22" s="1"/>
  <c r="K750" i="22"/>
  <c r="L750" i="22"/>
  <c r="M750" i="22"/>
  <c r="N750" i="22"/>
  <c r="O750" i="22"/>
  <c r="P750" i="22"/>
  <c r="Q750" i="22"/>
  <c r="R750" i="22"/>
  <c r="S750" i="22"/>
  <c r="T750" i="22"/>
  <c r="U750" i="22"/>
  <c r="V750" i="22"/>
  <c r="A751" i="22"/>
  <c r="B751" i="22"/>
  <c r="C751" i="22"/>
  <c r="D751" i="22"/>
  <c r="F751" i="22"/>
  <c r="G751" i="22" a="1"/>
  <c r="G751" i="22" s="1"/>
  <c r="H751" i="22" a="1"/>
  <c r="H751" i="22"/>
  <c r="I751" i="22" a="1"/>
  <c r="I751" i="22"/>
  <c r="J751" i="22" a="1"/>
  <c r="J751" i="22" s="1"/>
  <c r="K751" i="22"/>
  <c r="L751" i="22"/>
  <c r="M751" i="22"/>
  <c r="N751" i="22"/>
  <c r="O751" i="22"/>
  <c r="P751" i="22"/>
  <c r="Q751" i="22"/>
  <c r="R751" i="22"/>
  <c r="S751" i="22"/>
  <c r="T751" i="22"/>
  <c r="U751" i="22"/>
  <c r="V751" i="22"/>
  <c r="A752" i="22"/>
  <c r="B752" i="22"/>
  <c r="C752" i="22"/>
  <c r="D752" i="22"/>
  <c r="F752" i="22"/>
  <c r="G752" i="22" a="1"/>
  <c r="G752" i="22" s="1"/>
  <c r="H752" i="22" a="1"/>
  <c r="H752" i="22" s="1"/>
  <c r="I752" i="22" a="1"/>
  <c r="I752" i="22"/>
  <c r="J752" i="22" a="1"/>
  <c r="J752" i="22"/>
  <c r="K752" i="22"/>
  <c r="L752" i="22"/>
  <c r="M752" i="22"/>
  <c r="N752" i="22"/>
  <c r="O752" i="22"/>
  <c r="P752" i="22"/>
  <c r="Q752" i="22"/>
  <c r="R752" i="22"/>
  <c r="S752" i="22"/>
  <c r="T752" i="22"/>
  <c r="U752" i="22"/>
  <c r="V752" i="22"/>
  <c r="A753" i="22"/>
  <c r="B753" i="22"/>
  <c r="C753" i="22"/>
  <c r="D753" i="22"/>
  <c r="F753" i="22"/>
  <c r="G753" i="22" a="1"/>
  <c r="G753" i="22" s="1"/>
  <c r="H753" i="22" a="1"/>
  <c r="H753" i="22" s="1"/>
  <c r="I753" i="22" a="1"/>
  <c r="I753" i="22"/>
  <c r="J753" i="22" a="1"/>
  <c r="J753" i="22" s="1"/>
  <c r="K753" i="22"/>
  <c r="L753" i="22"/>
  <c r="M753" i="22"/>
  <c r="N753" i="22"/>
  <c r="O753" i="22"/>
  <c r="P753" i="22"/>
  <c r="Q753" i="22"/>
  <c r="R753" i="22"/>
  <c r="S753" i="22"/>
  <c r="T753" i="22"/>
  <c r="U753" i="22"/>
  <c r="V753" i="22"/>
  <c r="A754" i="22"/>
  <c r="B754" i="22"/>
  <c r="C754" i="22"/>
  <c r="D754" i="22"/>
  <c r="F754" i="22"/>
  <c r="G754" i="22" a="1"/>
  <c r="G754" i="22" s="1"/>
  <c r="H754" i="22" a="1"/>
  <c r="H754" i="22" s="1"/>
  <c r="I754" i="22" a="1"/>
  <c r="I754" i="22"/>
  <c r="J754" i="22" a="1"/>
  <c r="J754" i="22"/>
  <c r="K754" i="22"/>
  <c r="L754" i="22"/>
  <c r="M754" i="22"/>
  <c r="N754" i="22"/>
  <c r="O754" i="22"/>
  <c r="P754" i="22"/>
  <c r="Q754" i="22"/>
  <c r="R754" i="22"/>
  <c r="S754" i="22"/>
  <c r="T754" i="22"/>
  <c r="U754" i="22"/>
  <c r="V754" i="22"/>
  <c r="A755" i="22"/>
  <c r="B755" i="22"/>
  <c r="C755" i="22"/>
  <c r="D755" i="22"/>
  <c r="F755" i="22"/>
  <c r="G755" i="22" a="1"/>
  <c r="G755" i="22" s="1"/>
  <c r="H755" i="22" a="1"/>
  <c r="H755" i="22" s="1"/>
  <c r="I755" i="22" a="1"/>
  <c r="I755" i="22"/>
  <c r="J755" i="22" a="1"/>
  <c r="J755" i="22" s="1"/>
  <c r="K755" i="22"/>
  <c r="L755" i="22"/>
  <c r="M755" i="22"/>
  <c r="N755" i="22"/>
  <c r="O755" i="22"/>
  <c r="P755" i="22"/>
  <c r="Q755" i="22"/>
  <c r="R755" i="22"/>
  <c r="S755" i="22"/>
  <c r="T755" i="22"/>
  <c r="U755" i="22"/>
  <c r="V755" i="22"/>
  <c r="A756" i="22"/>
  <c r="B756" i="22"/>
  <c r="C756" i="22"/>
  <c r="D756" i="22"/>
  <c r="F756" i="22"/>
  <c r="G756" i="22" a="1"/>
  <c r="G756" i="22" s="1"/>
  <c r="H756" i="22" a="1"/>
  <c r="H756" i="22" s="1"/>
  <c r="I756" i="22" a="1"/>
  <c r="I756" i="22"/>
  <c r="J756" i="22" a="1"/>
  <c r="J756" i="22"/>
  <c r="K756" i="22"/>
  <c r="L756" i="22"/>
  <c r="M756" i="22"/>
  <c r="N756" i="22"/>
  <c r="O756" i="22"/>
  <c r="P756" i="22"/>
  <c r="Q756" i="22"/>
  <c r="R756" i="22"/>
  <c r="S756" i="22"/>
  <c r="T756" i="22"/>
  <c r="U756" i="22"/>
  <c r="V756" i="22"/>
  <c r="A757" i="22"/>
  <c r="B757" i="22"/>
  <c r="C757" i="22"/>
  <c r="D757" i="22"/>
  <c r="F757" i="22"/>
  <c r="G757" i="22" a="1"/>
  <c r="G757" i="22" s="1"/>
  <c r="H757" i="22" a="1"/>
  <c r="H757" i="22" s="1"/>
  <c r="I757" i="22" a="1"/>
  <c r="I757" i="22" s="1"/>
  <c r="J757" i="22" a="1"/>
  <c r="J757" i="22"/>
  <c r="K757" i="22"/>
  <c r="L757" i="22"/>
  <c r="M757" i="22"/>
  <c r="N757" i="22"/>
  <c r="O757" i="22"/>
  <c r="P757" i="22"/>
  <c r="Q757" i="22"/>
  <c r="R757" i="22"/>
  <c r="S757" i="22"/>
  <c r="T757" i="22"/>
  <c r="U757" i="22"/>
  <c r="V757" i="22"/>
  <c r="A758" i="22"/>
  <c r="B758" i="22"/>
  <c r="C758" i="22"/>
  <c r="D758" i="22"/>
  <c r="F758" i="22"/>
  <c r="G758" i="22" a="1"/>
  <c r="G758" i="22"/>
  <c r="H758" i="22" a="1"/>
  <c r="H758" i="22" s="1"/>
  <c r="I758" i="22" a="1"/>
  <c r="I758" i="22" s="1"/>
  <c r="J758" i="22" a="1"/>
  <c r="J758" i="22"/>
  <c r="K758" i="22"/>
  <c r="L758" i="22"/>
  <c r="M758" i="22"/>
  <c r="N758" i="22"/>
  <c r="O758" i="22"/>
  <c r="P758" i="22"/>
  <c r="Q758" i="22"/>
  <c r="R758" i="22"/>
  <c r="S758" i="22"/>
  <c r="T758" i="22"/>
  <c r="U758" i="22"/>
  <c r="V758" i="22"/>
  <c r="A759" i="22"/>
  <c r="B759" i="22"/>
  <c r="C759" i="22"/>
  <c r="D759" i="22"/>
  <c r="F759" i="22"/>
  <c r="G759" i="22" a="1"/>
  <c r="G759" i="22"/>
  <c r="H759" i="22" a="1"/>
  <c r="H759" i="22" s="1"/>
  <c r="I759" i="22" a="1"/>
  <c r="I759" i="22" s="1"/>
  <c r="J759" i="22" a="1"/>
  <c r="J759" i="22" s="1"/>
  <c r="K759" i="22"/>
  <c r="L759" i="22"/>
  <c r="M759" i="22"/>
  <c r="N759" i="22"/>
  <c r="O759" i="22"/>
  <c r="P759" i="22"/>
  <c r="Q759" i="22"/>
  <c r="R759" i="22"/>
  <c r="S759" i="22"/>
  <c r="T759" i="22"/>
  <c r="U759" i="22"/>
  <c r="V759" i="22"/>
  <c r="A760" i="22"/>
  <c r="B760" i="22"/>
  <c r="C760" i="22"/>
  <c r="D760" i="22"/>
  <c r="F760" i="22"/>
  <c r="G760" i="22" a="1"/>
  <c r="G760" i="22"/>
  <c r="H760" i="22" a="1"/>
  <c r="H760" i="22"/>
  <c r="I760" i="22" a="1"/>
  <c r="I760" i="22" s="1"/>
  <c r="J760" i="22" a="1"/>
  <c r="J760" i="22" s="1"/>
  <c r="K760" i="22"/>
  <c r="L760" i="22"/>
  <c r="M760" i="22"/>
  <c r="N760" i="22"/>
  <c r="O760" i="22"/>
  <c r="P760" i="22"/>
  <c r="Q760" i="22"/>
  <c r="R760" i="22"/>
  <c r="S760" i="22"/>
  <c r="T760" i="22"/>
  <c r="U760" i="22"/>
  <c r="V760" i="22"/>
  <c r="A761" i="22"/>
  <c r="B761" i="22"/>
  <c r="C761" i="22"/>
  <c r="D761" i="22"/>
  <c r="F761" i="22"/>
  <c r="G761" i="22" a="1"/>
  <c r="G761" i="22" s="1"/>
  <c r="H761" i="22" a="1"/>
  <c r="H761" i="22"/>
  <c r="I761" i="22" a="1"/>
  <c r="I761" i="22" s="1"/>
  <c r="J761" i="22" a="1"/>
  <c r="J761" i="22" s="1"/>
  <c r="K761" i="22"/>
  <c r="L761" i="22"/>
  <c r="M761" i="22"/>
  <c r="N761" i="22"/>
  <c r="O761" i="22"/>
  <c r="P761" i="22"/>
  <c r="Q761" i="22"/>
  <c r="R761" i="22"/>
  <c r="S761" i="22"/>
  <c r="T761" i="22"/>
  <c r="U761" i="22"/>
  <c r="V761" i="22"/>
  <c r="A762" i="22"/>
  <c r="B762" i="22"/>
  <c r="C762" i="22"/>
  <c r="D762" i="22"/>
  <c r="F762" i="22"/>
  <c r="G762" i="22" a="1"/>
  <c r="G762" i="22" s="1"/>
  <c r="H762" i="22" a="1"/>
  <c r="H762" i="22"/>
  <c r="I762" i="22" a="1"/>
  <c r="I762" i="22"/>
  <c r="J762" i="22" a="1"/>
  <c r="J762" i="22" s="1"/>
  <c r="K762" i="22"/>
  <c r="L762" i="22"/>
  <c r="M762" i="22"/>
  <c r="N762" i="22"/>
  <c r="O762" i="22"/>
  <c r="P762" i="22"/>
  <c r="Q762" i="22"/>
  <c r="R762" i="22"/>
  <c r="S762" i="22"/>
  <c r="T762" i="22"/>
  <c r="U762" i="22"/>
  <c r="V762" i="22"/>
  <c r="A763" i="22"/>
  <c r="B763" i="22"/>
  <c r="C763" i="22"/>
  <c r="D763" i="22"/>
  <c r="F763" i="22"/>
  <c r="G763" i="22" a="1"/>
  <c r="G763" i="22" s="1"/>
  <c r="H763" i="22" a="1"/>
  <c r="H763" i="22" s="1"/>
  <c r="I763" i="22" a="1"/>
  <c r="I763" i="22"/>
  <c r="J763" i="22" a="1"/>
  <c r="J763" i="22" s="1"/>
  <c r="K763" i="22"/>
  <c r="L763" i="22"/>
  <c r="M763" i="22"/>
  <c r="N763" i="22"/>
  <c r="O763" i="22"/>
  <c r="P763" i="22"/>
  <c r="Q763" i="22"/>
  <c r="R763" i="22"/>
  <c r="S763" i="22"/>
  <c r="T763" i="22"/>
  <c r="U763" i="22"/>
  <c r="V763" i="22"/>
  <c r="A764" i="22"/>
  <c r="B764" i="22"/>
  <c r="C764" i="22"/>
  <c r="D764" i="22"/>
  <c r="F764" i="22"/>
  <c r="G764" i="22" a="1"/>
  <c r="G764" i="22" s="1"/>
  <c r="H764" i="22" a="1"/>
  <c r="H764" i="22" s="1"/>
  <c r="I764" i="22" a="1"/>
  <c r="I764" i="22"/>
  <c r="J764" i="22" a="1"/>
  <c r="J764" i="22"/>
  <c r="K764" i="22"/>
  <c r="L764" i="22"/>
  <c r="M764" i="22"/>
  <c r="N764" i="22"/>
  <c r="O764" i="22"/>
  <c r="P764" i="22"/>
  <c r="Q764" i="22"/>
  <c r="R764" i="22"/>
  <c r="S764" i="22"/>
  <c r="T764" i="22"/>
  <c r="U764" i="22"/>
  <c r="V764" i="22"/>
  <c r="A765" i="22"/>
  <c r="B765" i="22"/>
  <c r="C765" i="22"/>
  <c r="D765" i="22"/>
  <c r="F765" i="22"/>
  <c r="G765" i="22" a="1"/>
  <c r="G765" i="22" s="1"/>
  <c r="H765" i="22" a="1"/>
  <c r="H765" i="22" s="1"/>
  <c r="I765" i="22" a="1"/>
  <c r="I765" i="22" s="1"/>
  <c r="J765" i="22" a="1"/>
  <c r="J765" i="22"/>
  <c r="K765" i="22"/>
  <c r="L765" i="22"/>
  <c r="M765" i="22"/>
  <c r="N765" i="22"/>
  <c r="O765" i="22"/>
  <c r="P765" i="22"/>
  <c r="Q765" i="22"/>
  <c r="R765" i="22"/>
  <c r="S765" i="22"/>
  <c r="T765" i="22"/>
  <c r="U765" i="22"/>
  <c r="V765" i="22"/>
  <c r="A766" i="22"/>
  <c r="B766" i="22"/>
  <c r="C766" i="22"/>
  <c r="D766" i="22"/>
  <c r="F766" i="22"/>
  <c r="G766" i="22" a="1"/>
  <c r="G766" i="22"/>
  <c r="H766" i="22" a="1"/>
  <c r="H766" i="22" s="1"/>
  <c r="I766" i="22" a="1"/>
  <c r="I766" i="22" s="1"/>
  <c r="J766" i="22" a="1"/>
  <c r="J766" i="22"/>
  <c r="K766" i="22"/>
  <c r="L766" i="22"/>
  <c r="M766" i="22"/>
  <c r="N766" i="22"/>
  <c r="O766" i="22"/>
  <c r="P766" i="22"/>
  <c r="Q766" i="22"/>
  <c r="R766" i="22"/>
  <c r="S766" i="22"/>
  <c r="T766" i="22"/>
  <c r="U766" i="22"/>
  <c r="V766" i="22"/>
  <c r="A767" i="22"/>
  <c r="B767" i="22"/>
  <c r="C767" i="22"/>
  <c r="D767" i="22"/>
  <c r="F767" i="22"/>
  <c r="G767" i="22" a="1"/>
  <c r="G767" i="22"/>
  <c r="H767" i="22" a="1"/>
  <c r="H767" i="22" s="1"/>
  <c r="I767" i="22" a="1"/>
  <c r="I767" i="22" s="1"/>
  <c r="J767" i="22" a="1"/>
  <c r="J767" i="22" s="1"/>
  <c r="K767" i="22"/>
  <c r="L767" i="22"/>
  <c r="M767" i="22"/>
  <c r="N767" i="22"/>
  <c r="O767" i="22"/>
  <c r="P767" i="22"/>
  <c r="Q767" i="22"/>
  <c r="R767" i="22"/>
  <c r="S767" i="22"/>
  <c r="T767" i="22"/>
  <c r="U767" i="22"/>
  <c r="V767" i="22"/>
  <c r="A768" i="22"/>
  <c r="B768" i="22"/>
  <c r="C768" i="22"/>
  <c r="D768" i="22"/>
  <c r="F768" i="22"/>
  <c r="G768" i="22" a="1"/>
  <c r="G768" i="22"/>
  <c r="H768" i="22" a="1"/>
  <c r="H768" i="22"/>
  <c r="I768" i="22" a="1"/>
  <c r="I768" i="22" s="1"/>
  <c r="J768" i="22" a="1"/>
  <c r="J768" i="22" s="1"/>
  <c r="K768" i="22"/>
  <c r="L768" i="22"/>
  <c r="M768" i="22"/>
  <c r="N768" i="22"/>
  <c r="O768" i="22"/>
  <c r="P768" i="22"/>
  <c r="Q768" i="22"/>
  <c r="R768" i="22"/>
  <c r="S768" i="22"/>
  <c r="T768" i="22"/>
  <c r="U768" i="22"/>
  <c r="V768" i="22"/>
  <c r="A769" i="22"/>
  <c r="B769" i="22"/>
  <c r="C769" i="22"/>
  <c r="D769" i="22"/>
  <c r="F769" i="22"/>
  <c r="G769" i="22" a="1"/>
  <c r="G769" i="22" s="1"/>
  <c r="H769" i="22" a="1"/>
  <c r="H769" i="22"/>
  <c r="I769" i="22" a="1"/>
  <c r="I769" i="22"/>
  <c r="J769" i="22" a="1"/>
  <c r="J769" i="22" s="1"/>
  <c r="K769" i="22"/>
  <c r="L769" i="22"/>
  <c r="M769" i="22"/>
  <c r="N769" i="22"/>
  <c r="O769" i="22"/>
  <c r="P769" i="22"/>
  <c r="Q769" i="22"/>
  <c r="R769" i="22"/>
  <c r="S769" i="22"/>
  <c r="T769" i="22"/>
  <c r="U769" i="22"/>
  <c r="V769" i="22"/>
  <c r="A770" i="22"/>
  <c r="B770" i="22"/>
  <c r="C770" i="22"/>
  <c r="D770" i="22"/>
  <c r="F770" i="22"/>
  <c r="G770" i="22" a="1"/>
  <c r="G770" i="22" s="1"/>
  <c r="H770" i="22" a="1"/>
  <c r="H770" i="22"/>
  <c r="I770" i="22" a="1"/>
  <c r="I770" i="22"/>
  <c r="J770" i="22" a="1"/>
  <c r="J770" i="22" s="1"/>
  <c r="K770" i="22"/>
  <c r="L770" i="22"/>
  <c r="M770" i="22"/>
  <c r="N770" i="22"/>
  <c r="O770" i="22"/>
  <c r="P770" i="22"/>
  <c r="Q770" i="22"/>
  <c r="R770" i="22"/>
  <c r="S770" i="22"/>
  <c r="T770" i="22"/>
  <c r="U770" i="22"/>
  <c r="V770" i="22"/>
  <c r="A771" i="22"/>
  <c r="B771" i="22"/>
  <c r="C771" i="22"/>
  <c r="D771" i="22"/>
  <c r="F771" i="22"/>
  <c r="G771" i="22" a="1"/>
  <c r="G771" i="22" s="1"/>
  <c r="H771" i="22" a="1"/>
  <c r="H771" i="22" s="1"/>
  <c r="I771" i="22" a="1"/>
  <c r="I771" i="22"/>
  <c r="J771" i="22" a="1"/>
  <c r="J771" i="22" s="1"/>
  <c r="K771" i="22"/>
  <c r="L771" i="22"/>
  <c r="M771" i="22"/>
  <c r="N771" i="22"/>
  <c r="O771" i="22"/>
  <c r="P771" i="22"/>
  <c r="Q771" i="22"/>
  <c r="R771" i="22"/>
  <c r="S771" i="22"/>
  <c r="T771" i="22"/>
  <c r="U771" i="22"/>
  <c r="V771" i="22"/>
  <c r="A772" i="22"/>
  <c r="B772" i="22"/>
  <c r="C772" i="22"/>
  <c r="D772" i="22"/>
  <c r="F772" i="22"/>
  <c r="G772" i="22" a="1"/>
  <c r="G772" i="22" s="1"/>
  <c r="H772" i="22" a="1"/>
  <c r="H772" i="22" s="1"/>
  <c r="I772" i="22" a="1"/>
  <c r="I772" i="22"/>
  <c r="J772" i="22" a="1"/>
  <c r="J772" i="22"/>
  <c r="K772" i="22"/>
  <c r="L772" i="22"/>
  <c r="M772" i="22"/>
  <c r="N772" i="22"/>
  <c r="O772" i="22"/>
  <c r="P772" i="22"/>
  <c r="Q772" i="22"/>
  <c r="R772" i="22"/>
  <c r="S772" i="22"/>
  <c r="T772" i="22"/>
  <c r="U772" i="22"/>
  <c r="V772" i="22"/>
  <c r="A773" i="22"/>
  <c r="B773" i="22"/>
  <c r="C773" i="22"/>
  <c r="D773" i="22"/>
  <c r="F773" i="22"/>
  <c r="G773" i="22" a="1"/>
  <c r="G773" i="22" s="1"/>
  <c r="H773" i="22" a="1"/>
  <c r="H773" i="22" s="1"/>
  <c r="I773" i="22" a="1"/>
  <c r="I773" i="22" s="1"/>
  <c r="J773" i="22" a="1"/>
  <c r="J773" i="22"/>
  <c r="K773" i="22"/>
  <c r="L773" i="22"/>
  <c r="M773" i="22"/>
  <c r="N773" i="22"/>
  <c r="O773" i="22"/>
  <c r="P773" i="22"/>
  <c r="Q773" i="22"/>
  <c r="R773" i="22"/>
  <c r="S773" i="22"/>
  <c r="T773" i="22"/>
  <c r="U773" i="22"/>
  <c r="V773" i="22"/>
  <c r="A774" i="22"/>
  <c r="B774" i="22"/>
  <c r="C774" i="22"/>
  <c r="D774" i="22"/>
  <c r="F774" i="22"/>
  <c r="G774" i="22" a="1"/>
  <c r="G774" i="22"/>
  <c r="H774" i="22" a="1"/>
  <c r="H774" i="22" s="1"/>
  <c r="I774" i="22" a="1"/>
  <c r="I774" i="22" s="1"/>
  <c r="J774" i="22" a="1"/>
  <c r="J774" i="22"/>
  <c r="K774" i="22"/>
  <c r="L774" i="22"/>
  <c r="M774" i="22"/>
  <c r="N774" i="22"/>
  <c r="O774" i="22"/>
  <c r="P774" i="22"/>
  <c r="Q774" i="22"/>
  <c r="R774" i="22"/>
  <c r="S774" i="22"/>
  <c r="T774" i="22"/>
  <c r="U774" i="22"/>
  <c r="V774" i="22"/>
  <c r="A775" i="22"/>
  <c r="B775" i="22"/>
  <c r="C775" i="22"/>
  <c r="D775" i="22"/>
  <c r="F775" i="22"/>
  <c r="G775" i="22" a="1"/>
  <c r="G775" i="22"/>
  <c r="H775" i="22" a="1"/>
  <c r="H775" i="22" s="1"/>
  <c r="I775" i="22" a="1"/>
  <c r="I775" i="22" s="1"/>
  <c r="J775" i="22" a="1"/>
  <c r="J775" i="22" s="1"/>
  <c r="K775" i="22"/>
  <c r="L775" i="22"/>
  <c r="M775" i="22"/>
  <c r="N775" i="22"/>
  <c r="O775" i="22"/>
  <c r="P775" i="22"/>
  <c r="Q775" i="22"/>
  <c r="R775" i="22"/>
  <c r="S775" i="22"/>
  <c r="T775" i="22"/>
  <c r="U775" i="22"/>
  <c r="V775" i="22"/>
  <c r="A776" i="22"/>
  <c r="B776" i="22"/>
  <c r="C776" i="22"/>
  <c r="D776" i="22"/>
  <c r="F776" i="22"/>
  <c r="G776" i="22" a="1"/>
  <c r="G776" i="22"/>
  <c r="H776" i="22" a="1"/>
  <c r="H776" i="22"/>
  <c r="I776" i="22" a="1"/>
  <c r="I776" i="22" s="1"/>
  <c r="J776" i="22" a="1"/>
  <c r="J776" i="22" s="1"/>
  <c r="K776" i="22"/>
  <c r="L776" i="22"/>
  <c r="M776" i="22"/>
  <c r="N776" i="22"/>
  <c r="O776" i="22"/>
  <c r="P776" i="22"/>
  <c r="Q776" i="22"/>
  <c r="R776" i="22"/>
  <c r="S776" i="22"/>
  <c r="T776" i="22"/>
  <c r="U776" i="22"/>
  <c r="V776" i="22"/>
  <c r="A777" i="22"/>
  <c r="B777" i="22"/>
  <c r="C777" i="22"/>
  <c r="D777" i="22"/>
  <c r="F777" i="22"/>
  <c r="G777" i="22" a="1"/>
  <c r="G777" i="22" s="1"/>
  <c r="H777" i="22" a="1"/>
  <c r="H777" i="22"/>
  <c r="I777" i="22" a="1"/>
  <c r="I777" i="22"/>
  <c r="J777" i="22" a="1"/>
  <c r="J777" i="22" s="1"/>
  <c r="K777" i="22"/>
  <c r="L777" i="22"/>
  <c r="M777" i="22"/>
  <c r="N777" i="22"/>
  <c r="O777" i="22"/>
  <c r="P777" i="22"/>
  <c r="Q777" i="22"/>
  <c r="R777" i="22"/>
  <c r="S777" i="22"/>
  <c r="T777" i="22"/>
  <c r="U777" i="22"/>
  <c r="V777" i="22"/>
  <c r="A778" i="22"/>
  <c r="B778" i="22"/>
  <c r="C778" i="22"/>
  <c r="D778" i="22"/>
  <c r="F778" i="22"/>
  <c r="G778" i="22" a="1"/>
  <c r="G778" i="22" s="1"/>
  <c r="H778" i="22" a="1"/>
  <c r="H778" i="22"/>
  <c r="I778" i="22" a="1"/>
  <c r="I778" i="22"/>
  <c r="J778" i="22" a="1"/>
  <c r="J778" i="22" s="1"/>
  <c r="K778" i="22"/>
  <c r="L778" i="22"/>
  <c r="M778" i="22"/>
  <c r="N778" i="22"/>
  <c r="O778" i="22"/>
  <c r="P778" i="22"/>
  <c r="Q778" i="22"/>
  <c r="R778" i="22"/>
  <c r="S778" i="22"/>
  <c r="T778" i="22"/>
  <c r="U778" i="22"/>
  <c r="V778" i="22"/>
  <c r="A779" i="22"/>
  <c r="B779" i="22"/>
  <c r="C779" i="22"/>
  <c r="D779" i="22"/>
  <c r="F779" i="22"/>
  <c r="G779" i="22" a="1"/>
  <c r="G779" i="22" s="1"/>
  <c r="H779" i="22" a="1"/>
  <c r="H779" i="22" s="1"/>
  <c r="I779" i="22" a="1"/>
  <c r="I779" i="22"/>
  <c r="J779" i="22" a="1"/>
  <c r="J779" i="22" s="1"/>
  <c r="K779" i="22"/>
  <c r="L779" i="22"/>
  <c r="M779" i="22"/>
  <c r="N779" i="22"/>
  <c r="O779" i="22"/>
  <c r="P779" i="22"/>
  <c r="Q779" i="22"/>
  <c r="R779" i="22"/>
  <c r="S779" i="22"/>
  <c r="T779" i="22"/>
  <c r="U779" i="22"/>
  <c r="V779" i="22"/>
  <c r="A780" i="22"/>
  <c r="B780" i="22"/>
  <c r="C780" i="22"/>
  <c r="D780" i="22"/>
  <c r="F780" i="22"/>
  <c r="G780" i="22" a="1"/>
  <c r="G780" i="22" s="1"/>
  <c r="H780" i="22" a="1"/>
  <c r="H780" i="22" s="1"/>
  <c r="I780" i="22" a="1"/>
  <c r="I780" i="22"/>
  <c r="J780" i="22" a="1"/>
  <c r="J780" i="22"/>
  <c r="K780" i="22"/>
  <c r="L780" i="22"/>
  <c r="M780" i="22"/>
  <c r="N780" i="22"/>
  <c r="O780" i="22"/>
  <c r="P780" i="22"/>
  <c r="Q780" i="22"/>
  <c r="R780" i="22"/>
  <c r="S780" i="22"/>
  <c r="T780" i="22"/>
  <c r="U780" i="22"/>
  <c r="V780" i="22"/>
  <c r="A781" i="22"/>
  <c r="B781" i="22"/>
  <c r="C781" i="22"/>
  <c r="D781" i="22"/>
  <c r="F781" i="22"/>
  <c r="G781" i="22" a="1"/>
  <c r="G781" i="22" s="1"/>
  <c r="H781" i="22" a="1"/>
  <c r="H781" i="22" s="1"/>
  <c r="I781" i="22" a="1"/>
  <c r="I781" i="22" s="1"/>
  <c r="J781" i="22" a="1"/>
  <c r="J781" i="22"/>
  <c r="K781" i="22"/>
  <c r="L781" i="22"/>
  <c r="M781" i="22"/>
  <c r="N781" i="22"/>
  <c r="O781" i="22"/>
  <c r="P781" i="22"/>
  <c r="Q781" i="22"/>
  <c r="R781" i="22"/>
  <c r="S781" i="22"/>
  <c r="T781" i="22"/>
  <c r="U781" i="22"/>
  <c r="V781" i="22"/>
  <c r="A782" i="22"/>
  <c r="B782" i="22"/>
  <c r="C782" i="22"/>
  <c r="D782" i="22"/>
  <c r="F782" i="22"/>
  <c r="G782" i="22" a="1"/>
  <c r="G782" i="22"/>
  <c r="H782" i="22" a="1"/>
  <c r="H782" i="22" s="1"/>
  <c r="I782" i="22" a="1"/>
  <c r="I782" i="22" s="1"/>
  <c r="J782" i="22" a="1"/>
  <c r="J782" i="22"/>
  <c r="K782" i="22"/>
  <c r="L782" i="22"/>
  <c r="M782" i="22"/>
  <c r="N782" i="22"/>
  <c r="O782" i="22"/>
  <c r="P782" i="22"/>
  <c r="Q782" i="22"/>
  <c r="R782" i="22"/>
  <c r="S782" i="22"/>
  <c r="T782" i="22"/>
  <c r="U782" i="22"/>
  <c r="V782" i="22"/>
  <c r="A783" i="22"/>
  <c r="B783" i="22"/>
  <c r="C783" i="22"/>
  <c r="D783" i="22"/>
  <c r="F783" i="22"/>
  <c r="G783" i="22" a="1"/>
  <c r="G783" i="22"/>
  <c r="H783" i="22" a="1"/>
  <c r="H783" i="22" s="1"/>
  <c r="I783" i="22" a="1"/>
  <c r="I783" i="22" s="1"/>
  <c r="J783" i="22" a="1"/>
  <c r="J783" i="22" s="1"/>
  <c r="K783" i="22"/>
  <c r="L783" i="22"/>
  <c r="M783" i="22"/>
  <c r="N783" i="22"/>
  <c r="O783" i="22"/>
  <c r="P783" i="22"/>
  <c r="Q783" i="22"/>
  <c r="R783" i="22"/>
  <c r="S783" i="22"/>
  <c r="T783" i="22"/>
  <c r="U783" i="22"/>
  <c r="V783" i="22"/>
  <c r="A784" i="22"/>
  <c r="B784" i="22"/>
  <c r="C784" i="22"/>
  <c r="D784" i="22"/>
  <c r="F784" i="22"/>
  <c r="G784" i="22" a="1"/>
  <c r="G784" i="22"/>
  <c r="H784" i="22" a="1"/>
  <c r="H784" i="22"/>
  <c r="I784" i="22" a="1"/>
  <c r="I784" i="22"/>
  <c r="J784" i="22" a="1"/>
  <c r="J784" i="22" s="1"/>
  <c r="K784" i="22"/>
  <c r="L784" i="22"/>
  <c r="M784" i="22"/>
  <c r="N784" i="22"/>
  <c r="O784" i="22"/>
  <c r="P784" i="22"/>
  <c r="Q784" i="22"/>
  <c r="R784" i="22"/>
  <c r="S784" i="22"/>
  <c r="T784" i="22"/>
  <c r="U784" i="22"/>
  <c r="V784" i="22"/>
  <c r="A785" i="22"/>
  <c r="B785" i="22"/>
  <c r="C785" i="22"/>
  <c r="D785" i="22"/>
  <c r="F785" i="22"/>
  <c r="G785" i="22" a="1"/>
  <c r="G785" i="22" s="1"/>
  <c r="H785" i="22" a="1"/>
  <c r="H785" i="22"/>
  <c r="I785" i="22" a="1"/>
  <c r="I785" i="22"/>
  <c r="J785" i="22" a="1"/>
  <c r="J785" i="22" s="1"/>
  <c r="K785" i="22"/>
  <c r="L785" i="22"/>
  <c r="M785" i="22"/>
  <c r="N785" i="22"/>
  <c r="O785" i="22"/>
  <c r="P785" i="22"/>
  <c r="Q785" i="22"/>
  <c r="R785" i="22"/>
  <c r="S785" i="22"/>
  <c r="T785" i="22"/>
  <c r="U785" i="22"/>
  <c r="V785" i="22"/>
  <c r="A786" i="22"/>
  <c r="B786" i="22"/>
  <c r="C786" i="22"/>
  <c r="D786" i="22"/>
  <c r="F786" i="22"/>
  <c r="G786" i="22" a="1"/>
  <c r="G786" i="22" s="1"/>
  <c r="H786" i="22" a="1"/>
  <c r="H786" i="22"/>
  <c r="I786" i="22" a="1"/>
  <c r="I786" i="22"/>
  <c r="J786" i="22" a="1"/>
  <c r="J786" i="22" s="1"/>
  <c r="K786" i="22"/>
  <c r="L786" i="22"/>
  <c r="M786" i="22"/>
  <c r="N786" i="22"/>
  <c r="O786" i="22"/>
  <c r="P786" i="22"/>
  <c r="Q786" i="22"/>
  <c r="R786" i="22"/>
  <c r="S786" i="22"/>
  <c r="T786" i="22"/>
  <c r="U786" i="22"/>
  <c r="V786" i="22"/>
  <c r="A787" i="22"/>
  <c r="B787" i="22"/>
  <c r="C787" i="22"/>
  <c r="D787" i="22"/>
  <c r="F787" i="22"/>
  <c r="G787" i="22" a="1"/>
  <c r="G787" i="22" s="1"/>
  <c r="H787" i="22" a="1"/>
  <c r="H787" i="22" s="1"/>
  <c r="I787" i="22" a="1"/>
  <c r="I787" i="22"/>
  <c r="J787" i="22" a="1"/>
  <c r="J787" i="22"/>
  <c r="K787" i="22"/>
  <c r="L787" i="22"/>
  <c r="M787" i="22"/>
  <c r="N787" i="22"/>
  <c r="O787" i="22"/>
  <c r="P787" i="22"/>
  <c r="Q787" i="22"/>
  <c r="R787" i="22"/>
  <c r="S787" i="22"/>
  <c r="T787" i="22"/>
  <c r="U787" i="22"/>
  <c r="V787" i="22"/>
  <c r="A788" i="22"/>
  <c r="B788" i="22"/>
  <c r="C788" i="22"/>
  <c r="D788" i="22"/>
  <c r="F788" i="22"/>
  <c r="G788" i="22" a="1"/>
  <c r="G788" i="22" s="1"/>
  <c r="H788" i="22" a="1"/>
  <c r="H788" i="22" s="1"/>
  <c r="I788" i="22" a="1"/>
  <c r="I788" i="22"/>
  <c r="J788" i="22" a="1"/>
  <c r="J788" i="22"/>
  <c r="K788" i="22"/>
  <c r="L788" i="22"/>
  <c r="M788" i="22"/>
  <c r="N788" i="22"/>
  <c r="O788" i="22"/>
  <c r="P788" i="22"/>
  <c r="Q788" i="22"/>
  <c r="R788" i="22"/>
  <c r="S788" i="22"/>
  <c r="T788" i="22"/>
  <c r="U788" i="22"/>
  <c r="V788" i="22"/>
  <c r="A789" i="22"/>
  <c r="B789" i="22"/>
  <c r="C789" i="22"/>
  <c r="D789" i="22"/>
  <c r="F789" i="22"/>
  <c r="G789" i="22" a="1"/>
  <c r="G789" i="22" s="1"/>
  <c r="H789" i="22" a="1"/>
  <c r="H789" i="22" s="1"/>
  <c r="I789" i="22" a="1"/>
  <c r="I789" i="22" s="1"/>
  <c r="J789" i="22" a="1"/>
  <c r="J789" i="22"/>
  <c r="K789" i="22"/>
  <c r="L789" i="22"/>
  <c r="M789" i="22"/>
  <c r="N789" i="22"/>
  <c r="O789" i="22"/>
  <c r="P789" i="22"/>
  <c r="Q789" i="22"/>
  <c r="R789" i="22"/>
  <c r="S789" i="22"/>
  <c r="T789" i="22"/>
  <c r="U789" i="22"/>
  <c r="V789" i="22"/>
  <c r="A790" i="22"/>
  <c r="B790" i="22"/>
  <c r="C790" i="22"/>
  <c r="D790" i="22"/>
  <c r="F790" i="22"/>
  <c r="G790" i="22" a="1"/>
  <c r="G790" i="22"/>
  <c r="H790" i="22" a="1"/>
  <c r="H790" i="22" s="1"/>
  <c r="I790" i="22" a="1"/>
  <c r="I790" i="22" s="1"/>
  <c r="J790" i="22" a="1"/>
  <c r="J790" i="22"/>
  <c r="K790" i="22"/>
  <c r="L790" i="22"/>
  <c r="M790" i="22"/>
  <c r="N790" i="22"/>
  <c r="O790" i="22"/>
  <c r="P790" i="22"/>
  <c r="Q790" i="22"/>
  <c r="R790" i="22"/>
  <c r="S790" i="22"/>
  <c r="T790" i="22"/>
  <c r="U790" i="22"/>
  <c r="V790" i="22"/>
  <c r="A791" i="22"/>
  <c r="B791" i="22"/>
  <c r="C791" i="22"/>
  <c r="D791" i="22"/>
  <c r="F791" i="22"/>
  <c r="G791" i="22" a="1"/>
  <c r="G791" i="22"/>
  <c r="H791" i="22" a="1"/>
  <c r="H791" i="22" s="1"/>
  <c r="I791" i="22" a="1"/>
  <c r="I791" i="22" s="1"/>
  <c r="J791" i="22" a="1"/>
  <c r="J791" i="22" s="1"/>
  <c r="K791" i="22"/>
  <c r="L791" i="22"/>
  <c r="M791" i="22"/>
  <c r="N791" i="22"/>
  <c r="O791" i="22"/>
  <c r="P791" i="22"/>
  <c r="Q791" i="22"/>
  <c r="R791" i="22"/>
  <c r="S791" i="22"/>
  <c r="T791" i="22"/>
  <c r="U791" i="22"/>
  <c r="V791" i="22"/>
  <c r="A792" i="22"/>
  <c r="B792" i="22"/>
  <c r="C792" i="22"/>
  <c r="D792" i="22"/>
  <c r="F792" i="22"/>
  <c r="G792" i="22" a="1"/>
  <c r="G792" i="22"/>
  <c r="H792" i="22" a="1"/>
  <c r="H792" i="22" s="1"/>
  <c r="I792" i="22" a="1"/>
  <c r="I792" i="22" s="1"/>
  <c r="J792" i="22" a="1"/>
  <c r="J792" i="22" s="1"/>
  <c r="K792" i="22"/>
  <c r="L792" i="22"/>
  <c r="M792" i="22"/>
  <c r="N792" i="22"/>
  <c r="O792" i="22"/>
  <c r="P792" i="22"/>
  <c r="Q792" i="22"/>
  <c r="R792" i="22"/>
  <c r="S792" i="22"/>
  <c r="T792" i="22"/>
  <c r="U792" i="22"/>
  <c r="V792" i="22"/>
  <c r="A793" i="22"/>
  <c r="B793" i="22"/>
  <c r="C793" i="22"/>
  <c r="D793" i="22"/>
  <c r="F793" i="22"/>
  <c r="G793" i="22" a="1"/>
  <c r="G793" i="22" s="1"/>
  <c r="H793" i="22" a="1"/>
  <c r="H793" i="22" s="1"/>
  <c r="I793" i="22" a="1"/>
  <c r="I793" i="22" s="1"/>
  <c r="J793" i="22" a="1"/>
  <c r="J793" i="22" s="1"/>
  <c r="K793" i="22"/>
  <c r="L793" i="22"/>
  <c r="M793" i="22"/>
  <c r="N793" i="22"/>
  <c r="O793" i="22"/>
  <c r="P793" i="22"/>
  <c r="Q793" i="22"/>
  <c r="R793" i="22"/>
  <c r="S793" i="22"/>
  <c r="T793" i="22"/>
  <c r="U793" i="22"/>
  <c r="V793" i="22"/>
  <c r="A794" i="22"/>
  <c r="B794" i="22"/>
  <c r="C794" i="22"/>
  <c r="D794" i="22"/>
  <c r="F794" i="22"/>
  <c r="G794" i="22" a="1"/>
  <c r="G794" i="22" s="1"/>
  <c r="H794" i="22" a="1"/>
  <c r="H794" i="22"/>
  <c r="I794" i="22" a="1"/>
  <c r="I794" i="22"/>
  <c r="J794" i="22" a="1"/>
  <c r="J794" i="22" s="1"/>
  <c r="K794" i="22"/>
  <c r="L794" i="22"/>
  <c r="M794" i="22"/>
  <c r="N794" i="22"/>
  <c r="O794" i="22"/>
  <c r="P794" i="22"/>
  <c r="Q794" i="22"/>
  <c r="R794" i="22"/>
  <c r="S794" i="22"/>
  <c r="T794" i="22"/>
  <c r="U794" i="22"/>
  <c r="V794" i="22"/>
  <c r="A795" i="22"/>
  <c r="B795" i="22"/>
  <c r="C795" i="22"/>
  <c r="D795" i="22"/>
  <c r="F795" i="22"/>
  <c r="G795" i="22" a="1"/>
  <c r="G795" i="22" s="1"/>
  <c r="H795" i="22" a="1"/>
  <c r="H795" i="22" s="1"/>
  <c r="I795" i="22" a="1"/>
  <c r="I795" i="22"/>
  <c r="J795" i="22" a="1"/>
  <c r="J795" i="22"/>
  <c r="K795" i="22"/>
  <c r="L795" i="22"/>
  <c r="M795" i="22"/>
  <c r="N795" i="22"/>
  <c r="O795" i="22"/>
  <c r="P795" i="22"/>
  <c r="Q795" i="22"/>
  <c r="R795" i="22"/>
  <c r="S795" i="22"/>
  <c r="T795" i="22"/>
  <c r="U795" i="22"/>
  <c r="V795" i="22"/>
  <c r="A796" i="22"/>
  <c r="B796" i="22"/>
  <c r="C796" i="22"/>
  <c r="D796" i="22"/>
  <c r="F796" i="22"/>
  <c r="G796" i="22" a="1"/>
  <c r="G796" i="22" s="1"/>
  <c r="H796" i="22" a="1"/>
  <c r="H796" i="22" s="1"/>
  <c r="I796" i="22" a="1"/>
  <c r="I796" i="22"/>
  <c r="J796" i="22" a="1"/>
  <c r="J796" i="22"/>
  <c r="K796" i="22"/>
  <c r="L796" i="22"/>
  <c r="M796" i="22"/>
  <c r="N796" i="22"/>
  <c r="O796" i="22"/>
  <c r="P796" i="22"/>
  <c r="Q796" i="22"/>
  <c r="R796" i="22"/>
  <c r="S796" i="22"/>
  <c r="T796" i="22"/>
  <c r="U796" i="22"/>
  <c r="V796" i="22"/>
  <c r="A797" i="22"/>
  <c r="B797" i="22"/>
  <c r="C797" i="22"/>
  <c r="D797" i="22"/>
  <c r="F797" i="22"/>
  <c r="G797" i="22" a="1"/>
  <c r="G797" i="22"/>
  <c r="H797" i="22" a="1"/>
  <c r="H797" i="22" s="1"/>
  <c r="I797" i="22" a="1"/>
  <c r="I797" i="22"/>
  <c r="J797" i="22" a="1"/>
  <c r="J797" i="22"/>
  <c r="K797" i="22"/>
  <c r="L797" i="22"/>
  <c r="M797" i="22"/>
  <c r="N797" i="22"/>
  <c r="O797" i="22"/>
  <c r="P797" i="22"/>
  <c r="Q797" i="22"/>
  <c r="R797" i="22"/>
  <c r="S797" i="22"/>
  <c r="T797" i="22"/>
  <c r="U797" i="22"/>
  <c r="V797" i="22"/>
  <c r="A798" i="22"/>
  <c r="B798" i="22"/>
  <c r="C798" i="22"/>
  <c r="D798" i="22"/>
  <c r="F798" i="22"/>
  <c r="G798" i="22" a="1"/>
  <c r="G798" i="22"/>
  <c r="H798" i="22" a="1"/>
  <c r="H798" i="22" s="1"/>
  <c r="I798" i="22" a="1"/>
  <c r="I798" i="22" s="1"/>
  <c r="J798" i="22" a="1"/>
  <c r="J798" i="22"/>
  <c r="K798" i="22"/>
  <c r="L798" i="22"/>
  <c r="M798" i="22"/>
  <c r="N798" i="22"/>
  <c r="O798" i="22"/>
  <c r="P798" i="22"/>
  <c r="Q798" i="22"/>
  <c r="R798" i="22"/>
  <c r="S798" i="22"/>
  <c r="T798" i="22"/>
  <c r="U798" i="22"/>
  <c r="V798" i="22"/>
  <c r="A799" i="22"/>
  <c r="B799" i="22"/>
  <c r="C799" i="22"/>
  <c r="D799" i="22"/>
  <c r="F799" i="22"/>
  <c r="G799" i="22" a="1"/>
  <c r="G799" i="22" s="1"/>
  <c r="H799" i="22" a="1"/>
  <c r="H799" i="22" s="1"/>
  <c r="I799" i="22" a="1"/>
  <c r="I799" i="22" s="1"/>
  <c r="J799" i="22" a="1"/>
  <c r="J799" i="22"/>
  <c r="K799" i="22"/>
  <c r="L799" i="22"/>
  <c r="M799" i="22"/>
  <c r="N799" i="22"/>
  <c r="O799" i="22"/>
  <c r="P799" i="22"/>
  <c r="Q799" i="22"/>
  <c r="R799" i="22"/>
  <c r="S799" i="22"/>
  <c r="T799" i="22"/>
  <c r="U799" i="22"/>
  <c r="V799" i="22"/>
  <c r="A800" i="22"/>
  <c r="B800" i="22"/>
  <c r="C800" i="22"/>
  <c r="D800" i="22"/>
  <c r="F800" i="22"/>
  <c r="G800" i="22" a="1"/>
  <c r="G800" i="22"/>
  <c r="H800" i="22" a="1"/>
  <c r="H800" i="22" s="1"/>
  <c r="I800" i="22" a="1"/>
  <c r="I800" i="22" s="1"/>
  <c r="J800" i="22" a="1"/>
  <c r="J800" i="22" s="1"/>
  <c r="K800" i="22"/>
  <c r="L800" i="22"/>
  <c r="M800" i="22"/>
  <c r="N800" i="22"/>
  <c r="O800" i="22"/>
  <c r="P800" i="22"/>
  <c r="Q800" i="22"/>
  <c r="R800" i="22"/>
  <c r="S800" i="22"/>
  <c r="T800" i="22"/>
  <c r="U800" i="22"/>
  <c r="V800" i="22"/>
  <c r="A801" i="22"/>
  <c r="B801" i="22"/>
  <c r="C801" i="22"/>
  <c r="D801" i="22"/>
  <c r="F801" i="22"/>
  <c r="G801" i="22" a="1"/>
  <c r="G801" i="22"/>
  <c r="H801" i="22" a="1"/>
  <c r="H801" i="22" s="1"/>
  <c r="I801" i="22" a="1"/>
  <c r="I801" i="22"/>
  <c r="J801" i="22" a="1"/>
  <c r="J801" i="22" s="1"/>
  <c r="K801" i="22"/>
  <c r="L801" i="22"/>
  <c r="M801" i="22"/>
  <c r="N801" i="22"/>
  <c r="O801" i="22"/>
  <c r="P801" i="22"/>
  <c r="Q801" i="22"/>
  <c r="R801" i="22"/>
  <c r="S801" i="22"/>
  <c r="T801" i="22"/>
  <c r="U801" i="22"/>
  <c r="V801" i="22"/>
  <c r="A802" i="22"/>
  <c r="B802" i="22"/>
  <c r="C802" i="22"/>
  <c r="D802" i="22"/>
  <c r="F802" i="22"/>
  <c r="G802" i="22" a="1"/>
  <c r="G802" i="22" s="1"/>
  <c r="H802" i="22" a="1"/>
  <c r="H802" i="22"/>
  <c r="I802" i="22" a="1"/>
  <c r="I802" i="22" s="1"/>
  <c r="J802" i="22" a="1"/>
  <c r="J802" i="22" s="1"/>
  <c r="K802" i="22"/>
  <c r="L802" i="22"/>
  <c r="M802" i="22"/>
  <c r="N802" i="22"/>
  <c r="O802" i="22"/>
  <c r="P802" i="22"/>
  <c r="Q802" i="22"/>
  <c r="R802" i="22"/>
  <c r="S802" i="22"/>
  <c r="T802" i="22"/>
  <c r="U802" i="22"/>
  <c r="V802" i="22"/>
  <c r="A803" i="22"/>
  <c r="B803" i="22"/>
  <c r="C803" i="22"/>
  <c r="D803" i="22"/>
  <c r="F803" i="22"/>
  <c r="G803" i="22" a="1"/>
  <c r="G803" i="22" s="1"/>
  <c r="H803" i="22" a="1"/>
  <c r="H803" i="22" s="1"/>
  <c r="I803" i="22" a="1"/>
  <c r="I803" i="22"/>
  <c r="J803" i="22" a="1"/>
  <c r="J803" i="22"/>
  <c r="K803" i="22"/>
  <c r="L803" i="22"/>
  <c r="M803" i="22"/>
  <c r="N803" i="22"/>
  <c r="O803" i="22"/>
  <c r="P803" i="22"/>
  <c r="Q803" i="22"/>
  <c r="R803" i="22"/>
  <c r="S803" i="22"/>
  <c r="T803" i="22"/>
  <c r="U803" i="22"/>
  <c r="V803" i="22"/>
  <c r="A804" i="22"/>
  <c r="B804" i="22"/>
  <c r="C804" i="22"/>
  <c r="D804" i="22"/>
  <c r="F804" i="22"/>
  <c r="G804" i="22" a="1"/>
  <c r="G804" i="22" s="1"/>
  <c r="H804" i="22" a="1"/>
  <c r="H804" i="22" s="1"/>
  <c r="I804" i="22" a="1"/>
  <c r="I804" i="22"/>
  <c r="J804" i="22" a="1"/>
  <c r="J804" i="22"/>
  <c r="K804" i="22"/>
  <c r="L804" i="22"/>
  <c r="M804" i="22"/>
  <c r="N804" i="22"/>
  <c r="O804" i="22"/>
  <c r="P804" i="22"/>
  <c r="Q804" i="22"/>
  <c r="R804" i="22"/>
  <c r="S804" i="22"/>
  <c r="T804" i="22"/>
  <c r="U804" i="22"/>
  <c r="V804" i="22"/>
  <c r="A805" i="22"/>
  <c r="B805" i="22"/>
  <c r="C805" i="22"/>
  <c r="D805" i="22"/>
  <c r="F805" i="22"/>
  <c r="G805" i="22" a="1"/>
  <c r="G805" i="22"/>
  <c r="H805" i="22" a="1"/>
  <c r="H805" i="22" s="1"/>
  <c r="I805" i="22" a="1"/>
  <c r="I805" i="22"/>
  <c r="J805" i="22" a="1"/>
  <c r="J805" i="22"/>
  <c r="K805" i="22"/>
  <c r="L805" i="22"/>
  <c r="M805" i="22"/>
  <c r="N805" i="22"/>
  <c r="O805" i="22"/>
  <c r="P805" i="22"/>
  <c r="Q805" i="22"/>
  <c r="R805" i="22"/>
  <c r="S805" i="22"/>
  <c r="T805" i="22"/>
  <c r="U805" i="22"/>
  <c r="V805" i="22"/>
  <c r="A806" i="22"/>
  <c r="B806" i="22"/>
  <c r="C806" i="22"/>
  <c r="D806" i="22"/>
  <c r="F806" i="22"/>
  <c r="G806" i="22" a="1"/>
  <c r="G806" i="22" s="1"/>
  <c r="H806" i="22" a="1"/>
  <c r="H806" i="22" s="1"/>
  <c r="I806" i="22" a="1"/>
  <c r="I806" i="22" s="1"/>
  <c r="J806" i="22" a="1"/>
  <c r="J806" i="22"/>
  <c r="K806" i="22"/>
  <c r="L806" i="22"/>
  <c r="M806" i="22"/>
  <c r="N806" i="22"/>
  <c r="O806" i="22"/>
  <c r="P806" i="22"/>
  <c r="Q806" i="22"/>
  <c r="R806" i="22"/>
  <c r="S806" i="22"/>
  <c r="T806" i="22"/>
  <c r="U806" i="22"/>
  <c r="V806" i="22"/>
  <c r="A807" i="22"/>
  <c r="B807" i="22"/>
  <c r="C807" i="22"/>
  <c r="D807" i="22"/>
  <c r="F807" i="22"/>
  <c r="G807" i="22" a="1"/>
  <c r="G807" i="22" s="1"/>
  <c r="H807" i="22" a="1"/>
  <c r="H807" i="22" s="1"/>
  <c r="I807" i="22" a="1"/>
  <c r="I807" i="22" s="1"/>
  <c r="J807" i="22" a="1"/>
  <c r="J807" i="22"/>
  <c r="K807" i="22"/>
  <c r="L807" i="22"/>
  <c r="M807" i="22"/>
  <c r="N807" i="22"/>
  <c r="O807" i="22"/>
  <c r="P807" i="22"/>
  <c r="Q807" i="22"/>
  <c r="R807" i="22"/>
  <c r="S807" i="22"/>
  <c r="T807" i="22"/>
  <c r="U807" i="22"/>
  <c r="V807" i="22"/>
  <c r="A808" i="22"/>
  <c r="B808" i="22"/>
  <c r="C808" i="22"/>
  <c r="D808" i="22"/>
  <c r="F808" i="22"/>
  <c r="G808" i="22" a="1"/>
  <c r="G808" i="22"/>
  <c r="H808" i="22" a="1"/>
  <c r="H808" i="22" s="1"/>
  <c r="I808" i="22" a="1"/>
  <c r="I808" i="22" s="1"/>
  <c r="J808" i="22" a="1"/>
  <c r="J808" i="22"/>
  <c r="K808" i="22"/>
  <c r="L808" i="22"/>
  <c r="M808" i="22"/>
  <c r="N808" i="22"/>
  <c r="O808" i="22"/>
  <c r="P808" i="22"/>
  <c r="Q808" i="22"/>
  <c r="R808" i="22"/>
  <c r="S808" i="22"/>
  <c r="T808" i="22"/>
  <c r="U808" i="22"/>
  <c r="V808" i="22"/>
  <c r="A809" i="22"/>
  <c r="B809" i="22"/>
  <c r="C809" i="22"/>
  <c r="D809" i="22"/>
  <c r="F809" i="22"/>
  <c r="G809" i="22" a="1"/>
  <c r="G809" i="22"/>
  <c r="H809" i="22" a="1"/>
  <c r="H809" i="22" s="1"/>
  <c r="I809" i="22" a="1"/>
  <c r="I809" i="22" s="1"/>
  <c r="J809" i="22" a="1"/>
  <c r="J809" i="22" s="1"/>
  <c r="K809" i="22"/>
  <c r="L809" i="22"/>
  <c r="M809" i="22"/>
  <c r="N809" i="22"/>
  <c r="O809" i="22"/>
  <c r="P809" i="22"/>
  <c r="Q809" i="22"/>
  <c r="R809" i="22"/>
  <c r="S809" i="22"/>
  <c r="T809" i="22"/>
  <c r="U809" i="22"/>
  <c r="V809" i="22"/>
  <c r="A810" i="22"/>
  <c r="B810" i="22"/>
  <c r="C810" i="22"/>
  <c r="D810" i="22"/>
  <c r="F810" i="22"/>
  <c r="G810" i="22" a="1"/>
  <c r="G810" i="22" s="1"/>
  <c r="H810" i="22" a="1"/>
  <c r="H810" i="22"/>
  <c r="I810" i="22" a="1"/>
  <c r="I810" i="22"/>
  <c r="J810" i="22" a="1"/>
  <c r="J810" i="22" s="1"/>
  <c r="K810" i="22"/>
  <c r="L810" i="22"/>
  <c r="M810" i="22"/>
  <c r="N810" i="22"/>
  <c r="O810" i="22"/>
  <c r="P810" i="22"/>
  <c r="Q810" i="22"/>
  <c r="R810" i="22"/>
  <c r="S810" i="22"/>
  <c r="T810" i="22"/>
  <c r="U810" i="22"/>
  <c r="V810" i="22"/>
  <c r="A811" i="22"/>
  <c r="B811" i="22"/>
  <c r="C811" i="22"/>
  <c r="D811" i="22"/>
  <c r="F811" i="22"/>
  <c r="G811" i="22" a="1"/>
  <c r="G811" i="22" s="1"/>
  <c r="H811" i="22" a="1"/>
  <c r="H811" i="22" s="1"/>
  <c r="I811" i="22" a="1"/>
  <c r="I811" i="22"/>
  <c r="J811" i="22" a="1"/>
  <c r="J811" i="22"/>
  <c r="K811" i="22"/>
  <c r="L811" i="22"/>
  <c r="M811" i="22"/>
  <c r="N811" i="22"/>
  <c r="O811" i="22"/>
  <c r="P811" i="22"/>
  <c r="Q811" i="22"/>
  <c r="R811" i="22"/>
  <c r="S811" i="22"/>
  <c r="T811" i="22"/>
  <c r="U811" i="22"/>
  <c r="V811" i="22"/>
  <c r="A812" i="22"/>
  <c r="B812" i="22"/>
  <c r="C812" i="22"/>
  <c r="D812" i="22"/>
  <c r="F812" i="22"/>
  <c r="G812" i="22" a="1"/>
  <c r="G812" i="22" s="1"/>
  <c r="H812" i="22" a="1"/>
  <c r="H812" i="22" s="1"/>
  <c r="I812" i="22" a="1"/>
  <c r="I812" i="22"/>
  <c r="J812" i="22" a="1"/>
  <c r="J812" i="22"/>
  <c r="K812" i="22"/>
  <c r="L812" i="22"/>
  <c r="M812" i="22"/>
  <c r="N812" i="22"/>
  <c r="O812" i="22"/>
  <c r="P812" i="22"/>
  <c r="Q812" i="22"/>
  <c r="R812" i="22"/>
  <c r="S812" i="22"/>
  <c r="T812" i="22"/>
  <c r="U812" i="22"/>
  <c r="V812" i="22"/>
  <c r="A813" i="22"/>
  <c r="B813" i="22"/>
  <c r="C813" i="22"/>
  <c r="D813" i="22"/>
  <c r="F813" i="22"/>
  <c r="G813" i="22" a="1"/>
  <c r="G813" i="22"/>
  <c r="H813" i="22" a="1"/>
  <c r="H813" i="22" s="1"/>
  <c r="I813" i="22" a="1"/>
  <c r="I813" i="22"/>
  <c r="J813" i="22" a="1"/>
  <c r="J813" i="22"/>
  <c r="K813" i="22"/>
  <c r="L813" i="22"/>
  <c r="M813" i="22"/>
  <c r="N813" i="22"/>
  <c r="O813" i="22"/>
  <c r="P813" i="22"/>
  <c r="Q813" i="22"/>
  <c r="R813" i="22"/>
  <c r="S813" i="22"/>
  <c r="T813" i="22"/>
  <c r="U813" i="22"/>
  <c r="V813" i="22"/>
  <c r="A814" i="22"/>
  <c r="B814" i="22"/>
  <c r="C814" i="22"/>
  <c r="D814" i="22"/>
  <c r="F814" i="22"/>
  <c r="G814" i="22" a="1"/>
  <c r="G814" i="22" s="1"/>
  <c r="H814" i="22" a="1"/>
  <c r="H814" i="22" s="1"/>
  <c r="I814" i="22" a="1"/>
  <c r="I814" i="22" s="1"/>
  <c r="J814" i="22" a="1"/>
  <c r="J814" i="22"/>
  <c r="K814" i="22"/>
  <c r="L814" i="22"/>
  <c r="M814" i="22"/>
  <c r="N814" i="22"/>
  <c r="O814" i="22"/>
  <c r="P814" i="22"/>
  <c r="Q814" i="22"/>
  <c r="R814" i="22"/>
  <c r="S814" i="22"/>
  <c r="T814" i="22"/>
  <c r="U814" i="22"/>
  <c r="V814" i="22"/>
  <c r="A815" i="22"/>
  <c r="B815" i="22"/>
  <c r="C815" i="22"/>
  <c r="D815" i="22"/>
  <c r="F815" i="22"/>
  <c r="G815" i="22" a="1"/>
  <c r="G815" i="22"/>
  <c r="H815" i="22" a="1"/>
  <c r="H815" i="22" s="1"/>
  <c r="I815" i="22" a="1"/>
  <c r="I815" i="22" s="1"/>
  <c r="J815" i="22" a="1"/>
  <c r="J815" i="22"/>
  <c r="K815" i="22"/>
  <c r="L815" i="22"/>
  <c r="M815" i="22"/>
  <c r="N815" i="22"/>
  <c r="O815" i="22"/>
  <c r="P815" i="22"/>
  <c r="Q815" i="22"/>
  <c r="R815" i="22"/>
  <c r="S815" i="22"/>
  <c r="T815" i="22"/>
  <c r="U815" i="22"/>
  <c r="V815" i="22"/>
  <c r="A816" i="22"/>
  <c r="B816" i="22"/>
  <c r="C816" i="22"/>
  <c r="D816" i="22"/>
  <c r="F816" i="22"/>
  <c r="G816" i="22" a="1"/>
  <c r="G816" i="22"/>
  <c r="H816" i="22" a="1"/>
  <c r="H816" i="22" s="1"/>
  <c r="I816" i="22" a="1"/>
  <c r="I816" i="22" s="1"/>
  <c r="J816" i="22" a="1"/>
  <c r="J816" i="22" s="1"/>
  <c r="K816" i="22"/>
  <c r="L816" i="22"/>
  <c r="M816" i="22"/>
  <c r="N816" i="22"/>
  <c r="O816" i="22"/>
  <c r="P816" i="22"/>
  <c r="Q816" i="22"/>
  <c r="R816" i="22"/>
  <c r="S816" i="22"/>
  <c r="T816" i="22"/>
  <c r="U816" i="22"/>
  <c r="V816" i="22"/>
  <c r="A817" i="22"/>
  <c r="B817" i="22"/>
  <c r="C817" i="22"/>
  <c r="D817" i="22"/>
  <c r="F817" i="22"/>
  <c r="G817" i="22" a="1"/>
  <c r="G817" i="22"/>
  <c r="H817" i="22" a="1"/>
  <c r="H817" i="22" s="1"/>
  <c r="I817" i="22" a="1"/>
  <c r="I817" i="22"/>
  <c r="J817" i="22" a="1"/>
  <c r="J817" i="22" s="1"/>
  <c r="K817" i="22"/>
  <c r="L817" i="22"/>
  <c r="M817" i="22"/>
  <c r="N817" i="22"/>
  <c r="O817" i="22"/>
  <c r="P817" i="22"/>
  <c r="Q817" i="22"/>
  <c r="R817" i="22"/>
  <c r="S817" i="22"/>
  <c r="T817" i="22"/>
  <c r="U817" i="22"/>
  <c r="V817" i="22"/>
  <c r="A818" i="22"/>
  <c r="B818" i="22"/>
  <c r="C818" i="22"/>
  <c r="D818" i="22"/>
  <c r="F818" i="22"/>
  <c r="G818" i="22" a="1"/>
  <c r="G818" i="22" s="1"/>
  <c r="H818" i="22" a="1"/>
  <c r="H818" i="22"/>
  <c r="I818" i="22" a="1"/>
  <c r="I818" i="22"/>
  <c r="J818" i="22" a="1"/>
  <c r="J818" i="22" s="1"/>
  <c r="K818" i="22"/>
  <c r="L818" i="22"/>
  <c r="M818" i="22"/>
  <c r="N818" i="22"/>
  <c r="O818" i="22"/>
  <c r="P818" i="22"/>
  <c r="Q818" i="22"/>
  <c r="R818" i="22"/>
  <c r="S818" i="22"/>
  <c r="T818" i="22"/>
  <c r="U818" i="22"/>
  <c r="V818" i="22"/>
  <c r="A819" i="22"/>
  <c r="B819" i="22"/>
  <c r="C819" i="22"/>
  <c r="D819" i="22"/>
  <c r="F819" i="22"/>
  <c r="G819" i="22" a="1"/>
  <c r="G819" i="22" s="1"/>
  <c r="H819" i="22" a="1"/>
  <c r="H819" i="22"/>
  <c r="I819" i="22" a="1"/>
  <c r="I819" i="22"/>
  <c r="J819" i="22" a="1"/>
  <c r="J819" i="22"/>
  <c r="K819" i="22"/>
  <c r="L819" i="22"/>
  <c r="M819" i="22"/>
  <c r="N819" i="22"/>
  <c r="O819" i="22"/>
  <c r="P819" i="22"/>
  <c r="Q819" i="22"/>
  <c r="R819" i="22"/>
  <c r="S819" i="22"/>
  <c r="T819" i="22"/>
  <c r="U819" i="22"/>
  <c r="V819" i="22"/>
  <c r="A820" i="22"/>
  <c r="B820" i="22"/>
  <c r="C820" i="22"/>
  <c r="D820" i="22"/>
  <c r="F820" i="22"/>
  <c r="G820" i="22" a="1"/>
  <c r="G820" i="22" s="1"/>
  <c r="H820" i="22" a="1"/>
  <c r="H820" i="22" s="1"/>
  <c r="I820" i="22" a="1"/>
  <c r="I820" i="22"/>
  <c r="J820" i="22" a="1"/>
  <c r="J820" i="22"/>
  <c r="K820" i="22"/>
  <c r="L820" i="22"/>
  <c r="M820" i="22"/>
  <c r="N820" i="22"/>
  <c r="O820" i="22"/>
  <c r="P820" i="22"/>
  <c r="Q820" i="22"/>
  <c r="R820" i="22"/>
  <c r="S820" i="22"/>
  <c r="T820" i="22"/>
  <c r="U820" i="22"/>
  <c r="V820" i="22"/>
  <c r="A821" i="22"/>
  <c r="B821" i="22"/>
  <c r="C821" i="22"/>
  <c r="D821" i="22"/>
  <c r="F821" i="22"/>
  <c r="G821" i="22" a="1"/>
  <c r="G821" i="22"/>
  <c r="H821" i="22" a="1"/>
  <c r="H821" i="22" s="1"/>
  <c r="I821" i="22" a="1"/>
  <c r="I821" i="22"/>
  <c r="J821" i="22" a="1"/>
  <c r="J821" i="22"/>
  <c r="K821" i="22"/>
  <c r="L821" i="22"/>
  <c r="M821" i="22"/>
  <c r="N821" i="22"/>
  <c r="O821" i="22"/>
  <c r="P821" i="22"/>
  <c r="Q821" i="22"/>
  <c r="R821" i="22"/>
  <c r="S821" i="22"/>
  <c r="T821" i="22"/>
  <c r="U821" i="22"/>
  <c r="V821" i="22"/>
  <c r="A822" i="22"/>
  <c r="B822" i="22"/>
  <c r="C822" i="22"/>
  <c r="D822" i="22"/>
  <c r="F822" i="22"/>
  <c r="G822" i="22" a="1"/>
  <c r="G822" i="22"/>
  <c r="H822" i="22" a="1"/>
  <c r="H822" i="22" s="1"/>
  <c r="I822" i="22" a="1"/>
  <c r="I822" i="22" s="1"/>
  <c r="J822" i="22" a="1"/>
  <c r="J822" i="22"/>
  <c r="K822" i="22"/>
  <c r="L822" i="22"/>
  <c r="M822" i="22"/>
  <c r="N822" i="22"/>
  <c r="O822" i="22"/>
  <c r="P822" i="22"/>
  <c r="Q822" i="22"/>
  <c r="R822" i="22"/>
  <c r="S822" i="22"/>
  <c r="T822" i="22"/>
  <c r="U822" i="22"/>
  <c r="V822" i="22"/>
  <c r="A823" i="22"/>
  <c r="B823" i="22"/>
  <c r="C823" i="22"/>
  <c r="D823" i="22"/>
  <c r="F823" i="22"/>
  <c r="G823" i="22" a="1"/>
  <c r="G823" i="22" s="1"/>
  <c r="H823" i="22" a="1"/>
  <c r="H823" i="22" s="1"/>
  <c r="I823" i="22" a="1"/>
  <c r="I823" i="22" s="1"/>
  <c r="J823" i="22" a="1"/>
  <c r="J823" i="22"/>
  <c r="K823" i="22"/>
  <c r="L823" i="22"/>
  <c r="M823" i="22"/>
  <c r="N823" i="22"/>
  <c r="O823" i="22"/>
  <c r="P823" i="22"/>
  <c r="Q823" i="22"/>
  <c r="R823" i="22"/>
  <c r="S823" i="22"/>
  <c r="T823" i="22"/>
  <c r="U823" i="22"/>
  <c r="V823" i="22"/>
  <c r="A824" i="22"/>
  <c r="B824" i="22"/>
  <c r="C824" i="22"/>
  <c r="D824" i="22"/>
  <c r="F824" i="22"/>
  <c r="G824" i="22" a="1"/>
  <c r="G824" i="22"/>
  <c r="H824" i="22" a="1"/>
  <c r="H824" i="22" s="1"/>
  <c r="I824" i="22" a="1"/>
  <c r="I824" i="22" s="1"/>
  <c r="J824" i="22" a="1"/>
  <c r="J824" i="22" s="1"/>
  <c r="K824" i="22"/>
  <c r="L824" i="22"/>
  <c r="M824" i="22"/>
  <c r="N824" i="22"/>
  <c r="O824" i="22"/>
  <c r="P824" i="22"/>
  <c r="Q824" i="22"/>
  <c r="R824" i="22"/>
  <c r="S824" i="22"/>
  <c r="T824" i="22"/>
  <c r="U824" i="22"/>
  <c r="V824" i="22"/>
  <c r="A825" i="22"/>
  <c r="B825" i="22"/>
  <c r="C825" i="22"/>
  <c r="D825" i="22"/>
  <c r="F825" i="22"/>
  <c r="G825" i="22" a="1"/>
  <c r="G825" i="22" s="1"/>
  <c r="H825" i="22" a="1"/>
  <c r="H825" i="22" s="1"/>
  <c r="I825" i="22" a="1"/>
  <c r="I825" i="22"/>
  <c r="J825" i="22" a="1"/>
  <c r="J825" i="22" s="1"/>
  <c r="K825" i="22"/>
  <c r="L825" i="22"/>
  <c r="M825" i="22"/>
  <c r="N825" i="22"/>
  <c r="O825" i="22"/>
  <c r="P825" i="22"/>
  <c r="Q825" i="22"/>
  <c r="R825" i="22"/>
  <c r="S825" i="22"/>
  <c r="T825" i="22"/>
  <c r="U825" i="22"/>
  <c r="V825" i="22"/>
  <c r="A826" i="22"/>
  <c r="B826" i="22"/>
  <c r="C826" i="22"/>
  <c r="D826" i="22"/>
  <c r="F826" i="22"/>
  <c r="G826" i="22" a="1"/>
  <c r="G826" i="22" s="1"/>
  <c r="H826" i="22" a="1"/>
  <c r="H826" i="22"/>
  <c r="I826" i="22" a="1"/>
  <c r="I826" i="22"/>
  <c r="J826" i="22" a="1"/>
  <c r="J826" i="22" s="1"/>
  <c r="K826" i="22"/>
  <c r="L826" i="22"/>
  <c r="M826" i="22"/>
  <c r="N826" i="22"/>
  <c r="O826" i="22"/>
  <c r="P826" i="22"/>
  <c r="Q826" i="22"/>
  <c r="R826" i="22"/>
  <c r="S826" i="22"/>
  <c r="T826" i="22"/>
  <c r="U826" i="22"/>
  <c r="V826" i="22"/>
  <c r="A827" i="22"/>
  <c r="B827" i="22"/>
  <c r="C827" i="22"/>
  <c r="D827" i="22"/>
  <c r="F827" i="22"/>
  <c r="G827" i="22" a="1"/>
  <c r="G827" i="22" s="1"/>
  <c r="H827" i="22" a="1"/>
  <c r="H827" i="22" s="1"/>
  <c r="I827" i="22" a="1"/>
  <c r="I827" i="22" s="1"/>
  <c r="J827" i="22" a="1"/>
  <c r="J827" i="22"/>
  <c r="K827" i="22"/>
  <c r="L827" i="22"/>
  <c r="M827" i="22"/>
  <c r="N827" i="22"/>
  <c r="O827" i="22"/>
  <c r="P827" i="22"/>
  <c r="Q827" i="22"/>
  <c r="R827" i="22"/>
  <c r="S827" i="22"/>
  <c r="T827" i="22"/>
  <c r="U827" i="22"/>
  <c r="V827" i="22"/>
  <c r="A828" i="22"/>
  <c r="B828" i="22"/>
  <c r="C828" i="22"/>
  <c r="D828" i="22"/>
  <c r="F828" i="22"/>
  <c r="G828" i="22" a="1"/>
  <c r="G828" i="22" s="1"/>
  <c r="H828" i="22" a="1"/>
  <c r="H828" i="22" s="1"/>
  <c r="I828" i="22" a="1"/>
  <c r="I828" i="22"/>
  <c r="J828" i="22" a="1"/>
  <c r="J828" i="22"/>
  <c r="K828" i="22"/>
  <c r="L828" i="22"/>
  <c r="M828" i="22"/>
  <c r="N828" i="22"/>
  <c r="O828" i="22"/>
  <c r="P828" i="22"/>
  <c r="Q828" i="22"/>
  <c r="R828" i="22"/>
  <c r="S828" i="22"/>
  <c r="T828" i="22"/>
  <c r="U828" i="22"/>
  <c r="V828" i="22"/>
  <c r="A829" i="22"/>
  <c r="B829" i="22"/>
  <c r="C829" i="22"/>
  <c r="D829" i="22"/>
  <c r="F829" i="22"/>
  <c r="G829" i="22" a="1"/>
  <c r="G829" i="22" s="1"/>
  <c r="H829" i="22" a="1"/>
  <c r="H829" i="22" s="1"/>
  <c r="I829" i="22" a="1"/>
  <c r="I829" i="22" s="1"/>
  <c r="J829" i="22" a="1"/>
  <c r="J829" i="22"/>
  <c r="K829" i="22"/>
  <c r="L829" i="22"/>
  <c r="M829" i="22"/>
  <c r="N829" i="22"/>
  <c r="O829" i="22"/>
  <c r="P829" i="22"/>
  <c r="Q829" i="22"/>
  <c r="R829" i="22"/>
  <c r="S829" i="22"/>
  <c r="T829" i="22"/>
  <c r="U829" i="22"/>
  <c r="V829" i="22"/>
  <c r="A830" i="22"/>
  <c r="B830" i="22"/>
  <c r="C830" i="22"/>
  <c r="D830" i="22"/>
  <c r="F830" i="22"/>
  <c r="G830" i="22" a="1"/>
  <c r="G830" i="22"/>
  <c r="H830" i="22" a="1"/>
  <c r="H830" i="22" s="1"/>
  <c r="I830" i="22" a="1"/>
  <c r="I830" i="22"/>
  <c r="J830" i="22" a="1"/>
  <c r="J830" i="22"/>
  <c r="K830" i="22"/>
  <c r="L830" i="22"/>
  <c r="M830" i="22"/>
  <c r="N830" i="22"/>
  <c r="O830" i="22"/>
  <c r="P830" i="22"/>
  <c r="Q830" i="22"/>
  <c r="R830" i="22"/>
  <c r="S830" i="22"/>
  <c r="T830" i="22"/>
  <c r="U830" i="22"/>
  <c r="V830" i="22"/>
  <c r="A831" i="22"/>
  <c r="B831" i="22"/>
  <c r="C831" i="22"/>
  <c r="D831" i="22"/>
  <c r="F831" i="22"/>
  <c r="G831" i="22" a="1"/>
  <c r="G831" i="22" s="1"/>
  <c r="H831" i="22" a="1"/>
  <c r="H831" i="22" s="1"/>
  <c r="I831" i="22" a="1"/>
  <c r="I831" i="22" s="1"/>
  <c r="J831" i="22" a="1"/>
  <c r="J831" i="22" s="1"/>
  <c r="K831" i="22"/>
  <c r="L831" i="22"/>
  <c r="M831" i="22"/>
  <c r="N831" i="22"/>
  <c r="O831" i="22"/>
  <c r="P831" i="22"/>
  <c r="Q831" i="22"/>
  <c r="R831" i="22"/>
  <c r="S831" i="22"/>
  <c r="T831" i="22"/>
  <c r="U831" i="22"/>
  <c r="V831" i="22"/>
  <c r="A832" i="22"/>
  <c r="B832" i="22"/>
  <c r="C832" i="22"/>
  <c r="D832" i="22"/>
  <c r="F832" i="22"/>
  <c r="G832" i="22" a="1"/>
  <c r="G832" i="22"/>
  <c r="H832" i="22" a="1"/>
  <c r="H832" i="22"/>
  <c r="I832" i="22" a="1"/>
  <c r="I832" i="22" s="1"/>
  <c r="J832" i="22" a="1"/>
  <c r="J832" i="22"/>
  <c r="K832" i="22"/>
  <c r="L832" i="22"/>
  <c r="M832" i="22"/>
  <c r="N832" i="22"/>
  <c r="O832" i="22"/>
  <c r="P832" i="22"/>
  <c r="Q832" i="22"/>
  <c r="R832" i="22"/>
  <c r="S832" i="22"/>
  <c r="T832" i="22"/>
  <c r="U832" i="22"/>
  <c r="V832" i="22"/>
  <c r="A833" i="22"/>
  <c r="B833" i="22"/>
  <c r="C833" i="22"/>
  <c r="D833" i="22"/>
  <c r="F833" i="22"/>
  <c r="G833" i="22" a="1"/>
  <c r="G833" i="22" s="1"/>
  <c r="H833" i="22" a="1"/>
  <c r="H833" i="22" s="1"/>
  <c r="I833" i="22" a="1"/>
  <c r="I833" i="22"/>
  <c r="J833" i="22" a="1"/>
  <c r="J833" i="22" s="1"/>
  <c r="K833" i="22"/>
  <c r="L833" i="22"/>
  <c r="M833" i="22"/>
  <c r="N833" i="22"/>
  <c r="O833" i="22"/>
  <c r="P833" i="22"/>
  <c r="Q833" i="22"/>
  <c r="R833" i="22"/>
  <c r="S833" i="22"/>
  <c r="T833" i="22"/>
  <c r="U833" i="22"/>
  <c r="V833" i="22"/>
  <c r="A834" i="22"/>
  <c r="B834" i="22"/>
  <c r="C834" i="22"/>
  <c r="D834" i="22"/>
  <c r="F834" i="22"/>
  <c r="G834" i="22" a="1"/>
  <c r="G834" i="22" s="1"/>
  <c r="H834" i="22" a="1"/>
  <c r="H834" i="22"/>
  <c r="I834" i="22" a="1"/>
  <c r="I834" i="22"/>
  <c r="J834" i="22" a="1"/>
  <c r="J834" i="22" s="1"/>
  <c r="K834" i="22"/>
  <c r="L834" i="22"/>
  <c r="M834" i="22"/>
  <c r="N834" i="22"/>
  <c r="O834" i="22"/>
  <c r="P834" i="22"/>
  <c r="Q834" i="22"/>
  <c r="R834" i="22"/>
  <c r="S834" i="22"/>
  <c r="T834" i="22"/>
  <c r="U834" i="22"/>
  <c r="V834" i="22"/>
  <c r="A835" i="22"/>
  <c r="B835" i="22"/>
  <c r="C835" i="22"/>
  <c r="D835" i="22"/>
  <c r="F835" i="22"/>
  <c r="G835" i="22" a="1"/>
  <c r="G835" i="22" s="1"/>
  <c r="H835" i="22" a="1"/>
  <c r="H835" i="22" s="1"/>
  <c r="I835" i="22" a="1"/>
  <c r="I835" i="22"/>
  <c r="J835" i="22" a="1"/>
  <c r="J835" i="22"/>
  <c r="K835" i="22"/>
  <c r="L835" i="22"/>
  <c r="M835" i="22"/>
  <c r="N835" i="22"/>
  <c r="O835" i="22"/>
  <c r="P835" i="22"/>
  <c r="Q835" i="22"/>
  <c r="R835" i="22"/>
  <c r="S835" i="22"/>
  <c r="T835" i="22"/>
  <c r="U835" i="22"/>
  <c r="V835" i="22"/>
  <c r="A836" i="22"/>
  <c r="B836" i="22"/>
  <c r="C836" i="22"/>
  <c r="D836" i="22"/>
  <c r="F836" i="22"/>
  <c r="G836" i="22" a="1"/>
  <c r="G836" i="22" s="1"/>
  <c r="H836" i="22" a="1"/>
  <c r="H836" i="22" s="1"/>
  <c r="I836" i="22" a="1"/>
  <c r="I836" i="22"/>
  <c r="J836" i="22" a="1"/>
  <c r="J836" i="22"/>
  <c r="K836" i="22"/>
  <c r="L836" i="22"/>
  <c r="M836" i="22"/>
  <c r="N836" i="22"/>
  <c r="O836" i="22"/>
  <c r="P836" i="22"/>
  <c r="Q836" i="22"/>
  <c r="R836" i="22"/>
  <c r="S836" i="22"/>
  <c r="T836" i="22"/>
  <c r="U836" i="22"/>
  <c r="V836" i="22"/>
  <c r="A837" i="22"/>
  <c r="B837" i="22"/>
  <c r="C837" i="22"/>
  <c r="D837" i="22"/>
  <c r="F837" i="22"/>
  <c r="G837" i="22" a="1"/>
  <c r="G837" i="22"/>
  <c r="H837" i="22" a="1"/>
  <c r="H837" i="22" s="1"/>
  <c r="I837" i="22" a="1"/>
  <c r="I837" i="22" s="1"/>
  <c r="J837" i="22" a="1"/>
  <c r="J837" i="22"/>
  <c r="K837" i="22"/>
  <c r="L837" i="22"/>
  <c r="M837" i="22"/>
  <c r="N837" i="22"/>
  <c r="O837" i="22"/>
  <c r="P837" i="22"/>
  <c r="Q837" i="22"/>
  <c r="R837" i="22"/>
  <c r="S837" i="22"/>
  <c r="T837" i="22"/>
  <c r="U837" i="22"/>
  <c r="V837" i="22"/>
  <c r="A838" i="22"/>
  <c r="B838" i="22"/>
  <c r="C838" i="22"/>
  <c r="D838" i="22"/>
  <c r="F838" i="22"/>
  <c r="G838" i="22" a="1"/>
  <c r="G838" i="22"/>
  <c r="H838" i="22" a="1"/>
  <c r="H838" i="22" s="1"/>
  <c r="I838" i="22" a="1"/>
  <c r="I838" i="22"/>
  <c r="J838" i="22" a="1"/>
  <c r="J838" i="22"/>
  <c r="K838" i="22"/>
  <c r="L838" i="22"/>
  <c r="M838" i="22"/>
  <c r="N838" i="22"/>
  <c r="O838" i="22"/>
  <c r="P838" i="22"/>
  <c r="Q838" i="22"/>
  <c r="R838" i="22"/>
  <c r="S838" i="22"/>
  <c r="T838" i="22"/>
  <c r="U838" i="22"/>
  <c r="V838" i="22"/>
  <c r="A839" i="22"/>
  <c r="B839" i="22"/>
  <c r="C839" i="22"/>
  <c r="D839" i="22"/>
  <c r="F839" i="22"/>
  <c r="G839" i="22" a="1"/>
  <c r="G839" i="22" s="1"/>
  <c r="H839" i="22" a="1"/>
  <c r="H839" i="22" s="1"/>
  <c r="I839" i="22" a="1"/>
  <c r="I839" i="22" s="1"/>
  <c r="J839" i="22" a="1"/>
  <c r="J839" i="22" s="1"/>
  <c r="K839" i="22"/>
  <c r="L839" i="22"/>
  <c r="M839" i="22"/>
  <c r="N839" i="22"/>
  <c r="O839" i="22"/>
  <c r="P839" i="22"/>
  <c r="Q839" i="22"/>
  <c r="R839" i="22"/>
  <c r="S839" i="22"/>
  <c r="T839" i="22"/>
  <c r="U839" i="22"/>
  <c r="V839" i="22"/>
  <c r="A840" i="22"/>
  <c r="B840" i="22"/>
  <c r="C840" i="22"/>
  <c r="D840" i="22"/>
  <c r="F840" i="22"/>
  <c r="G840" i="22" a="1"/>
  <c r="G840" i="22"/>
  <c r="H840" i="22" a="1"/>
  <c r="H840" i="22"/>
  <c r="I840" i="22" a="1"/>
  <c r="I840" i="22" s="1"/>
  <c r="J840" i="22" a="1"/>
  <c r="J840" i="22"/>
  <c r="K840" i="22"/>
  <c r="L840" i="22"/>
  <c r="M840" i="22"/>
  <c r="N840" i="22"/>
  <c r="O840" i="22"/>
  <c r="P840" i="22"/>
  <c r="Q840" i="22"/>
  <c r="R840" i="22"/>
  <c r="S840" i="22"/>
  <c r="T840" i="22"/>
  <c r="U840" i="22"/>
  <c r="V840" i="22"/>
  <c r="A841" i="22"/>
  <c r="B841" i="22"/>
  <c r="C841" i="22"/>
  <c r="D841" i="22"/>
  <c r="F841" i="22"/>
  <c r="G841" i="22" a="1"/>
  <c r="G841" i="22" s="1"/>
  <c r="H841" i="22" a="1"/>
  <c r="H841" i="22" s="1"/>
  <c r="I841" i="22" a="1"/>
  <c r="I841" i="22"/>
  <c r="J841" i="22" a="1"/>
  <c r="J841" i="22" s="1"/>
  <c r="K841" i="22"/>
  <c r="L841" i="22"/>
  <c r="M841" i="22"/>
  <c r="N841" i="22"/>
  <c r="O841" i="22"/>
  <c r="P841" i="22"/>
  <c r="Q841" i="22"/>
  <c r="R841" i="22"/>
  <c r="S841" i="22"/>
  <c r="T841" i="22"/>
  <c r="U841" i="22"/>
  <c r="V841" i="22"/>
  <c r="A842" i="22"/>
  <c r="B842" i="22"/>
  <c r="C842" i="22"/>
  <c r="D842" i="22"/>
  <c r="F842" i="22"/>
  <c r="G842" i="22" a="1"/>
  <c r="G842" i="22" s="1"/>
  <c r="H842" i="22" a="1"/>
  <c r="H842" i="22"/>
  <c r="I842" i="22" a="1"/>
  <c r="I842" i="22"/>
  <c r="J842" i="22" a="1"/>
  <c r="J842" i="22" s="1"/>
  <c r="K842" i="22"/>
  <c r="L842" i="22"/>
  <c r="M842" i="22"/>
  <c r="N842" i="22"/>
  <c r="O842" i="22"/>
  <c r="P842" i="22"/>
  <c r="Q842" i="22"/>
  <c r="R842" i="22"/>
  <c r="S842" i="22"/>
  <c r="T842" i="22"/>
  <c r="U842" i="22"/>
  <c r="V842" i="22"/>
  <c r="A843" i="22"/>
  <c r="B843" i="22"/>
  <c r="C843" i="22"/>
  <c r="D843" i="22"/>
  <c r="F843" i="22"/>
  <c r="G843" i="22" a="1"/>
  <c r="G843" i="22" s="1"/>
  <c r="H843" i="22" a="1"/>
  <c r="H843" i="22" s="1"/>
  <c r="I843" i="22" a="1"/>
  <c r="I843" i="22"/>
  <c r="J843" i="22" a="1"/>
  <c r="J843" i="22"/>
  <c r="K843" i="22"/>
  <c r="L843" i="22"/>
  <c r="M843" i="22"/>
  <c r="N843" i="22"/>
  <c r="O843" i="22"/>
  <c r="P843" i="22"/>
  <c r="Q843" i="22"/>
  <c r="R843" i="22"/>
  <c r="S843" i="22"/>
  <c r="T843" i="22"/>
  <c r="U843" i="22"/>
  <c r="V843" i="22"/>
  <c r="A844" i="22"/>
  <c r="B844" i="22"/>
  <c r="C844" i="22"/>
  <c r="D844" i="22"/>
  <c r="F844" i="22"/>
  <c r="G844" i="22" a="1"/>
  <c r="G844" i="22" s="1"/>
  <c r="H844" i="22" a="1"/>
  <c r="H844" i="22" s="1"/>
  <c r="I844" i="22" a="1"/>
  <c r="I844" i="22"/>
  <c r="J844" i="22" a="1"/>
  <c r="J844" i="22"/>
  <c r="K844" i="22"/>
  <c r="L844" i="22"/>
  <c r="M844" i="22"/>
  <c r="N844" i="22"/>
  <c r="O844" i="22"/>
  <c r="P844" i="22"/>
  <c r="Q844" i="22"/>
  <c r="R844" i="22"/>
  <c r="S844" i="22"/>
  <c r="T844" i="22"/>
  <c r="U844" i="22"/>
  <c r="V844" i="22"/>
  <c r="A845" i="22"/>
  <c r="B845" i="22"/>
  <c r="C845" i="22"/>
  <c r="D845" i="22"/>
  <c r="F845" i="22"/>
  <c r="G845" i="22" a="1"/>
  <c r="G845" i="22" s="1"/>
  <c r="H845" i="22" a="1"/>
  <c r="H845" i="22" s="1"/>
  <c r="I845" i="22" a="1"/>
  <c r="I845" i="22" s="1"/>
  <c r="J845" i="22" a="1"/>
  <c r="J845" i="22" s="1"/>
  <c r="K845" i="22"/>
  <c r="L845" i="22"/>
  <c r="M845" i="22"/>
  <c r="N845" i="22"/>
  <c r="O845" i="22"/>
  <c r="P845" i="22"/>
  <c r="Q845" i="22"/>
  <c r="R845" i="22"/>
  <c r="S845" i="22"/>
  <c r="T845" i="22"/>
  <c r="U845" i="22"/>
  <c r="V845" i="22"/>
  <c r="A846" i="22"/>
  <c r="B846" i="22"/>
  <c r="C846" i="22"/>
  <c r="D846" i="22"/>
  <c r="F846" i="22"/>
  <c r="G846" i="22" a="1"/>
  <c r="G846" i="22"/>
  <c r="H846" i="22" a="1"/>
  <c r="H846" i="22" s="1"/>
  <c r="I846" i="22" a="1"/>
  <c r="I846" i="22"/>
  <c r="J846" i="22" a="1"/>
  <c r="J846" i="22"/>
  <c r="K846" i="22"/>
  <c r="L846" i="22"/>
  <c r="M846" i="22"/>
  <c r="N846" i="22"/>
  <c r="O846" i="22"/>
  <c r="P846" i="22"/>
  <c r="Q846" i="22"/>
  <c r="R846" i="22"/>
  <c r="S846" i="22"/>
  <c r="T846" i="22"/>
  <c r="U846" i="22"/>
  <c r="V846" i="22"/>
  <c r="A847" i="22"/>
  <c r="B847" i="22"/>
  <c r="C847" i="22"/>
  <c r="D847" i="22"/>
  <c r="F847" i="22"/>
  <c r="G847" i="22" a="1"/>
  <c r="G847" i="22" s="1"/>
  <c r="H847" i="22" a="1"/>
  <c r="H847" i="22" s="1"/>
  <c r="I847" i="22" a="1"/>
  <c r="I847" i="22" s="1"/>
  <c r="J847" i="22" a="1"/>
  <c r="J847" i="22" s="1"/>
  <c r="K847" i="22"/>
  <c r="L847" i="22"/>
  <c r="M847" i="22"/>
  <c r="N847" i="22"/>
  <c r="O847" i="22"/>
  <c r="P847" i="22"/>
  <c r="Q847" i="22"/>
  <c r="R847" i="22"/>
  <c r="S847" i="22"/>
  <c r="T847" i="22"/>
  <c r="U847" i="22"/>
  <c r="V847" i="22"/>
  <c r="A848" i="22"/>
  <c r="B848" i="22"/>
  <c r="C848" i="22"/>
  <c r="D848" i="22"/>
  <c r="F848" i="22"/>
  <c r="G848" i="22" a="1"/>
  <c r="G848" i="22"/>
  <c r="H848" i="22" a="1"/>
  <c r="H848" i="22"/>
  <c r="I848" i="22" a="1"/>
  <c r="I848" i="22" s="1"/>
  <c r="J848" i="22" a="1"/>
  <c r="J848" i="22"/>
  <c r="K848" i="22"/>
  <c r="L848" i="22"/>
  <c r="M848" i="22"/>
  <c r="N848" i="22"/>
  <c r="O848" i="22"/>
  <c r="P848" i="22"/>
  <c r="Q848" i="22"/>
  <c r="R848" i="22"/>
  <c r="S848" i="22"/>
  <c r="T848" i="22"/>
  <c r="U848" i="22"/>
  <c r="V848" i="22"/>
  <c r="A849" i="22"/>
  <c r="B849" i="22"/>
  <c r="C849" i="22"/>
  <c r="D849" i="22"/>
  <c r="F849" i="22"/>
  <c r="G849" i="22" a="1"/>
  <c r="G849" i="22" s="1"/>
  <c r="H849" i="22" a="1"/>
  <c r="H849" i="22" s="1"/>
  <c r="I849" i="22" a="1"/>
  <c r="I849" i="22" s="1"/>
  <c r="J849" i="22" a="1"/>
  <c r="J849" i="22" s="1"/>
  <c r="K849" i="22"/>
  <c r="L849" i="22"/>
  <c r="M849" i="22"/>
  <c r="N849" i="22"/>
  <c r="O849" i="22"/>
  <c r="P849" i="22"/>
  <c r="Q849" i="22"/>
  <c r="R849" i="22"/>
  <c r="S849" i="22"/>
  <c r="T849" i="22"/>
  <c r="U849" i="22"/>
  <c r="V849" i="22"/>
  <c r="A850" i="22"/>
  <c r="B850" i="22"/>
  <c r="C850" i="22"/>
  <c r="D850" i="22"/>
  <c r="F850" i="22"/>
  <c r="G850" i="22" a="1"/>
  <c r="G850" i="22" s="1"/>
  <c r="H850" i="22" a="1"/>
  <c r="H850" i="22"/>
  <c r="I850" i="22" a="1"/>
  <c r="I850" i="22"/>
  <c r="J850" i="22" a="1"/>
  <c r="J850" i="22" s="1"/>
  <c r="K850" i="22"/>
  <c r="L850" i="22"/>
  <c r="M850" i="22"/>
  <c r="N850" i="22"/>
  <c r="O850" i="22"/>
  <c r="P850" i="22"/>
  <c r="Q850" i="22"/>
  <c r="R850" i="22"/>
  <c r="S850" i="22"/>
  <c r="T850" i="22"/>
  <c r="U850" i="22"/>
  <c r="V850" i="22"/>
  <c r="A851" i="22"/>
  <c r="B851" i="22"/>
  <c r="C851" i="22"/>
  <c r="D851" i="22"/>
  <c r="F851" i="22"/>
  <c r="G851" i="22" a="1"/>
  <c r="G851" i="22" s="1"/>
  <c r="H851" i="22" a="1"/>
  <c r="H851" i="22" s="1"/>
  <c r="I851" i="22" a="1"/>
  <c r="I851" i="22"/>
  <c r="J851" i="22" a="1"/>
  <c r="J851" i="22"/>
  <c r="K851" i="22"/>
  <c r="L851" i="22"/>
  <c r="M851" i="22"/>
  <c r="N851" i="22"/>
  <c r="O851" i="22"/>
  <c r="P851" i="22"/>
  <c r="Q851" i="22"/>
  <c r="R851" i="22"/>
  <c r="S851" i="22"/>
  <c r="T851" i="22"/>
  <c r="U851" i="22"/>
  <c r="V851" i="22"/>
  <c r="A852" i="22"/>
  <c r="B852" i="22"/>
  <c r="C852" i="22"/>
  <c r="D852" i="22"/>
  <c r="F852" i="22"/>
  <c r="G852" i="22" a="1"/>
  <c r="G852" i="22" s="1"/>
  <c r="H852" i="22" a="1"/>
  <c r="H852" i="22" s="1"/>
  <c r="I852" i="22" a="1"/>
  <c r="I852" i="22"/>
  <c r="J852" i="22" a="1"/>
  <c r="J852" i="22"/>
  <c r="K852" i="22"/>
  <c r="L852" i="22"/>
  <c r="M852" i="22"/>
  <c r="N852" i="22"/>
  <c r="O852" i="22"/>
  <c r="P852" i="22"/>
  <c r="Q852" i="22"/>
  <c r="R852" i="22"/>
  <c r="S852" i="22"/>
  <c r="T852" i="22"/>
  <c r="U852" i="22"/>
  <c r="V852" i="22"/>
  <c r="A853" i="22"/>
  <c r="B853" i="22"/>
  <c r="C853" i="22"/>
  <c r="D853" i="22"/>
  <c r="F853" i="22"/>
  <c r="G853" i="22" a="1"/>
  <c r="G853" i="22" s="1"/>
  <c r="H853" i="22" a="1"/>
  <c r="H853" i="22" s="1"/>
  <c r="I853" i="22" a="1"/>
  <c r="I853" i="22" s="1"/>
  <c r="J853" i="22" a="1"/>
  <c r="J853" i="22"/>
  <c r="K853" i="22"/>
  <c r="L853" i="22"/>
  <c r="M853" i="22"/>
  <c r="N853" i="22"/>
  <c r="O853" i="22"/>
  <c r="P853" i="22"/>
  <c r="Q853" i="22"/>
  <c r="R853" i="22"/>
  <c r="S853" i="22"/>
  <c r="T853" i="22"/>
  <c r="U853" i="22"/>
  <c r="V853" i="22"/>
  <c r="A854" i="22"/>
  <c r="B854" i="22"/>
  <c r="C854" i="22"/>
  <c r="D854" i="22"/>
  <c r="F854" i="22"/>
  <c r="G854" i="22" a="1"/>
  <c r="G854" i="22"/>
  <c r="H854" i="22" a="1"/>
  <c r="H854" i="22" s="1"/>
  <c r="I854" i="22" a="1"/>
  <c r="I854" i="22" s="1"/>
  <c r="J854" i="22" a="1"/>
  <c r="J854" i="22"/>
  <c r="K854" i="22"/>
  <c r="L854" i="22"/>
  <c r="M854" i="22"/>
  <c r="N854" i="22"/>
  <c r="O854" i="22"/>
  <c r="P854" i="22"/>
  <c r="Q854" i="22"/>
  <c r="R854" i="22"/>
  <c r="S854" i="22"/>
  <c r="T854" i="22"/>
  <c r="U854" i="22"/>
  <c r="V854" i="22"/>
  <c r="A855" i="22"/>
  <c r="B855" i="22"/>
  <c r="C855" i="22"/>
  <c r="D855" i="22"/>
  <c r="F855" i="22"/>
  <c r="G855" i="22" a="1"/>
  <c r="G855" i="22" s="1"/>
  <c r="H855" i="22" a="1"/>
  <c r="H855" i="22" s="1"/>
  <c r="I855" i="22" a="1"/>
  <c r="I855" i="22" s="1"/>
  <c r="J855" i="22" a="1"/>
  <c r="J855" i="22" s="1"/>
  <c r="K855" i="22"/>
  <c r="L855" i="22"/>
  <c r="M855" i="22"/>
  <c r="N855" i="22"/>
  <c r="O855" i="22"/>
  <c r="P855" i="22"/>
  <c r="Q855" i="22"/>
  <c r="R855" i="22"/>
  <c r="S855" i="22"/>
  <c r="T855" i="22"/>
  <c r="U855" i="22"/>
  <c r="V855" i="22"/>
  <c r="A856" i="22"/>
  <c r="B856" i="22"/>
  <c r="C856" i="22"/>
  <c r="D856" i="22"/>
  <c r="F856" i="22"/>
  <c r="G856" i="22" a="1"/>
  <c r="G856" i="22"/>
  <c r="H856" i="22" a="1"/>
  <c r="H856" i="22"/>
  <c r="I856" i="22" a="1"/>
  <c r="I856" i="22" s="1"/>
  <c r="J856" i="22" a="1"/>
  <c r="J856" i="22"/>
  <c r="K856" i="22"/>
  <c r="L856" i="22"/>
  <c r="M856" i="22"/>
  <c r="N856" i="22"/>
  <c r="O856" i="22"/>
  <c r="P856" i="22"/>
  <c r="Q856" i="22"/>
  <c r="R856" i="22"/>
  <c r="S856" i="22"/>
  <c r="T856" i="22"/>
  <c r="U856" i="22"/>
  <c r="V856" i="22"/>
  <c r="A857" i="22"/>
  <c r="B857" i="22"/>
  <c r="C857" i="22"/>
  <c r="D857" i="22"/>
  <c r="F857" i="22"/>
  <c r="G857" i="22" a="1"/>
  <c r="G857" i="22" s="1"/>
  <c r="H857" i="22" a="1"/>
  <c r="H857" i="22" s="1"/>
  <c r="I857" i="22" a="1"/>
  <c r="I857" i="22" s="1"/>
  <c r="J857" i="22" a="1"/>
  <c r="J857" i="22" s="1"/>
  <c r="K857" i="22"/>
  <c r="L857" i="22"/>
  <c r="M857" i="22"/>
  <c r="N857" i="22"/>
  <c r="O857" i="22"/>
  <c r="P857" i="22"/>
  <c r="Q857" i="22"/>
  <c r="R857" i="22"/>
  <c r="S857" i="22"/>
  <c r="T857" i="22"/>
  <c r="U857" i="22"/>
  <c r="V857" i="22"/>
  <c r="A858" i="22"/>
  <c r="B858" i="22"/>
  <c r="C858" i="22"/>
  <c r="D858" i="22"/>
  <c r="F858" i="22"/>
  <c r="G858" i="22" a="1"/>
  <c r="G858" i="22"/>
  <c r="H858" i="22" a="1"/>
  <c r="H858" i="22"/>
  <c r="I858" i="22" a="1"/>
  <c r="I858" i="22"/>
  <c r="J858" i="22" a="1"/>
  <c r="J858" i="22" s="1"/>
  <c r="K858" i="22"/>
  <c r="L858" i="22"/>
  <c r="M858" i="22"/>
  <c r="N858" i="22"/>
  <c r="O858" i="22"/>
  <c r="P858" i="22"/>
  <c r="Q858" i="22"/>
  <c r="R858" i="22"/>
  <c r="S858" i="22"/>
  <c r="T858" i="22"/>
  <c r="U858" i="22"/>
  <c r="V858" i="22"/>
  <c r="A859" i="22"/>
  <c r="B859" i="22"/>
  <c r="C859" i="22"/>
  <c r="D859" i="22"/>
  <c r="F859" i="22"/>
  <c r="G859" i="22" a="1"/>
  <c r="G859" i="22" s="1"/>
  <c r="H859" i="22" a="1"/>
  <c r="H859" i="22" s="1"/>
  <c r="I859" i="22" a="1"/>
  <c r="I859" i="22" s="1"/>
  <c r="J859" i="22" a="1"/>
  <c r="J859" i="22"/>
  <c r="K859" i="22"/>
  <c r="L859" i="22"/>
  <c r="M859" i="22"/>
  <c r="N859" i="22"/>
  <c r="O859" i="22"/>
  <c r="P859" i="22"/>
  <c r="Q859" i="22"/>
  <c r="R859" i="22"/>
  <c r="S859" i="22"/>
  <c r="T859" i="22"/>
  <c r="U859" i="22"/>
  <c r="V859" i="22"/>
  <c r="A860" i="22"/>
  <c r="B860" i="22"/>
  <c r="C860" i="22"/>
  <c r="D860" i="22"/>
  <c r="F860" i="22"/>
  <c r="G860" i="22" a="1"/>
  <c r="G860" i="22" s="1"/>
  <c r="H860" i="22" a="1"/>
  <c r="H860" i="22" s="1"/>
  <c r="I860" i="22" a="1"/>
  <c r="I860" i="22"/>
  <c r="J860" i="22" a="1"/>
  <c r="J860" i="22"/>
  <c r="K860" i="22"/>
  <c r="L860" i="22"/>
  <c r="M860" i="22"/>
  <c r="N860" i="22"/>
  <c r="O860" i="22"/>
  <c r="P860" i="22"/>
  <c r="Q860" i="22"/>
  <c r="R860" i="22"/>
  <c r="S860" i="22"/>
  <c r="T860" i="22"/>
  <c r="U860" i="22"/>
  <c r="V860" i="22"/>
  <c r="A861" i="22"/>
  <c r="B861" i="22"/>
  <c r="C861" i="22"/>
  <c r="D861" i="22"/>
  <c r="F861" i="22"/>
  <c r="G861" i="22" a="1"/>
  <c r="G861" i="22" s="1"/>
  <c r="H861" i="22" a="1"/>
  <c r="H861" i="22" s="1"/>
  <c r="I861" i="22" a="1"/>
  <c r="I861" i="22" s="1"/>
  <c r="J861" i="22" a="1"/>
  <c r="J861" i="22" s="1"/>
  <c r="K861" i="22"/>
  <c r="L861" i="22"/>
  <c r="M861" i="22"/>
  <c r="N861" i="22"/>
  <c r="O861" i="22"/>
  <c r="P861" i="22"/>
  <c r="Q861" i="22"/>
  <c r="R861" i="22"/>
  <c r="S861" i="22"/>
  <c r="T861" i="22"/>
  <c r="U861" i="22"/>
  <c r="V861" i="22"/>
  <c r="A862" i="22"/>
  <c r="B862" i="22"/>
  <c r="C862" i="22"/>
  <c r="D862" i="22"/>
  <c r="F862" i="22"/>
  <c r="G862" i="22" a="1"/>
  <c r="G862" i="22"/>
  <c r="H862" i="22" a="1"/>
  <c r="H862" i="22" s="1"/>
  <c r="I862" i="22" a="1"/>
  <c r="I862" i="22"/>
  <c r="J862" i="22" a="1"/>
  <c r="J862" i="22"/>
  <c r="K862" i="22"/>
  <c r="L862" i="22"/>
  <c r="M862" i="22"/>
  <c r="N862" i="22"/>
  <c r="O862" i="22"/>
  <c r="P862" i="22"/>
  <c r="Q862" i="22"/>
  <c r="R862" i="22"/>
  <c r="S862" i="22"/>
  <c r="T862" i="22"/>
  <c r="U862" i="22"/>
  <c r="V862" i="22"/>
  <c r="A863" i="22"/>
  <c r="B863" i="22"/>
  <c r="C863" i="22"/>
  <c r="D863" i="22"/>
  <c r="F863" i="22"/>
  <c r="G863" i="22" a="1"/>
  <c r="G863" i="22" s="1"/>
  <c r="H863" i="22" a="1"/>
  <c r="H863" i="22" s="1"/>
  <c r="I863" i="22" a="1"/>
  <c r="I863" i="22" s="1"/>
  <c r="J863" i="22" a="1"/>
  <c r="J863" i="22" s="1"/>
  <c r="K863" i="22"/>
  <c r="L863" i="22"/>
  <c r="M863" i="22"/>
  <c r="N863" i="22"/>
  <c r="O863" i="22"/>
  <c r="P863" i="22"/>
  <c r="Q863" i="22"/>
  <c r="R863" i="22"/>
  <c r="S863" i="22"/>
  <c r="T863" i="22"/>
  <c r="U863" i="22"/>
  <c r="V863" i="22"/>
  <c r="A864" i="22"/>
  <c r="B864" i="22"/>
  <c r="C864" i="22"/>
  <c r="D864" i="22"/>
  <c r="F864" i="22"/>
  <c r="G864" i="22" a="1"/>
  <c r="G864" i="22"/>
  <c r="H864" i="22" a="1"/>
  <c r="H864" i="22"/>
  <c r="I864" i="22" a="1"/>
  <c r="I864" i="22" s="1"/>
  <c r="J864" i="22" a="1"/>
  <c r="J864" i="22"/>
  <c r="K864" i="22"/>
  <c r="L864" i="22"/>
  <c r="M864" i="22"/>
  <c r="N864" i="22"/>
  <c r="O864" i="22"/>
  <c r="P864" i="22"/>
  <c r="Q864" i="22"/>
  <c r="R864" i="22"/>
  <c r="S864" i="22"/>
  <c r="T864" i="22"/>
  <c r="U864" i="22"/>
  <c r="V864" i="22"/>
  <c r="A865" i="22"/>
  <c r="B865" i="22"/>
  <c r="C865" i="22"/>
  <c r="D865" i="22"/>
  <c r="F865" i="22"/>
  <c r="G865" i="22" a="1"/>
  <c r="G865" i="22" s="1"/>
  <c r="H865" i="22" a="1"/>
  <c r="H865" i="22" s="1"/>
  <c r="I865" i="22" a="1"/>
  <c r="I865" i="22" s="1"/>
  <c r="J865" i="22" a="1"/>
  <c r="J865" i="22" s="1"/>
  <c r="K865" i="22"/>
  <c r="L865" i="22"/>
  <c r="M865" i="22"/>
  <c r="N865" i="22"/>
  <c r="O865" i="22"/>
  <c r="P865" i="22"/>
  <c r="Q865" i="22"/>
  <c r="R865" i="22"/>
  <c r="S865" i="22"/>
  <c r="T865" i="22"/>
  <c r="U865" i="22"/>
  <c r="V865" i="22"/>
  <c r="A866" i="22"/>
  <c r="B866" i="22"/>
  <c r="C866" i="22"/>
  <c r="D866" i="22"/>
  <c r="F866" i="22"/>
  <c r="G866" i="22" a="1"/>
  <c r="G866" i="22" s="1"/>
  <c r="H866" i="22" a="1"/>
  <c r="H866" i="22"/>
  <c r="I866" i="22" a="1"/>
  <c r="I866" i="22"/>
  <c r="J866" i="22" a="1"/>
  <c r="J866" i="22" s="1"/>
  <c r="K866" i="22"/>
  <c r="L866" i="22"/>
  <c r="M866" i="22"/>
  <c r="N866" i="22"/>
  <c r="O866" i="22"/>
  <c r="P866" i="22"/>
  <c r="Q866" i="22"/>
  <c r="R866" i="22"/>
  <c r="S866" i="22"/>
  <c r="T866" i="22"/>
  <c r="U866" i="22"/>
  <c r="V866" i="22"/>
  <c r="A867" i="22"/>
  <c r="B867" i="22"/>
  <c r="C867" i="22"/>
  <c r="D867" i="22"/>
  <c r="F867" i="22"/>
  <c r="G867" i="22" a="1"/>
  <c r="G867" i="22" s="1"/>
  <c r="H867" i="22" a="1"/>
  <c r="H867" i="22" s="1"/>
  <c r="I867" i="22" a="1"/>
  <c r="I867" i="22"/>
  <c r="J867" i="22" a="1"/>
  <c r="J867" i="22" s="1"/>
  <c r="K867" i="22"/>
  <c r="L867" i="22"/>
  <c r="M867" i="22"/>
  <c r="N867" i="22"/>
  <c r="O867" i="22"/>
  <c r="P867" i="22"/>
  <c r="Q867" i="22"/>
  <c r="R867" i="22"/>
  <c r="S867" i="22"/>
  <c r="T867" i="22"/>
  <c r="U867" i="22"/>
  <c r="V867" i="22"/>
  <c r="A868" i="22"/>
  <c r="B868" i="22"/>
  <c r="C868" i="22"/>
  <c r="D868" i="22"/>
  <c r="F868" i="22"/>
  <c r="G868" i="22" a="1"/>
  <c r="G868" i="22" s="1"/>
  <c r="H868" i="22" a="1"/>
  <c r="H868" i="22" s="1"/>
  <c r="I868" i="22" a="1"/>
  <c r="I868" i="22"/>
  <c r="J868" i="22" a="1"/>
  <c r="J868" i="22"/>
  <c r="K868" i="22"/>
  <c r="L868" i="22"/>
  <c r="M868" i="22"/>
  <c r="N868" i="22"/>
  <c r="O868" i="22"/>
  <c r="P868" i="22"/>
  <c r="Q868" i="22"/>
  <c r="R868" i="22"/>
  <c r="S868" i="22"/>
  <c r="T868" i="22"/>
  <c r="U868" i="22"/>
  <c r="V868" i="22"/>
  <c r="A869" i="22"/>
  <c r="B869" i="22"/>
  <c r="C869" i="22"/>
  <c r="D869" i="22"/>
  <c r="F869" i="22"/>
  <c r="G869" i="22" a="1"/>
  <c r="G869" i="22" s="1"/>
  <c r="H869" i="22" a="1"/>
  <c r="H869" i="22" s="1"/>
  <c r="I869" i="22" a="1"/>
  <c r="I869" i="22" s="1"/>
  <c r="J869" i="22" a="1"/>
  <c r="J869" i="22"/>
  <c r="K869" i="22"/>
  <c r="L869" i="22"/>
  <c r="M869" i="22"/>
  <c r="N869" i="22"/>
  <c r="O869" i="22"/>
  <c r="P869" i="22"/>
  <c r="Q869" i="22"/>
  <c r="R869" i="22"/>
  <c r="S869" i="22"/>
  <c r="T869" i="22"/>
  <c r="U869" i="22"/>
  <c r="V869" i="22"/>
  <c r="A870" i="22"/>
  <c r="B870" i="22"/>
  <c r="C870" i="22"/>
  <c r="D870" i="22"/>
  <c r="F870" i="22"/>
  <c r="G870" i="22" a="1"/>
  <c r="G870" i="22"/>
  <c r="H870" i="22" a="1"/>
  <c r="H870" i="22" s="1"/>
  <c r="I870" i="22" a="1"/>
  <c r="I870" i="22" s="1"/>
  <c r="J870" i="22" a="1"/>
  <c r="J870" i="22"/>
  <c r="K870" i="22"/>
  <c r="L870" i="22"/>
  <c r="M870" i="22"/>
  <c r="N870" i="22"/>
  <c r="O870" i="22"/>
  <c r="P870" i="22"/>
  <c r="Q870" i="22"/>
  <c r="R870" i="22"/>
  <c r="S870" i="22"/>
  <c r="T870" i="22"/>
  <c r="U870" i="22"/>
  <c r="V870" i="22"/>
  <c r="A871" i="22"/>
  <c r="B871" i="22"/>
  <c r="C871" i="22"/>
  <c r="D871" i="22"/>
  <c r="F871" i="22"/>
  <c r="G871" i="22" a="1"/>
  <c r="G871" i="22"/>
  <c r="H871" i="22" a="1"/>
  <c r="H871" i="22" s="1"/>
  <c r="I871" i="22" a="1"/>
  <c r="I871" i="22" s="1"/>
  <c r="J871" i="22" a="1"/>
  <c r="J871" i="22" s="1"/>
  <c r="K871" i="22"/>
  <c r="L871" i="22"/>
  <c r="M871" i="22"/>
  <c r="N871" i="22"/>
  <c r="O871" i="22"/>
  <c r="P871" i="22"/>
  <c r="Q871" i="22"/>
  <c r="R871" i="22"/>
  <c r="S871" i="22"/>
  <c r="T871" i="22"/>
  <c r="U871" i="22"/>
  <c r="V871" i="22"/>
  <c r="A872" i="22"/>
  <c r="B872" i="22"/>
  <c r="C872" i="22"/>
  <c r="D872" i="22"/>
  <c r="F872" i="22"/>
  <c r="G872" i="22" a="1"/>
  <c r="G872" i="22"/>
  <c r="H872" i="22" a="1"/>
  <c r="H872" i="22"/>
  <c r="I872" i="22" a="1"/>
  <c r="I872" i="22" s="1"/>
  <c r="J872" i="22" a="1"/>
  <c r="J872" i="22"/>
  <c r="K872" i="22"/>
  <c r="L872" i="22"/>
  <c r="M872" i="22"/>
  <c r="N872" i="22"/>
  <c r="O872" i="22"/>
  <c r="P872" i="22"/>
  <c r="Q872" i="22"/>
  <c r="R872" i="22"/>
  <c r="S872" i="22"/>
  <c r="T872" i="22"/>
  <c r="U872" i="22"/>
  <c r="V872" i="22"/>
  <c r="A873" i="22"/>
  <c r="B873" i="22"/>
  <c r="C873" i="22"/>
  <c r="D873" i="22"/>
  <c r="F873" i="22"/>
  <c r="G873" i="22" a="1"/>
  <c r="G873" i="22" s="1"/>
  <c r="H873" i="22" a="1"/>
  <c r="H873" i="22" s="1"/>
  <c r="I873" i="22" a="1"/>
  <c r="I873" i="22" s="1"/>
  <c r="J873" i="22" a="1"/>
  <c r="J873" i="22" s="1"/>
  <c r="K873" i="22"/>
  <c r="L873" i="22"/>
  <c r="M873" i="22"/>
  <c r="N873" i="22"/>
  <c r="O873" i="22"/>
  <c r="P873" i="22"/>
  <c r="Q873" i="22"/>
  <c r="R873" i="22"/>
  <c r="S873" i="22"/>
  <c r="T873" i="22"/>
  <c r="U873" i="22"/>
  <c r="V873" i="22"/>
  <c r="A874" i="22"/>
  <c r="B874" i="22"/>
  <c r="C874" i="22"/>
  <c r="D874" i="22"/>
  <c r="F874" i="22"/>
  <c r="G874" i="22" a="1"/>
  <c r="G874" i="22" s="1"/>
  <c r="H874" i="22" a="1"/>
  <c r="H874" i="22"/>
  <c r="I874" i="22" a="1"/>
  <c r="I874" i="22"/>
  <c r="J874" i="22" a="1"/>
  <c r="J874" i="22" s="1"/>
  <c r="K874" i="22"/>
  <c r="L874" i="22"/>
  <c r="M874" i="22"/>
  <c r="N874" i="22"/>
  <c r="O874" i="22"/>
  <c r="P874" i="22"/>
  <c r="Q874" i="22"/>
  <c r="R874" i="22"/>
  <c r="S874" i="22"/>
  <c r="T874" i="22"/>
  <c r="U874" i="22"/>
  <c r="V874" i="22"/>
  <c r="A875" i="22"/>
  <c r="B875" i="22"/>
  <c r="C875" i="22"/>
  <c r="D875" i="22"/>
  <c r="F875" i="22"/>
  <c r="G875" i="22" a="1"/>
  <c r="G875" i="22" s="1"/>
  <c r="H875" i="22" a="1"/>
  <c r="H875" i="22" s="1"/>
  <c r="I875" i="22" a="1"/>
  <c r="I875" i="22"/>
  <c r="J875" i="22" a="1"/>
  <c r="J875" i="22" s="1"/>
  <c r="K875" i="22"/>
  <c r="L875" i="22"/>
  <c r="M875" i="22"/>
  <c r="N875" i="22"/>
  <c r="O875" i="22"/>
  <c r="P875" i="22"/>
  <c r="Q875" i="22"/>
  <c r="R875" i="22"/>
  <c r="S875" i="22"/>
  <c r="T875" i="22"/>
  <c r="U875" i="22"/>
  <c r="V875" i="22"/>
  <c r="A876" i="22"/>
  <c r="B876" i="22"/>
  <c r="C876" i="22"/>
  <c r="D876" i="22"/>
  <c r="F876" i="22"/>
  <c r="G876" i="22" a="1"/>
  <c r="G876" i="22" s="1"/>
  <c r="H876" i="22" a="1"/>
  <c r="H876" i="22" s="1"/>
  <c r="I876" i="22" a="1"/>
  <c r="I876" i="22"/>
  <c r="J876" i="22" a="1"/>
  <c r="J876" i="22"/>
  <c r="K876" i="22"/>
  <c r="L876" i="22"/>
  <c r="M876" i="22"/>
  <c r="N876" i="22"/>
  <c r="O876" i="22"/>
  <c r="P876" i="22"/>
  <c r="Q876" i="22"/>
  <c r="R876" i="22"/>
  <c r="S876" i="22"/>
  <c r="T876" i="22"/>
  <c r="U876" i="22"/>
  <c r="V876" i="22"/>
  <c r="A877" i="22"/>
  <c r="B877" i="22"/>
  <c r="C877" i="22"/>
  <c r="D877" i="22"/>
  <c r="F877" i="22"/>
  <c r="G877" i="22" a="1"/>
  <c r="G877" i="22" s="1"/>
  <c r="H877" i="22" a="1"/>
  <c r="H877" i="22" s="1"/>
  <c r="I877" i="22" a="1"/>
  <c r="I877" i="22" s="1"/>
  <c r="J877" i="22" a="1"/>
  <c r="J877" i="22"/>
  <c r="K877" i="22"/>
  <c r="L877" i="22"/>
  <c r="M877" i="22"/>
  <c r="N877" i="22"/>
  <c r="O877" i="22"/>
  <c r="P877" i="22"/>
  <c r="Q877" i="22"/>
  <c r="R877" i="22"/>
  <c r="S877" i="22"/>
  <c r="T877" i="22"/>
  <c r="U877" i="22"/>
  <c r="V877" i="22"/>
  <c r="A878" i="22"/>
  <c r="B878" i="22"/>
  <c r="C878" i="22"/>
  <c r="D878" i="22"/>
  <c r="F878" i="22"/>
  <c r="G878" i="22" a="1"/>
  <c r="G878" i="22"/>
  <c r="H878" i="22" a="1"/>
  <c r="H878" i="22" s="1"/>
  <c r="I878" i="22" a="1"/>
  <c r="I878" i="22" s="1"/>
  <c r="J878" i="22" a="1"/>
  <c r="J878" i="22"/>
  <c r="K878" i="22"/>
  <c r="L878" i="22"/>
  <c r="M878" i="22"/>
  <c r="N878" i="22"/>
  <c r="O878" i="22"/>
  <c r="P878" i="22"/>
  <c r="Q878" i="22"/>
  <c r="R878" i="22"/>
  <c r="S878" i="22"/>
  <c r="T878" i="22"/>
  <c r="U878" i="22"/>
  <c r="V878" i="22"/>
  <c r="A879" i="22"/>
  <c r="B879" i="22"/>
  <c r="C879" i="22"/>
  <c r="D879" i="22"/>
  <c r="F879" i="22"/>
  <c r="G879" i="22" a="1"/>
  <c r="G879" i="22"/>
  <c r="H879" i="22" a="1"/>
  <c r="H879" i="22" s="1"/>
  <c r="I879" i="22" a="1"/>
  <c r="I879" i="22" s="1"/>
  <c r="J879" i="22" a="1"/>
  <c r="J879" i="22" s="1"/>
  <c r="K879" i="22"/>
  <c r="L879" i="22"/>
  <c r="M879" i="22"/>
  <c r="N879" i="22"/>
  <c r="O879" i="22"/>
  <c r="P879" i="22"/>
  <c r="Q879" i="22"/>
  <c r="R879" i="22"/>
  <c r="S879" i="22"/>
  <c r="T879" i="22"/>
  <c r="U879" i="22"/>
  <c r="V879" i="22"/>
  <c r="A880" i="22"/>
  <c r="B880" i="22"/>
  <c r="C880" i="22"/>
  <c r="D880" i="22"/>
  <c r="F880" i="22"/>
  <c r="G880" i="22" a="1"/>
  <c r="G880" i="22"/>
  <c r="H880" i="22" a="1"/>
  <c r="H880" i="22"/>
  <c r="I880" i="22" a="1"/>
  <c r="I880" i="22" s="1"/>
  <c r="J880" i="22" a="1"/>
  <c r="J880" i="22" s="1"/>
  <c r="K880" i="22"/>
  <c r="L880" i="22"/>
  <c r="M880" i="22"/>
  <c r="N880" i="22"/>
  <c r="O880" i="22"/>
  <c r="P880" i="22"/>
  <c r="Q880" i="22"/>
  <c r="R880" i="22"/>
  <c r="S880" i="22"/>
  <c r="T880" i="22"/>
  <c r="U880" i="22"/>
  <c r="V880" i="22"/>
  <c r="A881" i="22"/>
  <c r="B881" i="22"/>
  <c r="C881" i="22"/>
  <c r="D881" i="22"/>
  <c r="F881" i="22"/>
  <c r="G881" i="22" a="1"/>
  <c r="G881" i="22" s="1"/>
  <c r="H881" i="22" a="1"/>
  <c r="H881" i="22" s="1"/>
  <c r="I881" i="22" a="1"/>
  <c r="I881" i="22" s="1"/>
  <c r="J881" i="22" a="1"/>
  <c r="J881" i="22" s="1"/>
  <c r="K881" i="22"/>
  <c r="L881" i="22"/>
  <c r="M881" i="22"/>
  <c r="N881" i="22"/>
  <c r="O881" i="22"/>
  <c r="P881" i="22"/>
  <c r="Q881" i="22"/>
  <c r="R881" i="22"/>
  <c r="S881" i="22"/>
  <c r="T881" i="22"/>
  <c r="U881" i="22"/>
  <c r="V881" i="22"/>
  <c r="A882" i="22"/>
  <c r="B882" i="22"/>
  <c r="C882" i="22"/>
  <c r="D882" i="22"/>
  <c r="F882" i="22"/>
  <c r="G882" i="22" a="1"/>
  <c r="G882" i="22" s="1"/>
  <c r="H882" i="22" a="1"/>
  <c r="H882" i="22"/>
  <c r="I882" i="22" a="1"/>
  <c r="I882" i="22"/>
  <c r="J882" i="22" a="1"/>
  <c r="J882" i="22" s="1"/>
  <c r="K882" i="22"/>
  <c r="L882" i="22"/>
  <c r="M882" i="22"/>
  <c r="N882" i="22"/>
  <c r="O882" i="22"/>
  <c r="P882" i="22"/>
  <c r="Q882" i="22"/>
  <c r="R882" i="22"/>
  <c r="S882" i="22"/>
  <c r="T882" i="22"/>
  <c r="U882" i="22"/>
  <c r="V882" i="22"/>
  <c r="A883" i="22"/>
  <c r="B883" i="22"/>
  <c r="C883" i="22"/>
  <c r="D883" i="22"/>
  <c r="F883" i="22"/>
  <c r="G883" i="22" a="1"/>
  <c r="G883" i="22" s="1"/>
  <c r="H883" i="22" a="1"/>
  <c r="H883" i="22" s="1"/>
  <c r="I883" i="22" a="1"/>
  <c r="I883" i="22"/>
  <c r="J883" i="22" a="1"/>
  <c r="J883" i="22"/>
  <c r="K883" i="22"/>
  <c r="L883" i="22"/>
  <c r="M883" i="22"/>
  <c r="N883" i="22"/>
  <c r="O883" i="22"/>
  <c r="P883" i="22"/>
  <c r="Q883" i="22"/>
  <c r="R883" i="22"/>
  <c r="S883" i="22"/>
  <c r="T883" i="22"/>
  <c r="U883" i="22"/>
  <c r="V883" i="22"/>
  <c r="A884" i="22"/>
  <c r="B884" i="22"/>
  <c r="C884" i="22"/>
  <c r="D884" i="22"/>
  <c r="F884" i="22"/>
  <c r="G884" i="22" a="1"/>
  <c r="G884" i="22" s="1"/>
  <c r="H884" i="22" a="1"/>
  <c r="H884" i="22" s="1"/>
  <c r="I884" i="22" a="1"/>
  <c r="I884" i="22"/>
  <c r="J884" i="22" a="1"/>
  <c r="J884" i="22"/>
  <c r="K884" i="22"/>
  <c r="L884" i="22"/>
  <c r="M884" i="22"/>
  <c r="N884" i="22"/>
  <c r="O884" i="22"/>
  <c r="P884" i="22"/>
  <c r="Q884" i="22"/>
  <c r="R884" i="22"/>
  <c r="S884" i="22"/>
  <c r="T884" i="22"/>
  <c r="U884" i="22"/>
  <c r="V884" i="22"/>
  <c r="A885" i="22"/>
  <c r="B885" i="22"/>
  <c r="C885" i="22"/>
  <c r="D885" i="22"/>
  <c r="F885" i="22"/>
  <c r="G885" i="22" a="1"/>
  <c r="G885" i="22"/>
  <c r="H885" i="22" a="1"/>
  <c r="H885" i="22" s="1"/>
  <c r="I885" i="22" a="1"/>
  <c r="I885" i="22" s="1"/>
  <c r="J885" i="22" a="1"/>
  <c r="J885" i="22"/>
  <c r="K885" i="22"/>
  <c r="L885" i="22"/>
  <c r="M885" i="22"/>
  <c r="N885" i="22"/>
  <c r="O885" i="22"/>
  <c r="P885" i="22"/>
  <c r="Q885" i="22"/>
  <c r="R885" i="22"/>
  <c r="S885" i="22"/>
  <c r="T885" i="22"/>
  <c r="U885" i="22"/>
  <c r="V885" i="22"/>
  <c r="A886" i="22"/>
  <c r="B886" i="22"/>
  <c r="C886" i="22"/>
  <c r="D886" i="22"/>
  <c r="F886" i="22"/>
  <c r="G886" i="22" a="1"/>
  <c r="G886" i="22"/>
  <c r="H886" i="22" a="1"/>
  <c r="H886" i="22" s="1"/>
  <c r="I886" i="22" a="1"/>
  <c r="I886" i="22" s="1"/>
  <c r="J886" i="22" a="1"/>
  <c r="J886" i="22"/>
  <c r="K886" i="22"/>
  <c r="L886" i="22"/>
  <c r="M886" i="22"/>
  <c r="N886" i="22"/>
  <c r="O886" i="22"/>
  <c r="P886" i="22"/>
  <c r="Q886" i="22"/>
  <c r="R886" i="22"/>
  <c r="S886" i="22"/>
  <c r="T886" i="22"/>
  <c r="U886" i="22"/>
  <c r="V886" i="22"/>
  <c r="A887" i="22"/>
  <c r="B887" i="22"/>
  <c r="C887" i="22"/>
  <c r="D887" i="22"/>
  <c r="F887" i="22"/>
  <c r="G887" i="22" a="1"/>
  <c r="G887" i="22"/>
  <c r="H887" i="22" a="1"/>
  <c r="H887" i="22" s="1"/>
  <c r="I887" i="22" a="1"/>
  <c r="I887" i="22" s="1"/>
  <c r="J887" i="22" a="1"/>
  <c r="J887" i="22" s="1"/>
  <c r="K887" i="22"/>
  <c r="L887" i="22"/>
  <c r="M887" i="22"/>
  <c r="N887" i="22"/>
  <c r="O887" i="22"/>
  <c r="P887" i="22"/>
  <c r="Q887" i="22"/>
  <c r="R887" i="22"/>
  <c r="S887" i="22"/>
  <c r="T887" i="22"/>
  <c r="U887" i="22"/>
  <c r="V887" i="22"/>
  <c r="A888" i="22"/>
  <c r="B888" i="22"/>
  <c r="C888" i="22"/>
  <c r="D888" i="22"/>
  <c r="F888" i="22"/>
  <c r="G888" i="22" a="1"/>
  <c r="G888" i="22"/>
  <c r="H888" i="22" a="1"/>
  <c r="H888" i="22"/>
  <c r="I888" i="22" a="1"/>
  <c r="I888" i="22" s="1"/>
  <c r="J888" i="22" a="1"/>
  <c r="J888" i="22" s="1"/>
  <c r="K888" i="22"/>
  <c r="L888" i="22"/>
  <c r="M888" i="22"/>
  <c r="N888" i="22"/>
  <c r="O888" i="22"/>
  <c r="P888" i="22"/>
  <c r="Q888" i="22"/>
  <c r="R888" i="22"/>
  <c r="S888" i="22"/>
  <c r="T888" i="22"/>
  <c r="U888" i="22"/>
  <c r="V888" i="22"/>
  <c r="A889" i="22"/>
  <c r="B889" i="22"/>
  <c r="C889" i="22"/>
  <c r="D889" i="22"/>
  <c r="F889" i="22"/>
  <c r="G889" i="22" a="1"/>
  <c r="G889" i="22" s="1"/>
  <c r="H889" i="22" a="1"/>
  <c r="H889" i="22" s="1"/>
  <c r="I889" i="22" a="1"/>
  <c r="I889" i="22" s="1"/>
  <c r="J889" i="22" a="1"/>
  <c r="J889" i="22" s="1"/>
  <c r="K889" i="22"/>
  <c r="L889" i="22"/>
  <c r="M889" i="22"/>
  <c r="N889" i="22"/>
  <c r="O889" i="22"/>
  <c r="P889" i="22"/>
  <c r="Q889" i="22"/>
  <c r="R889" i="22"/>
  <c r="S889" i="22"/>
  <c r="T889" i="22"/>
  <c r="U889" i="22"/>
  <c r="V889" i="22"/>
  <c r="A890" i="22"/>
  <c r="B890" i="22"/>
  <c r="C890" i="22"/>
  <c r="D890" i="22"/>
  <c r="F890" i="22"/>
  <c r="G890" i="22" a="1"/>
  <c r="G890" i="22" s="1"/>
  <c r="H890" i="22" a="1"/>
  <c r="H890" i="22"/>
  <c r="I890" i="22" a="1"/>
  <c r="I890" i="22"/>
  <c r="J890" i="22" a="1"/>
  <c r="J890" i="22" s="1"/>
  <c r="K890" i="22"/>
  <c r="L890" i="22"/>
  <c r="M890" i="22"/>
  <c r="N890" i="22"/>
  <c r="O890" i="22"/>
  <c r="P890" i="22"/>
  <c r="Q890" i="22"/>
  <c r="R890" i="22"/>
  <c r="S890" i="22"/>
  <c r="T890" i="22"/>
  <c r="U890" i="22"/>
  <c r="V890" i="22"/>
  <c r="A891" i="22"/>
  <c r="B891" i="22"/>
  <c r="C891" i="22"/>
  <c r="D891" i="22"/>
  <c r="F891" i="22"/>
  <c r="G891" i="22" a="1"/>
  <c r="G891" i="22" s="1"/>
  <c r="H891" i="22" a="1"/>
  <c r="H891" i="22" s="1"/>
  <c r="I891" i="22" a="1"/>
  <c r="I891" i="22"/>
  <c r="J891" i="22" a="1"/>
  <c r="J891" i="22" s="1"/>
  <c r="K891" i="22"/>
  <c r="L891" i="22"/>
  <c r="M891" i="22"/>
  <c r="N891" i="22"/>
  <c r="O891" i="22"/>
  <c r="P891" i="22"/>
  <c r="Q891" i="22"/>
  <c r="R891" i="22"/>
  <c r="S891" i="22"/>
  <c r="T891" i="22"/>
  <c r="U891" i="22"/>
  <c r="V891" i="22"/>
  <c r="A892" i="22"/>
  <c r="B892" i="22"/>
  <c r="C892" i="22"/>
  <c r="D892" i="22"/>
  <c r="F892" i="22"/>
  <c r="G892" i="22" a="1"/>
  <c r="G892" i="22" s="1"/>
  <c r="H892" i="22" a="1"/>
  <c r="H892" i="22" s="1"/>
  <c r="I892" i="22" a="1"/>
  <c r="I892" i="22"/>
  <c r="J892" i="22" a="1"/>
  <c r="J892" i="22"/>
  <c r="K892" i="22"/>
  <c r="L892" i="22"/>
  <c r="M892" i="22"/>
  <c r="N892" i="22"/>
  <c r="O892" i="22"/>
  <c r="P892" i="22"/>
  <c r="Q892" i="22"/>
  <c r="R892" i="22"/>
  <c r="S892" i="22"/>
  <c r="T892" i="22"/>
  <c r="U892" i="22"/>
  <c r="V892" i="22"/>
  <c r="A893" i="22"/>
  <c r="B893" i="22"/>
  <c r="C893" i="22"/>
  <c r="D893" i="22"/>
  <c r="F893" i="22"/>
  <c r="G893" i="22" a="1"/>
  <c r="G893" i="22" s="1"/>
  <c r="H893" i="22" a="1"/>
  <c r="H893" i="22" s="1"/>
  <c r="I893" i="22" a="1"/>
  <c r="I893" i="22" s="1"/>
  <c r="J893" i="22" a="1"/>
  <c r="J893" i="22"/>
  <c r="K893" i="22"/>
  <c r="L893" i="22"/>
  <c r="M893" i="22"/>
  <c r="N893" i="22"/>
  <c r="O893" i="22"/>
  <c r="P893" i="22"/>
  <c r="Q893" i="22"/>
  <c r="R893" i="22"/>
  <c r="S893" i="22"/>
  <c r="T893" i="22"/>
  <c r="U893" i="22"/>
  <c r="V893" i="22"/>
  <c r="A894" i="22"/>
  <c r="B894" i="22"/>
  <c r="C894" i="22"/>
  <c r="D894" i="22"/>
  <c r="F894" i="22"/>
  <c r="G894" i="22" a="1"/>
  <c r="G894" i="22"/>
  <c r="H894" i="22" a="1"/>
  <c r="H894" i="22" s="1"/>
  <c r="I894" i="22" a="1"/>
  <c r="I894" i="22" s="1"/>
  <c r="J894" i="22" a="1"/>
  <c r="J894" i="22"/>
  <c r="K894" i="22"/>
  <c r="L894" i="22"/>
  <c r="M894" i="22"/>
  <c r="N894" i="22"/>
  <c r="O894" i="22"/>
  <c r="P894" i="22"/>
  <c r="Q894" i="22"/>
  <c r="R894" i="22"/>
  <c r="S894" i="22"/>
  <c r="T894" i="22"/>
  <c r="U894" i="22"/>
  <c r="V894" i="22"/>
  <c r="A895" i="22"/>
  <c r="B895" i="22"/>
  <c r="C895" i="22"/>
  <c r="D895" i="22"/>
  <c r="F895" i="22"/>
  <c r="G895" i="22" a="1"/>
  <c r="G895" i="22"/>
  <c r="H895" i="22" a="1"/>
  <c r="H895" i="22" s="1"/>
  <c r="I895" i="22" a="1"/>
  <c r="I895" i="22" s="1"/>
  <c r="J895" i="22" a="1"/>
  <c r="J895" i="22" s="1"/>
  <c r="K895" i="22"/>
  <c r="L895" i="22"/>
  <c r="M895" i="22"/>
  <c r="N895" i="22"/>
  <c r="O895" i="22"/>
  <c r="P895" i="22"/>
  <c r="Q895" i="22"/>
  <c r="R895" i="22"/>
  <c r="S895" i="22"/>
  <c r="T895" i="22"/>
  <c r="U895" i="22"/>
  <c r="V895" i="22"/>
  <c r="A896" i="22"/>
  <c r="B896" i="22"/>
  <c r="C896" i="22"/>
  <c r="D896" i="22"/>
  <c r="F896" i="22"/>
  <c r="G896" i="22" a="1"/>
  <c r="G896" i="22"/>
  <c r="H896" i="22" a="1"/>
  <c r="H896" i="22"/>
  <c r="I896" i="22" a="1"/>
  <c r="I896" i="22" s="1"/>
  <c r="J896" i="22" a="1"/>
  <c r="J896" i="22" s="1"/>
  <c r="K896" i="22"/>
  <c r="L896" i="22"/>
  <c r="M896" i="22"/>
  <c r="N896" i="22"/>
  <c r="O896" i="22"/>
  <c r="P896" i="22"/>
  <c r="Q896" i="22"/>
  <c r="R896" i="22"/>
  <c r="S896" i="22"/>
  <c r="T896" i="22"/>
  <c r="U896" i="22"/>
  <c r="V896" i="22"/>
  <c r="A897" i="22"/>
  <c r="B897" i="22"/>
  <c r="C897" i="22"/>
  <c r="D897" i="22"/>
  <c r="F897" i="22"/>
  <c r="G897" i="22" a="1"/>
  <c r="G897" i="22" s="1"/>
  <c r="H897" i="22" a="1"/>
  <c r="H897" i="22" s="1"/>
  <c r="I897" i="22" a="1"/>
  <c r="I897" i="22"/>
  <c r="J897" i="22" a="1"/>
  <c r="J897" i="22" s="1"/>
  <c r="K897" i="22"/>
  <c r="L897" i="22"/>
  <c r="M897" i="22"/>
  <c r="N897" i="22"/>
  <c r="O897" i="22"/>
  <c r="P897" i="22"/>
  <c r="Q897" i="22"/>
  <c r="R897" i="22"/>
  <c r="S897" i="22"/>
  <c r="T897" i="22"/>
  <c r="U897" i="22"/>
  <c r="V897" i="22"/>
  <c r="A898" i="22"/>
  <c r="B898" i="22"/>
  <c r="C898" i="22"/>
  <c r="D898" i="22"/>
  <c r="F898" i="22"/>
  <c r="G898" i="22" a="1"/>
  <c r="G898" i="22" s="1"/>
  <c r="H898" i="22" a="1"/>
  <c r="H898" i="22"/>
  <c r="I898" i="22" a="1"/>
  <c r="I898" i="22"/>
  <c r="J898" i="22" a="1"/>
  <c r="J898" i="22" s="1"/>
  <c r="K898" i="22"/>
  <c r="L898" i="22"/>
  <c r="M898" i="22"/>
  <c r="N898" i="22"/>
  <c r="O898" i="22"/>
  <c r="P898" i="22"/>
  <c r="Q898" i="22"/>
  <c r="R898" i="22"/>
  <c r="S898" i="22"/>
  <c r="T898" i="22"/>
  <c r="U898" i="22"/>
  <c r="V898" i="22"/>
  <c r="A899" i="22"/>
  <c r="B899" i="22"/>
  <c r="C899" i="22"/>
  <c r="D899" i="22"/>
  <c r="F899" i="22"/>
  <c r="G899" i="22" a="1"/>
  <c r="G899" i="22" s="1"/>
  <c r="H899" i="22" a="1"/>
  <c r="H899" i="22" s="1"/>
  <c r="I899" i="22" a="1"/>
  <c r="I899" i="22"/>
  <c r="J899" i="22" a="1"/>
  <c r="J899" i="22"/>
  <c r="K899" i="22"/>
  <c r="L899" i="22"/>
  <c r="M899" i="22"/>
  <c r="N899" i="22"/>
  <c r="O899" i="22"/>
  <c r="P899" i="22"/>
  <c r="Q899" i="22"/>
  <c r="R899" i="22"/>
  <c r="S899" i="22"/>
  <c r="T899" i="22"/>
  <c r="U899" i="22"/>
  <c r="V899" i="22"/>
  <c r="A900" i="22"/>
  <c r="B900" i="22"/>
  <c r="C900" i="22"/>
  <c r="D900" i="22"/>
  <c r="F900" i="22"/>
  <c r="G900" i="22" a="1"/>
  <c r="G900" i="22" s="1"/>
  <c r="H900" i="22" a="1"/>
  <c r="H900" i="22" s="1"/>
  <c r="I900" i="22" a="1"/>
  <c r="I900" i="22"/>
  <c r="J900" i="22" a="1"/>
  <c r="J900" i="22"/>
  <c r="K900" i="22"/>
  <c r="L900" i="22"/>
  <c r="M900" i="22"/>
  <c r="N900" i="22"/>
  <c r="O900" i="22"/>
  <c r="P900" i="22"/>
  <c r="Q900" i="22"/>
  <c r="R900" i="22"/>
  <c r="S900" i="22"/>
  <c r="T900" i="22"/>
  <c r="U900" i="22"/>
  <c r="V900" i="22"/>
  <c r="A901" i="22"/>
  <c r="B901" i="22"/>
  <c r="C901" i="22"/>
  <c r="D901" i="22"/>
  <c r="F901" i="22"/>
  <c r="G901" i="22" a="1"/>
  <c r="G901" i="22"/>
  <c r="H901" i="22" a="1"/>
  <c r="H901" i="22" s="1"/>
  <c r="I901" i="22" a="1"/>
  <c r="I901" i="22" s="1"/>
  <c r="J901" i="22" a="1"/>
  <c r="J901" i="22"/>
  <c r="K901" i="22"/>
  <c r="L901" i="22"/>
  <c r="M901" i="22"/>
  <c r="N901" i="22"/>
  <c r="O901" i="22"/>
  <c r="P901" i="22"/>
  <c r="Q901" i="22"/>
  <c r="R901" i="22"/>
  <c r="S901" i="22"/>
  <c r="T901" i="22"/>
  <c r="U901" i="22"/>
  <c r="V901" i="22"/>
  <c r="A902" i="22"/>
  <c r="B902" i="22"/>
  <c r="C902" i="22"/>
  <c r="D902" i="22"/>
  <c r="F902" i="22"/>
  <c r="G902" i="22" a="1"/>
  <c r="G902" i="22"/>
  <c r="H902" i="22" a="1"/>
  <c r="H902" i="22" s="1"/>
  <c r="I902" i="22" a="1"/>
  <c r="I902" i="22" s="1"/>
  <c r="J902" i="22" a="1"/>
  <c r="J902" i="22"/>
  <c r="K902" i="22"/>
  <c r="L902" i="22"/>
  <c r="M902" i="22"/>
  <c r="N902" i="22"/>
  <c r="O902" i="22"/>
  <c r="P902" i="22"/>
  <c r="Q902" i="22"/>
  <c r="R902" i="22"/>
  <c r="S902" i="22"/>
  <c r="T902" i="22"/>
  <c r="U902" i="22"/>
  <c r="V902" i="22"/>
  <c r="A903" i="22"/>
  <c r="B903" i="22"/>
  <c r="C903" i="22"/>
  <c r="D903" i="22"/>
  <c r="F903" i="22"/>
  <c r="G903" i="22" a="1"/>
  <c r="G903" i="22"/>
  <c r="H903" i="22" a="1"/>
  <c r="H903" i="22" s="1"/>
  <c r="I903" i="22" a="1"/>
  <c r="I903" i="22" s="1"/>
  <c r="J903" i="22" a="1"/>
  <c r="J903" i="22" s="1"/>
  <c r="K903" i="22"/>
  <c r="L903" i="22"/>
  <c r="M903" i="22"/>
  <c r="N903" i="22"/>
  <c r="O903" i="22"/>
  <c r="P903" i="22"/>
  <c r="Q903" i="22"/>
  <c r="R903" i="22"/>
  <c r="S903" i="22"/>
  <c r="T903" i="22"/>
  <c r="U903" i="22"/>
  <c r="V903" i="22"/>
  <c r="A904" i="22"/>
  <c r="B904" i="22"/>
  <c r="C904" i="22"/>
  <c r="D904" i="22"/>
  <c r="F904" i="22"/>
  <c r="G904" i="22" a="1"/>
  <c r="G904" i="22"/>
  <c r="H904" i="22" a="1"/>
  <c r="H904" i="22"/>
  <c r="I904" i="22" a="1"/>
  <c r="I904" i="22" s="1"/>
  <c r="J904" i="22" a="1"/>
  <c r="J904" i="22" s="1"/>
  <c r="K904" i="22"/>
  <c r="L904" i="22"/>
  <c r="M904" i="22"/>
  <c r="N904" i="22"/>
  <c r="O904" i="22"/>
  <c r="P904" i="22"/>
  <c r="Q904" i="22"/>
  <c r="R904" i="22"/>
  <c r="S904" i="22"/>
  <c r="T904" i="22"/>
  <c r="U904" i="22"/>
  <c r="V904" i="22"/>
  <c r="A905" i="22"/>
  <c r="B905" i="22"/>
  <c r="C905" i="22"/>
  <c r="D905" i="22"/>
  <c r="F905" i="22"/>
  <c r="G905" i="22" a="1"/>
  <c r="G905" i="22" s="1"/>
  <c r="H905" i="22" a="1"/>
  <c r="H905" i="22" s="1"/>
  <c r="I905" i="22" a="1"/>
  <c r="I905" i="22"/>
  <c r="J905" i="22" a="1"/>
  <c r="J905" i="22" s="1"/>
  <c r="K905" i="22"/>
  <c r="L905" i="22"/>
  <c r="M905" i="22"/>
  <c r="N905" i="22"/>
  <c r="O905" i="22"/>
  <c r="P905" i="22"/>
  <c r="Q905" i="22"/>
  <c r="R905" i="22"/>
  <c r="S905" i="22"/>
  <c r="T905" i="22"/>
  <c r="U905" i="22"/>
  <c r="V905" i="22"/>
  <c r="A906" i="22"/>
  <c r="B906" i="22"/>
  <c r="C906" i="22"/>
  <c r="D906" i="22"/>
  <c r="F906" i="22"/>
  <c r="G906" i="22" a="1"/>
  <c r="G906" i="22" s="1"/>
  <c r="H906" i="22" a="1"/>
  <c r="H906" i="22"/>
  <c r="I906" i="22" a="1"/>
  <c r="I906" i="22"/>
  <c r="J906" i="22" a="1"/>
  <c r="J906" i="22" s="1"/>
  <c r="K906" i="22"/>
  <c r="L906" i="22"/>
  <c r="M906" i="22"/>
  <c r="N906" i="22"/>
  <c r="O906" i="22"/>
  <c r="P906" i="22"/>
  <c r="Q906" i="22"/>
  <c r="R906" i="22"/>
  <c r="S906" i="22"/>
  <c r="T906" i="22"/>
  <c r="U906" i="22"/>
  <c r="V906" i="22"/>
  <c r="A907" i="22"/>
  <c r="B907" i="22"/>
  <c r="C907" i="22"/>
  <c r="D907" i="22"/>
  <c r="F907" i="22"/>
  <c r="G907" i="22" a="1"/>
  <c r="G907" i="22" s="1"/>
  <c r="H907" i="22" a="1"/>
  <c r="H907" i="22" s="1"/>
  <c r="I907" i="22" a="1"/>
  <c r="I907" i="22"/>
  <c r="J907" i="22" a="1"/>
  <c r="J907" i="22"/>
  <c r="K907" i="22"/>
  <c r="L907" i="22"/>
  <c r="M907" i="22"/>
  <c r="N907" i="22"/>
  <c r="O907" i="22"/>
  <c r="P907" i="22"/>
  <c r="Q907" i="22"/>
  <c r="R907" i="22"/>
  <c r="S907" i="22"/>
  <c r="T907" i="22"/>
  <c r="U907" i="22"/>
  <c r="V907" i="22"/>
  <c r="A908" i="22"/>
  <c r="B908" i="22"/>
  <c r="C908" i="22"/>
  <c r="D908" i="22"/>
  <c r="F908" i="22"/>
  <c r="G908" i="22" a="1"/>
  <c r="G908" i="22" s="1"/>
  <c r="H908" i="22" a="1"/>
  <c r="H908" i="22" s="1"/>
  <c r="I908" i="22" a="1"/>
  <c r="I908" i="22"/>
  <c r="J908" i="22" a="1"/>
  <c r="J908" i="22"/>
  <c r="K908" i="22"/>
  <c r="L908" i="22"/>
  <c r="M908" i="22"/>
  <c r="N908" i="22"/>
  <c r="O908" i="22"/>
  <c r="P908" i="22"/>
  <c r="Q908" i="22"/>
  <c r="R908" i="22"/>
  <c r="S908" i="22"/>
  <c r="T908" i="22"/>
  <c r="U908" i="22"/>
  <c r="V908" i="22"/>
  <c r="A909" i="22"/>
  <c r="B909" i="22"/>
  <c r="C909" i="22"/>
  <c r="D909" i="22"/>
  <c r="F909" i="22"/>
  <c r="G909" i="22" a="1"/>
  <c r="G909" i="22" s="1"/>
  <c r="H909" i="22" a="1"/>
  <c r="H909" i="22" s="1"/>
  <c r="I909" i="22" a="1"/>
  <c r="I909" i="22" s="1"/>
  <c r="J909" i="22" a="1"/>
  <c r="J909" i="22"/>
  <c r="K909" i="22"/>
  <c r="L909" i="22"/>
  <c r="M909" i="22"/>
  <c r="N909" i="22"/>
  <c r="O909" i="22"/>
  <c r="P909" i="22"/>
  <c r="Q909" i="22"/>
  <c r="R909" i="22"/>
  <c r="S909" i="22"/>
  <c r="T909" i="22"/>
  <c r="U909" i="22"/>
  <c r="V909" i="22"/>
  <c r="A910" i="22"/>
  <c r="B910" i="22"/>
  <c r="C910" i="22"/>
  <c r="D910" i="22"/>
  <c r="F910" i="22"/>
  <c r="G910" i="22" a="1"/>
  <c r="G910" i="22"/>
  <c r="H910" i="22" a="1"/>
  <c r="H910" i="22" s="1"/>
  <c r="I910" i="22" a="1"/>
  <c r="I910" i="22" s="1"/>
  <c r="J910" i="22" a="1"/>
  <c r="J910" i="22"/>
  <c r="K910" i="22"/>
  <c r="L910" i="22"/>
  <c r="M910" i="22"/>
  <c r="N910" i="22"/>
  <c r="O910" i="22"/>
  <c r="P910" i="22"/>
  <c r="Q910" i="22"/>
  <c r="R910" i="22"/>
  <c r="S910" i="22"/>
  <c r="T910" i="22"/>
  <c r="U910" i="22"/>
  <c r="V910" i="22"/>
  <c r="A911" i="22"/>
  <c r="B911" i="22"/>
  <c r="C911" i="22"/>
  <c r="D911" i="22"/>
  <c r="F911" i="22"/>
  <c r="G911" i="22" a="1"/>
  <c r="G911" i="22"/>
  <c r="H911" i="22" a="1"/>
  <c r="H911" i="22" s="1"/>
  <c r="I911" i="22" a="1"/>
  <c r="I911" i="22" s="1"/>
  <c r="J911" i="22" a="1"/>
  <c r="J911" i="22" s="1"/>
  <c r="K911" i="22"/>
  <c r="L911" i="22"/>
  <c r="M911" i="22"/>
  <c r="N911" i="22"/>
  <c r="O911" i="22"/>
  <c r="P911" i="22"/>
  <c r="Q911" i="22"/>
  <c r="R911" i="22"/>
  <c r="S911" i="22"/>
  <c r="T911" i="22"/>
  <c r="U911" i="22"/>
  <c r="V911" i="22"/>
  <c r="A912" i="22"/>
  <c r="B912" i="22"/>
  <c r="C912" i="22"/>
  <c r="D912" i="22"/>
  <c r="F912" i="22"/>
  <c r="G912" i="22" a="1"/>
  <c r="G912" i="22"/>
  <c r="H912" i="22" a="1"/>
  <c r="H912" i="22"/>
  <c r="I912" i="22" a="1"/>
  <c r="I912" i="22" s="1"/>
  <c r="J912" i="22" a="1"/>
  <c r="J912" i="22" s="1"/>
  <c r="K912" i="22"/>
  <c r="L912" i="22"/>
  <c r="M912" i="22"/>
  <c r="N912" i="22"/>
  <c r="O912" i="22"/>
  <c r="P912" i="22"/>
  <c r="Q912" i="22"/>
  <c r="R912" i="22"/>
  <c r="S912" i="22"/>
  <c r="T912" i="22"/>
  <c r="U912" i="22"/>
  <c r="V912" i="22"/>
  <c r="A913" i="22"/>
  <c r="B913" i="22"/>
  <c r="C913" i="22"/>
  <c r="D913" i="22"/>
  <c r="F913" i="22"/>
  <c r="G913" i="22" a="1"/>
  <c r="G913" i="22" s="1"/>
  <c r="H913" i="22" a="1"/>
  <c r="H913" i="22" s="1"/>
  <c r="I913" i="22" a="1"/>
  <c r="I913" i="22"/>
  <c r="J913" i="22" a="1"/>
  <c r="J913" i="22" s="1"/>
  <c r="K913" i="22"/>
  <c r="L913" i="22"/>
  <c r="M913" i="22"/>
  <c r="N913" i="22"/>
  <c r="O913" i="22"/>
  <c r="P913" i="22"/>
  <c r="Q913" i="22"/>
  <c r="R913" i="22"/>
  <c r="S913" i="22"/>
  <c r="T913" i="22"/>
  <c r="U913" i="22"/>
  <c r="V913" i="22"/>
  <c r="A914" i="22"/>
  <c r="B914" i="22"/>
  <c r="C914" i="22"/>
  <c r="D914" i="22"/>
  <c r="F914" i="22"/>
  <c r="G914" i="22" a="1"/>
  <c r="G914" i="22" s="1"/>
  <c r="H914" i="22" a="1"/>
  <c r="H914" i="22"/>
  <c r="I914" i="22" a="1"/>
  <c r="I914" i="22"/>
  <c r="J914" i="22" a="1"/>
  <c r="J914" i="22" s="1"/>
  <c r="K914" i="22"/>
  <c r="L914" i="22"/>
  <c r="M914" i="22"/>
  <c r="N914" i="22"/>
  <c r="O914" i="22"/>
  <c r="P914" i="22"/>
  <c r="Q914" i="22"/>
  <c r="R914" i="22"/>
  <c r="S914" i="22"/>
  <c r="T914" i="22"/>
  <c r="U914" i="22"/>
  <c r="V914" i="22"/>
  <c r="A915" i="22"/>
  <c r="B915" i="22"/>
  <c r="C915" i="22"/>
  <c r="D915" i="22"/>
  <c r="F915" i="22"/>
  <c r="G915" i="22" a="1"/>
  <c r="G915" i="22" s="1"/>
  <c r="H915" i="22" a="1"/>
  <c r="H915" i="22" s="1"/>
  <c r="I915" i="22" a="1"/>
  <c r="I915" i="22"/>
  <c r="J915" i="22" a="1"/>
  <c r="J915" i="22"/>
  <c r="K915" i="22"/>
  <c r="L915" i="22"/>
  <c r="M915" i="22"/>
  <c r="N915" i="22"/>
  <c r="O915" i="22"/>
  <c r="P915" i="22"/>
  <c r="Q915" i="22"/>
  <c r="R915" i="22"/>
  <c r="S915" i="22"/>
  <c r="T915" i="22"/>
  <c r="U915" i="22"/>
  <c r="V915" i="22"/>
  <c r="A916" i="22"/>
  <c r="B916" i="22"/>
  <c r="C916" i="22"/>
  <c r="D916" i="22"/>
  <c r="F916" i="22"/>
  <c r="G916" i="22" a="1"/>
  <c r="G916" i="22" s="1"/>
  <c r="H916" i="22" a="1"/>
  <c r="H916" i="22" s="1"/>
  <c r="I916" i="22" a="1"/>
  <c r="I916" i="22"/>
  <c r="J916" i="22" a="1"/>
  <c r="J916" i="22"/>
  <c r="K916" i="22"/>
  <c r="L916" i="22"/>
  <c r="M916" i="22"/>
  <c r="N916" i="22"/>
  <c r="O916" i="22"/>
  <c r="P916" i="22"/>
  <c r="Q916" i="22"/>
  <c r="R916" i="22"/>
  <c r="S916" i="22"/>
  <c r="T916" i="22"/>
  <c r="U916" i="22"/>
  <c r="V916" i="22"/>
  <c r="A917" i="22"/>
  <c r="B917" i="22"/>
  <c r="C917" i="22"/>
  <c r="D917" i="22"/>
  <c r="F917" i="22"/>
  <c r="G917" i="22" a="1"/>
  <c r="G917" i="22"/>
  <c r="H917" i="22" a="1"/>
  <c r="H917" i="22" s="1"/>
  <c r="I917" i="22" a="1"/>
  <c r="I917" i="22" s="1"/>
  <c r="J917" i="22" a="1"/>
  <c r="J917" i="22"/>
  <c r="K917" i="22"/>
  <c r="L917" i="22"/>
  <c r="M917" i="22"/>
  <c r="N917" i="22"/>
  <c r="O917" i="22"/>
  <c r="P917" i="22"/>
  <c r="Q917" i="22"/>
  <c r="R917" i="22"/>
  <c r="S917" i="22"/>
  <c r="T917" i="22"/>
  <c r="U917" i="22"/>
  <c r="V917" i="22"/>
  <c r="A918" i="22"/>
  <c r="B918" i="22"/>
  <c r="C918" i="22"/>
  <c r="D918" i="22"/>
  <c r="F918" i="22"/>
  <c r="G918" i="22" a="1"/>
  <c r="G918" i="22"/>
  <c r="H918" i="22" a="1"/>
  <c r="H918" i="22" s="1"/>
  <c r="I918" i="22" a="1"/>
  <c r="I918" i="22" s="1"/>
  <c r="J918" i="22" a="1"/>
  <c r="J918" i="22"/>
  <c r="K918" i="22"/>
  <c r="L918" i="22"/>
  <c r="M918" i="22"/>
  <c r="N918" i="22"/>
  <c r="O918" i="22"/>
  <c r="P918" i="22"/>
  <c r="Q918" i="22"/>
  <c r="R918" i="22"/>
  <c r="S918" i="22"/>
  <c r="T918" i="22"/>
  <c r="U918" i="22"/>
  <c r="V918" i="22"/>
  <c r="A919" i="22"/>
  <c r="B919" i="22"/>
  <c r="C919" i="22"/>
  <c r="D919" i="22"/>
  <c r="F919" i="22"/>
  <c r="G919" i="22" a="1"/>
  <c r="G919" i="22"/>
  <c r="H919" i="22" a="1"/>
  <c r="H919" i="22" s="1"/>
  <c r="I919" i="22" a="1"/>
  <c r="I919" i="22" s="1"/>
  <c r="J919" i="22" a="1"/>
  <c r="J919" i="22" s="1"/>
  <c r="K919" i="22"/>
  <c r="L919" i="22"/>
  <c r="M919" i="22"/>
  <c r="N919" i="22"/>
  <c r="O919" i="22"/>
  <c r="P919" i="22"/>
  <c r="Q919" i="22"/>
  <c r="R919" i="22"/>
  <c r="S919" i="22"/>
  <c r="T919" i="22"/>
  <c r="U919" i="22"/>
  <c r="V919" i="22"/>
  <c r="A920" i="22"/>
  <c r="B920" i="22"/>
  <c r="C920" i="22"/>
  <c r="D920" i="22"/>
  <c r="F920" i="22"/>
  <c r="G920" i="22" a="1"/>
  <c r="G920" i="22"/>
  <c r="H920" i="22" a="1"/>
  <c r="H920" i="22"/>
  <c r="I920" i="22" a="1"/>
  <c r="I920" i="22" s="1"/>
  <c r="J920" i="22" a="1"/>
  <c r="J920" i="22" s="1"/>
  <c r="K920" i="22"/>
  <c r="L920" i="22"/>
  <c r="M920" i="22"/>
  <c r="N920" i="22"/>
  <c r="O920" i="22"/>
  <c r="P920" i="22"/>
  <c r="Q920" i="22"/>
  <c r="R920" i="22"/>
  <c r="S920" i="22"/>
  <c r="T920" i="22"/>
  <c r="U920" i="22"/>
  <c r="V920" i="22"/>
  <c r="A921" i="22"/>
  <c r="B921" i="22"/>
  <c r="C921" i="22"/>
  <c r="D921" i="22"/>
  <c r="F921" i="22"/>
  <c r="G921" i="22" a="1"/>
  <c r="G921" i="22" s="1"/>
  <c r="H921" i="22" a="1"/>
  <c r="H921" i="22" s="1"/>
  <c r="I921" i="22" a="1"/>
  <c r="I921" i="22"/>
  <c r="J921" i="22" a="1"/>
  <c r="J921" i="22" s="1"/>
  <c r="K921" i="22"/>
  <c r="L921" i="22"/>
  <c r="M921" i="22"/>
  <c r="N921" i="22"/>
  <c r="O921" i="22"/>
  <c r="P921" i="22"/>
  <c r="Q921" i="22"/>
  <c r="R921" i="22"/>
  <c r="S921" i="22"/>
  <c r="T921" i="22"/>
  <c r="U921" i="22"/>
  <c r="V921" i="22"/>
  <c r="A922" i="22"/>
  <c r="B922" i="22"/>
  <c r="C922" i="22"/>
  <c r="D922" i="22"/>
  <c r="F922" i="22"/>
  <c r="G922" i="22" a="1"/>
  <c r="G922" i="22" s="1"/>
  <c r="H922" i="22" a="1"/>
  <c r="H922" i="22"/>
  <c r="I922" i="22" a="1"/>
  <c r="I922" i="22"/>
  <c r="J922" i="22" a="1"/>
  <c r="J922" i="22" s="1"/>
  <c r="K922" i="22"/>
  <c r="L922" i="22"/>
  <c r="M922" i="22"/>
  <c r="N922" i="22"/>
  <c r="O922" i="22"/>
  <c r="P922" i="22"/>
  <c r="Q922" i="22"/>
  <c r="R922" i="22"/>
  <c r="S922" i="22"/>
  <c r="T922" i="22"/>
  <c r="U922" i="22"/>
  <c r="V922" i="22"/>
  <c r="A923" i="22"/>
  <c r="B923" i="22"/>
  <c r="C923" i="22"/>
  <c r="D923" i="22"/>
  <c r="F923" i="22"/>
  <c r="G923" i="22" a="1"/>
  <c r="G923" i="22" s="1"/>
  <c r="H923" i="22" a="1"/>
  <c r="H923" i="22" s="1"/>
  <c r="I923" i="22" a="1"/>
  <c r="I923" i="22"/>
  <c r="J923" i="22" a="1"/>
  <c r="J923" i="22" s="1"/>
  <c r="K923" i="22"/>
  <c r="L923" i="22"/>
  <c r="M923" i="22"/>
  <c r="N923" i="22"/>
  <c r="O923" i="22"/>
  <c r="P923" i="22"/>
  <c r="Q923" i="22"/>
  <c r="R923" i="22"/>
  <c r="S923" i="22"/>
  <c r="T923" i="22"/>
  <c r="U923" i="22"/>
  <c r="V923" i="22"/>
  <c r="A924" i="22"/>
  <c r="B924" i="22"/>
  <c r="C924" i="22"/>
  <c r="D924" i="22"/>
  <c r="F924" i="22"/>
  <c r="G924" i="22" a="1"/>
  <c r="G924" i="22" s="1"/>
  <c r="H924" i="22" a="1"/>
  <c r="H924" i="22" s="1"/>
  <c r="I924" i="22" a="1"/>
  <c r="I924" i="22"/>
  <c r="J924" i="22" a="1"/>
  <c r="J924" i="22"/>
  <c r="K924" i="22"/>
  <c r="L924" i="22"/>
  <c r="M924" i="22"/>
  <c r="N924" i="22"/>
  <c r="O924" i="22"/>
  <c r="P924" i="22"/>
  <c r="Q924" i="22"/>
  <c r="R924" i="22"/>
  <c r="S924" i="22"/>
  <c r="T924" i="22"/>
  <c r="U924" i="22"/>
  <c r="V924" i="22"/>
  <c r="A925" i="22"/>
  <c r="B925" i="22"/>
  <c r="C925" i="22"/>
  <c r="D925" i="22"/>
  <c r="F925" i="22"/>
  <c r="G925" i="22" a="1"/>
  <c r="G925" i="22" s="1"/>
  <c r="H925" i="22" a="1"/>
  <c r="H925" i="22" s="1"/>
  <c r="I925" i="22" a="1"/>
  <c r="I925" i="22" s="1"/>
  <c r="J925" i="22" a="1"/>
  <c r="J925" i="22" s="1"/>
  <c r="K925" i="22"/>
  <c r="L925" i="22"/>
  <c r="M925" i="22"/>
  <c r="N925" i="22"/>
  <c r="O925" i="22"/>
  <c r="P925" i="22"/>
  <c r="Q925" i="22"/>
  <c r="R925" i="22"/>
  <c r="S925" i="22"/>
  <c r="T925" i="22"/>
  <c r="U925" i="22"/>
  <c r="V925" i="22"/>
  <c r="A926" i="22"/>
  <c r="B926" i="22"/>
  <c r="C926" i="22"/>
  <c r="D926" i="22"/>
  <c r="F926" i="22"/>
  <c r="G926" i="22" a="1"/>
  <c r="G926" i="22"/>
  <c r="H926" i="22" a="1"/>
  <c r="H926" i="22" s="1"/>
  <c r="I926" i="22" a="1"/>
  <c r="I926" i="22" s="1"/>
  <c r="J926" i="22" a="1"/>
  <c r="J926" i="22"/>
  <c r="K926" i="22"/>
  <c r="L926" i="22"/>
  <c r="M926" i="22"/>
  <c r="N926" i="22"/>
  <c r="O926" i="22"/>
  <c r="P926" i="22"/>
  <c r="Q926" i="22"/>
  <c r="R926" i="22"/>
  <c r="S926" i="22"/>
  <c r="T926" i="22"/>
  <c r="U926" i="22"/>
  <c r="V926" i="22"/>
  <c r="A927" i="22"/>
  <c r="B927" i="22"/>
  <c r="C927" i="22"/>
  <c r="D927" i="22"/>
  <c r="F927" i="22"/>
  <c r="G927" i="22" a="1"/>
  <c r="G927" i="22" s="1"/>
  <c r="H927" i="22" a="1"/>
  <c r="H927" i="22" s="1"/>
  <c r="I927" i="22" a="1"/>
  <c r="I927" i="22" s="1"/>
  <c r="J927" i="22" a="1"/>
  <c r="J927" i="22" s="1"/>
  <c r="K927" i="22"/>
  <c r="L927" i="22"/>
  <c r="M927" i="22"/>
  <c r="N927" i="22"/>
  <c r="O927" i="22"/>
  <c r="P927" i="22"/>
  <c r="Q927" i="22"/>
  <c r="R927" i="22"/>
  <c r="S927" i="22"/>
  <c r="T927" i="22"/>
  <c r="U927" i="22"/>
  <c r="V927" i="22"/>
  <c r="A928" i="22"/>
  <c r="B928" i="22"/>
  <c r="C928" i="22"/>
  <c r="D928" i="22"/>
  <c r="F928" i="22"/>
  <c r="G928" i="22" a="1"/>
  <c r="G928" i="22"/>
  <c r="H928" i="22" a="1"/>
  <c r="H928" i="22"/>
  <c r="I928" i="22" a="1"/>
  <c r="I928" i="22" s="1"/>
  <c r="J928" i="22" a="1"/>
  <c r="J928" i="22" s="1"/>
  <c r="K928" i="22"/>
  <c r="L928" i="22"/>
  <c r="M928" i="22"/>
  <c r="N928" i="22"/>
  <c r="O928" i="22"/>
  <c r="P928" i="22"/>
  <c r="Q928" i="22"/>
  <c r="R928" i="22"/>
  <c r="S928" i="22"/>
  <c r="T928" i="22"/>
  <c r="U928" i="22"/>
  <c r="V928" i="22"/>
  <c r="A929" i="22"/>
  <c r="B929" i="22"/>
  <c r="C929" i="22"/>
  <c r="D929" i="22"/>
  <c r="F929" i="22"/>
  <c r="G929" i="22" a="1"/>
  <c r="G929" i="22" s="1"/>
  <c r="H929" i="22" a="1"/>
  <c r="H929" i="22" s="1"/>
  <c r="I929" i="22" a="1"/>
  <c r="I929" i="22" s="1"/>
  <c r="J929" i="22" a="1"/>
  <c r="J929" i="22" s="1"/>
  <c r="K929" i="22"/>
  <c r="L929" i="22"/>
  <c r="M929" i="22"/>
  <c r="N929" i="22"/>
  <c r="O929" i="22"/>
  <c r="P929" i="22"/>
  <c r="Q929" i="22"/>
  <c r="R929" i="22"/>
  <c r="S929" i="22"/>
  <c r="T929" i="22"/>
  <c r="U929" i="22"/>
  <c r="V929" i="22"/>
  <c r="A930" i="22"/>
  <c r="B930" i="22"/>
  <c r="C930" i="22"/>
  <c r="D930" i="22"/>
  <c r="F930" i="22"/>
  <c r="G930" i="22" a="1"/>
  <c r="G930" i="22" s="1"/>
  <c r="H930" i="22" a="1"/>
  <c r="H930" i="22"/>
  <c r="I930" i="22" a="1"/>
  <c r="I930" i="22"/>
  <c r="J930" i="22" a="1"/>
  <c r="J930" i="22" s="1"/>
  <c r="K930" i="22"/>
  <c r="L930" i="22"/>
  <c r="M930" i="22"/>
  <c r="N930" i="22"/>
  <c r="O930" i="22"/>
  <c r="P930" i="22"/>
  <c r="Q930" i="22"/>
  <c r="R930" i="22"/>
  <c r="S930" i="22"/>
  <c r="T930" i="22"/>
  <c r="U930" i="22"/>
  <c r="V930" i="22"/>
  <c r="A931" i="22"/>
  <c r="B931" i="22"/>
  <c r="C931" i="22"/>
  <c r="D931" i="22"/>
  <c r="F931" i="22"/>
  <c r="G931" i="22" a="1"/>
  <c r="G931" i="22" s="1"/>
  <c r="H931" i="22" a="1"/>
  <c r="H931" i="22" s="1"/>
  <c r="I931" i="22" a="1"/>
  <c r="I931" i="22"/>
  <c r="J931" i="22" a="1"/>
  <c r="J931" i="22"/>
  <c r="K931" i="22"/>
  <c r="L931" i="22"/>
  <c r="M931" i="22"/>
  <c r="N931" i="22"/>
  <c r="O931" i="22"/>
  <c r="P931" i="22"/>
  <c r="Q931" i="22"/>
  <c r="R931" i="22"/>
  <c r="S931" i="22"/>
  <c r="T931" i="22"/>
  <c r="U931" i="22"/>
  <c r="V931" i="22"/>
  <c r="A932" i="22"/>
  <c r="B932" i="22"/>
  <c r="C932" i="22"/>
  <c r="D932" i="22"/>
  <c r="F932" i="22"/>
  <c r="G932" i="22" a="1"/>
  <c r="G932" i="22" s="1"/>
  <c r="H932" i="22" a="1"/>
  <c r="H932" i="22" s="1"/>
  <c r="I932" i="22" a="1"/>
  <c r="I932" i="22"/>
  <c r="J932" i="22" a="1"/>
  <c r="J932" i="22"/>
  <c r="K932" i="22"/>
  <c r="L932" i="22"/>
  <c r="M932" i="22"/>
  <c r="N932" i="22"/>
  <c r="O932" i="22"/>
  <c r="P932" i="22"/>
  <c r="Q932" i="22"/>
  <c r="R932" i="22"/>
  <c r="S932" i="22"/>
  <c r="T932" i="22"/>
  <c r="U932" i="22"/>
  <c r="V932" i="22"/>
  <c r="A933" i="22"/>
  <c r="B933" i="22"/>
  <c r="C933" i="22"/>
  <c r="D933" i="22"/>
  <c r="F933" i="22"/>
  <c r="G933" i="22" a="1"/>
  <c r="G933" i="22" s="1"/>
  <c r="H933" i="22" a="1"/>
  <c r="H933" i="22" s="1"/>
  <c r="I933" i="22" a="1"/>
  <c r="I933" i="22" s="1"/>
  <c r="J933" i="22" a="1"/>
  <c r="J933" i="22"/>
  <c r="K933" i="22"/>
  <c r="L933" i="22"/>
  <c r="M933" i="22"/>
  <c r="N933" i="22"/>
  <c r="O933" i="22"/>
  <c r="P933" i="22"/>
  <c r="Q933" i="22"/>
  <c r="R933" i="22"/>
  <c r="S933" i="22"/>
  <c r="T933" i="22"/>
  <c r="U933" i="22"/>
  <c r="V933" i="22"/>
  <c r="A934" i="22"/>
  <c r="B934" i="22"/>
  <c r="C934" i="22"/>
  <c r="D934" i="22"/>
  <c r="F934" i="22"/>
  <c r="G934" i="22" a="1"/>
  <c r="G934" i="22"/>
  <c r="H934" i="22" a="1"/>
  <c r="H934" i="22" s="1"/>
  <c r="I934" i="22" a="1"/>
  <c r="I934" i="22" s="1"/>
  <c r="J934" i="22" a="1"/>
  <c r="J934" i="22"/>
  <c r="K934" i="22"/>
  <c r="L934" i="22"/>
  <c r="M934" i="22"/>
  <c r="N934" i="22"/>
  <c r="O934" i="22"/>
  <c r="P934" i="22"/>
  <c r="Q934" i="22"/>
  <c r="R934" i="22"/>
  <c r="S934" i="22"/>
  <c r="T934" i="22"/>
  <c r="U934" i="22"/>
  <c r="V934" i="22"/>
  <c r="A935" i="22"/>
  <c r="B935" i="22"/>
  <c r="C935" i="22"/>
  <c r="D935" i="22"/>
  <c r="F935" i="22"/>
  <c r="G935" i="22" a="1"/>
  <c r="G935" i="22"/>
  <c r="H935" i="22" a="1"/>
  <c r="H935" i="22" s="1"/>
  <c r="I935" i="22" a="1"/>
  <c r="I935" i="22" s="1"/>
  <c r="J935" i="22" a="1"/>
  <c r="J935" i="22" s="1"/>
  <c r="K935" i="22"/>
  <c r="L935" i="22"/>
  <c r="M935" i="22"/>
  <c r="N935" i="22"/>
  <c r="O935" i="22"/>
  <c r="P935" i="22"/>
  <c r="Q935" i="22"/>
  <c r="R935" i="22"/>
  <c r="S935" i="22"/>
  <c r="T935" i="22"/>
  <c r="U935" i="22"/>
  <c r="V935" i="22"/>
  <c r="A936" i="22"/>
  <c r="B936" i="22"/>
  <c r="C936" i="22"/>
  <c r="D936" i="22"/>
  <c r="F936" i="22"/>
  <c r="G936" i="22" a="1"/>
  <c r="G936" i="22"/>
  <c r="H936" i="22" a="1"/>
  <c r="H936" i="22"/>
  <c r="I936" i="22" a="1"/>
  <c r="I936" i="22" s="1"/>
  <c r="J936" i="22" a="1"/>
  <c r="J936" i="22" s="1"/>
  <c r="K936" i="22"/>
  <c r="L936" i="22"/>
  <c r="M936" i="22"/>
  <c r="N936" i="22"/>
  <c r="O936" i="22"/>
  <c r="P936" i="22"/>
  <c r="Q936" i="22"/>
  <c r="R936" i="22"/>
  <c r="S936" i="22"/>
  <c r="T936" i="22"/>
  <c r="U936" i="22"/>
  <c r="V936" i="22"/>
  <c r="A937" i="22"/>
  <c r="B937" i="22"/>
  <c r="C937" i="22"/>
  <c r="D937" i="22"/>
  <c r="F937" i="22"/>
  <c r="G937" i="22" a="1"/>
  <c r="G937" i="22" s="1"/>
  <c r="H937" i="22" a="1"/>
  <c r="H937" i="22" s="1"/>
  <c r="I937" i="22" a="1"/>
  <c r="I937" i="22"/>
  <c r="J937" i="22" a="1"/>
  <c r="J937" i="22" s="1"/>
  <c r="K937" i="22"/>
  <c r="L937" i="22"/>
  <c r="M937" i="22"/>
  <c r="N937" i="22"/>
  <c r="O937" i="22"/>
  <c r="P937" i="22"/>
  <c r="Q937" i="22"/>
  <c r="R937" i="22"/>
  <c r="S937" i="22"/>
  <c r="T937" i="22"/>
  <c r="U937" i="22"/>
  <c r="V937" i="22"/>
  <c r="A938" i="22"/>
  <c r="B938" i="22"/>
  <c r="C938" i="22"/>
  <c r="D938" i="22"/>
  <c r="F938" i="22"/>
  <c r="G938" i="22" a="1"/>
  <c r="G938" i="22" s="1"/>
  <c r="H938" i="22" a="1"/>
  <c r="H938" i="22"/>
  <c r="I938" i="22" a="1"/>
  <c r="I938" i="22"/>
  <c r="J938" i="22" a="1"/>
  <c r="J938" i="22" s="1"/>
  <c r="K938" i="22"/>
  <c r="L938" i="22"/>
  <c r="M938" i="22"/>
  <c r="N938" i="22"/>
  <c r="O938" i="22"/>
  <c r="P938" i="22"/>
  <c r="Q938" i="22"/>
  <c r="R938" i="22"/>
  <c r="S938" i="22"/>
  <c r="T938" i="22"/>
  <c r="U938" i="22"/>
  <c r="V938" i="22"/>
  <c r="A939" i="22"/>
  <c r="B939" i="22"/>
  <c r="C939" i="22"/>
  <c r="D939" i="22"/>
  <c r="F939" i="22"/>
  <c r="G939" i="22" a="1"/>
  <c r="G939" i="22" s="1"/>
  <c r="H939" i="22" a="1"/>
  <c r="H939" i="22" s="1"/>
  <c r="I939" i="22" a="1"/>
  <c r="I939" i="22"/>
  <c r="J939" i="22" a="1"/>
  <c r="J939" i="22"/>
  <c r="K939" i="22"/>
  <c r="L939" i="22"/>
  <c r="M939" i="22"/>
  <c r="N939" i="22"/>
  <c r="O939" i="22"/>
  <c r="P939" i="22"/>
  <c r="Q939" i="22"/>
  <c r="R939" i="22"/>
  <c r="S939" i="22"/>
  <c r="T939" i="22"/>
  <c r="U939" i="22"/>
  <c r="V939" i="22"/>
  <c r="A940" i="22"/>
  <c r="B940" i="22"/>
  <c r="C940" i="22"/>
  <c r="D940" i="22"/>
  <c r="F940" i="22"/>
  <c r="G940" i="22" a="1"/>
  <c r="G940" i="22" s="1"/>
  <c r="H940" i="22" a="1"/>
  <c r="H940" i="22" s="1"/>
  <c r="I940" i="22" a="1"/>
  <c r="I940" i="22"/>
  <c r="J940" i="22" a="1"/>
  <c r="J940" i="22"/>
  <c r="K940" i="22"/>
  <c r="L940" i="22"/>
  <c r="M940" i="22"/>
  <c r="N940" i="22"/>
  <c r="O940" i="22"/>
  <c r="P940" i="22"/>
  <c r="Q940" i="22"/>
  <c r="R940" i="22"/>
  <c r="S940" i="22"/>
  <c r="T940" i="22"/>
  <c r="U940" i="22"/>
  <c r="V940" i="22"/>
  <c r="A941" i="22"/>
  <c r="B941" i="22"/>
  <c r="C941" i="22"/>
  <c r="D941" i="22"/>
  <c r="F941" i="22"/>
  <c r="G941" i="22" a="1"/>
  <c r="G941" i="22"/>
  <c r="H941" i="22" a="1"/>
  <c r="H941" i="22" s="1"/>
  <c r="I941" i="22" a="1"/>
  <c r="I941" i="22" s="1"/>
  <c r="J941" i="22" a="1"/>
  <c r="J941" i="22"/>
  <c r="K941" i="22"/>
  <c r="L941" i="22"/>
  <c r="M941" i="22"/>
  <c r="N941" i="22"/>
  <c r="O941" i="22"/>
  <c r="P941" i="22"/>
  <c r="Q941" i="22"/>
  <c r="R941" i="22"/>
  <c r="S941" i="22"/>
  <c r="T941" i="22"/>
  <c r="U941" i="22"/>
  <c r="V941" i="22"/>
  <c r="A942" i="22"/>
  <c r="B942" i="22"/>
  <c r="C942" i="22"/>
  <c r="D942" i="22"/>
  <c r="F942" i="22"/>
  <c r="G942" i="22" a="1"/>
  <c r="G942" i="22"/>
  <c r="H942" i="22" a="1"/>
  <c r="H942" i="22" s="1"/>
  <c r="I942" i="22" a="1"/>
  <c r="I942" i="22" s="1"/>
  <c r="J942" i="22" a="1"/>
  <c r="J942" i="22"/>
  <c r="K942" i="22"/>
  <c r="L942" i="22"/>
  <c r="M942" i="22"/>
  <c r="N942" i="22"/>
  <c r="O942" i="22"/>
  <c r="P942" i="22"/>
  <c r="Q942" i="22"/>
  <c r="R942" i="22"/>
  <c r="S942" i="22"/>
  <c r="T942" i="22"/>
  <c r="U942" i="22"/>
  <c r="V942" i="22"/>
  <c r="A943" i="22"/>
  <c r="B943" i="22"/>
  <c r="C943" i="22"/>
  <c r="D943" i="22"/>
  <c r="F943" i="22"/>
  <c r="G943" i="22" a="1"/>
  <c r="G943" i="22"/>
  <c r="H943" i="22" a="1"/>
  <c r="H943" i="22" s="1"/>
  <c r="I943" i="22" a="1"/>
  <c r="I943" i="22" s="1"/>
  <c r="J943" i="22" a="1"/>
  <c r="J943" i="22" s="1"/>
  <c r="K943" i="22"/>
  <c r="L943" i="22"/>
  <c r="M943" i="22"/>
  <c r="N943" i="22"/>
  <c r="O943" i="22"/>
  <c r="P943" i="22"/>
  <c r="Q943" i="22"/>
  <c r="R943" i="22"/>
  <c r="S943" i="22"/>
  <c r="T943" i="22"/>
  <c r="U943" i="22"/>
  <c r="V943" i="22"/>
  <c r="A944" i="22"/>
  <c r="B944" i="22"/>
  <c r="C944" i="22"/>
  <c r="D944" i="22"/>
  <c r="F944" i="22"/>
  <c r="G944" i="22" a="1"/>
  <c r="G944" i="22"/>
  <c r="H944" i="22" a="1"/>
  <c r="H944" i="22"/>
  <c r="I944" i="22" a="1"/>
  <c r="I944" i="22" s="1"/>
  <c r="J944" i="22" a="1"/>
  <c r="J944" i="22" s="1"/>
  <c r="K944" i="22"/>
  <c r="L944" i="22"/>
  <c r="M944" i="22"/>
  <c r="N944" i="22"/>
  <c r="O944" i="22"/>
  <c r="P944" i="22"/>
  <c r="Q944" i="22"/>
  <c r="R944" i="22"/>
  <c r="S944" i="22"/>
  <c r="T944" i="22"/>
  <c r="U944" i="22"/>
  <c r="V944" i="22"/>
  <c r="A945" i="22"/>
  <c r="B945" i="22"/>
  <c r="C945" i="22"/>
  <c r="D945" i="22"/>
  <c r="F945" i="22"/>
  <c r="G945" i="22" a="1"/>
  <c r="G945" i="22" s="1"/>
  <c r="H945" i="22" a="1"/>
  <c r="H945" i="22" s="1"/>
  <c r="I945" i="22" a="1"/>
  <c r="I945" i="22"/>
  <c r="J945" i="22" a="1"/>
  <c r="J945" i="22" s="1"/>
  <c r="K945" i="22"/>
  <c r="L945" i="22"/>
  <c r="M945" i="22"/>
  <c r="N945" i="22"/>
  <c r="O945" i="22"/>
  <c r="P945" i="22"/>
  <c r="Q945" i="22"/>
  <c r="R945" i="22"/>
  <c r="S945" i="22"/>
  <c r="T945" i="22"/>
  <c r="U945" i="22"/>
  <c r="V945" i="22"/>
  <c r="A946" i="22"/>
  <c r="B946" i="22"/>
  <c r="C946" i="22"/>
  <c r="D946" i="22"/>
  <c r="F946" i="22"/>
  <c r="G946" i="22" a="1"/>
  <c r="G946" i="22" s="1"/>
  <c r="H946" i="22" a="1"/>
  <c r="H946" i="22"/>
  <c r="I946" i="22" a="1"/>
  <c r="I946" i="22"/>
  <c r="J946" i="22" a="1"/>
  <c r="J946" i="22" s="1"/>
  <c r="K946" i="22"/>
  <c r="L946" i="22"/>
  <c r="M946" i="22"/>
  <c r="N946" i="22"/>
  <c r="O946" i="22"/>
  <c r="P946" i="22"/>
  <c r="Q946" i="22"/>
  <c r="R946" i="22"/>
  <c r="S946" i="22"/>
  <c r="T946" i="22"/>
  <c r="U946" i="22"/>
  <c r="V946" i="22"/>
  <c r="A947" i="22"/>
  <c r="B947" i="22"/>
  <c r="C947" i="22"/>
  <c r="D947" i="22"/>
  <c r="F947" i="22"/>
  <c r="G947" i="22" a="1"/>
  <c r="G947" i="22" s="1"/>
  <c r="H947" i="22" a="1"/>
  <c r="H947" i="22" s="1"/>
  <c r="I947" i="22" a="1"/>
  <c r="I947" i="22"/>
  <c r="J947" i="22" a="1"/>
  <c r="J947" i="22"/>
  <c r="K947" i="22"/>
  <c r="L947" i="22"/>
  <c r="M947" i="22"/>
  <c r="N947" i="22"/>
  <c r="O947" i="22"/>
  <c r="P947" i="22"/>
  <c r="Q947" i="22"/>
  <c r="R947" i="22"/>
  <c r="S947" i="22"/>
  <c r="T947" i="22"/>
  <c r="U947" i="22"/>
  <c r="V947" i="22"/>
  <c r="A948" i="22"/>
  <c r="B948" i="22"/>
  <c r="C948" i="22"/>
  <c r="D948" i="22"/>
  <c r="F948" i="22"/>
  <c r="G948" i="22" a="1"/>
  <c r="G948" i="22" s="1"/>
  <c r="H948" i="22" a="1"/>
  <c r="H948" i="22" s="1"/>
  <c r="I948" i="22" a="1"/>
  <c r="I948" i="22"/>
  <c r="J948" i="22" a="1"/>
  <c r="J948" i="22"/>
  <c r="K948" i="22"/>
  <c r="L948" i="22"/>
  <c r="M948" i="22"/>
  <c r="N948" i="22"/>
  <c r="O948" i="22"/>
  <c r="P948" i="22"/>
  <c r="Q948" i="22"/>
  <c r="R948" i="22"/>
  <c r="S948" i="22"/>
  <c r="T948" i="22"/>
  <c r="U948" i="22"/>
  <c r="V948" i="22"/>
  <c r="A949" i="22"/>
  <c r="B949" i="22"/>
  <c r="C949" i="22"/>
  <c r="D949" i="22"/>
  <c r="F949" i="22"/>
  <c r="G949" i="22" a="1"/>
  <c r="G949" i="22" s="1"/>
  <c r="H949" i="22" a="1"/>
  <c r="H949" i="22" s="1"/>
  <c r="I949" i="22" a="1"/>
  <c r="I949" i="22" s="1"/>
  <c r="J949" i="22" a="1"/>
  <c r="J949" i="22"/>
  <c r="K949" i="22"/>
  <c r="L949" i="22"/>
  <c r="M949" i="22"/>
  <c r="N949" i="22"/>
  <c r="O949" i="22"/>
  <c r="P949" i="22"/>
  <c r="Q949" i="22"/>
  <c r="R949" i="22"/>
  <c r="S949" i="22"/>
  <c r="T949" i="22"/>
  <c r="U949" i="22"/>
  <c r="V949" i="22"/>
  <c r="A950" i="22"/>
  <c r="B950" i="22"/>
  <c r="C950" i="22"/>
  <c r="D950" i="22"/>
  <c r="F950" i="22"/>
  <c r="G950" i="22" a="1"/>
  <c r="G950" i="22"/>
  <c r="H950" i="22" a="1"/>
  <c r="H950" i="22" s="1"/>
  <c r="I950" i="22" a="1"/>
  <c r="I950" i="22" s="1"/>
  <c r="J950" i="22" a="1"/>
  <c r="J950" i="22"/>
  <c r="K950" i="22"/>
  <c r="L950" i="22"/>
  <c r="M950" i="22"/>
  <c r="N950" i="22"/>
  <c r="O950" i="22"/>
  <c r="P950" i="22"/>
  <c r="Q950" i="22"/>
  <c r="R950" i="22"/>
  <c r="S950" i="22"/>
  <c r="T950" i="22"/>
  <c r="U950" i="22"/>
  <c r="V950" i="22"/>
  <c r="A951" i="22"/>
  <c r="B951" i="22"/>
  <c r="C951" i="22"/>
  <c r="D951" i="22"/>
  <c r="F951" i="22"/>
  <c r="G951" i="22" a="1"/>
  <c r="G951" i="22"/>
  <c r="H951" i="22" a="1"/>
  <c r="H951" i="22" s="1"/>
  <c r="I951" i="22" a="1"/>
  <c r="I951" i="22" s="1"/>
  <c r="J951" i="22" a="1"/>
  <c r="J951" i="22" s="1"/>
  <c r="K951" i="22"/>
  <c r="L951" i="22"/>
  <c r="M951" i="22"/>
  <c r="N951" i="22"/>
  <c r="O951" i="22"/>
  <c r="P951" i="22"/>
  <c r="Q951" i="22"/>
  <c r="R951" i="22"/>
  <c r="S951" i="22"/>
  <c r="T951" i="22"/>
  <c r="U951" i="22"/>
  <c r="V951" i="22"/>
  <c r="A952" i="22"/>
  <c r="B952" i="22"/>
  <c r="C952" i="22"/>
  <c r="D952" i="22"/>
  <c r="F952" i="22"/>
  <c r="G952" i="22" a="1"/>
  <c r="G952" i="22"/>
  <c r="H952" i="22" a="1"/>
  <c r="H952" i="22"/>
  <c r="I952" i="22" a="1"/>
  <c r="I952" i="22" s="1"/>
  <c r="J952" i="22" a="1"/>
  <c r="J952" i="22" s="1"/>
  <c r="K952" i="22"/>
  <c r="L952" i="22"/>
  <c r="M952" i="22"/>
  <c r="N952" i="22"/>
  <c r="O952" i="22"/>
  <c r="P952" i="22"/>
  <c r="Q952" i="22"/>
  <c r="R952" i="22"/>
  <c r="S952" i="22"/>
  <c r="T952" i="22"/>
  <c r="U952" i="22"/>
  <c r="V952" i="22"/>
  <c r="A953" i="22"/>
  <c r="B953" i="22"/>
  <c r="C953" i="22"/>
  <c r="D953" i="22"/>
  <c r="F953" i="22"/>
  <c r="G953" i="22" a="1"/>
  <c r="G953" i="22"/>
  <c r="H953" i="22" a="1"/>
  <c r="H953" i="22" s="1"/>
  <c r="I953" i="22" a="1"/>
  <c r="I953" i="22" s="1"/>
  <c r="J953" i="22" a="1"/>
  <c r="J953" i="22"/>
  <c r="K953" i="22"/>
  <c r="L953" i="22"/>
  <c r="M953" i="22"/>
  <c r="N953" i="22"/>
  <c r="O953" i="22"/>
  <c r="P953" i="22"/>
  <c r="Q953" i="22"/>
  <c r="R953" i="22"/>
  <c r="S953" i="22"/>
  <c r="T953" i="22"/>
  <c r="U953" i="22"/>
  <c r="V953" i="22"/>
  <c r="A954" i="22"/>
  <c r="B954" i="22"/>
  <c r="C954" i="22"/>
  <c r="D954" i="22"/>
  <c r="F954" i="22"/>
  <c r="G954" i="22" a="1"/>
  <c r="G954" i="22" s="1"/>
  <c r="H954" i="22" a="1"/>
  <c r="H954" i="22" s="1"/>
  <c r="I954" i="22" a="1"/>
  <c r="I954" i="22" s="1"/>
  <c r="J954" i="22" a="1"/>
  <c r="J954" i="22" s="1"/>
  <c r="K954" i="22"/>
  <c r="L954" i="22"/>
  <c r="M954" i="22"/>
  <c r="N954" i="22"/>
  <c r="O954" i="22"/>
  <c r="P954" i="22"/>
  <c r="Q954" i="22"/>
  <c r="R954" i="22"/>
  <c r="S954" i="22"/>
  <c r="T954" i="22"/>
  <c r="U954" i="22"/>
  <c r="V954" i="22"/>
  <c r="A955" i="22"/>
  <c r="B955" i="22"/>
  <c r="C955" i="22"/>
  <c r="D955" i="22"/>
  <c r="F955" i="22"/>
  <c r="G955" i="22" a="1"/>
  <c r="G955" i="22"/>
  <c r="H955" i="22" a="1"/>
  <c r="H955" i="22" s="1"/>
  <c r="I955" i="22" a="1"/>
  <c r="I955" i="22"/>
  <c r="J955" i="22" a="1"/>
  <c r="J955" i="22"/>
  <c r="K955" i="22"/>
  <c r="L955" i="22"/>
  <c r="M955" i="22"/>
  <c r="N955" i="22"/>
  <c r="O955" i="22"/>
  <c r="P955" i="22"/>
  <c r="Q955" i="22"/>
  <c r="R955" i="22"/>
  <c r="S955" i="22"/>
  <c r="T955" i="22"/>
  <c r="U955" i="22"/>
  <c r="V955" i="22"/>
  <c r="A956" i="22"/>
  <c r="B956" i="22"/>
  <c r="C956" i="22"/>
  <c r="D956" i="22"/>
  <c r="F956" i="22"/>
  <c r="G956" i="22" a="1"/>
  <c r="G956" i="22" s="1"/>
  <c r="H956" i="22" a="1"/>
  <c r="H956" i="22" s="1"/>
  <c r="I956" i="22" a="1"/>
  <c r="I956" i="22" s="1"/>
  <c r="J956" i="22" a="1"/>
  <c r="J956" i="22" s="1"/>
  <c r="K956" i="22"/>
  <c r="L956" i="22"/>
  <c r="M956" i="22"/>
  <c r="N956" i="22"/>
  <c r="O956" i="22"/>
  <c r="P956" i="22"/>
  <c r="Q956" i="22"/>
  <c r="R956" i="22"/>
  <c r="S956" i="22"/>
  <c r="T956" i="22"/>
  <c r="U956" i="22"/>
  <c r="V956" i="22"/>
  <c r="A957" i="22"/>
  <c r="B957" i="22"/>
  <c r="C957" i="22"/>
  <c r="D957" i="22"/>
  <c r="F957" i="22"/>
  <c r="G957" i="22" a="1"/>
  <c r="G957" i="22"/>
  <c r="H957" i="22" a="1"/>
  <c r="H957" i="22"/>
  <c r="I957" i="22" a="1"/>
  <c r="I957" i="22" s="1"/>
  <c r="J957" i="22" a="1"/>
  <c r="J957" i="22"/>
  <c r="K957" i="22"/>
  <c r="L957" i="22"/>
  <c r="M957" i="22"/>
  <c r="N957" i="22"/>
  <c r="O957" i="22"/>
  <c r="P957" i="22"/>
  <c r="Q957" i="22"/>
  <c r="R957" i="22"/>
  <c r="S957" i="22"/>
  <c r="T957" i="22"/>
  <c r="U957" i="22"/>
  <c r="V957" i="22"/>
  <c r="A958" i="22"/>
  <c r="B958" i="22"/>
  <c r="C958" i="22"/>
  <c r="D958" i="22"/>
  <c r="F958" i="22"/>
  <c r="G958" i="22" a="1"/>
  <c r="G958" i="22" s="1"/>
  <c r="H958" i="22" a="1"/>
  <c r="H958" i="22" s="1"/>
  <c r="I958" i="22" a="1"/>
  <c r="I958" i="22" s="1"/>
  <c r="J958" i="22" a="1"/>
  <c r="J958" i="22" s="1"/>
  <c r="K958" i="22"/>
  <c r="L958" i="22"/>
  <c r="M958" i="22"/>
  <c r="N958" i="22"/>
  <c r="O958" i="22"/>
  <c r="P958" i="22"/>
  <c r="Q958" i="22"/>
  <c r="R958" i="22"/>
  <c r="S958" i="22"/>
  <c r="T958" i="22"/>
  <c r="U958" i="22"/>
  <c r="V958" i="22"/>
  <c r="A959" i="22"/>
  <c r="B959" i="22"/>
  <c r="C959" i="22"/>
  <c r="D959" i="22"/>
  <c r="F959" i="22"/>
  <c r="G959" i="22" a="1"/>
  <c r="G959" i="22"/>
  <c r="H959" i="22" a="1"/>
  <c r="H959" i="22"/>
  <c r="I959" i="22" a="1"/>
  <c r="I959" i="22"/>
  <c r="J959" i="22" a="1"/>
  <c r="J959" i="22" s="1"/>
  <c r="K959" i="22"/>
  <c r="L959" i="22"/>
  <c r="M959" i="22"/>
  <c r="N959" i="22"/>
  <c r="O959" i="22"/>
  <c r="P959" i="22"/>
  <c r="Q959" i="22"/>
  <c r="R959" i="22"/>
  <c r="S959" i="22"/>
  <c r="T959" i="22"/>
  <c r="U959" i="22"/>
  <c r="V959" i="22"/>
  <c r="A960" i="22"/>
  <c r="B960" i="22"/>
  <c r="C960" i="22"/>
  <c r="D960" i="22"/>
  <c r="F960" i="22"/>
  <c r="G960" i="22" a="1"/>
  <c r="G960" i="22" s="1"/>
  <c r="H960" i="22" a="1"/>
  <c r="H960" i="22" s="1"/>
  <c r="I960" i="22" a="1"/>
  <c r="I960" i="22" s="1"/>
  <c r="J960" i="22" a="1"/>
  <c r="J960" i="22" s="1"/>
  <c r="K960" i="22"/>
  <c r="L960" i="22"/>
  <c r="M960" i="22"/>
  <c r="N960" i="22"/>
  <c r="O960" i="22"/>
  <c r="P960" i="22"/>
  <c r="Q960" i="22"/>
  <c r="R960" i="22"/>
  <c r="S960" i="22"/>
  <c r="T960" i="22"/>
  <c r="U960" i="22"/>
  <c r="V960" i="22"/>
  <c r="A961" i="22"/>
  <c r="B961" i="22"/>
  <c r="C961" i="22"/>
  <c r="D961" i="22"/>
  <c r="F961" i="22"/>
  <c r="G961" i="22" a="1"/>
  <c r="G961" i="22" s="1"/>
  <c r="H961" i="22" a="1"/>
  <c r="H961" i="22"/>
  <c r="I961" i="22" a="1"/>
  <c r="I961" i="22"/>
  <c r="J961" i="22" a="1"/>
  <c r="J961" i="22"/>
  <c r="K961" i="22"/>
  <c r="L961" i="22"/>
  <c r="M961" i="22"/>
  <c r="N961" i="22"/>
  <c r="O961" i="22"/>
  <c r="P961" i="22"/>
  <c r="Q961" i="22"/>
  <c r="R961" i="22"/>
  <c r="S961" i="22"/>
  <c r="T961" i="22"/>
  <c r="U961" i="22"/>
  <c r="V961" i="22"/>
  <c r="A962" i="22"/>
  <c r="B962" i="22"/>
  <c r="C962" i="22"/>
  <c r="D962" i="22"/>
  <c r="F962" i="22"/>
  <c r="G962" i="22" a="1"/>
  <c r="G962" i="22" s="1"/>
  <c r="H962" i="22" a="1"/>
  <c r="H962" i="22" s="1"/>
  <c r="I962" i="22" a="1"/>
  <c r="I962" i="22" s="1"/>
  <c r="J962" i="22" a="1"/>
  <c r="J962" i="22" s="1"/>
  <c r="K962" i="22"/>
  <c r="L962" i="22"/>
  <c r="M962" i="22"/>
  <c r="N962" i="22"/>
  <c r="O962" i="22"/>
  <c r="P962" i="22"/>
  <c r="Q962" i="22"/>
  <c r="R962" i="22"/>
  <c r="S962" i="22"/>
  <c r="T962" i="22"/>
  <c r="U962" i="22"/>
  <c r="V962" i="22"/>
  <c r="A963" i="22"/>
  <c r="B963" i="22"/>
  <c r="C963" i="22"/>
  <c r="D963" i="22"/>
  <c r="F963" i="22"/>
  <c r="G963" i="22" a="1"/>
  <c r="G963" i="22"/>
  <c r="H963" i="22" a="1"/>
  <c r="H963" i="22" s="1"/>
  <c r="I963" i="22" a="1"/>
  <c r="I963" i="22"/>
  <c r="J963" i="22" a="1"/>
  <c r="J963" i="22"/>
  <c r="K963" i="22"/>
  <c r="L963" i="22"/>
  <c r="M963" i="22"/>
  <c r="N963" i="22"/>
  <c r="O963" i="22"/>
  <c r="P963" i="22"/>
  <c r="Q963" i="22"/>
  <c r="R963" i="22"/>
  <c r="S963" i="22"/>
  <c r="T963" i="22"/>
  <c r="U963" i="22"/>
  <c r="V963" i="22"/>
  <c r="A964" i="22"/>
  <c r="B964" i="22"/>
  <c r="C964" i="22"/>
  <c r="D964" i="22"/>
  <c r="F964" i="22"/>
  <c r="G964" i="22" a="1"/>
  <c r="G964" i="22" s="1"/>
  <c r="H964" i="22" a="1"/>
  <c r="H964" i="22" s="1"/>
  <c r="I964" i="22" a="1"/>
  <c r="I964" i="22" s="1"/>
  <c r="J964" i="22" a="1"/>
  <c r="J964" i="22" s="1"/>
  <c r="K964" i="22"/>
  <c r="L964" i="22"/>
  <c r="M964" i="22"/>
  <c r="N964" i="22"/>
  <c r="O964" i="22"/>
  <c r="P964" i="22"/>
  <c r="Q964" i="22"/>
  <c r="R964" i="22"/>
  <c r="S964" i="22"/>
  <c r="T964" i="22"/>
  <c r="U964" i="22"/>
  <c r="V964" i="22"/>
  <c r="A965" i="22"/>
  <c r="B965" i="22"/>
  <c r="C965" i="22"/>
  <c r="D965" i="22"/>
  <c r="F965" i="22"/>
  <c r="G965" i="22" a="1"/>
  <c r="G965" i="22"/>
  <c r="H965" i="22" a="1"/>
  <c r="H965" i="22"/>
  <c r="I965" i="22" a="1"/>
  <c r="I965" i="22" s="1"/>
  <c r="J965" i="22" a="1"/>
  <c r="J965" i="22"/>
  <c r="K965" i="22"/>
  <c r="L965" i="22"/>
  <c r="M965" i="22"/>
  <c r="N965" i="22"/>
  <c r="O965" i="22"/>
  <c r="P965" i="22"/>
  <c r="Q965" i="22"/>
  <c r="R965" i="22"/>
  <c r="S965" i="22"/>
  <c r="T965" i="22"/>
  <c r="U965" i="22"/>
  <c r="V965" i="22"/>
  <c r="A966" i="22"/>
  <c r="B966" i="22"/>
  <c r="C966" i="22"/>
  <c r="D966" i="22"/>
  <c r="F966" i="22"/>
  <c r="G966" i="22" a="1"/>
  <c r="G966" i="22" s="1"/>
  <c r="H966" i="22" a="1"/>
  <c r="H966" i="22" s="1"/>
  <c r="I966" i="22" a="1"/>
  <c r="I966" i="22" s="1"/>
  <c r="J966" i="22" a="1"/>
  <c r="J966" i="22" s="1"/>
  <c r="K966" i="22"/>
  <c r="L966" i="22"/>
  <c r="M966" i="22"/>
  <c r="N966" i="22"/>
  <c r="O966" i="22"/>
  <c r="P966" i="22"/>
  <c r="Q966" i="22"/>
  <c r="R966" i="22"/>
  <c r="S966" i="22"/>
  <c r="T966" i="22"/>
  <c r="U966" i="22"/>
  <c r="V966" i="22"/>
  <c r="A967" i="22"/>
  <c r="B967" i="22"/>
  <c r="C967" i="22"/>
  <c r="D967" i="22"/>
  <c r="F967" i="22"/>
  <c r="G967" i="22" a="1"/>
  <c r="G967" i="22"/>
  <c r="H967" i="22" a="1"/>
  <c r="H967" i="22"/>
  <c r="I967" i="22" a="1"/>
  <c r="I967" i="22"/>
  <c r="J967" i="22" a="1"/>
  <c r="J967" i="22" s="1"/>
  <c r="K967" i="22"/>
  <c r="L967" i="22"/>
  <c r="M967" i="22"/>
  <c r="N967" i="22"/>
  <c r="O967" i="22"/>
  <c r="P967" i="22"/>
  <c r="Q967" i="22"/>
  <c r="R967" i="22"/>
  <c r="S967" i="22"/>
  <c r="T967" i="22"/>
  <c r="U967" i="22"/>
  <c r="V967" i="22"/>
  <c r="A968" i="22"/>
  <c r="B968" i="22"/>
  <c r="C968" i="22"/>
  <c r="D968" i="22"/>
  <c r="F968" i="22"/>
  <c r="G968" i="22" a="1"/>
  <c r="G968" i="22" s="1"/>
  <c r="H968" i="22" a="1"/>
  <c r="H968" i="22" s="1"/>
  <c r="I968" i="22" a="1"/>
  <c r="I968" i="22" s="1"/>
  <c r="J968" i="22" a="1"/>
  <c r="J968" i="22" s="1"/>
  <c r="K968" i="22"/>
  <c r="L968" i="22"/>
  <c r="M968" i="22"/>
  <c r="N968" i="22"/>
  <c r="O968" i="22"/>
  <c r="P968" i="22"/>
  <c r="Q968" i="22"/>
  <c r="R968" i="22"/>
  <c r="S968" i="22"/>
  <c r="T968" i="22"/>
  <c r="U968" i="22"/>
  <c r="V968" i="22"/>
  <c r="A969" i="22"/>
  <c r="B969" i="22"/>
  <c r="C969" i="22"/>
  <c r="D969" i="22"/>
  <c r="F969" i="22"/>
  <c r="G969" i="22" a="1"/>
  <c r="G969" i="22" s="1"/>
  <c r="H969" i="22" a="1"/>
  <c r="H969" i="22"/>
  <c r="I969" i="22" a="1"/>
  <c r="I969" i="22"/>
  <c r="J969" i="22" a="1"/>
  <c r="J969" i="22"/>
  <c r="K969" i="22"/>
  <c r="L969" i="22"/>
  <c r="M969" i="22"/>
  <c r="N969" i="22"/>
  <c r="O969" i="22"/>
  <c r="P969" i="22"/>
  <c r="Q969" i="22"/>
  <c r="R969" i="22"/>
  <c r="S969" i="22"/>
  <c r="T969" i="22"/>
  <c r="U969" i="22"/>
  <c r="V969" i="22"/>
  <c r="A970" i="22"/>
  <c r="B970" i="22"/>
  <c r="C970" i="22"/>
  <c r="D970" i="22"/>
  <c r="F970" i="22"/>
  <c r="G970" i="22" a="1"/>
  <c r="G970" i="22" s="1"/>
  <c r="H970" i="22" a="1"/>
  <c r="H970" i="22" s="1"/>
  <c r="I970" i="22" a="1"/>
  <c r="I970" i="22" s="1"/>
  <c r="J970" i="22" a="1"/>
  <c r="J970" i="22" s="1"/>
  <c r="K970" i="22"/>
  <c r="L970" i="22"/>
  <c r="M970" i="22"/>
  <c r="N970" i="22"/>
  <c r="O970" i="22"/>
  <c r="P970" i="22"/>
  <c r="Q970" i="22"/>
  <c r="R970" i="22"/>
  <c r="S970" i="22"/>
  <c r="T970" i="22"/>
  <c r="U970" i="22"/>
  <c r="V970" i="22"/>
  <c r="A971" i="22"/>
  <c r="B971" i="22"/>
  <c r="C971" i="22"/>
  <c r="D971" i="22"/>
  <c r="F971" i="22"/>
  <c r="G971" i="22" a="1"/>
  <c r="G971" i="22"/>
  <c r="H971" i="22" a="1"/>
  <c r="H971" i="22" s="1"/>
  <c r="I971" i="22" a="1"/>
  <c r="I971" i="22"/>
  <c r="J971" i="22" a="1"/>
  <c r="J971" i="22"/>
  <c r="K971" i="22"/>
  <c r="L971" i="22"/>
  <c r="M971" i="22"/>
  <c r="N971" i="22"/>
  <c r="O971" i="22"/>
  <c r="P971" i="22"/>
  <c r="Q971" i="22"/>
  <c r="R971" i="22"/>
  <c r="S971" i="22"/>
  <c r="T971" i="22"/>
  <c r="U971" i="22"/>
  <c r="V971" i="22"/>
  <c r="A972" i="22"/>
  <c r="B972" i="22"/>
  <c r="C972" i="22"/>
  <c r="D972" i="22"/>
  <c r="F972" i="22"/>
  <c r="G972" i="22" a="1"/>
  <c r="G972" i="22" s="1"/>
  <c r="H972" i="22" a="1"/>
  <c r="H972" i="22" s="1"/>
  <c r="I972" i="22" a="1"/>
  <c r="I972" i="22" s="1"/>
  <c r="J972" i="22" a="1"/>
  <c r="J972" i="22" s="1"/>
  <c r="K972" i="22"/>
  <c r="L972" i="22"/>
  <c r="M972" i="22"/>
  <c r="N972" i="22"/>
  <c r="O972" i="22"/>
  <c r="P972" i="22"/>
  <c r="Q972" i="22"/>
  <c r="R972" i="22"/>
  <c r="S972" i="22"/>
  <c r="T972" i="22"/>
  <c r="U972" i="22"/>
  <c r="V972" i="22"/>
  <c r="A973" i="22"/>
  <c r="B973" i="22"/>
  <c r="C973" i="22"/>
  <c r="D973" i="22"/>
  <c r="F973" i="22"/>
  <c r="G973" i="22" a="1"/>
  <c r="G973" i="22"/>
  <c r="H973" i="22" a="1"/>
  <c r="H973" i="22"/>
  <c r="I973" i="22" a="1"/>
  <c r="I973" i="22" s="1"/>
  <c r="J973" i="22" a="1"/>
  <c r="J973" i="22"/>
  <c r="K973" i="22"/>
  <c r="L973" i="22"/>
  <c r="M973" i="22"/>
  <c r="N973" i="22"/>
  <c r="O973" i="22"/>
  <c r="P973" i="22"/>
  <c r="Q973" i="22"/>
  <c r="R973" i="22"/>
  <c r="S973" i="22"/>
  <c r="T973" i="22"/>
  <c r="U973" i="22"/>
  <c r="V973" i="22"/>
  <c r="A974" i="22"/>
  <c r="B974" i="22"/>
  <c r="C974" i="22"/>
  <c r="D974" i="22"/>
  <c r="F974" i="22"/>
  <c r="G974" i="22" a="1"/>
  <c r="G974" i="22" s="1"/>
  <c r="H974" i="22" a="1"/>
  <c r="H974" i="22" s="1"/>
  <c r="I974" i="22" a="1"/>
  <c r="I974" i="22" s="1"/>
  <c r="J974" i="22" a="1"/>
  <c r="J974" i="22" s="1"/>
  <c r="K974" i="22"/>
  <c r="L974" i="22"/>
  <c r="M974" i="22"/>
  <c r="N974" i="22"/>
  <c r="O974" i="22"/>
  <c r="P974" i="22"/>
  <c r="Q974" i="22"/>
  <c r="R974" i="22"/>
  <c r="S974" i="22"/>
  <c r="T974" i="22"/>
  <c r="U974" i="22"/>
  <c r="V974" i="22"/>
  <c r="A975" i="22"/>
  <c r="B975" i="22"/>
  <c r="C975" i="22"/>
  <c r="D975" i="22"/>
  <c r="F975" i="22"/>
  <c r="G975" i="22" a="1"/>
  <c r="G975" i="22"/>
  <c r="H975" i="22" a="1"/>
  <c r="H975" i="22"/>
  <c r="I975" i="22" a="1"/>
  <c r="I975" i="22"/>
  <c r="J975" i="22" a="1"/>
  <c r="J975" i="22" s="1"/>
  <c r="K975" i="22"/>
  <c r="L975" i="22"/>
  <c r="M975" i="22"/>
  <c r="N975" i="22"/>
  <c r="O975" i="22"/>
  <c r="P975" i="22"/>
  <c r="Q975" i="22"/>
  <c r="R975" i="22"/>
  <c r="S975" i="22"/>
  <c r="T975" i="22"/>
  <c r="U975" i="22"/>
  <c r="V975" i="22"/>
  <c r="A976" i="22"/>
  <c r="B976" i="22"/>
  <c r="C976" i="22"/>
  <c r="D976" i="22"/>
  <c r="F976" i="22"/>
  <c r="G976" i="22" a="1"/>
  <c r="G976" i="22" s="1"/>
  <c r="H976" i="22" a="1"/>
  <c r="H976" i="22" s="1"/>
  <c r="I976" i="22" a="1"/>
  <c r="I976" i="22" s="1"/>
  <c r="J976" i="22" a="1"/>
  <c r="J976" i="22" s="1"/>
  <c r="K976" i="22"/>
  <c r="L976" i="22"/>
  <c r="M976" i="22"/>
  <c r="N976" i="22"/>
  <c r="O976" i="22"/>
  <c r="P976" i="22"/>
  <c r="Q976" i="22"/>
  <c r="R976" i="22"/>
  <c r="S976" i="22"/>
  <c r="T976" i="22"/>
  <c r="U976" i="22"/>
  <c r="V976" i="22"/>
  <c r="A977" i="22"/>
  <c r="B977" i="22"/>
  <c r="C977" i="22"/>
  <c r="D977" i="22"/>
  <c r="F977" i="22"/>
  <c r="G977" i="22" a="1"/>
  <c r="G977" i="22" s="1"/>
  <c r="H977" i="22" a="1"/>
  <c r="H977" i="22"/>
  <c r="I977" i="22" a="1"/>
  <c r="I977" i="22"/>
  <c r="J977" i="22" a="1"/>
  <c r="J977" i="22"/>
  <c r="K977" i="22"/>
  <c r="L977" i="22"/>
  <c r="M977" i="22"/>
  <c r="N977" i="22"/>
  <c r="O977" i="22"/>
  <c r="P977" i="22"/>
  <c r="Q977" i="22"/>
  <c r="R977" i="22"/>
  <c r="S977" i="22"/>
  <c r="T977" i="22"/>
  <c r="U977" i="22"/>
  <c r="V977" i="22"/>
  <c r="A978" i="22"/>
  <c r="B978" i="22"/>
  <c r="C978" i="22"/>
  <c r="D978" i="22"/>
  <c r="F978" i="22"/>
  <c r="G978" i="22" a="1"/>
  <c r="G978" i="22" s="1"/>
  <c r="H978" i="22" a="1"/>
  <c r="H978" i="22" s="1"/>
  <c r="I978" i="22" a="1"/>
  <c r="I978" i="22" s="1"/>
  <c r="J978" i="22" a="1"/>
  <c r="J978" i="22" s="1"/>
  <c r="K978" i="22"/>
  <c r="L978" i="22"/>
  <c r="M978" i="22"/>
  <c r="N978" i="22"/>
  <c r="O978" i="22"/>
  <c r="P978" i="22"/>
  <c r="Q978" i="22"/>
  <c r="R978" i="22"/>
  <c r="S978" i="22"/>
  <c r="T978" i="22"/>
  <c r="U978" i="22"/>
  <c r="V978" i="22"/>
  <c r="A979" i="22"/>
  <c r="B979" i="22"/>
  <c r="C979" i="22"/>
  <c r="D979" i="22"/>
  <c r="F979" i="22"/>
  <c r="G979" i="22" a="1"/>
  <c r="G979" i="22"/>
  <c r="H979" i="22" a="1"/>
  <c r="H979" i="22" s="1"/>
  <c r="I979" i="22" a="1"/>
  <c r="I979" i="22"/>
  <c r="J979" i="22" a="1"/>
  <c r="J979" i="22"/>
  <c r="K979" i="22"/>
  <c r="L979" i="22"/>
  <c r="M979" i="22"/>
  <c r="N979" i="22"/>
  <c r="O979" i="22"/>
  <c r="P979" i="22"/>
  <c r="Q979" i="22"/>
  <c r="R979" i="22"/>
  <c r="S979" i="22"/>
  <c r="T979" i="22"/>
  <c r="U979" i="22"/>
  <c r="V979" i="22"/>
  <c r="A980" i="22"/>
  <c r="B980" i="22"/>
  <c r="C980" i="22"/>
  <c r="D980" i="22"/>
  <c r="F980" i="22"/>
  <c r="G980" i="22" a="1"/>
  <c r="G980" i="22" s="1"/>
  <c r="H980" i="22" a="1"/>
  <c r="H980" i="22" s="1"/>
  <c r="I980" i="22" a="1"/>
  <c r="I980" i="22" s="1"/>
  <c r="J980" i="22" a="1"/>
  <c r="J980" i="22" s="1"/>
  <c r="K980" i="22"/>
  <c r="L980" i="22"/>
  <c r="M980" i="22"/>
  <c r="N980" i="22"/>
  <c r="O980" i="22"/>
  <c r="P980" i="22"/>
  <c r="Q980" i="22"/>
  <c r="R980" i="22"/>
  <c r="S980" i="22"/>
  <c r="T980" i="22"/>
  <c r="U980" i="22"/>
  <c r="V980" i="22"/>
  <c r="A981" i="22"/>
  <c r="B981" i="22"/>
  <c r="C981" i="22"/>
  <c r="D981" i="22"/>
  <c r="F981" i="22"/>
  <c r="G981" i="22" a="1"/>
  <c r="G981" i="22"/>
  <c r="H981" i="22" a="1"/>
  <c r="H981" i="22"/>
  <c r="I981" i="22" a="1"/>
  <c r="I981" i="22" s="1"/>
  <c r="J981" i="22" a="1"/>
  <c r="J981" i="22"/>
  <c r="K981" i="22"/>
  <c r="L981" i="22"/>
  <c r="M981" i="22"/>
  <c r="N981" i="22"/>
  <c r="O981" i="22"/>
  <c r="P981" i="22"/>
  <c r="Q981" i="22"/>
  <c r="R981" i="22"/>
  <c r="S981" i="22"/>
  <c r="T981" i="22"/>
  <c r="U981" i="22"/>
  <c r="V981" i="22"/>
  <c r="A982" i="22"/>
  <c r="B982" i="22"/>
  <c r="C982" i="22"/>
  <c r="D982" i="22"/>
  <c r="F982" i="22"/>
  <c r="G982" i="22" a="1"/>
  <c r="G982" i="22" s="1"/>
  <c r="H982" i="22" a="1"/>
  <c r="H982" i="22" s="1"/>
  <c r="I982" i="22" a="1"/>
  <c r="I982" i="22" s="1"/>
  <c r="J982" i="22" a="1"/>
  <c r="J982" i="22" s="1"/>
  <c r="K982" i="22"/>
  <c r="L982" i="22"/>
  <c r="M982" i="22"/>
  <c r="N982" i="22"/>
  <c r="O982" i="22"/>
  <c r="P982" i="22"/>
  <c r="Q982" i="22"/>
  <c r="R982" i="22"/>
  <c r="S982" i="22"/>
  <c r="T982" i="22"/>
  <c r="U982" i="22"/>
  <c r="V982" i="22"/>
  <c r="A983" i="22"/>
  <c r="B983" i="22"/>
  <c r="C983" i="22"/>
  <c r="D983" i="22"/>
  <c r="F983" i="22"/>
  <c r="G983" i="22" a="1"/>
  <c r="G983" i="22"/>
  <c r="H983" i="22" a="1"/>
  <c r="H983" i="22"/>
  <c r="I983" i="22" a="1"/>
  <c r="I983" i="22"/>
  <c r="J983" i="22" a="1"/>
  <c r="J983" i="22" s="1"/>
  <c r="K983" i="22"/>
  <c r="L983" i="22"/>
  <c r="M983" i="22"/>
  <c r="N983" i="22"/>
  <c r="O983" i="22"/>
  <c r="P983" i="22"/>
  <c r="Q983" i="22"/>
  <c r="R983" i="22"/>
  <c r="S983" i="22"/>
  <c r="T983" i="22"/>
  <c r="U983" i="22"/>
  <c r="V983" i="22"/>
  <c r="A984" i="22"/>
  <c r="B984" i="22"/>
  <c r="C984" i="22"/>
  <c r="D984" i="22"/>
  <c r="F984" i="22"/>
  <c r="G984" i="22" a="1"/>
  <c r="G984" i="22" s="1"/>
  <c r="H984" i="22" a="1"/>
  <c r="H984" i="22" s="1"/>
  <c r="I984" i="22" a="1"/>
  <c r="I984" i="22" s="1"/>
  <c r="J984" i="22" a="1"/>
  <c r="J984" i="22" s="1"/>
  <c r="K984" i="22"/>
  <c r="L984" i="22"/>
  <c r="M984" i="22"/>
  <c r="N984" i="22"/>
  <c r="O984" i="22"/>
  <c r="P984" i="22"/>
  <c r="Q984" i="22"/>
  <c r="R984" i="22"/>
  <c r="S984" i="22"/>
  <c r="T984" i="22"/>
  <c r="U984" i="22"/>
  <c r="V984" i="22"/>
  <c r="A985" i="22"/>
  <c r="B985" i="22"/>
  <c r="C985" i="22"/>
  <c r="D985" i="22"/>
  <c r="F985" i="22"/>
  <c r="G985" i="22" a="1"/>
  <c r="G985" i="22" s="1"/>
  <c r="H985" i="22" a="1"/>
  <c r="H985" i="22"/>
  <c r="I985" i="22" a="1"/>
  <c r="I985" i="22"/>
  <c r="J985" i="22" a="1"/>
  <c r="J985" i="22"/>
  <c r="K985" i="22"/>
  <c r="L985" i="22"/>
  <c r="M985" i="22"/>
  <c r="N985" i="22"/>
  <c r="O985" i="22"/>
  <c r="P985" i="22"/>
  <c r="Q985" i="22"/>
  <c r="R985" i="22"/>
  <c r="S985" i="22"/>
  <c r="T985" i="22"/>
  <c r="U985" i="22"/>
  <c r="V985" i="22"/>
  <c r="A986" i="22"/>
  <c r="B986" i="22"/>
  <c r="C986" i="22"/>
  <c r="D986" i="22"/>
  <c r="F986" i="22"/>
  <c r="G986" i="22" a="1"/>
  <c r="G986" i="22" s="1"/>
  <c r="H986" i="22" a="1"/>
  <c r="H986" i="22" s="1"/>
  <c r="I986" i="22" a="1"/>
  <c r="I986" i="22" s="1"/>
  <c r="J986" i="22" a="1"/>
  <c r="J986" i="22" s="1"/>
  <c r="K986" i="22"/>
  <c r="L986" i="22"/>
  <c r="M986" i="22"/>
  <c r="N986" i="22"/>
  <c r="O986" i="22"/>
  <c r="P986" i="22"/>
  <c r="Q986" i="22"/>
  <c r="R986" i="22"/>
  <c r="S986" i="22"/>
  <c r="T986" i="22"/>
  <c r="U986" i="22"/>
  <c r="V986" i="22"/>
  <c r="A987" i="22"/>
  <c r="B987" i="22"/>
  <c r="C987" i="22"/>
  <c r="D987" i="22"/>
  <c r="F987" i="22"/>
  <c r="G987" i="22" a="1"/>
  <c r="G987" i="22"/>
  <c r="H987" i="22" a="1"/>
  <c r="H987" i="22" s="1"/>
  <c r="I987" i="22" a="1"/>
  <c r="I987" i="22"/>
  <c r="J987" i="22" a="1"/>
  <c r="J987" i="22"/>
  <c r="K987" i="22"/>
  <c r="L987" i="22"/>
  <c r="M987" i="22"/>
  <c r="N987" i="22"/>
  <c r="O987" i="22"/>
  <c r="P987" i="22"/>
  <c r="Q987" i="22"/>
  <c r="R987" i="22"/>
  <c r="S987" i="22"/>
  <c r="T987" i="22"/>
  <c r="U987" i="22"/>
  <c r="V987" i="22"/>
  <c r="A988" i="22"/>
  <c r="B988" i="22"/>
  <c r="C988" i="22"/>
  <c r="D988" i="22"/>
  <c r="F988" i="22"/>
  <c r="G988" i="22" a="1"/>
  <c r="G988" i="22" s="1"/>
  <c r="H988" i="22" a="1"/>
  <c r="H988" i="22" s="1"/>
  <c r="I988" i="22" a="1"/>
  <c r="I988" i="22" s="1"/>
  <c r="J988" i="22" a="1"/>
  <c r="J988" i="22" s="1"/>
  <c r="K988" i="22"/>
  <c r="L988" i="22"/>
  <c r="M988" i="22"/>
  <c r="N988" i="22"/>
  <c r="O988" i="22"/>
  <c r="P988" i="22"/>
  <c r="Q988" i="22"/>
  <c r="R988" i="22"/>
  <c r="S988" i="22"/>
  <c r="T988" i="22"/>
  <c r="U988" i="22"/>
  <c r="V988" i="22"/>
  <c r="A989" i="22"/>
  <c r="B989" i="22"/>
  <c r="C989" i="22"/>
  <c r="D989" i="22"/>
  <c r="F989" i="22"/>
  <c r="G989" i="22" a="1"/>
  <c r="G989" i="22"/>
  <c r="H989" i="22" a="1"/>
  <c r="H989" i="22"/>
  <c r="I989" i="22" a="1"/>
  <c r="I989" i="22" s="1"/>
  <c r="J989" i="22" a="1"/>
  <c r="J989" i="22"/>
  <c r="K989" i="22"/>
  <c r="L989" i="22"/>
  <c r="M989" i="22"/>
  <c r="N989" i="22"/>
  <c r="O989" i="22"/>
  <c r="P989" i="22"/>
  <c r="Q989" i="22"/>
  <c r="R989" i="22"/>
  <c r="S989" i="22"/>
  <c r="T989" i="22"/>
  <c r="U989" i="22"/>
  <c r="V989" i="22"/>
  <c r="A990" i="22"/>
  <c r="B990" i="22"/>
  <c r="C990" i="22"/>
  <c r="D990" i="22"/>
  <c r="F990" i="22"/>
  <c r="G990" i="22" a="1"/>
  <c r="G990" i="22" s="1"/>
  <c r="H990" i="22" a="1"/>
  <c r="H990" i="22" s="1"/>
  <c r="I990" i="22" a="1"/>
  <c r="I990" i="22" s="1"/>
  <c r="J990" i="22" a="1"/>
  <c r="J990" i="22" s="1"/>
  <c r="K990" i="22"/>
  <c r="L990" i="22"/>
  <c r="M990" i="22"/>
  <c r="N990" i="22"/>
  <c r="O990" i="22"/>
  <c r="P990" i="22"/>
  <c r="Q990" i="22"/>
  <c r="R990" i="22"/>
  <c r="S990" i="22"/>
  <c r="T990" i="22"/>
  <c r="U990" i="22"/>
  <c r="V990" i="22"/>
  <c r="A991" i="22"/>
  <c r="B991" i="22"/>
  <c r="C991" i="22"/>
  <c r="D991" i="22"/>
  <c r="F991" i="22"/>
  <c r="G991" i="22" a="1"/>
  <c r="G991" i="22"/>
  <c r="H991" i="22" a="1"/>
  <c r="H991" i="22"/>
  <c r="I991" i="22" a="1"/>
  <c r="I991" i="22"/>
  <c r="J991" i="22" a="1"/>
  <c r="J991" i="22" s="1"/>
  <c r="K991" i="22"/>
  <c r="L991" i="22"/>
  <c r="M991" i="22"/>
  <c r="N991" i="22"/>
  <c r="O991" i="22"/>
  <c r="P991" i="22"/>
  <c r="Q991" i="22"/>
  <c r="R991" i="22"/>
  <c r="S991" i="22"/>
  <c r="T991" i="22"/>
  <c r="U991" i="22"/>
  <c r="V991" i="22"/>
  <c r="A992" i="22"/>
  <c r="B992" i="22"/>
  <c r="C992" i="22"/>
  <c r="D992" i="22"/>
  <c r="F992" i="22"/>
  <c r="G992" i="22" a="1"/>
  <c r="G992" i="22" s="1"/>
  <c r="H992" i="22" a="1"/>
  <c r="H992" i="22" s="1"/>
  <c r="I992" i="22" a="1"/>
  <c r="I992" i="22" s="1"/>
  <c r="J992" i="22" a="1"/>
  <c r="J992" i="22" s="1"/>
  <c r="K992" i="22"/>
  <c r="L992" i="22"/>
  <c r="M992" i="22"/>
  <c r="N992" i="22"/>
  <c r="O992" i="22"/>
  <c r="P992" i="22"/>
  <c r="Q992" i="22"/>
  <c r="R992" i="22"/>
  <c r="S992" i="22"/>
  <c r="T992" i="22"/>
  <c r="U992" i="22"/>
  <c r="V992" i="22"/>
  <c r="A993" i="22"/>
  <c r="B993" i="22"/>
  <c r="C993" i="22"/>
  <c r="D993" i="22"/>
  <c r="F993" i="22"/>
  <c r="G993" i="22" a="1"/>
  <c r="G993" i="22" s="1"/>
  <c r="H993" i="22" a="1"/>
  <c r="H993" i="22"/>
  <c r="I993" i="22" a="1"/>
  <c r="I993" i="22"/>
  <c r="J993" i="22" a="1"/>
  <c r="J993" i="22"/>
  <c r="K993" i="22"/>
  <c r="L993" i="22"/>
  <c r="M993" i="22"/>
  <c r="N993" i="22"/>
  <c r="O993" i="22"/>
  <c r="P993" i="22"/>
  <c r="Q993" i="22"/>
  <c r="R993" i="22"/>
  <c r="S993" i="22"/>
  <c r="T993" i="22"/>
  <c r="U993" i="22"/>
  <c r="V993" i="22"/>
  <c r="A994" i="22"/>
  <c r="B994" i="22"/>
  <c r="C994" i="22"/>
  <c r="D994" i="22"/>
  <c r="F994" i="22"/>
  <c r="G994" i="22" a="1"/>
  <c r="G994" i="22" s="1"/>
  <c r="H994" i="22" a="1"/>
  <c r="H994" i="22" s="1"/>
  <c r="I994" i="22" a="1"/>
  <c r="I994" i="22" s="1"/>
  <c r="J994" i="22" a="1"/>
  <c r="J994" i="22" s="1"/>
  <c r="K994" i="22"/>
  <c r="L994" i="22"/>
  <c r="M994" i="22"/>
  <c r="N994" i="22"/>
  <c r="O994" i="22"/>
  <c r="P994" i="22"/>
  <c r="Q994" i="22"/>
  <c r="R994" i="22"/>
  <c r="S994" i="22"/>
  <c r="T994" i="22"/>
  <c r="U994" i="22"/>
  <c r="V994" i="22"/>
  <c r="A995" i="22"/>
  <c r="B995" i="22"/>
  <c r="C995" i="22"/>
  <c r="D995" i="22"/>
  <c r="F995" i="22"/>
  <c r="G995" i="22" a="1"/>
  <c r="G995" i="22"/>
  <c r="H995" i="22" a="1"/>
  <c r="H995" i="22" s="1"/>
  <c r="I995" i="22" a="1"/>
  <c r="I995" i="22"/>
  <c r="J995" i="22" a="1"/>
  <c r="J995" i="22"/>
  <c r="K995" i="22"/>
  <c r="L995" i="22"/>
  <c r="M995" i="22"/>
  <c r="N995" i="22"/>
  <c r="O995" i="22"/>
  <c r="P995" i="22"/>
  <c r="Q995" i="22"/>
  <c r="R995" i="22"/>
  <c r="S995" i="22"/>
  <c r="T995" i="22"/>
  <c r="U995" i="22"/>
  <c r="V995" i="22"/>
  <c r="A996" i="22"/>
  <c r="B996" i="22"/>
  <c r="C996" i="22"/>
  <c r="D996" i="22"/>
  <c r="F996" i="22"/>
  <c r="G996" i="22" a="1"/>
  <c r="G996" i="22" s="1"/>
  <c r="H996" i="22" a="1"/>
  <c r="H996" i="22" s="1"/>
  <c r="I996" i="22" a="1"/>
  <c r="I996" i="22" s="1"/>
  <c r="J996" i="22" a="1"/>
  <c r="J996" i="22" s="1"/>
  <c r="K996" i="22"/>
  <c r="L996" i="22"/>
  <c r="M996" i="22"/>
  <c r="N996" i="22"/>
  <c r="O996" i="22"/>
  <c r="P996" i="22"/>
  <c r="Q996" i="22"/>
  <c r="R996" i="22"/>
  <c r="S996" i="22"/>
  <c r="T996" i="22"/>
  <c r="U996" i="22"/>
  <c r="V996" i="22"/>
  <c r="A997" i="22"/>
  <c r="B997" i="22"/>
  <c r="C997" i="22"/>
  <c r="D997" i="22"/>
  <c r="F997" i="22"/>
  <c r="G997" i="22" a="1"/>
  <c r="G997" i="22"/>
  <c r="H997" i="22" a="1"/>
  <c r="H997" i="22"/>
  <c r="I997" i="22" a="1"/>
  <c r="I997" i="22" s="1"/>
  <c r="J997" i="22" a="1"/>
  <c r="J997" i="22"/>
  <c r="K997" i="22"/>
  <c r="L997" i="22"/>
  <c r="M997" i="22"/>
  <c r="N997" i="22"/>
  <c r="O997" i="22"/>
  <c r="P997" i="22"/>
  <c r="Q997" i="22"/>
  <c r="R997" i="22"/>
  <c r="S997" i="22"/>
  <c r="T997" i="22"/>
  <c r="U997" i="22"/>
  <c r="V997" i="22"/>
  <c r="A998" i="22"/>
  <c r="B998" i="22"/>
  <c r="C998" i="22"/>
  <c r="D998" i="22"/>
  <c r="F998" i="22"/>
  <c r="G998" i="22" a="1"/>
  <c r="G998" i="22" s="1"/>
  <c r="H998" i="22" a="1"/>
  <c r="H998" i="22" s="1"/>
  <c r="I998" i="22" a="1"/>
  <c r="I998" i="22" s="1"/>
  <c r="J998" i="22" a="1"/>
  <c r="J998" i="22" s="1"/>
  <c r="K998" i="22"/>
  <c r="L998" i="22"/>
  <c r="M998" i="22"/>
  <c r="N998" i="22"/>
  <c r="O998" i="22"/>
  <c r="P998" i="22"/>
  <c r="Q998" i="22"/>
  <c r="R998" i="22"/>
  <c r="S998" i="22"/>
  <c r="T998" i="22"/>
  <c r="U998" i="22"/>
  <c r="V998" i="22"/>
  <c r="A999" i="22"/>
  <c r="B999" i="22"/>
  <c r="C999" i="22"/>
  <c r="D999" i="22"/>
  <c r="F999" i="22"/>
  <c r="G999" i="22" a="1"/>
  <c r="G999" i="22"/>
  <c r="H999" i="22" a="1"/>
  <c r="H999" i="22"/>
  <c r="I999" i="22" a="1"/>
  <c r="I999" i="22"/>
  <c r="J999" i="22" a="1"/>
  <c r="J999" i="22" s="1"/>
  <c r="K999" i="22"/>
  <c r="L999" i="22"/>
  <c r="M999" i="22"/>
  <c r="N999" i="22"/>
  <c r="O999" i="22"/>
  <c r="P999" i="22"/>
  <c r="Q999" i="22"/>
  <c r="R999" i="22"/>
  <c r="S999" i="22"/>
  <c r="T999" i="22"/>
  <c r="U999" i="22"/>
  <c r="V999" i="22"/>
  <c r="A1000" i="22"/>
  <c r="B1000" i="22"/>
  <c r="C1000" i="22"/>
  <c r="D1000" i="22"/>
  <c r="F1000" i="22"/>
  <c r="G1000" i="22" a="1"/>
  <c r="G1000" i="22" s="1"/>
  <c r="H1000" i="22" a="1"/>
  <c r="H1000" i="22" s="1"/>
  <c r="I1000" i="22" a="1"/>
  <c r="I1000" i="22" s="1"/>
  <c r="J1000" i="22" a="1"/>
  <c r="J1000" i="22" s="1"/>
  <c r="K1000" i="22"/>
  <c r="L1000" i="22"/>
  <c r="M1000" i="22"/>
  <c r="N1000" i="22"/>
  <c r="O1000" i="22"/>
  <c r="P1000" i="22"/>
  <c r="Q1000" i="22"/>
  <c r="R1000" i="22"/>
  <c r="S1000" i="22"/>
  <c r="T1000" i="22"/>
  <c r="U1000" i="22"/>
  <c r="V1000" i="22"/>
  <c r="A1001" i="22"/>
  <c r="B1001" i="22"/>
  <c r="C1001" i="22"/>
  <c r="D1001" i="22"/>
  <c r="F1001" i="22"/>
  <c r="G1001" i="22" a="1"/>
  <c r="G1001" i="22" s="1"/>
  <c r="H1001" i="22" a="1"/>
  <c r="H1001" i="22"/>
  <c r="I1001" i="22" a="1"/>
  <c r="I1001" i="22"/>
  <c r="J1001" i="22" a="1"/>
  <c r="J1001" i="22"/>
  <c r="K1001" i="22"/>
  <c r="L1001" i="22"/>
  <c r="M1001" i="22"/>
  <c r="N1001" i="22"/>
  <c r="O1001" i="22"/>
  <c r="P1001" i="22"/>
  <c r="Q1001" i="22"/>
  <c r="R1001" i="22"/>
  <c r="S1001" i="22"/>
  <c r="T1001" i="22"/>
  <c r="U1001" i="22"/>
  <c r="V1001" i="22"/>
  <c r="A1002" i="22"/>
  <c r="B1002" i="22"/>
  <c r="C1002" i="22"/>
  <c r="D1002" i="22"/>
  <c r="F1002" i="22"/>
  <c r="G1002" i="22" a="1"/>
  <c r="G1002" i="22" s="1"/>
  <c r="H1002" i="22" a="1"/>
  <c r="H1002" i="22" s="1"/>
  <c r="I1002" i="22" a="1"/>
  <c r="I1002" i="22" s="1"/>
  <c r="J1002" i="22" a="1"/>
  <c r="J1002" i="22" s="1"/>
  <c r="K1002" i="22"/>
  <c r="L1002" i="22"/>
  <c r="M1002" i="22"/>
  <c r="N1002" i="22"/>
  <c r="O1002" i="22"/>
  <c r="P1002" i="22"/>
  <c r="Q1002" i="22"/>
  <c r="R1002" i="22"/>
  <c r="S1002" i="22"/>
  <c r="T1002" i="22"/>
  <c r="U1002" i="22"/>
  <c r="V1002" i="22"/>
  <c r="A1003" i="22"/>
  <c r="B1003" i="22"/>
  <c r="C1003" i="22"/>
  <c r="D1003" i="22"/>
  <c r="F1003" i="22"/>
  <c r="G1003" i="22" a="1"/>
  <c r="G1003" i="22"/>
  <c r="H1003" i="22" a="1"/>
  <c r="H1003" i="22" s="1"/>
  <c r="I1003" i="22" a="1"/>
  <c r="I1003" i="22"/>
  <c r="J1003" i="22" a="1"/>
  <c r="J1003" i="22"/>
  <c r="K1003" i="22"/>
  <c r="L1003" i="22"/>
  <c r="M1003" i="22"/>
  <c r="N1003" i="22"/>
  <c r="O1003" i="22"/>
  <c r="P1003" i="22"/>
  <c r="Q1003" i="22"/>
  <c r="R1003" i="22"/>
  <c r="S1003" i="22"/>
  <c r="T1003" i="22"/>
  <c r="U1003" i="22"/>
  <c r="V1003" i="22"/>
  <c r="A1004" i="22"/>
  <c r="B1004" i="22"/>
  <c r="C1004" i="22"/>
  <c r="D1004" i="22"/>
  <c r="F1004" i="22"/>
  <c r="G1004" i="22" a="1"/>
  <c r="G1004" i="22" s="1"/>
  <c r="H1004" i="22" a="1"/>
  <c r="H1004" i="22" s="1"/>
  <c r="I1004" i="22" a="1"/>
  <c r="I1004" i="22" s="1"/>
  <c r="J1004" i="22" a="1"/>
  <c r="J1004" i="22" s="1"/>
  <c r="K1004" i="22"/>
  <c r="L1004" i="22"/>
  <c r="M1004" i="22"/>
  <c r="N1004" i="22"/>
  <c r="O1004" i="22"/>
  <c r="P1004" i="22"/>
  <c r="Q1004" i="22"/>
  <c r="R1004" i="22"/>
  <c r="S1004" i="22"/>
  <c r="T1004" i="22"/>
  <c r="U1004" i="22"/>
  <c r="V1004" i="22"/>
  <c r="A1005" i="22"/>
  <c r="B1005" i="22"/>
  <c r="C1005" i="22"/>
  <c r="D1005" i="22"/>
  <c r="F1005" i="22"/>
  <c r="G1005" i="22" a="1"/>
  <c r="G1005" i="22"/>
  <c r="H1005" i="22" a="1"/>
  <c r="H1005" i="22"/>
  <c r="I1005" i="22" a="1"/>
  <c r="I1005" i="22" s="1"/>
  <c r="J1005" i="22" a="1"/>
  <c r="J1005" i="22"/>
  <c r="K1005" i="22"/>
  <c r="L1005" i="22"/>
  <c r="M1005" i="22"/>
  <c r="N1005" i="22"/>
  <c r="O1005" i="22"/>
  <c r="P1005" i="22"/>
  <c r="Q1005" i="22"/>
  <c r="R1005" i="22"/>
  <c r="S1005" i="22"/>
  <c r="T1005" i="22"/>
  <c r="U1005" i="22"/>
  <c r="V1005" i="22"/>
  <c r="A1006" i="22"/>
  <c r="B1006" i="22"/>
  <c r="C1006" i="22"/>
  <c r="D1006" i="22"/>
  <c r="F1006" i="22"/>
  <c r="G1006" i="22" a="1"/>
  <c r="G1006" i="22" s="1"/>
  <c r="H1006" i="22" a="1"/>
  <c r="H1006" i="22" s="1"/>
  <c r="I1006" i="22" a="1"/>
  <c r="I1006" i="22" s="1"/>
  <c r="J1006" i="22" a="1"/>
  <c r="J1006" i="22" s="1"/>
  <c r="K1006" i="22"/>
  <c r="L1006" i="22"/>
  <c r="M1006" i="22"/>
  <c r="N1006" i="22"/>
  <c r="O1006" i="22"/>
  <c r="P1006" i="22"/>
  <c r="Q1006" i="22"/>
  <c r="R1006" i="22"/>
  <c r="S1006" i="22"/>
  <c r="T1006" i="22"/>
  <c r="U1006" i="22"/>
  <c r="V1006" i="22"/>
  <c r="A1007" i="22"/>
  <c r="B1007" i="22"/>
  <c r="C1007" i="22"/>
  <c r="D1007" i="22"/>
  <c r="F1007" i="22"/>
  <c r="G1007" i="22" a="1"/>
  <c r="G1007" i="22"/>
  <c r="H1007" i="22" a="1"/>
  <c r="H1007" i="22"/>
  <c r="I1007" i="22" a="1"/>
  <c r="I1007" i="22"/>
  <c r="J1007" i="22" a="1"/>
  <c r="J1007" i="22" s="1"/>
  <c r="K1007" i="22"/>
  <c r="L1007" i="22"/>
  <c r="M1007" i="22"/>
  <c r="N1007" i="22"/>
  <c r="O1007" i="22"/>
  <c r="P1007" i="22"/>
  <c r="Q1007" i="22"/>
  <c r="R1007" i="22"/>
  <c r="S1007" i="22"/>
  <c r="T1007" i="22"/>
  <c r="U1007" i="22"/>
  <c r="V1007" i="22"/>
  <c r="A99" i="23"/>
  <c r="B99" i="23"/>
  <c r="C99" i="23"/>
  <c r="D99" i="23"/>
  <c r="E99" i="23"/>
  <c r="F99" i="23"/>
  <c r="H99" i="23" a="1"/>
  <c r="H99" i="23" s="1"/>
  <c r="I99" i="23" a="1"/>
  <c r="I99" i="23" s="1"/>
  <c r="J99" i="23" a="1"/>
  <c r="J99" i="23" s="1"/>
  <c r="K99" i="23" a="1"/>
  <c r="K99" i="23"/>
  <c r="L99" i="23"/>
  <c r="N99" i="23"/>
  <c r="O99" i="23"/>
  <c r="P99" i="23"/>
  <c r="Q99" i="23"/>
  <c r="R99" i="23"/>
  <c r="S99" i="23" s="1"/>
  <c r="T99" i="23"/>
  <c r="U99" i="23" s="1"/>
  <c r="V99" i="23"/>
  <c r="W99" i="23"/>
  <c r="A100" i="23"/>
  <c r="B100" i="23"/>
  <c r="C100" i="23"/>
  <c r="D100" i="23"/>
  <c r="E100" i="23"/>
  <c r="F100" i="23"/>
  <c r="H100" i="23" a="1"/>
  <c r="H100" i="23"/>
  <c r="I100" i="23" a="1"/>
  <c r="I100" i="23" s="1"/>
  <c r="J100" i="23" a="1"/>
  <c r="J100" i="23" s="1"/>
  <c r="K100" i="23" a="1"/>
  <c r="K100" i="23" s="1"/>
  <c r="L100" i="23"/>
  <c r="N100" i="23"/>
  <c r="O100" i="23"/>
  <c r="P100" i="23"/>
  <c r="Q100" i="23" s="1"/>
  <c r="R100" i="23"/>
  <c r="S100" i="23" s="1"/>
  <c r="T100" i="23"/>
  <c r="U100" i="23" s="1"/>
  <c r="V100" i="23"/>
  <c r="W100" i="23"/>
  <c r="A101" i="23"/>
  <c r="B101" i="23"/>
  <c r="C101" i="23"/>
  <c r="D101" i="23"/>
  <c r="E101" i="23"/>
  <c r="F101" i="23"/>
  <c r="H101" i="23" a="1"/>
  <c r="H101" i="23" s="1"/>
  <c r="I101" i="23" a="1"/>
  <c r="I101" i="23" s="1"/>
  <c r="J101" i="23" a="1"/>
  <c r="J101" i="23" s="1"/>
  <c r="K101" i="23" a="1"/>
  <c r="K101" i="23"/>
  <c r="L101" i="23"/>
  <c r="N101" i="23"/>
  <c r="O101" i="23"/>
  <c r="P101" i="23"/>
  <c r="Q101" i="23" s="1"/>
  <c r="R101" i="23"/>
  <c r="S101" i="23" s="1"/>
  <c r="T101" i="23"/>
  <c r="U101" i="23" s="1"/>
  <c r="V101" i="23"/>
  <c r="W101" i="23"/>
  <c r="A102" i="23"/>
  <c r="B102" i="23"/>
  <c r="C102" i="23"/>
  <c r="D102" i="23"/>
  <c r="E102" i="23"/>
  <c r="F102" i="23"/>
  <c r="H102" i="23" a="1"/>
  <c r="H102" i="23" s="1"/>
  <c r="I102" i="23" a="1"/>
  <c r="I102" i="23" s="1"/>
  <c r="J102" i="23" a="1"/>
  <c r="J102" i="23" s="1"/>
  <c r="K102" i="23" a="1"/>
  <c r="K102" i="23"/>
  <c r="L102" i="23"/>
  <c r="N102" i="23"/>
  <c r="O102" i="23"/>
  <c r="P102" i="23"/>
  <c r="Q102" i="23" s="1"/>
  <c r="R102" i="23"/>
  <c r="S102" i="23" s="1"/>
  <c r="T102" i="23"/>
  <c r="U102" i="23" s="1"/>
  <c r="V102" i="23"/>
  <c r="W102" i="23"/>
  <c r="A103" i="23"/>
  <c r="B103" i="23"/>
  <c r="C103" i="23"/>
  <c r="D103" i="23"/>
  <c r="E103" i="23"/>
  <c r="F103" i="23"/>
  <c r="H103" i="23" a="1"/>
  <c r="H103" i="23" s="1"/>
  <c r="I103" i="23" a="1"/>
  <c r="I103" i="23" s="1"/>
  <c r="J103" i="23" a="1"/>
  <c r="J103" i="23"/>
  <c r="K103" i="23" a="1"/>
  <c r="K103" i="23"/>
  <c r="L103" i="23"/>
  <c r="N103" i="23"/>
  <c r="O103" i="23"/>
  <c r="P103" i="23"/>
  <c r="Q103" i="23" s="1"/>
  <c r="R103" i="23"/>
  <c r="S103" i="23" s="1"/>
  <c r="T103" i="23"/>
  <c r="U103" i="23"/>
  <c r="V103" i="23"/>
  <c r="W103" i="23"/>
  <c r="A104" i="23"/>
  <c r="B104" i="23"/>
  <c r="C104" i="23"/>
  <c r="D104" i="23"/>
  <c r="E104" i="23"/>
  <c r="F104" i="23"/>
  <c r="H104" i="23" a="1"/>
  <c r="H104" i="23" s="1"/>
  <c r="I104" i="23" a="1"/>
  <c r="I104" i="23" s="1"/>
  <c r="J104" i="23" a="1"/>
  <c r="J104" i="23"/>
  <c r="K104" i="23" a="1"/>
  <c r="K104" i="23"/>
  <c r="L104" i="23"/>
  <c r="N104" i="23"/>
  <c r="O104" i="23"/>
  <c r="P104" i="23"/>
  <c r="Q104" i="23" s="1"/>
  <c r="R104" i="23"/>
  <c r="S104" i="23" s="1"/>
  <c r="T104" i="23"/>
  <c r="U104" i="23"/>
  <c r="V104" i="23"/>
  <c r="W104" i="23"/>
  <c r="A105" i="23"/>
  <c r="B105" i="23"/>
  <c r="C105" i="23"/>
  <c r="D105" i="23"/>
  <c r="E105" i="23"/>
  <c r="F105" i="23"/>
  <c r="H105" i="23" a="1"/>
  <c r="H105" i="23" s="1"/>
  <c r="I105" i="23" a="1"/>
  <c r="I105" i="23"/>
  <c r="J105" i="23" a="1"/>
  <c r="J105" i="23"/>
  <c r="K105" i="23" a="1"/>
  <c r="K105" i="23"/>
  <c r="L105" i="23"/>
  <c r="N105" i="23"/>
  <c r="O105" i="23" s="1"/>
  <c r="P105" i="23"/>
  <c r="Q105" i="23" s="1"/>
  <c r="R105" i="23"/>
  <c r="S105" i="23"/>
  <c r="T105" i="23"/>
  <c r="U105" i="23"/>
  <c r="A106" i="23"/>
  <c r="B106" i="23"/>
  <c r="C106" i="23"/>
  <c r="D106" i="23"/>
  <c r="E106" i="23"/>
  <c r="F106" i="23"/>
  <c r="H106" i="23" a="1"/>
  <c r="H106" i="23" s="1"/>
  <c r="I106" i="23" a="1"/>
  <c r="I106" i="23"/>
  <c r="J106" i="23" a="1"/>
  <c r="J106" i="23"/>
  <c r="K106" i="23" a="1"/>
  <c r="K106" i="23" s="1"/>
  <c r="L106" i="23"/>
  <c r="N106" i="23"/>
  <c r="O106" i="23" s="1"/>
  <c r="P106" i="23"/>
  <c r="Q106" i="23"/>
  <c r="R106" i="23"/>
  <c r="S106" i="23"/>
  <c r="T106" i="23"/>
  <c r="U106" i="23"/>
  <c r="V106" i="23"/>
  <c r="W106" i="23" s="1"/>
  <c r="A107" i="23"/>
  <c r="B107" i="23"/>
  <c r="C107" i="23"/>
  <c r="D107" i="23"/>
  <c r="E107" i="23"/>
  <c r="F107" i="23"/>
  <c r="H107" i="23" a="1"/>
  <c r="H107" i="23" s="1"/>
  <c r="I107" i="23" a="1"/>
  <c r="I107" i="23"/>
  <c r="J107" i="23" a="1"/>
  <c r="J107" i="23"/>
  <c r="K107" i="23" a="1"/>
  <c r="K107" i="23" s="1"/>
  <c r="L107" i="23"/>
  <c r="N107" i="23"/>
  <c r="O107" i="23" s="1"/>
  <c r="P107" i="23"/>
  <c r="Q107" i="23"/>
  <c r="R107" i="23"/>
  <c r="S107" i="23"/>
  <c r="T107" i="23"/>
  <c r="U107" i="23" s="1"/>
  <c r="V107" i="23"/>
  <c r="W107" i="23" s="1"/>
  <c r="A108" i="23"/>
  <c r="B108" i="23"/>
  <c r="C108" i="23"/>
  <c r="D108" i="23"/>
  <c r="E108" i="23"/>
  <c r="F108" i="23"/>
  <c r="H108" i="23" a="1"/>
  <c r="H108" i="23"/>
  <c r="I108" i="23" a="1"/>
  <c r="I108" i="23"/>
  <c r="J108" i="23" a="1"/>
  <c r="J108" i="23" s="1"/>
  <c r="K108" i="23" a="1"/>
  <c r="K108" i="23" s="1"/>
  <c r="L108" i="23"/>
  <c r="N108" i="23"/>
  <c r="O108" i="23"/>
  <c r="P108" i="23"/>
  <c r="Q108" i="23"/>
  <c r="R108" i="23"/>
  <c r="S108" i="23"/>
  <c r="T108" i="23"/>
  <c r="U108" i="23" s="1"/>
  <c r="V108" i="23"/>
  <c r="W108" i="23" s="1"/>
  <c r="A109" i="23"/>
  <c r="B109" i="23"/>
  <c r="C109" i="23"/>
  <c r="D109" i="23"/>
  <c r="E109" i="23"/>
  <c r="F109" i="23"/>
  <c r="H109" i="23" a="1"/>
  <c r="H109" i="23"/>
  <c r="I109" i="23" a="1"/>
  <c r="I109" i="23"/>
  <c r="J109" i="23" a="1"/>
  <c r="J109" i="23" s="1"/>
  <c r="K109" i="23" a="1"/>
  <c r="K109" i="23"/>
  <c r="L109" i="23"/>
  <c r="N109" i="23"/>
  <c r="O109" i="23"/>
  <c r="P109" i="23"/>
  <c r="Q109" i="23"/>
  <c r="R109" i="23"/>
  <c r="S109" i="23" s="1"/>
  <c r="T109" i="23"/>
  <c r="U109" i="23" s="1"/>
  <c r="V109" i="23"/>
  <c r="W109" i="23"/>
  <c r="A110" i="23"/>
  <c r="B110" i="23"/>
  <c r="C110" i="23"/>
  <c r="D110" i="23"/>
  <c r="E110" i="23"/>
  <c r="F110" i="23"/>
  <c r="H110" i="23" a="1"/>
  <c r="H110" i="23"/>
  <c r="I110" i="23" a="1"/>
  <c r="I110" i="23" s="1"/>
  <c r="J110" i="23" a="1"/>
  <c r="J110" i="23" s="1"/>
  <c r="K110" i="23" a="1"/>
  <c r="K110" i="23"/>
  <c r="L110" i="23"/>
  <c r="N110" i="23"/>
  <c r="O110" i="23"/>
  <c r="P110" i="23"/>
  <c r="Q110" i="23"/>
  <c r="R110" i="23"/>
  <c r="S110" i="23" s="1"/>
  <c r="T110" i="23"/>
  <c r="U110" i="23"/>
  <c r="V110" i="23"/>
  <c r="W110" i="23"/>
  <c r="A111" i="23"/>
  <c r="B111" i="23"/>
  <c r="C111" i="23"/>
  <c r="D111" i="23"/>
  <c r="E111" i="23"/>
  <c r="F111" i="23"/>
  <c r="H111" i="23" a="1"/>
  <c r="H111" i="23"/>
  <c r="I111" i="23" a="1"/>
  <c r="I111" i="23" s="1"/>
  <c r="J111" i="23" a="1"/>
  <c r="J111" i="23" s="1"/>
  <c r="K111" i="23" a="1"/>
  <c r="K111" i="23"/>
  <c r="L111" i="23"/>
  <c r="N111" i="23"/>
  <c r="O111" i="23"/>
  <c r="P111" i="23"/>
  <c r="Q111" i="23" s="1"/>
  <c r="R111" i="23"/>
  <c r="S111" i="23" s="1"/>
  <c r="T111" i="23"/>
  <c r="U111" i="23"/>
  <c r="V111" i="23"/>
  <c r="W111" i="23"/>
  <c r="A112" i="23"/>
  <c r="B112" i="23"/>
  <c r="C112" i="23"/>
  <c r="D112" i="23"/>
  <c r="E112" i="23"/>
  <c r="F112" i="23"/>
  <c r="H112" i="23" a="1"/>
  <c r="H112" i="23" s="1"/>
  <c r="I112" i="23" a="1"/>
  <c r="I112" i="23" s="1"/>
  <c r="J112" i="23" a="1"/>
  <c r="J112" i="23"/>
  <c r="K112" i="23" a="1"/>
  <c r="K112" i="23"/>
  <c r="L112" i="23"/>
  <c r="N112" i="23"/>
  <c r="O112" i="23"/>
  <c r="P112" i="23"/>
  <c r="Q112" i="23" s="1"/>
  <c r="R112" i="23"/>
  <c r="S112" i="23"/>
  <c r="T112" i="23"/>
  <c r="U112" i="23"/>
  <c r="V112" i="23"/>
  <c r="W112" i="23"/>
  <c r="A113" i="23"/>
  <c r="B113" i="23"/>
  <c r="C113" i="23"/>
  <c r="D113" i="23"/>
  <c r="E113" i="23"/>
  <c r="F113" i="23"/>
  <c r="H113" i="23" a="1"/>
  <c r="H113" i="23" s="1"/>
  <c r="I113" i="23" a="1"/>
  <c r="I113" i="23" s="1"/>
  <c r="J113" i="23" a="1"/>
  <c r="J113" i="23"/>
  <c r="K113" i="23" a="1"/>
  <c r="K113" i="23"/>
  <c r="L113" i="23"/>
  <c r="N113" i="23"/>
  <c r="O113" i="23" s="1"/>
  <c r="P113" i="23"/>
  <c r="Q113" i="23" s="1"/>
  <c r="R113" i="23"/>
  <c r="S113" i="23"/>
  <c r="T113" i="23"/>
  <c r="U113" i="23"/>
  <c r="A114" i="23"/>
  <c r="B114" i="23"/>
  <c r="C114" i="23"/>
  <c r="D114" i="23"/>
  <c r="E114" i="23"/>
  <c r="F114" i="23"/>
  <c r="H114" i="23" a="1"/>
  <c r="H114" i="23" s="1"/>
  <c r="I114" i="23" a="1"/>
  <c r="I114" i="23"/>
  <c r="J114" i="23" a="1"/>
  <c r="J114" i="23"/>
  <c r="K114" i="23" a="1"/>
  <c r="K114" i="23" s="1"/>
  <c r="L114" i="23"/>
  <c r="N114" i="23"/>
  <c r="O114" i="23" s="1"/>
  <c r="P114" i="23"/>
  <c r="Q114" i="23"/>
  <c r="R114" i="23"/>
  <c r="S114" i="23"/>
  <c r="T114" i="23"/>
  <c r="U114" i="23"/>
  <c r="V114" i="23"/>
  <c r="W114" i="23" s="1"/>
  <c r="A115" i="23"/>
  <c r="B115" i="23"/>
  <c r="C115" i="23"/>
  <c r="D115" i="23"/>
  <c r="E115" i="23"/>
  <c r="F115" i="23"/>
  <c r="H115" i="23" a="1"/>
  <c r="H115" i="23" s="1"/>
  <c r="I115" i="23" a="1"/>
  <c r="I115" i="23"/>
  <c r="J115" i="23" a="1"/>
  <c r="J115" i="23"/>
  <c r="K115" i="23" a="1"/>
  <c r="K115" i="23" s="1"/>
  <c r="L115" i="23"/>
  <c r="N115" i="23"/>
  <c r="O115" i="23" s="1"/>
  <c r="P115" i="23"/>
  <c r="Q115" i="23"/>
  <c r="R115" i="23"/>
  <c r="S115" i="23"/>
  <c r="T115" i="23"/>
  <c r="U115" i="23" s="1"/>
  <c r="A116" i="23"/>
  <c r="B116" i="23"/>
  <c r="C116" i="23"/>
  <c r="D116" i="23"/>
  <c r="E116" i="23"/>
  <c r="F116" i="23"/>
  <c r="H116" i="23" a="1"/>
  <c r="H116" i="23"/>
  <c r="I116" i="23" a="1"/>
  <c r="I116" i="23"/>
  <c r="J116" i="23" a="1"/>
  <c r="J116" i="23" s="1"/>
  <c r="K116" i="23" a="1"/>
  <c r="K116" i="23" s="1"/>
  <c r="L116" i="23"/>
  <c r="N116" i="23"/>
  <c r="O116" i="23"/>
  <c r="P116" i="23"/>
  <c r="Q116" i="23"/>
  <c r="R116" i="23"/>
  <c r="S116" i="23"/>
  <c r="T116" i="23"/>
  <c r="U116" i="23" s="1"/>
  <c r="V116" i="23"/>
  <c r="W116" i="23" s="1"/>
  <c r="A117" i="23"/>
  <c r="B117" i="23"/>
  <c r="C117" i="23"/>
  <c r="D117" i="23"/>
  <c r="E117" i="23"/>
  <c r="F117" i="23"/>
  <c r="H117" i="23" a="1"/>
  <c r="H117" i="23"/>
  <c r="I117" i="23" a="1"/>
  <c r="I117" i="23"/>
  <c r="J117" i="23" a="1"/>
  <c r="J117" i="23" s="1"/>
  <c r="K117" i="23" a="1"/>
  <c r="K117" i="23"/>
  <c r="L117" i="23"/>
  <c r="N117" i="23"/>
  <c r="O117" i="23"/>
  <c r="P117" i="23"/>
  <c r="Q117" i="23"/>
  <c r="R117" i="23"/>
  <c r="S117" i="23" s="1"/>
  <c r="T117" i="23"/>
  <c r="U117" i="23" s="1"/>
  <c r="V117" i="23"/>
  <c r="W117" i="23"/>
  <c r="A118" i="23"/>
  <c r="B118" i="23"/>
  <c r="C118" i="23"/>
  <c r="D118" i="23"/>
  <c r="E118" i="23"/>
  <c r="F118" i="23"/>
  <c r="H118" i="23" a="1"/>
  <c r="H118" i="23"/>
  <c r="I118" i="23" a="1"/>
  <c r="I118" i="23" s="1"/>
  <c r="J118" i="23" a="1"/>
  <c r="J118" i="23" s="1"/>
  <c r="K118" i="23" a="1"/>
  <c r="K118" i="23"/>
  <c r="L118" i="23"/>
  <c r="N118" i="23"/>
  <c r="O118" i="23"/>
  <c r="P118" i="23"/>
  <c r="Q118" i="23"/>
  <c r="R118" i="23"/>
  <c r="S118" i="23" s="1"/>
  <c r="T118" i="23"/>
  <c r="U118" i="23"/>
  <c r="V118" i="23"/>
  <c r="W118" i="23"/>
  <c r="A119" i="23"/>
  <c r="B119" i="23"/>
  <c r="C119" i="23"/>
  <c r="D119" i="23"/>
  <c r="E119" i="23"/>
  <c r="F119" i="23"/>
  <c r="H119" i="23" a="1"/>
  <c r="H119" i="23"/>
  <c r="I119" i="23" a="1"/>
  <c r="I119" i="23" s="1"/>
  <c r="J119" i="23" a="1"/>
  <c r="J119" i="23" s="1"/>
  <c r="K119" i="23" a="1"/>
  <c r="K119" i="23"/>
  <c r="L119" i="23"/>
  <c r="N119" i="23"/>
  <c r="O119" i="23"/>
  <c r="P119" i="23"/>
  <c r="Q119" i="23" s="1"/>
  <c r="R119" i="23"/>
  <c r="S119" i="23" s="1"/>
  <c r="T119" i="23"/>
  <c r="U119" i="23"/>
  <c r="V119" i="23"/>
  <c r="W119" i="23"/>
  <c r="A120" i="23"/>
  <c r="B120" i="23"/>
  <c r="C120" i="23"/>
  <c r="D120" i="23"/>
  <c r="E120" i="23"/>
  <c r="F120" i="23"/>
  <c r="H120" i="23" a="1"/>
  <c r="H120" i="23" s="1"/>
  <c r="I120" i="23" a="1"/>
  <c r="I120" i="23" s="1"/>
  <c r="J120" i="23" a="1"/>
  <c r="J120" i="23"/>
  <c r="K120" i="23" a="1"/>
  <c r="K120" i="23"/>
  <c r="L120" i="23"/>
  <c r="N120" i="23"/>
  <c r="O120" i="23"/>
  <c r="P120" i="23"/>
  <c r="Q120" i="23" s="1"/>
  <c r="R120" i="23"/>
  <c r="S120" i="23"/>
  <c r="T120" i="23"/>
  <c r="U120" i="23"/>
  <c r="V120" i="23"/>
  <c r="W120" i="23"/>
  <c r="A121" i="23"/>
  <c r="B121" i="23"/>
  <c r="C121" i="23"/>
  <c r="D121" i="23"/>
  <c r="E121" i="23"/>
  <c r="F121" i="23"/>
  <c r="H121" i="23" a="1"/>
  <c r="H121" i="23" s="1"/>
  <c r="I121" i="23" a="1"/>
  <c r="I121" i="23" s="1"/>
  <c r="J121" i="23" a="1"/>
  <c r="J121" i="23"/>
  <c r="K121" i="23" a="1"/>
  <c r="K121" i="23"/>
  <c r="L121" i="23"/>
  <c r="N121" i="23"/>
  <c r="P121" i="23"/>
  <c r="Q121" i="23" s="1"/>
  <c r="R121" i="23"/>
  <c r="S121" i="23"/>
  <c r="T121" i="23"/>
  <c r="U121" i="23"/>
  <c r="A122" i="23"/>
  <c r="B122" i="23"/>
  <c r="C122" i="23"/>
  <c r="D122" i="23"/>
  <c r="E122" i="23"/>
  <c r="F122" i="23"/>
  <c r="H122" i="23" a="1"/>
  <c r="H122" i="23" s="1"/>
  <c r="I122" i="23" a="1"/>
  <c r="I122" i="23"/>
  <c r="J122" i="23" a="1"/>
  <c r="J122" i="23"/>
  <c r="K122" i="23" a="1"/>
  <c r="K122" i="23" s="1"/>
  <c r="L122" i="23"/>
  <c r="N122" i="23"/>
  <c r="O122" i="23" s="1"/>
  <c r="P122" i="23"/>
  <c r="Q122" i="23" s="1"/>
  <c r="R122" i="23"/>
  <c r="S122" i="23"/>
  <c r="T122" i="23"/>
  <c r="U122" i="23"/>
  <c r="V122" i="23"/>
  <c r="W122" i="23" s="1"/>
  <c r="A123" i="23"/>
  <c r="B123" i="23"/>
  <c r="C123" i="23"/>
  <c r="D123" i="23"/>
  <c r="E123" i="23"/>
  <c r="F123" i="23"/>
  <c r="H123" i="23" a="1"/>
  <c r="H123" i="23" s="1"/>
  <c r="I123" i="23" a="1"/>
  <c r="I123" i="23"/>
  <c r="J123" i="23" a="1"/>
  <c r="J123" i="23"/>
  <c r="K123" i="23" a="1"/>
  <c r="K123" i="23" s="1"/>
  <c r="L123" i="23"/>
  <c r="N123" i="23"/>
  <c r="O123" i="23" s="1"/>
  <c r="P123" i="23"/>
  <c r="Q123" i="23"/>
  <c r="R123" i="23"/>
  <c r="S123" i="23"/>
  <c r="T123" i="23"/>
  <c r="U123" i="23" s="1"/>
  <c r="V123" i="23"/>
  <c r="W123" i="23" s="1"/>
  <c r="A124" i="23"/>
  <c r="B124" i="23"/>
  <c r="C124" i="23"/>
  <c r="D124" i="23"/>
  <c r="E124" i="23"/>
  <c r="F124" i="23"/>
  <c r="H124" i="23" a="1"/>
  <c r="H124" i="23"/>
  <c r="I124" i="23" a="1"/>
  <c r="I124" i="23"/>
  <c r="J124" i="23" a="1"/>
  <c r="J124" i="23" s="1"/>
  <c r="K124" i="23" a="1"/>
  <c r="K124" i="23" s="1"/>
  <c r="L124" i="23"/>
  <c r="N124" i="23"/>
  <c r="O124" i="23"/>
  <c r="P124" i="23"/>
  <c r="Q124" i="23"/>
  <c r="R124" i="23"/>
  <c r="S124" i="23"/>
  <c r="T124" i="23"/>
  <c r="U124" i="23" s="1"/>
  <c r="V124" i="23"/>
  <c r="W124" i="23" s="1"/>
  <c r="A125" i="23"/>
  <c r="B125" i="23"/>
  <c r="C125" i="23"/>
  <c r="D125" i="23"/>
  <c r="E125" i="23"/>
  <c r="F125" i="23"/>
  <c r="H125" i="23" a="1"/>
  <c r="H125" i="23"/>
  <c r="I125" i="23" a="1"/>
  <c r="I125" i="23"/>
  <c r="J125" i="23" a="1"/>
  <c r="J125" i="23" s="1"/>
  <c r="K125" i="23" a="1"/>
  <c r="K125" i="23"/>
  <c r="L125" i="23"/>
  <c r="N125" i="23"/>
  <c r="O125" i="23"/>
  <c r="P125" i="23"/>
  <c r="Q125" i="23"/>
  <c r="R125" i="23"/>
  <c r="S125" i="23" s="1"/>
  <c r="T125" i="23"/>
  <c r="U125" i="23" s="1"/>
  <c r="V125" i="23"/>
  <c r="W125" i="23"/>
  <c r="A126" i="23"/>
  <c r="B126" i="23"/>
  <c r="C126" i="23"/>
  <c r="D126" i="23"/>
  <c r="E126" i="23"/>
  <c r="F126" i="23"/>
  <c r="H126" i="23" a="1"/>
  <c r="H126" i="23"/>
  <c r="I126" i="23" a="1"/>
  <c r="I126" i="23" s="1"/>
  <c r="J126" i="23" a="1"/>
  <c r="J126" i="23" s="1"/>
  <c r="K126" i="23" a="1"/>
  <c r="K126" i="23"/>
  <c r="L126" i="23"/>
  <c r="N126" i="23"/>
  <c r="O126" i="23"/>
  <c r="P126" i="23"/>
  <c r="Q126" i="23"/>
  <c r="R126" i="23"/>
  <c r="S126" i="23" s="1"/>
  <c r="T126" i="23"/>
  <c r="U126" i="23"/>
  <c r="V126" i="23"/>
  <c r="W126" i="23"/>
  <c r="A127" i="23"/>
  <c r="B127" i="23"/>
  <c r="C127" i="23"/>
  <c r="D127" i="23"/>
  <c r="E127" i="23"/>
  <c r="F127" i="23"/>
  <c r="H127" i="23" a="1"/>
  <c r="H127" i="23"/>
  <c r="I127" i="23" a="1"/>
  <c r="I127" i="23" s="1"/>
  <c r="J127" i="23" a="1"/>
  <c r="J127" i="23" s="1"/>
  <c r="K127" i="23" a="1"/>
  <c r="K127" i="23"/>
  <c r="L127" i="23"/>
  <c r="N127" i="23"/>
  <c r="O127" i="23"/>
  <c r="P127" i="23"/>
  <c r="Q127" i="23" s="1"/>
  <c r="R127" i="23"/>
  <c r="S127" i="23" s="1"/>
  <c r="T127" i="23"/>
  <c r="U127" i="23" s="1"/>
  <c r="V127" i="23"/>
  <c r="W127" i="23"/>
  <c r="A128" i="23"/>
  <c r="B128" i="23"/>
  <c r="C128" i="23"/>
  <c r="D128" i="23"/>
  <c r="E128" i="23"/>
  <c r="F128" i="23"/>
  <c r="H128" i="23" a="1"/>
  <c r="H128" i="23" s="1"/>
  <c r="I128" i="23" a="1"/>
  <c r="I128" i="23" s="1"/>
  <c r="J128" i="23" a="1"/>
  <c r="J128" i="23" s="1"/>
  <c r="K128" i="23" a="1"/>
  <c r="K128" i="23"/>
  <c r="L128" i="23"/>
  <c r="N128" i="23"/>
  <c r="O128" i="23"/>
  <c r="P128" i="23"/>
  <c r="Q128" i="23" s="1"/>
  <c r="R128" i="23"/>
  <c r="S128" i="23"/>
  <c r="T128" i="23"/>
  <c r="U128" i="23"/>
  <c r="V128" i="23"/>
  <c r="W128" i="23"/>
  <c r="A129" i="23"/>
  <c r="B129" i="23"/>
  <c r="C129" i="23"/>
  <c r="D129" i="23"/>
  <c r="E129" i="23"/>
  <c r="F129" i="23"/>
  <c r="H129" i="23" a="1"/>
  <c r="H129" i="23" s="1"/>
  <c r="I129" i="23" a="1"/>
  <c r="I129" i="23" s="1"/>
  <c r="J129" i="23" a="1"/>
  <c r="J129" i="23"/>
  <c r="K129" i="23" a="1"/>
  <c r="K129" i="23"/>
  <c r="L129" i="23"/>
  <c r="N129" i="23"/>
  <c r="O129" i="23" s="1"/>
  <c r="P129" i="23"/>
  <c r="Q129" i="23" s="1"/>
  <c r="R129" i="23"/>
  <c r="S129" i="23" s="1"/>
  <c r="T129" i="23"/>
  <c r="U129" i="23"/>
  <c r="A130" i="23"/>
  <c r="B130" i="23"/>
  <c r="C130" i="23"/>
  <c r="D130" i="23"/>
  <c r="E130" i="23"/>
  <c r="F130" i="23"/>
  <c r="H130" i="23" a="1"/>
  <c r="H130" i="23" s="1"/>
  <c r="I130" i="23" a="1"/>
  <c r="I130" i="23"/>
  <c r="J130" i="23" a="1"/>
  <c r="J130" i="23"/>
  <c r="K130" i="23" a="1"/>
  <c r="K130" i="23" s="1"/>
  <c r="L130" i="23"/>
  <c r="N130" i="23"/>
  <c r="P130" i="23"/>
  <c r="Q130" i="23"/>
  <c r="R130" i="23"/>
  <c r="S130" i="23"/>
  <c r="T130" i="23"/>
  <c r="U130" i="23"/>
  <c r="A131" i="23"/>
  <c r="B131" i="23"/>
  <c r="C131" i="23"/>
  <c r="D131" i="23"/>
  <c r="E131" i="23"/>
  <c r="F131" i="23"/>
  <c r="H131" i="23" a="1"/>
  <c r="H131" i="23"/>
  <c r="I131" i="23" a="1"/>
  <c r="I131" i="23"/>
  <c r="J131" i="23" a="1"/>
  <c r="J131" i="23"/>
  <c r="K131" i="23" a="1"/>
  <c r="K131" i="23" s="1"/>
  <c r="L131" i="23"/>
  <c r="N131" i="23"/>
  <c r="P131" i="23"/>
  <c r="Q131" i="23"/>
  <c r="R131" i="23"/>
  <c r="S131" i="23"/>
  <c r="T131" i="23"/>
  <c r="U131" i="23" s="1"/>
  <c r="A132" i="23"/>
  <c r="B132" i="23"/>
  <c r="C132" i="23"/>
  <c r="D132" i="23"/>
  <c r="E132" i="23"/>
  <c r="F132" i="23"/>
  <c r="H132" i="23" a="1"/>
  <c r="H132" i="23" s="1"/>
  <c r="I132" i="23" a="1"/>
  <c r="I132" i="23"/>
  <c r="J132" i="23" a="1"/>
  <c r="J132" i="23" s="1"/>
  <c r="K132" i="23" a="1"/>
  <c r="K132" i="23" s="1"/>
  <c r="L132" i="23"/>
  <c r="N132" i="23"/>
  <c r="V132" i="23" s="1"/>
  <c r="W132" i="23" s="1"/>
  <c r="P132" i="23"/>
  <c r="Q132" i="23"/>
  <c r="R132" i="23"/>
  <c r="S132" i="23"/>
  <c r="T132" i="23"/>
  <c r="U132" i="23" s="1"/>
  <c r="A133" i="23"/>
  <c r="B133" i="23"/>
  <c r="C133" i="23"/>
  <c r="D133" i="23"/>
  <c r="E133" i="23"/>
  <c r="F133" i="23"/>
  <c r="H133" i="23" a="1"/>
  <c r="H133" i="23"/>
  <c r="I133" i="23" a="1"/>
  <c r="I133" i="23"/>
  <c r="J133" i="23" a="1"/>
  <c r="J133" i="23" s="1"/>
  <c r="K133" i="23" a="1"/>
  <c r="K133" i="23" s="1"/>
  <c r="L133" i="23"/>
  <c r="N133" i="23"/>
  <c r="P133" i="23"/>
  <c r="Q133" i="23"/>
  <c r="R133" i="23"/>
  <c r="S133" i="23" s="1"/>
  <c r="T133" i="23"/>
  <c r="U133" i="23" s="1"/>
  <c r="A134" i="23"/>
  <c r="B134" i="23"/>
  <c r="C134" i="23"/>
  <c r="D134" i="23"/>
  <c r="E134" i="23"/>
  <c r="F134" i="23"/>
  <c r="H134" i="23" a="1"/>
  <c r="H134" i="23"/>
  <c r="I134" i="23" a="1"/>
  <c r="I134" i="23" s="1"/>
  <c r="J134" i="23" a="1"/>
  <c r="J134" i="23" s="1"/>
  <c r="K134" i="23" a="1"/>
  <c r="K134" i="23" s="1"/>
  <c r="L134" i="23"/>
  <c r="N134" i="23"/>
  <c r="O134" i="23"/>
  <c r="P134" i="23"/>
  <c r="Q134" i="23"/>
  <c r="R134" i="23"/>
  <c r="S134" i="23" s="1"/>
  <c r="T134" i="23"/>
  <c r="U134" i="23"/>
  <c r="V134" i="23"/>
  <c r="W134" i="23"/>
  <c r="A135" i="23"/>
  <c r="B135" i="23"/>
  <c r="C135" i="23"/>
  <c r="D135" i="23"/>
  <c r="E135" i="23"/>
  <c r="F135" i="23"/>
  <c r="H135" i="23" a="1"/>
  <c r="H135" i="23"/>
  <c r="I135" i="23" a="1"/>
  <c r="I135" i="23" s="1"/>
  <c r="J135" i="23" a="1"/>
  <c r="J135" i="23"/>
  <c r="K135" i="23" a="1"/>
  <c r="K135" i="23"/>
  <c r="L135" i="23"/>
  <c r="N135" i="23"/>
  <c r="O135" i="23"/>
  <c r="P135" i="23"/>
  <c r="Q135" i="23" s="1"/>
  <c r="R135" i="23"/>
  <c r="S135" i="23" s="1"/>
  <c r="T135" i="23"/>
  <c r="U135" i="23" s="1"/>
  <c r="V135" i="23"/>
  <c r="W135" i="23"/>
  <c r="A136" i="23"/>
  <c r="B136" i="23"/>
  <c r="C136" i="23"/>
  <c r="D136" i="23"/>
  <c r="E136" i="23"/>
  <c r="F136" i="23"/>
  <c r="H136" i="23" a="1"/>
  <c r="H136" i="23" s="1"/>
  <c r="I136" i="23" a="1"/>
  <c r="I136" i="23" s="1"/>
  <c r="J136" i="23" a="1"/>
  <c r="J136" i="23"/>
  <c r="K136" i="23" a="1"/>
  <c r="K136" i="23"/>
  <c r="L136" i="23"/>
  <c r="N136" i="23"/>
  <c r="O136" i="23"/>
  <c r="P136" i="23"/>
  <c r="Q136" i="23" s="1"/>
  <c r="R136" i="23"/>
  <c r="S136" i="23"/>
  <c r="T136" i="23"/>
  <c r="U136" i="23"/>
  <c r="V136" i="23"/>
  <c r="W136" i="23"/>
  <c r="A137" i="23"/>
  <c r="B137" i="23"/>
  <c r="C137" i="23"/>
  <c r="D137" i="23"/>
  <c r="E137" i="23"/>
  <c r="F137" i="23"/>
  <c r="H137" i="23" a="1"/>
  <c r="H137" i="23" s="1"/>
  <c r="I137" i="23" a="1"/>
  <c r="I137" i="23"/>
  <c r="J137" i="23" a="1"/>
  <c r="J137" i="23"/>
  <c r="K137" i="23" a="1"/>
  <c r="K137" i="23"/>
  <c r="L137" i="23"/>
  <c r="N137" i="23"/>
  <c r="O137" i="23" s="1"/>
  <c r="P137" i="23"/>
  <c r="Q137" i="23" s="1"/>
  <c r="R137" i="23"/>
  <c r="S137" i="23" s="1"/>
  <c r="T137" i="23"/>
  <c r="U137" i="23"/>
  <c r="V137" i="23"/>
  <c r="W137" i="23" s="1"/>
  <c r="A138" i="23"/>
  <c r="B138" i="23"/>
  <c r="C138" i="23"/>
  <c r="D138" i="23"/>
  <c r="E138" i="23"/>
  <c r="F138" i="23"/>
  <c r="H138" i="23" a="1"/>
  <c r="H138" i="23" s="1"/>
  <c r="I138" i="23" a="1"/>
  <c r="I138" i="23"/>
  <c r="J138" i="23" a="1"/>
  <c r="J138" i="23"/>
  <c r="K138" i="23" a="1"/>
  <c r="K138" i="23" s="1"/>
  <c r="L138" i="23"/>
  <c r="N138" i="23"/>
  <c r="P138" i="23"/>
  <c r="Q138" i="23"/>
  <c r="R138" i="23"/>
  <c r="S138" i="23"/>
  <c r="T138" i="23"/>
  <c r="U138" i="23"/>
  <c r="A139" i="23"/>
  <c r="B139" i="23"/>
  <c r="C139" i="23"/>
  <c r="D139" i="23"/>
  <c r="E139" i="23"/>
  <c r="F139" i="23"/>
  <c r="H139" i="23" a="1"/>
  <c r="H139" i="23"/>
  <c r="I139" i="23" a="1"/>
  <c r="I139" i="23"/>
  <c r="J139" i="23" a="1"/>
  <c r="J139" i="23"/>
  <c r="K139" i="23" a="1"/>
  <c r="K139" i="23" s="1"/>
  <c r="L139" i="23"/>
  <c r="N139" i="23"/>
  <c r="O139" i="23" s="1"/>
  <c r="P139" i="23"/>
  <c r="Q139" i="23"/>
  <c r="R139" i="23"/>
  <c r="S139" i="23"/>
  <c r="T139" i="23"/>
  <c r="U139" i="23" s="1"/>
  <c r="V139" i="23"/>
  <c r="W139" i="23" s="1"/>
  <c r="A140" i="23"/>
  <c r="B140" i="23"/>
  <c r="C140" i="23"/>
  <c r="D140" i="23"/>
  <c r="E140" i="23"/>
  <c r="F140" i="23"/>
  <c r="H140" i="23" a="1"/>
  <c r="H140" i="23" s="1"/>
  <c r="I140" i="23" a="1"/>
  <c r="I140" i="23"/>
  <c r="J140" i="23" a="1"/>
  <c r="J140" i="23" s="1"/>
  <c r="K140" i="23" a="1"/>
  <c r="K140" i="23" s="1"/>
  <c r="L140" i="23"/>
  <c r="N140" i="23"/>
  <c r="P140" i="23"/>
  <c r="Q140" i="23"/>
  <c r="R140" i="23"/>
  <c r="S140" i="23"/>
  <c r="T140" i="23"/>
  <c r="U140" i="23" s="1"/>
  <c r="A141" i="23"/>
  <c r="B141" i="23"/>
  <c r="C141" i="23"/>
  <c r="D141" i="23"/>
  <c r="E141" i="23"/>
  <c r="F141" i="23"/>
  <c r="H141" i="23" a="1"/>
  <c r="H141" i="23"/>
  <c r="I141" i="23" a="1"/>
  <c r="I141" i="23"/>
  <c r="J141" i="23" a="1"/>
  <c r="J141" i="23" s="1"/>
  <c r="K141" i="23" a="1"/>
  <c r="K141" i="23" s="1"/>
  <c r="L141" i="23"/>
  <c r="N141" i="23"/>
  <c r="O141" i="23" s="1"/>
  <c r="P141" i="23"/>
  <c r="Q141" i="23"/>
  <c r="R141" i="23"/>
  <c r="S141" i="23" s="1"/>
  <c r="T141" i="23"/>
  <c r="U141" i="23" s="1"/>
  <c r="V141" i="23"/>
  <c r="W141" i="23" s="1"/>
  <c r="A142" i="23"/>
  <c r="B142" i="23"/>
  <c r="C142" i="23"/>
  <c r="D142" i="23"/>
  <c r="E142" i="23"/>
  <c r="F142" i="23"/>
  <c r="H142" i="23" a="1"/>
  <c r="H142" i="23"/>
  <c r="I142" i="23" a="1"/>
  <c r="I142" i="23" s="1"/>
  <c r="J142" i="23" a="1"/>
  <c r="J142" i="23" s="1"/>
  <c r="K142" i="23" a="1"/>
  <c r="K142" i="23" s="1"/>
  <c r="L142" i="23"/>
  <c r="N142" i="23"/>
  <c r="O142" i="23"/>
  <c r="P142" i="23"/>
  <c r="Q142" i="23"/>
  <c r="R142" i="23"/>
  <c r="S142" i="23" s="1"/>
  <c r="T142" i="23"/>
  <c r="U142" i="23"/>
  <c r="V142" i="23"/>
  <c r="W142" i="23"/>
  <c r="A143" i="23"/>
  <c r="B143" i="23"/>
  <c r="C143" i="23"/>
  <c r="D143" i="23"/>
  <c r="E143" i="23"/>
  <c r="F143" i="23"/>
  <c r="H143" i="23" a="1"/>
  <c r="H143" i="23"/>
  <c r="I143" i="23" a="1"/>
  <c r="I143" i="23" s="1"/>
  <c r="J143" i="23" a="1"/>
  <c r="J143" i="23"/>
  <c r="K143" i="23" a="1"/>
  <c r="K143" i="23"/>
  <c r="L143" i="23"/>
  <c r="N143" i="23"/>
  <c r="O143" i="23"/>
  <c r="P143" i="23"/>
  <c r="Q143" i="23" s="1"/>
  <c r="R143" i="23"/>
  <c r="S143" i="23" s="1"/>
  <c r="T143" i="23"/>
  <c r="U143" i="23" s="1"/>
  <c r="V143" i="23"/>
  <c r="W143" i="23"/>
  <c r="A144" i="23"/>
  <c r="B144" i="23"/>
  <c r="C144" i="23"/>
  <c r="D144" i="23"/>
  <c r="E144" i="23"/>
  <c r="F144" i="23"/>
  <c r="H144" i="23" a="1"/>
  <c r="H144" i="23" s="1"/>
  <c r="I144" i="23" a="1"/>
  <c r="I144" i="23" s="1"/>
  <c r="J144" i="23" a="1"/>
  <c r="J144" i="23" s="1"/>
  <c r="K144" i="23" a="1"/>
  <c r="K144" i="23"/>
  <c r="L144" i="23"/>
  <c r="N144" i="23"/>
  <c r="O144" i="23"/>
  <c r="P144" i="23"/>
  <c r="Q144" i="23" s="1"/>
  <c r="R144" i="23"/>
  <c r="S144" i="23" s="1"/>
  <c r="T144" i="23"/>
  <c r="U144" i="23"/>
  <c r="V144" i="23"/>
  <c r="W144" i="23"/>
  <c r="A145" i="23"/>
  <c r="B145" i="23"/>
  <c r="C145" i="23"/>
  <c r="D145" i="23"/>
  <c r="E145" i="23"/>
  <c r="F145" i="23"/>
  <c r="H145" i="23" a="1"/>
  <c r="H145" i="23" s="1"/>
  <c r="I145" i="23" a="1"/>
  <c r="I145" i="23"/>
  <c r="J145" i="23" a="1"/>
  <c r="J145" i="23"/>
  <c r="K145" i="23" a="1"/>
  <c r="K145" i="23"/>
  <c r="L145" i="23"/>
  <c r="N145" i="23"/>
  <c r="P145" i="23"/>
  <c r="Q145" i="23" s="1"/>
  <c r="R145" i="23"/>
  <c r="S145" i="23" s="1"/>
  <c r="T145" i="23"/>
  <c r="U145" i="23"/>
  <c r="A146" i="23"/>
  <c r="B146" i="23"/>
  <c r="C146" i="23"/>
  <c r="D146" i="23"/>
  <c r="E146" i="23"/>
  <c r="F146" i="23"/>
  <c r="H146" i="23" a="1"/>
  <c r="H146" i="23" s="1"/>
  <c r="I146" i="23" a="1"/>
  <c r="I146" i="23"/>
  <c r="J146" i="23" a="1"/>
  <c r="J146" i="23"/>
  <c r="K146" i="23" a="1"/>
  <c r="K146" i="23" s="1"/>
  <c r="L146" i="23"/>
  <c r="N146" i="23"/>
  <c r="P146" i="23"/>
  <c r="Q146" i="23"/>
  <c r="R146" i="23"/>
  <c r="S146" i="23"/>
  <c r="T146" i="23"/>
  <c r="U146" i="23"/>
  <c r="A147" i="23"/>
  <c r="B147" i="23"/>
  <c r="C147" i="23"/>
  <c r="D147" i="23"/>
  <c r="E147" i="23"/>
  <c r="F147" i="23"/>
  <c r="H147" i="23" a="1"/>
  <c r="H147" i="23"/>
  <c r="I147" i="23" a="1"/>
  <c r="I147" i="23"/>
  <c r="J147" i="23" a="1"/>
  <c r="J147" i="23"/>
  <c r="K147" i="23" a="1"/>
  <c r="K147" i="23" s="1"/>
  <c r="L147" i="23"/>
  <c r="N147" i="23"/>
  <c r="O147" i="23" s="1"/>
  <c r="P147" i="23"/>
  <c r="Q147" i="23"/>
  <c r="R147" i="23"/>
  <c r="S147" i="23"/>
  <c r="T147" i="23"/>
  <c r="U147" i="23" s="1"/>
  <c r="V147" i="23"/>
  <c r="W147" i="23" s="1"/>
  <c r="A148" i="23"/>
  <c r="B148" i="23"/>
  <c r="C148" i="23"/>
  <c r="D148" i="23"/>
  <c r="E148" i="23"/>
  <c r="F148" i="23"/>
  <c r="H148" i="23" a="1"/>
  <c r="H148" i="23" s="1"/>
  <c r="I148" i="23" a="1"/>
  <c r="I148" i="23"/>
  <c r="J148" i="23" a="1"/>
  <c r="J148" i="23" s="1"/>
  <c r="K148" i="23" a="1"/>
  <c r="K148" i="23" s="1"/>
  <c r="L148" i="23"/>
  <c r="N148" i="23"/>
  <c r="P148" i="23"/>
  <c r="Q148" i="23"/>
  <c r="R148" i="23"/>
  <c r="S148" i="23"/>
  <c r="T148" i="23"/>
  <c r="U148" i="23" s="1"/>
  <c r="A149" i="23"/>
  <c r="B149" i="23"/>
  <c r="C149" i="23"/>
  <c r="D149" i="23"/>
  <c r="E149" i="23"/>
  <c r="F149" i="23"/>
  <c r="H149" i="23" a="1"/>
  <c r="H149" i="23"/>
  <c r="I149" i="23" a="1"/>
  <c r="I149" i="23"/>
  <c r="J149" i="23" a="1"/>
  <c r="J149" i="23" s="1"/>
  <c r="K149" i="23" a="1"/>
  <c r="K149" i="23" s="1"/>
  <c r="L149" i="23"/>
  <c r="N149" i="23"/>
  <c r="O149" i="23" s="1"/>
  <c r="P149" i="23"/>
  <c r="Q149" i="23"/>
  <c r="R149" i="23"/>
  <c r="S149" i="23" s="1"/>
  <c r="T149" i="23"/>
  <c r="U149" i="23" s="1"/>
  <c r="V149" i="23"/>
  <c r="W149" i="23" s="1"/>
  <c r="A150" i="23"/>
  <c r="B150" i="23"/>
  <c r="C150" i="23"/>
  <c r="D150" i="23"/>
  <c r="E150" i="23"/>
  <c r="F150" i="23"/>
  <c r="H150" i="23" a="1"/>
  <c r="H150" i="23"/>
  <c r="I150" i="23" a="1"/>
  <c r="I150" i="23" s="1"/>
  <c r="J150" i="23" a="1"/>
  <c r="J150" i="23" s="1"/>
  <c r="K150" i="23" a="1"/>
  <c r="K150" i="23"/>
  <c r="L150" i="23"/>
  <c r="N150" i="23"/>
  <c r="O150" i="23"/>
  <c r="P150" i="23"/>
  <c r="Q150" i="23"/>
  <c r="R150" i="23"/>
  <c r="S150" i="23" s="1"/>
  <c r="T150" i="23"/>
  <c r="U150" i="23" s="1"/>
  <c r="V150" i="23"/>
  <c r="W150" i="23"/>
  <c r="A151" i="23"/>
  <c r="B151" i="23"/>
  <c r="C151" i="23"/>
  <c r="D151" i="23"/>
  <c r="E151" i="23"/>
  <c r="F151" i="23"/>
  <c r="H151" i="23" a="1"/>
  <c r="H151" i="23"/>
  <c r="I151" i="23" a="1"/>
  <c r="I151" i="23" s="1"/>
  <c r="J151" i="23" a="1"/>
  <c r="J151" i="23" s="1"/>
  <c r="K151" i="23" a="1"/>
  <c r="K151" i="23"/>
  <c r="L151" i="23"/>
  <c r="N151" i="23"/>
  <c r="O151" i="23"/>
  <c r="P151" i="23"/>
  <c r="Q151" i="23" s="1"/>
  <c r="R151" i="23"/>
  <c r="S151" i="23" s="1"/>
  <c r="T151" i="23"/>
  <c r="U151" i="23" s="1"/>
  <c r="V151" i="23"/>
  <c r="W151" i="23"/>
  <c r="A152" i="23"/>
  <c r="B152" i="23"/>
  <c r="C152" i="23"/>
  <c r="D152" i="23"/>
  <c r="E152" i="23"/>
  <c r="F152" i="23"/>
  <c r="H152" i="23" a="1"/>
  <c r="H152" i="23" s="1"/>
  <c r="I152" i="23" a="1"/>
  <c r="I152" i="23" s="1"/>
  <c r="J152" i="23" a="1"/>
  <c r="J152" i="23" s="1"/>
  <c r="K152" i="23" a="1"/>
  <c r="K152" i="23"/>
  <c r="L152" i="23"/>
  <c r="N152" i="23"/>
  <c r="O152" i="23"/>
  <c r="P152" i="23"/>
  <c r="Q152" i="23" s="1"/>
  <c r="R152" i="23"/>
  <c r="S152" i="23" s="1"/>
  <c r="T152" i="23"/>
  <c r="U152" i="23"/>
  <c r="V152" i="23"/>
  <c r="W152" i="23"/>
  <c r="A153" i="23"/>
  <c r="B153" i="23"/>
  <c r="C153" i="23"/>
  <c r="D153" i="23"/>
  <c r="E153" i="23"/>
  <c r="F153" i="23"/>
  <c r="H153" i="23" a="1"/>
  <c r="H153" i="23" s="1"/>
  <c r="I153" i="23" a="1"/>
  <c r="I153" i="23" s="1"/>
  <c r="J153" i="23" a="1"/>
  <c r="J153" i="23" s="1"/>
  <c r="K153" i="23" a="1"/>
  <c r="K153" i="23"/>
  <c r="L153" i="23"/>
  <c r="N153" i="23"/>
  <c r="O153" i="23"/>
  <c r="P153" i="23"/>
  <c r="Q153" i="23" s="1"/>
  <c r="R153" i="23"/>
  <c r="S153" i="23"/>
  <c r="T153" i="23"/>
  <c r="U153" i="23" s="1"/>
  <c r="V153" i="23"/>
  <c r="W153" i="23" s="1"/>
  <c r="A154" i="23"/>
  <c r="B154" i="23"/>
  <c r="C154" i="23"/>
  <c r="D154" i="23"/>
  <c r="E154" i="23"/>
  <c r="F154" i="23"/>
  <c r="H154" i="23" a="1"/>
  <c r="H154" i="23" s="1"/>
  <c r="I154" i="23" a="1"/>
  <c r="I154" i="23" s="1"/>
  <c r="J154" i="23" a="1"/>
  <c r="J154" i="23"/>
  <c r="K154" i="23" a="1"/>
  <c r="K154" i="23" s="1"/>
  <c r="L154" i="23"/>
  <c r="N154" i="23"/>
  <c r="P154" i="23"/>
  <c r="Q154" i="23" s="1"/>
  <c r="R154" i="23"/>
  <c r="S154" i="23"/>
  <c r="T154" i="23"/>
  <c r="U154" i="23"/>
  <c r="A155" i="23"/>
  <c r="B155" i="23"/>
  <c r="C155" i="23"/>
  <c r="D155" i="23"/>
  <c r="E155" i="23"/>
  <c r="F155" i="23"/>
  <c r="H155" i="23" a="1"/>
  <c r="H155" i="23"/>
  <c r="I155" i="23" a="1"/>
  <c r="I155" i="23" s="1"/>
  <c r="J155" i="23" a="1"/>
  <c r="J155" i="23"/>
  <c r="K155" i="23" a="1"/>
  <c r="K155" i="23" s="1"/>
  <c r="L155" i="23"/>
  <c r="N155" i="23"/>
  <c r="P155" i="23"/>
  <c r="Q155" i="23"/>
  <c r="R155" i="23"/>
  <c r="S155" i="23" s="1"/>
  <c r="T155" i="23"/>
  <c r="U155" i="23"/>
  <c r="A156" i="23"/>
  <c r="B156" i="23"/>
  <c r="C156" i="23"/>
  <c r="D156" i="23"/>
  <c r="E156" i="23"/>
  <c r="F156" i="23"/>
  <c r="H156" i="23" a="1"/>
  <c r="H156" i="23"/>
  <c r="I156" i="23" a="1"/>
  <c r="I156" i="23" s="1"/>
  <c r="J156" i="23" a="1"/>
  <c r="J156" i="23" s="1"/>
  <c r="K156" i="23" a="1"/>
  <c r="K156" i="23"/>
  <c r="L156" i="23"/>
  <c r="N156" i="23"/>
  <c r="O156" i="23" s="1"/>
  <c r="P156" i="23"/>
  <c r="Q156" i="23"/>
  <c r="R156" i="23"/>
  <c r="S156" i="23" s="1"/>
  <c r="T156" i="23"/>
  <c r="U156" i="23"/>
  <c r="A157" i="23"/>
  <c r="B157" i="23"/>
  <c r="C157" i="23"/>
  <c r="D157" i="23"/>
  <c r="E157" i="23"/>
  <c r="F157" i="23"/>
  <c r="H157" i="23" a="1"/>
  <c r="H157" i="23"/>
  <c r="I157" i="23" a="1"/>
  <c r="I157" i="23" s="1"/>
  <c r="J157" i="23" a="1"/>
  <c r="J157" i="23"/>
  <c r="K157" i="23" a="1"/>
  <c r="K157" i="23" s="1"/>
  <c r="L157" i="23"/>
  <c r="N157" i="23"/>
  <c r="P157" i="23"/>
  <c r="Q157" i="23" s="1"/>
  <c r="R157" i="23"/>
  <c r="S157" i="23" s="1"/>
  <c r="T157" i="23"/>
  <c r="U157" i="23"/>
  <c r="A158" i="23"/>
  <c r="B158" i="23"/>
  <c r="C158" i="23"/>
  <c r="D158" i="23"/>
  <c r="E158" i="23"/>
  <c r="F158" i="23"/>
  <c r="H158" i="23" a="1"/>
  <c r="H158" i="23"/>
  <c r="I158" i="23" a="1"/>
  <c r="I158" i="23" s="1"/>
  <c r="J158" i="23" a="1"/>
  <c r="J158" i="23"/>
  <c r="K158" i="23" a="1"/>
  <c r="K158" i="23" s="1"/>
  <c r="L158" i="23"/>
  <c r="N158" i="23"/>
  <c r="O158" i="23"/>
  <c r="P158" i="23"/>
  <c r="Q158" i="23"/>
  <c r="R158" i="23"/>
  <c r="S158" i="23" s="1"/>
  <c r="T158" i="23"/>
  <c r="U158" i="23"/>
  <c r="V158" i="23"/>
  <c r="W158" i="23"/>
  <c r="A159" i="23"/>
  <c r="B159" i="23"/>
  <c r="C159" i="23"/>
  <c r="D159" i="23"/>
  <c r="E159" i="23"/>
  <c r="F159" i="23"/>
  <c r="H159" i="23" a="1"/>
  <c r="H159" i="23"/>
  <c r="I159" i="23" a="1"/>
  <c r="I159" i="23" s="1"/>
  <c r="J159" i="23" a="1"/>
  <c r="J159" i="23"/>
  <c r="K159" i="23" a="1"/>
  <c r="K159" i="23"/>
  <c r="L159" i="23"/>
  <c r="N159" i="23"/>
  <c r="O159" i="23" s="1"/>
  <c r="P159" i="23"/>
  <c r="Q159" i="23" s="1"/>
  <c r="R159" i="23"/>
  <c r="S159" i="23" s="1"/>
  <c r="T159" i="23"/>
  <c r="U159" i="23"/>
  <c r="A160" i="23"/>
  <c r="B160" i="23"/>
  <c r="C160" i="23"/>
  <c r="D160" i="23"/>
  <c r="E160" i="23"/>
  <c r="F160" i="23"/>
  <c r="H160" i="23" a="1"/>
  <c r="H160" i="23" s="1"/>
  <c r="I160" i="23" a="1"/>
  <c r="I160" i="23"/>
  <c r="J160" i="23" a="1"/>
  <c r="J160" i="23"/>
  <c r="K160" i="23" a="1"/>
  <c r="K160" i="23" s="1"/>
  <c r="L160" i="23"/>
  <c r="N160" i="23"/>
  <c r="O160" i="23" s="1"/>
  <c r="P160" i="23"/>
  <c r="Q160" i="23"/>
  <c r="R160" i="23"/>
  <c r="S160" i="23"/>
  <c r="T160" i="23"/>
  <c r="U160" i="23"/>
  <c r="A161" i="23"/>
  <c r="B161" i="23"/>
  <c r="C161" i="23"/>
  <c r="D161" i="23"/>
  <c r="E161" i="23"/>
  <c r="F161" i="23"/>
  <c r="H161" i="23" a="1"/>
  <c r="H161" i="23"/>
  <c r="I161" i="23" a="1"/>
  <c r="I161" i="23"/>
  <c r="J161" i="23" a="1"/>
  <c r="J161" i="23"/>
  <c r="K161" i="23" a="1"/>
  <c r="K161" i="23" s="1"/>
  <c r="L161" i="23"/>
  <c r="N161" i="23"/>
  <c r="O161" i="23" s="1"/>
  <c r="P161" i="23"/>
  <c r="Q161" i="23" s="1"/>
  <c r="R161" i="23"/>
  <c r="S161" i="23"/>
  <c r="T161" i="23"/>
  <c r="U161" i="23"/>
  <c r="V161" i="23"/>
  <c r="W161" i="23" s="1"/>
  <c r="A162" i="23"/>
  <c r="B162" i="23"/>
  <c r="C162" i="23"/>
  <c r="D162" i="23"/>
  <c r="E162" i="23"/>
  <c r="F162" i="23"/>
  <c r="H162" i="23" a="1"/>
  <c r="H162" i="23"/>
  <c r="I162" i="23" a="1"/>
  <c r="I162" i="23" s="1"/>
  <c r="J162" i="23" a="1"/>
  <c r="J162" i="23" s="1"/>
  <c r="K162" i="23" a="1"/>
  <c r="K162" i="23" s="1"/>
  <c r="L162" i="23"/>
  <c r="N162" i="23"/>
  <c r="P162" i="23"/>
  <c r="Q162" i="23"/>
  <c r="R162" i="23"/>
  <c r="S162" i="23"/>
  <c r="T162" i="23"/>
  <c r="U162" i="23" s="1"/>
  <c r="A163" i="23"/>
  <c r="B163" i="23"/>
  <c r="C163" i="23"/>
  <c r="D163" i="23"/>
  <c r="E163" i="23"/>
  <c r="F163" i="23"/>
  <c r="H163" i="23" a="1"/>
  <c r="H163" i="23"/>
  <c r="I163" i="23" a="1"/>
  <c r="I163" i="23"/>
  <c r="J163" i="23" a="1"/>
  <c r="J163" i="23"/>
  <c r="K163" i="23" a="1"/>
  <c r="K163" i="23" s="1"/>
  <c r="L163" i="23"/>
  <c r="N163" i="23"/>
  <c r="O163" i="23"/>
  <c r="P163" i="23"/>
  <c r="Q163" i="23" s="1"/>
  <c r="R163" i="23"/>
  <c r="S163" i="23" s="1"/>
  <c r="T163" i="23"/>
  <c r="U163" i="23" s="1"/>
  <c r="V163" i="23"/>
  <c r="W163" i="23" s="1"/>
  <c r="A164" i="23"/>
  <c r="B164" i="23"/>
  <c r="C164" i="23"/>
  <c r="D164" i="23"/>
  <c r="E164" i="23"/>
  <c r="F164" i="23"/>
  <c r="H164" i="23" a="1"/>
  <c r="H164" i="23"/>
  <c r="I164" i="23" a="1"/>
  <c r="I164" i="23" s="1"/>
  <c r="J164" i="23" a="1"/>
  <c r="J164" i="23" s="1"/>
  <c r="K164" i="23" a="1"/>
  <c r="K164" i="23"/>
  <c r="L164" i="23"/>
  <c r="N164" i="23"/>
  <c r="O164" i="23"/>
  <c r="P164" i="23"/>
  <c r="Q164" i="23"/>
  <c r="R164" i="23"/>
  <c r="S164" i="23" s="1"/>
  <c r="T164" i="23"/>
  <c r="U164" i="23" s="1"/>
  <c r="V164" i="23"/>
  <c r="W164" i="23" s="1"/>
  <c r="A165" i="23"/>
  <c r="B165" i="23"/>
  <c r="C165" i="23"/>
  <c r="D165" i="23"/>
  <c r="E165" i="23"/>
  <c r="F165" i="23"/>
  <c r="H165" i="23" a="1"/>
  <c r="H165" i="23"/>
  <c r="I165" i="23" a="1"/>
  <c r="I165" i="23" s="1"/>
  <c r="J165" i="23" a="1"/>
  <c r="J165" i="23"/>
  <c r="K165" i="23" a="1"/>
  <c r="K165" i="23" s="1"/>
  <c r="L165" i="23"/>
  <c r="N165" i="23"/>
  <c r="O165" i="23"/>
  <c r="P165" i="23"/>
  <c r="Q165" i="23"/>
  <c r="R165" i="23"/>
  <c r="S165" i="23" s="1"/>
  <c r="T165" i="23"/>
  <c r="U165" i="23"/>
  <c r="V165" i="23"/>
  <c r="W165" i="23" s="1"/>
  <c r="A166" i="23"/>
  <c r="B166" i="23"/>
  <c r="C166" i="23"/>
  <c r="D166" i="23"/>
  <c r="E166" i="23"/>
  <c r="F166" i="23"/>
  <c r="H166" i="23" a="1"/>
  <c r="H166" i="23"/>
  <c r="I166" i="23" a="1"/>
  <c r="I166" i="23" s="1"/>
  <c r="J166" i="23" a="1"/>
  <c r="J166" i="23" s="1"/>
  <c r="K166" i="23" a="1"/>
  <c r="K166" i="23" s="1"/>
  <c r="L166" i="23"/>
  <c r="N166" i="23"/>
  <c r="O166" i="23"/>
  <c r="P166" i="23"/>
  <c r="Q166" i="23"/>
  <c r="R166" i="23"/>
  <c r="S166" i="23" s="1"/>
  <c r="T166" i="23"/>
  <c r="U166" i="23"/>
  <c r="V166" i="23"/>
  <c r="W166" i="23"/>
  <c r="A167" i="23"/>
  <c r="B167" i="23"/>
  <c r="C167" i="23"/>
  <c r="D167" i="23"/>
  <c r="E167" i="23"/>
  <c r="F167" i="23"/>
  <c r="H167" i="23" a="1"/>
  <c r="H167" i="23"/>
  <c r="I167" i="23" a="1"/>
  <c r="I167" i="23" s="1"/>
  <c r="J167" i="23" a="1"/>
  <c r="J167" i="23" s="1"/>
  <c r="K167" i="23" a="1"/>
  <c r="K167" i="23"/>
  <c r="L167" i="23"/>
  <c r="N167" i="23"/>
  <c r="O167" i="23"/>
  <c r="P167" i="23"/>
  <c r="Q167" i="23" s="1"/>
  <c r="R167" i="23"/>
  <c r="S167" i="23" s="1"/>
  <c r="T167" i="23"/>
  <c r="U167" i="23"/>
  <c r="V167" i="23"/>
  <c r="W167" i="23" s="1"/>
  <c r="A168" i="23"/>
  <c r="B168" i="23"/>
  <c r="C168" i="23"/>
  <c r="D168" i="23"/>
  <c r="E168" i="23"/>
  <c r="F168" i="23"/>
  <c r="H168" i="23" a="1"/>
  <c r="H168" i="23" s="1"/>
  <c r="I168" i="23" a="1"/>
  <c r="I168" i="23" s="1"/>
  <c r="J168" i="23" a="1"/>
  <c r="J168" i="23" s="1"/>
  <c r="K168" i="23" a="1"/>
  <c r="K168" i="23" s="1"/>
  <c r="L168" i="23"/>
  <c r="N168" i="23"/>
  <c r="V168" i="23" s="1"/>
  <c r="O168" i="23"/>
  <c r="P168" i="23"/>
  <c r="Q168" i="23" s="1"/>
  <c r="R168" i="23"/>
  <c r="S168" i="23"/>
  <c r="T168" i="23"/>
  <c r="U168" i="23"/>
  <c r="W168" i="23"/>
  <c r="A169" i="23"/>
  <c r="B169" i="23"/>
  <c r="C169" i="23"/>
  <c r="D169" i="23"/>
  <c r="E169" i="23"/>
  <c r="F169" i="23"/>
  <c r="H169" i="23" a="1"/>
  <c r="H169" i="23" s="1"/>
  <c r="I169" i="23" a="1"/>
  <c r="I169" i="23" s="1"/>
  <c r="J169" i="23" a="1"/>
  <c r="J169" i="23"/>
  <c r="K169" i="23" a="1"/>
  <c r="K169" i="23" s="1"/>
  <c r="L169" i="23"/>
  <c r="N169" i="23"/>
  <c r="O169" i="23" s="1"/>
  <c r="P169" i="23"/>
  <c r="Q169" i="23"/>
  <c r="R169" i="23"/>
  <c r="S169" i="23"/>
  <c r="T169" i="23"/>
  <c r="U169" i="23"/>
  <c r="V169" i="23"/>
  <c r="W169" i="23" s="1"/>
  <c r="A170" i="23"/>
  <c r="B170" i="23"/>
  <c r="C170" i="23"/>
  <c r="D170" i="23"/>
  <c r="E170" i="23"/>
  <c r="F170" i="23"/>
  <c r="H170" i="23" a="1"/>
  <c r="H170" i="23" s="1"/>
  <c r="I170" i="23" a="1"/>
  <c r="I170" i="23"/>
  <c r="J170" i="23" a="1"/>
  <c r="J170" i="23"/>
  <c r="K170" i="23" a="1"/>
  <c r="K170" i="23" s="1"/>
  <c r="L170" i="23"/>
  <c r="N170" i="23"/>
  <c r="O170" i="23"/>
  <c r="P170" i="23"/>
  <c r="Q170" i="23"/>
  <c r="R170" i="23"/>
  <c r="S170" i="23"/>
  <c r="T170" i="23"/>
  <c r="U170" i="23" s="1"/>
  <c r="V170" i="23"/>
  <c r="W170" i="23"/>
  <c r="A171" i="23"/>
  <c r="B171" i="23"/>
  <c r="C171" i="23"/>
  <c r="D171" i="23"/>
  <c r="E171" i="23"/>
  <c r="F171" i="23"/>
  <c r="H171" i="23" a="1"/>
  <c r="H171" i="23"/>
  <c r="I171" i="23" a="1"/>
  <c r="I171" i="23"/>
  <c r="J171" i="23" a="1"/>
  <c r="J171" i="23" s="1"/>
  <c r="K171" i="23" a="1"/>
  <c r="K171" i="23"/>
  <c r="L171" i="23"/>
  <c r="N171" i="23"/>
  <c r="O171" i="23"/>
  <c r="P171" i="23"/>
  <c r="Q171" i="23" s="1"/>
  <c r="R171" i="23"/>
  <c r="S171" i="23"/>
  <c r="T171" i="23"/>
  <c r="U171" i="23" s="1"/>
  <c r="V171" i="23"/>
  <c r="W171" i="23" s="1"/>
  <c r="A172" i="23"/>
  <c r="B172" i="23"/>
  <c r="C172" i="23"/>
  <c r="D172" i="23"/>
  <c r="E172" i="23"/>
  <c r="F172" i="23"/>
  <c r="H172" i="23" a="1"/>
  <c r="H172" i="23"/>
  <c r="I172" i="23" a="1"/>
  <c r="I172" i="23" s="1"/>
  <c r="J172" i="23" a="1"/>
  <c r="J172" i="23" s="1"/>
  <c r="K172" i="23" a="1"/>
  <c r="K172" i="23" s="1"/>
  <c r="L172" i="23"/>
  <c r="N172" i="23"/>
  <c r="O172" i="23" s="1"/>
  <c r="P172" i="23"/>
  <c r="Q172" i="23"/>
  <c r="R172" i="23"/>
  <c r="S172" i="23" s="1"/>
  <c r="T172" i="23"/>
  <c r="U172" i="23" s="1"/>
  <c r="A173" i="23"/>
  <c r="B173" i="23"/>
  <c r="C173" i="23"/>
  <c r="D173" i="23"/>
  <c r="E173" i="23"/>
  <c r="F173" i="23"/>
  <c r="H173" i="23" a="1"/>
  <c r="H173" i="23"/>
  <c r="I173" i="23" a="1"/>
  <c r="I173" i="23" s="1"/>
  <c r="J173" i="23" a="1"/>
  <c r="J173" i="23" s="1"/>
  <c r="K173" i="23" a="1"/>
  <c r="K173" i="23" s="1"/>
  <c r="L173" i="23"/>
  <c r="N173" i="23"/>
  <c r="O173" i="23" s="1"/>
  <c r="P173" i="23"/>
  <c r="Q173" i="23" s="1"/>
  <c r="R173" i="23"/>
  <c r="S173" i="23" s="1"/>
  <c r="T173" i="23"/>
  <c r="U173" i="23"/>
  <c r="V173" i="23"/>
  <c r="W173" i="23" s="1"/>
  <c r="A174" i="23"/>
  <c r="B174" i="23"/>
  <c r="C174" i="23"/>
  <c r="D174" i="23"/>
  <c r="E174" i="23"/>
  <c r="F174" i="23"/>
  <c r="H174" i="23" a="1"/>
  <c r="H174" i="23"/>
  <c r="I174" i="23" a="1"/>
  <c r="I174" i="23" s="1"/>
  <c r="J174" i="23" a="1"/>
  <c r="J174" i="23"/>
  <c r="K174" i="23" a="1"/>
  <c r="K174" i="23"/>
  <c r="L174" i="23"/>
  <c r="N174" i="23"/>
  <c r="O174" i="23"/>
  <c r="P174" i="23"/>
  <c r="Q174" i="23"/>
  <c r="R174" i="23"/>
  <c r="S174" i="23" s="1"/>
  <c r="T174" i="23"/>
  <c r="U174" i="23"/>
  <c r="V174" i="23"/>
  <c r="W174" i="23"/>
  <c r="A175" i="23"/>
  <c r="B175" i="23"/>
  <c r="C175" i="23"/>
  <c r="D175" i="23"/>
  <c r="E175" i="23"/>
  <c r="F175" i="23"/>
  <c r="H175" i="23" a="1"/>
  <c r="H175" i="23"/>
  <c r="I175" i="23" a="1"/>
  <c r="I175" i="23" s="1"/>
  <c r="J175" i="23" a="1"/>
  <c r="J175" i="23"/>
  <c r="K175" i="23" a="1"/>
  <c r="K175" i="23"/>
  <c r="L175" i="23"/>
  <c r="N175" i="23"/>
  <c r="O175" i="23" s="1"/>
  <c r="P175" i="23"/>
  <c r="Q175" i="23" s="1"/>
  <c r="R175" i="23"/>
  <c r="S175" i="23" s="1"/>
  <c r="T175" i="23"/>
  <c r="U175" i="23" s="1"/>
  <c r="V175" i="23"/>
  <c r="W175" i="23"/>
  <c r="A176" i="23"/>
  <c r="B176" i="23"/>
  <c r="C176" i="23"/>
  <c r="D176" i="23"/>
  <c r="E176" i="23"/>
  <c r="F176" i="23"/>
  <c r="H176" i="23" a="1"/>
  <c r="H176" i="23" s="1"/>
  <c r="I176" i="23" a="1"/>
  <c r="I176" i="23"/>
  <c r="J176" i="23" a="1"/>
  <c r="J176" i="23"/>
  <c r="K176" i="23" a="1"/>
  <c r="K176" i="23"/>
  <c r="L176" i="23"/>
  <c r="N176" i="23"/>
  <c r="O176" i="23"/>
  <c r="P176" i="23"/>
  <c r="Q176" i="23"/>
  <c r="R176" i="23"/>
  <c r="S176" i="23" s="1"/>
  <c r="T176" i="23"/>
  <c r="U176" i="23"/>
  <c r="V176" i="23"/>
  <c r="W176" i="23"/>
  <c r="A177" i="23"/>
  <c r="B177" i="23"/>
  <c r="C177" i="23"/>
  <c r="D177" i="23"/>
  <c r="E177" i="23"/>
  <c r="F177" i="23"/>
  <c r="H177" i="23" a="1"/>
  <c r="H177" i="23"/>
  <c r="I177" i="23" a="1"/>
  <c r="I177" i="23" s="1"/>
  <c r="J177" i="23" a="1"/>
  <c r="J177" i="23"/>
  <c r="K177" i="23" a="1"/>
  <c r="K177" i="23"/>
  <c r="L177" i="23"/>
  <c r="N177" i="23"/>
  <c r="O177" i="23" s="1"/>
  <c r="P177" i="23"/>
  <c r="Q177" i="23" s="1"/>
  <c r="R177" i="23"/>
  <c r="S177" i="23"/>
  <c r="T177" i="23"/>
  <c r="U177" i="23"/>
  <c r="V177" i="23"/>
  <c r="W177" i="23" s="1"/>
  <c r="A178" i="23"/>
  <c r="B178" i="23"/>
  <c r="C178" i="23"/>
  <c r="D178" i="23"/>
  <c r="E178" i="23"/>
  <c r="F178" i="23"/>
  <c r="H178" i="23" a="1"/>
  <c r="H178" i="23" s="1"/>
  <c r="I178" i="23" a="1"/>
  <c r="I178" i="23" s="1"/>
  <c r="J178" i="23" a="1"/>
  <c r="J178" i="23"/>
  <c r="K178" i="23" a="1"/>
  <c r="K178" i="23" s="1"/>
  <c r="L178" i="23"/>
  <c r="N178" i="23"/>
  <c r="O178" i="23" s="1"/>
  <c r="P178" i="23"/>
  <c r="Q178" i="23"/>
  <c r="R178" i="23"/>
  <c r="S178" i="23"/>
  <c r="T178" i="23"/>
  <c r="U178" i="23"/>
  <c r="V178" i="23"/>
  <c r="W178" i="23" s="1"/>
  <c r="A179" i="23"/>
  <c r="B179" i="23"/>
  <c r="C179" i="23"/>
  <c r="D179" i="23"/>
  <c r="E179" i="23"/>
  <c r="F179" i="23"/>
  <c r="H179" i="23" a="1"/>
  <c r="H179" i="23"/>
  <c r="I179" i="23" a="1"/>
  <c r="I179" i="23"/>
  <c r="J179" i="23" a="1"/>
  <c r="J179" i="23"/>
  <c r="K179" i="23" a="1"/>
  <c r="K179" i="23" s="1"/>
  <c r="L179" i="23"/>
  <c r="N179" i="23"/>
  <c r="O179" i="23"/>
  <c r="P179" i="23"/>
  <c r="Q179" i="23"/>
  <c r="R179" i="23"/>
  <c r="S179" i="23" s="1"/>
  <c r="T179" i="23"/>
  <c r="U179" i="23" s="1"/>
  <c r="V179" i="23"/>
  <c r="W179" i="23" s="1"/>
  <c r="A180" i="23"/>
  <c r="B180" i="23"/>
  <c r="C180" i="23"/>
  <c r="D180" i="23"/>
  <c r="E180" i="23"/>
  <c r="F180" i="23"/>
  <c r="H180" i="23" a="1"/>
  <c r="H180" i="23" s="1"/>
  <c r="I180" i="23" a="1"/>
  <c r="I180" i="23" s="1"/>
  <c r="J180" i="23" a="1"/>
  <c r="J180" i="23" s="1"/>
  <c r="K180" i="23" a="1"/>
  <c r="K180" i="23" s="1"/>
  <c r="L180" i="23"/>
  <c r="N180" i="23"/>
  <c r="V180" i="23" s="1"/>
  <c r="O180" i="23"/>
  <c r="P180" i="23"/>
  <c r="Q180" i="23"/>
  <c r="R180" i="23"/>
  <c r="S180" i="23" s="1"/>
  <c r="T180" i="23"/>
  <c r="U180" i="23"/>
  <c r="W180" i="23"/>
  <c r="A181" i="23"/>
  <c r="B181" i="23"/>
  <c r="C181" i="23"/>
  <c r="D181" i="23"/>
  <c r="E181" i="23"/>
  <c r="F181" i="23"/>
  <c r="H181" i="23" a="1"/>
  <c r="H181" i="23"/>
  <c r="I181" i="23" a="1"/>
  <c r="I181" i="23" s="1"/>
  <c r="J181" i="23" a="1"/>
  <c r="J181" i="23" s="1"/>
  <c r="K181" i="23" a="1"/>
  <c r="K181" i="23" s="1"/>
  <c r="L181" i="23"/>
  <c r="N181" i="23"/>
  <c r="O181" i="23"/>
  <c r="P181" i="23"/>
  <c r="Q181" i="23"/>
  <c r="R181" i="23"/>
  <c r="S181" i="23" s="1"/>
  <c r="T181" i="23"/>
  <c r="U181" i="23"/>
  <c r="V181" i="23"/>
  <c r="W181" i="23" s="1"/>
  <c r="A182" i="23"/>
  <c r="B182" i="23"/>
  <c r="C182" i="23"/>
  <c r="D182" i="23"/>
  <c r="E182" i="23"/>
  <c r="F182" i="23"/>
  <c r="H182" i="23" a="1"/>
  <c r="H182" i="23" s="1"/>
  <c r="I182" i="23" a="1"/>
  <c r="I182" i="23" s="1"/>
  <c r="J182" i="23" a="1"/>
  <c r="J182" i="23"/>
  <c r="K182" i="23" a="1"/>
  <c r="K182" i="23"/>
  <c r="L182" i="23"/>
  <c r="N182" i="23"/>
  <c r="O182" i="23"/>
  <c r="P182" i="23"/>
  <c r="Q182" i="23" s="1"/>
  <c r="R182" i="23"/>
  <c r="S182" i="23" s="1"/>
  <c r="T182" i="23"/>
  <c r="U182" i="23"/>
  <c r="V182" i="23"/>
  <c r="W182" i="23"/>
  <c r="A183" i="23"/>
  <c r="B183" i="23"/>
  <c r="C183" i="23"/>
  <c r="D183" i="23"/>
  <c r="E183" i="23"/>
  <c r="F183" i="23"/>
  <c r="H183" i="23" a="1"/>
  <c r="H183" i="23"/>
  <c r="I183" i="23" a="1"/>
  <c r="I183" i="23" s="1"/>
  <c r="J183" i="23" a="1"/>
  <c r="J183" i="23"/>
  <c r="K183" i="23" a="1"/>
  <c r="K183" i="23"/>
  <c r="L183" i="23"/>
  <c r="N183" i="23"/>
  <c r="O183" i="23"/>
  <c r="P183" i="23"/>
  <c r="Q183" i="23" s="1"/>
  <c r="R183" i="23"/>
  <c r="S183" i="23"/>
  <c r="T183" i="23"/>
  <c r="U183" i="23"/>
  <c r="V183" i="23"/>
  <c r="W183" i="23" s="1"/>
  <c r="A184" i="23"/>
  <c r="B184" i="23"/>
  <c r="C184" i="23"/>
  <c r="D184" i="23"/>
  <c r="E184" i="23"/>
  <c r="F184" i="23"/>
  <c r="H184" i="23" a="1"/>
  <c r="H184" i="23" s="1"/>
  <c r="I184" i="23" a="1"/>
  <c r="I184" i="23"/>
  <c r="J184" i="23" a="1"/>
  <c r="J184" i="23"/>
  <c r="K184" i="23" a="1"/>
  <c r="K184" i="23"/>
  <c r="L184" i="23"/>
  <c r="N184" i="23"/>
  <c r="O184" i="23"/>
  <c r="P184" i="23"/>
  <c r="Q184" i="23"/>
  <c r="R184" i="23"/>
  <c r="S184" i="23"/>
  <c r="T184" i="23"/>
  <c r="U184" i="23"/>
  <c r="V184" i="23"/>
  <c r="W184" i="23"/>
  <c r="A185" i="23"/>
  <c r="B185" i="23"/>
  <c r="C185" i="23"/>
  <c r="D185" i="23"/>
  <c r="E185" i="23"/>
  <c r="F185" i="23"/>
  <c r="H185" i="23" a="1"/>
  <c r="H185" i="23"/>
  <c r="I185" i="23" a="1"/>
  <c r="I185" i="23"/>
  <c r="J185" i="23" a="1"/>
  <c r="J185" i="23"/>
  <c r="K185" i="23" a="1"/>
  <c r="K185" i="23"/>
  <c r="L185" i="23"/>
  <c r="N185" i="23"/>
  <c r="O185" i="23" s="1"/>
  <c r="P185" i="23"/>
  <c r="Q185" i="23"/>
  <c r="R185" i="23"/>
  <c r="S185" i="23"/>
  <c r="T185" i="23"/>
  <c r="U185" i="23"/>
  <c r="A186" i="23"/>
  <c r="B186" i="23"/>
  <c r="C186" i="23"/>
  <c r="D186" i="23"/>
  <c r="E186" i="23"/>
  <c r="F186" i="23"/>
  <c r="H186" i="23" a="1"/>
  <c r="H186" i="23"/>
  <c r="I186" i="23" a="1"/>
  <c r="I186" i="23"/>
  <c r="J186" i="23" a="1"/>
  <c r="J186" i="23"/>
  <c r="K186" i="23" a="1"/>
  <c r="K186" i="23" s="1"/>
  <c r="L186" i="23"/>
  <c r="N186" i="23"/>
  <c r="O186" i="23"/>
  <c r="P186" i="23"/>
  <c r="Q186" i="23"/>
  <c r="R186" i="23"/>
  <c r="S186" i="23"/>
  <c r="T186" i="23"/>
  <c r="U186" i="23" s="1"/>
  <c r="V186" i="23"/>
  <c r="W186" i="23"/>
  <c r="A187" i="23"/>
  <c r="B187" i="23"/>
  <c r="C187" i="23"/>
  <c r="D187" i="23"/>
  <c r="E187" i="23"/>
  <c r="F187" i="23"/>
  <c r="H187" i="23" a="1"/>
  <c r="H187" i="23"/>
  <c r="I187" i="23" a="1"/>
  <c r="I187" i="23"/>
  <c r="J187" i="23" a="1"/>
  <c r="J187" i="23" s="1"/>
  <c r="K187" i="23" a="1"/>
  <c r="K187" i="23"/>
  <c r="L187" i="23"/>
  <c r="N187" i="23"/>
  <c r="O187" i="23"/>
  <c r="P187" i="23"/>
  <c r="Q187" i="23" s="1"/>
  <c r="R187" i="23"/>
  <c r="S187" i="23"/>
  <c r="T187" i="23"/>
  <c r="U187" i="23" s="1"/>
  <c r="V187" i="23"/>
  <c r="W187" i="23" s="1"/>
  <c r="A188" i="23"/>
  <c r="B188" i="23"/>
  <c r="C188" i="23"/>
  <c r="D188" i="23"/>
  <c r="E188" i="23"/>
  <c r="F188" i="23"/>
  <c r="H188" i="23" a="1"/>
  <c r="H188" i="23"/>
  <c r="I188" i="23" a="1"/>
  <c r="I188" i="23" s="1"/>
  <c r="J188" i="23" a="1"/>
  <c r="J188" i="23" s="1"/>
  <c r="K188" i="23" a="1"/>
  <c r="K188" i="23" s="1"/>
  <c r="L188" i="23"/>
  <c r="N188" i="23"/>
  <c r="O188" i="23" s="1"/>
  <c r="P188" i="23"/>
  <c r="Q188" i="23"/>
  <c r="R188" i="23"/>
  <c r="S188" i="23" s="1"/>
  <c r="T188" i="23"/>
  <c r="U188" i="23"/>
  <c r="V188" i="23"/>
  <c r="W188" i="23" s="1"/>
  <c r="A189" i="23"/>
  <c r="B189" i="23"/>
  <c r="C189" i="23"/>
  <c r="D189" i="23"/>
  <c r="E189" i="23"/>
  <c r="F189" i="23"/>
  <c r="H189" i="23" a="1"/>
  <c r="H189" i="23"/>
  <c r="I189" i="23" a="1"/>
  <c r="I189" i="23" s="1"/>
  <c r="J189" i="23" a="1"/>
  <c r="J189" i="23" s="1"/>
  <c r="K189" i="23" a="1"/>
  <c r="K189" i="23" s="1"/>
  <c r="L189" i="23"/>
  <c r="N189" i="23"/>
  <c r="P189" i="23"/>
  <c r="Q189" i="23" s="1"/>
  <c r="R189" i="23"/>
  <c r="S189" i="23" s="1"/>
  <c r="T189" i="23"/>
  <c r="U189" i="23"/>
  <c r="A190" i="23"/>
  <c r="B190" i="23"/>
  <c r="C190" i="23"/>
  <c r="D190" i="23"/>
  <c r="E190" i="23"/>
  <c r="F190" i="23"/>
  <c r="H190" i="23" a="1"/>
  <c r="H190" i="23"/>
  <c r="I190" i="23" a="1"/>
  <c r="I190" i="23" s="1"/>
  <c r="J190" i="23" a="1"/>
  <c r="J190" i="23"/>
  <c r="K190" i="23" a="1"/>
  <c r="K190" i="23" s="1"/>
  <c r="L190" i="23"/>
  <c r="N190" i="23"/>
  <c r="O190" i="23"/>
  <c r="P190" i="23"/>
  <c r="Q190" i="23"/>
  <c r="R190" i="23"/>
  <c r="S190" i="23" s="1"/>
  <c r="T190" i="23"/>
  <c r="U190" i="23"/>
  <c r="V190" i="23"/>
  <c r="W190" i="23"/>
  <c r="A191" i="23"/>
  <c r="B191" i="23"/>
  <c r="C191" i="23"/>
  <c r="D191" i="23"/>
  <c r="E191" i="23"/>
  <c r="F191" i="23"/>
  <c r="H191" i="23" a="1"/>
  <c r="H191" i="23"/>
  <c r="I191" i="23" a="1"/>
  <c r="I191" i="23" s="1"/>
  <c r="J191" i="23" a="1"/>
  <c r="J191" i="23"/>
  <c r="K191" i="23" a="1"/>
  <c r="K191" i="23"/>
  <c r="L191" i="23"/>
  <c r="N191" i="23"/>
  <c r="O191" i="23" s="1"/>
  <c r="P191" i="23"/>
  <c r="Q191" i="23" s="1"/>
  <c r="R191" i="23"/>
  <c r="S191" i="23" s="1"/>
  <c r="T191" i="23"/>
  <c r="U191" i="23" s="1"/>
  <c r="V191" i="23"/>
  <c r="W191" i="23"/>
  <c r="A192" i="23"/>
  <c r="B192" i="23"/>
  <c r="C192" i="23"/>
  <c r="D192" i="23"/>
  <c r="E192" i="23"/>
  <c r="F192" i="23"/>
  <c r="H192" i="23" a="1"/>
  <c r="H192" i="23" s="1"/>
  <c r="I192" i="23" a="1"/>
  <c r="I192" i="23"/>
  <c r="J192" i="23" a="1"/>
  <c r="J192" i="23"/>
  <c r="K192" i="23" a="1"/>
  <c r="K192" i="23"/>
  <c r="L192" i="23"/>
  <c r="N192" i="23"/>
  <c r="O192" i="23"/>
  <c r="P192" i="23"/>
  <c r="Q192" i="23"/>
  <c r="R192" i="23"/>
  <c r="S192" i="23"/>
  <c r="T192" i="23"/>
  <c r="U192" i="23"/>
  <c r="V192" i="23"/>
  <c r="W192" i="23"/>
  <c r="A193" i="23"/>
  <c r="B193" i="23"/>
  <c r="C193" i="23"/>
  <c r="D193" i="23"/>
  <c r="E193" i="23"/>
  <c r="F193" i="23"/>
  <c r="H193" i="23" a="1"/>
  <c r="H193" i="23"/>
  <c r="I193" i="23" a="1"/>
  <c r="I193" i="23"/>
  <c r="J193" i="23" a="1"/>
  <c r="J193" i="23"/>
  <c r="K193" i="23" a="1"/>
  <c r="K193" i="23"/>
  <c r="L193" i="23"/>
  <c r="N193" i="23"/>
  <c r="O193" i="23"/>
  <c r="P193" i="23"/>
  <c r="Q193" i="23" s="1"/>
  <c r="R193" i="23"/>
  <c r="S193" i="23" s="1"/>
  <c r="T193" i="23"/>
  <c r="U193" i="23"/>
  <c r="V193" i="23"/>
  <c r="W193" i="23" s="1"/>
  <c r="A194" i="23"/>
  <c r="B194" i="23"/>
  <c r="C194" i="23"/>
  <c r="D194" i="23"/>
  <c r="E194" i="23"/>
  <c r="F194" i="23"/>
  <c r="H194" i="23" a="1"/>
  <c r="H194" i="23"/>
  <c r="I194" i="23" a="1"/>
  <c r="I194" i="23" s="1"/>
  <c r="J194" i="23" a="1"/>
  <c r="J194" i="23" s="1"/>
  <c r="K194" i="23" a="1"/>
  <c r="K194" i="23"/>
  <c r="L194" i="23"/>
  <c r="N194" i="23"/>
  <c r="O194" i="23"/>
  <c r="P194" i="23"/>
  <c r="Q194" i="23"/>
  <c r="R194" i="23"/>
  <c r="S194" i="23"/>
  <c r="T194" i="23"/>
  <c r="U194" i="23"/>
  <c r="V194" i="23"/>
  <c r="W194" i="23"/>
  <c r="A195" i="23"/>
  <c r="B195" i="23"/>
  <c r="C195" i="23"/>
  <c r="D195" i="23"/>
  <c r="E195" i="23"/>
  <c r="F195" i="23"/>
  <c r="H195" i="23" a="1"/>
  <c r="H195" i="23"/>
  <c r="I195" i="23" a="1"/>
  <c r="I195" i="23"/>
  <c r="J195" i="23" a="1"/>
  <c r="J195" i="23"/>
  <c r="K195" i="23" a="1"/>
  <c r="K195" i="23"/>
  <c r="L195" i="23"/>
  <c r="N195" i="23"/>
  <c r="O195" i="23" s="1"/>
  <c r="P195" i="23"/>
  <c r="Q195" i="23" s="1"/>
  <c r="R195" i="23"/>
  <c r="S195" i="23"/>
  <c r="T195" i="23"/>
  <c r="U195" i="23"/>
  <c r="V195" i="23"/>
  <c r="W195" i="23" s="1"/>
  <c r="A196" i="23"/>
  <c r="B196" i="23"/>
  <c r="C196" i="23"/>
  <c r="D196" i="23"/>
  <c r="E196" i="23"/>
  <c r="F196" i="23"/>
  <c r="H196" i="23" a="1"/>
  <c r="H196" i="23" s="1"/>
  <c r="I196" i="23" a="1"/>
  <c r="I196" i="23" s="1"/>
  <c r="J196" i="23" a="1"/>
  <c r="J196" i="23" s="1"/>
  <c r="K196" i="23" a="1"/>
  <c r="K196" i="23" s="1"/>
  <c r="L196" i="23"/>
  <c r="N196" i="23"/>
  <c r="O196" i="23" s="1"/>
  <c r="P196" i="23"/>
  <c r="Q196" i="23" s="1"/>
  <c r="R196" i="23"/>
  <c r="S196" i="23"/>
  <c r="T196" i="23"/>
  <c r="U196" i="23"/>
  <c r="V196" i="23"/>
  <c r="W196" i="23" s="1"/>
  <c r="A197" i="23"/>
  <c r="B197" i="23"/>
  <c r="C197" i="23"/>
  <c r="D197" i="23"/>
  <c r="E197" i="23"/>
  <c r="F197" i="23"/>
  <c r="H197" i="23" a="1"/>
  <c r="H197" i="23" s="1"/>
  <c r="I197" i="23" a="1"/>
  <c r="I197" i="23"/>
  <c r="J197" i="23" a="1"/>
  <c r="J197" i="23"/>
  <c r="K197" i="23" a="1"/>
  <c r="K197" i="23" s="1"/>
  <c r="L197" i="23"/>
  <c r="N197" i="23"/>
  <c r="P197" i="23"/>
  <c r="Q197" i="23" s="1"/>
  <c r="R197" i="23"/>
  <c r="S197" i="23" s="1"/>
  <c r="T197" i="23"/>
  <c r="U197" i="23" s="1"/>
  <c r="A198" i="23"/>
  <c r="B198" i="23"/>
  <c r="C198" i="23"/>
  <c r="D198" i="23"/>
  <c r="E198" i="23"/>
  <c r="F198" i="23"/>
  <c r="H198" i="23" a="1"/>
  <c r="H198" i="23"/>
  <c r="I198" i="23" a="1"/>
  <c r="I198" i="23"/>
  <c r="J198" i="23" a="1"/>
  <c r="J198" i="23" s="1"/>
  <c r="K198" i="23" a="1"/>
  <c r="K198" i="23" s="1"/>
  <c r="L198" i="23"/>
  <c r="N198" i="23"/>
  <c r="O198" i="23" s="1"/>
  <c r="P198" i="23"/>
  <c r="Q198" i="23" s="1"/>
  <c r="R198" i="23"/>
  <c r="S198" i="23"/>
  <c r="T198" i="23"/>
  <c r="U198" i="23"/>
  <c r="V198" i="23"/>
  <c r="W198" i="23" s="1"/>
  <c r="A199" i="23"/>
  <c r="B199" i="23"/>
  <c r="C199" i="23"/>
  <c r="D199" i="23"/>
  <c r="E199" i="23"/>
  <c r="F199" i="23"/>
  <c r="H199" i="23" a="1"/>
  <c r="H199" i="23" s="1"/>
  <c r="I199" i="23" a="1"/>
  <c r="I199" i="23"/>
  <c r="J199" i="23" a="1"/>
  <c r="J199" i="23" s="1"/>
  <c r="K199" i="23" a="1"/>
  <c r="K199" i="23" s="1"/>
  <c r="L199" i="23"/>
  <c r="N199" i="23"/>
  <c r="P199" i="23"/>
  <c r="Q199" i="23"/>
  <c r="R199" i="23"/>
  <c r="S199" i="23" s="1"/>
  <c r="T199" i="23"/>
  <c r="U199" i="23" s="1"/>
  <c r="A200" i="23"/>
  <c r="B200" i="23"/>
  <c r="C200" i="23"/>
  <c r="D200" i="23"/>
  <c r="E200" i="23"/>
  <c r="F200" i="23"/>
  <c r="H200" i="23" a="1"/>
  <c r="H200" i="23"/>
  <c r="I200" i="23" a="1"/>
  <c r="I200" i="23"/>
  <c r="J200" i="23" a="1"/>
  <c r="J200" i="23" s="1"/>
  <c r="K200" i="23" a="1"/>
  <c r="K200" i="23" s="1"/>
  <c r="L200" i="23"/>
  <c r="N200" i="23"/>
  <c r="O200" i="23" s="1"/>
  <c r="P200" i="23"/>
  <c r="Q200" i="23"/>
  <c r="R200" i="23"/>
  <c r="S200" i="23"/>
  <c r="T200" i="23"/>
  <c r="U200" i="23" s="1"/>
  <c r="V200" i="23"/>
  <c r="W200" i="23" s="1"/>
  <c r="A201" i="23"/>
  <c r="B201" i="23"/>
  <c r="C201" i="23"/>
  <c r="D201" i="23"/>
  <c r="E201" i="23"/>
  <c r="F201" i="23"/>
  <c r="H201" i="23" a="1"/>
  <c r="H201" i="23"/>
  <c r="I201" i="23" a="1"/>
  <c r="I201" i="23"/>
  <c r="J201" i="23" a="1"/>
  <c r="J201" i="23"/>
  <c r="K201" i="23" a="1"/>
  <c r="K201" i="23" s="1"/>
  <c r="L201" i="23"/>
  <c r="N201" i="23"/>
  <c r="P201" i="23"/>
  <c r="Q201" i="23" s="1"/>
  <c r="R201" i="23"/>
  <c r="S201" i="23" s="1"/>
  <c r="T201" i="23"/>
  <c r="U201" i="23"/>
  <c r="A202" i="23"/>
  <c r="B202" i="23"/>
  <c r="C202" i="23"/>
  <c r="D202" i="23"/>
  <c r="E202" i="23"/>
  <c r="F202" i="23"/>
  <c r="H202" i="23" a="1"/>
  <c r="H202" i="23" s="1"/>
  <c r="I202" i="23" a="1"/>
  <c r="I202" i="23" s="1"/>
  <c r="J202" i="23" a="1"/>
  <c r="J202" i="23" s="1"/>
  <c r="K202" i="23" a="1"/>
  <c r="K202" i="23" s="1"/>
  <c r="L202" i="23"/>
  <c r="N202" i="23"/>
  <c r="O202" i="23"/>
  <c r="P202" i="23"/>
  <c r="Q202" i="23" s="1"/>
  <c r="R202" i="23"/>
  <c r="S202" i="23"/>
  <c r="T202" i="23"/>
  <c r="U202" i="23"/>
  <c r="V202" i="23"/>
  <c r="W202" i="23"/>
  <c r="A203" i="23"/>
  <c r="B203" i="23"/>
  <c r="C203" i="23"/>
  <c r="D203" i="23"/>
  <c r="E203" i="23"/>
  <c r="F203" i="23"/>
  <c r="H203" i="23" a="1"/>
  <c r="H203" i="23" s="1"/>
  <c r="I203" i="23" a="1"/>
  <c r="I203" i="23"/>
  <c r="J203" i="23" a="1"/>
  <c r="J203" i="23" s="1"/>
  <c r="K203" i="23" a="1"/>
  <c r="K203" i="23"/>
  <c r="L203" i="23"/>
  <c r="N203" i="23"/>
  <c r="V203" i="23" s="1"/>
  <c r="O203" i="23"/>
  <c r="P203" i="23"/>
  <c r="Q203" i="23" s="1"/>
  <c r="R203" i="23"/>
  <c r="S203" i="23" s="1"/>
  <c r="T203" i="23"/>
  <c r="U203" i="23"/>
  <c r="W203" i="23"/>
  <c r="A204" i="23"/>
  <c r="B204" i="23"/>
  <c r="C204" i="23"/>
  <c r="D204" i="23"/>
  <c r="E204" i="23"/>
  <c r="F204" i="23"/>
  <c r="H204" i="23" a="1"/>
  <c r="H204" i="23" s="1"/>
  <c r="I204" i="23" a="1"/>
  <c r="I204" i="23"/>
  <c r="J204" i="23" a="1"/>
  <c r="J204" i="23" s="1"/>
  <c r="K204" i="23" a="1"/>
  <c r="K204" i="23" s="1"/>
  <c r="L204" i="23"/>
  <c r="N204" i="23"/>
  <c r="O204" i="23"/>
  <c r="P204" i="23"/>
  <c r="Q204" i="23"/>
  <c r="R204" i="23"/>
  <c r="S204" i="23" s="1"/>
  <c r="T204" i="23"/>
  <c r="U204" i="23"/>
  <c r="V204" i="23"/>
  <c r="W204" i="23" s="1"/>
  <c r="A205" i="23"/>
  <c r="B205" i="23"/>
  <c r="C205" i="23"/>
  <c r="D205" i="23"/>
  <c r="E205" i="23"/>
  <c r="F205" i="23"/>
  <c r="H205" i="23" a="1"/>
  <c r="H205" i="23" s="1"/>
  <c r="I205" i="23" a="1"/>
  <c r="I205" i="23" s="1"/>
  <c r="J205" i="23" a="1"/>
  <c r="J205" i="23"/>
  <c r="K205" i="23" a="1"/>
  <c r="K205" i="23" s="1"/>
  <c r="L205" i="23"/>
  <c r="N205" i="23"/>
  <c r="O205" i="23" s="1"/>
  <c r="P205" i="23"/>
  <c r="Q205" i="23"/>
  <c r="R205" i="23"/>
  <c r="S205" i="23" s="1"/>
  <c r="T205" i="23"/>
  <c r="U205" i="23"/>
  <c r="V205" i="23"/>
  <c r="W205" i="23" s="1"/>
  <c r="A206" i="23"/>
  <c r="B206" i="23"/>
  <c r="C206" i="23"/>
  <c r="D206" i="23"/>
  <c r="E206" i="23"/>
  <c r="F206" i="23"/>
  <c r="H206" i="23" a="1"/>
  <c r="H206" i="23" s="1"/>
  <c r="I206" i="23" a="1"/>
  <c r="I206" i="23" s="1"/>
  <c r="J206" i="23" a="1"/>
  <c r="J206" i="23"/>
  <c r="K206" i="23" a="1"/>
  <c r="K206" i="23" s="1"/>
  <c r="L206" i="23"/>
  <c r="N206" i="23"/>
  <c r="P206" i="23"/>
  <c r="Q206" i="23"/>
  <c r="R206" i="23"/>
  <c r="S206" i="23"/>
  <c r="T206" i="23"/>
  <c r="U206" i="23" s="1"/>
  <c r="A207" i="23"/>
  <c r="B207" i="23"/>
  <c r="C207" i="23"/>
  <c r="D207" i="23"/>
  <c r="E207" i="23"/>
  <c r="F207" i="23"/>
  <c r="H207" i="23" a="1"/>
  <c r="H207" i="23" s="1"/>
  <c r="I207" i="23" a="1"/>
  <c r="I207" i="23"/>
  <c r="J207" i="23" a="1"/>
  <c r="J207" i="23" s="1"/>
  <c r="K207" i="23" a="1"/>
  <c r="K207" i="23"/>
  <c r="L207" i="23"/>
  <c r="N207" i="23"/>
  <c r="O207" i="23"/>
  <c r="P207" i="23"/>
  <c r="Q207" i="23" s="1"/>
  <c r="R207" i="23"/>
  <c r="S207" i="23" s="1"/>
  <c r="T207" i="23"/>
  <c r="U207" i="23" s="1"/>
  <c r="V207" i="23"/>
  <c r="W207" i="23"/>
  <c r="A208" i="23"/>
  <c r="B208" i="23"/>
  <c r="C208" i="23"/>
  <c r="D208" i="23"/>
  <c r="E208" i="23"/>
  <c r="F208" i="23"/>
  <c r="H208" i="23" a="1"/>
  <c r="H208" i="23"/>
  <c r="I208" i="23" a="1"/>
  <c r="I208" i="23"/>
  <c r="J208" i="23" a="1"/>
  <c r="J208" i="23" s="1"/>
  <c r="K208" i="23" a="1"/>
  <c r="K208" i="23" s="1"/>
  <c r="L208" i="23"/>
  <c r="N208" i="23"/>
  <c r="O208" i="23"/>
  <c r="P208" i="23"/>
  <c r="Q208" i="23"/>
  <c r="R208" i="23"/>
  <c r="S208" i="23" s="1"/>
  <c r="T208" i="23"/>
  <c r="U208" i="23"/>
  <c r="V208" i="23"/>
  <c r="W208" i="23"/>
  <c r="A209" i="23"/>
  <c r="B209" i="23"/>
  <c r="C209" i="23"/>
  <c r="D209" i="23"/>
  <c r="E209" i="23"/>
  <c r="F209" i="23"/>
  <c r="H209" i="23" a="1"/>
  <c r="H209" i="23"/>
  <c r="I209" i="23" a="1"/>
  <c r="I209" i="23" s="1"/>
  <c r="J209" i="23" a="1"/>
  <c r="J209" i="23"/>
  <c r="K209" i="23" a="1"/>
  <c r="K209" i="23"/>
  <c r="L209" i="23"/>
  <c r="N209" i="23"/>
  <c r="P209" i="23"/>
  <c r="Q209" i="23" s="1"/>
  <c r="R209" i="23"/>
  <c r="S209" i="23" s="1"/>
  <c r="T209" i="23"/>
  <c r="U209" i="23" s="1"/>
  <c r="A210" i="23"/>
  <c r="B210" i="23"/>
  <c r="C210" i="23"/>
  <c r="D210" i="23"/>
  <c r="E210" i="23"/>
  <c r="F210" i="23"/>
  <c r="H210" i="23" a="1"/>
  <c r="H210" i="23" s="1"/>
  <c r="I210" i="23" a="1"/>
  <c r="I210" i="23" s="1"/>
  <c r="J210" i="23" a="1"/>
  <c r="J210" i="23"/>
  <c r="K210" i="23" a="1"/>
  <c r="K210" i="23"/>
  <c r="L210" i="23"/>
  <c r="N210" i="23"/>
  <c r="O210" i="23"/>
  <c r="P210" i="23"/>
  <c r="Q210" i="23" s="1"/>
  <c r="R210" i="23"/>
  <c r="S210" i="23"/>
  <c r="T210" i="23"/>
  <c r="U210" i="23" s="1"/>
  <c r="V210" i="23"/>
  <c r="W210" i="23"/>
  <c r="A211" i="23"/>
  <c r="B211" i="23"/>
  <c r="C211" i="23"/>
  <c r="D211" i="23"/>
  <c r="E211" i="23"/>
  <c r="F211" i="23"/>
  <c r="H211" i="23" a="1"/>
  <c r="H211" i="23" s="1"/>
  <c r="I211" i="23" a="1"/>
  <c r="I211" i="23"/>
  <c r="J211" i="23" a="1"/>
  <c r="J211" i="23" s="1"/>
  <c r="K211" i="23" a="1"/>
  <c r="K211" i="23"/>
  <c r="L211" i="23"/>
  <c r="N211" i="23"/>
  <c r="V211" i="23" s="1"/>
  <c r="W211" i="23" s="1"/>
  <c r="O211" i="23"/>
  <c r="P211" i="23"/>
  <c r="Q211" i="23" s="1"/>
  <c r="R211" i="23"/>
  <c r="S211" i="23"/>
  <c r="T211" i="23"/>
  <c r="U211" i="23" s="1"/>
  <c r="A212" i="23"/>
  <c r="B212" i="23"/>
  <c r="C212" i="23"/>
  <c r="D212" i="23"/>
  <c r="E212" i="23"/>
  <c r="F212" i="23"/>
  <c r="H212" i="23" a="1"/>
  <c r="H212" i="23" s="1"/>
  <c r="I212" i="23" a="1"/>
  <c r="I212" i="23" s="1"/>
  <c r="J212" i="23" a="1"/>
  <c r="J212" i="23"/>
  <c r="K212" i="23" a="1"/>
  <c r="K212" i="23" s="1"/>
  <c r="L212" i="23"/>
  <c r="N212" i="23"/>
  <c r="P212" i="23"/>
  <c r="Q212" i="23"/>
  <c r="R212" i="23"/>
  <c r="S212" i="23" s="1"/>
  <c r="T212" i="23"/>
  <c r="U212" i="23"/>
  <c r="A213" i="23"/>
  <c r="B213" i="23"/>
  <c r="C213" i="23"/>
  <c r="D213" i="23"/>
  <c r="E213" i="23"/>
  <c r="F213" i="23"/>
  <c r="H213" i="23" a="1"/>
  <c r="H213" i="23"/>
  <c r="I213" i="23" a="1"/>
  <c r="I213" i="23"/>
  <c r="J213" i="23" a="1"/>
  <c r="J213" i="23"/>
  <c r="K213" i="23" a="1"/>
  <c r="K213" i="23" s="1"/>
  <c r="L213" i="23"/>
  <c r="N213" i="23"/>
  <c r="O213" i="23" s="1"/>
  <c r="P213" i="23"/>
  <c r="Q213" i="23" s="1"/>
  <c r="R213" i="23"/>
  <c r="S213" i="23" s="1"/>
  <c r="T213" i="23"/>
  <c r="U213" i="23"/>
  <c r="V213" i="23"/>
  <c r="W213" i="23" s="1"/>
  <c r="A214" i="23"/>
  <c r="B214" i="23"/>
  <c r="C214" i="23"/>
  <c r="D214" i="23"/>
  <c r="E214" i="23"/>
  <c r="F214" i="23"/>
  <c r="H214" i="23" a="1"/>
  <c r="H214" i="23"/>
  <c r="I214" i="23" a="1"/>
  <c r="I214" i="23"/>
  <c r="J214" i="23" a="1"/>
  <c r="J214" i="23" s="1"/>
  <c r="K214" i="23" a="1"/>
  <c r="K214" i="23" s="1"/>
  <c r="L214" i="23"/>
  <c r="N214" i="23"/>
  <c r="O214" i="23" s="1"/>
  <c r="P214" i="23"/>
  <c r="Q214" i="23" s="1"/>
  <c r="R214" i="23"/>
  <c r="S214" i="23"/>
  <c r="T214" i="23"/>
  <c r="U214" i="23"/>
  <c r="V214" i="23"/>
  <c r="W214" i="23" s="1"/>
  <c r="A215" i="23"/>
  <c r="B215" i="23"/>
  <c r="C215" i="23"/>
  <c r="D215" i="23"/>
  <c r="E215" i="23"/>
  <c r="F215" i="23"/>
  <c r="H215" i="23" a="1"/>
  <c r="H215" i="23" s="1"/>
  <c r="I215" i="23" a="1"/>
  <c r="I215" i="23"/>
  <c r="J215" i="23" a="1"/>
  <c r="J215" i="23" s="1"/>
  <c r="K215" i="23" a="1"/>
  <c r="K215" i="23" s="1"/>
  <c r="L215" i="23"/>
  <c r="N215" i="23"/>
  <c r="V215" i="23" s="1"/>
  <c r="O215" i="23"/>
  <c r="P215" i="23"/>
  <c r="Q215" i="23"/>
  <c r="R215" i="23"/>
  <c r="S215" i="23"/>
  <c r="T215" i="23"/>
  <c r="U215" i="23" s="1"/>
  <c r="W215" i="23"/>
  <c r="A216" i="23"/>
  <c r="B216" i="23"/>
  <c r="C216" i="23"/>
  <c r="D216" i="23"/>
  <c r="E216" i="23"/>
  <c r="F216" i="23"/>
  <c r="H216" i="23" a="1"/>
  <c r="H216" i="23"/>
  <c r="I216" i="23" a="1"/>
  <c r="I216" i="23"/>
  <c r="J216" i="23" a="1"/>
  <c r="J216" i="23" s="1"/>
  <c r="K216" i="23" a="1"/>
  <c r="K216" i="23" s="1"/>
  <c r="L216" i="23"/>
  <c r="N216" i="23"/>
  <c r="O216" i="23"/>
  <c r="P216" i="23"/>
  <c r="Q216" i="23" s="1"/>
  <c r="R216" i="23"/>
  <c r="S216" i="23"/>
  <c r="T216" i="23"/>
  <c r="U216" i="23" s="1"/>
  <c r="V216" i="23"/>
  <c r="W216" i="23"/>
  <c r="A217" i="23"/>
  <c r="B217" i="23"/>
  <c r="C217" i="23"/>
  <c r="D217" i="23"/>
  <c r="E217" i="23"/>
  <c r="F217" i="23"/>
  <c r="H217" i="23" a="1"/>
  <c r="H217" i="23" s="1"/>
  <c r="I217" i="23" a="1"/>
  <c r="I217" i="23"/>
  <c r="J217" i="23" a="1"/>
  <c r="J217" i="23" s="1"/>
  <c r="K217" i="23" a="1"/>
  <c r="K217" i="23"/>
  <c r="L217" i="23"/>
  <c r="N217" i="23"/>
  <c r="O217" i="23" s="1"/>
  <c r="P217" i="23"/>
  <c r="Q217" i="23" s="1"/>
  <c r="R217" i="23"/>
  <c r="S217" i="23"/>
  <c r="T217" i="23"/>
  <c r="U217" i="23" s="1"/>
  <c r="A218" i="23"/>
  <c r="B218" i="23"/>
  <c r="C218" i="23"/>
  <c r="D218" i="23"/>
  <c r="E218" i="23"/>
  <c r="F218" i="23"/>
  <c r="H218" i="23" a="1"/>
  <c r="H218" i="23" s="1"/>
  <c r="I218" i="23" a="1"/>
  <c r="I218" i="23"/>
  <c r="J218" i="23" a="1"/>
  <c r="J218" i="23" s="1"/>
  <c r="K218" i="23" a="1"/>
  <c r="K218" i="23" s="1"/>
  <c r="L218" i="23"/>
  <c r="N218" i="23"/>
  <c r="O218" i="23"/>
  <c r="P218" i="23"/>
  <c r="Q218" i="23"/>
  <c r="R218" i="23"/>
  <c r="S218" i="23" s="1"/>
  <c r="T218" i="23"/>
  <c r="U218" i="23" s="1"/>
  <c r="V218" i="23"/>
  <c r="W218" i="23"/>
  <c r="A219" i="23"/>
  <c r="B219" i="23"/>
  <c r="C219" i="23"/>
  <c r="D219" i="23"/>
  <c r="E219" i="23"/>
  <c r="F219" i="23"/>
  <c r="H219" i="23" a="1"/>
  <c r="H219" i="23"/>
  <c r="I219" i="23" a="1"/>
  <c r="I219" i="23" s="1"/>
  <c r="J219" i="23" a="1"/>
  <c r="J219" i="23" s="1"/>
  <c r="K219" i="23" a="1"/>
  <c r="K219" i="23"/>
  <c r="L219" i="23"/>
  <c r="N219" i="23"/>
  <c r="P219" i="23"/>
  <c r="Q219" i="23" s="1"/>
  <c r="R219" i="23"/>
  <c r="S219" i="23" s="1"/>
  <c r="T219" i="23"/>
  <c r="U219" i="23"/>
  <c r="A220" i="23"/>
  <c r="B220" i="23"/>
  <c r="C220" i="23"/>
  <c r="D220" i="23"/>
  <c r="E220" i="23"/>
  <c r="F220" i="23"/>
  <c r="H220" i="23" a="1"/>
  <c r="H220" i="23" s="1"/>
  <c r="I220" i="23" a="1"/>
  <c r="I220" i="23" s="1"/>
  <c r="J220" i="23" a="1"/>
  <c r="J220" i="23" s="1"/>
  <c r="K220" i="23" a="1"/>
  <c r="K220" i="23" s="1"/>
  <c r="L220" i="23"/>
  <c r="N220" i="23"/>
  <c r="O220" i="23"/>
  <c r="P220" i="23"/>
  <c r="Q220" i="23"/>
  <c r="R220" i="23"/>
  <c r="S220" i="23"/>
  <c r="T220" i="23"/>
  <c r="U220" i="23"/>
  <c r="V220" i="23"/>
  <c r="W220" i="23"/>
  <c r="A221" i="23"/>
  <c r="B221" i="23"/>
  <c r="C221" i="23"/>
  <c r="D221" i="23"/>
  <c r="E221" i="23"/>
  <c r="F221" i="23"/>
  <c r="H221" i="23" a="1"/>
  <c r="H221" i="23"/>
  <c r="I221" i="23" a="1"/>
  <c r="I221" i="23"/>
  <c r="J221" i="23" a="1"/>
  <c r="J221" i="23"/>
  <c r="K221" i="23" a="1"/>
  <c r="K221" i="23"/>
  <c r="L221" i="23"/>
  <c r="N221" i="23"/>
  <c r="V221" i="23" s="1"/>
  <c r="W221" i="23" s="1"/>
  <c r="P221" i="23"/>
  <c r="Q221" i="23" s="1"/>
  <c r="R221" i="23"/>
  <c r="S221" i="23"/>
  <c r="T221" i="23"/>
  <c r="U221" i="23"/>
  <c r="A222" i="23"/>
  <c r="B222" i="23"/>
  <c r="C222" i="23"/>
  <c r="D222" i="23"/>
  <c r="E222" i="23"/>
  <c r="F222" i="23"/>
  <c r="H222" i="23" a="1"/>
  <c r="H222" i="23" s="1"/>
  <c r="I222" i="23" a="1"/>
  <c r="I222" i="23" s="1"/>
  <c r="J222" i="23" a="1"/>
  <c r="J222" i="23"/>
  <c r="K222" i="23" a="1"/>
  <c r="K222" i="23"/>
  <c r="L222" i="23"/>
  <c r="N222" i="23"/>
  <c r="O222" i="23" s="1"/>
  <c r="P222" i="23"/>
  <c r="Q222" i="23" s="1"/>
  <c r="R222" i="23"/>
  <c r="S222" i="23" s="1"/>
  <c r="T222" i="23"/>
  <c r="U222" i="23"/>
  <c r="V222" i="23"/>
  <c r="W222" i="23" s="1"/>
  <c r="A223" i="23"/>
  <c r="B223" i="23"/>
  <c r="C223" i="23"/>
  <c r="D223" i="23"/>
  <c r="E223" i="23"/>
  <c r="F223" i="23"/>
  <c r="H223" i="23" a="1"/>
  <c r="H223" i="23" s="1"/>
  <c r="I223" i="23" a="1"/>
  <c r="I223" i="23" s="1"/>
  <c r="J223" i="23" a="1"/>
  <c r="J223" i="23"/>
  <c r="K223" i="23" a="1"/>
  <c r="K223" i="23" s="1"/>
  <c r="L223" i="23"/>
  <c r="N223" i="23"/>
  <c r="O223" i="23" s="1"/>
  <c r="P223" i="23"/>
  <c r="Q223" i="23"/>
  <c r="R223" i="23"/>
  <c r="S223" i="23" s="1"/>
  <c r="T223" i="23"/>
  <c r="U223" i="23" s="1"/>
  <c r="A224" i="23"/>
  <c r="B224" i="23"/>
  <c r="C224" i="23"/>
  <c r="D224" i="23"/>
  <c r="E224" i="23"/>
  <c r="F224" i="23"/>
  <c r="H224" i="23" a="1"/>
  <c r="H224" i="23"/>
  <c r="I224" i="23" a="1"/>
  <c r="I224" i="23" s="1"/>
  <c r="J224" i="23" a="1"/>
  <c r="J224" i="23" s="1"/>
  <c r="K224" i="23" a="1"/>
  <c r="K224" i="23" s="1"/>
  <c r="L224" i="23"/>
  <c r="N224" i="23"/>
  <c r="O224" i="23"/>
  <c r="P224" i="23"/>
  <c r="Q224" i="23" s="1"/>
  <c r="R224" i="23"/>
  <c r="S224" i="23"/>
  <c r="T224" i="23"/>
  <c r="U224" i="23" s="1"/>
  <c r="V224" i="23"/>
  <c r="W224" i="23" s="1"/>
  <c r="A225" i="23"/>
  <c r="B225" i="23"/>
  <c r="C225" i="23"/>
  <c r="D225" i="23"/>
  <c r="E225" i="23"/>
  <c r="F225" i="23"/>
  <c r="H225" i="23" a="1"/>
  <c r="H225" i="23" s="1"/>
  <c r="I225" i="23" a="1"/>
  <c r="I225" i="23"/>
  <c r="J225" i="23" a="1"/>
  <c r="J225" i="23"/>
  <c r="K225" i="23" a="1"/>
  <c r="K225" i="23" s="1"/>
  <c r="L225" i="23"/>
  <c r="N225" i="23"/>
  <c r="P225" i="23"/>
  <c r="Q225" i="23" s="1"/>
  <c r="R225" i="23"/>
  <c r="S225" i="23" s="1"/>
  <c r="T225" i="23"/>
  <c r="U225" i="23" s="1"/>
  <c r="A226" i="23"/>
  <c r="B226" i="23"/>
  <c r="C226" i="23"/>
  <c r="D226" i="23"/>
  <c r="E226" i="23"/>
  <c r="F226" i="23"/>
  <c r="H226" i="23" a="1"/>
  <c r="H226" i="23" s="1"/>
  <c r="I226" i="23" a="1"/>
  <c r="I226" i="23" s="1"/>
  <c r="J226" i="23" a="1"/>
  <c r="J226" i="23" s="1"/>
  <c r="K226" i="23" a="1"/>
  <c r="K226" i="23" s="1"/>
  <c r="L226" i="23"/>
  <c r="N226" i="23"/>
  <c r="O226" i="23"/>
  <c r="P226" i="23"/>
  <c r="Q226" i="23"/>
  <c r="R226" i="23"/>
  <c r="S226" i="23"/>
  <c r="T226" i="23"/>
  <c r="U226" i="23"/>
  <c r="V226" i="23"/>
  <c r="W226" i="23"/>
  <c r="A227" i="23"/>
  <c r="B227" i="23"/>
  <c r="C227" i="23"/>
  <c r="D227" i="23"/>
  <c r="E227" i="23"/>
  <c r="F227" i="23"/>
  <c r="H227" i="23" a="1"/>
  <c r="H227" i="23"/>
  <c r="I227" i="23" a="1"/>
  <c r="I227" i="23"/>
  <c r="J227" i="23" a="1"/>
  <c r="J227" i="23"/>
  <c r="K227" i="23" a="1"/>
  <c r="K227" i="23"/>
  <c r="L227" i="23"/>
  <c r="N227" i="23"/>
  <c r="V227" i="23" s="1"/>
  <c r="W227" i="23" s="1"/>
  <c r="O227" i="23"/>
  <c r="P227" i="23"/>
  <c r="Q227" i="23"/>
  <c r="R227" i="23"/>
  <c r="S227" i="23" s="1"/>
  <c r="T227" i="23"/>
  <c r="U227" i="23" s="1"/>
  <c r="A228" i="23"/>
  <c r="B228" i="23"/>
  <c r="C228" i="23"/>
  <c r="D228" i="23"/>
  <c r="E228" i="23"/>
  <c r="F228" i="23"/>
  <c r="H228" i="23" a="1"/>
  <c r="H228" i="23" s="1"/>
  <c r="I228" i="23" a="1"/>
  <c r="I228" i="23" s="1"/>
  <c r="J228" i="23" a="1"/>
  <c r="J228" i="23" s="1"/>
  <c r="K228" i="23" a="1"/>
  <c r="K228" i="23" s="1"/>
  <c r="L228" i="23"/>
  <c r="N228" i="23"/>
  <c r="O228" i="23"/>
  <c r="P228" i="23"/>
  <c r="Q228" i="23" s="1"/>
  <c r="R228" i="23"/>
  <c r="S228" i="23"/>
  <c r="T228" i="23"/>
  <c r="U228" i="23" s="1"/>
  <c r="V228" i="23"/>
  <c r="W228" i="23"/>
  <c r="A229" i="23"/>
  <c r="B229" i="23"/>
  <c r="C229" i="23"/>
  <c r="D229" i="23"/>
  <c r="E229" i="23"/>
  <c r="F229" i="23"/>
  <c r="H229" i="23" a="1"/>
  <c r="H229" i="23" s="1"/>
  <c r="I229" i="23" a="1"/>
  <c r="I229" i="23"/>
  <c r="J229" i="23" a="1"/>
  <c r="J229" i="23" s="1"/>
  <c r="K229" i="23" a="1"/>
  <c r="K229" i="23"/>
  <c r="L229" i="23"/>
  <c r="N229" i="23"/>
  <c r="P229" i="23"/>
  <c r="Q229" i="23" s="1"/>
  <c r="R229" i="23"/>
  <c r="S229" i="23"/>
  <c r="T229" i="23"/>
  <c r="U229" i="23" s="1"/>
  <c r="A230" i="23"/>
  <c r="B230" i="23"/>
  <c r="C230" i="23"/>
  <c r="D230" i="23"/>
  <c r="E230" i="23"/>
  <c r="F230" i="23"/>
  <c r="H230" i="23" a="1"/>
  <c r="H230" i="23" s="1"/>
  <c r="I230" i="23" a="1"/>
  <c r="I230" i="23"/>
  <c r="J230" i="23" a="1"/>
  <c r="J230" i="23" s="1"/>
  <c r="K230" i="23" a="1"/>
  <c r="K230" i="23" s="1"/>
  <c r="L230" i="23"/>
  <c r="N230" i="23"/>
  <c r="P230" i="23"/>
  <c r="Q230" i="23"/>
  <c r="R230" i="23"/>
  <c r="S230" i="23" s="1"/>
  <c r="T230" i="23"/>
  <c r="U230" i="23"/>
  <c r="A231" i="23"/>
  <c r="B231" i="23"/>
  <c r="C231" i="23"/>
  <c r="D231" i="23"/>
  <c r="E231" i="23"/>
  <c r="F231" i="23"/>
  <c r="H231" i="23" a="1"/>
  <c r="H231" i="23"/>
  <c r="I231" i="23" a="1"/>
  <c r="I231" i="23" s="1"/>
  <c r="J231" i="23" a="1"/>
  <c r="J231" i="23"/>
  <c r="K231" i="23" a="1"/>
  <c r="K231" i="23" s="1"/>
  <c r="L231" i="23"/>
  <c r="N231" i="23"/>
  <c r="O231" i="23" s="1"/>
  <c r="P231" i="23"/>
  <c r="Q231" i="23" s="1"/>
  <c r="R231" i="23"/>
  <c r="S231" i="23" s="1"/>
  <c r="T231" i="23"/>
  <c r="U231" i="23" s="1"/>
  <c r="V231" i="23"/>
  <c r="W231" i="23" s="1"/>
  <c r="A232" i="23"/>
  <c r="B232" i="23"/>
  <c r="C232" i="23"/>
  <c r="D232" i="23"/>
  <c r="E232" i="23"/>
  <c r="F232" i="23"/>
  <c r="H232" i="23" a="1"/>
  <c r="H232" i="23" s="1"/>
  <c r="I232" i="23" a="1"/>
  <c r="I232" i="23"/>
  <c r="J232" i="23" a="1"/>
  <c r="J232" i="23" s="1"/>
  <c r="K232" i="23" a="1"/>
  <c r="K232" i="23" s="1"/>
  <c r="L232" i="23"/>
  <c r="N232" i="23"/>
  <c r="V232" i="23" s="1"/>
  <c r="O232" i="23"/>
  <c r="P232" i="23"/>
  <c r="Q232" i="23"/>
  <c r="R232" i="23"/>
  <c r="S232" i="23"/>
  <c r="T232" i="23"/>
  <c r="U232" i="23" s="1"/>
  <c r="W232" i="23"/>
  <c r="A233" i="23"/>
  <c r="B233" i="23"/>
  <c r="C233" i="23"/>
  <c r="D233" i="23"/>
  <c r="E233" i="23"/>
  <c r="F233" i="23"/>
  <c r="H233" i="23" a="1"/>
  <c r="H233" i="23"/>
  <c r="I233" i="23" a="1"/>
  <c r="I233" i="23"/>
  <c r="J233" i="23" a="1"/>
  <c r="J233" i="23" s="1"/>
  <c r="K233" i="23" a="1"/>
  <c r="K233" i="23" s="1"/>
  <c r="L233" i="23"/>
  <c r="N233" i="23"/>
  <c r="O233" i="23"/>
  <c r="P233" i="23"/>
  <c r="Q233" i="23" s="1"/>
  <c r="R233" i="23"/>
  <c r="S233" i="23"/>
  <c r="T233" i="23"/>
  <c r="U233" i="23"/>
  <c r="V233" i="23"/>
  <c r="W233" i="23" s="1"/>
  <c r="A234" i="23"/>
  <c r="B234" i="23"/>
  <c r="C234" i="23"/>
  <c r="D234" i="23"/>
  <c r="E234" i="23"/>
  <c r="F234" i="23"/>
  <c r="H234" i="23" a="1"/>
  <c r="H234" i="23" s="1"/>
  <c r="I234" i="23" a="1"/>
  <c r="I234" i="23" s="1"/>
  <c r="J234" i="23" a="1"/>
  <c r="J234" i="23" s="1"/>
  <c r="K234" i="23" a="1"/>
  <c r="K234" i="23" s="1"/>
  <c r="L234" i="23"/>
  <c r="N234" i="23"/>
  <c r="O234" i="23" s="1"/>
  <c r="P234" i="23"/>
  <c r="Q234" i="23" s="1"/>
  <c r="R234" i="23"/>
  <c r="S234" i="23"/>
  <c r="T234" i="23"/>
  <c r="U234" i="23"/>
  <c r="A235" i="23"/>
  <c r="B235" i="23"/>
  <c r="C235" i="23"/>
  <c r="D235" i="23"/>
  <c r="E235" i="23"/>
  <c r="F235" i="23"/>
  <c r="H235" i="23" a="1"/>
  <c r="H235" i="23" s="1"/>
  <c r="I235" i="23" a="1"/>
  <c r="I235" i="23" s="1"/>
  <c r="J235" i="23" a="1"/>
  <c r="J235" i="23"/>
  <c r="K235" i="23" a="1"/>
  <c r="K235" i="23" s="1"/>
  <c r="L235" i="23"/>
  <c r="N235" i="23"/>
  <c r="O235" i="23" s="1"/>
  <c r="P235" i="23"/>
  <c r="Q235" i="23" s="1"/>
  <c r="R235" i="23"/>
  <c r="S235" i="23" s="1"/>
  <c r="T235" i="23"/>
  <c r="U235" i="23" s="1"/>
  <c r="V235" i="23"/>
  <c r="W235" i="23" s="1"/>
  <c r="A236" i="23"/>
  <c r="B236" i="23"/>
  <c r="C236" i="23"/>
  <c r="D236" i="23"/>
  <c r="E236" i="23"/>
  <c r="F236" i="23"/>
  <c r="H236" i="23" a="1"/>
  <c r="H236" i="23" s="1"/>
  <c r="I236" i="23" a="1"/>
  <c r="I236" i="23" s="1"/>
  <c r="J236" i="23" a="1"/>
  <c r="J236" i="23" s="1"/>
  <c r="K236" i="23" a="1"/>
  <c r="K236" i="23" s="1"/>
  <c r="L236" i="23"/>
  <c r="N236" i="23"/>
  <c r="O236" i="23" s="1"/>
  <c r="P236" i="23"/>
  <c r="Q236" i="23" s="1"/>
  <c r="R236" i="23"/>
  <c r="S236" i="23"/>
  <c r="T236" i="23"/>
  <c r="U236" i="23" s="1"/>
  <c r="V236" i="23"/>
  <c r="W236" i="23" s="1"/>
  <c r="A237" i="23"/>
  <c r="B237" i="23"/>
  <c r="C237" i="23"/>
  <c r="D237" i="23"/>
  <c r="E237" i="23"/>
  <c r="F237" i="23"/>
  <c r="H237" i="23" a="1"/>
  <c r="H237" i="23" s="1"/>
  <c r="I237" i="23" a="1"/>
  <c r="I237" i="23"/>
  <c r="J237" i="23" a="1"/>
  <c r="J237" i="23"/>
  <c r="K237" i="23" a="1"/>
  <c r="K237" i="23"/>
  <c r="L237" i="23"/>
  <c r="N237" i="23"/>
  <c r="P237" i="23"/>
  <c r="Q237" i="23"/>
  <c r="R237" i="23"/>
  <c r="S237" i="23"/>
  <c r="T237" i="23"/>
  <c r="U237" i="23" s="1"/>
  <c r="A238" i="23"/>
  <c r="B238" i="23"/>
  <c r="C238" i="23"/>
  <c r="D238" i="23"/>
  <c r="E238" i="23"/>
  <c r="F238" i="23"/>
  <c r="H238" i="23" a="1"/>
  <c r="H238" i="23"/>
  <c r="I238" i="23" a="1"/>
  <c r="I238" i="23"/>
  <c r="J238" i="23" a="1"/>
  <c r="J238" i="23" s="1"/>
  <c r="K238" i="23" a="1"/>
  <c r="K238" i="23" s="1"/>
  <c r="L238" i="23"/>
  <c r="N238" i="23"/>
  <c r="O238" i="23" s="1"/>
  <c r="P238" i="23"/>
  <c r="Q238" i="23"/>
  <c r="R238" i="23"/>
  <c r="S238" i="23"/>
  <c r="T238" i="23"/>
  <c r="U238" i="23"/>
  <c r="V238" i="23"/>
  <c r="W238" i="23" s="1"/>
  <c r="A239" i="23"/>
  <c r="B239" i="23"/>
  <c r="C239" i="23"/>
  <c r="D239" i="23"/>
  <c r="E239" i="23"/>
  <c r="F239" i="23"/>
  <c r="H239" i="23" a="1"/>
  <c r="H239" i="23"/>
  <c r="I239" i="23" a="1"/>
  <c r="I239" i="23"/>
  <c r="J239" i="23" a="1"/>
  <c r="J239" i="23"/>
  <c r="K239" i="23" a="1"/>
  <c r="K239" i="23" s="1"/>
  <c r="L239" i="23"/>
  <c r="N239" i="23"/>
  <c r="V239" i="23" s="1"/>
  <c r="O239" i="23"/>
  <c r="P239" i="23"/>
  <c r="Q239" i="23"/>
  <c r="R239" i="23"/>
  <c r="S239" i="23" s="1"/>
  <c r="T239" i="23"/>
  <c r="U239" i="23" s="1"/>
  <c r="W239" i="23"/>
  <c r="A240" i="23"/>
  <c r="B240" i="23"/>
  <c r="C240" i="23"/>
  <c r="D240" i="23"/>
  <c r="E240" i="23"/>
  <c r="F240" i="23"/>
  <c r="H240" i="23" a="1"/>
  <c r="H240" i="23"/>
  <c r="I240" i="23" a="1"/>
  <c r="I240" i="23" s="1"/>
  <c r="J240" i="23" a="1"/>
  <c r="J240" i="23" s="1"/>
  <c r="K240" i="23" a="1"/>
  <c r="K240" i="23" s="1"/>
  <c r="L240" i="23"/>
  <c r="N240" i="23"/>
  <c r="O240" i="23"/>
  <c r="P240" i="23"/>
  <c r="Q240" i="23" s="1"/>
  <c r="R240" i="23"/>
  <c r="S240" i="23"/>
  <c r="T240" i="23"/>
  <c r="U240" i="23" s="1"/>
  <c r="V240" i="23"/>
  <c r="W240" i="23"/>
  <c r="A241" i="23"/>
  <c r="B241" i="23"/>
  <c r="C241" i="23"/>
  <c r="D241" i="23"/>
  <c r="E241" i="23"/>
  <c r="F241" i="23"/>
  <c r="H241" i="23" a="1"/>
  <c r="H241" i="23" s="1"/>
  <c r="I241" i="23" a="1"/>
  <c r="I241" i="23"/>
  <c r="J241" i="23" a="1"/>
  <c r="J241" i="23" s="1"/>
  <c r="K241" i="23" a="1"/>
  <c r="K241" i="23"/>
  <c r="L241" i="23"/>
  <c r="N241" i="23"/>
  <c r="V241" i="23" s="1"/>
  <c r="P241" i="23"/>
  <c r="Q241" i="23" s="1"/>
  <c r="R241" i="23"/>
  <c r="S241" i="23"/>
  <c r="T241" i="23"/>
  <c r="U241" i="23"/>
  <c r="W241" i="23"/>
  <c r="A242" i="23"/>
  <c r="B242" i="23"/>
  <c r="C242" i="23"/>
  <c r="D242" i="23"/>
  <c r="E242" i="23"/>
  <c r="F242" i="23"/>
  <c r="H242" i="23" a="1"/>
  <c r="H242" i="23" s="1"/>
  <c r="I242" i="23" a="1"/>
  <c r="I242" i="23"/>
  <c r="J242" i="23" a="1"/>
  <c r="J242" i="23"/>
  <c r="K242" i="23" a="1"/>
  <c r="K242" i="23" s="1"/>
  <c r="L242" i="23"/>
  <c r="N242" i="23"/>
  <c r="O242" i="23" s="1"/>
  <c r="P242" i="23"/>
  <c r="Q242" i="23" s="1"/>
  <c r="R242" i="23"/>
  <c r="S242" i="23" s="1"/>
  <c r="T242" i="23"/>
  <c r="U242" i="23"/>
  <c r="V242" i="23"/>
  <c r="W242" i="23" s="1"/>
  <c r="A243" i="23"/>
  <c r="B243" i="23"/>
  <c r="C243" i="23"/>
  <c r="D243" i="23"/>
  <c r="E243" i="23"/>
  <c r="F243" i="23"/>
  <c r="H243" i="23" a="1"/>
  <c r="H243" i="23"/>
  <c r="I243" i="23" a="1"/>
  <c r="I243" i="23" s="1"/>
  <c r="J243" i="23" a="1"/>
  <c r="J243" i="23"/>
  <c r="K243" i="23" a="1"/>
  <c r="K243" i="23"/>
  <c r="L243" i="23"/>
  <c r="N243" i="23"/>
  <c r="O243" i="23" s="1"/>
  <c r="P243" i="23"/>
  <c r="Q243" i="23" s="1"/>
  <c r="R243" i="23"/>
  <c r="S243" i="23"/>
  <c r="T243" i="23"/>
  <c r="U243" i="23"/>
  <c r="V243" i="23"/>
  <c r="W243" i="23" s="1"/>
  <c r="A244" i="23"/>
  <c r="B244" i="23"/>
  <c r="C244" i="23"/>
  <c r="D244" i="23"/>
  <c r="E244" i="23"/>
  <c r="F244" i="23"/>
  <c r="H244" i="23" a="1"/>
  <c r="H244" i="23" s="1"/>
  <c r="I244" i="23" a="1"/>
  <c r="I244" i="23"/>
  <c r="J244" i="23" a="1"/>
  <c r="J244" i="23"/>
  <c r="K244" i="23" a="1"/>
  <c r="K244" i="23" s="1"/>
  <c r="L244" i="23"/>
  <c r="N244" i="23"/>
  <c r="P244" i="23"/>
  <c r="Q244" i="23" s="1"/>
  <c r="R244" i="23"/>
  <c r="S244" i="23"/>
  <c r="T244" i="23"/>
  <c r="U244" i="23" s="1"/>
  <c r="A245" i="23"/>
  <c r="B245" i="23"/>
  <c r="C245" i="23"/>
  <c r="D245" i="23"/>
  <c r="E245" i="23"/>
  <c r="F245" i="23"/>
  <c r="H245" i="23" a="1"/>
  <c r="H245" i="23"/>
  <c r="I245" i="23" a="1"/>
  <c r="I245" i="23"/>
  <c r="J245" i="23" a="1"/>
  <c r="J245" i="23" s="1"/>
  <c r="K245" i="23" a="1"/>
  <c r="K245" i="23"/>
  <c r="L245" i="23"/>
  <c r="N245" i="23"/>
  <c r="O245" i="23" s="1"/>
  <c r="P245" i="23"/>
  <c r="Q245" i="23" s="1"/>
  <c r="R245" i="23"/>
  <c r="S245" i="23" s="1"/>
  <c r="T245" i="23"/>
  <c r="U245" i="23" s="1"/>
  <c r="V245" i="23"/>
  <c r="W245" i="23" s="1"/>
  <c r="A246" i="23"/>
  <c r="B246" i="23"/>
  <c r="C246" i="23"/>
  <c r="D246" i="23"/>
  <c r="E246" i="23"/>
  <c r="F246" i="23"/>
  <c r="H246" i="23" a="1"/>
  <c r="H246" i="23" s="1"/>
  <c r="I246" i="23" a="1"/>
  <c r="I246" i="23"/>
  <c r="J246" i="23" a="1"/>
  <c r="J246" i="23" s="1"/>
  <c r="K246" i="23" a="1"/>
  <c r="K246" i="23"/>
  <c r="L246" i="23"/>
  <c r="N246" i="23"/>
  <c r="O246" i="23"/>
  <c r="P246" i="23"/>
  <c r="Q246" i="23"/>
  <c r="R246" i="23"/>
  <c r="S246" i="23" s="1"/>
  <c r="T246" i="23"/>
  <c r="U246" i="23" s="1"/>
  <c r="V246" i="23"/>
  <c r="W246" i="23"/>
  <c r="A247" i="23"/>
  <c r="B247" i="23"/>
  <c r="C247" i="23"/>
  <c r="D247" i="23"/>
  <c r="E247" i="23"/>
  <c r="F247" i="23"/>
  <c r="H247" i="23" a="1"/>
  <c r="H247" i="23"/>
  <c r="I247" i="23" a="1"/>
  <c r="I247" i="23" s="1"/>
  <c r="J247" i="23" a="1"/>
  <c r="J247" i="23" s="1"/>
  <c r="K247" i="23" a="1"/>
  <c r="K247" i="23"/>
  <c r="L247" i="23"/>
  <c r="N247" i="23"/>
  <c r="V247" i="23" s="1"/>
  <c r="O247" i="23"/>
  <c r="P247" i="23"/>
  <c r="Q247" i="23" s="1"/>
  <c r="R247" i="23"/>
  <c r="S247" i="23" s="1"/>
  <c r="T247" i="23"/>
  <c r="U247" i="23" s="1"/>
  <c r="W247" i="23"/>
  <c r="A248" i="23"/>
  <c r="B248" i="23"/>
  <c r="C248" i="23"/>
  <c r="D248" i="23"/>
  <c r="E248" i="23"/>
  <c r="F248" i="23"/>
  <c r="H248" i="23" a="1"/>
  <c r="H248" i="23"/>
  <c r="I248" i="23" a="1"/>
  <c r="I248" i="23" s="1"/>
  <c r="J248" i="23" a="1"/>
  <c r="J248" i="23" s="1"/>
  <c r="K248" i="23" a="1"/>
  <c r="K248" i="23"/>
  <c r="L248" i="23"/>
  <c r="N248" i="23"/>
  <c r="O248" i="23"/>
  <c r="P248" i="23"/>
  <c r="Q248" i="23" s="1"/>
  <c r="R248" i="23"/>
  <c r="S248" i="23"/>
  <c r="T248" i="23"/>
  <c r="U248" i="23"/>
  <c r="V248" i="23"/>
  <c r="W248" i="23"/>
  <c r="A249" i="23"/>
  <c r="B249" i="23"/>
  <c r="C249" i="23"/>
  <c r="D249" i="23"/>
  <c r="E249" i="23"/>
  <c r="F249" i="23"/>
  <c r="H249" i="23" a="1"/>
  <c r="H249" i="23" s="1"/>
  <c r="I249" i="23" a="1"/>
  <c r="I249" i="23"/>
  <c r="J249" i="23" a="1"/>
  <c r="J249" i="23"/>
  <c r="K249" i="23" a="1"/>
  <c r="K249" i="23"/>
  <c r="L249" i="23"/>
  <c r="N249" i="23"/>
  <c r="P249" i="23"/>
  <c r="Q249" i="23" s="1"/>
  <c r="R249" i="23"/>
  <c r="S249" i="23"/>
  <c r="T249" i="23"/>
  <c r="U249" i="23" s="1"/>
  <c r="A250" i="23"/>
  <c r="B250" i="23"/>
  <c r="C250" i="23"/>
  <c r="D250" i="23"/>
  <c r="E250" i="23"/>
  <c r="F250" i="23"/>
  <c r="H250" i="23" a="1"/>
  <c r="H250" i="23" s="1"/>
  <c r="I250" i="23" a="1"/>
  <c r="I250" i="23" s="1"/>
  <c r="J250" i="23" a="1"/>
  <c r="J250" i="23"/>
  <c r="K250" i="23" a="1"/>
  <c r="K250" i="23" s="1"/>
  <c r="L250" i="23"/>
  <c r="N250" i="23"/>
  <c r="O250" i="23" s="1"/>
  <c r="P250" i="23"/>
  <c r="Q250" i="23" s="1"/>
  <c r="R250" i="23"/>
  <c r="S250" i="23" s="1"/>
  <c r="T250" i="23"/>
  <c r="U250" i="23"/>
  <c r="V250" i="23"/>
  <c r="W250" i="23" s="1"/>
  <c r="A251" i="23"/>
  <c r="B251" i="23"/>
  <c r="C251" i="23"/>
  <c r="D251" i="23"/>
  <c r="E251" i="23"/>
  <c r="F251" i="23"/>
  <c r="H251" i="23" a="1"/>
  <c r="H251" i="23" s="1"/>
  <c r="I251" i="23" a="1"/>
  <c r="I251" i="23" s="1"/>
  <c r="J251" i="23" a="1"/>
  <c r="J251" i="23"/>
  <c r="K251" i="23" a="1"/>
  <c r="K251" i="23" s="1"/>
  <c r="L251" i="23"/>
  <c r="N251" i="23"/>
  <c r="O251" i="23" s="1"/>
  <c r="P251" i="23"/>
  <c r="Q251" i="23"/>
  <c r="R251" i="23"/>
  <c r="S251" i="23" s="1"/>
  <c r="T251" i="23"/>
  <c r="U251" i="23"/>
  <c r="V251" i="23"/>
  <c r="W251" i="23" s="1"/>
  <c r="A252" i="23"/>
  <c r="B252" i="23"/>
  <c r="C252" i="23"/>
  <c r="D252" i="23"/>
  <c r="E252" i="23"/>
  <c r="F252" i="23"/>
  <c r="H252" i="23" a="1"/>
  <c r="H252" i="23" s="1"/>
  <c r="I252" i="23" a="1"/>
  <c r="I252" i="23" s="1"/>
  <c r="J252" i="23" a="1"/>
  <c r="J252" i="23" s="1"/>
  <c r="K252" i="23" a="1"/>
  <c r="K252" i="23"/>
  <c r="L252" i="23"/>
  <c r="N252" i="23"/>
  <c r="O252" i="23"/>
  <c r="P252" i="23"/>
  <c r="Q252" i="23"/>
  <c r="R252" i="23"/>
  <c r="S252" i="23" s="1"/>
  <c r="T252" i="23"/>
  <c r="U252" i="23" s="1"/>
  <c r="V252" i="23"/>
  <c r="W252" i="23"/>
  <c r="A253" i="23"/>
  <c r="B253" i="23"/>
  <c r="C253" i="23"/>
  <c r="D253" i="23"/>
  <c r="E253" i="23"/>
  <c r="F253" i="23"/>
  <c r="H253" i="23" a="1"/>
  <c r="H253" i="23"/>
  <c r="I253" i="23" a="1"/>
  <c r="I253" i="23" s="1"/>
  <c r="J253" i="23" a="1"/>
  <c r="J253" i="23" s="1"/>
  <c r="K253" i="23" a="1"/>
  <c r="K253" i="23"/>
  <c r="L253" i="23"/>
  <c r="N253" i="23"/>
  <c r="O253" i="23"/>
  <c r="P253" i="23"/>
  <c r="Q253" i="23" s="1"/>
  <c r="R253" i="23"/>
  <c r="S253" i="23"/>
  <c r="T253" i="23"/>
  <c r="U253" i="23"/>
  <c r="V253" i="23"/>
  <c r="W253" i="23" s="1"/>
  <c r="A254" i="23"/>
  <c r="B254" i="23"/>
  <c r="C254" i="23"/>
  <c r="D254" i="23"/>
  <c r="E254" i="23"/>
  <c r="F254" i="23"/>
  <c r="H254" i="23" a="1"/>
  <c r="H254" i="23" s="1"/>
  <c r="I254" i="23" a="1"/>
  <c r="I254" i="23"/>
  <c r="J254" i="23" a="1"/>
  <c r="J254" i="23" s="1"/>
  <c r="K254" i="23" a="1"/>
  <c r="K254" i="23"/>
  <c r="L254" i="23"/>
  <c r="N254" i="23"/>
  <c r="O254" i="23"/>
  <c r="P254" i="23"/>
  <c r="Q254" i="23" s="1"/>
  <c r="R254" i="23"/>
  <c r="S254" i="23"/>
  <c r="T254" i="23"/>
  <c r="U254" i="23"/>
  <c r="V254" i="23"/>
  <c r="W254" i="23"/>
  <c r="A255" i="23"/>
  <c r="B255" i="23"/>
  <c r="C255" i="23"/>
  <c r="D255" i="23"/>
  <c r="E255" i="23"/>
  <c r="F255" i="23"/>
  <c r="H255" i="23" a="1"/>
  <c r="H255" i="23" s="1"/>
  <c r="I255" i="23" a="1"/>
  <c r="I255" i="23"/>
  <c r="J255" i="23" a="1"/>
  <c r="J255" i="23"/>
  <c r="K255" i="23" a="1"/>
  <c r="K255" i="23"/>
  <c r="L255" i="23"/>
  <c r="N255" i="23"/>
  <c r="P255" i="23"/>
  <c r="Q255" i="23"/>
  <c r="R255" i="23"/>
  <c r="S255" i="23"/>
  <c r="T255" i="23"/>
  <c r="U255" i="23" s="1"/>
  <c r="A256" i="23"/>
  <c r="B256" i="23"/>
  <c r="C256" i="23"/>
  <c r="D256" i="23"/>
  <c r="E256" i="23"/>
  <c r="F256" i="23"/>
  <c r="H256" i="23" a="1"/>
  <c r="H256" i="23"/>
  <c r="I256" i="23" a="1"/>
  <c r="I256" i="23"/>
  <c r="J256" i="23" a="1"/>
  <c r="J256" i="23"/>
  <c r="K256" i="23" a="1"/>
  <c r="K256" i="23" s="1"/>
  <c r="L256" i="23"/>
  <c r="N256" i="23"/>
  <c r="O256" i="23"/>
  <c r="P256" i="23"/>
  <c r="Q256" i="23"/>
  <c r="R256" i="23"/>
  <c r="S256" i="23"/>
  <c r="T256" i="23"/>
  <c r="U256" i="23"/>
  <c r="V256" i="23"/>
  <c r="W256" i="23"/>
  <c r="A257" i="23"/>
  <c r="B257" i="23"/>
  <c r="C257" i="23"/>
  <c r="D257" i="23"/>
  <c r="E257" i="23"/>
  <c r="F257" i="23"/>
  <c r="H257" i="23" a="1"/>
  <c r="H257" i="23"/>
  <c r="I257" i="23" a="1"/>
  <c r="I257" i="23"/>
  <c r="J257" i="23" a="1"/>
  <c r="J257" i="23"/>
  <c r="K257" i="23" a="1"/>
  <c r="K257" i="23"/>
  <c r="L257" i="23"/>
  <c r="N257" i="23"/>
  <c r="O257" i="23" s="1"/>
  <c r="P257" i="23"/>
  <c r="Q257" i="23"/>
  <c r="R257" i="23"/>
  <c r="S257" i="23"/>
  <c r="T257" i="23"/>
  <c r="U257" i="23" s="1"/>
  <c r="V257" i="23"/>
  <c r="W257" i="23" s="1"/>
  <c r="A258" i="23"/>
  <c r="B258" i="23"/>
  <c r="C258" i="23"/>
  <c r="D258" i="23"/>
  <c r="E258" i="23"/>
  <c r="F258" i="23"/>
  <c r="H258" i="23" a="1"/>
  <c r="H258" i="23"/>
  <c r="I258" i="23" a="1"/>
  <c r="I258" i="23" s="1"/>
  <c r="J258" i="23" a="1"/>
  <c r="J258" i="23" s="1"/>
  <c r="K258" i="23" a="1"/>
  <c r="K258" i="23"/>
  <c r="L258" i="23"/>
  <c r="N258" i="23"/>
  <c r="O258" i="23" s="1"/>
  <c r="P258" i="23"/>
  <c r="Q258" i="23"/>
  <c r="R258" i="23"/>
  <c r="S258" i="23"/>
  <c r="T258" i="23"/>
  <c r="U258" i="23" s="1"/>
  <c r="A259" i="23"/>
  <c r="B259" i="23"/>
  <c r="C259" i="23"/>
  <c r="D259" i="23"/>
  <c r="E259" i="23"/>
  <c r="F259" i="23"/>
  <c r="H259" i="23" a="1"/>
  <c r="H259" i="23"/>
  <c r="I259" i="23" a="1"/>
  <c r="I259" i="23"/>
  <c r="J259" i="23" a="1"/>
  <c r="J259" i="23" s="1"/>
  <c r="K259" i="23" a="1"/>
  <c r="K259" i="23" s="1"/>
  <c r="L259" i="23"/>
  <c r="N259" i="23"/>
  <c r="O259" i="23" s="1"/>
  <c r="P259" i="23"/>
  <c r="Q259" i="23"/>
  <c r="R259" i="23"/>
  <c r="S259" i="23" s="1"/>
  <c r="T259" i="23"/>
  <c r="U259" i="23" s="1"/>
  <c r="V259" i="23"/>
  <c r="W259" i="23"/>
  <c r="A260" i="23"/>
  <c r="B260" i="23"/>
  <c r="C260" i="23"/>
  <c r="D260" i="23"/>
  <c r="E260" i="23"/>
  <c r="F260" i="23"/>
  <c r="H260" i="23" a="1"/>
  <c r="H260" i="23" s="1"/>
  <c r="I260" i="23" a="1"/>
  <c r="I260" i="23" s="1"/>
  <c r="J260" i="23" a="1"/>
  <c r="J260" i="23"/>
  <c r="K260" i="23" a="1"/>
  <c r="K260" i="23"/>
  <c r="L260" i="23"/>
  <c r="N260" i="23"/>
  <c r="O260" i="23"/>
  <c r="P260" i="23"/>
  <c r="Q260" i="23" s="1"/>
  <c r="R260" i="23"/>
  <c r="S260" i="23" s="1"/>
  <c r="T260" i="23"/>
  <c r="U260" i="23" s="1"/>
  <c r="V260" i="23"/>
  <c r="W260" i="23"/>
  <c r="A261" i="23"/>
  <c r="B261" i="23"/>
  <c r="C261" i="23"/>
  <c r="D261" i="23"/>
  <c r="E261" i="23"/>
  <c r="F261" i="23"/>
  <c r="H261" i="23" a="1"/>
  <c r="H261" i="23"/>
  <c r="I261" i="23" a="1"/>
  <c r="I261" i="23"/>
  <c r="J261" i="23" a="1"/>
  <c r="J261" i="23" s="1"/>
  <c r="K261" i="23" a="1"/>
  <c r="K261" i="23"/>
  <c r="L261" i="23"/>
  <c r="N261" i="23"/>
  <c r="O261" i="23" s="1"/>
  <c r="P261" i="23"/>
  <c r="Q261" i="23" s="1"/>
  <c r="R261" i="23"/>
  <c r="S261" i="23" s="1"/>
  <c r="T261" i="23"/>
  <c r="U261" i="23"/>
  <c r="V261" i="23"/>
  <c r="W261" i="23" s="1"/>
  <c r="A262" i="23"/>
  <c r="B262" i="23"/>
  <c r="C262" i="23"/>
  <c r="D262" i="23"/>
  <c r="E262" i="23"/>
  <c r="F262" i="23"/>
  <c r="H262" i="23" a="1"/>
  <c r="H262" i="23" s="1"/>
  <c r="I262" i="23" a="1"/>
  <c r="I262" i="23"/>
  <c r="J262" i="23" a="1"/>
  <c r="J262" i="23"/>
  <c r="K262" i="23" a="1"/>
  <c r="K262" i="23"/>
  <c r="L262" i="23"/>
  <c r="N262" i="23"/>
  <c r="O262" i="23"/>
  <c r="P262" i="23"/>
  <c r="Q262" i="23"/>
  <c r="R262" i="23"/>
  <c r="S262" i="23"/>
  <c r="T262" i="23"/>
  <c r="U262" i="23"/>
  <c r="V262" i="23"/>
  <c r="W262" i="23"/>
  <c r="A263" i="23"/>
  <c r="B263" i="23"/>
  <c r="C263" i="23"/>
  <c r="D263" i="23"/>
  <c r="E263" i="23"/>
  <c r="F263" i="23"/>
  <c r="H263" i="23" a="1"/>
  <c r="H263" i="23"/>
  <c r="I263" i="23" a="1"/>
  <c r="I263" i="23"/>
  <c r="J263" i="23" a="1"/>
  <c r="J263" i="23"/>
  <c r="K263" i="23" a="1"/>
  <c r="K263" i="23"/>
  <c r="L263" i="23"/>
  <c r="N263" i="23"/>
  <c r="P263" i="23"/>
  <c r="Q263" i="23" s="1"/>
  <c r="R263" i="23"/>
  <c r="S263" i="23"/>
  <c r="T263" i="23"/>
  <c r="U263" i="23"/>
  <c r="A264" i="23"/>
  <c r="B264" i="23"/>
  <c r="C264" i="23"/>
  <c r="D264" i="23"/>
  <c r="E264" i="23"/>
  <c r="F264" i="23"/>
  <c r="H264" i="23" a="1"/>
  <c r="H264" i="23"/>
  <c r="I264" i="23" a="1"/>
  <c r="I264" i="23" s="1"/>
  <c r="J264" i="23" a="1"/>
  <c r="J264" i="23"/>
  <c r="K264" i="23" a="1"/>
  <c r="K264" i="23" s="1"/>
  <c r="L264" i="23"/>
  <c r="N264" i="23"/>
  <c r="O264" i="23" s="1"/>
  <c r="P264" i="23"/>
  <c r="Q264" i="23"/>
  <c r="R264" i="23"/>
  <c r="S264" i="23"/>
  <c r="T264" i="23"/>
  <c r="U264" i="23"/>
  <c r="A265" i="23"/>
  <c r="B265" i="23"/>
  <c r="C265" i="23"/>
  <c r="D265" i="23"/>
  <c r="E265" i="23"/>
  <c r="F265" i="23"/>
  <c r="H265" i="23" a="1"/>
  <c r="H265" i="23"/>
  <c r="I265" i="23" a="1"/>
  <c r="I265" i="23"/>
  <c r="J265" i="23" a="1"/>
  <c r="J265" i="23"/>
  <c r="K265" i="23" a="1"/>
  <c r="K265" i="23" s="1"/>
  <c r="L265" i="23"/>
  <c r="N265" i="23"/>
  <c r="O265" i="23"/>
  <c r="P265" i="23"/>
  <c r="Q265" i="23" s="1"/>
  <c r="R265" i="23"/>
  <c r="S265" i="23" s="1"/>
  <c r="T265" i="23"/>
  <c r="U265" i="23" s="1"/>
  <c r="V265" i="23"/>
  <c r="W265" i="23" s="1"/>
  <c r="A266" i="23"/>
  <c r="B266" i="23"/>
  <c r="C266" i="23"/>
  <c r="D266" i="23"/>
  <c r="E266" i="23"/>
  <c r="F266" i="23"/>
  <c r="H266" i="23" a="1"/>
  <c r="H266" i="23" s="1"/>
  <c r="I266" i="23" a="1"/>
  <c r="I266" i="23"/>
  <c r="J266" i="23" a="1"/>
  <c r="J266" i="23" s="1"/>
  <c r="K266" i="23" a="1"/>
  <c r="K266" i="23"/>
  <c r="L266" i="23"/>
  <c r="N266" i="23"/>
  <c r="V266" i="23" s="1"/>
  <c r="W266" i="23" s="1"/>
  <c r="O266" i="23"/>
  <c r="P266" i="23"/>
  <c r="Q266" i="23"/>
  <c r="R266" i="23"/>
  <c r="S266" i="23" s="1"/>
  <c r="T266" i="23"/>
  <c r="U266" i="23"/>
  <c r="A267" i="23"/>
  <c r="B267" i="23"/>
  <c r="C267" i="23"/>
  <c r="D267" i="23"/>
  <c r="E267" i="23"/>
  <c r="F267" i="23"/>
  <c r="H267" i="23" a="1"/>
  <c r="H267" i="23"/>
  <c r="I267" i="23" a="1"/>
  <c r="I267" i="23" s="1"/>
  <c r="J267" i="23" a="1"/>
  <c r="J267" i="23" s="1"/>
  <c r="K267" i="23" a="1"/>
  <c r="K267" i="23" s="1"/>
  <c r="L267" i="23"/>
  <c r="N267" i="23"/>
  <c r="O267" i="23"/>
  <c r="P267" i="23"/>
  <c r="Q267" i="23" s="1"/>
  <c r="R267" i="23"/>
  <c r="S267" i="23" s="1"/>
  <c r="T267" i="23"/>
  <c r="U267" i="23" s="1"/>
  <c r="V267" i="23"/>
  <c r="W267" i="23" s="1"/>
  <c r="A268" i="23"/>
  <c r="B268" i="23"/>
  <c r="C268" i="23"/>
  <c r="D268" i="23"/>
  <c r="E268" i="23"/>
  <c r="F268" i="23"/>
  <c r="H268" i="23" a="1"/>
  <c r="H268" i="23"/>
  <c r="I268" i="23" a="1"/>
  <c r="I268" i="23" s="1"/>
  <c r="J268" i="23" a="1"/>
  <c r="J268" i="23" s="1"/>
  <c r="K268" i="23" a="1"/>
  <c r="K268" i="23"/>
  <c r="L268" i="23"/>
  <c r="N268" i="23"/>
  <c r="O268" i="23"/>
  <c r="P268" i="23"/>
  <c r="Q268" i="23" s="1"/>
  <c r="R268" i="23"/>
  <c r="S268" i="23" s="1"/>
  <c r="T268" i="23"/>
  <c r="U268" i="23"/>
  <c r="V268" i="23"/>
  <c r="W268" i="23"/>
  <c r="A269" i="23"/>
  <c r="B269" i="23"/>
  <c r="C269" i="23"/>
  <c r="D269" i="23"/>
  <c r="E269" i="23"/>
  <c r="F269" i="23"/>
  <c r="H269" i="23" a="1"/>
  <c r="H269" i="23" s="1"/>
  <c r="I269" i="23" a="1"/>
  <c r="I269" i="23" s="1"/>
  <c r="J269" i="23" a="1"/>
  <c r="J269" i="23"/>
  <c r="K269" i="23" a="1"/>
  <c r="K269" i="23"/>
  <c r="L269" i="23"/>
  <c r="N269" i="23"/>
  <c r="O269" i="23"/>
  <c r="P269" i="23"/>
  <c r="Q269" i="23" s="1"/>
  <c r="R269" i="23"/>
  <c r="S269" i="23" s="1"/>
  <c r="T269" i="23"/>
  <c r="U269" i="23"/>
  <c r="V269" i="23"/>
  <c r="W269" i="23" s="1"/>
  <c r="A270" i="23"/>
  <c r="B270" i="23"/>
  <c r="C270" i="23"/>
  <c r="D270" i="23"/>
  <c r="E270" i="23"/>
  <c r="F270" i="23"/>
  <c r="H270" i="23" a="1"/>
  <c r="H270" i="23" s="1"/>
  <c r="I270" i="23" a="1"/>
  <c r="I270" i="23" s="1"/>
  <c r="J270" i="23" a="1"/>
  <c r="J270" i="23" s="1"/>
  <c r="K270" i="23" a="1"/>
  <c r="K270" i="23"/>
  <c r="L270" i="23"/>
  <c r="N270" i="23"/>
  <c r="O270" i="23"/>
  <c r="P270" i="23"/>
  <c r="Q270" i="23" s="1"/>
  <c r="R270" i="23"/>
  <c r="S270" i="23"/>
  <c r="T270" i="23"/>
  <c r="U270" i="23"/>
  <c r="V270" i="23"/>
  <c r="W270" i="23" s="1"/>
  <c r="A271" i="23"/>
  <c r="B271" i="23"/>
  <c r="C271" i="23"/>
  <c r="D271" i="23"/>
  <c r="E271" i="23"/>
  <c r="F271" i="23"/>
  <c r="H271" i="23" a="1"/>
  <c r="H271" i="23" s="1"/>
  <c r="I271" i="23" a="1"/>
  <c r="I271" i="23"/>
  <c r="J271" i="23" a="1"/>
  <c r="J271" i="23"/>
  <c r="K271" i="23" a="1"/>
  <c r="K271" i="23" s="1"/>
  <c r="L271" i="23"/>
  <c r="N271" i="23"/>
  <c r="P271" i="23"/>
  <c r="Q271" i="23"/>
  <c r="R271" i="23"/>
  <c r="S271" i="23" s="1"/>
  <c r="T271" i="23"/>
  <c r="U271" i="23" s="1"/>
  <c r="A272" i="23"/>
  <c r="B272" i="23"/>
  <c r="C272" i="23"/>
  <c r="D272" i="23"/>
  <c r="E272" i="23"/>
  <c r="F272" i="23"/>
  <c r="H272" i="23" a="1"/>
  <c r="H272" i="23"/>
  <c r="I272" i="23" a="1"/>
  <c r="I272" i="23"/>
  <c r="J272" i="23" a="1"/>
  <c r="J272" i="23" s="1"/>
  <c r="K272" i="23" a="1"/>
  <c r="K272" i="23" s="1"/>
  <c r="L272" i="23"/>
  <c r="N272" i="23"/>
  <c r="O272" i="23"/>
  <c r="P272" i="23"/>
  <c r="Q272" i="23"/>
  <c r="R272" i="23"/>
  <c r="S272" i="23"/>
  <c r="T272" i="23"/>
  <c r="U272" i="23"/>
  <c r="V272" i="23"/>
  <c r="W272" i="23"/>
  <c r="A273" i="23"/>
  <c r="B273" i="23"/>
  <c r="C273" i="23"/>
  <c r="D273" i="23"/>
  <c r="E273" i="23"/>
  <c r="F273" i="23"/>
  <c r="H273" i="23" a="1"/>
  <c r="H273" i="23"/>
  <c r="I273" i="23" a="1"/>
  <c r="I273" i="23"/>
  <c r="J273" i="23" a="1"/>
  <c r="J273" i="23"/>
  <c r="K273" i="23" a="1"/>
  <c r="K273" i="23"/>
  <c r="L273" i="23"/>
  <c r="N273" i="23"/>
  <c r="O273" i="23" s="1"/>
  <c r="P273" i="23"/>
  <c r="Q273" i="23"/>
  <c r="R273" i="23"/>
  <c r="S273" i="23"/>
  <c r="T273" i="23"/>
  <c r="U273" i="23" s="1"/>
  <c r="V273" i="23"/>
  <c r="W273" i="23"/>
  <c r="A274" i="23"/>
  <c r="B274" i="23"/>
  <c r="C274" i="23"/>
  <c r="D274" i="23"/>
  <c r="E274" i="23"/>
  <c r="F274" i="23"/>
  <c r="H274" i="23" a="1"/>
  <c r="H274" i="23"/>
  <c r="I274" i="23" a="1"/>
  <c r="I274" i="23" s="1"/>
  <c r="J274" i="23" a="1"/>
  <c r="J274" i="23" s="1"/>
  <c r="K274" i="23" a="1"/>
  <c r="K274" i="23" s="1"/>
  <c r="L274" i="23"/>
  <c r="N274" i="23"/>
  <c r="O274" i="23" s="1"/>
  <c r="P274" i="23"/>
  <c r="Q274" i="23"/>
  <c r="R274" i="23"/>
  <c r="S274" i="23"/>
  <c r="T274" i="23"/>
  <c r="U274" i="23"/>
  <c r="A275" i="23"/>
  <c r="B275" i="23"/>
  <c r="C275" i="23"/>
  <c r="D275" i="23"/>
  <c r="E275" i="23"/>
  <c r="F275" i="23"/>
  <c r="H275" i="23" a="1"/>
  <c r="H275" i="23"/>
  <c r="I275" i="23" a="1"/>
  <c r="I275" i="23"/>
  <c r="J275" i="23" a="1"/>
  <c r="J275" i="23"/>
  <c r="K275" i="23" a="1"/>
  <c r="K275" i="23" s="1"/>
  <c r="L275" i="23"/>
  <c r="N275" i="23"/>
  <c r="O275" i="23" s="1"/>
  <c r="P275" i="23"/>
  <c r="Q275" i="23"/>
  <c r="R275" i="23"/>
  <c r="S275" i="23" s="1"/>
  <c r="T275" i="23"/>
  <c r="U275" i="23" s="1"/>
  <c r="V275" i="23"/>
  <c r="W275" i="23" s="1"/>
  <c r="A276" i="23"/>
  <c r="B276" i="23"/>
  <c r="C276" i="23"/>
  <c r="D276" i="23"/>
  <c r="E276" i="23"/>
  <c r="F276" i="23"/>
  <c r="H276" i="23" a="1"/>
  <c r="H276" i="23"/>
  <c r="I276" i="23" a="1"/>
  <c r="I276" i="23" s="1"/>
  <c r="J276" i="23" a="1"/>
  <c r="J276" i="23"/>
  <c r="K276" i="23" a="1"/>
  <c r="K276" i="23"/>
  <c r="L276" i="23"/>
  <c r="N276" i="23"/>
  <c r="O276" i="23"/>
  <c r="P276" i="23"/>
  <c r="Q276" i="23"/>
  <c r="R276" i="23"/>
  <c r="S276" i="23"/>
  <c r="T276" i="23"/>
  <c r="U276" i="23" s="1"/>
  <c r="V276" i="23"/>
  <c r="W276" i="23"/>
  <c r="A277" i="23"/>
  <c r="B277" i="23"/>
  <c r="C277" i="23"/>
  <c r="D277" i="23"/>
  <c r="E277" i="23"/>
  <c r="F277" i="23"/>
  <c r="H277" i="23" a="1"/>
  <c r="H277" i="23" s="1"/>
  <c r="I277" i="23" a="1"/>
  <c r="I277" i="23" s="1"/>
  <c r="J277" i="23" a="1"/>
  <c r="J277" i="23" s="1"/>
  <c r="K277" i="23" a="1"/>
  <c r="K277" i="23"/>
  <c r="L277" i="23"/>
  <c r="N277" i="23"/>
  <c r="P277" i="23"/>
  <c r="Q277" i="23" s="1"/>
  <c r="R277" i="23"/>
  <c r="S277" i="23" s="1"/>
  <c r="T277" i="23"/>
  <c r="U277" i="23" s="1"/>
  <c r="A278" i="23"/>
  <c r="B278" i="23"/>
  <c r="C278" i="23"/>
  <c r="D278" i="23"/>
  <c r="E278" i="23"/>
  <c r="F278" i="23"/>
  <c r="H278" i="23" a="1"/>
  <c r="H278" i="23" s="1"/>
  <c r="I278" i="23" a="1"/>
  <c r="I278" i="23"/>
  <c r="J278" i="23" a="1"/>
  <c r="J278" i="23"/>
  <c r="K278" i="23" a="1"/>
  <c r="K278" i="23" s="1"/>
  <c r="L278" i="23"/>
  <c r="N278" i="23"/>
  <c r="O278" i="23"/>
  <c r="P278" i="23"/>
  <c r="Q278" i="23"/>
  <c r="R278" i="23"/>
  <c r="S278" i="23"/>
  <c r="T278" i="23"/>
  <c r="U278" i="23"/>
  <c r="V278" i="23"/>
  <c r="W278" i="23"/>
  <c r="A279" i="23"/>
  <c r="B279" i="23"/>
  <c r="C279" i="23"/>
  <c r="D279" i="23"/>
  <c r="E279" i="23"/>
  <c r="F279" i="23"/>
  <c r="H279" i="23" a="1"/>
  <c r="H279" i="23"/>
  <c r="I279" i="23" a="1"/>
  <c r="I279" i="23"/>
  <c r="J279" i="23" a="1"/>
  <c r="J279" i="23"/>
  <c r="K279" i="23" a="1"/>
  <c r="K279" i="23"/>
  <c r="L279" i="23"/>
  <c r="N279" i="23"/>
  <c r="P279" i="23"/>
  <c r="Q279" i="23" s="1"/>
  <c r="R279" i="23"/>
  <c r="S279" i="23"/>
  <c r="T279" i="23"/>
  <c r="U279" i="23"/>
  <c r="A280" i="23"/>
  <c r="B280" i="23"/>
  <c r="C280" i="23"/>
  <c r="D280" i="23"/>
  <c r="E280" i="23"/>
  <c r="F280" i="23"/>
  <c r="H280" i="23" a="1"/>
  <c r="H280" i="23"/>
  <c r="I280" i="23" a="1"/>
  <c r="I280" i="23" s="1"/>
  <c r="J280" i="23" a="1"/>
  <c r="J280" i="23"/>
  <c r="K280" i="23" a="1"/>
  <c r="K280" i="23" s="1"/>
  <c r="L280" i="23"/>
  <c r="N280" i="23"/>
  <c r="P280" i="23"/>
  <c r="Q280" i="23"/>
  <c r="R280" i="23"/>
  <c r="S280" i="23"/>
  <c r="T280" i="23"/>
  <c r="U280" i="23" s="1"/>
  <c r="A281" i="23"/>
  <c r="B281" i="23"/>
  <c r="C281" i="23"/>
  <c r="D281" i="23"/>
  <c r="E281" i="23"/>
  <c r="F281" i="23"/>
  <c r="H281" i="23" a="1"/>
  <c r="H281" i="23"/>
  <c r="I281" i="23" a="1"/>
  <c r="I281" i="23"/>
  <c r="J281" i="23" a="1"/>
  <c r="J281" i="23" s="1"/>
  <c r="K281" i="23" a="1"/>
  <c r="K281" i="23" s="1"/>
  <c r="L281" i="23"/>
  <c r="N281" i="23"/>
  <c r="O281" i="23"/>
  <c r="P281" i="23"/>
  <c r="Q281" i="23"/>
  <c r="R281" i="23"/>
  <c r="S281" i="23" s="1"/>
  <c r="T281" i="23"/>
  <c r="U281" i="23" s="1"/>
  <c r="V281" i="23"/>
  <c r="W281" i="23" s="1"/>
  <c r="A282" i="23"/>
  <c r="B282" i="23"/>
  <c r="C282" i="23"/>
  <c r="D282" i="23"/>
  <c r="E282" i="23"/>
  <c r="F282" i="23"/>
  <c r="H282" i="23" a="1"/>
  <c r="H282" i="23"/>
  <c r="I282" i="23" a="1"/>
  <c r="I282" i="23"/>
  <c r="J282" i="23" a="1"/>
  <c r="J282" i="23" s="1"/>
  <c r="K282" i="23" a="1"/>
  <c r="K282" i="23"/>
  <c r="L282" i="23"/>
  <c r="N282" i="23"/>
  <c r="V282" i="23" s="1"/>
  <c r="W282" i="23" s="1"/>
  <c r="P282" i="23"/>
  <c r="Q282" i="23"/>
  <c r="R282" i="23"/>
  <c r="S282" i="23" s="1"/>
  <c r="T282" i="23"/>
  <c r="U282" i="23"/>
  <c r="A283" i="23"/>
  <c r="B283" i="23"/>
  <c r="C283" i="23"/>
  <c r="D283" i="23"/>
  <c r="E283" i="23"/>
  <c r="F283" i="23"/>
  <c r="H283" i="23" a="1"/>
  <c r="H283" i="23"/>
  <c r="I283" i="23" a="1"/>
  <c r="I283" i="23" s="1"/>
  <c r="J283" i="23" a="1"/>
  <c r="J283" i="23"/>
  <c r="K283" i="23" a="1"/>
  <c r="K283" i="23" s="1"/>
  <c r="L283" i="23"/>
  <c r="N283" i="23"/>
  <c r="O283" i="23"/>
  <c r="P283" i="23"/>
  <c r="Q283" i="23"/>
  <c r="R283" i="23"/>
  <c r="S283" i="23" s="1"/>
  <c r="T283" i="23"/>
  <c r="U283" i="23"/>
  <c r="V283" i="23"/>
  <c r="W283" i="23" s="1"/>
  <c r="A284" i="23"/>
  <c r="B284" i="23"/>
  <c r="C284" i="23"/>
  <c r="D284" i="23"/>
  <c r="E284" i="23"/>
  <c r="F284" i="23"/>
  <c r="H284" i="23" a="1"/>
  <c r="H284" i="23" s="1"/>
  <c r="I284" i="23" a="1"/>
  <c r="I284" i="23" s="1"/>
  <c r="J284" i="23" a="1"/>
  <c r="J284" i="23"/>
  <c r="K284" i="23" a="1"/>
  <c r="K284" i="23"/>
  <c r="L284" i="23"/>
  <c r="N284" i="23"/>
  <c r="O284" i="23"/>
  <c r="P284" i="23"/>
  <c r="Q284" i="23" s="1"/>
  <c r="R284" i="23"/>
  <c r="S284" i="23" s="1"/>
  <c r="T284" i="23"/>
  <c r="U284" i="23" s="1"/>
  <c r="V284" i="23"/>
  <c r="W284" i="23"/>
  <c r="A285" i="23"/>
  <c r="B285" i="23"/>
  <c r="C285" i="23"/>
  <c r="D285" i="23"/>
  <c r="E285" i="23"/>
  <c r="F285" i="23"/>
  <c r="H285" i="23" a="1"/>
  <c r="H285" i="23"/>
  <c r="I285" i="23" a="1"/>
  <c r="I285" i="23" s="1"/>
  <c r="J285" i="23" a="1"/>
  <c r="J285" i="23"/>
  <c r="K285" i="23" a="1"/>
  <c r="K285" i="23"/>
  <c r="L285" i="23"/>
  <c r="N285" i="23"/>
  <c r="O285" i="23"/>
  <c r="P285" i="23"/>
  <c r="Q285" i="23" s="1"/>
  <c r="R285" i="23"/>
  <c r="S285" i="23" s="1"/>
  <c r="T285" i="23"/>
  <c r="U285" i="23" s="1"/>
  <c r="V285" i="23"/>
  <c r="W285" i="23" s="1"/>
  <c r="A286" i="23"/>
  <c r="B286" i="23"/>
  <c r="C286" i="23"/>
  <c r="D286" i="23"/>
  <c r="E286" i="23"/>
  <c r="F286" i="23"/>
  <c r="H286" i="23" a="1"/>
  <c r="H286" i="23" s="1"/>
  <c r="I286" i="23" a="1"/>
  <c r="I286" i="23"/>
  <c r="J286" i="23" a="1"/>
  <c r="J286" i="23" s="1"/>
  <c r="K286" i="23" a="1"/>
  <c r="K286" i="23"/>
  <c r="L286" i="23"/>
  <c r="N286" i="23"/>
  <c r="O286" i="23"/>
  <c r="P286" i="23"/>
  <c r="Q286" i="23" s="1"/>
  <c r="R286" i="23"/>
  <c r="S286" i="23"/>
  <c r="T286" i="23"/>
  <c r="U286" i="23"/>
  <c r="V286" i="23"/>
  <c r="W286" i="23"/>
  <c r="A287" i="23"/>
  <c r="B287" i="23"/>
  <c r="C287" i="23"/>
  <c r="D287" i="23"/>
  <c r="E287" i="23"/>
  <c r="F287" i="23"/>
  <c r="H287" i="23" a="1"/>
  <c r="H287" i="23" s="1"/>
  <c r="I287" i="23" a="1"/>
  <c r="I287" i="23"/>
  <c r="J287" i="23" a="1"/>
  <c r="J287" i="23"/>
  <c r="K287" i="23" a="1"/>
  <c r="K287" i="23"/>
  <c r="L287" i="23"/>
  <c r="N287" i="23"/>
  <c r="P287" i="23"/>
  <c r="Q287" i="23"/>
  <c r="R287" i="23"/>
  <c r="S287" i="23" s="1"/>
  <c r="T287" i="23"/>
  <c r="U287" i="23"/>
  <c r="A288" i="23"/>
  <c r="B288" i="23"/>
  <c r="C288" i="23"/>
  <c r="D288" i="23"/>
  <c r="E288" i="23"/>
  <c r="F288" i="23"/>
  <c r="H288" i="23" a="1"/>
  <c r="H288" i="23"/>
  <c r="I288" i="23" a="1"/>
  <c r="I288" i="23"/>
  <c r="J288" i="23" a="1"/>
  <c r="J288" i="23"/>
  <c r="K288" i="23" a="1"/>
  <c r="K288" i="23" s="1"/>
  <c r="L288" i="23"/>
  <c r="N288" i="23"/>
  <c r="O288" i="23"/>
  <c r="P288" i="23"/>
  <c r="Q288" i="23" s="1"/>
  <c r="R288" i="23"/>
  <c r="S288" i="23"/>
  <c r="T288" i="23"/>
  <c r="U288" i="23"/>
  <c r="V288" i="23"/>
  <c r="W288" i="23"/>
  <c r="A289" i="23"/>
  <c r="B289" i="23"/>
  <c r="C289" i="23"/>
  <c r="D289" i="23"/>
  <c r="E289" i="23"/>
  <c r="F289" i="23"/>
  <c r="H289" i="23" a="1"/>
  <c r="H289" i="23" s="1"/>
  <c r="I289" i="23" a="1"/>
  <c r="I289" i="23"/>
  <c r="J289" i="23" a="1"/>
  <c r="J289" i="23"/>
  <c r="K289" i="23" a="1"/>
  <c r="K289" i="23"/>
  <c r="L289" i="23"/>
  <c r="N289" i="23"/>
  <c r="O289" i="23" s="1"/>
  <c r="P289" i="23"/>
  <c r="Q289" i="23"/>
  <c r="R289" i="23"/>
  <c r="S289" i="23"/>
  <c r="T289" i="23"/>
  <c r="U289" i="23" s="1"/>
  <c r="V289" i="23"/>
  <c r="W289" i="23" s="1"/>
  <c r="A290" i="23"/>
  <c r="B290" i="23"/>
  <c r="C290" i="23"/>
  <c r="D290" i="23"/>
  <c r="E290" i="23"/>
  <c r="F290" i="23"/>
  <c r="H290" i="23" a="1"/>
  <c r="H290" i="23" s="1"/>
  <c r="I290" i="23" a="1"/>
  <c r="I290" i="23" s="1"/>
  <c r="J290" i="23" a="1"/>
  <c r="J290" i="23" s="1"/>
  <c r="K290" i="23" a="1"/>
  <c r="K290" i="23" s="1"/>
  <c r="L290" i="23"/>
  <c r="N290" i="23"/>
  <c r="O290" i="23" s="1"/>
  <c r="P290" i="23"/>
  <c r="Q290" i="23"/>
  <c r="R290" i="23"/>
  <c r="S290" i="23" s="1"/>
  <c r="T290" i="23"/>
  <c r="U290" i="23" s="1"/>
  <c r="V290" i="23"/>
  <c r="W290" i="23" s="1"/>
  <c r="A291" i="23"/>
  <c r="B291" i="23"/>
  <c r="C291" i="23"/>
  <c r="D291" i="23"/>
  <c r="E291" i="23"/>
  <c r="F291" i="23"/>
  <c r="H291" i="23" a="1"/>
  <c r="H291" i="23"/>
  <c r="I291" i="23" a="1"/>
  <c r="I291" i="23" s="1"/>
  <c r="J291" i="23" a="1"/>
  <c r="J291" i="23" s="1"/>
  <c r="K291" i="23" a="1"/>
  <c r="K291" i="23" s="1"/>
  <c r="L291" i="23"/>
  <c r="N291" i="23"/>
  <c r="P291" i="23"/>
  <c r="Q291" i="23" s="1"/>
  <c r="R291" i="23"/>
  <c r="S291" i="23" s="1"/>
  <c r="T291" i="23"/>
  <c r="U291" i="23" s="1"/>
  <c r="A292" i="23"/>
  <c r="B292" i="23"/>
  <c r="C292" i="23"/>
  <c r="D292" i="23"/>
  <c r="E292" i="23"/>
  <c r="F292" i="23"/>
  <c r="H292" i="23" a="1"/>
  <c r="H292" i="23"/>
  <c r="I292" i="23" a="1"/>
  <c r="I292" i="23" s="1"/>
  <c r="J292" i="23" a="1"/>
  <c r="J292" i="23"/>
  <c r="K292" i="23" a="1"/>
  <c r="K292" i="23" s="1"/>
  <c r="L292" i="23"/>
  <c r="N292" i="23"/>
  <c r="O292" i="23"/>
  <c r="P292" i="23"/>
  <c r="Q292" i="23" s="1"/>
  <c r="R292" i="23"/>
  <c r="S292" i="23"/>
  <c r="T292" i="23"/>
  <c r="U292" i="23"/>
  <c r="V292" i="23"/>
  <c r="W292" i="23"/>
  <c r="A293" i="23"/>
  <c r="B293" i="23"/>
  <c r="C293" i="23"/>
  <c r="D293" i="23"/>
  <c r="E293" i="23"/>
  <c r="F293" i="23"/>
  <c r="H293" i="23" a="1"/>
  <c r="H293" i="23" s="1"/>
  <c r="I293" i="23" a="1"/>
  <c r="I293" i="23"/>
  <c r="J293" i="23" a="1"/>
  <c r="J293" i="23"/>
  <c r="K293" i="23" a="1"/>
  <c r="K293" i="23"/>
  <c r="L293" i="23"/>
  <c r="N293" i="23"/>
  <c r="O293" i="23" s="1"/>
  <c r="P293" i="23"/>
  <c r="Q293" i="23" s="1"/>
  <c r="R293" i="23"/>
  <c r="S293" i="23" s="1"/>
  <c r="T293" i="23"/>
  <c r="U293" i="23" s="1"/>
  <c r="V293" i="23"/>
  <c r="W293" i="23" s="1"/>
  <c r="A294" i="23"/>
  <c r="B294" i="23"/>
  <c r="C294" i="23"/>
  <c r="D294" i="23"/>
  <c r="E294" i="23"/>
  <c r="F294" i="23"/>
  <c r="H294" i="23" a="1"/>
  <c r="H294" i="23" s="1"/>
  <c r="I294" i="23" a="1"/>
  <c r="I294" i="23"/>
  <c r="J294" i="23" a="1"/>
  <c r="J294" i="23"/>
  <c r="K294" i="23" a="1"/>
  <c r="K294" i="23"/>
  <c r="L294" i="23"/>
  <c r="N294" i="23"/>
  <c r="O294" i="23"/>
  <c r="P294" i="23"/>
  <c r="Q294" i="23"/>
  <c r="R294" i="23"/>
  <c r="S294" i="23"/>
  <c r="T294" i="23"/>
  <c r="U294" i="23"/>
  <c r="V294" i="23"/>
  <c r="W294" i="23"/>
  <c r="A295" i="23"/>
  <c r="B295" i="23"/>
  <c r="C295" i="23"/>
  <c r="D295" i="23"/>
  <c r="E295" i="23"/>
  <c r="F295" i="23"/>
  <c r="H295" i="23" a="1"/>
  <c r="H295" i="23"/>
  <c r="I295" i="23" a="1"/>
  <c r="I295" i="23"/>
  <c r="J295" i="23" a="1"/>
  <c r="J295" i="23"/>
  <c r="K295" i="23" a="1"/>
  <c r="K295" i="23"/>
  <c r="L295" i="23"/>
  <c r="N295" i="23"/>
  <c r="P295" i="23"/>
  <c r="Q295" i="23"/>
  <c r="R295" i="23"/>
  <c r="S295" i="23"/>
  <c r="T295" i="23"/>
  <c r="U295" i="23"/>
  <c r="A296" i="23"/>
  <c r="B296" i="23"/>
  <c r="C296" i="23"/>
  <c r="D296" i="23"/>
  <c r="E296" i="23"/>
  <c r="F296" i="23"/>
  <c r="H296" i="23" a="1"/>
  <c r="H296" i="23"/>
  <c r="I296" i="23" a="1"/>
  <c r="I296" i="23"/>
  <c r="J296" i="23" a="1"/>
  <c r="J296" i="23"/>
  <c r="K296" i="23" a="1"/>
  <c r="K296" i="23" s="1"/>
  <c r="L296" i="23"/>
  <c r="N296" i="23"/>
  <c r="O296" i="23"/>
  <c r="P296" i="23"/>
  <c r="Q296" i="23"/>
  <c r="R296" i="23"/>
  <c r="S296" i="23"/>
  <c r="T296" i="23"/>
  <c r="U296" i="23"/>
  <c r="V296" i="23"/>
  <c r="W296" i="23"/>
  <c r="A297" i="23"/>
  <c r="B297" i="23"/>
  <c r="C297" i="23"/>
  <c r="D297" i="23"/>
  <c r="E297" i="23"/>
  <c r="F297" i="23"/>
  <c r="H297" i="23" a="1"/>
  <c r="H297" i="23"/>
  <c r="I297" i="23" a="1"/>
  <c r="I297" i="23"/>
  <c r="J297" i="23" a="1"/>
  <c r="J297" i="23"/>
  <c r="K297" i="23" a="1"/>
  <c r="K297" i="23"/>
  <c r="L297" i="23"/>
  <c r="N297" i="23"/>
  <c r="O297" i="23"/>
  <c r="P297" i="23"/>
  <c r="Q297" i="23"/>
  <c r="R297" i="23"/>
  <c r="S297" i="23"/>
  <c r="T297" i="23"/>
  <c r="U297" i="23" s="1"/>
  <c r="V297" i="23"/>
  <c r="W297" i="23" s="1"/>
  <c r="A298" i="23"/>
  <c r="B298" i="23"/>
  <c r="C298" i="23"/>
  <c r="D298" i="23"/>
  <c r="E298" i="23"/>
  <c r="F298" i="23"/>
  <c r="H298" i="23" a="1"/>
  <c r="H298" i="23"/>
  <c r="I298" i="23" a="1"/>
  <c r="I298" i="23" s="1"/>
  <c r="J298" i="23" a="1"/>
  <c r="J298" i="23" s="1"/>
  <c r="K298" i="23" a="1"/>
  <c r="K298" i="23"/>
  <c r="L298" i="23"/>
  <c r="N298" i="23"/>
  <c r="V298" i="23" s="1"/>
  <c r="W298" i="23" s="1"/>
  <c r="P298" i="23"/>
  <c r="Q298" i="23"/>
  <c r="R298" i="23"/>
  <c r="S298" i="23" s="1"/>
  <c r="T298" i="23"/>
  <c r="U298" i="23"/>
  <c r="A299" i="23"/>
  <c r="B299" i="23"/>
  <c r="C299" i="23"/>
  <c r="D299" i="23"/>
  <c r="E299" i="23"/>
  <c r="F299" i="23"/>
  <c r="H299" i="23" a="1"/>
  <c r="H299" i="23"/>
  <c r="I299" i="23" a="1"/>
  <c r="I299" i="23" s="1"/>
  <c r="J299" i="23" a="1"/>
  <c r="J299" i="23" s="1"/>
  <c r="K299" i="23" a="1"/>
  <c r="K299" i="23"/>
  <c r="L299" i="23"/>
  <c r="N299" i="23"/>
  <c r="O299" i="23"/>
  <c r="P299" i="23"/>
  <c r="Q299" i="23"/>
  <c r="R299" i="23"/>
  <c r="S299" i="23" s="1"/>
  <c r="T299" i="23"/>
  <c r="U299" i="23"/>
  <c r="V299" i="23"/>
  <c r="W299" i="23" s="1"/>
  <c r="A300" i="23"/>
  <c r="B300" i="23"/>
  <c r="C300" i="23"/>
  <c r="D300" i="23"/>
  <c r="E300" i="23"/>
  <c r="F300" i="23"/>
  <c r="H300" i="23" a="1"/>
  <c r="H300" i="23" s="1"/>
  <c r="I300" i="23" a="1"/>
  <c r="I300" i="23" s="1"/>
  <c r="J300" i="23" a="1"/>
  <c r="J300" i="23"/>
  <c r="K300" i="23" a="1"/>
  <c r="K300" i="23"/>
  <c r="L300" i="23"/>
  <c r="N300" i="23"/>
  <c r="O300" i="23"/>
  <c r="P300" i="23"/>
  <c r="Q300" i="23" s="1"/>
  <c r="R300" i="23"/>
  <c r="S300" i="23" s="1"/>
  <c r="T300" i="23"/>
  <c r="U300" i="23" s="1"/>
  <c r="V300" i="23"/>
  <c r="W300" i="23"/>
  <c r="A301" i="23"/>
  <c r="B301" i="23"/>
  <c r="C301" i="23"/>
  <c r="D301" i="23"/>
  <c r="E301" i="23"/>
  <c r="F301" i="23"/>
  <c r="H301" i="23" a="1"/>
  <c r="H301" i="23"/>
  <c r="I301" i="23" a="1"/>
  <c r="I301" i="23" s="1"/>
  <c r="J301" i="23" a="1"/>
  <c r="J301" i="23"/>
  <c r="K301" i="23" a="1"/>
  <c r="K301" i="23"/>
  <c r="L301" i="23"/>
  <c r="N301" i="23"/>
  <c r="O301" i="23"/>
  <c r="P301" i="23"/>
  <c r="Q301" i="23" s="1"/>
  <c r="R301" i="23"/>
  <c r="S301" i="23" s="1"/>
  <c r="T301" i="23"/>
  <c r="U301" i="23" s="1"/>
  <c r="V301" i="23"/>
  <c r="W301" i="23" s="1"/>
  <c r="A302" i="23"/>
  <c r="B302" i="23"/>
  <c r="C302" i="23"/>
  <c r="D302" i="23"/>
  <c r="E302" i="23"/>
  <c r="F302" i="23"/>
  <c r="H302" i="23" a="1"/>
  <c r="H302" i="23" s="1"/>
  <c r="I302" i="23" a="1"/>
  <c r="I302" i="23"/>
  <c r="J302" i="23" a="1"/>
  <c r="J302" i="23" s="1"/>
  <c r="K302" i="23" a="1"/>
  <c r="K302" i="23"/>
  <c r="L302" i="23"/>
  <c r="N302" i="23"/>
  <c r="O302" i="23"/>
  <c r="P302" i="23"/>
  <c r="Q302" i="23" s="1"/>
  <c r="R302" i="23"/>
  <c r="S302" i="23"/>
  <c r="T302" i="23"/>
  <c r="U302" i="23"/>
  <c r="V302" i="23"/>
  <c r="W302" i="23"/>
  <c r="A303" i="23"/>
  <c r="B303" i="23"/>
  <c r="C303" i="23"/>
  <c r="D303" i="23"/>
  <c r="E303" i="23"/>
  <c r="F303" i="23"/>
  <c r="H303" i="23" a="1"/>
  <c r="H303" i="23" s="1"/>
  <c r="I303" i="23" a="1"/>
  <c r="I303" i="23"/>
  <c r="J303" i="23" a="1"/>
  <c r="J303" i="23"/>
  <c r="K303" i="23" a="1"/>
  <c r="K303" i="23"/>
  <c r="L303" i="23"/>
  <c r="N303" i="23"/>
  <c r="P303" i="23"/>
  <c r="Q303" i="23"/>
  <c r="R303" i="23"/>
  <c r="S303" i="23" s="1"/>
  <c r="T303" i="23"/>
  <c r="U303" i="23" s="1"/>
  <c r="A304" i="23"/>
  <c r="B304" i="23"/>
  <c r="C304" i="23"/>
  <c r="D304" i="23"/>
  <c r="E304" i="23"/>
  <c r="F304" i="23"/>
  <c r="H304" i="23" a="1"/>
  <c r="H304" i="23"/>
  <c r="I304" i="23" a="1"/>
  <c r="I304" i="23"/>
  <c r="J304" i="23" a="1"/>
  <c r="J304" i="23"/>
  <c r="K304" i="23" a="1"/>
  <c r="K304" i="23" s="1"/>
  <c r="L304" i="23"/>
  <c r="N304" i="23"/>
  <c r="O304" i="23"/>
  <c r="P304" i="23"/>
  <c r="Q304" i="23" s="1"/>
  <c r="R304" i="23"/>
  <c r="S304" i="23"/>
  <c r="T304" i="23"/>
  <c r="U304" i="23"/>
  <c r="V304" i="23"/>
  <c r="W304" i="23"/>
  <c r="A305" i="23"/>
  <c r="B305" i="23"/>
  <c r="C305" i="23"/>
  <c r="D305" i="23"/>
  <c r="E305" i="23"/>
  <c r="F305" i="23"/>
  <c r="H305" i="23" a="1"/>
  <c r="H305" i="23" s="1"/>
  <c r="I305" i="23" a="1"/>
  <c r="I305" i="23"/>
  <c r="J305" i="23" a="1"/>
  <c r="J305" i="23"/>
  <c r="K305" i="23" a="1"/>
  <c r="K305" i="23"/>
  <c r="L305" i="23"/>
  <c r="N305" i="23"/>
  <c r="V305" i="23" s="1"/>
  <c r="W305" i="23" s="1"/>
  <c r="P305" i="23"/>
  <c r="Q305" i="23"/>
  <c r="R305" i="23"/>
  <c r="S305" i="23"/>
  <c r="T305" i="23"/>
  <c r="U305" i="23" s="1"/>
  <c r="A306" i="23"/>
  <c r="B306" i="23"/>
  <c r="C306" i="23"/>
  <c r="D306" i="23"/>
  <c r="E306" i="23"/>
  <c r="F306" i="23"/>
  <c r="H306" i="23" a="1"/>
  <c r="H306" i="23" s="1"/>
  <c r="I306" i="23" a="1"/>
  <c r="I306" i="23" s="1"/>
  <c r="J306" i="23" a="1"/>
  <c r="J306" i="23" s="1"/>
  <c r="K306" i="23" a="1"/>
  <c r="K306" i="23" s="1"/>
  <c r="L306" i="23"/>
  <c r="N306" i="23"/>
  <c r="O306" i="23" s="1"/>
  <c r="P306" i="23"/>
  <c r="Q306" i="23"/>
  <c r="R306" i="23"/>
  <c r="S306" i="23" s="1"/>
  <c r="T306" i="23"/>
  <c r="U306" i="23"/>
  <c r="V306" i="23"/>
  <c r="W306" i="23" s="1"/>
  <c r="A307" i="23"/>
  <c r="B307" i="23"/>
  <c r="C307" i="23"/>
  <c r="D307" i="23"/>
  <c r="E307" i="23"/>
  <c r="F307" i="23"/>
  <c r="H307" i="23" a="1"/>
  <c r="H307" i="23"/>
  <c r="I307" i="23" a="1"/>
  <c r="I307" i="23" s="1"/>
  <c r="J307" i="23" a="1"/>
  <c r="J307" i="23" s="1"/>
  <c r="K307" i="23" a="1"/>
  <c r="K307" i="23" s="1"/>
  <c r="L307" i="23"/>
  <c r="N307" i="23"/>
  <c r="P307" i="23"/>
  <c r="Q307" i="23"/>
  <c r="R307" i="23"/>
  <c r="S307" i="23" s="1"/>
  <c r="T307" i="23"/>
  <c r="U307" i="23" s="1"/>
  <c r="A308" i="23"/>
  <c r="B308" i="23"/>
  <c r="C308" i="23"/>
  <c r="D308" i="23"/>
  <c r="E308" i="23"/>
  <c r="F308" i="23"/>
  <c r="H308" i="23" a="1"/>
  <c r="H308" i="23"/>
  <c r="I308" i="23" a="1"/>
  <c r="I308" i="23" s="1"/>
  <c r="J308" i="23" a="1"/>
  <c r="J308" i="23"/>
  <c r="K308" i="23" a="1"/>
  <c r="K308" i="23" s="1"/>
  <c r="L308" i="23"/>
  <c r="N308" i="23"/>
  <c r="O308" i="23"/>
  <c r="P308" i="23"/>
  <c r="Q308" i="23"/>
  <c r="R308" i="23"/>
  <c r="S308" i="23"/>
  <c r="T308" i="23"/>
  <c r="U308" i="23"/>
  <c r="V308" i="23"/>
  <c r="W308" i="23"/>
  <c r="A309" i="23"/>
  <c r="B309" i="23"/>
  <c r="C309" i="23"/>
  <c r="D309" i="23"/>
  <c r="E309" i="23"/>
  <c r="F309" i="23"/>
  <c r="H309" i="23" a="1"/>
  <c r="H309" i="23"/>
  <c r="I309" i="23" a="1"/>
  <c r="I309" i="23"/>
  <c r="J309" i="23" a="1"/>
  <c r="J309" i="23"/>
  <c r="K309" i="23" a="1"/>
  <c r="K309" i="23"/>
  <c r="L309" i="23"/>
  <c r="N309" i="23"/>
  <c r="O309" i="23" s="1"/>
  <c r="P309" i="23"/>
  <c r="Q309" i="23" s="1"/>
  <c r="R309" i="23"/>
  <c r="S309" i="23" s="1"/>
  <c r="T309" i="23"/>
  <c r="U309" i="23"/>
  <c r="A310" i="23"/>
  <c r="B310" i="23"/>
  <c r="C310" i="23"/>
  <c r="D310" i="23"/>
  <c r="E310" i="23"/>
  <c r="F310" i="23"/>
  <c r="H310" i="23" a="1"/>
  <c r="H310" i="23" s="1"/>
  <c r="I310" i="23" a="1"/>
  <c r="I310" i="23"/>
  <c r="J310" i="23" a="1"/>
  <c r="J310" i="23"/>
  <c r="K310" i="23" a="1"/>
  <c r="K310" i="23"/>
  <c r="L310" i="23"/>
  <c r="N310" i="23"/>
  <c r="O310" i="23"/>
  <c r="P310" i="23"/>
  <c r="Q310" i="23"/>
  <c r="R310" i="23"/>
  <c r="S310" i="23"/>
  <c r="T310" i="23"/>
  <c r="U310" i="23"/>
  <c r="V310" i="23"/>
  <c r="W310" i="23"/>
  <c r="A311" i="23"/>
  <c r="B311" i="23"/>
  <c r="C311" i="23"/>
  <c r="D311" i="23"/>
  <c r="E311" i="23"/>
  <c r="F311" i="23"/>
  <c r="H311" i="23" a="1"/>
  <c r="H311" i="23"/>
  <c r="I311" i="23" a="1"/>
  <c r="I311" i="23"/>
  <c r="J311" i="23" a="1"/>
  <c r="J311" i="23"/>
  <c r="K311" i="23" a="1"/>
  <c r="K311" i="23"/>
  <c r="L311" i="23"/>
  <c r="N311" i="23"/>
  <c r="O311" i="23" s="1"/>
  <c r="P311" i="23"/>
  <c r="Q311" i="23"/>
  <c r="R311" i="23"/>
  <c r="S311" i="23"/>
  <c r="T311" i="23"/>
  <c r="U311" i="23"/>
  <c r="A312" i="23"/>
  <c r="B312" i="23"/>
  <c r="C312" i="23"/>
  <c r="D312" i="23"/>
  <c r="E312" i="23"/>
  <c r="F312" i="23"/>
  <c r="H312" i="23" a="1"/>
  <c r="H312" i="23"/>
  <c r="I312" i="23" a="1"/>
  <c r="I312" i="23"/>
  <c r="J312" i="23" a="1"/>
  <c r="J312" i="23"/>
  <c r="K312" i="23" a="1"/>
  <c r="K312" i="23" s="1"/>
  <c r="L312" i="23"/>
  <c r="N312" i="23"/>
  <c r="O312" i="23"/>
  <c r="P312" i="23"/>
  <c r="Q312" i="23"/>
  <c r="R312" i="23"/>
  <c r="S312" i="23"/>
  <c r="T312" i="23"/>
  <c r="U312" i="23"/>
  <c r="V312" i="23"/>
  <c r="W312" i="23"/>
  <c r="A313" i="23"/>
  <c r="B313" i="23"/>
  <c r="C313" i="23"/>
  <c r="D313" i="23"/>
  <c r="E313" i="23"/>
  <c r="F313" i="23"/>
  <c r="H313" i="23" a="1"/>
  <c r="H313" i="23"/>
  <c r="I313" i="23" a="1"/>
  <c r="I313" i="23"/>
  <c r="J313" i="23" a="1"/>
  <c r="J313" i="23"/>
  <c r="K313" i="23" a="1"/>
  <c r="K313" i="23"/>
  <c r="L313" i="23"/>
  <c r="N313" i="23"/>
  <c r="O313" i="23"/>
  <c r="P313" i="23"/>
  <c r="Q313" i="23"/>
  <c r="R313" i="23"/>
  <c r="S313" i="23"/>
  <c r="T313" i="23"/>
  <c r="U313" i="23" s="1"/>
  <c r="V313" i="23"/>
  <c r="W313" i="23" s="1"/>
  <c r="A314" i="23"/>
  <c r="B314" i="23"/>
  <c r="C314" i="23"/>
  <c r="D314" i="23"/>
  <c r="E314" i="23"/>
  <c r="F314" i="23"/>
  <c r="H314" i="23" a="1"/>
  <c r="H314" i="23" s="1"/>
  <c r="I314" i="23" a="1"/>
  <c r="I314" i="23" s="1"/>
  <c r="J314" i="23" a="1"/>
  <c r="J314" i="23" s="1"/>
  <c r="K314" i="23" a="1"/>
  <c r="K314" i="23"/>
  <c r="L314" i="23"/>
  <c r="N314" i="23"/>
  <c r="V314" i="23" s="1"/>
  <c r="W314" i="23" s="1"/>
  <c r="P314" i="23"/>
  <c r="Q314" i="23"/>
  <c r="R314" i="23"/>
  <c r="S314" i="23" s="1"/>
  <c r="T314" i="23"/>
  <c r="U314" i="23"/>
  <c r="A315" i="23"/>
  <c r="B315" i="23"/>
  <c r="C315" i="23"/>
  <c r="D315" i="23"/>
  <c r="E315" i="23"/>
  <c r="F315" i="23"/>
  <c r="H315" i="23" a="1"/>
  <c r="H315" i="23"/>
  <c r="I315" i="23" a="1"/>
  <c r="I315" i="23" s="1"/>
  <c r="J315" i="23" a="1"/>
  <c r="J315" i="23" s="1"/>
  <c r="K315" i="23" a="1"/>
  <c r="K315" i="23"/>
  <c r="L315" i="23"/>
  <c r="N315" i="23"/>
  <c r="O315" i="23"/>
  <c r="P315" i="23"/>
  <c r="Q315" i="23"/>
  <c r="R315" i="23"/>
  <c r="S315" i="23" s="1"/>
  <c r="T315" i="23"/>
  <c r="U315" i="23"/>
  <c r="V315" i="23"/>
  <c r="W315" i="23" s="1"/>
  <c r="A316" i="23"/>
  <c r="B316" i="23"/>
  <c r="C316" i="23"/>
  <c r="D316" i="23"/>
  <c r="E316" i="23"/>
  <c r="F316" i="23"/>
  <c r="H316" i="23" a="1"/>
  <c r="H316" i="23" s="1"/>
  <c r="I316" i="23" a="1"/>
  <c r="I316" i="23" s="1"/>
  <c r="J316" i="23" a="1"/>
  <c r="J316" i="23"/>
  <c r="K316" i="23" a="1"/>
  <c r="K316" i="23"/>
  <c r="L316" i="23"/>
  <c r="N316" i="23"/>
  <c r="P316" i="23"/>
  <c r="Q316" i="23"/>
  <c r="R316" i="23"/>
  <c r="S316" i="23" s="1"/>
  <c r="T316" i="23"/>
  <c r="U316" i="23"/>
  <c r="A317" i="23"/>
  <c r="B317" i="23"/>
  <c r="C317" i="23"/>
  <c r="D317" i="23"/>
  <c r="E317" i="23"/>
  <c r="F317" i="23"/>
  <c r="H317" i="23" a="1"/>
  <c r="H317" i="23"/>
  <c r="I317" i="23" a="1"/>
  <c r="I317" i="23" s="1"/>
  <c r="J317" i="23" a="1"/>
  <c r="J317" i="23" s="1"/>
  <c r="K317" i="23" a="1"/>
  <c r="K317" i="23" s="1"/>
  <c r="L317" i="23"/>
  <c r="N317" i="23"/>
  <c r="O317" i="23"/>
  <c r="P317" i="23"/>
  <c r="Q317" i="23"/>
  <c r="R317" i="23"/>
  <c r="S317" i="23"/>
  <c r="T317" i="23"/>
  <c r="U317" i="23"/>
  <c r="V317" i="23"/>
  <c r="W317" i="23"/>
  <c r="A318" i="23"/>
  <c r="B318" i="23"/>
  <c r="C318" i="23"/>
  <c r="D318" i="23"/>
  <c r="E318" i="23"/>
  <c r="F318" i="23"/>
  <c r="H318" i="23" a="1"/>
  <c r="H318" i="23"/>
  <c r="I318" i="23" a="1"/>
  <c r="I318" i="23"/>
  <c r="J318" i="23" a="1"/>
  <c r="J318" i="23"/>
  <c r="K318" i="23" a="1"/>
  <c r="K318" i="23"/>
  <c r="L318" i="23"/>
  <c r="N318" i="23"/>
  <c r="P318" i="23"/>
  <c r="Q318" i="23" s="1"/>
  <c r="R318" i="23"/>
  <c r="S318" i="23" s="1"/>
  <c r="T318" i="23"/>
  <c r="U318" i="23" s="1"/>
  <c r="A319" i="23"/>
  <c r="B319" i="23"/>
  <c r="C319" i="23"/>
  <c r="D319" i="23"/>
  <c r="E319" i="23"/>
  <c r="F319" i="23"/>
  <c r="H319" i="23" a="1"/>
  <c r="H319" i="23" s="1"/>
  <c r="I319" i="23" a="1"/>
  <c r="I319" i="23"/>
  <c r="J319" i="23" a="1"/>
  <c r="J319" i="23" s="1"/>
  <c r="K319" i="23" a="1"/>
  <c r="K319" i="23" s="1"/>
  <c r="L319" i="23"/>
  <c r="N319" i="23"/>
  <c r="V319" i="23" s="1"/>
  <c r="W319" i="23" s="1"/>
  <c r="O319" i="23"/>
  <c r="P319" i="23"/>
  <c r="Q319" i="23"/>
  <c r="R319" i="23"/>
  <c r="S319" i="23" s="1"/>
  <c r="T319" i="23"/>
  <c r="U319" i="23"/>
  <c r="A320" i="23"/>
  <c r="B320" i="23"/>
  <c r="C320" i="23"/>
  <c r="D320" i="23"/>
  <c r="E320" i="23"/>
  <c r="F320" i="23"/>
  <c r="H320" i="23" a="1"/>
  <c r="H320" i="23" s="1"/>
  <c r="I320" i="23" a="1"/>
  <c r="I320" i="23" s="1"/>
  <c r="J320" i="23" a="1"/>
  <c r="J320" i="23"/>
  <c r="K320" i="23" a="1"/>
  <c r="K320" i="23" s="1"/>
  <c r="L320" i="23"/>
  <c r="N320" i="23"/>
  <c r="O320" i="23" s="1"/>
  <c r="P320" i="23"/>
  <c r="Q320" i="23" s="1"/>
  <c r="R320" i="23"/>
  <c r="S320" i="23"/>
  <c r="T320" i="23"/>
  <c r="U320" i="23"/>
  <c r="V320" i="23"/>
  <c r="W320" i="23" s="1"/>
  <c r="A321" i="23"/>
  <c r="B321" i="23"/>
  <c r="C321" i="23"/>
  <c r="D321" i="23"/>
  <c r="E321" i="23"/>
  <c r="F321" i="23"/>
  <c r="H321" i="23" a="1"/>
  <c r="H321" i="23" s="1"/>
  <c r="I321" i="23" a="1"/>
  <c r="I321" i="23" s="1"/>
  <c r="J321" i="23" a="1"/>
  <c r="J321" i="23"/>
  <c r="K321" i="23" a="1"/>
  <c r="K321" i="23" s="1"/>
  <c r="L321" i="23"/>
  <c r="N321" i="23"/>
  <c r="O321" i="23" s="1"/>
  <c r="P321" i="23"/>
  <c r="Q321" i="23" s="1"/>
  <c r="R321" i="23"/>
  <c r="S321" i="23"/>
  <c r="T321" i="23"/>
  <c r="U321" i="23" s="1"/>
  <c r="V321" i="23"/>
  <c r="W321" i="23" s="1"/>
  <c r="A322" i="23"/>
  <c r="B322" i="23"/>
  <c r="C322" i="23"/>
  <c r="D322" i="23"/>
  <c r="E322" i="23"/>
  <c r="F322" i="23"/>
  <c r="H322" i="23" a="1"/>
  <c r="H322" i="23" s="1"/>
  <c r="I322" i="23" a="1"/>
  <c r="I322" i="23"/>
  <c r="J322" i="23" a="1"/>
  <c r="J322" i="23" s="1"/>
  <c r="K322" i="23" a="1"/>
  <c r="K322" i="23" s="1"/>
  <c r="L322" i="23"/>
  <c r="N322" i="23"/>
  <c r="P322" i="23"/>
  <c r="Q322" i="23" s="1"/>
  <c r="R322" i="23"/>
  <c r="S322" i="23" s="1"/>
  <c r="T322" i="23"/>
  <c r="U322" i="23" s="1"/>
  <c r="A323" i="23"/>
  <c r="B323" i="23"/>
  <c r="C323" i="23"/>
  <c r="D323" i="23"/>
  <c r="E323" i="23"/>
  <c r="F323" i="23"/>
  <c r="H323" i="23" a="1"/>
  <c r="H323" i="23"/>
  <c r="I323" i="23" a="1"/>
  <c r="I323" i="23"/>
  <c r="J323" i="23" a="1"/>
  <c r="J323" i="23" s="1"/>
  <c r="K323" i="23" a="1"/>
  <c r="K323" i="23"/>
  <c r="L323" i="23"/>
  <c r="N323" i="23"/>
  <c r="O323" i="23"/>
  <c r="P323" i="23"/>
  <c r="Q323" i="23"/>
  <c r="R323" i="23"/>
  <c r="S323" i="23"/>
  <c r="T323" i="23"/>
  <c r="U323" i="23"/>
  <c r="V323" i="23"/>
  <c r="W323" i="23"/>
  <c r="A324" i="23"/>
  <c r="B324" i="23"/>
  <c r="C324" i="23"/>
  <c r="D324" i="23"/>
  <c r="E324" i="23"/>
  <c r="F324" i="23"/>
  <c r="H324" i="23" a="1"/>
  <c r="H324" i="23"/>
  <c r="I324" i="23" a="1"/>
  <c r="I324" i="23"/>
  <c r="J324" i="23" a="1"/>
  <c r="J324" i="23"/>
  <c r="K324" i="23" a="1"/>
  <c r="K324" i="23"/>
  <c r="L324" i="23"/>
  <c r="N324" i="23"/>
  <c r="V324" i="23" s="1"/>
  <c r="W324" i="23" s="1"/>
  <c r="P324" i="23"/>
  <c r="Q324" i="23" s="1"/>
  <c r="R324" i="23"/>
  <c r="S324" i="23" s="1"/>
  <c r="T324" i="23"/>
  <c r="U324" i="23"/>
  <c r="A325" i="23"/>
  <c r="B325" i="23"/>
  <c r="C325" i="23"/>
  <c r="D325" i="23"/>
  <c r="E325" i="23"/>
  <c r="F325" i="23"/>
  <c r="H325" i="23" a="1"/>
  <c r="H325" i="23" s="1"/>
  <c r="I325" i="23" a="1"/>
  <c r="I325" i="23" s="1"/>
  <c r="J325" i="23" a="1"/>
  <c r="J325" i="23" s="1"/>
  <c r="K325" i="23" a="1"/>
  <c r="K325" i="23"/>
  <c r="L325" i="23"/>
  <c r="N325" i="23"/>
  <c r="O325" i="23"/>
  <c r="P325" i="23"/>
  <c r="Q325" i="23"/>
  <c r="R325" i="23"/>
  <c r="S325" i="23" s="1"/>
  <c r="T325" i="23"/>
  <c r="U325" i="23"/>
  <c r="V325" i="23"/>
  <c r="W325" i="23"/>
  <c r="A326" i="23"/>
  <c r="B326" i="23"/>
  <c r="C326" i="23"/>
  <c r="D326" i="23"/>
  <c r="E326" i="23"/>
  <c r="F326" i="23"/>
  <c r="H326" i="23" a="1"/>
  <c r="H326" i="23"/>
  <c r="I326" i="23" a="1"/>
  <c r="I326" i="23" s="1"/>
  <c r="J326" i="23" a="1"/>
  <c r="J326" i="23"/>
  <c r="K326" i="23" a="1"/>
  <c r="K326" i="23"/>
  <c r="L326" i="23"/>
  <c r="N326" i="23"/>
  <c r="O326" i="23"/>
  <c r="P326" i="23"/>
  <c r="Q326" i="23" s="1"/>
  <c r="R326" i="23"/>
  <c r="S326" i="23"/>
  <c r="T326" i="23"/>
  <c r="U326" i="23"/>
  <c r="V326" i="23"/>
  <c r="W326" i="23" s="1"/>
  <c r="A327" i="23"/>
  <c r="B327" i="23"/>
  <c r="C327" i="23"/>
  <c r="D327" i="23"/>
  <c r="E327" i="23"/>
  <c r="F327" i="23"/>
  <c r="H327" i="23" a="1"/>
  <c r="H327" i="23" s="1"/>
  <c r="I327" i="23" a="1"/>
  <c r="I327" i="23" s="1"/>
  <c r="J327" i="23" a="1"/>
  <c r="J327" i="23" s="1"/>
  <c r="K327" i="23" a="1"/>
  <c r="K327" i="23" s="1"/>
  <c r="L327" i="23"/>
  <c r="N327" i="23"/>
  <c r="O327" i="23" s="1"/>
  <c r="P327" i="23"/>
  <c r="Q327" i="23" s="1"/>
  <c r="R327" i="23"/>
  <c r="S327" i="23"/>
  <c r="T327" i="23"/>
  <c r="U327" i="23"/>
  <c r="V327" i="23"/>
  <c r="W327" i="23" s="1"/>
  <c r="A328" i="23"/>
  <c r="B328" i="23"/>
  <c r="C328" i="23"/>
  <c r="D328" i="23"/>
  <c r="E328" i="23"/>
  <c r="F328" i="23"/>
  <c r="H328" i="23" a="1"/>
  <c r="H328" i="23" s="1"/>
  <c r="I328" i="23" a="1"/>
  <c r="I328" i="23" s="1"/>
  <c r="J328" i="23" a="1"/>
  <c r="J328" i="23"/>
  <c r="K328" i="23" a="1"/>
  <c r="K328" i="23" s="1"/>
  <c r="L328" i="23"/>
  <c r="N328" i="23"/>
  <c r="O328" i="23" s="1"/>
  <c r="P328" i="23"/>
  <c r="Q328" i="23" s="1"/>
  <c r="R328" i="23"/>
  <c r="S328" i="23" s="1"/>
  <c r="T328" i="23"/>
  <c r="U328" i="23" s="1"/>
  <c r="V328" i="23"/>
  <c r="W328" i="23" s="1"/>
  <c r="A329" i="23"/>
  <c r="B329" i="23"/>
  <c r="C329" i="23"/>
  <c r="D329" i="23"/>
  <c r="E329" i="23"/>
  <c r="F329" i="23"/>
  <c r="H329" i="23" a="1"/>
  <c r="H329" i="23" s="1"/>
  <c r="I329" i="23" a="1"/>
  <c r="I329" i="23"/>
  <c r="J329" i="23" a="1"/>
  <c r="J329" i="23" s="1"/>
  <c r="K329" i="23" a="1"/>
  <c r="K329" i="23" s="1"/>
  <c r="L329" i="23"/>
  <c r="N329" i="23"/>
  <c r="O329" i="23" s="1"/>
  <c r="P329" i="23"/>
  <c r="Q329" i="23" s="1"/>
  <c r="R329" i="23"/>
  <c r="S329" i="23"/>
  <c r="T329" i="23"/>
  <c r="U329" i="23"/>
  <c r="V329" i="23"/>
  <c r="W329" i="23" s="1"/>
  <c r="A330" i="23"/>
  <c r="B330" i="23"/>
  <c r="C330" i="23"/>
  <c r="D330" i="23"/>
  <c r="E330" i="23"/>
  <c r="F330" i="23"/>
  <c r="H330" i="23" a="1"/>
  <c r="H330" i="23" s="1"/>
  <c r="I330" i="23" a="1"/>
  <c r="I330" i="23"/>
  <c r="J330" i="23" a="1"/>
  <c r="J330" i="23"/>
  <c r="K330" i="23" a="1"/>
  <c r="K330" i="23"/>
  <c r="L330" i="23"/>
  <c r="N330" i="23"/>
  <c r="P330" i="23"/>
  <c r="Q330" i="23"/>
  <c r="R330" i="23"/>
  <c r="S330" i="23"/>
  <c r="T330" i="23"/>
  <c r="U330" i="23" s="1"/>
  <c r="A331" i="23"/>
  <c r="B331" i="23"/>
  <c r="C331" i="23"/>
  <c r="D331" i="23"/>
  <c r="E331" i="23"/>
  <c r="F331" i="23"/>
  <c r="H331" i="23" a="1"/>
  <c r="H331" i="23"/>
  <c r="I331" i="23" a="1"/>
  <c r="I331" i="23"/>
  <c r="J331" i="23" a="1"/>
  <c r="J331" i="23" s="1"/>
  <c r="K331" i="23" a="1"/>
  <c r="K331" i="23" s="1"/>
  <c r="L331" i="23"/>
  <c r="N331" i="23"/>
  <c r="O331" i="23" s="1"/>
  <c r="P331" i="23"/>
  <c r="Q331" i="23"/>
  <c r="R331" i="23"/>
  <c r="S331" i="23"/>
  <c r="T331" i="23"/>
  <c r="U331" i="23"/>
  <c r="V331" i="23"/>
  <c r="W331" i="23" s="1"/>
  <c r="A332" i="23"/>
  <c r="B332" i="23"/>
  <c r="C332" i="23"/>
  <c r="D332" i="23"/>
  <c r="E332" i="23"/>
  <c r="F332" i="23"/>
  <c r="H332" i="23" a="1"/>
  <c r="H332" i="23"/>
  <c r="I332" i="23" a="1"/>
  <c r="I332" i="23"/>
  <c r="J332" i="23" a="1"/>
  <c r="J332" i="23"/>
  <c r="K332" i="23" a="1"/>
  <c r="K332" i="23" s="1"/>
  <c r="L332" i="23"/>
  <c r="N332" i="23"/>
  <c r="P332" i="23"/>
  <c r="Q332" i="23"/>
  <c r="R332" i="23"/>
  <c r="S332" i="23" s="1"/>
  <c r="T332" i="23"/>
  <c r="U332" i="23" s="1"/>
  <c r="A333" i="23"/>
  <c r="B333" i="23"/>
  <c r="C333" i="23"/>
  <c r="D333" i="23"/>
  <c r="E333" i="23"/>
  <c r="F333" i="23"/>
  <c r="H333" i="23" a="1"/>
  <c r="H333" i="23"/>
  <c r="I333" i="23" a="1"/>
  <c r="I333" i="23" s="1"/>
  <c r="J333" i="23" a="1"/>
  <c r="J333" i="23" s="1"/>
  <c r="K333" i="23" a="1"/>
  <c r="K333" i="23" s="1"/>
  <c r="L333" i="23"/>
  <c r="N333" i="23"/>
  <c r="O333" i="23"/>
  <c r="P333" i="23"/>
  <c r="Q333" i="23"/>
  <c r="R333" i="23"/>
  <c r="S333" i="23"/>
  <c r="T333" i="23"/>
  <c r="U333" i="23"/>
  <c r="V333" i="23"/>
  <c r="W333" i="23"/>
  <c r="A334" i="23"/>
  <c r="B334" i="23"/>
  <c r="C334" i="23"/>
  <c r="D334" i="23"/>
  <c r="E334" i="23"/>
  <c r="F334" i="23"/>
  <c r="H334" i="23" a="1"/>
  <c r="H334" i="23"/>
  <c r="I334" i="23" a="1"/>
  <c r="I334" i="23"/>
  <c r="J334" i="23" a="1"/>
  <c r="J334" i="23"/>
  <c r="K334" i="23" a="1"/>
  <c r="K334" i="23"/>
  <c r="L334" i="23"/>
  <c r="N334" i="23"/>
  <c r="V334" i="23" s="1"/>
  <c r="O334" i="23"/>
  <c r="P334" i="23"/>
  <c r="Q334" i="23" s="1"/>
  <c r="R334" i="23"/>
  <c r="S334" i="23"/>
  <c r="T334" i="23"/>
  <c r="U334" i="23"/>
  <c r="W334" i="23"/>
  <c r="A335" i="23"/>
  <c r="B335" i="23"/>
  <c r="C335" i="23"/>
  <c r="D335" i="23"/>
  <c r="E335" i="23"/>
  <c r="F335" i="23"/>
  <c r="H335" i="23" a="1"/>
  <c r="H335" i="23" s="1"/>
  <c r="I335" i="23" a="1"/>
  <c r="I335" i="23" s="1"/>
  <c r="J335" i="23" a="1"/>
  <c r="J335" i="23" s="1"/>
  <c r="K335" i="23" a="1"/>
  <c r="K335" i="23" s="1"/>
  <c r="L335" i="23"/>
  <c r="N335" i="23"/>
  <c r="V335" i="23" s="1"/>
  <c r="W335" i="23" s="1"/>
  <c r="P335" i="23"/>
  <c r="Q335" i="23"/>
  <c r="R335" i="23"/>
  <c r="S335" i="23" s="1"/>
  <c r="T335" i="23"/>
  <c r="U335" i="23"/>
  <c r="A336" i="23"/>
  <c r="B336" i="23"/>
  <c r="C336" i="23"/>
  <c r="D336" i="23"/>
  <c r="E336" i="23"/>
  <c r="F336" i="23"/>
  <c r="H336" i="23" a="1"/>
  <c r="H336" i="23" s="1"/>
  <c r="I336" i="23" a="1"/>
  <c r="I336" i="23" s="1"/>
  <c r="J336" i="23" a="1"/>
  <c r="J336" i="23"/>
  <c r="K336" i="23" a="1"/>
  <c r="K336" i="23"/>
  <c r="L336" i="23"/>
  <c r="N336" i="23"/>
  <c r="O336" i="23" s="1"/>
  <c r="P336" i="23"/>
  <c r="Q336" i="23" s="1"/>
  <c r="R336" i="23"/>
  <c r="S336" i="23"/>
  <c r="T336" i="23"/>
  <c r="U336" i="23"/>
  <c r="V336" i="23"/>
  <c r="W336" i="23" s="1"/>
  <c r="A337" i="23"/>
  <c r="B337" i="23"/>
  <c r="C337" i="23"/>
  <c r="D337" i="23"/>
  <c r="E337" i="23"/>
  <c r="F337" i="23"/>
  <c r="H337" i="23" a="1"/>
  <c r="H337" i="23" s="1"/>
  <c r="I337" i="23" a="1"/>
  <c r="I337" i="23" s="1"/>
  <c r="J337" i="23" a="1"/>
  <c r="J337" i="23" s="1"/>
  <c r="K337" i="23" a="1"/>
  <c r="K337" i="23" s="1"/>
  <c r="L337" i="23"/>
  <c r="N337" i="23"/>
  <c r="O337" i="23"/>
  <c r="P337" i="23"/>
  <c r="Q337" i="23" s="1"/>
  <c r="R337" i="23"/>
  <c r="S337" i="23"/>
  <c r="T337" i="23"/>
  <c r="U337" i="23" s="1"/>
  <c r="V337" i="23"/>
  <c r="W337" i="23" s="1"/>
  <c r="A338" i="23"/>
  <c r="B338" i="23"/>
  <c r="C338" i="23"/>
  <c r="D338" i="23"/>
  <c r="E338" i="23"/>
  <c r="F338" i="23"/>
  <c r="H338" i="23" a="1"/>
  <c r="H338" i="23"/>
  <c r="I338" i="23" a="1"/>
  <c r="I338" i="23"/>
  <c r="J338" i="23" a="1"/>
  <c r="J338" i="23" s="1"/>
  <c r="K338" i="23" a="1"/>
  <c r="K338" i="23"/>
  <c r="L338" i="23"/>
  <c r="N338" i="23"/>
  <c r="P338" i="23"/>
  <c r="Q338" i="23" s="1"/>
  <c r="R338" i="23"/>
  <c r="S338" i="23"/>
  <c r="T338" i="23"/>
  <c r="U338" i="23" s="1"/>
  <c r="A339" i="23"/>
  <c r="B339" i="23"/>
  <c r="C339" i="23"/>
  <c r="D339" i="23"/>
  <c r="E339" i="23"/>
  <c r="F339" i="23"/>
  <c r="H339" i="23" a="1"/>
  <c r="H339" i="23" s="1"/>
  <c r="I339" i="23" a="1"/>
  <c r="I339" i="23"/>
  <c r="J339" i="23" a="1"/>
  <c r="J339" i="23" s="1"/>
  <c r="K339" i="23" a="1"/>
  <c r="K339" i="23" s="1"/>
  <c r="L339" i="23"/>
  <c r="N339" i="23"/>
  <c r="O339" i="23"/>
  <c r="P339" i="23"/>
  <c r="Q339" i="23"/>
  <c r="R339" i="23"/>
  <c r="S339" i="23"/>
  <c r="T339" i="23"/>
  <c r="U339" i="23" s="1"/>
  <c r="V339" i="23"/>
  <c r="W339" i="23"/>
  <c r="A340" i="23"/>
  <c r="B340" i="23"/>
  <c r="C340" i="23"/>
  <c r="D340" i="23"/>
  <c r="E340" i="23"/>
  <c r="F340" i="23"/>
  <c r="H340" i="23" a="1"/>
  <c r="H340" i="23"/>
  <c r="I340" i="23" a="1"/>
  <c r="I340" i="23"/>
  <c r="J340" i="23" a="1"/>
  <c r="J340" i="23" s="1"/>
  <c r="K340" i="23" a="1"/>
  <c r="K340" i="23"/>
  <c r="L340" i="23"/>
  <c r="N340" i="23"/>
  <c r="O340" i="23"/>
  <c r="P340" i="23"/>
  <c r="Q340" i="23" s="1"/>
  <c r="R340" i="23"/>
  <c r="S340" i="23" s="1"/>
  <c r="T340" i="23"/>
  <c r="U340" i="23" s="1"/>
  <c r="V340" i="23"/>
  <c r="W340" i="23" s="1"/>
  <c r="A341" i="23"/>
  <c r="B341" i="23"/>
  <c r="C341" i="23"/>
  <c r="D341" i="23"/>
  <c r="E341" i="23"/>
  <c r="F341" i="23"/>
  <c r="H341" i="23" a="1"/>
  <c r="H341" i="23" s="1"/>
  <c r="I341" i="23" a="1"/>
  <c r="I341" i="23" s="1"/>
  <c r="J341" i="23" a="1"/>
  <c r="J341" i="23"/>
  <c r="K341" i="23" a="1"/>
  <c r="K341" i="23"/>
  <c r="L341" i="23"/>
  <c r="N341" i="23"/>
  <c r="O341" i="23"/>
  <c r="P341" i="23"/>
  <c r="Q341" i="23" s="1"/>
  <c r="R341" i="23"/>
  <c r="S341" i="23" s="1"/>
  <c r="T341" i="23"/>
  <c r="U341" i="23"/>
  <c r="V341" i="23"/>
  <c r="W341" i="23"/>
  <c r="A342" i="23"/>
  <c r="B342" i="23"/>
  <c r="C342" i="23"/>
  <c r="D342" i="23"/>
  <c r="E342" i="23"/>
  <c r="F342" i="23"/>
  <c r="H342" i="23" a="1"/>
  <c r="H342" i="23"/>
  <c r="I342" i="23" a="1"/>
  <c r="I342" i="23" s="1"/>
  <c r="J342" i="23" a="1"/>
  <c r="J342" i="23" s="1"/>
  <c r="K342" i="23" a="1"/>
  <c r="K342" i="23"/>
  <c r="L342" i="23"/>
  <c r="N342" i="23"/>
  <c r="O342" i="23"/>
  <c r="P342" i="23"/>
  <c r="Q342" i="23" s="1"/>
  <c r="R342" i="23"/>
  <c r="S342" i="23"/>
  <c r="T342" i="23"/>
  <c r="U342" i="23"/>
  <c r="V342" i="23"/>
  <c r="W342" i="23" s="1"/>
  <c r="A343" i="23"/>
  <c r="B343" i="23"/>
  <c r="C343" i="23"/>
  <c r="D343" i="23"/>
  <c r="E343" i="23"/>
  <c r="F343" i="23"/>
  <c r="H343" i="23" a="1"/>
  <c r="H343" i="23" s="1"/>
  <c r="I343" i="23" a="1"/>
  <c r="I343" i="23" s="1"/>
  <c r="J343" i="23" a="1"/>
  <c r="J343" i="23" s="1"/>
  <c r="K343" i="23" a="1"/>
  <c r="K343" i="23"/>
  <c r="L343" i="23"/>
  <c r="N343" i="23"/>
  <c r="P343" i="23"/>
  <c r="Q343" i="23" s="1"/>
  <c r="R343" i="23"/>
  <c r="S343" i="23"/>
  <c r="T343" i="23"/>
  <c r="U343" i="23"/>
  <c r="A344" i="23"/>
  <c r="B344" i="23"/>
  <c r="C344" i="23"/>
  <c r="D344" i="23"/>
  <c r="E344" i="23"/>
  <c r="F344" i="23"/>
  <c r="H344" i="23" a="1"/>
  <c r="H344" i="23"/>
  <c r="I344" i="23" a="1"/>
  <c r="I344" i="23" s="1"/>
  <c r="J344" i="23" a="1"/>
  <c r="J344" i="23"/>
  <c r="K344" i="23" a="1"/>
  <c r="K344" i="23" s="1"/>
  <c r="L344" i="23"/>
  <c r="N344" i="23"/>
  <c r="P344" i="23"/>
  <c r="Q344" i="23" s="1"/>
  <c r="R344" i="23"/>
  <c r="S344" i="23" s="1"/>
  <c r="T344" i="23"/>
  <c r="U344" i="23"/>
  <c r="A345" i="23"/>
  <c r="B345" i="23"/>
  <c r="C345" i="23"/>
  <c r="D345" i="23"/>
  <c r="E345" i="23"/>
  <c r="F345" i="23"/>
  <c r="H345" i="23" a="1"/>
  <c r="H345" i="23"/>
  <c r="I345" i="23" a="1"/>
  <c r="I345" i="23" s="1"/>
  <c r="J345" i="23" a="1"/>
  <c r="J345" i="23" s="1"/>
  <c r="K345" i="23" a="1"/>
  <c r="K345" i="23" s="1"/>
  <c r="L345" i="23"/>
  <c r="N345" i="23"/>
  <c r="V345" i="23" s="1"/>
  <c r="W345" i="23" s="1"/>
  <c r="O345" i="23"/>
  <c r="P345" i="23"/>
  <c r="Q345" i="23" s="1"/>
  <c r="R345" i="23"/>
  <c r="S345" i="23"/>
  <c r="T345" i="23"/>
  <c r="U345" i="23"/>
  <c r="A346" i="23"/>
  <c r="B346" i="23"/>
  <c r="C346" i="23"/>
  <c r="D346" i="23"/>
  <c r="E346" i="23"/>
  <c r="F346" i="23"/>
  <c r="H346" i="23" a="1"/>
  <c r="H346" i="23" s="1"/>
  <c r="I346" i="23" a="1"/>
  <c r="I346" i="23"/>
  <c r="J346" i="23" a="1"/>
  <c r="J346" i="23"/>
  <c r="K346" i="23" a="1"/>
  <c r="K346" i="23" s="1"/>
  <c r="L346" i="23"/>
  <c r="N346" i="23"/>
  <c r="P346" i="23"/>
  <c r="Q346" i="23"/>
  <c r="R346" i="23"/>
  <c r="S346" i="23" s="1"/>
  <c r="T346" i="23"/>
  <c r="U346" i="23" s="1"/>
  <c r="A347" i="23"/>
  <c r="B347" i="23"/>
  <c r="C347" i="23"/>
  <c r="D347" i="23"/>
  <c r="E347" i="23"/>
  <c r="F347" i="23"/>
  <c r="H347" i="23" a="1"/>
  <c r="H347" i="23" s="1"/>
  <c r="I347" i="23" a="1"/>
  <c r="I347" i="23"/>
  <c r="J347" i="23" a="1"/>
  <c r="J347" i="23" s="1"/>
  <c r="K347" i="23" a="1"/>
  <c r="K347" i="23" s="1"/>
  <c r="L347" i="23"/>
  <c r="N347" i="23"/>
  <c r="O347" i="23" s="1"/>
  <c r="P347" i="23"/>
  <c r="Q347" i="23"/>
  <c r="R347" i="23"/>
  <c r="S347" i="23"/>
  <c r="T347" i="23"/>
  <c r="U347" i="23"/>
  <c r="V347" i="23"/>
  <c r="W347" i="23" s="1"/>
  <c r="A348" i="23"/>
  <c r="B348" i="23"/>
  <c r="C348" i="23"/>
  <c r="D348" i="23"/>
  <c r="E348" i="23"/>
  <c r="F348" i="23"/>
  <c r="H348" i="23" a="1"/>
  <c r="H348" i="23"/>
  <c r="I348" i="23" a="1"/>
  <c r="I348" i="23"/>
  <c r="J348" i="23" a="1"/>
  <c r="J348" i="23"/>
  <c r="K348" i="23" a="1"/>
  <c r="K348" i="23" s="1"/>
  <c r="L348" i="23"/>
  <c r="N348" i="23"/>
  <c r="P348" i="23"/>
  <c r="Q348" i="23"/>
  <c r="R348" i="23"/>
  <c r="S348" i="23" s="1"/>
  <c r="T348" i="23"/>
  <c r="U348" i="23"/>
  <c r="A349" i="23"/>
  <c r="B349" i="23"/>
  <c r="C349" i="23"/>
  <c r="D349" i="23"/>
  <c r="E349" i="23"/>
  <c r="F349" i="23"/>
  <c r="H349" i="23" a="1"/>
  <c r="H349" i="23" s="1"/>
  <c r="I349" i="23" a="1"/>
  <c r="I349" i="23" s="1"/>
  <c r="J349" i="23" a="1"/>
  <c r="J349" i="23" s="1"/>
  <c r="K349" i="23" a="1"/>
  <c r="K349" i="23" s="1"/>
  <c r="L349" i="23"/>
  <c r="N349" i="23"/>
  <c r="O349" i="23"/>
  <c r="P349" i="23"/>
  <c r="Q349" i="23" s="1"/>
  <c r="R349" i="23"/>
  <c r="S349" i="23"/>
  <c r="T349" i="23"/>
  <c r="U349" i="23"/>
  <c r="V349" i="23"/>
  <c r="W349" i="23"/>
  <c r="A350" i="23"/>
  <c r="B350" i="23"/>
  <c r="C350" i="23"/>
  <c r="D350" i="23"/>
  <c r="E350" i="23"/>
  <c r="F350" i="23"/>
  <c r="H350" i="23" a="1"/>
  <c r="H350" i="23" s="1"/>
  <c r="I350" i="23" a="1"/>
  <c r="I350" i="23"/>
  <c r="J350" i="23" a="1"/>
  <c r="J350" i="23"/>
  <c r="K350" i="23" a="1"/>
  <c r="K350" i="23"/>
  <c r="L350" i="23"/>
  <c r="N350" i="23"/>
  <c r="V350" i="23" s="1"/>
  <c r="O350" i="23"/>
  <c r="P350" i="23"/>
  <c r="Q350" i="23" s="1"/>
  <c r="R350" i="23"/>
  <c r="S350" i="23" s="1"/>
  <c r="T350" i="23"/>
  <c r="U350" i="23"/>
  <c r="W350" i="23"/>
  <c r="A351" i="23"/>
  <c r="B351" i="23"/>
  <c r="C351" i="23"/>
  <c r="D351" i="23"/>
  <c r="E351" i="23"/>
  <c r="F351" i="23"/>
  <c r="H351" i="23" a="1"/>
  <c r="H351" i="23" s="1"/>
  <c r="I351" i="23" a="1"/>
  <c r="I351" i="23"/>
  <c r="J351" i="23" a="1"/>
  <c r="J351" i="23" s="1"/>
  <c r="K351" i="23" a="1"/>
  <c r="K351" i="23" s="1"/>
  <c r="L351" i="23"/>
  <c r="N351" i="23"/>
  <c r="O351" i="23"/>
  <c r="P351" i="23"/>
  <c r="Q351" i="23" s="1"/>
  <c r="R351" i="23"/>
  <c r="S351" i="23" s="1"/>
  <c r="T351" i="23"/>
  <c r="U351" i="23"/>
  <c r="V351" i="23"/>
  <c r="W351" i="23" s="1"/>
  <c r="A352" i="23"/>
  <c r="B352" i="23"/>
  <c r="C352" i="23"/>
  <c r="D352" i="23"/>
  <c r="E352" i="23"/>
  <c r="F352" i="23"/>
  <c r="H352" i="23" a="1"/>
  <c r="H352" i="23"/>
  <c r="I352" i="23" a="1"/>
  <c r="I352" i="23" s="1"/>
  <c r="J352" i="23" a="1"/>
  <c r="J352" i="23"/>
  <c r="K352" i="23" a="1"/>
  <c r="K352" i="23" s="1"/>
  <c r="L352" i="23"/>
  <c r="N352" i="23"/>
  <c r="O352" i="23" s="1"/>
  <c r="P352" i="23"/>
  <c r="Q352" i="23"/>
  <c r="R352" i="23"/>
  <c r="S352" i="23" s="1"/>
  <c r="T352" i="23"/>
  <c r="U352" i="23"/>
  <c r="V352" i="23"/>
  <c r="W352" i="23" s="1"/>
  <c r="A353" i="23"/>
  <c r="B353" i="23"/>
  <c r="C353" i="23"/>
  <c r="D353" i="23"/>
  <c r="E353" i="23"/>
  <c r="F353" i="23"/>
  <c r="H353" i="23" a="1"/>
  <c r="H353" i="23" s="1"/>
  <c r="I353" i="23" a="1"/>
  <c r="I353" i="23" s="1"/>
  <c r="J353" i="23" a="1"/>
  <c r="J353" i="23" s="1"/>
  <c r="K353" i="23" a="1"/>
  <c r="K353" i="23" s="1"/>
  <c r="L353" i="23"/>
  <c r="N353" i="23"/>
  <c r="O353" i="23"/>
  <c r="P353" i="23"/>
  <c r="Q353" i="23"/>
  <c r="R353" i="23"/>
  <c r="S353" i="23"/>
  <c r="T353" i="23"/>
  <c r="U353" i="23" s="1"/>
  <c r="V353" i="23"/>
  <c r="W353" i="23" s="1"/>
  <c r="A354" i="23"/>
  <c r="B354" i="23"/>
  <c r="C354" i="23"/>
  <c r="D354" i="23"/>
  <c r="E354" i="23"/>
  <c r="F354" i="23"/>
  <c r="H354" i="23" a="1"/>
  <c r="H354" i="23" s="1"/>
  <c r="I354" i="23" a="1"/>
  <c r="I354" i="23"/>
  <c r="J354" i="23" a="1"/>
  <c r="J354" i="23" s="1"/>
  <c r="K354" i="23" a="1"/>
  <c r="K354" i="23"/>
  <c r="L354" i="23"/>
  <c r="N354" i="23"/>
  <c r="O354" i="23"/>
  <c r="P354" i="23"/>
  <c r="Q354" i="23" s="1"/>
  <c r="R354" i="23"/>
  <c r="S354" i="23" s="1"/>
  <c r="T354" i="23"/>
  <c r="U354" i="23" s="1"/>
  <c r="V354" i="23"/>
  <c r="W354" i="23"/>
  <c r="A355" i="23"/>
  <c r="B355" i="23"/>
  <c r="C355" i="23"/>
  <c r="D355" i="23"/>
  <c r="E355" i="23"/>
  <c r="F355" i="23"/>
  <c r="H355" i="23" a="1"/>
  <c r="H355" i="23"/>
  <c r="I355" i="23" a="1"/>
  <c r="I355" i="23"/>
  <c r="J355" i="23" a="1"/>
  <c r="J355" i="23" s="1"/>
  <c r="K355" i="23" a="1"/>
  <c r="K355" i="23" s="1"/>
  <c r="L355" i="23"/>
  <c r="N355" i="23"/>
  <c r="O355" i="23"/>
  <c r="P355" i="23"/>
  <c r="Q355" i="23"/>
  <c r="R355" i="23"/>
  <c r="S355" i="23" s="1"/>
  <c r="T355" i="23"/>
  <c r="U355" i="23" s="1"/>
  <c r="V355" i="23"/>
  <c r="W355" i="23"/>
  <c r="A356" i="23"/>
  <c r="B356" i="23"/>
  <c r="C356" i="23"/>
  <c r="D356" i="23"/>
  <c r="E356" i="23"/>
  <c r="F356" i="23"/>
  <c r="H356" i="23" a="1"/>
  <c r="H356" i="23"/>
  <c r="I356" i="23" a="1"/>
  <c r="I356" i="23" s="1"/>
  <c r="J356" i="23" a="1"/>
  <c r="J356" i="23" s="1"/>
  <c r="K356" i="23" a="1"/>
  <c r="K356" i="23"/>
  <c r="L356" i="23"/>
  <c r="N356" i="23"/>
  <c r="O356" i="23"/>
  <c r="P356" i="23"/>
  <c r="Q356" i="23" s="1"/>
  <c r="R356" i="23"/>
  <c r="S356" i="23" s="1"/>
  <c r="T356" i="23"/>
  <c r="U356" i="23" s="1"/>
  <c r="V356" i="23"/>
  <c r="W356" i="23" s="1"/>
  <c r="A357" i="23"/>
  <c r="B357" i="23"/>
  <c r="C357" i="23"/>
  <c r="D357" i="23"/>
  <c r="E357" i="23"/>
  <c r="F357" i="23"/>
  <c r="H357" i="23" a="1"/>
  <c r="H357" i="23" s="1"/>
  <c r="I357" i="23" a="1"/>
  <c r="I357" i="23" s="1"/>
  <c r="J357" i="23" a="1"/>
  <c r="J357" i="23" s="1"/>
  <c r="K357" i="23" a="1"/>
  <c r="K357" i="23"/>
  <c r="L357" i="23"/>
  <c r="N357" i="23"/>
  <c r="O357" i="23"/>
  <c r="P357" i="23"/>
  <c r="Q357" i="23" s="1"/>
  <c r="R357" i="23"/>
  <c r="S357" i="23"/>
  <c r="T357" i="23"/>
  <c r="U357" i="23" s="1"/>
  <c r="V357" i="23"/>
  <c r="W357" i="23"/>
  <c r="A358" i="23"/>
  <c r="B358" i="23"/>
  <c r="C358" i="23"/>
  <c r="D358" i="23"/>
  <c r="E358" i="23"/>
  <c r="F358" i="23"/>
  <c r="H358" i="23" a="1"/>
  <c r="H358" i="23" s="1"/>
  <c r="I358" i="23" a="1"/>
  <c r="I358" i="23"/>
  <c r="J358" i="23" a="1"/>
  <c r="J358" i="23"/>
  <c r="K358" i="23" a="1"/>
  <c r="K358" i="23"/>
  <c r="L358" i="23"/>
  <c r="N358" i="23"/>
  <c r="V358" i="23" s="1"/>
  <c r="W358" i="23" s="1"/>
  <c r="O358" i="23"/>
  <c r="P358" i="23"/>
  <c r="Q358" i="23" s="1"/>
  <c r="R358" i="23"/>
  <c r="S358" i="23"/>
  <c r="T358" i="23"/>
  <c r="U358" i="23" s="1"/>
  <c r="A359" i="23"/>
  <c r="B359" i="23"/>
  <c r="C359" i="23"/>
  <c r="D359" i="23"/>
  <c r="E359" i="23"/>
  <c r="F359" i="23"/>
  <c r="H359" i="23" a="1"/>
  <c r="H359" i="23" s="1"/>
  <c r="I359" i="23" a="1"/>
  <c r="I359" i="23" s="1"/>
  <c r="J359" i="23" a="1"/>
  <c r="J359" i="23"/>
  <c r="K359" i="23" a="1"/>
  <c r="K359" i="23"/>
  <c r="L359" i="23"/>
  <c r="N359" i="23"/>
  <c r="O359" i="23" s="1"/>
  <c r="P359" i="23"/>
  <c r="Q359" i="23"/>
  <c r="R359" i="23"/>
  <c r="S359" i="23" s="1"/>
  <c r="T359" i="23"/>
  <c r="U359" i="23"/>
  <c r="A360" i="23"/>
  <c r="B360" i="23"/>
  <c r="C360" i="23"/>
  <c r="D360" i="23"/>
  <c r="E360" i="23"/>
  <c r="F360" i="23"/>
  <c r="H360" i="23" a="1"/>
  <c r="H360" i="23"/>
  <c r="I360" i="23" a="1"/>
  <c r="I360" i="23"/>
  <c r="J360" i="23" a="1"/>
  <c r="J360" i="23"/>
  <c r="K360" i="23" a="1"/>
  <c r="K360" i="23" s="1"/>
  <c r="L360" i="23"/>
  <c r="N360" i="23"/>
  <c r="O360" i="23" s="1"/>
  <c r="P360" i="23"/>
  <c r="Q360" i="23"/>
  <c r="R360" i="23"/>
  <c r="S360" i="23" s="1"/>
  <c r="T360" i="23"/>
  <c r="U360" i="23"/>
  <c r="V360" i="23"/>
  <c r="W360" i="23" s="1"/>
  <c r="A361" i="23"/>
  <c r="B361" i="23"/>
  <c r="C361" i="23"/>
  <c r="D361" i="23"/>
  <c r="E361" i="23"/>
  <c r="F361" i="23"/>
  <c r="H361" i="23" a="1"/>
  <c r="H361" i="23"/>
  <c r="I361" i="23" a="1"/>
  <c r="I361" i="23"/>
  <c r="J361" i="23" a="1"/>
  <c r="J361" i="23" s="1"/>
  <c r="K361" i="23" a="1"/>
  <c r="K361" i="23" s="1"/>
  <c r="L361" i="23"/>
  <c r="N361" i="23"/>
  <c r="V361" i="23" s="1"/>
  <c r="W361" i="23" s="1"/>
  <c r="P361" i="23"/>
  <c r="Q361" i="23" s="1"/>
  <c r="R361" i="23"/>
  <c r="S361" i="23"/>
  <c r="T361" i="23"/>
  <c r="U361" i="23"/>
  <c r="A362" i="23"/>
  <c r="B362" i="23"/>
  <c r="C362" i="23"/>
  <c r="D362" i="23"/>
  <c r="E362" i="23"/>
  <c r="F362" i="23"/>
  <c r="H362" i="23" a="1"/>
  <c r="H362" i="23" s="1"/>
  <c r="I362" i="23" a="1"/>
  <c r="I362" i="23"/>
  <c r="J362" i="23" a="1"/>
  <c r="J362" i="23"/>
  <c r="K362" i="23" a="1"/>
  <c r="K362" i="23" s="1"/>
  <c r="L362" i="23"/>
  <c r="N362" i="23"/>
  <c r="V362" i="23" s="1"/>
  <c r="O362" i="23"/>
  <c r="P362" i="23"/>
  <c r="Q362" i="23" s="1"/>
  <c r="R362" i="23"/>
  <c r="S362" i="23"/>
  <c r="T362" i="23"/>
  <c r="U362" i="23" s="1"/>
  <c r="W362" i="23"/>
  <c r="A363" i="23"/>
  <c r="B363" i="23"/>
  <c r="C363" i="23"/>
  <c r="D363" i="23"/>
  <c r="E363" i="23"/>
  <c r="F363" i="23"/>
  <c r="H363" i="23" a="1"/>
  <c r="H363" i="23" s="1"/>
  <c r="I363" i="23" a="1"/>
  <c r="I363" i="23" s="1"/>
  <c r="J363" i="23" a="1"/>
  <c r="J363" i="23" s="1"/>
  <c r="K363" i="23" a="1"/>
  <c r="K363" i="23" s="1"/>
  <c r="L363" i="23"/>
  <c r="N363" i="23"/>
  <c r="O363" i="23" s="1"/>
  <c r="P363" i="23"/>
  <c r="Q363" i="23"/>
  <c r="R363" i="23"/>
  <c r="S363" i="23"/>
  <c r="T363" i="23"/>
  <c r="U363" i="23" s="1"/>
  <c r="V363" i="23"/>
  <c r="W363" i="23" s="1"/>
  <c r="A364" i="23"/>
  <c r="B364" i="23"/>
  <c r="C364" i="23"/>
  <c r="D364" i="23"/>
  <c r="E364" i="23"/>
  <c r="F364" i="23"/>
  <c r="H364" i="23" a="1"/>
  <c r="H364" i="23"/>
  <c r="I364" i="23" a="1"/>
  <c r="I364" i="23"/>
  <c r="J364" i="23" a="1"/>
  <c r="J364" i="23" s="1"/>
  <c r="K364" i="23" a="1"/>
  <c r="K364" i="23" s="1"/>
  <c r="L364" i="23"/>
  <c r="N364" i="23"/>
  <c r="V364" i="23" s="1"/>
  <c r="W364" i="23" s="1"/>
  <c r="O364" i="23"/>
  <c r="P364" i="23"/>
  <c r="Q364" i="23" s="1"/>
  <c r="R364" i="23"/>
  <c r="S364" i="23" s="1"/>
  <c r="T364" i="23"/>
  <c r="U364" i="23" s="1"/>
  <c r="A365" i="23"/>
  <c r="B365" i="23"/>
  <c r="C365" i="23"/>
  <c r="D365" i="23"/>
  <c r="E365" i="23"/>
  <c r="F365" i="23"/>
  <c r="H365" i="23" a="1"/>
  <c r="H365" i="23"/>
  <c r="I365" i="23" a="1"/>
  <c r="I365" i="23" s="1"/>
  <c r="J365" i="23" a="1"/>
  <c r="J365" i="23" s="1"/>
  <c r="K365" i="23" a="1"/>
  <c r="K365" i="23" s="1"/>
  <c r="L365" i="23"/>
  <c r="N365" i="23"/>
  <c r="O365" i="23"/>
  <c r="P365" i="23"/>
  <c r="Q365" i="23"/>
  <c r="R365" i="23"/>
  <c r="S365" i="23"/>
  <c r="T365" i="23"/>
  <c r="U365" i="23"/>
  <c r="V365" i="23"/>
  <c r="W365" i="23"/>
  <c r="A366" i="23"/>
  <c r="B366" i="23"/>
  <c r="C366" i="23"/>
  <c r="D366" i="23"/>
  <c r="E366" i="23"/>
  <c r="F366" i="23"/>
  <c r="H366" i="23" a="1"/>
  <c r="H366" i="23"/>
  <c r="I366" i="23" a="1"/>
  <c r="I366" i="23"/>
  <c r="J366" i="23" a="1"/>
  <c r="J366" i="23"/>
  <c r="K366" i="23" a="1"/>
  <c r="K366" i="23"/>
  <c r="L366" i="23"/>
  <c r="N366" i="23"/>
  <c r="P366" i="23"/>
  <c r="Q366" i="23" s="1"/>
  <c r="R366" i="23"/>
  <c r="S366" i="23"/>
  <c r="T366" i="23"/>
  <c r="U366" i="23"/>
  <c r="A367" i="23"/>
  <c r="B367" i="23"/>
  <c r="C367" i="23"/>
  <c r="D367" i="23"/>
  <c r="E367" i="23"/>
  <c r="F367" i="23"/>
  <c r="H367" i="23" a="1"/>
  <c r="H367" i="23" s="1"/>
  <c r="I367" i="23" a="1"/>
  <c r="I367" i="23"/>
  <c r="J367" i="23" a="1"/>
  <c r="J367" i="23"/>
  <c r="K367" i="23" a="1"/>
  <c r="K367" i="23"/>
  <c r="L367" i="23"/>
  <c r="N367" i="23"/>
  <c r="V367" i="23" s="1"/>
  <c r="W367" i="23" s="1"/>
  <c r="O367" i="23"/>
  <c r="P367" i="23"/>
  <c r="Q367" i="23" s="1"/>
  <c r="R367" i="23"/>
  <c r="S367" i="23"/>
  <c r="T367" i="23"/>
  <c r="U367" i="23" s="1"/>
  <c r="A368" i="23"/>
  <c r="B368" i="23"/>
  <c r="C368" i="23"/>
  <c r="D368" i="23"/>
  <c r="E368" i="23"/>
  <c r="F368" i="23"/>
  <c r="H368" i="23" a="1"/>
  <c r="H368" i="23" s="1"/>
  <c r="I368" i="23" a="1"/>
  <c r="I368" i="23" s="1"/>
  <c r="J368" i="23" a="1"/>
  <c r="J368" i="23" s="1"/>
  <c r="K368" i="23" a="1"/>
  <c r="K368" i="23" s="1"/>
  <c r="L368" i="23"/>
  <c r="N368" i="23"/>
  <c r="V368" i="23" s="1"/>
  <c r="W368" i="23" s="1"/>
  <c r="O368" i="23"/>
  <c r="P368" i="23"/>
  <c r="Q368" i="23"/>
  <c r="R368" i="23"/>
  <c r="S368" i="23" s="1"/>
  <c r="T368" i="23"/>
  <c r="U368" i="23"/>
  <c r="A369" i="23"/>
  <c r="B369" i="23"/>
  <c r="C369" i="23"/>
  <c r="D369" i="23"/>
  <c r="E369" i="23"/>
  <c r="F369" i="23"/>
  <c r="H369" i="23" a="1"/>
  <c r="H369" i="23"/>
  <c r="I369" i="23" a="1"/>
  <c r="I369" i="23" s="1"/>
  <c r="J369" i="23" a="1"/>
  <c r="J369" i="23"/>
  <c r="K369" i="23" a="1"/>
  <c r="K369" i="23" s="1"/>
  <c r="L369" i="23"/>
  <c r="N369" i="23"/>
  <c r="O369" i="23" s="1"/>
  <c r="P369" i="23"/>
  <c r="Q369" i="23"/>
  <c r="R369" i="23"/>
  <c r="S369" i="23" s="1"/>
  <c r="T369" i="23"/>
  <c r="U369" i="23"/>
  <c r="V369" i="23"/>
  <c r="W369" i="23" s="1"/>
  <c r="A370" i="23"/>
  <c r="B370" i="23"/>
  <c r="C370" i="23"/>
  <c r="D370" i="23"/>
  <c r="E370" i="23"/>
  <c r="F370" i="23"/>
  <c r="H370" i="23" a="1"/>
  <c r="H370" i="23" s="1"/>
  <c r="I370" i="23" a="1"/>
  <c r="I370" i="23" s="1"/>
  <c r="J370" i="23" a="1"/>
  <c r="J370" i="23" s="1"/>
  <c r="K370" i="23" a="1"/>
  <c r="K370" i="23" s="1"/>
  <c r="L370" i="23"/>
  <c r="N370" i="23"/>
  <c r="O370" i="23"/>
  <c r="P370" i="23"/>
  <c r="Q370" i="23"/>
  <c r="R370" i="23"/>
  <c r="S370" i="23"/>
  <c r="T370" i="23"/>
  <c r="U370" i="23" s="1"/>
  <c r="V370" i="23"/>
  <c r="W370" i="23" s="1"/>
  <c r="A371" i="23"/>
  <c r="B371" i="23"/>
  <c r="C371" i="23"/>
  <c r="D371" i="23"/>
  <c r="E371" i="23"/>
  <c r="F371" i="23"/>
  <c r="H371" i="23" a="1"/>
  <c r="H371" i="23" s="1"/>
  <c r="I371" i="23" a="1"/>
  <c r="I371" i="23"/>
  <c r="J371" i="23" a="1"/>
  <c r="J371" i="23" s="1"/>
  <c r="K371" i="23" a="1"/>
  <c r="K371" i="23"/>
  <c r="L371" i="23"/>
  <c r="N371" i="23"/>
  <c r="O371" i="23"/>
  <c r="P371" i="23"/>
  <c r="Q371" i="23" s="1"/>
  <c r="R371" i="23"/>
  <c r="S371" i="23"/>
  <c r="T371" i="23"/>
  <c r="U371" i="23" s="1"/>
  <c r="V371" i="23"/>
  <c r="W371" i="23" s="1"/>
  <c r="A372" i="23"/>
  <c r="B372" i="23"/>
  <c r="C372" i="23"/>
  <c r="D372" i="23"/>
  <c r="E372" i="23"/>
  <c r="F372" i="23"/>
  <c r="H372" i="23" a="1"/>
  <c r="H372" i="23"/>
  <c r="I372" i="23" a="1"/>
  <c r="I372" i="23"/>
  <c r="J372" i="23" a="1"/>
  <c r="J372" i="23" s="1"/>
  <c r="K372" i="23" a="1"/>
  <c r="K372" i="23"/>
  <c r="L372" i="23"/>
  <c r="N372" i="23"/>
  <c r="O372" i="23"/>
  <c r="P372" i="23"/>
  <c r="Q372" i="23"/>
  <c r="R372" i="23"/>
  <c r="S372" i="23" s="1"/>
  <c r="T372" i="23"/>
  <c r="U372" i="23" s="1"/>
  <c r="V372" i="23"/>
  <c r="W372" i="23"/>
  <c r="A373" i="23"/>
  <c r="B373" i="23"/>
  <c r="C373" i="23"/>
  <c r="D373" i="23"/>
  <c r="E373" i="23"/>
  <c r="F373" i="23"/>
  <c r="H373" i="23" a="1"/>
  <c r="H373" i="23"/>
  <c r="I373" i="23" a="1"/>
  <c r="I373" i="23" s="1"/>
  <c r="J373" i="23" a="1"/>
  <c r="J373" i="23" s="1"/>
  <c r="K373" i="23" a="1"/>
  <c r="K373" i="23"/>
  <c r="L373" i="23"/>
  <c r="N373" i="23"/>
  <c r="O373" i="23" s="1"/>
  <c r="P373" i="23"/>
  <c r="Q373" i="23" s="1"/>
  <c r="R373" i="23"/>
  <c r="S373" i="23" s="1"/>
  <c r="T373" i="23"/>
  <c r="U373" i="23"/>
  <c r="V373" i="23"/>
  <c r="W373" i="23"/>
  <c r="A374" i="23"/>
  <c r="B374" i="23"/>
  <c r="C374" i="23"/>
  <c r="D374" i="23"/>
  <c r="E374" i="23"/>
  <c r="F374" i="23"/>
  <c r="H374" i="23" a="1"/>
  <c r="H374" i="23" s="1"/>
  <c r="I374" i="23" a="1"/>
  <c r="I374" i="23" s="1"/>
  <c r="J374" i="23" a="1"/>
  <c r="J374" i="23" s="1"/>
  <c r="K374" i="23" a="1"/>
  <c r="K374" i="23"/>
  <c r="L374" i="23"/>
  <c r="N374" i="23"/>
  <c r="O374" i="23"/>
  <c r="P374" i="23"/>
  <c r="Q374" i="23"/>
  <c r="R374" i="23"/>
  <c r="S374" i="23"/>
  <c r="T374" i="23"/>
  <c r="U374" i="23" s="1"/>
  <c r="V374" i="23"/>
  <c r="W374" i="23"/>
  <c r="A375" i="23"/>
  <c r="B375" i="23"/>
  <c r="C375" i="23"/>
  <c r="D375" i="23"/>
  <c r="E375" i="23"/>
  <c r="F375" i="23"/>
  <c r="H375" i="23" a="1"/>
  <c r="H375" i="23"/>
  <c r="I375" i="23" a="1"/>
  <c r="I375" i="23" s="1"/>
  <c r="J375" i="23" a="1"/>
  <c r="J375" i="23" s="1"/>
  <c r="K375" i="23" a="1"/>
  <c r="K375" i="23"/>
  <c r="L375" i="23"/>
  <c r="N375" i="23"/>
  <c r="V375" i="23" s="1"/>
  <c r="W375" i="23" s="1"/>
  <c r="P375" i="23"/>
  <c r="Q375" i="23" s="1"/>
  <c r="R375" i="23"/>
  <c r="S375" i="23"/>
  <c r="T375" i="23"/>
  <c r="U375" i="23"/>
  <c r="A376" i="23"/>
  <c r="B376" i="23"/>
  <c r="C376" i="23"/>
  <c r="D376" i="23"/>
  <c r="E376" i="23"/>
  <c r="F376" i="23"/>
  <c r="H376" i="23" a="1"/>
  <c r="H376" i="23" s="1"/>
  <c r="I376" i="23" a="1"/>
  <c r="I376" i="23" s="1"/>
  <c r="J376" i="23" a="1"/>
  <c r="J376" i="23" s="1"/>
  <c r="K376" i="23" a="1"/>
  <c r="K376" i="23"/>
  <c r="L376" i="23"/>
  <c r="N376" i="23"/>
  <c r="O376" i="23" s="1"/>
  <c r="P376" i="23"/>
  <c r="Q376" i="23" s="1"/>
  <c r="R376" i="23"/>
  <c r="S376" i="23" s="1"/>
  <c r="T376" i="23"/>
  <c r="U376" i="23"/>
  <c r="V376" i="23"/>
  <c r="W376" i="23" s="1"/>
  <c r="A377" i="23"/>
  <c r="B377" i="23"/>
  <c r="C377" i="23"/>
  <c r="D377" i="23"/>
  <c r="E377" i="23"/>
  <c r="F377" i="23"/>
  <c r="H377" i="23" a="1"/>
  <c r="H377" i="23"/>
  <c r="I377" i="23" a="1"/>
  <c r="I377" i="23" s="1"/>
  <c r="J377" i="23" a="1"/>
  <c r="J377" i="23"/>
  <c r="K377" i="23" a="1"/>
  <c r="K377" i="23" s="1"/>
  <c r="L377" i="23"/>
  <c r="N377" i="23"/>
  <c r="O377" i="23" s="1"/>
  <c r="P377" i="23"/>
  <c r="Q377" i="23" s="1"/>
  <c r="R377" i="23"/>
  <c r="S377" i="23" s="1"/>
  <c r="T377" i="23"/>
  <c r="U377" i="23"/>
  <c r="V377" i="23"/>
  <c r="W377" i="23" s="1"/>
  <c r="A378" i="23"/>
  <c r="B378" i="23"/>
  <c r="C378" i="23"/>
  <c r="D378" i="23"/>
  <c r="E378" i="23"/>
  <c r="F378" i="23"/>
  <c r="H378" i="23" a="1"/>
  <c r="H378" i="23"/>
  <c r="I378" i="23" a="1"/>
  <c r="I378" i="23" s="1"/>
  <c r="J378" i="23" a="1"/>
  <c r="J378" i="23" s="1"/>
  <c r="K378" i="23" a="1"/>
  <c r="K378" i="23" s="1"/>
  <c r="L378" i="23"/>
  <c r="N378" i="23"/>
  <c r="O378" i="23" s="1"/>
  <c r="P378" i="23"/>
  <c r="Q378" i="23" s="1"/>
  <c r="R378" i="23"/>
  <c r="S378" i="23"/>
  <c r="T378" i="23"/>
  <c r="U378" i="23"/>
  <c r="A379" i="23"/>
  <c r="B379" i="23"/>
  <c r="C379" i="23"/>
  <c r="D379" i="23"/>
  <c r="E379" i="23"/>
  <c r="F379" i="23"/>
  <c r="H379" i="23" a="1"/>
  <c r="H379" i="23" s="1"/>
  <c r="I379" i="23" a="1"/>
  <c r="I379" i="23"/>
  <c r="J379" i="23" a="1"/>
  <c r="J379" i="23"/>
  <c r="K379" i="23" a="1"/>
  <c r="K379" i="23" s="1"/>
  <c r="L379" i="23"/>
  <c r="N379" i="23"/>
  <c r="V379" i="23" s="1"/>
  <c r="P379" i="23"/>
  <c r="Q379" i="23" s="1"/>
  <c r="R379" i="23"/>
  <c r="S379" i="23"/>
  <c r="T379" i="23"/>
  <c r="U379" i="23" s="1"/>
  <c r="W379" i="23"/>
  <c r="A380" i="23"/>
  <c r="B380" i="23"/>
  <c r="C380" i="23"/>
  <c r="D380" i="23"/>
  <c r="E380" i="23"/>
  <c r="F380" i="23"/>
  <c r="H380" i="23" a="1"/>
  <c r="H380" i="23" s="1"/>
  <c r="I380" i="23" a="1"/>
  <c r="I380" i="23" s="1"/>
  <c r="J380" i="23" a="1"/>
  <c r="J380" i="23" s="1"/>
  <c r="K380" i="23" a="1"/>
  <c r="K380" i="23" s="1"/>
  <c r="L380" i="23"/>
  <c r="N380" i="23"/>
  <c r="O380" i="23" s="1"/>
  <c r="P380" i="23"/>
  <c r="Q380" i="23"/>
  <c r="R380" i="23"/>
  <c r="S380" i="23"/>
  <c r="T380" i="23"/>
  <c r="U380" i="23" s="1"/>
  <c r="V380" i="23"/>
  <c r="W380" i="23" s="1"/>
  <c r="A381" i="23"/>
  <c r="B381" i="23"/>
  <c r="C381" i="23"/>
  <c r="D381" i="23"/>
  <c r="E381" i="23"/>
  <c r="F381" i="23"/>
  <c r="H381" i="23" a="1"/>
  <c r="H381" i="23"/>
  <c r="I381" i="23" a="1"/>
  <c r="I381" i="23"/>
  <c r="J381" i="23" a="1"/>
  <c r="J381" i="23" s="1"/>
  <c r="K381" i="23" a="1"/>
  <c r="K381" i="23" s="1"/>
  <c r="L381" i="23"/>
  <c r="N381" i="23"/>
  <c r="V381" i="23" s="1"/>
  <c r="W381" i="23" s="1"/>
  <c r="O381" i="23"/>
  <c r="P381" i="23"/>
  <c r="Q381" i="23" s="1"/>
  <c r="R381" i="23"/>
  <c r="S381" i="23" s="1"/>
  <c r="T381" i="23"/>
  <c r="U381" i="23" s="1"/>
  <c r="A382" i="23"/>
  <c r="B382" i="23"/>
  <c r="C382" i="23"/>
  <c r="D382" i="23"/>
  <c r="E382" i="23"/>
  <c r="F382" i="23"/>
  <c r="H382" i="23" a="1"/>
  <c r="H382" i="23" s="1"/>
  <c r="I382" i="23" a="1"/>
  <c r="I382" i="23" s="1"/>
  <c r="J382" i="23" a="1"/>
  <c r="J382" i="23" s="1"/>
  <c r="K382" i="23" a="1"/>
  <c r="K382" i="23" s="1"/>
  <c r="L382" i="23"/>
  <c r="N382" i="23"/>
  <c r="O382" i="23"/>
  <c r="P382" i="23"/>
  <c r="Q382" i="23" s="1"/>
  <c r="R382" i="23"/>
  <c r="S382" i="23"/>
  <c r="T382" i="23"/>
  <c r="U382" i="23"/>
  <c r="V382" i="23"/>
  <c r="W382" i="23"/>
  <c r="A383" i="23"/>
  <c r="B383" i="23"/>
  <c r="C383" i="23"/>
  <c r="D383" i="23"/>
  <c r="E383" i="23"/>
  <c r="F383" i="23"/>
  <c r="H383" i="23" a="1"/>
  <c r="H383" i="23" s="1"/>
  <c r="I383" i="23" a="1"/>
  <c r="I383" i="23"/>
  <c r="J383" i="23" a="1"/>
  <c r="J383" i="23"/>
  <c r="K383" i="23" a="1"/>
  <c r="K383" i="23"/>
  <c r="L383" i="23"/>
  <c r="N383" i="23"/>
  <c r="V383" i="23" s="1"/>
  <c r="P383" i="23"/>
  <c r="Q383" i="23" s="1"/>
  <c r="R383" i="23"/>
  <c r="S383" i="23" s="1"/>
  <c r="T383" i="23"/>
  <c r="U383" i="23" s="1"/>
  <c r="W383" i="23"/>
  <c r="A384" i="23"/>
  <c r="B384" i="23"/>
  <c r="C384" i="23"/>
  <c r="D384" i="23"/>
  <c r="E384" i="23"/>
  <c r="F384" i="23"/>
  <c r="H384" i="23" a="1"/>
  <c r="H384" i="23" s="1"/>
  <c r="I384" i="23" a="1"/>
  <c r="I384" i="23"/>
  <c r="J384" i="23" a="1"/>
  <c r="J384" i="23"/>
  <c r="K384" i="23" a="1"/>
  <c r="K384" i="23" s="1"/>
  <c r="L384" i="23"/>
  <c r="N384" i="23"/>
  <c r="O384" i="23" s="1"/>
  <c r="P384" i="23"/>
  <c r="Q384" i="23"/>
  <c r="R384" i="23"/>
  <c r="S384" i="23" s="1"/>
  <c r="T384" i="23"/>
  <c r="U384" i="23"/>
  <c r="V384" i="23"/>
  <c r="W384" i="23" s="1"/>
  <c r="A385" i="23"/>
  <c r="B385" i="23"/>
  <c r="C385" i="23"/>
  <c r="D385" i="23"/>
  <c r="E385" i="23"/>
  <c r="F385" i="23"/>
  <c r="H385" i="23" a="1"/>
  <c r="H385" i="23"/>
  <c r="I385" i="23" a="1"/>
  <c r="I385" i="23" s="1"/>
  <c r="J385" i="23" a="1"/>
  <c r="J385" i="23"/>
  <c r="K385" i="23" a="1"/>
  <c r="K385" i="23" s="1"/>
  <c r="L385" i="23"/>
  <c r="N385" i="23"/>
  <c r="O385" i="23" s="1"/>
  <c r="P385" i="23"/>
  <c r="Q385" i="23" s="1"/>
  <c r="R385" i="23"/>
  <c r="S385" i="23" s="1"/>
  <c r="T385" i="23"/>
  <c r="U385" i="23" s="1"/>
  <c r="V385" i="23"/>
  <c r="W385" i="23" s="1"/>
  <c r="A386" i="23"/>
  <c r="B386" i="23"/>
  <c r="C386" i="23"/>
  <c r="D386" i="23"/>
  <c r="E386" i="23"/>
  <c r="F386" i="23"/>
  <c r="H386" i="23" a="1"/>
  <c r="H386" i="23" s="1"/>
  <c r="I386" i="23" a="1"/>
  <c r="I386" i="23" s="1"/>
  <c r="J386" i="23" a="1"/>
  <c r="J386" i="23" s="1"/>
  <c r="K386" i="23" a="1"/>
  <c r="K386" i="23" s="1"/>
  <c r="L386" i="23"/>
  <c r="N386" i="23"/>
  <c r="V386" i="23" s="1"/>
  <c r="W386" i="23" s="1"/>
  <c r="O386" i="23"/>
  <c r="P386" i="23"/>
  <c r="Q386" i="23" s="1"/>
  <c r="R386" i="23"/>
  <c r="S386" i="23"/>
  <c r="T386" i="23"/>
  <c r="U386" i="23" s="1"/>
  <c r="A387" i="23"/>
  <c r="B387" i="23"/>
  <c r="C387" i="23"/>
  <c r="D387" i="23"/>
  <c r="E387" i="23"/>
  <c r="F387" i="23"/>
  <c r="H387" i="23" a="1"/>
  <c r="H387" i="23"/>
  <c r="I387" i="23" a="1"/>
  <c r="I387" i="23"/>
  <c r="J387" i="23" a="1"/>
  <c r="J387" i="23" s="1"/>
  <c r="K387" i="23" a="1"/>
  <c r="K387" i="23" s="1"/>
  <c r="L387" i="23"/>
  <c r="N387" i="23"/>
  <c r="V387" i="23" s="1"/>
  <c r="W387" i="23" s="1"/>
  <c r="O387" i="23"/>
  <c r="P387" i="23"/>
  <c r="Q387" i="23" s="1"/>
  <c r="R387" i="23"/>
  <c r="S387" i="23" s="1"/>
  <c r="T387" i="23"/>
  <c r="U387" i="23" s="1"/>
  <c r="A388" i="23"/>
  <c r="B388" i="23"/>
  <c r="C388" i="23"/>
  <c r="D388" i="23"/>
  <c r="E388" i="23"/>
  <c r="F388" i="23"/>
  <c r="H388" i="23" a="1"/>
  <c r="H388" i="23"/>
  <c r="I388" i="23" a="1"/>
  <c r="I388" i="23"/>
  <c r="J388" i="23" a="1"/>
  <c r="J388" i="23" s="1"/>
  <c r="K388" i="23" a="1"/>
  <c r="K388" i="23"/>
  <c r="L388" i="23"/>
  <c r="N388" i="23"/>
  <c r="O388" i="23"/>
  <c r="P388" i="23"/>
  <c r="Q388" i="23"/>
  <c r="R388" i="23"/>
  <c r="S388" i="23"/>
  <c r="T388" i="23"/>
  <c r="U388" i="23" s="1"/>
  <c r="V388" i="23"/>
  <c r="W388" i="23"/>
  <c r="A389" i="23"/>
  <c r="B389" i="23"/>
  <c r="C389" i="23"/>
  <c r="D389" i="23"/>
  <c r="E389" i="23"/>
  <c r="F389" i="23"/>
  <c r="H389" i="23" a="1"/>
  <c r="H389" i="23"/>
  <c r="I389" i="23" a="1"/>
  <c r="I389" i="23"/>
  <c r="J389" i="23" a="1"/>
  <c r="J389" i="23"/>
  <c r="K389" i="23" a="1"/>
  <c r="K389" i="23"/>
  <c r="L389" i="23"/>
  <c r="N389" i="23"/>
  <c r="V389" i="23" s="1"/>
  <c r="W389" i="23" s="1"/>
  <c r="P389" i="23"/>
  <c r="Q389" i="23" s="1"/>
  <c r="R389" i="23"/>
  <c r="S389" i="23" s="1"/>
  <c r="T389" i="23"/>
  <c r="U389" i="23" s="1"/>
  <c r="A390" i="23"/>
  <c r="B390" i="23"/>
  <c r="C390" i="23"/>
  <c r="D390" i="23"/>
  <c r="E390" i="23"/>
  <c r="F390" i="23"/>
  <c r="H390" i="23" a="1"/>
  <c r="H390" i="23"/>
  <c r="I390" i="23" a="1"/>
  <c r="I390" i="23" s="1"/>
  <c r="J390" i="23" a="1"/>
  <c r="J390" i="23" s="1"/>
  <c r="K390" i="23" a="1"/>
  <c r="K390" i="23" s="1"/>
  <c r="L390" i="23"/>
  <c r="N390" i="23"/>
  <c r="O390" i="23"/>
  <c r="P390" i="23"/>
  <c r="Q390" i="23" s="1"/>
  <c r="R390" i="23"/>
  <c r="S390" i="23"/>
  <c r="T390" i="23"/>
  <c r="U390" i="23"/>
  <c r="V390" i="23"/>
  <c r="W390" i="23"/>
  <c r="A391" i="23"/>
  <c r="B391" i="23"/>
  <c r="C391" i="23"/>
  <c r="D391" i="23"/>
  <c r="E391" i="23"/>
  <c r="F391" i="23"/>
  <c r="H391" i="23" a="1"/>
  <c r="H391" i="23" s="1"/>
  <c r="I391" i="23" a="1"/>
  <c r="I391" i="23"/>
  <c r="J391" i="23" a="1"/>
  <c r="J391" i="23" s="1"/>
  <c r="K391" i="23" a="1"/>
  <c r="K391" i="23"/>
  <c r="L391" i="23"/>
  <c r="N391" i="23"/>
  <c r="V391" i="23" s="1"/>
  <c r="W391" i="23" s="1"/>
  <c r="O391" i="23"/>
  <c r="P391" i="23"/>
  <c r="Q391" i="23" s="1"/>
  <c r="R391" i="23"/>
  <c r="S391" i="23"/>
  <c r="T391" i="23"/>
  <c r="U391" i="23" s="1"/>
  <c r="A392" i="23"/>
  <c r="B392" i="23"/>
  <c r="C392" i="23"/>
  <c r="D392" i="23"/>
  <c r="E392" i="23"/>
  <c r="F392" i="23"/>
  <c r="H392" i="23" a="1"/>
  <c r="H392" i="23" s="1"/>
  <c r="I392" i="23" a="1"/>
  <c r="I392" i="23" s="1"/>
  <c r="J392" i="23" a="1"/>
  <c r="J392" i="23" s="1"/>
  <c r="K392" i="23" a="1"/>
  <c r="K392" i="23"/>
  <c r="L392" i="23"/>
  <c r="N392" i="23"/>
  <c r="P392" i="23"/>
  <c r="Q392" i="23" s="1"/>
  <c r="R392" i="23"/>
  <c r="S392" i="23" s="1"/>
  <c r="T392" i="23"/>
  <c r="U392" i="23"/>
  <c r="A393" i="23"/>
  <c r="B393" i="23"/>
  <c r="C393" i="23"/>
  <c r="D393" i="23"/>
  <c r="E393" i="23"/>
  <c r="F393" i="23"/>
  <c r="H393" i="23" a="1"/>
  <c r="H393" i="23"/>
  <c r="I393" i="23" a="1"/>
  <c r="I393" i="23" s="1"/>
  <c r="J393" i="23" a="1"/>
  <c r="J393" i="23"/>
  <c r="K393" i="23" a="1"/>
  <c r="K393" i="23" s="1"/>
  <c r="L393" i="23"/>
  <c r="N393" i="23"/>
  <c r="O393" i="23" s="1"/>
  <c r="P393" i="23"/>
  <c r="Q393" i="23" s="1"/>
  <c r="R393" i="23"/>
  <c r="S393" i="23" s="1"/>
  <c r="T393" i="23"/>
  <c r="U393" i="23" s="1"/>
  <c r="V393" i="23"/>
  <c r="W393" i="23" s="1"/>
  <c r="A394" i="23"/>
  <c r="B394" i="23"/>
  <c r="C394" i="23"/>
  <c r="D394" i="23"/>
  <c r="E394" i="23"/>
  <c r="F394" i="23"/>
  <c r="H394" i="23" a="1"/>
  <c r="H394" i="23" s="1"/>
  <c r="I394" i="23" a="1"/>
  <c r="I394" i="23" s="1"/>
  <c r="J394" i="23" a="1"/>
  <c r="J394" i="23" s="1"/>
  <c r="K394" i="23" a="1"/>
  <c r="K394" i="23" s="1"/>
  <c r="L394" i="23"/>
  <c r="N394" i="23"/>
  <c r="O394" i="23" s="1"/>
  <c r="P394" i="23"/>
  <c r="Q394" i="23" s="1"/>
  <c r="R394" i="23"/>
  <c r="S394" i="23"/>
  <c r="T394" i="23"/>
  <c r="U394" i="23" s="1"/>
  <c r="A395" i="23"/>
  <c r="B395" i="23"/>
  <c r="C395" i="23"/>
  <c r="D395" i="23"/>
  <c r="E395" i="23"/>
  <c r="F395" i="23"/>
  <c r="H395" i="23" a="1"/>
  <c r="H395" i="23" s="1"/>
  <c r="I395" i="23" a="1"/>
  <c r="I395" i="23"/>
  <c r="J395" i="23" a="1"/>
  <c r="J395" i="23"/>
  <c r="K395" i="23" a="1"/>
  <c r="K395" i="23"/>
  <c r="L395" i="23"/>
  <c r="N395" i="23"/>
  <c r="V395" i="23" s="1"/>
  <c r="W395" i="23" s="1"/>
  <c r="P395" i="23"/>
  <c r="Q395" i="23" s="1"/>
  <c r="R395" i="23"/>
  <c r="S395" i="23" s="1"/>
  <c r="T395" i="23"/>
  <c r="U395" i="23" s="1"/>
  <c r="A396" i="23"/>
  <c r="B396" i="23"/>
  <c r="C396" i="23"/>
  <c r="D396" i="23"/>
  <c r="E396" i="23"/>
  <c r="F396" i="23"/>
  <c r="H396" i="23" a="1"/>
  <c r="H396" i="23"/>
  <c r="I396" i="23" a="1"/>
  <c r="I396" i="23" s="1"/>
  <c r="J396" i="23" a="1"/>
  <c r="J396" i="23" s="1"/>
  <c r="K396" i="23" a="1"/>
  <c r="K396" i="23" s="1"/>
  <c r="L396" i="23"/>
  <c r="N396" i="23"/>
  <c r="O396" i="23" s="1"/>
  <c r="P396" i="23"/>
  <c r="Q396" i="23"/>
  <c r="R396" i="23"/>
  <c r="S396" i="23"/>
  <c r="T396" i="23"/>
  <c r="U396" i="23"/>
  <c r="V396" i="23"/>
  <c r="W396" i="23" s="1"/>
  <c r="A397" i="23"/>
  <c r="B397" i="23"/>
  <c r="C397" i="23"/>
  <c r="D397" i="23"/>
  <c r="E397" i="23"/>
  <c r="F397" i="23"/>
  <c r="H397" i="23" a="1"/>
  <c r="H397" i="23"/>
  <c r="I397" i="23" a="1"/>
  <c r="I397" i="23"/>
  <c r="J397" i="23" a="1"/>
  <c r="J397" i="23"/>
  <c r="K397" i="23" a="1"/>
  <c r="K397" i="23" s="1"/>
  <c r="L397" i="23"/>
  <c r="N397" i="23"/>
  <c r="V397" i="23" s="1"/>
  <c r="O397" i="23"/>
  <c r="P397" i="23"/>
  <c r="Q397" i="23" s="1"/>
  <c r="R397" i="23"/>
  <c r="S397" i="23" s="1"/>
  <c r="T397" i="23"/>
  <c r="U397" i="23" s="1"/>
  <c r="W397" i="23"/>
  <c r="A398" i="23"/>
  <c r="B398" i="23"/>
  <c r="C398" i="23"/>
  <c r="D398" i="23"/>
  <c r="E398" i="23"/>
  <c r="F398" i="23"/>
  <c r="H398" i="23" a="1"/>
  <c r="H398" i="23"/>
  <c r="I398" i="23" a="1"/>
  <c r="I398" i="23" s="1"/>
  <c r="J398" i="23" a="1"/>
  <c r="J398" i="23" s="1"/>
  <c r="K398" i="23" a="1"/>
  <c r="K398" i="23" s="1"/>
  <c r="L398" i="23"/>
  <c r="N398" i="23"/>
  <c r="O398" i="23"/>
  <c r="P398" i="23"/>
  <c r="Q398" i="23" s="1"/>
  <c r="R398" i="23"/>
  <c r="S398" i="23"/>
  <c r="T398" i="23"/>
  <c r="U398" i="23" s="1"/>
  <c r="V398" i="23"/>
  <c r="W398" i="23"/>
  <c r="A399" i="23"/>
  <c r="B399" i="23"/>
  <c r="C399" i="23"/>
  <c r="D399" i="23"/>
  <c r="E399" i="23"/>
  <c r="F399" i="23"/>
  <c r="H399" i="23" a="1"/>
  <c r="H399" i="23" s="1"/>
  <c r="I399" i="23" a="1"/>
  <c r="I399" i="23"/>
  <c r="J399" i="23" a="1"/>
  <c r="J399" i="23" s="1"/>
  <c r="K399" i="23" a="1"/>
  <c r="K399" i="23"/>
  <c r="L399" i="23"/>
  <c r="N399" i="23"/>
  <c r="V399" i="23" s="1"/>
  <c r="P399" i="23"/>
  <c r="Q399" i="23" s="1"/>
  <c r="R399" i="23"/>
  <c r="S399" i="23"/>
  <c r="T399" i="23"/>
  <c r="U399" i="23"/>
  <c r="W399" i="23"/>
  <c r="A400" i="23"/>
  <c r="B400" i="23"/>
  <c r="C400" i="23"/>
  <c r="D400" i="23"/>
  <c r="E400" i="23"/>
  <c r="F400" i="23"/>
  <c r="H400" i="23" a="1"/>
  <c r="H400" i="23" s="1"/>
  <c r="I400" i="23" a="1"/>
  <c r="I400" i="23"/>
  <c r="J400" i="23" a="1"/>
  <c r="J400" i="23"/>
  <c r="K400" i="23" a="1"/>
  <c r="K400" i="23" s="1"/>
  <c r="L400" i="23"/>
  <c r="N400" i="23"/>
  <c r="O400" i="23" s="1"/>
  <c r="P400" i="23"/>
  <c r="Q400" i="23" s="1"/>
  <c r="R400" i="23"/>
  <c r="S400" i="23" s="1"/>
  <c r="T400" i="23"/>
  <c r="U400" i="23"/>
  <c r="V400" i="23"/>
  <c r="W400" i="23" s="1"/>
  <c r="A401" i="23"/>
  <c r="B401" i="23"/>
  <c r="C401" i="23"/>
  <c r="D401" i="23"/>
  <c r="E401" i="23"/>
  <c r="F401" i="23"/>
  <c r="H401" i="23" a="1"/>
  <c r="H401" i="23"/>
  <c r="I401" i="23" a="1"/>
  <c r="I401" i="23" s="1"/>
  <c r="J401" i="23" a="1"/>
  <c r="J401" i="23"/>
  <c r="K401" i="23" a="1"/>
  <c r="K401" i="23"/>
  <c r="L401" i="23"/>
  <c r="N401" i="23"/>
  <c r="O401" i="23" s="1"/>
  <c r="P401" i="23"/>
  <c r="Q401" i="23" s="1"/>
  <c r="R401" i="23"/>
  <c r="S401" i="23" s="1"/>
  <c r="T401" i="23"/>
  <c r="U401" i="23" s="1"/>
  <c r="V401" i="23"/>
  <c r="W401" i="23" s="1"/>
  <c r="A402" i="23"/>
  <c r="B402" i="23"/>
  <c r="C402" i="23"/>
  <c r="D402" i="23"/>
  <c r="E402" i="23"/>
  <c r="F402" i="23"/>
  <c r="H402" i="23" a="1"/>
  <c r="H402" i="23" s="1"/>
  <c r="I402" i="23" a="1"/>
  <c r="I402" i="23"/>
  <c r="J402" i="23" a="1"/>
  <c r="J402" i="23" s="1"/>
  <c r="K402" i="23" a="1"/>
  <c r="K402" i="23" s="1"/>
  <c r="L402" i="23"/>
  <c r="N402" i="23"/>
  <c r="V402" i="23" s="1"/>
  <c r="W402" i="23" s="1"/>
  <c r="P402" i="23"/>
  <c r="Q402" i="23" s="1"/>
  <c r="R402" i="23"/>
  <c r="S402" i="23"/>
  <c r="T402" i="23"/>
  <c r="U402" i="23" s="1"/>
  <c r="A403" i="23"/>
  <c r="B403" i="23"/>
  <c r="C403" i="23"/>
  <c r="D403" i="23"/>
  <c r="E403" i="23"/>
  <c r="F403" i="23"/>
  <c r="H403" i="23" a="1"/>
  <c r="H403" i="23"/>
  <c r="I403" i="23" a="1"/>
  <c r="I403" i="23"/>
  <c r="J403" i="23" a="1"/>
  <c r="J403" i="23" s="1"/>
  <c r="K403" i="23" a="1"/>
  <c r="K403" i="23" s="1"/>
  <c r="L403" i="23"/>
  <c r="N403" i="23"/>
  <c r="V403" i="23" s="1"/>
  <c r="W403" i="23" s="1"/>
  <c r="O403" i="23"/>
  <c r="P403" i="23"/>
  <c r="Q403" i="23" s="1"/>
  <c r="R403" i="23"/>
  <c r="S403" i="23" s="1"/>
  <c r="T403" i="23"/>
  <c r="U403" i="23" s="1"/>
  <c r="A404" i="23"/>
  <c r="B404" i="23"/>
  <c r="C404" i="23"/>
  <c r="D404" i="23"/>
  <c r="E404" i="23"/>
  <c r="F404" i="23"/>
  <c r="H404" i="23" a="1"/>
  <c r="H404" i="23" s="1"/>
  <c r="I404" i="23" a="1"/>
  <c r="I404" i="23"/>
  <c r="J404" i="23" a="1"/>
  <c r="J404" i="23" s="1"/>
  <c r="K404" i="23" a="1"/>
  <c r="K404" i="23"/>
  <c r="L404" i="23"/>
  <c r="N404" i="23"/>
  <c r="O404" i="23"/>
  <c r="P404" i="23"/>
  <c r="Q404" i="23"/>
  <c r="R404" i="23"/>
  <c r="S404" i="23" s="1"/>
  <c r="T404" i="23"/>
  <c r="U404" i="23"/>
  <c r="V404" i="23"/>
  <c r="W404" i="23"/>
  <c r="A405" i="23"/>
  <c r="B405" i="23"/>
  <c r="C405" i="23"/>
  <c r="D405" i="23"/>
  <c r="E405" i="23"/>
  <c r="F405" i="23"/>
  <c r="H405" i="23" a="1"/>
  <c r="H405" i="23"/>
  <c r="I405" i="23" a="1"/>
  <c r="I405" i="23" s="1"/>
  <c r="J405" i="23" a="1"/>
  <c r="J405" i="23" s="1"/>
  <c r="K405" i="23" a="1"/>
  <c r="K405" i="23"/>
  <c r="L405" i="23"/>
  <c r="N405" i="23"/>
  <c r="V405" i="23" s="1"/>
  <c r="W405" i="23" s="1"/>
  <c r="O405" i="23"/>
  <c r="P405" i="23"/>
  <c r="Q405" i="23" s="1"/>
  <c r="R405" i="23"/>
  <c r="S405" i="23" s="1"/>
  <c r="T405" i="23"/>
  <c r="U405" i="23" s="1"/>
  <c r="A406" i="23"/>
  <c r="B406" i="23"/>
  <c r="C406" i="23"/>
  <c r="D406" i="23"/>
  <c r="E406" i="23"/>
  <c r="F406" i="23"/>
  <c r="H406" i="23" a="1"/>
  <c r="H406" i="23"/>
  <c r="I406" i="23" a="1"/>
  <c r="I406" i="23" s="1"/>
  <c r="J406" i="23" a="1"/>
  <c r="J406" i="23" s="1"/>
  <c r="K406" i="23" a="1"/>
  <c r="K406" i="23" s="1"/>
  <c r="L406" i="23"/>
  <c r="N406" i="23"/>
  <c r="O406" i="23"/>
  <c r="P406" i="23"/>
  <c r="Q406" i="23" s="1"/>
  <c r="R406" i="23"/>
  <c r="S406" i="23"/>
  <c r="T406" i="23"/>
  <c r="U406" i="23"/>
  <c r="V406" i="23"/>
  <c r="W406" i="23"/>
  <c r="A407" i="23"/>
  <c r="B407" i="23"/>
  <c r="C407" i="23"/>
  <c r="D407" i="23"/>
  <c r="E407" i="23"/>
  <c r="F407" i="23"/>
  <c r="H407" i="23" a="1"/>
  <c r="H407" i="23" s="1"/>
  <c r="I407" i="23" a="1"/>
  <c r="I407" i="23"/>
  <c r="J407" i="23" a="1"/>
  <c r="J407" i="23"/>
  <c r="K407" i="23" a="1"/>
  <c r="K407" i="23"/>
  <c r="L407" i="23"/>
  <c r="N407" i="23"/>
  <c r="V407" i="23" s="1"/>
  <c r="W407" i="23" s="1"/>
  <c r="P407" i="23"/>
  <c r="Q407" i="23" s="1"/>
  <c r="R407" i="23"/>
  <c r="S407" i="23"/>
  <c r="T407" i="23"/>
  <c r="U407" i="23" s="1"/>
  <c r="A408" i="23"/>
  <c r="B408" i="23"/>
  <c r="C408" i="23"/>
  <c r="D408" i="23"/>
  <c r="E408" i="23"/>
  <c r="F408" i="23"/>
  <c r="H408" i="23" a="1"/>
  <c r="H408" i="23" s="1"/>
  <c r="I408" i="23" a="1"/>
  <c r="I408" i="23" s="1"/>
  <c r="J408" i="23" a="1"/>
  <c r="J408" i="23" s="1"/>
  <c r="K408" i="23" a="1"/>
  <c r="K408" i="23"/>
  <c r="L408" i="23"/>
  <c r="N408" i="23"/>
  <c r="O408" i="23" s="1"/>
  <c r="P408" i="23"/>
  <c r="Q408" i="23" s="1"/>
  <c r="R408" i="23"/>
  <c r="S408" i="23" s="1"/>
  <c r="T408" i="23"/>
  <c r="U408" i="23"/>
  <c r="V408" i="23"/>
  <c r="W408" i="23" s="1"/>
  <c r="A409" i="23"/>
  <c r="B409" i="23"/>
  <c r="C409" i="23"/>
  <c r="D409" i="23"/>
  <c r="E409" i="23"/>
  <c r="F409" i="23"/>
  <c r="H409" i="23" a="1"/>
  <c r="H409" i="23" s="1"/>
  <c r="I409" i="23" a="1"/>
  <c r="I409" i="23" s="1"/>
  <c r="J409" i="23" a="1"/>
  <c r="J409" i="23"/>
  <c r="K409" i="23" a="1"/>
  <c r="K409" i="23" s="1"/>
  <c r="L409" i="23"/>
  <c r="N409" i="23"/>
  <c r="P409" i="23"/>
  <c r="Q409" i="23"/>
  <c r="R409" i="23"/>
  <c r="S409" i="23" s="1"/>
  <c r="T409" i="23"/>
  <c r="U409" i="23" s="1"/>
  <c r="A410" i="23"/>
  <c r="B410" i="23"/>
  <c r="C410" i="23"/>
  <c r="D410" i="23"/>
  <c r="E410" i="23"/>
  <c r="F410" i="23"/>
  <c r="H410" i="23" a="1"/>
  <c r="H410" i="23" s="1"/>
  <c r="I410" i="23" a="1"/>
  <c r="I410" i="23" s="1"/>
  <c r="J410" i="23" a="1"/>
  <c r="J410" i="23" s="1"/>
  <c r="K410" i="23" a="1"/>
  <c r="K410" i="23" s="1"/>
  <c r="L410" i="23"/>
  <c r="N410" i="23"/>
  <c r="O410" i="23"/>
  <c r="P410" i="23"/>
  <c r="Q410" i="23" s="1"/>
  <c r="R410" i="23"/>
  <c r="S410" i="23"/>
  <c r="T410" i="23"/>
  <c r="U410" i="23" s="1"/>
  <c r="V410" i="23"/>
  <c r="W410" i="23" s="1"/>
  <c r="A411" i="23"/>
  <c r="B411" i="23"/>
  <c r="C411" i="23"/>
  <c r="D411" i="23"/>
  <c r="E411" i="23"/>
  <c r="F411" i="23"/>
  <c r="H411" i="23" a="1"/>
  <c r="H411" i="23" s="1"/>
  <c r="I411" i="23" a="1"/>
  <c r="I411" i="23"/>
  <c r="J411" i="23" a="1"/>
  <c r="J411" i="23" s="1"/>
  <c r="K411" i="23" a="1"/>
  <c r="K411" i="23" s="1"/>
  <c r="L411" i="23"/>
  <c r="N411" i="23"/>
  <c r="V411" i="23" s="1"/>
  <c r="W411" i="23" s="1"/>
  <c r="P411" i="23"/>
  <c r="Q411" i="23"/>
  <c r="R411" i="23"/>
  <c r="S411" i="23" s="1"/>
  <c r="T411" i="23"/>
  <c r="U411" i="23" s="1"/>
  <c r="A412" i="23"/>
  <c r="B412" i="23"/>
  <c r="C412" i="23"/>
  <c r="D412" i="23"/>
  <c r="E412" i="23"/>
  <c r="F412" i="23"/>
  <c r="H412" i="23" a="1"/>
  <c r="H412" i="23" s="1"/>
  <c r="I412" i="23" a="1"/>
  <c r="I412" i="23"/>
  <c r="J412" i="23" a="1"/>
  <c r="J412" i="23" s="1"/>
  <c r="K412" i="23" a="1"/>
  <c r="K412" i="23" s="1"/>
  <c r="L412" i="23"/>
  <c r="N412" i="23"/>
  <c r="O412" i="23" s="1"/>
  <c r="P412" i="23"/>
  <c r="Q412" i="23"/>
  <c r="R412" i="23"/>
  <c r="S412" i="23"/>
  <c r="T412" i="23"/>
  <c r="U412" i="23"/>
  <c r="A413" i="23"/>
  <c r="B413" i="23"/>
  <c r="C413" i="23"/>
  <c r="D413" i="23"/>
  <c r="E413" i="23"/>
  <c r="F413" i="23"/>
  <c r="H413" i="23" a="1"/>
  <c r="H413" i="23"/>
  <c r="I413" i="23" a="1"/>
  <c r="I413" i="23"/>
  <c r="J413" i="23" a="1"/>
  <c r="J413" i="23"/>
  <c r="K413" i="23" a="1"/>
  <c r="K413" i="23" s="1"/>
  <c r="L413" i="23"/>
  <c r="N413" i="23"/>
  <c r="V413" i="23" s="1"/>
  <c r="P413" i="23"/>
  <c r="Q413" i="23"/>
  <c r="R413" i="23"/>
  <c r="S413" i="23" s="1"/>
  <c r="T413" i="23"/>
  <c r="U413" i="23" s="1"/>
  <c r="W413" i="23"/>
  <c r="A414" i="23"/>
  <c r="B414" i="23"/>
  <c r="C414" i="23"/>
  <c r="D414" i="23"/>
  <c r="E414" i="23"/>
  <c r="F414" i="23"/>
  <c r="H414" i="23" a="1"/>
  <c r="H414" i="23" s="1"/>
  <c r="I414" i="23" a="1"/>
  <c r="I414" i="23" s="1"/>
  <c r="J414" i="23" a="1"/>
  <c r="J414" i="23" s="1"/>
  <c r="K414" i="23" a="1"/>
  <c r="K414" i="23" s="1"/>
  <c r="L414" i="23"/>
  <c r="N414" i="23"/>
  <c r="O414" i="23"/>
  <c r="P414" i="23"/>
  <c r="Q414" i="23"/>
  <c r="R414" i="23"/>
  <c r="S414" i="23"/>
  <c r="T414" i="23"/>
  <c r="U414" i="23" s="1"/>
  <c r="V414" i="23"/>
  <c r="W414" i="23"/>
  <c r="A415" i="23"/>
  <c r="B415" i="23"/>
  <c r="C415" i="23"/>
  <c r="D415" i="23"/>
  <c r="E415" i="23"/>
  <c r="F415" i="23"/>
  <c r="H415" i="23" a="1"/>
  <c r="H415" i="23" s="1"/>
  <c r="I415" i="23" a="1"/>
  <c r="I415" i="23"/>
  <c r="J415" i="23" a="1"/>
  <c r="J415" i="23" s="1"/>
  <c r="K415" i="23" a="1"/>
  <c r="K415" i="23"/>
  <c r="L415" i="23"/>
  <c r="N415" i="23"/>
  <c r="V415" i="23" s="1"/>
  <c r="O415" i="23"/>
  <c r="P415" i="23"/>
  <c r="Q415" i="23" s="1"/>
  <c r="R415" i="23"/>
  <c r="S415" i="23" s="1"/>
  <c r="T415" i="23"/>
  <c r="U415" i="23"/>
  <c r="W415" i="23"/>
  <c r="A416" i="23"/>
  <c r="B416" i="23"/>
  <c r="C416" i="23"/>
  <c r="D416" i="23"/>
  <c r="E416" i="23"/>
  <c r="F416" i="23"/>
  <c r="H416" i="23" a="1"/>
  <c r="H416" i="23" s="1"/>
  <c r="I416" i="23" a="1"/>
  <c r="I416" i="23"/>
  <c r="J416" i="23" a="1"/>
  <c r="J416" i="23" s="1"/>
  <c r="K416" i="23" a="1"/>
  <c r="K416" i="23" s="1"/>
  <c r="L416" i="23"/>
  <c r="N416" i="23"/>
  <c r="O416" i="23" s="1"/>
  <c r="P416" i="23"/>
  <c r="Q416" i="23" s="1"/>
  <c r="R416" i="23"/>
  <c r="S416" i="23" s="1"/>
  <c r="T416" i="23"/>
  <c r="U416" i="23"/>
  <c r="V416" i="23"/>
  <c r="W416" i="23" s="1"/>
  <c r="A417" i="23"/>
  <c r="B417" i="23"/>
  <c r="C417" i="23"/>
  <c r="D417" i="23"/>
  <c r="E417" i="23"/>
  <c r="F417" i="23"/>
  <c r="H417" i="23" a="1"/>
  <c r="H417" i="23" s="1"/>
  <c r="I417" i="23" a="1"/>
  <c r="I417" i="23" s="1"/>
  <c r="J417" i="23" a="1"/>
  <c r="J417" i="23"/>
  <c r="K417" i="23" a="1"/>
  <c r="K417" i="23"/>
  <c r="L417" i="23"/>
  <c r="N417" i="23"/>
  <c r="O417" i="23" s="1"/>
  <c r="P417" i="23"/>
  <c r="Q417" i="23"/>
  <c r="R417" i="23"/>
  <c r="S417" i="23"/>
  <c r="T417" i="23"/>
  <c r="U417" i="23"/>
  <c r="V417" i="23"/>
  <c r="W417" i="23" s="1"/>
  <c r="A418" i="23"/>
  <c r="B418" i="23"/>
  <c r="C418" i="23"/>
  <c r="D418" i="23"/>
  <c r="E418" i="23"/>
  <c r="F418" i="23"/>
  <c r="H418" i="23" a="1"/>
  <c r="H418" i="23" s="1"/>
  <c r="I418" i="23" a="1"/>
  <c r="I418" i="23" s="1"/>
  <c r="J418" i="23" a="1"/>
  <c r="J418" i="23" s="1"/>
  <c r="K418" i="23" a="1"/>
  <c r="K418" i="23" s="1"/>
  <c r="L418" i="23"/>
  <c r="N418" i="23"/>
  <c r="O418" i="23" s="1"/>
  <c r="P418" i="23"/>
  <c r="Q418" i="23"/>
  <c r="R418" i="23"/>
  <c r="S418" i="23"/>
  <c r="T418" i="23"/>
  <c r="U418" i="23" s="1"/>
  <c r="V418" i="23"/>
  <c r="W418" i="23" s="1"/>
  <c r="A419" i="23"/>
  <c r="B419" i="23"/>
  <c r="C419" i="23"/>
  <c r="D419" i="23"/>
  <c r="E419" i="23"/>
  <c r="F419" i="23"/>
  <c r="H419" i="23" a="1"/>
  <c r="H419" i="23" s="1"/>
  <c r="I419" i="23" a="1"/>
  <c r="I419" i="23"/>
  <c r="J419" i="23" a="1"/>
  <c r="J419" i="23" s="1"/>
  <c r="K419" i="23" a="1"/>
  <c r="K419" i="23" s="1"/>
  <c r="L419" i="23"/>
  <c r="N419" i="23"/>
  <c r="O419" i="23"/>
  <c r="P419" i="23"/>
  <c r="Q419" i="23" s="1"/>
  <c r="R419" i="23"/>
  <c r="S419" i="23"/>
  <c r="T419" i="23"/>
  <c r="U419" i="23" s="1"/>
  <c r="V419" i="23"/>
  <c r="W419" i="23"/>
  <c r="A420" i="23"/>
  <c r="B420" i="23"/>
  <c r="C420" i="23"/>
  <c r="D420" i="23"/>
  <c r="E420" i="23"/>
  <c r="F420" i="23"/>
  <c r="H420" i="23" a="1"/>
  <c r="H420" i="23"/>
  <c r="I420" i="23" a="1"/>
  <c r="I420" i="23"/>
  <c r="J420" i="23" a="1"/>
  <c r="J420" i="23" s="1"/>
  <c r="K420" i="23" a="1"/>
  <c r="K420" i="23" s="1"/>
  <c r="L420" i="23"/>
  <c r="N420" i="23"/>
  <c r="O420" i="23"/>
  <c r="P420" i="23"/>
  <c r="Q420" i="23"/>
  <c r="R420" i="23"/>
  <c r="S420" i="23" s="1"/>
  <c r="T420" i="23"/>
  <c r="U420" i="23"/>
  <c r="V420" i="23"/>
  <c r="W420" i="23"/>
  <c r="A421" i="23"/>
  <c r="B421" i="23"/>
  <c r="C421" i="23"/>
  <c r="D421" i="23"/>
  <c r="E421" i="23"/>
  <c r="F421" i="23"/>
  <c r="H421" i="23" a="1"/>
  <c r="H421" i="23"/>
  <c r="I421" i="23" a="1"/>
  <c r="I421" i="23" s="1"/>
  <c r="J421" i="23" a="1"/>
  <c r="J421" i="23"/>
  <c r="K421" i="23" a="1"/>
  <c r="K421" i="23"/>
  <c r="L421" i="23"/>
  <c r="N421" i="23"/>
  <c r="O421" i="23" s="1"/>
  <c r="P421" i="23"/>
  <c r="Q421" i="23" s="1"/>
  <c r="R421" i="23"/>
  <c r="S421" i="23" s="1"/>
  <c r="T421" i="23"/>
  <c r="U421" i="23"/>
  <c r="A422" i="23"/>
  <c r="B422" i="23"/>
  <c r="C422" i="23"/>
  <c r="D422" i="23"/>
  <c r="E422" i="23"/>
  <c r="F422" i="23"/>
  <c r="H422" i="23" a="1"/>
  <c r="H422" i="23" s="1"/>
  <c r="I422" i="23" a="1"/>
  <c r="I422" i="23" s="1"/>
  <c r="J422" i="23" a="1"/>
  <c r="J422" i="23"/>
  <c r="K422" i="23" a="1"/>
  <c r="K422" i="23" s="1"/>
  <c r="L422" i="23"/>
  <c r="N422" i="23"/>
  <c r="O422" i="23"/>
  <c r="P422" i="23"/>
  <c r="Q422" i="23"/>
  <c r="R422" i="23"/>
  <c r="S422" i="23" s="1"/>
  <c r="T422" i="23"/>
  <c r="U422" i="23" s="1"/>
  <c r="V422" i="23"/>
  <c r="W422" i="23"/>
  <c r="A423" i="23"/>
  <c r="B423" i="23"/>
  <c r="C423" i="23"/>
  <c r="D423" i="23"/>
  <c r="E423" i="23"/>
  <c r="F423" i="23"/>
  <c r="H423" i="23" a="1"/>
  <c r="H423" i="23"/>
  <c r="I423" i="23" a="1"/>
  <c r="I423" i="23"/>
  <c r="J423" i="23" a="1"/>
  <c r="J423" i="23" s="1"/>
  <c r="K423" i="23" a="1"/>
  <c r="K423" i="23"/>
  <c r="L423" i="23"/>
  <c r="N423" i="23"/>
  <c r="O423" i="23"/>
  <c r="P423" i="23"/>
  <c r="Q423" i="23" s="1"/>
  <c r="R423" i="23"/>
  <c r="S423" i="23"/>
  <c r="T423" i="23"/>
  <c r="U423" i="23" s="1"/>
  <c r="V423" i="23"/>
  <c r="W423" i="23" s="1"/>
  <c r="A424" i="23"/>
  <c r="B424" i="23"/>
  <c r="C424" i="23"/>
  <c r="D424" i="23"/>
  <c r="E424" i="23"/>
  <c r="F424" i="23"/>
  <c r="H424" i="23" a="1"/>
  <c r="H424" i="23" s="1"/>
  <c r="I424" i="23" a="1"/>
  <c r="I424" i="23" s="1"/>
  <c r="J424" i="23" a="1"/>
  <c r="J424" i="23"/>
  <c r="K424" i="23" a="1"/>
  <c r="K424" i="23" s="1"/>
  <c r="L424" i="23"/>
  <c r="N424" i="23"/>
  <c r="O424" i="23" s="1"/>
  <c r="P424" i="23"/>
  <c r="Q424" i="23"/>
  <c r="R424" i="23"/>
  <c r="S424" i="23" s="1"/>
  <c r="T424" i="23"/>
  <c r="U424" i="23"/>
  <c r="A425" i="23"/>
  <c r="B425" i="23"/>
  <c r="C425" i="23"/>
  <c r="D425" i="23"/>
  <c r="E425" i="23"/>
  <c r="F425" i="23"/>
  <c r="H425" i="23" a="1"/>
  <c r="H425" i="23"/>
  <c r="I425" i="23" a="1"/>
  <c r="I425" i="23"/>
  <c r="J425" i="23" a="1"/>
  <c r="J425" i="23"/>
  <c r="K425" i="23" a="1"/>
  <c r="K425" i="23" s="1"/>
  <c r="L425" i="23"/>
  <c r="N425" i="23"/>
  <c r="O425" i="23" s="1"/>
  <c r="P425" i="23"/>
  <c r="Q425" i="23"/>
  <c r="R425" i="23"/>
  <c r="S425" i="23" s="1"/>
  <c r="T425" i="23"/>
  <c r="U425" i="23"/>
  <c r="V425" i="23"/>
  <c r="W425" i="23" s="1"/>
  <c r="A426" i="23"/>
  <c r="B426" i="23"/>
  <c r="C426" i="23"/>
  <c r="D426" i="23"/>
  <c r="E426" i="23"/>
  <c r="F426" i="23"/>
  <c r="H426" i="23" a="1"/>
  <c r="H426" i="23" s="1"/>
  <c r="I426" i="23" a="1"/>
  <c r="I426" i="23"/>
  <c r="J426" i="23" a="1"/>
  <c r="J426" i="23" s="1"/>
  <c r="K426" i="23" a="1"/>
  <c r="K426" i="23" s="1"/>
  <c r="L426" i="23"/>
  <c r="N426" i="23"/>
  <c r="O426" i="23" s="1"/>
  <c r="P426" i="23"/>
  <c r="Q426" i="23" s="1"/>
  <c r="R426" i="23"/>
  <c r="S426" i="23"/>
  <c r="T426" i="23"/>
  <c r="U426" i="23" s="1"/>
  <c r="A427" i="23"/>
  <c r="B427" i="23"/>
  <c r="C427" i="23"/>
  <c r="D427" i="23"/>
  <c r="E427" i="23"/>
  <c r="F427" i="23"/>
  <c r="H427" i="23" a="1"/>
  <c r="H427" i="23" s="1"/>
  <c r="I427" i="23" a="1"/>
  <c r="I427" i="23"/>
  <c r="J427" i="23" a="1"/>
  <c r="J427" i="23" s="1"/>
  <c r="K427" i="23" a="1"/>
  <c r="K427" i="23"/>
  <c r="L427" i="23"/>
  <c r="N427" i="23"/>
  <c r="V427" i="23" s="1"/>
  <c r="O427" i="23"/>
  <c r="P427" i="23"/>
  <c r="Q427" i="23"/>
  <c r="R427" i="23"/>
  <c r="S427" i="23"/>
  <c r="T427" i="23"/>
  <c r="U427" i="23" s="1"/>
  <c r="W427" i="23"/>
  <c r="A428" i="23"/>
  <c r="B428" i="23"/>
  <c r="C428" i="23"/>
  <c r="D428" i="23"/>
  <c r="E428" i="23"/>
  <c r="F428" i="23"/>
  <c r="H428" i="23" a="1"/>
  <c r="H428" i="23"/>
  <c r="I428" i="23" a="1"/>
  <c r="I428" i="23"/>
  <c r="J428" i="23" a="1"/>
  <c r="J428" i="23" s="1"/>
  <c r="K428" i="23" a="1"/>
  <c r="K428" i="23" s="1"/>
  <c r="L428" i="23"/>
  <c r="N428" i="23"/>
  <c r="O428" i="23"/>
  <c r="P428" i="23"/>
  <c r="Q428" i="23"/>
  <c r="R428" i="23"/>
  <c r="S428" i="23"/>
  <c r="T428" i="23"/>
  <c r="U428" i="23" s="1"/>
  <c r="V428" i="23"/>
  <c r="W428" i="23" s="1"/>
  <c r="A429" i="23"/>
  <c r="B429" i="23"/>
  <c r="C429" i="23"/>
  <c r="D429" i="23"/>
  <c r="E429" i="23"/>
  <c r="F429" i="23"/>
  <c r="H429" i="23" a="1"/>
  <c r="H429" i="23"/>
  <c r="I429" i="23" a="1"/>
  <c r="I429" i="23"/>
  <c r="J429" i="23" a="1"/>
  <c r="J429" i="23" s="1"/>
  <c r="K429" i="23" a="1"/>
  <c r="K429" i="23"/>
  <c r="L429" i="23"/>
  <c r="N429" i="23"/>
  <c r="V429" i="23" s="1"/>
  <c r="O429" i="23"/>
  <c r="P429" i="23"/>
  <c r="Q429" i="23" s="1"/>
  <c r="R429" i="23"/>
  <c r="S429" i="23" s="1"/>
  <c r="T429" i="23"/>
  <c r="U429" i="23"/>
  <c r="W429" i="23"/>
  <c r="A430" i="23"/>
  <c r="B430" i="23"/>
  <c r="C430" i="23"/>
  <c r="D430" i="23"/>
  <c r="E430" i="23"/>
  <c r="F430" i="23"/>
  <c r="H430" i="23" a="1"/>
  <c r="H430" i="23" s="1"/>
  <c r="I430" i="23" a="1"/>
  <c r="I430" i="23" s="1"/>
  <c r="J430" i="23" a="1"/>
  <c r="J430" i="23"/>
  <c r="K430" i="23" a="1"/>
  <c r="K430" i="23" s="1"/>
  <c r="L430" i="23"/>
  <c r="N430" i="23"/>
  <c r="O430" i="23"/>
  <c r="P430" i="23"/>
  <c r="Q430" i="23"/>
  <c r="R430" i="23"/>
  <c r="S430" i="23"/>
  <c r="T430" i="23"/>
  <c r="U430" i="23" s="1"/>
  <c r="V430" i="23"/>
  <c r="W430" i="23"/>
  <c r="A431" i="23"/>
  <c r="B431" i="23"/>
  <c r="C431" i="23"/>
  <c r="D431" i="23"/>
  <c r="E431" i="23"/>
  <c r="F431" i="23"/>
  <c r="H431" i="23" a="1"/>
  <c r="H431" i="23"/>
  <c r="I431" i="23" a="1"/>
  <c r="I431" i="23"/>
  <c r="J431" i="23" a="1"/>
  <c r="J431" i="23" s="1"/>
  <c r="K431" i="23" a="1"/>
  <c r="K431" i="23"/>
  <c r="L431" i="23"/>
  <c r="N431" i="23"/>
  <c r="V431" i="23" s="1"/>
  <c r="W431" i="23" s="1"/>
  <c r="O431" i="23"/>
  <c r="P431" i="23"/>
  <c r="Q431" i="23" s="1"/>
  <c r="R431" i="23"/>
  <c r="S431" i="23" s="1"/>
  <c r="T431" i="23"/>
  <c r="U431" i="23" s="1"/>
  <c r="A432" i="23"/>
  <c r="B432" i="23"/>
  <c r="C432" i="23"/>
  <c r="D432" i="23"/>
  <c r="E432" i="23"/>
  <c r="F432" i="23"/>
  <c r="H432" i="23" a="1"/>
  <c r="H432" i="23" s="1"/>
  <c r="I432" i="23" a="1"/>
  <c r="I432" i="23" s="1"/>
  <c r="J432" i="23" a="1"/>
  <c r="J432" i="23"/>
  <c r="K432" i="23" a="1"/>
  <c r="K432" i="23" s="1"/>
  <c r="L432" i="23"/>
  <c r="N432" i="23"/>
  <c r="V432" i="23" s="1"/>
  <c r="W432" i="23" s="1"/>
  <c r="O432" i="23"/>
  <c r="P432" i="23"/>
  <c r="Q432" i="23" s="1"/>
  <c r="R432" i="23"/>
  <c r="S432" i="23" s="1"/>
  <c r="T432" i="23"/>
  <c r="U432" i="23"/>
  <c r="A433" i="23"/>
  <c r="B433" i="23"/>
  <c r="C433" i="23"/>
  <c r="D433" i="23"/>
  <c r="E433" i="23"/>
  <c r="F433" i="23"/>
  <c r="H433" i="23" a="1"/>
  <c r="H433" i="23" s="1"/>
  <c r="I433" i="23" a="1"/>
  <c r="I433" i="23" s="1"/>
  <c r="J433" i="23" a="1"/>
  <c r="J433" i="23"/>
  <c r="K433" i="23" a="1"/>
  <c r="K433" i="23"/>
  <c r="L433" i="23"/>
  <c r="N433" i="23"/>
  <c r="O433" i="23" s="1"/>
  <c r="P433" i="23"/>
  <c r="Q433" i="23" s="1"/>
  <c r="R433" i="23"/>
  <c r="S433" i="23"/>
  <c r="T433" i="23"/>
  <c r="U433" i="23"/>
  <c r="V433" i="23"/>
  <c r="W433" i="23" s="1"/>
  <c r="A434" i="23"/>
  <c r="B434" i="23"/>
  <c r="C434" i="23"/>
  <c r="D434" i="23"/>
  <c r="E434" i="23"/>
  <c r="F434" i="23"/>
  <c r="H434" i="23" a="1"/>
  <c r="H434" i="23" s="1"/>
  <c r="I434" i="23" a="1"/>
  <c r="I434" i="23"/>
  <c r="J434" i="23" a="1"/>
  <c r="J434" i="23" s="1"/>
  <c r="K434" i="23" a="1"/>
  <c r="K434" i="23" s="1"/>
  <c r="L434" i="23"/>
  <c r="N434" i="23"/>
  <c r="V434" i="23" s="1"/>
  <c r="W434" i="23" s="1"/>
  <c r="O434" i="23"/>
  <c r="P434" i="23"/>
  <c r="Q434" i="23" s="1"/>
  <c r="R434" i="23"/>
  <c r="S434" i="23"/>
  <c r="T434" i="23"/>
  <c r="U434" i="23" s="1"/>
  <c r="A435" i="23"/>
  <c r="B435" i="23"/>
  <c r="C435" i="23"/>
  <c r="D435" i="23"/>
  <c r="E435" i="23"/>
  <c r="F435" i="23"/>
  <c r="H435" i="23" a="1"/>
  <c r="H435" i="23"/>
  <c r="I435" i="23" a="1"/>
  <c r="I435" i="23"/>
  <c r="J435" i="23" a="1"/>
  <c r="J435" i="23" s="1"/>
  <c r="K435" i="23" a="1"/>
  <c r="K435" i="23"/>
  <c r="L435" i="23"/>
  <c r="N435" i="23"/>
  <c r="O435" i="23"/>
  <c r="P435" i="23"/>
  <c r="Q435" i="23" s="1"/>
  <c r="R435" i="23"/>
  <c r="S435" i="23" s="1"/>
  <c r="T435" i="23"/>
  <c r="U435" i="23" s="1"/>
  <c r="V435" i="23"/>
  <c r="W435" i="23" s="1"/>
  <c r="A436" i="23"/>
  <c r="B436" i="23"/>
  <c r="C436" i="23"/>
  <c r="D436" i="23"/>
  <c r="E436" i="23"/>
  <c r="F436" i="23"/>
  <c r="H436" i="23" a="1"/>
  <c r="H436" i="23"/>
  <c r="I436" i="23" a="1"/>
  <c r="I436" i="23"/>
  <c r="J436" i="23" a="1"/>
  <c r="J436" i="23" s="1"/>
  <c r="K436" i="23" a="1"/>
  <c r="K436" i="23"/>
  <c r="L436" i="23"/>
  <c r="N436" i="23"/>
  <c r="O436" i="23"/>
  <c r="P436" i="23"/>
  <c r="Q436" i="23"/>
  <c r="R436" i="23"/>
  <c r="S436" i="23" s="1"/>
  <c r="T436" i="23"/>
  <c r="U436" i="23" s="1"/>
  <c r="V436" i="23"/>
  <c r="W436" i="23"/>
  <c r="A437" i="23"/>
  <c r="B437" i="23"/>
  <c r="C437" i="23"/>
  <c r="D437" i="23"/>
  <c r="E437" i="23"/>
  <c r="F437" i="23"/>
  <c r="H437" i="23" a="1"/>
  <c r="H437" i="23"/>
  <c r="I437" i="23" a="1"/>
  <c r="I437" i="23" s="1"/>
  <c r="J437" i="23" a="1"/>
  <c r="J437" i="23"/>
  <c r="K437" i="23" a="1"/>
  <c r="K437" i="23"/>
  <c r="L437" i="23"/>
  <c r="N437" i="23"/>
  <c r="V437" i="23" s="1"/>
  <c r="P437" i="23"/>
  <c r="Q437" i="23" s="1"/>
  <c r="R437" i="23"/>
  <c r="S437" i="23" s="1"/>
  <c r="T437" i="23"/>
  <c r="U437" i="23" s="1"/>
  <c r="W437" i="23"/>
  <c r="A438" i="23"/>
  <c r="B438" i="23"/>
  <c r="C438" i="23"/>
  <c r="D438" i="23"/>
  <c r="E438" i="23"/>
  <c r="F438" i="23"/>
  <c r="H438" i="23" a="1"/>
  <c r="H438" i="23" s="1"/>
  <c r="I438" i="23" a="1"/>
  <c r="I438" i="23" s="1"/>
  <c r="J438" i="23" a="1"/>
  <c r="J438" i="23"/>
  <c r="K438" i="23" a="1"/>
  <c r="K438" i="23"/>
  <c r="L438" i="23"/>
  <c r="N438" i="23"/>
  <c r="O438" i="23"/>
  <c r="P438" i="23"/>
  <c r="Q438" i="23" s="1"/>
  <c r="R438" i="23"/>
  <c r="S438" i="23"/>
  <c r="T438" i="23"/>
  <c r="U438" i="23"/>
  <c r="V438" i="23"/>
  <c r="W438" i="23"/>
  <c r="A439" i="23"/>
  <c r="B439" i="23"/>
  <c r="C439" i="23"/>
  <c r="D439" i="23"/>
  <c r="E439" i="23"/>
  <c r="F439" i="23"/>
  <c r="H439" i="23" a="1"/>
  <c r="H439" i="23" s="1"/>
  <c r="I439" i="23" a="1"/>
  <c r="I439" i="23"/>
  <c r="J439" i="23" a="1"/>
  <c r="J439" i="23" s="1"/>
  <c r="K439" i="23" a="1"/>
  <c r="K439" i="23"/>
  <c r="L439" i="23"/>
  <c r="N439" i="23"/>
  <c r="V439" i="23" s="1"/>
  <c r="O439" i="23"/>
  <c r="P439" i="23"/>
  <c r="Q439" i="23" s="1"/>
  <c r="R439" i="23"/>
  <c r="S439" i="23"/>
  <c r="T439" i="23"/>
  <c r="U439" i="23" s="1"/>
  <c r="W439" i="23"/>
  <c r="A440" i="23"/>
  <c r="B440" i="23"/>
  <c r="C440" i="23"/>
  <c r="D440" i="23"/>
  <c r="E440" i="23"/>
  <c r="F440" i="23"/>
  <c r="H440" i="23" a="1"/>
  <c r="H440" i="23" s="1"/>
  <c r="I440" i="23" a="1"/>
  <c r="I440" i="23" s="1"/>
  <c r="J440" i="23" a="1"/>
  <c r="J440" i="23" s="1"/>
  <c r="K440" i="23" a="1"/>
  <c r="K440" i="23"/>
  <c r="L440" i="23"/>
  <c r="N440" i="23"/>
  <c r="P440" i="23"/>
  <c r="Q440" i="23" s="1"/>
  <c r="R440" i="23"/>
  <c r="S440" i="23"/>
  <c r="T440" i="23"/>
  <c r="U440" i="23"/>
  <c r="A441" i="23"/>
  <c r="B441" i="23"/>
  <c r="C441" i="23"/>
  <c r="D441" i="23"/>
  <c r="E441" i="23"/>
  <c r="F441" i="23"/>
  <c r="H441" i="23" a="1"/>
  <c r="H441" i="23"/>
  <c r="I441" i="23" a="1"/>
  <c r="I441" i="23" s="1"/>
  <c r="J441" i="23" a="1"/>
  <c r="J441" i="23"/>
  <c r="K441" i="23" a="1"/>
  <c r="K441" i="23" s="1"/>
  <c r="L441" i="23"/>
  <c r="N441" i="23"/>
  <c r="P441" i="23"/>
  <c r="Q441" i="23" s="1"/>
  <c r="R441" i="23"/>
  <c r="S441" i="23" s="1"/>
  <c r="T441" i="23"/>
  <c r="U441" i="23"/>
  <c r="A442" i="23"/>
  <c r="B442" i="23"/>
  <c r="C442" i="23"/>
  <c r="D442" i="23"/>
  <c r="E442" i="23"/>
  <c r="F442" i="23"/>
  <c r="H442" i="23" a="1"/>
  <c r="H442" i="23"/>
  <c r="I442" i="23" a="1"/>
  <c r="I442" i="23"/>
  <c r="J442" i="23" a="1"/>
  <c r="J442" i="23" s="1"/>
  <c r="K442" i="23" a="1"/>
  <c r="K442" i="23" s="1"/>
  <c r="L442" i="23"/>
  <c r="N442" i="23"/>
  <c r="V442" i="23" s="1"/>
  <c r="W442" i="23" s="1"/>
  <c r="O442" i="23"/>
  <c r="P442" i="23"/>
  <c r="Q442" i="23" s="1"/>
  <c r="R442" i="23"/>
  <c r="S442" i="23"/>
  <c r="T442" i="23"/>
  <c r="U442" i="23"/>
  <c r="A443" i="23"/>
  <c r="B443" i="23"/>
  <c r="C443" i="23"/>
  <c r="D443" i="23"/>
  <c r="E443" i="23"/>
  <c r="F443" i="23"/>
  <c r="H443" i="23" a="1"/>
  <c r="H443" i="23" s="1"/>
  <c r="I443" i="23" a="1"/>
  <c r="I443" i="23"/>
  <c r="J443" i="23" a="1"/>
  <c r="J443" i="23" s="1"/>
  <c r="K443" i="23" a="1"/>
  <c r="K443" i="23" s="1"/>
  <c r="L443" i="23"/>
  <c r="N443" i="23"/>
  <c r="V443" i="23" s="1"/>
  <c r="W443" i="23" s="1"/>
  <c r="P443" i="23"/>
  <c r="Q443" i="23"/>
  <c r="R443" i="23"/>
  <c r="S443" i="23"/>
  <c r="T443" i="23"/>
  <c r="U443" i="23" s="1"/>
  <c r="A444" i="23"/>
  <c r="B444" i="23"/>
  <c r="C444" i="23"/>
  <c r="D444" i="23"/>
  <c r="E444" i="23"/>
  <c r="F444" i="23"/>
  <c r="H444" i="23" a="1"/>
  <c r="H444" i="23"/>
  <c r="I444" i="23" a="1"/>
  <c r="I444" i="23"/>
  <c r="J444" i="23" a="1"/>
  <c r="J444" i="23" s="1"/>
  <c r="K444" i="23" a="1"/>
  <c r="K444" i="23" s="1"/>
  <c r="L444" i="23"/>
  <c r="N444" i="23"/>
  <c r="O444" i="23" s="1"/>
  <c r="P444" i="23"/>
  <c r="Q444" i="23"/>
  <c r="R444" i="23"/>
  <c r="S444" i="23"/>
  <c r="T444" i="23"/>
  <c r="U444" i="23"/>
  <c r="V444" i="23"/>
  <c r="W444" i="23" s="1"/>
  <c r="A445" i="23"/>
  <c r="B445" i="23"/>
  <c r="C445" i="23"/>
  <c r="D445" i="23"/>
  <c r="E445" i="23"/>
  <c r="F445" i="23"/>
  <c r="H445" i="23" a="1"/>
  <c r="H445" i="23"/>
  <c r="I445" i="23" a="1"/>
  <c r="I445" i="23"/>
  <c r="J445" i="23" a="1"/>
  <c r="J445" i="23"/>
  <c r="K445" i="23" a="1"/>
  <c r="K445" i="23" s="1"/>
  <c r="L445" i="23"/>
  <c r="N445" i="23"/>
  <c r="V445" i="23" s="1"/>
  <c r="W445" i="23" s="1"/>
  <c r="O445" i="23"/>
  <c r="P445" i="23"/>
  <c r="Q445" i="23" s="1"/>
  <c r="R445" i="23"/>
  <c r="S445" i="23" s="1"/>
  <c r="T445" i="23"/>
  <c r="U445" i="23"/>
  <c r="A446" i="23"/>
  <c r="B446" i="23"/>
  <c r="C446" i="23"/>
  <c r="D446" i="23"/>
  <c r="E446" i="23"/>
  <c r="F446" i="23"/>
  <c r="H446" i="23" a="1"/>
  <c r="H446" i="23" s="1"/>
  <c r="I446" i="23" a="1"/>
  <c r="I446" i="23" s="1"/>
  <c r="J446" i="23" a="1"/>
  <c r="J446" i="23"/>
  <c r="K446" i="23" a="1"/>
  <c r="K446" i="23" s="1"/>
  <c r="L446" i="23"/>
  <c r="N446" i="23"/>
  <c r="O446" i="23"/>
  <c r="P446" i="23"/>
  <c r="Q446" i="23"/>
  <c r="R446" i="23"/>
  <c r="S446" i="23"/>
  <c r="T446" i="23"/>
  <c r="U446" i="23"/>
  <c r="V446" i="23"/>
  <c r="W446" i="23"/>
  <c r="A447" i="23"/>
  <c r="B447" i="23"/>
  <c r="C447" i="23"/>
  <c r="D447" i="23"/>
  <c r="E447" i="23"/>
  <c r="F447" i="23"/>
  <c r="H447" i="23" a="1"/>
  <c r="H447" i="23"/>
  <c r="I447" i="23" a="1"/>
  <c r="I447" i="23"/>
  <c r="J447" i="23" a="1"/>
  <c r="J447" i="23"/>
  <c r="K447" i="23" a="1"/>
  <c r="K447" i="23"/>
  <c r="L447" i="23"/>
  <c r="N447" i="23"/>
  <c r="O447" i="23"/>
  <c r="P447" i="23"/>
  <c r="Q447" i="23" s="1"/>
  <c r="R447" i="23"/>
  <c r="S447" i="23" s="1"/>
  <c r="T447" i="23"/>
  <c r="U447" i="23" s="1"/>
  <c r="V447" i="23"/>
  <c r="W447" i="23" s="1"/>
  <c r="A448" i="23"/>
  <c r="B448" i="23"/>
  <c r="C448" i="23"/>
  <c r="D448" i="23"/>
  <c r="E448" i="23"/>
  <c r="F448" i="23"/>
  <c r="H448" i="23" a="1"/>
  <c r="H448" i="23" s="1"/>
  <c r="I448" i="23" a="1"/>
  <c r="I448" i="23"/>
  <c r="J448" i="23" a="1"/>
  <c r="J448" i="23"/>
  <c r="K448" i="23" a="1"/>
  <c r="K448" i="23"/>
  <c r="L448" i="23"/>
  <c r="N448" i="23"/>
  <c r="O448" i="23"/>
  <c r="P448" i="23"/>
  <c r="Q448" i="23"/>
  <c r="R448" i="23"/>
  <c r="S448" i="23"/>
  <c r="T448" i="23"/>
  <c r="U448" i="23"/>
  <c r="V448" i="23"/>
  <c r="W448" i="23"/>
  <c r="A449" i="23"/>
  <c r="B449" i="23"/>
  <c r="C449" i="23"/>
  <c r="D449" i="23"/>
  <c r="E449" i="23"/>
  <c r="F449" i="23"/>
  <c r="H449" i="23" a="1"/>
  <c r="H449" i="23"/>
  <c r="I449" i="23" a="1"/>
  <c r="I449" i="23"/>
  <c r="J449" i="23" a="1"/>
  <c r="J449" i="23"/>
  <c r="K449" i="23" a="1"/>
  <c r="K449" i="23"/>
  <c r="L449" i="23"/>
  <c r="N449" i="23"/>
  <c r="O449" i="23" s="1"/>
  <c r="P449" i="23"/>
  <c r="Q449" i="23"/>
  <c r="R449" i="23"/>
  <c r="S449" i="23"/>
  <c r="T449" i="23"/>
  <c r="U449" i="23"/>
  <c r="A450" i="23"/>
  <c r="B450" i="23"/>
  <c r="C450" i="23"/>
  <c r="D450" i="23"/>
  <c r="E450" i="23"/>
  <c r="F450" i="23"/>
  <c r="H450" i="23" a="1"/>
  <c r="H450" i="23"/>
  <c r="I450" i="23" a="1"/>
  <c r="I450" i="23"/>
  <c r="J450" i="23" a="1"/>
  <c r="J450" i="23"/>
  <c r="K450" i="23" a="1"/>
  <c r="K450" i="23" s="1"/>
  <c r="L450" i="23"/>
  <c r="N450" i="23"/>
  <c r="O450" i="23"/>
  <c r="P450" i="23"/>
  <c r="Q450" i="23"/>
  <c r="R450" i="23"/>
  <c r="S450" i="23"/>
  <c r="T450" i="23"/>
  <c r="U450" i="23" s="1"/>
  <c r="V450" i="23"/>
  <c r="W450" i="23"/>
  <c r="A451" i="23"/>
  <c r="B451" i="23"/>
  <c r="C451" i="23"/>
  <c r="D451" i="23"/>
  <c r="E451" i="23"/>
  <c r="F451" i="23"/>
  <c r="H451" i="23" a="1"/>
  <c r="H451" i="23"/>
  <c r="I451" i="23" a="1"/>
  <c r="I451" i="23"/>
  <c r="J451" i="23" a="1"/>
  <c r="J451" i="23" s="1"/>
  <c r="K451" i="23" a="1"/>
  <c r="K451" i="23"/>
  <c r="L451" i="23"/>
  <c r="N451" i="23"/>
  <c r="V451" i="23" s="1"/>
  <c r="W451" i="23" s="1"/>
  <c r="O451" i="23"/>
  <c r="P451" i="23"/>
  <c r="Q451" i="23" s="1"/>
  <c r="R451" i="23"/>
  <c r="S451" i="23"/>
  <c r="T451" i="23"/>
  <c r="U451" i="23" s="1"/>
  <c r="A452" i="23"/>
  <c r="B452" i="23"/>
  <c r="C452" i="23"/>
  <c r="D452" i="23"/>
  <c r="E452" i="23"/>
  <c r="F452" i="23"/>
  <c r="H452" i="23" a="1"/>
  <c r="H452" i="23"/>
  <c r="I452" i="23" a="1"/>
  <c r="I452" i="23" s="1"/>
  <c r="J452" i="23" a="1"/>
  <c r="J452" i="23" s="1"/>
  <c r="K452" i="23" a="1"/>
  <c r="K452" i="23" s="1"/>
  <c r="L452" i="23"/>
  <c r="N452" i="23"/>
  <c r="O452" i="23" s="1"/>
  <c r="P452" i="23"/>
  <c r="Q452" i="23"/>
  <c r="R452" i="23"/>
  <c r="S452" i="23" s="1"/>
  <c r="T452" i="23"/>
  <c r="U452" i="23"/>
  <c r="A453" i="23"/>
  <c r="B453" i="23"/>
  <c r="C453" i="23"/>
  <c r="D453" i="23"/>
  <c r="E453" i="23"/>
  <c r="F453" i="23"/>
  <c r="H453" i="23" a="1"/>
  <c r="H453" i="23"/>
  <c r="I453" i="23" a="1"/>
  <c r="I453" i="23" s="1"/>
  <c r="J453" i="23" a="1"/>
  <c r="J453" i="23" s="1"/>
  <c r="K453" i="23" a="1"/>
  <c r="K453" i="23" s="1"/>
  <c r="L453" i="23"/>
  <c r="N453" i="23"/>
  <c r="O453" i="23" s="1"/>
  <c r="P453" i="23"/>
  <c r="Q453" i="23" s="1"/>
  <c r="R453" i="23"/>
  <c r="S453" i="23" s="1"/>
  <c r="T453" i="23"/>
  <c r="U453" i="23" s="1"/>
  <c r="V453" i="23"/>
  <c r="W453" i="23" s="1"/>
  <c r="A454" i="23"/>
  <c r="B454" i="23"/>
  <c r="C454" i="23"/>
  <c r="D454" i="23"/>
  <c r="E454" i="23"/>
  <c r="F454" i="23"/>
  <c r="H454" i="23" a="1"/>
  <c r="H454" i="23"/>
  <c r="I454" i="23" a="1"/>
  <c r="I454" i="23" s="1"/>
  <c r="J454" i="23" a="1"/>
  <c r="J454" i="23"/>
  <c r="K454" i="23" a="1"/>
  <c r="K454" i="23" s="1"/>
  <c r="L454" i="23"/>
  <c r="N454" i="23"/>
  <c r="O454" i="23"/>
  <c r="P454" i="23"/>
  <c r="Q454" i="23"/>
  <c r="R454" i="23"/>
  <c r="S454" i="23" s="1"/>
  <c r="T454" i="23"/>
  <c r="U454" i="23"/>
  <c r="V454" i="23"/>
  <c r="W454" i="23"/>
  <c r="A455" i="23"/>
  <c r="B455" i="23"/>
  <c r="C455" i="23"/>
  <c r="D455" i="23"/>
  <c r="E455" i="23"/>
  <c r="F455" i="23"/>
  <c r="H455" i="23" a="1"/>
  <c r="H455" i="23"/>
  <c r="I455" i="23" a="1"/>
  <c r="I455" i="23" s="1"/>
  <c r="J455" i="23" a="1"/>
  <c r="J455" i="23"/>
  <c r="K455" i="23" a="1"/>
  <c r="K455" i="23"/>
  <c r="L455" i="23"/>
  <c r="N455" i="23"/>
  <c r="O455" i="23" s="1"/>
  <c r="P455" i="23"/>
  <c r="Q455" i="23" s="1"/>
  <c r="R455" i="23"/>
  <c r="S455" i="23" s="1"/>
  <c r="T455" i="23"/>
  <c r="U455" i="23"/>
  <c r="A456" i="23"/>
  <c r="B456" i="23"/>
  <c r="C456" i="23"/>
  <c r="D456" i="23"/>
  <c r="E456" i="23"/>
  <c r="F456" i="23"/>
  <c r="H456" i="23" a="1"/>
  <c r="H456" i="23" s="1"/>
  <c r="I456" i="23" a="1"/>
  <c r="I456" i="23"/>
  <c r="J456" i="23" a="1"/>
  <c r="J456" i="23"/>
  <c r="K456" i="23" a="1"/>
  <c r="K456" i="23"/>
  <c r="L456" i="23"/>
  <c r="N456" i="23"/>
  <c r="O456" i="23"/>
  <c r="P456" i="23"/>
  <c r="Q456" i="23"/>
  <c r="R456" i="23"/>
  <c r="S456" i="23"/>
  <c r="T456" i="23"/>
  <c r="U456" i="23"/>
  <c r="V456" i="23"/>
  <c r="W456" i="23"/>
  <c r="A457" i="23"/>
  <c r="B457" i="23"/>
  <c r="C457" i="23"/>
  <c r="D457" i="23"/>
  <c r="E457" i="23"/>
  <c r="F457" i="23"/>
  <c r="H457" i="23" a="1"/>
  <c r="H457" i="23"/>
  <c r="I457" i="23" a="1"/>
  <c r="I457" i="23"/>
  <c r="J457" i="23" a="1"/>
  <c r="J457" i="23"/>
  <c r="K457" i="23" a="1"/>
  <c r="K457" i="23"/>
  <c r="L457" i="23"/>
  <c r="N457" i="23"/>
  <c r="O457" i="23" s="1"/>
  <c r="P457" i="23"/>
  <c r="Q457" i="23" s="1"/>
  <c r="R457" i="23"/>
  <c r="S457" i="23"/>
  <c r="T457" i="23"/>
  <c r="U457" i="23"/>
  <c r="A458" i="23"/>
  <c r="B458" i="23"/>
  <c r="C458" i="23"/>
  <c r="D458" i="23"/>
  <c r="E458" i="23"/>
  <c r="F458" i="23"/>
  <c r="H458" i="23" a="1"/>
  <c r="H458" i="23"/>
  <c r="I458" i="23" a="1"/>
  <c r="I458" i="23" s="1"/>
  <c r="J458" i="23" a="1"/>
  <c r="J458" i="23"/>
  <c r="K458" i="23" a="1"/>
  <c r="K458" i="23" s="1"/>
  <c r="L458" i="23"/>
  <c r="N458" i="23"/>
  <c r="O458" i="23" s="1"/>
  <c r="P458" i="23"/>
  <c r="Q458" i="23"/>
  <c r="R458" i="23"/>
  <c r="S458" i="23"/>
  <c r="T458" i="23"/>
  <c r="U458" i="23" s="1"/>
  <c r="V458" i="23"/>
  <c r="W458" i="23" s="1"/>
  <c r="A459" i="23"/>
  <c r="B459" i="23"/>
  <c r="C459" i="23"/>
  <c r="D459" i="23"/>
  <c r="E459" i="23"/>
  <c r="F459" i="23"/>
  <c r="H459" i="23" a="1"/>
  <c r="H459" i="23"/>
  <c r="I459" i="23" a="1"/>
  <c r="I459" i="23"/>
  <c r="J459" i="23" a="1"/>
  <c r="J459" i="23" s="1"/>
  <c r="K459" i="23" a="1"/>
  <c r="K459" i="23" s="1"/>
  <c r="L459" i="23"/>
  <c r="N459" i="23"/>
  <c r="O459" i="23"/>
  <c r="P459" i="23"/>
  <c r="Q459" i="23" s="1"/>
  <c r="R459" i="23"/>
  <c r="S459" i="23" s="1"/>
  <c r="T459" i="23"/>
  <c r="U459" i="23" s="1"/>
  <c r="V459" i="23"/>
  <c r="W459" i="23" s="1"/>
  <c r="A460" i="23"/>
  <c r="B460" i="23"/>
  <c r="C460" i="23"/>
  <c r="D460" i="23"/>
  <c r="E460" i="23"/>
  <c r="F460" i="23"/>
  <c r="H460" i="23" a="1"/>
  <c r="H460" i="23" s="1"/>
  <c r="I460" i="23" a="1"/>
  <c r="I460" i="23" s="1"/>
  <c r="J460" i="23" a="1"/>
  <c r="J460" i="23" s="1"/>
  <c r="K460" i="23" a="1"/>
  <c r="K460" i="23"/>
  <c r="L460" i="23"/>
  <c r="N460" i="23"/>
  <c r="V460" i="23" s="1"/>
  <c r="P460" i="23"/>
  <c r="Q460" i="23"/>
  <c r="R460" i="23"/>
  <c r="S460" i="23" s="1"/>
  <c r="T460" i="23"/>
  <c r="U460" i="23"/>
  <c r="W460" i="23"/>
  <c r="A461" i="23"/>
  <c r="B461" i="23"/>
  <c r="C461" i="23"/>
  <c r="D461" i="23"/>
  <c r="E461" i="23"/>
  <c r="F461" i="23"/>
  <c r="H461" i="23" a="1"/>
  <c r="H461" i="23"/>
  <c r="I461" i="23" a="1"/>
  <c r="I461" i="23" s="1"/>
  <c r="J461" i="23" a="1"/>
  <c r="J461" i="23" s="1"/>
  <c r="K461" i="23" a="1"/>
  <c r="K461" i="23" s="1"/>
  <c r="L461" i="23"/>
  <c r="N461" i="23"/>
  <c r="O461" i="23"/>
  <c r="P461" i="23"/>
  <c r="Q461" i="23"/>
  <c r="R461" i="23"/>
  <c r="S461" i="23" s="1"/>
  <c r="T461" i="23"/>
  <c r="U461" i="23" s="1"/>
  <c r="V461" i="23"/>
  <c r="W461" i="23" s="1"/>
  <c r="A462" i="23"/>
  <c r="B462" i="23"/>
  <c r="C462" i="23"/>
  <c r="D462" i="23"/>
  <c r="E462" i="23"/>
  <c r="F462" i="23"/>
  <c r="H462" i="23" a="1"/>
  <c r="H462" i="23" s="1"/>
  <c r="I462" i="23" a="1"/>
  <c r="I462" i="23" s="1"/>
  <c r="J462" i="23" a="1"/>
  <c r="J462" i="23"/>
  <c r="K462" i="23" a="1"/>
  <c r="K462" i="23"/>
  <c r="L462" i="23"/>
  <c r="N462" i="23"/>
  <c r="O462" i="23"/>
  <c r="P462" i="23"/>
  <c r="Q462" i="23" s="1"/>
  <c r="R462" i="23"/>
  <c r="S462" i="23" s="1"/>
  <c r="T462" i="23"/>
  <c r="U462" i="23" s="1"/>
  <c r="V462" i="23"/>
  <c r="W462" i="23"/>
  <c r="A463" i="23"/>
  <c r="B463" i="23"/>
  <c r="C463" i="23"/>
  <c r="D463" i="23"/>
  <c r="E463" i="23"/>
  <c r="F463" i="23"/>
  <c r="H463" i="23" a="1"/>
  <c r="H463" i="23"/>
  <c r="I463" i="23" a="1"/>
  <c r="I463" i="23" s="1"/>
  <c r="J463" i="23" a="1"/>
  <c r="J463" i="23"/>
  <c r="K463" i="23" a="1"/>
  <c r="K463" i="23"/>
  <c r="L463" i="23"/>
  <c r="N463" i="23"/>
  <c r="O463" i="23"/>
  <c r="P463" i="23"/>
  <c r="Q463" i="23" s="1"/>
  <c r="R463" i="23"/>
  <c r="S463" i="23"/>
  <c r="T463" i="23"/>
  <c r="U463" i="23" s="1"/>
  <c r="V463" i="23"/>
  <c r="W463" i="23" s="1"/>
  <c r="A464" i="23"/>
  <c r="B464" i="23"/>
  <c r="C464" i="23"/>
  <c r="D464" i="23"/>
  <c r="E464" i="23"/>
  <c r="F464" i="23"/>
  <c r="H464" i="23" a="1"/>
  <c r="H464" i="23" s="1"/>
  <c r="I464" i="23" a="1"/>
  <c r="I464" i="23"/>
  <c r="J464" i="23" a="1"/>
  <c r="J464" i="23" s="1"/>
  <c r="K464" i="23" a="1"/>
  <c r="K464" i="23"/>
  <c r="L464" i="23"/>
  <c r="N464" i="23"/>
  <c r="O464" i="23"/>
  <c r="P464" i="23"/>
  <c r="Q464" i="23" s="1"/>
  <c r="R464" i="23"/>
  <c r="S464" i="23"/>
  <c r="T464" i="23"/>
  <c r="U464" i="23"/>
  <c r="V464" i="23"/>
  <c r="W464" i="23"/>
  <c r="A465" i="23"/>
  <c r="B465" i="23"/>
  <c r="C465" i="23"/>
  <c r="D465" i="23"/>
  <c r="E465" i="23"/>
  <c r="F465" i="23"/>
  <c r="H465" i="23" a="1"/>
  <c r="H465" i="23" s="1"/>
  <c r="I465" i="23" a="1"/>
  <c r="I465" i="23"/>
  <c r="J465" i="23" a="1"/>
  <c r="J465" i="23"/>
  <c r="K465" i="23" a="1"/>
  <c r="K465" i="23"/>
  <c r="L465" i="23"/>
  <c r="N465" i="23"/>
  <c r="O465" i="23" s="1"/>
  <c r="P465" i="23"/>
  <c r="Q465" i="23"/>
  <c r="R465" i="23"/>
  <c r="S465" i="23"/>
  <c r="T465" i="23"/>
  <c r="U465" i="23"/>
  <c r="A466" i="23"/>
  <c r="B466" i="23"/>
  <c r="C466" i="23"/>
  <c r="D466" i="23"/>
  <c r="E466" i="23"/>
  <c r="F466" i="23"/>
  <c r="H466" i="23" a="1"/>
  <c r="H466" i="23"/>
  <c r="I466" i="23" a="1"/>
  <c r="I466" i="23"/>
  <c r="J466" i="23" a="1"/>
  <c r="J466" i="23"/>
  <c r="K466" i="23" a="1"/>
  <c r="K466" i="23" s="1"/>
  <c r="L466" i="23"/>
  <c r="N466" i="23"/>
  <c r="O466" i="23"/>
  <c r="P466" i="23"/>
  <c r="Q466" i="23"/>
  <c r="R466" i="23"/>
  <c r="S466" i="23"/>
  <c r="T466" i="23"/>
  <c r="U466" i="23"/>
  <c r="V466" i="23"/>
  <c r="W466" i="23"/>
  <c r="A467" i="23"/>
  <c r="B467" i="23"/>
  <c r="C467" i="23"/>
  <c r="D467" i="23"/>
  <c r="E467" i="23"/>
  <c r="F467" i="23"/>
  <c r="H467" i="23" a="1"/>
  <c r="H467" i="23"/>
  <c r="I467" i="23" a="1"/>
  <c r="I467" i="23"/>
  <c r="J467" i="23" a="1"/>
  <c r="J467" i="23"/>
  <c r="K467" i="23" a="1"/>
  <c r="K467" i="23"/>
  <c r="L467" i="23"/>
  <c r="N467" i="23"/>
  <c r="V467" i="23" s="1"/>
  <c r="W467" i="23" s="1"/>
  <c r="O467" i="23"/>
  <c r="P467" i="23"/>
  <c r="Q467" i="23"/>
  <c r="R467" i="23"/>
  <c r="S467" i="23"/>
  <c r="T467" i="23"/>
  <c r="U467" i="23" s="1"/>
  <c r="A468" i="23"/>
  <c r="B468" i="23"/>
  <c r="C468" i="23"/>
  <c r="D468" i="23"/>
  <c r="E468" i="23"/>
  <c r="F468" i="23"/>
  <c r="H468" i="23" a="1"/>
  <c r="H468" i="23"/>
  <c r="I468" i="23" a="1"/>
  <c r="I468" i="23" s="1"/>
  <c r="J468" i="23" a="1"/>
  <c r="J468" i="23" s="1"/>
  <c r="K468" i="23" a="1"/>
  <c r="K468" i="23" s="1"/>
  <c r="L468" i="23"/>
  <c r="N468" i="23"/>
  <c r="O468" i="23" s="1"/>
  <c r="P468" i="23"/>
  <c r="Q468" i="23"/>
  <c r="R468" i="23"/>
  <c r="S468" i="23" s="1"/>
  <c r="T468" i="23"/>
  <c r="U468" i="23" s="1"/>
  <c r="A469" i="23"/>
  <c r="B469" i="23"/>
  <c r="C469" i="23"/>
  <c r="D469" i="23"/>
  <c r="E469" i="23"/>
  <c r="F469" i="23"/>
  <c r="H469" i="23" a="1"/>
  <c r="H469" i="23"/>
  <c r="I469" i="23" a="1"/>
  <c r="I469" i="23" s="1"/>
  <c r="J469" i="23" a="1"/>
  <c r="J469" i="23" s="1"/>
  <c r="K469" i="23" a="1"/>
  <c r="K469" i="23" s="1"/>
  <c r="L469" i="23"/>
  <c r="N469" i="23"/>
  <c r="O469" i="23" s="1"/>
  <c r="P469" i="23"/>
  <c r="Q469" i="23" s="1"/>
  <c r="R469" i="23"/>
  <c r="S469" i="23" s="1"/>
  <c r="T469" i="23"/>
  <c r="U469" i="23"/>
  <c r="V469" i="23"/>
  <c r="W469" i="23" s="1"/>
  <c r="A470" i="23"/>
  <c r="B470" i="23"/>
  <c r="C470" i="23"/>
  <c r="D470" i="23"/>
  <c r="E470" i="23"/>
  <c r="F470" i="23"/>
  <c r="H470" i="23" a="1"/>
  <c r="H470" i="23"/>
  <c r="I470" i="23" a="1"/>
  <c r="I470" i="23" s="1"/>
  <c r="J470" i="23" a="1"/>
  <c r="J470" i="23"/>
  <c r="K470" i="23" a="1"/>
  <c r="K470" i="23" s="1"/>
  <c r="L470" i="23"/>
  <c r="N470" i="23"/>
  <c r="O470" i="23"/>
  <c r="P470" i="23"/>
  <c r="Q470" i="23"/>
  <c r="R470" i="23"/>
  <c r="S470" i="23" s="1"/>
  <c r="T470" i="23"/>
  <c r="U470" i="23"/>
  <c r="V470" i="23"/>
  <c r="W470" i="23"/>
  <c r="A471" i="23"/>
  <c r="B471" i="23"/>
  <c r="C471" i="23"/>
  <c r="D471" i="23"/>
  <c r="E471" i="23"/>
  <c r="F471" i="23"/>
  <c r="H471" i="23" a="1"/>
  <c r="H471" i="23"/>
  <c r="I471" i="23" a="1"/>
  <c r="I471" i="23" s="1"/>
  <c r="J471" i="23" a="1"/>
  <c r="J471" i="23"/>
  <c r="K471" i="23" a="1"/>
  <c r="K471" i="23"/>
  <c r="L471" i="23"/>
  <c r="N471" i="23"/>
  <c r="O471" i="23" s="1"/>
  <c r="P471" i="23"/>
  <c r="Q471" i="23" s="1"/>
  <c r="R471" i="23"/>
  <c r="S471" i="23" s="1"/>
  <c r="T471" i="23"/>
  <c r="U471" i="23"/>
  <c r="A472" i="23"/>
  <c r="B472" i="23"/>
  <c r="C472" i="23"/>
  <c r="D472" i="23"/>
  <c r="E472" i="23"/>
  <c r="F472" i="23"/>
  <c r="H472" i="23" a="1"/>
  <c r="H472" i="23" s="1"/>
  <c r="I472" i="23" a="1"/>
  <c r="I472" i="23"/>
  <c r="J472" i="23" a="1"/>
  <c r="J472" i="23"/>
  <c r="K472" i="23" a="1"/>
  <c r="K472" i="23" s="1"/>
  <c r="L472" i="23"/>
  <c r="N472" i="23"/>
  <c r="O472" i="23"/>
  <c r="P472" i="23"/>
  <c r="Q472" i="23"/>
  <c r="R472" i="23"/>
  <c r="S472" i="23" s="1"/>
  <c r="T472" i="23"/>
  <c r="U472" i="23"/>
  <c r="V472" i="23"/>
  <c r="W472" i="23"/>
  <c r="A473" i="23"/>
  <c r="B473" i="23"/>
  <c r="C473" i="23"/>
  <c r="D473" i="23"/>
  <c r="E473" i="23"/>
  <c r="F473" i="23"/>
  <c r="H473" i="23" a="1"/>
  <c r="H473" i="23"/>
  <c r="I473" i="23" a="1"/>
  <c r="I473" i="23" s="1"/>
  <c r="J473" i="23" a="1"/>
  <c r="J473" i="23"/>
  <c r="K473" i="23" a="1"/>
  <c r="K473" i="23"/>
  <c r="L473" i="23"/>
  <c r="N473" i="23"/>
  <c r="O473" i="23" s="1"/>
  <c r="P473" i="23"/>
  <c r="Q473" i="23" s="1"/>
  <c r="R473" i="23"/>
  <c r="S473" i="23"/>
  <c r="T473" i="23"/>
  <c r="U473" i="23"/>
  <c r="V473" i="23"/>
  <c r="W473" i="23" s="1"/>
  <c r="A474" i="23"/>
  <c r="B474" i="23"/>
  <c r="C474" i="23"/>
  <c r="D474" i="23"/>
  <c r="E474" i="23"/>
  <c r="F474" i="23"/>
  <c r="H474" i="23" a="1"/>
  <c r="H474" i="23" s="1"/>
  <c r="I474" i="23" a="1"/>
  <c r="I474" i="23" s="1"/>
  <c r="J474" i="23" a="1"/>
  <c r="J474" i="23"/>
  <c r="K474" i="23" a="1"/>
  <c r="K474" i="23" s="1"/>
  <c r="L474" i="23"/>
  <c r="N474" i="23"/>
  <c r="O474" i="23" s="1"/>
  <c r="P474" i="23"/>
  <c r="Q474" i="23"/>
  <c r="R474" i="23"/>
  <c r="S474" i="23"/>
  <c r="T474" i="23"/>
  <c r="U474" i="23" s="1"/>
  <c r="V474" i="23"/>
  <c r="W474" i="23" s="1"/>
  <c r="A475" i="23"/>
  <c r="B475" i="23"/>
  <c r="C475" i="23"/>
  <c r="D475" i="23"/>
  <c r="E475" i="23"/>
  <c r="F475" i="23"/>
  <c r="H475" i="23" a="1"/>
  <c r="H475" i="23"/>
  <c r="I475" i="23" a="1"/>
  <c r="I475" i="23"/>
  <c r="J475" i="23" a="1"/>
  <c r="J475" i="23" s="1"/>
  <c r="K475" i="23" a="1"/>
  <c r="K475" i="23" s="1"/>
  <c r="L475" i="23"/>
  <c r="N475" i="23"/>
  <c r="O475" i="23"/>
  <c r="P475" i="23"/>
  <c r="Q475" i="23" s="1"/>
  <c r="R475" i="23"/>
  <c r="S475" i="23" s="1"/>
  <c r="T475" i="23"/>
  <c r="U475" i="23" s="1"/>
  <c r="V475" i="23"/>
  <c r="W475" i="23" s="1"/>
  <c r="A476" i="23"/>
  <c r="B476" i="23"/>
  <c r="C476" i="23"/>
  <c r="D476" i="23"/>
  <c r="E476" i="23"/>
  <c r="F476" i="23"/>
  <c r="H476" i="23" a="1"/>
  <c r="H476" i="23" s="1"/>
  <c r="I476" i="23" a="1"/>
  <c r="I476" i="23" s="1"/>
  <c r="J476" i="23" a="1"/>
  <c r="J476" i="23" s="1"/>
  <c r="K476" i="23" a="1"/>
  <c r="K476" i="23"/>
  <c r="L476" i="23"/>
  <c r="N476" i="23"/>
  <c r="V476" i="23" s="1"/>
  <c r="P476" i="23"/>
  <c r="Q476" i="23"/>
  <c r="R476" i="23"/>
  <c r="S476" i="23" s="1"/>
  <c r="T476" i="23"/>
  <c r="U476" i="23"/>
  <c r="W476" i="23"/>
  <c r="A477" i="23"/>
  <c r="B477" i="23"/>
  <c r="C477" i="23"/>
  <c r="D477" i="23"/>
  <c r="E477" i="23"/>
  <c r="F477" i="23"/>
  <c r="H477" i="23" a="1"/>
  <c r="H477" i="23"/>
  <c r="I477" i="23" a="1"/>
  <c r="I477" i="23" s="1"/>
  <c r="J477" i="23" a="1"/>
  <c r="J477" i="23" s="1"/>
  <c r="K477" i="23" a="1"/>
  <c r="K477" i="23" s="1"/>
  <c r="L477" i="23"/>
  <c r="N477" i="23"/>
  <c r="O477" i="23"/>
  <c r="P477" i="23"/>
  <c r="Q477" i="23"/>
  <c r="R477" i="23"/>
  <c r="S477" i="23" s="1"/>
  <c r="T477" i="23"/>
  <c r="U477" i="23" s="1"/>
  <c r="V477" i="23"/>
  <c r="W477" i="23" s="1"/>
  <c r="A478" i="23"/>
  <c r="B478" i="23"/>
  <c r="C478" i="23"/>
  <c r="D478" i="23"/>
  <c r="E478" i="23"/>
  <c r="F478" i="23"/>
  <c r="H478" i="23" a="1"/>
  <c r="H478" i="23" s="1"/>
  <c r="I478" i="23" a="1"/>
  <c r="I478" i="23" s="1"/>
  <c r="J478" i="23" a="1"/>
  <c r="J478" i="23"/>
  <c r="K478" i="23" a="1"/>
  <c r="K478" i="23"/>
  <c r="L478" i="23"/>
  <c r="N478" i="23"/>
  <c r="O478" i="23"/>
  <c r="P478" i="23"/>
  <c r="Q478" i="23" s="1"/>
  <c r="R478" i="23"/>
  <c r="S478" i="23" s="1"/>
  <c r="T478" i="23"/>
  <c r="U478" i="23" s="1"/>
  <c r="V478" i="23"/>
  <c r="W478" i="23"/>
  <c r="A479" i="23"/>
  <c r="B479" i="23"/>
  <c r="C479" i="23"/>
  <c r="D479" i="23"/>
  <c r="E479" i="23"/>
  <c r="F479" i="23"/>
  <c r="H479" i="23" a="1"/>
  <c r="H479" i="23"/>
  <c r="I479" i="23" a="1"/>
  <c r="I479" i="23" s="1"/>
  <c r="J479" i="23" a="1"/>
  <c r="J479" i="23"/>
  <c r="K479" i="23" a="1"/>
  <c r="K479" i="23"/>
  <c r="L479" i="23"/>
  <c r="N479" i="23"/>
  <c r="O479" i="23"/>
  <c r="P479" i="23"/>
  <c r="Q479" i="23" s="1"/>
  <c r="R479" i="23"/>
  <c r="S479" i="23"/>
  <c r="T479" i="23"/>
  <c r="U479" i="23" s="1"/>
  <c r="V479" i="23"/>
  <c r="W479" i="23" s="1"/>
  <c r="A480" i="23"/>
  <c r="B480" i="23"/>
  <c r="C480" i="23"/>
  <c r="D480" i="23"/>
  <c r="E480" i="23"/>
  <c r="F480" i="23"/>
  <c r="H480" i="23" a="1"/>
  <c r="H480" i="23" s="1"/>
  <c r="I480" i="23" a="1"/>
  <c r="I480" i="23"/>
  <c r="J480" i="23" a="1"/>
  <c r="J480" i="23" s="1"/>
  <c r="K480" i="23" a="1"/>
  <c r="K480" i="23"/>
  <c r="L480" i="23"/>
  <c r="N480" i="23"/>
  <c r="O480" i="23"/>
  <c r="P480" i="23"/>
  <c r="Q480" i="23" s="1"/>
  <c r="R480" i="23"/>
  <c r="S480" i="23"/>
  <c r="T480" i="23"/>
  <c r="U480" i="23"/>
  <c r="V480" i="23"/>
  <c r="W480" i="23"/>
  <c r="A481" i="23"/>
  <c r="B481" i="23"/>
  <c r="C481" i="23"/>
  <c r="D481" i="23"/>
  <c r="E481" i="23"/>
  <c r="F481" i="23"/>
  <c r="H481" i="23" a="1"/>
  <c r="H481" i="23" s="1"/>
  <c r="I481" i="23" a="1"/>
  <c r="I481" i="23"/>
  <c r="J481" i="23" a="1"/>
  <c r="J481" i="23"/>
  <c r="K481" i="23" a="1"/>
  <c r="K481" i="23"/>
  <c r="L481" i="23"/>
  <c r="N481" i="23"/>
  <c r="P481" i="23"/>
  <c r="Q481" i="23"/>
  <c r="R481" i="23"/>
  <c r="S481" i="23"/>
  <c r="T481" i="23"/>
  <c r="U481" i="23" s="1"/>
  <c r="A482" i="23"/>
  <c r="B482" i="23"/>
  <c r="C482" i="23"/>
  <c r="D482" i="23"/>
  <c r="E482" i="23"/>
  <c r="F482" i="23"/>
  <c r="H482" i="23" a="1"/>
  <c r="H482" i="23"/>
  <c r="I482" i="23" a="1"/>
  <c r="I482" i="23"/>
  <c r="J482" i="23" a="1"/>
  <c r="J482" i="23"/>
  <c r="K482" i="23" a="1"/>
  <c r="K482" i="23" s="1"/>
  <c r="L482" i="23"/>
  <c r="N482" i="23"/>
  <c r="O482" i="23"/>
  <c r="P482" i="23"/>
  <c r="Q482" i="23"/>
  <c r="R482" i="23"/>
  <c r="S482" i="23"/>
  <c r="T482" i="23"/>
  <c r="U482" i="23"/>
  <c r="V482" i="23"/>
  <c r="W482" i="23"/>
  <c r="A483" i="23"/>
  <c r="B483" i="23"/>
  <c r="C483" i="23"/>
  <c r="D483" i="23"/>
  <c r="E483" i="23"/>
  <c r="F483" i="23"/>
  <c r="H483" i="23" a="1"/>
  <c r="H483" i="23"/>
  <c r="I483" i="23" a="1"/>
  <c r="I483" i="23"/>
  <c r="J483" i="23" a="1"/>
  <c r="J483" i="23"/>
  <c r="K483" i="23" a="1"/>
  <c r="K483" i="23"/>
  <c r="L483" i="23"/>
  <c r="N483" i="23"/>
  <c r="V483" i="23" s="1"/>
  <c r="W483" i="23" s="1"/>
  <c r="P483" i="23"/>
  <c r="Q483" i="23" s="1"/>
  <c r="R483" i="23"/>
  <c r="S483" i="23"/>
  <c r="T483" i="23"/>
  <c r="U483" i="23" s="1"/>
  <c r="A484" i="23"/>
  <c r="B484" i="23"/>
  <c r="C484" i="23"/>
  <c r="D484" i="23"/>
  <c r="E484" i="23"/>
  <c r="F484" i="23"/>
  <c r="H484" i="23" a="1"/>
  <c r="H484" i="23"/>
  <c r="I484" i="23" a="1"/>
  <c r="I484" i="23" s="1"/>
  <c r="J484" i="23" a="1"/>
  <c r="J484" i="23" s="1"/>
  <c r="K484" i="23" a="1"/>
  <c r="K484" i="23" s="1"/>
  <c r="L484" i="23"/>
  <c r="N484" i="23"/>
  <c r="O484" i="23" s="1"/>
  <c r="P484" i="23"/>
  <c r="Q484" i="23"/>
  <c r="R484" i="23"/>
  <c r="S484" i="23" s="1"/>
  <c r="T484" i="23"/>
  <c r="U484" i="23" s="1"/>
  <c r="A485" i="23"/>
  <c r="B485" i="23"/>
  <c r="C485" i="23"/>
  <c r="D485" i="23"/>
  <c r="E485" i="23"/>
  <c r="F485" i="23"/>
  <c r="H485" i="23" a="1"/>
  <c r="H485" i="23"/>
  <c r="I485" i="23" a="1"/>
  <c r="I485" i="23" s="1"/>
  <c r="J485" i="23" a="1"/>
  <c r="J485" i="23" s="1"/>
  <c r="K485" i="23" a="1"/>
  <c r="K485" i="23" s="1"/>
  <c r="L485" i="23"/>
  <c r="N485" i="23"/>
  <c r="O485" i="23" s="1"/>
  <c r="P485" i="23"/>
  <c r="Q485" i="23" s="1"/>
  <c r="R485" i="23"/>
  <c r="S485" i="23" s="1"/>
  <c r="T485" i="23"/>
  <c r="U485" i="23" s="1"/>
  <c r="V485" i="23"/>
  <c r="W485" i="23" s="1"/>
  <c r="A486" i="23"/>
  <c r="B486" i="23"/>
  <c r="C486" i="23"/>
  <c r="D486" i="23"/>
  <c r="E486" i="23"/>
  <c r="F486" i="23"/>
  <c r="H486" i="23" a="1"/>
  <c r="H486" i="23"/>
  <c r="I486" i="23" a="1"/>
  <c r="I486" i="23" s="1"/>
  <c r="J486" i="23" a="1"/>
  <c r="J486" i="23"/>
  <c r="K486" i="23" a="1"/>
  <c r="K486" i="23" s="1"/>
  <c r="L486" i="23"/>
  <c r="N486" i="23"/>
  <c r="O486" i="23"/>
  <c r="P486" i="23"/>
  <c r="Q486" i="23"/>
  <c r="R486" i="23"/>
  <c r="S486" i="23" s="1"/>
  <c r="T486" i="23"/>
  <c r="U486" i="23"/>
  <c r="V486" i="23"/>
  <c r="W486" i="23"/>
  <c r="A487" i="23"/>
  <c r="B487" i="23"/>
  <c r="C487" i="23"/>
  <c r="D487" i="23"/>
  <c r="E487" i="23"/>
  <c r="F487" i="23"/>
  <c r="H487" i="23" a="1"/>
  <c r="H487" i="23"/>
  <c r="I487" i="23" a="1"/>
  <c r="I487" i="23" s="1"/>
  <c r="J487" i="23" a="1"/>
  <c r="J487" i="23"/>
  <c r="K487" i="23" a="1"/>
  <c r="K487" i="23"/>
  <c r="L487" i="23"/>
  <c r="N487" i="23"/>
  <c r="O487" i="23" s="1"/>
  <c r="P487" i="23"/>
  <c r="Q487" i="23" s="1"/>
  <c r="R487" i="23"/>
  <c r="S487" i="23" s="1"/>
  <c r="T487" i="23"/>
  <c r="U487" i="23"/>
  <c r="A488" i="23"/>
  <c r="B488" i="23"/>
  <c r="C488" i="23"/>
  <c r="D488" i="23"/>
  <c r="E488" i="23"/>
  <c r="F488" i="23"/>
  <c r="H488" i="23" a="1"/>
  <c r="H488" i="23" s="1"/>
  <c r="I488" i="23" a="1"/>
  <c r="I488" i="23"/>
  <c r="J488" i="23" a="1"/>
  <c r="J488" i="23"/>
  <c r="K488" i="23" a="1"/>
  <c r="K488" i="23" s="1"/>
  <c r="L488" i="23"/>
  <c r="N488" i="23"/>
  <c r="O488" i="23"/>
  <c r="P488" i="23"/>
  <c r="Q488" i="23"/>
  <c r="R488" i="23"/>
  <c r="S488" i="23" s="1"/>
  <c r="T488" i="23"/>
  <c r="U488" i="23"/>
  <c r="V488" i="23"/>
  <c r="W488" i="23"/>
  <c r="A489" i="23"/>
  <c r="B489" i="23"/>
  <c r="C489" i="23"/>
  <c r="D489" i="23"/>
  <c r="E489" i="23"/>
  <c r="F489" i="23"/>
  <c r="H489" i="23" a="1"/>
  <c r="H489" i="23"/>
  <c r="I489" i="23" a="1"/>
  <c r="I489" i="23" s="1"/>
  <c r="J489" i="23" a="1"/>
  <c r="J489" i="23"/>
  <c r="K489" i="23" a="1"/>
  <c r="K489" i="23"/>
  <c r="L489" i="23"/>
  <c r="N489" i="23"/>
  <c r="O489" i="23" s="1"/>
  <c r="P489" i="23"/>
  <c r="Q489" i="23" s="1"/>
  <c r="R489" i="23"/>
  <c r="S489" i="23"/>
  <c r="T489" i="23"/>
  <c r="U489" i="23"/>
  <c r="V489" i="23"/>
  <c r="W489" i="23" s="1"/>
  <c r="A490" i="23"/>
  <c r="B490" i="23"/>
  <c r="C490" i="23"/>
  <c r="D490" i="23"/>
  <c r="E490" i="23"/>
  <c r="F490" i="23"/>
  <c r="H490" i="23" a="1"/>
  <c r="H490" i="23" s="1"/>
  <c r="I490" i="23" a="1"/>
  <c r="I490" i="23" s="1"/>
  <c r="J490" i="23" a="1"/>
  <c r="J490" i="23"/>
  <c r="K490" i="23" a="1"/>
  <c r="K490" i="23" s="1"/>
  <c r="L490" i="23"/>
  <c r="N490" i="23"/>
  <c r="O490" i="23"/>
  <c r="P490" i="23"/>
  <c r="Q490" i="23"/>
  <c r="R490" i="23"/>
  <c r="S490" i="23"/>
  <c r="T490" i="23"/>
  <c r="U490" i="23" s="1"/>
  <c r="V490" i="23"/>
  <c r="W490" i="23" s="1"/>
  <c r="A491" i="23"/>
  <c r="B491" i="23"/>
  <c r="C491" i="23"/>
  <c r="D491" i="23"/>
  <c r="E491" i="23"/>
  <c r="F491" i="23"/>
  <c r="H491" i="23" a="1"/>
  <c r="H491" i="23"/>
  <c r="I491" i="23" a="1"/>
  <c r="I491" i="23"/>
  <c r="J491" i="23" a="1"/>
  <c r="J491" i="23" s="1"/>
  <c r="K491" i="23" a="1"/>
  <c r="K491" i="23"/>
  <c r="L491" i="23"/>
  <c r="N491" i="23"/>
  <c r="O491" i="23"/>
  <c r="P491" i="23"/>
  <c r="Q491" i="23" s="1"/>
  <c r="R491" i="23"/>
  <c r="S491" i="23"/>
  <c r="T491" i="23"/>
  <c r="U491" i="23" s="1"/>
  <c r="V491" i="23"/>
  <c r="W491" i="23" s="1"/>
  <c r="A492" i="23"/>
  <c r="B492" i="23"/>
  <c r="C492" i="23"/>
  <c r="D492" i="23"/>
  <c r="E492" i="23"/>
  <c r="F492" i="23"/>
  <c r="H492" i="23" a="1"/>
  <c r="H492" i="23" s="1"/>
  <c r="I492" i="23" a="1"/>
  <c r="I492" i="23"/>
  <c r="J492" i="23" a="1"/>
  <c r="J492" i="23" s="1"/>
  <c r="K492" i="23" a="1"/>
  <c r="K492" i="23"/>
  <c r="L492" i="23"/>
  <c r="N492" i="23"/>
  <c r="V492" i="23" s="1"/>
  <c r="P492" i="23"/>
  <c r="Q492" i="23"/>
  <c r="R492" i="23"/>
  <c r="S492" i="23" s="1"/>
  <c r="T492" i="23"/>
  <c r="U492" i="23"/>
  <c r="W492" i="23"/>
  <c r="A493" i="23"/>
  <c r="B493" i="23"/>
  <c r="C493" i="23"/>
  <c r="D493" i="23"/>
  <c r="E493" i="23"/>
  <c r="F493" i="23"/>
  <c r="H493" i="23" a="1"/>
  <c r="H493" i="23"/>
  <c r="I493" i="23" a="1"/>
  <c r="I493" i="23" s="1"/>
  <c r="J493" i="23" a="1"/>
  <c r="J493" i="23" s="1"/>
  <c r="K493" i="23" a="1"/>
  <c r="K493" i="23" s="1"/>
  <c r="L493" i="23"/>
  <c r="N493" i="23"/>
  <c r="O493" i="23"/>
  <c r="P493" i="23"/>
  <c r="Q493" i="23"/>
  <c r="R493" i="23"/>
  <c r="S493" i="23" s="1"/>
  <c r="T493" i="23"/>
  <c r="U493" i="23"/>
  <c r="V493" i="23"/>
  <c r="W493" i="23" s="1"/>
  <c r="A494" i="23"/>
  <c r="B494" i="23"/>
  <c r="C494" i="23"/>
  <c r="D494" i="23"/>
  <c r="E494" i="23"/>
  <c r="F494" i="23"/>
  <c r="H494" i="23" a="1"/>
  <c r="H494" i="23" s="1"/>
  <c r="I494" i="23" a="1"/>
  <c r="I494" i="23" s="1"/>
  <c r="J494" i="23" a="1"/>
  <c r="J494" i="23"/>
  <c r="K494" i="23" a="1"/>
  <c r="K494" i="23"/>
  <c r="L494" i="23"/>
  <c r="N494" i="23"/>
  <c r="O494" i="23"/>
  <c r="P494" i="23"/>
  <c r="Q494" i="23" s="1"/>
  <c r="R494" i="23"/>
  <c r="S494" i="23" s="1"/>
  <c r="T494" i="23"/>
  <c r="U494" i="23"/>
  <c r="V494" i="23"/>
  <c r="W494" i="23"/>
  <c r="A495" i="23"/>
  <c r="B495" i="23"/>
  <c r="C495" i="23"/>
  <c r="D495" i="23"/>
  <c r="E495" i="23"/>
  <c r="F495" i="23"/>
  <c r="H495" i="23" a="1"/>
  <c r="H495" i="23"/>
  <c r="I495" i="23" a="1"/>
  <c r="I495" i="23" s="1"/>
  <c r="J495" i="23" a="1"/>
  <c r="J495" i="23"/>
  <c r="K495" i="23" a="1"/>
  <c r="K495" i="23"/>
  <c r="L495" i="23"/>
  <c r="N495" i="23"/>
  <c r="O495" i="23"/>
  <c r="P495" i="23"/>
  <c r="Q495" i="23" s="1"/>
  <c r="R495" i="23"/>
  <c r="S495" i="23" s="1"/>
  <c r="T495" i="23"/>
  <c r="U495" i="23" s="1"/>
  <c r="V495" i="23"/>
  <c r="W495" i="23" s="1"/>
  <c r="A496" i="23"/>
  <c r="B496" i="23"/>
  <c r="C496" i="23"/>
  <c r="D496" i="23"/>
  <c r="E496" i="23"/>
  <c r="F496" i="23"/>
  <c r="H496" i="23" a="1"/>
  <c r="H496" i="23" s="1"/>
  <c r="I496" i="23" a="1"/>
  <c r="I496" i="23"/>
  <c r="J496" i="23" a="1"/>
  <c r="J496" i="23" s="1"/>
  <c r="K496" i="23" a="1"/>
  <c r="K496" i="23"/>
  <c r="L496" i="23"/>
  <c r="N496" i="23"/>
  <c r="O496" i="23"/>
  <c r="P496" i="23"/>
  <c r="Q496" i="23" s="1"/>
  <c r="R496" i="23"/>
  <c r="S496" i="23" s="1"/>
  <c r="T496" i="23"/>
  <c r="U496" i="23"/>
  <c r="V496" i="23"/>
  <c r="W496" i="23"/>
  <c r="A497" i="23"/>
  <c r="B497" i="23"/>
  <c r="C497" i="23"/>
  <c r="D497" i="23"/>
  <c r="E497" i="23"/>
  <c r="F497" i="23"/>
  <c r="H497" i="23" a="1"/>
  <c r="H497" i="23" s="1"/>
  <c r="I497" i="23" a="1"/>
  <c r="I497" i="23"/>
  <c r="J497" i="23" a="1"/>
  <c r="J497" i="23"/>
  <c r="K497" i="23" a="1"/>
  <c r="K497" i="23"/>
  <c r="L497" i="23"/>
  <c r="N497" i="23"/>
  <c r="O497" i="23" s="1"/>
  <c r="P497" i="23"/>
  <c r="Q497" i="23"/>
  <c r="R497" i="23"/>
  <c r="S497" i="23"/>
  <c r="T497" i="23"/>
  <c r="U497" i="23" s="1"/>
  <c r="V497" i="23"/>
  <c r="W497" i="23" s="1"/>
  <c r="A498" i="23"/>
  <c r="B498" i="23"/>
  <c r="C498" i="23"/>
  <c r="D498" i="23"/>
  <c r="E498" i="23"/>
  <c r="F498" i="23"/>
  <c r="H498" i="23" a="1"/>
  <c r="H498" i="23" s="1"/>
  <c r="I498" i="23" a="1"/>
  <c r="I498" i="23"/>
  <c r="J498" i="23" a="1"/>
  <c r="J498" i="23"/>
  <c r="K498" i="23" a="1"/>
  <c r="K498" i="23" s="1"/>
  <c r="L498" i="23"/>
  <c r="N498" i="23"/>
  <c r="O498" i="23"/>
  <c r="P498" i="23"/>
  <c r="Q498" i="23"/>
  <c r="R498" i="23"/>
  <c r="S498" i="23"/>
  <c r="T498" i="23"/>
  <c r="U498" i="23" s="1"/>
  <c r="V498" i="23"/>
  <c r="W498" i="23"/>
  <c r="A499" i="23"/>
  <c r="B499" i="23"/>
  <c r="C499" i="23"/>
  <c r="D499" i="23"/>
  <c r="E499" i="23"/>
  <c r="F499" i="23"/>
  <c r="H499" i="23" a="1"/>
  <c r="H499" i="23"/>
  <c r="I499" i="23" a="1"/>
  <c r="I499" i="23"/>
  <c r="J499" i="23" a="1"/>
  <c r="J499" i="23" s="1"/>
  <c r="K499" i="23" a="1"/>
  <c r="K499" i="23"/>
  <c r="L499" i="23"/>
  <c r="N499" i="23"/>
  <c r="V499" i="23" s="1"/>
  <c r="W499" i="23" s="1"/>
  <c r="P499" i="23"/>
  <c r="Q499" i="23" s="1"/>
  <c r="R499" i="23"/>
  <c r="S499" i="23"/>
  <c r="T499" i="23"/>
  <c r="U499" i="23" s="1"/>
  <c r="A500" i="23"/>
  <c r="B500" i="23"/>
  <c r="C500" i="23"/>
  <c r="D500" i="23"/>
  <c r="E500" i="23"/>
  <c r="F500" i="23"/>
  <c r="H500" i="23" a="1"/>
  <c r="H500" i="23"/>
  <c r="I500" i="23" a="1"/>
  <c r="I500" i="23" s="1"/>
  <c r="J500" i="23" a="1"/>
  <c r="J500" i="23" s="1"/>
  <c r="K500" i="23" a="1"/>
  <c r="K500" i="23" s="1"/>
  <c r="L500" i="23"/>
  <c r="N500" i="23"/>
  <c r="O500" i="23" s="1"/>
  <c r="P500" i="23"/>
  <c r="Q500" i="23"/>
  <c r="R500" i="23"/>
  <c r="S500" i="23" s="1"/>
  <c r="T500" i="23"/>
  <c r="U500" i="23" s="1"/>
  <c r="A501" i="23"/>
  <c r="B501" i="23"/>
  <c r="C501" i="23"/>
  <c r="D501" i="23"/>
  <c r="E501" i="23"/>
  <c r="F501" i="23"/>
  <c r="H501" i="23" a="1"/>
  <c r="H501" i="23"/>
  <c r="I501" i="23" a="1"/>
  <c r="I501" i="23" s="1"/>
  <c r="J501" i="23" a="1"/>
  <c r="J501" i="23" s="1"/>
  <c r="K501" i="23" a="1"/>
  <c r="K501" i="23" s="1"/>
  <c r="L501" i="23"/>
  <c r="N501" i="23"/>
  <c r="O501" i="23" s="1"/>
  <c r="P501" i="23"/>
  <c r="Q501" i="23" s="1"/>
  <c r="R501" i="23"/>
  <c r="S501" i="23" s="1"/>
  <c r="T501" i="23"/>
  <c r="U501" i="23" s="1"/>
  <c r="V501" i="23"/>
  <c r="W501" i="23" s="1"/>
  <c r="A502" i="23"/>
  <c r="B502" i="23"/>
  <c r="C502" i="23"/>
  <c r="D502" i="23"/>
  <c r="E502" i="23"/>
  <c r="F502" i="23"/>
  <c r="H502" i="23" a="1"/>
  <c r="H502" i="23"/>
  <c r="I502" i="23" a="1"/>
  <c r="I502" i="23" s="1"/>
  <c r="J502" i="23" a="1"/>
  <c r="J502" i="23"/>
  <c r="K502" i="23" a="1"/>
  <c r="K502" i="23" s="1"/>
  <c r="L502" i="23"/>
  <c r="N502" i="23"/>
  <c r="O502" i="23"/>
  <c r="P502" i="23"/>
  <c r="Q502" i="23"/>
  <c r="R502" i="23"/>
  <c r="S502" i="23" s="1"/>
  <c r="T502" i="23"/>
  <c r="U502" i="23"/>
  <c r="V502" i="23"/>
  <c r="W502" i="23"/>
  <c r="A503" i="23"/>
  <c r="B503" i="23"/>
  <c r="C503" i="23"/>
  <c r="D503" i="23"/>
  <c r="E503" i="23"/>
  <c r="F503" i="23"/>
  <c r="H503" i="23" a="1"/>
  <c r="H503" i="23"/>
  <c r="I503" i="23" a="1"/>
  <c r="I503" i="23" s="1"/>
  <c r="J503" i="23" a="1"/>
  <c r="J503" i="23"/>
  <c r="K503" i="23" a="1"/>
  <c r="K503" i="23"/>
  <c r="L503" i="23"/>
  <c r="N503" i="23"/>
  <c r="O503" i="23" s="1"/>
  <c r="P503" i="23"/>
  <c r="Q503" i="23" s="1"/>
  <c r="R503" i="23"/>
  <c r="S503" i="23" s="1"/>
  <c r="T503" i="23"/>
  <c r="U503" i="23"/>
  <c r="A504" i="23"/>
  <c r="B504" i="23"/>
  <c r="C504" i="23"/>
  <c r="D504" i="23"/>
  <c r="E504" i="23"/>
  <c r="F504" i="23"/>
  <c r="H504" i="23" a="1"/>
  <c r="H504" i="23" s="1"/>
  <c r="I504" i="23" a="1"/>
  <c r="I504" i="23"/>
  <c r="J504" i="23" a="1"/>
  <c r="J504" i="23"/>
  <c r="K504" i="23" a="1"/>
  <c r="K504" i="23" s="1"/>
  <c r="L504" i="23"/>
  <c r="N504" i="23"/>
  <c r="O504" i="23"/>
  <c r="P504" i="23"/>
  <c r="Q504" i="23"/>
  <c r="R504" i="23"/>
  <c r="S504" i="23" s="1"/>
  <c r="T504" i="23"/>
  <c r="U504" i="23"/>
  <c r="V504" i="23"/>
  <c r="W504" i="23"/>
  <c r="A505" i="23"/>
  <c r="B505" i="23"/>
  <c r="C505" i="23"/>
  <c r="D505" i="23"/>
  <c r="E505" i="23"/>
  <c r="F505" i="23"/>
  <c r="H505" i="23" a="1"/>
  <c r="H505" i="23"/>
  <c r="I505" i="23" a="1"/>
  <c r="I505" i="23" s="1"/>
  <c r="J505" i="23" a="1"/>
  <c r="J505" i="23"/>
  <c r="K505" i="23" a="1"/>
  <c r="K505" i="23"/>
  <c r="L505" i="23"/>
  <c r="N505" i="23"/>
  <c r="O505" i="23" s="1"/>
  <c r="P505" i="23"/>
  <c r="Q505" i="23" s="1"/>
  <c r="R505" i="23"/>
  <c r="S505" i="23"/>
  <c r="T505" i="23"/>
  <c r="U505" i="23"/>
  <c r="V505" i="23"/>
  <c r="W505" i="23" s="1"/>
  <c r="A506" i="23"/>
  <c r="B506" i="23"/>
  <c r="C506" i="23"/>
  <c r="D506" i="23"/>
  <c r="E506" i="23"/>
  <c r="F506" i="23"/>
  <c r="H506" i="23" a="1"/>
  <c r="H506" i="23" s="1"/>
  <c r="I506" i="23" a="1"/>
  <c r="I506" i="23"/>
  <c r="J506" i="23" a="1"/>
  <c r="J506" i="23"/>
  <c r="K506" i="23" a="1"/>
  <c r="K506" i="23" s="1"/>
  <c r="L506" i="23"/>
  <c r="N506" i="23"/>
  <c r="O506" i="23"/>
  <c r="P506" i="23"/>
  <c r="Q506" i="23"/>
  <c r="R506" i="23"/>
  <c r="S506" i="23"/>
  <c r="T506" i="23"/>
  <c r="U506" i="23" s="1"/>
  <c r="V506" i="23"/>
  <c r="W506" i="23" s="1"/>
  <c r="A507" i="23"/>
  <c r="B507" i="23"/>
  <c r="C507" i="23"/>
  <c r="D507" i="23"/>
  <c r="E507" i="23"/>
  <c r="F507" i="23"/>
  <c r="H507" i="23" a="1"/>
  <c r="H507" i="23"/>
  <c r="I507" i="23" a="1"/>
  <c r="I507" i="23"/>
  <c r="J507" i="23" a="1"/>
  <c r="J507" i="23" s="1"/>
  <c r="K507" i="23" a="1"/>
  <c r="K507" i="23"/>
  <c r="L507" i="23"/>
  <c r="N507" i="23"/>
  <c r="O507" i="23"/>
  <c r="P507" i="23"/>
  <c r="Q507" i="23" s="1"/>
  <c r="R507" i="23"/>
  <c r="S507" i="23"/>
  <c r="T507" i="23"/>
  <c r="U507" i="23" s="1"/>
  <c r="V507" i="23"/>
  <c r="W507" i="23" s="1"/>
  <c r="A508" i="23"/>
  <c r="B508" i="23"/>
  <c r="C508" i="23"/>
  <c r="D508" i="23"/>
  <c r="E508" i="23"/>
  <c r="F508" i="23"/>
  <c r="H508" i="23" a="1"/>
  <c r="H508" i="23" s="1"/>
  <c r="I508" i="23" a="1"/>
  <c r="I508" i="23"/>
  <c r="J508" i="23" a="1"/>
  <c r="J508" i="23" s="1"/>
  <c r="K508" i="23" a="1"/>
  <c r="K508" i="23"/>
  <c r="L508" i="23"/>
  <c r="N508" i="23"/>
  <c r="V508" i="23" s="1"/>
  <c r="P508" i="23"/>
  <c r="Q508" i="23"/>
  <c r="R508" i="23"/>
  <c r="S508" i="23" s="1"/>
  <c r="T508" i="23"/>
  <c r="U508" i="23"/>
  <c r="W508" i="23"/>
  <c r="A509" i="23"/>
  <c r="B509" i="23"/>
  <c r="C509" i="23"/>
  <c r="D509" i="23"/>
  <c r="E509" i="23"/>
  <c r="F509" i="23"/>
  <c r="H509" i="23" a="1"/>
  <c r="H509" i="23"/>
  <c r="I509" i="23" a="1"/>
  <c r="I509" i="23" s="1"/>
  <c r="J509" i="23" a="1"/>
  <c r="J509" i="23" s="1"/>
  <c r="K509" i="23" a="1"/>
  <c r="K509" i="23" s="1"/>
  <c r="L509" i="23"/>
  <c r="N509" i="23"/>
  <c r="O509" i="23"/>
  <c r="P509" i="23"/>
  <c r="Q509" i="23"/>
  <c r="R509" i="23"/>
  <c r="S509" i="23" s="1"/>
  <c r="T509" i="23"/>
  <c r="U509" i="23"/>
  <c r="V509" i="23"/>
  <c r="W509" i="23" s="1"/>
  <c r="A510" i="23"/>
  <c r="B510" i="23"/>
  <c r="C510" i="23"/>
  <c r="D510" i="23"/>
  <c r="E510" i="23"/>
  <c r="F510" i="23"/>
  <c r="H510" i="23" a="1"/>
  <c r="H510" i="23" s="1"/>
  <c r="I510" i="23" a="1"/>
  <c r="I510" i="23" s="1"/>
  <c r="J510" i="23" a="1"/>
  <c r="J510" i="23"/>
  <c r="K510" i="23" a="1"/>
  <c r="K510" i="23"/>
  <c r="L510" i="23"/>
  <c r="N510" i="23"/>
  <c r="O510" i="23"/>
  <c r="P510" i="23"/>
  <c r="Q510" i="23" s="1"/>
  <c r="R510" i="23"/>
  <c r="S510" i="23" s="1"/>
  <c r="T510" i="23"/>
  <c r="U510" i="23"/>
  <c r="V510" i="23"/>
  <c r="W510" i="23"/>
  <c r="A511" i="23"/>
  <c r="B511" i="23"/>
  <c r="C511" i="23"/>
  <c r="D511" i="23"/>
  <c r="E511" i="23"/>
  <c r="F511" i="23"/>
  <c r="H511" i="23" a="1"/>
  <c r="H511" i="23"/>
  <c r="I511" i="23" a="1"/>
  <c r="I511" i="23" s="1"/>
  <c r="J511" i="23" a="1"/>
  <c r="J511" i="23"/>
  <c r="K511" i="23" a="1"/>
  <c r="K511" i="23"/>
  <c r="L511" i="23"/>
  <c r="N511" i="23"/>
  <c r="O511" i="23"/>
  <c r="P511" i="23"/>
  <c r="Q511" i="23" s="1"/>
  <c r="R511" i="23"/>
  <c r="S511" i="23" s="1"/>
  <c r="T511" i="23"/>
  <c r="U511" i="23" s="1"/>
  <c r="V511" i="23"/>
  <c r="W511" i="23" s="1"/>
  <c r="A512" i="23"/>
  <c r="B512" i="23"/>
  <c r="C512" i="23"/>
  <c r="D512" i="23"/>
  <c r="E512" i="23"/>
  <c r="F512" i="23"/>
  <c r="H512" i="23" a="1"/>
  <c r="H512" i="23" s="1"/>
  <c r="I512" i="23" a="1"/>
  <c r="I512" i="23"/>
  <c r="J512" i="23" a="1"/>
  <c r="J512" i="23" s="1"/>
  <c r="K512" i="23" a="1"/>
  <c r="K512" i="23" s="1"/>
  <c r="L512" i="23"/>
  <c r="N512" i="23"/>
  <c r="O512" i="23" s="1"/>
  <c r="P512" i="23"/>
  <c r="Q512" i="23"/>
  <c r="R512" i="23"/>
  <c r="S512" i="23"/>
  <c r="T512" i="23"/>
  <c r="U512" i="23" s="1"/>
  <c r="V512" i="23"/>
  <c r="W512" i="23" s="1"/>
  <c r="A513" i="23"/>
  <c r="B513" i="23"/>
  <c r="C513" i="23"/>
  <c r="D513" i="23"/>
  <c r="E513" i="23"/>
  <c r="F513" i="23"/>
  <c r="H513" i="23" a="1"/>
  <c r="H513" i="23"/>
  <c r="I513" i="23" a="1"/>
  <c r="I513" i="23"/>
  <c r="J513" i="23" a="1"/>
  <c r="J513" i="23" s="1"/>
  <c r="K513" i="23" a="1"/>
  <c r="K513" i="23" s="1"/>
  <c r="L513" i="23"/>
  <c r="N513" i="23"/>
  <c r="O513" i="23" s="1"/>
  <c r="P513" i="23"/>
  <c r="Q513" i="23" s="1"/>
  <c r="R513" i="23"/>
  <c r="S513" i="23"/>
  <c r="T513" i="23"/>
  <c r="U513" i="23" s="1"/>
  <c r="V513" i="23"/>
  <c r="W513" i="23" s="1"/>
  <c r="A514" i="23"/>
  <c r="B514" i="23"/>
  <c r="C514" i="23"/>
  <c r="D514" i="23"/>
  <c r="E514" i="23"/>
  <c r="F514" i="23"/>
  <c r="H514" i="23" a="1"/>
  <c r="H514" i="23"/>
  <c r="I514" i="23" a="1"/>
  <c r="I514" i="23"/>
  <c r="J514" i="23" a="1"/>
  <c r="J514" i="23" s="1"/>
  <c r="K514" i="23" a="1"/>
  <c r="K514" i="23" s="1"/>
  <c r="L514" i="23"/>
  <c r="N514" i="23"/>
  <c r="O514" i="23"/>
  <c r="P514" i="23"/>
  <c r="Q514" i="23"/>
  <c r="R514" i="23"/>
  <c r="S514" i="23" s="1"/>
  <c r="T514" i="23"/>
  <c r="U514" i="23"/>
  <c r="V514" i="23"/>
  <c r="W514" i="23"/>
  <c r="A515" i="23"/>
  <c r="B515" i="23"/>
  <c r="C515" i="23"/>
  <c r="D515" i="23"/>
  <c r="E515" i="23"/>
  <c r="F515" i="23"/>
  <c r="H515" i="23" a="1"/>
  <c r="H515" i="23"/>
  <c r="I515" i="23" a="1"/>
  <c r="I515" i="23" s="1"/>
  <c r="J515" i="23" a="1"/>
  <c r="J515" i="23"/>
  <c r="K515" i="23" a="1"/>
  <c r="K515" i="23"/>
  <c r="L515" i="23"/>
  <c r="N515" i="23"/>
  <c r="O515" i="23" s="1"/>
  <c r="P515" i="23"/>
  <c r="Q515" i="23" s="1"/>
  <c r="R515" i="23"/>
  <c r="S515" i="23" s="1"/>
  <c r="T515" i="23"/>
  <c r="U515" i="23"/>
  <c r="A516" i="23"/>
  <c r="B516" i="23"/>
  <c r="C516" i="23"/>
  <c r="D516" i="23"/>
  <c r="E516" i="23"/>
  <c r="F516" i="23"/>
  <c r="H516" i="23" a="1"/>
  <c r="H516" i="23"/>
  <c r="I516" i="23" a="1"/>
  <c r="I516" i="23" s="1"/>
  <c r="J516" i="23" a="1"/>
  <c r="J516" i="23"/>
  <c r="K516" i="23" a="1"/>
  <c r="K516" i="23" s="1"/>
  <c r="L516" i="23"/>
  <c r="N516" i="23"/>
  <c r="O516" i="23"/>
  <c r="P516" i="23"/>
  <c r="Q516" i="23"/>
  <c r="R516" i="23"/>
  <c r="S516" i="23" s="1"/>
  <c r="T516" i="23"/>
  <c r="U516" i="23"/>
  <c r="V516" i="23"/>
  <c r="W516" i="23"/>
  <c r="A517" i="23"/>
  <c r="B517" i="23"/>
  <c r="C517" i="23"/>
  <c r="D517" i="23"/>
  <c r="E517" i="23"/>
  <c r="F517" i="23"/>
  <c r="H517" i="23" a="1"/>
  <c r="H517" i="23"/>
  <c r="I517" i="23" a="1"/>
  <c r="I517" i="23" s="1"/>
  <c r="J517" i="23" a="1"/>
  <c r="J517" i="23"/>
  <c r="K517" i="23" a="1"/>
  <c r="K517" i="23"/>
  <c r="L517" i="23"/>
  <c r="N517" i="23"/>
  <c r="O517" i="23" s="1"/>
  <c r="P517" i="23"/>
  <c r="Q517" i="23" s="1"/>
  <c r="R517" i="23"/>
  <c r="S517" i="23"/>
  <c r="T517" i="23"/>
  <c r="U517" i="23" s="1"/>
  <c r="A518" i="23"/>
  <c r="B518" i="23"/>
  <c r="C518" i="23"/>
  <c r="D518" i="23"/>
  <c r="E518" i="23"/>
  <c r="F518" i="23"/>
  <c r="H518" i="23" a="1"/>
  <c r="H518" i="23" s="1"/>
  <c r="I518" i="23" a="1"/>
  <c r="I518" i="23" s="1"/>
  <c r="J518" i="23" a="1"/>
  <c r="J518" i="23" s="1"/>
  <c r="K518" i="23" a="1"/>
  <c r="K518" i="23" s="1"/>
  <c r="L518" i="23"/>
  <c r="N518" i="23"/>
  <c r="P518" i="23"/>
  <c r="Q518" i="23"/>
  <c r="R518" i="23"/>
  <c r="S518" i="23" s="1"/>
  <c r="T518" i="23"/>
  <c r="U518" i="23"/>
  <c r="A519" i="23"/>
  <c r="B519" i="23"/>
  <c r="C519" i="23"/>
  <c r="D519" i="23"/>
  <c r="E519" i="23"/>
  <c r="F519" i="23"/>
  <c r="H519" i="23" a="1"/>
  <c r="H519" i="23"/>
  <c r="I519" i="23" a="1"/>
  <c r="I519" i="23"/>
  <c r="J519" i="23" a="1"/>
  <c r="J519" i="23"/>
  <c r="K519" i="23" a="1"/>
  <c r="K519" i="23" s="1"/>
  <c r="L519" i="23"/>
  <c r="N519" i="23"/>
  <c r="O519" i="23" s="1"/>
  <c r="P519" i="23"/>
  <c r="Q519" i="23" s="1"/>
  <c r="R519" i="23"/>
  <c r="S519" i="23" s="1"/>
  <c r="T519" i="23"/>
  <c r="U519" i="23" s="1"/>
  <c r="A520" i="23"/>
  <c r="B520" i="23"/>
  <c r="C520" i="23"/>
  <c r="D520" i="23"/>
  <c r="E520" i="23"/>
  <c r="F520" i="23"/>
  <c r="H520" i="23" a="1"/>
  <c r="H520" i="23"/>
  <c r="I520" i="23" a="1"/>
  <c r="I520" i="23" s="1"/>
  <c r="J520" i="23" a="1"/>
  <c r="J520" i="23" s="1"/>
  <c r="K520" i="23" a="1"/>
  <c r="K520" i="23" s="1"/>
  <c r="L520" i="23"/>
  <c r="N520" i="23"/>
  <c r="O520" i="23" s="1"/>
  <c r="P520" i="23"/>
  <c r="Q520" i="23" s="1"/>
  <c r="R520" i="23"/>
  <c r="S520" i="23"/>
  <c r="T520" i="23"/>
  <c r="U520" i="23"/>
  <c r="V520" i="23"/>
  <c r="W520" i="23" s="1"/>
  <c r="A521" i="23"/>
  <c r="B521" i="23"/>
  <c r="C521" i="23"/>
  <c r="D521" i="23"/>
  <c r="E521" i="23"/>
  <c r="F521" i="23"/>
  <c r="H521" i="23" a="1"/>
  <c r="H521" i="23" s="1"/>
  <c r="I521" i="23" a="1"/>
  <c r="I521" i="23"/>
  <c r="J521" i="23" a="1"/>
  <c r="J521" i="23"/>
  <c r="K521" i="23" a="1"/>
  <c r="K521" i="23" s="1"/>
  <c r="L521" i="23"/>
  <c r="N521" i="23"/>
  <c r="V521" i="23" s="1"/>
  <c r="W521" i="23" s="1"/>
  <c r="P521" i="23"/>
  <c r="Q521" i="23" s="1"/>
  <c r="R521" i="23"/>
  <c r="S521" i="23" s="1"/>
  <c r="T521" i="23"/>
  <c r="U521" i="23" s="1"/>
  <c r="A522" i="23"/>
  <c r="B522" i="23"/>
  <c r="C522" i="23"/>
  <c r="D522" i="23"/>
  <c r="E522" i="23"/>
  <c r="F522" i="23"/>
  <c r="H522" i="23" a="1"/>
  <c r="H522" i="23"/>
  <c r="I522" i="23" a="1"/>
  <c r="I522" i="23" s="1"/>
  <c r="J522" i="23" a="1"/>
  <c r="J522" i="23" s="1"/>
  <c r="K522" i="23" a="1"/>
  <c r="K522" i="23" s="1"/>
  <c r="L522" i="23"/>
  <c r="N522" i="23"/>
  <c r="O522" i="23" s="1"/>
  <c r="P522" i="23"/>
  <c r="Q522" i="23"/>
  <c r="R522" i="23"/>
  <c r="S522" i="23"/>
  <c r="T522" i="23"/>
  <c r="U522" i="23"/>
  <c r="V522" i="23"/>
  <c r="W522" i="23" s="1"/>
  <c r="A523" i="23"/>
  <c r="B523" i="23"/>
  <c r="C523" i="23"/>
  <c r="D523" i="23"/>
  <c r="E523" i="23"/>
  <c r="F523" i="23"/>
  <c r="H523" i="23" a="1"/>
  <c r="H523" i="23"/>
  <c r="I523" i="23" a="1"/>
  <c r="I523" i="23"/>
  <c r="J523" i="23" a="1"/>
  <c r="J523" i="23"/>
  <c r="K523" i="23" a="1"/>
  <c r="K523" i="23" s="1"/>
  <c r="L523" i="23"/>
  <c r="N523" i="23"/>
  <c r="V523" i="23" s="1"/>
  <c r="W523" i="23" s="1"/>
  <c r="O523" i="23"/>
  <c r="P523" i="23"/>
  <c r="Q523" i="23"/>
  <c r="R523" i="23"/>
  <c r="S523" i="23" s="1"/>
  <c r="T523" i="23"/>
  <c r="U523" i="23"/>
  <c r="A524" i="23"/>
  <c r="B524" i="23"/>
  <c r="C524" i="23"/>
  <c r="D524" i="23"/>
  <c r="E524" i="23"/>
  <c r="F524" i="23"/>
  <c r="H524" i="23" a="1"/>
  <c r="H524" i="23"/>
  <c r="I524" i="23" a="1"/>
  <c r="I524" i="23" s="1"/>
  <c r="J524" i="23" a="1"/>
  <c r="J524" i="23" s="1"/>
  <c r="K524" i="23" a="1"/>
  <c r="K524" i="23" s="1"/>
  <c r="L524" i="23"/>
  <c r="N524" i="23"/>
  <c r="O524" i="23"/>
  <c r="P524" i="23"/>
  <c r="Q524" i="23"/>
  <c r="R524" i="23"/>
  <c r="S524" i="23"/>
  <c r="T524" i="23"/>
  <c r="U524" i="23" s="1"/>
  <c r="V524" i="23"/>
  <c r="W524" i="23"/>
  <c r="A525" i="23"/>
  <c r="B525" i="23"/>
  <c r="C525" i="23"/>
  <c r="D525" i="23"/>
  <c r="E525" i="23"/>
  <c r="F525" i="23"/>
  <c r="H525" i="23" a="1"/>
  <c r="H525" i="23"/>
  <c r="I525" i="23" a="1"/>
  <c r="I525" i="23"/>
  <c r="J525" i="23" a="1"/>
  <c r="J525" i="23" s="1"/>
  <c r="K525" i="23" a="1"/>
  <c r="K525" i="23"/>
  <c r="L525" i="23"/>
  <c r="N525" i="23"/>
  <c r="P525" i="23"/>
  <c r="Q525" i="23" s="1"/>
  <c r="R525" i="23"/>
  <c r="S525" i="23"/>
  <c r="T525" i="23"/>
  <c r="U525" i="23"/>
  <c r="A526" i="23"/>
  <c r="B526" i="23"/>
  <c r="C526" i="23"/>
  <c r="D526" i="23"/>
  <c r="E526" i="23"/>
  <c r="F526" i="23"/>
  <c r="H526" i="23" a="1"/>
  <c r="H526" i="23" s="1"/>
  <c r="I526" i="23" a="1"/>
  <c r="I526" i="23" s="1"/>
  <c r="J526" i="23" a="1"/>
  <c r="J526" i="23" s="1"/>
  <c r="K526" i="23" a="1"/>
  <c r="K526" i="23" s="1"/>
  <c r="L526" i="23"/>
  <c r="N526" i="23"/>
  <c r="O526" i="23"/>
  <c r="P526" i="23"/>
  <c r="Q526" i="23" s="1"/>
  <c r="R526" i="23"/>
  <c r="S526" i="23" s="1"/>
  <c r="T526" i="23"/>
  <c r="U526" i="23"/>
  <c r="V526" i="23"/>
  <c r="W526" i="23" s="1"/>
  <c r="A527" i="23"/>
  <c r="B527" i="23"/>
  <c r="C527" i="23"/>
  <c r="D527" i="23"/>
  <c r="E527" i="23"/>
  <c r="F527" i="23"/>
  <c r="H527" i="23" a="1"/>
  <c r="H527" i="23" s="1"/>
  <c r="I527" i="23" a="1"/>
  <c r="I527" i="23" s="1"/>
  <c r="J527" i="23" a="1"/>
  <c r="J527" i="23"/>
  <c r="K527" i="23" a="1"/>
  <c r="K527" i="23"/>
  <c r="L527" i="23"/>
  <c r="N527" i="23"/>
  <c r="O527" i="23" s="1"/>
  <c r="P527" i="23"/>
  <c r="Q527" i="23" s="1"/>
  <c r="R527" i="23"/>
  <c r="S527" i="23" s="1"/>
  <c r="T527" i="23"/>
  <c r="U527" i="23" s="1"/>
  <c r="V527" i="23"/>
  <c r="W527" i="23" s="1"/>
  <c r="A528" i="23"/>
  <c r="B528" i="23"/>
  <c r="C528" i="23"/>
  <c r="D528" i="23"/>
  <c r="E528" i="23"/>
  <c r="F528" i="23"/>
  <c r="H528" i="23" a="1"/>
  <c r="H528" i="23" s="1"/>
  <c r="I528" i="23" a="1"/>
  <c r="I528" i="23"/>
  <c r="J528" i="23" a="1"/>
  <c r="J528" i="23" s="1"/>
  <c r="K528" i="23" a="1"/>
  <c r="K528" i="23" s="1"/>
  <c r="L528" i="23"/>
  <c r="N528" i="23"/>
  <c r="P528" i="23"/>
  <c r="Q528" i="23"/>
  <c r="R528" i="23"/>
  <c r="S528" i="23"/>
  <c r="T528" i="23"/>
  <c r="U528" i="23" s="1"/>
  <c r="A529" i="23"/>
  <c r="B529" i="23"/>
  <c r="C529" i="23"/>
  <c r="D529" i="23"/>
  <c r="E529" i="23"/>
  <c r="F529" i="23"/>
  <c r="H529" i="23" a="1"/>
  <c r="H529" i="23"/>
  <c r="I529" i="23" a="1"/>
  <c r="I529" i="23"/>
  <c r="J529" i="23" a="1"/>
  <c r="J529" i="23" s="1"/>
  <c r="K529" i="23" a="1"/>
  <c r="K529" i="23"/>
  <c r="L529" i="23"/>
  <c r="N529" i="23"/>
  <c r="P529" i="23"/>
  <c r="Q529" i="23" s="1"/>
  <c r="R529" i="23"/>
  <c r="S529" i="23" s="1"/>
  <c r="T529" i="23"/>
  <c r="U529" i="23" s="1"/>
  <c r="A530" i="23"/>
  <c r="B530" i="23"/>
  <c r="C530" i="23"/>
  <c r="D530" i="23"/>
  <c r="E530" i="23"/>
  <c r="F530" i="23"/>
  <c r="H530" i="23" a="1"/>
  <c r="H530" i="23"/>
  <c r="I530" i="23" a="1"/>
  <c r="I530" i="23"/>
  <c r="J530" i="23" a="1"/>
  <c r="J530" i="23" s="1"/>
  <c r="K530" i="23" a="1"/>
  <c r="K530" i="23"/>
  <c r="L530" i="23"/>
  <c r="N530" i="23"/>
  <c r="O530" i="23"/>
  <c r="P530" i="23"/>
  <c r="Q530" i="23" s="1"/>
  <c r="R530" i="23"/>
  <c r="S530" i="23"/>
  <c r="T530" i="23"/>
  <c r="U530" i="23"/>
  <c r="V530" i="23"/>
  <c r="W530" i="23"/>
  <c r="A531" i="23"/>
  <c r="B531" i="23"/>
  <c r="C531" i="23"/>
  <c r="D531" i="23"/>
  <c r="E531" i="23"/>
  <c r="F531" i="23"/>
  <c r="H531" i="23" a="1"/>
  <c r="H531" i="23" s="1"/>
  <c r="I531" i="23" a="1"/>
  <c r="I531" i="23"/>
  <c r="J531" i="23" a="1"/>
  <c r="J531" i="23"/>
  <c r="K531" i="23" a="1"/>
  <c r="K531" i="23"/>
  <c r="L531" i="23"/>
  <c r="N531" i="23"/>
  <c r="O531" i="23" s="1"/>
  <c r="P531" i="23"/>
  <c r="Q531" i="23" s="1"/>
  <c r="R531" i="23"/>
  <c r="S531" i="23"/>
  <c r="T531" i="23"/>
  <c r="U531" i="23"/>
  <c r="A532" i="23"/>
  <c r="B532" i="23"/>
  <c r="C532" i="23"/>
  <c r="D532" i="23"/>
  <c r="E532" i="23"/>
  <c r="F532" i="23"/>
  <c r="H532" i="23" a="1"/>
  <c r="H532" i="23" s="1"/>
  <c r="I532" i="23" a="1"/>
  <c r="I532" i="23"/>
  <c r="J532" i="23" a="1"/>
  <c r="J532" i="23" s="1"/>
  <c r="K532" i="23" a="1"/>
  <c r="K532" i="23" s="1"/>
  <c r="L532" i="23"/>
  <c r="N532" i="23"/>
  <c r="O532" i="23" s="1"/>
  <c r="P532" i="23"/>
  <c r="Q532" i="23"/>
  <c r="R532" i="23"/>
  <c r="S532" i="23"/>
  <c r="T532" i="23"/>
  <c r="U532" i="23"/>
  <c r="V532" i="23"/>
  <c r="W532" i="23" s="1"/>
  <c r="A533" i="23"/>
  <c r="B533" i="23"/>
  <c r="C533" i="23"/>
  <c r="D533" i="23"/>
  <c r="E533" i="23"/>
  <c r="F533" i="23"/>
  <c r="H533" i="23" a="1"/>
  <c r="H533" i="23"/>
  <c r="I533" i="23" a="1"/>
  <c r="I533" i="23"/>
  <c r="J533" i="23" a="1"/>
  <c r="J533" i="23"/>
  <c r="K533" i="23" a="1"/>
  <c r="K533" i="23" s="1"/>
  <c r="L533" i="23"/>
  <c r="N533" i="23"/>
  <c r="O533" i="23" s="1"/>
  <c r="P533" i="23"/>
  <c r="Q533" i="23" s="1"/>
  <c r="R533" i="23"/>
  <c r="S533" i="23" s="1"/>
  <c r="T533" i="23"/>
  <c r="U533" i="23" s="1"/>
  <c r="A534" i="23"/>
  <c r="B534" i="23"/>
  <c r="C534" i="23"/>
  <c r="D534" i="23"/>
  <c r="E534" i="23"/>
  <c r="F534" i="23"/>
  <c r="H534" i="23" a="1"/>
  <c r="H534" i="23"/>
  <c r="I534" i="23" a="1"/>
  <c r="I534" i="23"/>
  <c r="J534" i="23" a="1"/>
  <c r="J534" i="23" s="1"/>
  <c r="K534" i="23" a="1"/>
  <c r="K534" i="23" s="1"/>
  <c r="L534" i="23"/>
  <c r="N534" i="23"/>
  <c r="O534" i="23" s="1"/>
  <c r="P534" i="23"/>
  <c r="Q534" i="23"/>
  <c r="R534" i="23"/>
  <c r="S534" i="23"/>
  <c r="T534" i="23"/>
  <c r="U534" i="23"/>
  <c r="A535" i="23"/>
  <c r="B535" i="23"/>
  <c r="C535" i="23"/>
  <c r="D535" i="23"/>
  <c r="E535" i="23"/>
  <c r="F535" i="23"/>
  <c r="H535" i="23" a="1"/>
  <c r="H535" i="23"/>
  <c r="I535" i="23" a="1"/>
  <c r="I535" i="23"/>
  <c r="J535" i="23" a="1"/>
  <c r="J535" i="23"/>
  <c r="K535" i="23" a="1"/>
  <c r="K535" i="23" s="1"/>
  <c r="L535" i="23"/>
  <c r="N535" i="23"/>
  <c r="O535" i="23" s="1"/>
  <c r="P535" i="23"/>
  <c r="Q535" i="23"/>
  <c r="R535" i="23"/>
  <c r="S535" i="23" s="1"/>
  <c r="T535" i="23"/>
  <c r="U535" i="23" s="1"/>
  <c r="V535" i="23"/>
  <c r="W535" i="23"/>
  <c r="A536" i="23"/>
  <c r="B536" i="23"/>
  <c r="C536" i="23"/>
  <c r="D536" i="23"/>
  <c r="E536" i="23"/>
  <c r="F536" i="23"/>
  <c r="H536" i="23" a="1"/>
  <c r="H536" i="23" s="1"/>
  <c r="I536" i="23" a="1"/>
  <c r="I536" i="23" s="1"/>
  <c r="J536" i="23" a="1"/>
  <c r="J536" i="23" s="1"/>
  <c r="K536" i="23" a="1"/>
  <c r="K536" i="23" s="1"/>
  <c r="L536" i="23"/>
  <c r="N536" i="23"/>
  <c r="O536" i="23"/>
  <c r="P536" i="23"/>
  <c r="Q536" i="23"/>
  <c r="R536" i="23"/>
  <c r="S536" i="23"/>
  <c r="T536" i="23"/>
  <c r="U536" i="23" s="1"/>
  <c r="V536" i="23"/>
  <c r="W536" i="23"/>
  <c r="A537" i="23"/>
  <c r="B537" i="23"/>
  <c r="C537" i="23"/>
  <c r="D537" i="23"/>
  <c r="E537" i="23"/>
  <c r="F537" i="23"/>
  <c r="H537" i="23" a="1"/>
  <c r="H537" i="23"/>
  <c r="I537" i="23" a="1"/>
  <c r="I537" i="23"/>
  <c r="J537" i="23" a="1"/>
  <c r="J537" i="23" s="1"/>
  <c r="K537" i="23" a="1"/>
  <c r="K537" i="23"/>
  <c r="L537" i="23"/>
  <c r="N537" i="23"/>
  <c r="O537" i="23"/>
  <c r="P537" i="23"/>
  <c r="Q537" i="23" s="1"/>
  <c r="R537" i="23"/>
  <c r="S537" i="23" s="1"/>
  <c r="T537" i="23"/>
  <c r="U537" i="23"/>
  <c r="V537" i="23"/>
  <c r="W537" i="23" s="1"/>
  <c r="A538" i="23"/>
  <c r="B538" i="23"/>
  <c r="C538" i="23"/>
  <c r="D538" i="23"/>
  <c r="E538" i="23"/>
  <c r="F538" i="23"/>
  <c r="H538" i="23" a="1"/>
  <c r="H538" i="23" s="1"/>
  <c r="I538" i="23" a="1"/>
  <c r="I538" i="23" s="1"/>
  <c r="J538" i="23" a="1"/>
  <c r="J538" i="23" s="1"/>
  <c r="K538" i="23" a="1"/>
  <c r="K538" i="23"/>
  <c r="L538" i="23"/>
  <c r="N538" i="23"/>
  <c r="O538" i="23"/>
  <c r="P538" i="23"/>
  <c r="Q538" i="23" s="1"/>
  <c r="R538" i="23"/>
  <c r="S538" i="23"/>
  <c r="T538" i="23"/>
  <c r="U538" i="23"/>
  <c r="V538" i="23"/>
  <c r="W538" i="23"/>
  <c r="A539" i="23"/>
  <c r="B539" i="23"/>
  <c r="C539" i="23"/>
  <c r="D539" i="23"/>
  <c r="E539" i="23"/>
  <c r="F539" i="23"/>
  <c r="H539" i="23" a="1"/>
  <c r="H539" i="23" s="1"/>
  <c r="I539" i="23" a="1"/>
  <c r="I539" i="23"/>
  <c r="J539" i="23" a="1"/>
  <c r="J539" i="23"/>
  <c r="K539" i="23" a="1"/>
  <c r="K539" i="23"/>
  <c r="L539" i="23"/>
  <c r="N539" i="23"/>
  <c r="O539" i="23" s="1"/>
  <c r="P539" i="23"/>
  <c r="Q539" i="23" s="1"/>
  <c r="R539" i="23"/>
  <c r="S539" i="23"/>
  <c r="T539" i="23"/>
  <c r="U539" i="23"/>
  <c r="A540" i="23"/>
  <c r="B540" i="23"/>
  <c r="C540" i="23"/>
  <c r="D540" i="23"/>
  <c r="E540" i="23"/>
  <c r="F540" i="23"/>
  <c r="H540" i="23" a="1"/>
  <c r="H540" i="23" s="1"/>
  <c r="I540" i="23" a="1"/>
  <c r="I540" i="23"/>
  <c r="J540" i="23" a="1"/>
  <c r="J540" i="23" s="1"/>
  <c r="K540" i="23" a="1"/>
  <c r="K540" i="23" s="1"/>
  <c r="L540" i="23"/>
  <c r="N540" i="23"/>
  <c r="O540" i="23" s="1"/>
  <c r="P540" i="23"/>
  <c r="Q540" i="23"/>
  <c r="R540" i="23"/>
  <c r="S540" i="23"/>
  <c r="T540" i="23"/>
  <c r="U540" i="23"/>
  <c r="V540" i="23"/>
  <c r="W540" i="23" s="1"/>
  <c r="A541" i="23"/>
  <c r="B541" i="23"/>
  <c r="C541" i="23"/>
  <c r="D541" i="23"/>
  <c r="E541" i="23"/>
  <c r="F541" i="23"/>
  <c r="H541" i="23" a="1"/>
  <c r="H541" i="23"/>
  <c r="I541" i="23" a="1"/>
  <c r="I541" i="23"/>
  <c r="J541" i="23" a="1"/>
  <c r="J541" i="23"/>
  <c r="K541" i="23" a="1"/>
  <c r="K541" i="23" s="1"/>
  <c r="L541" i="23"/>
  <c r="N541" i="23"/>
  <c r="O541" i="23" s="1"/>
  <c r="P541" i="23"/>
  <c r="Q541" i="23" s="1"/>
  <c r="R541" i="23"/>
  <c r="S541" i="23" s="1"/>
  <c r="T541" i="23"/>
  <c r="U541" i="23" s="1"/>
  <c r="A542" i="23"/>
  <c r="B542" i="23"/>
  <c r="C542" i="23"/>
  <c r="D542" i="23"/>
  <c r="E542" i="23"/>
  <c r="F542" i="23"/>
  <c r="H542" i="23" a="1"/>
  <c r="H542" i="23"/>
  <c r="I542" i="23" a="1"/>
  <c r="I542" i="23"/>
  <c r="J542" i="23" a="1"/>
  <c r="J542" i="23" s="1"/>
  <c r="K542" i="23" a="1"/>
  <c r="K542" i="23" s="1"/>
  <c r="L542" i="23"/>
  <c r="N542" i="23"/>
  <c r="P542" i="23"/>
  <c r="Q542" i="23"/>
  <c r="R542" i="23"/>
  <c r="S542" i="23"/>
  <c r="T542" i="23"/>
  <c r="U542" i="23"/>
  <c r="A543" i="23"/>
  <c r="B543" i="23"/>
  <c r="C543" i="23"/>
  <c r="D543" i="23"/>
  <c r="E543" i="23"/>
  <c r="F543" i="23"/>
  <c r="H543" i="23" a="1"/>
  <c r="H543" i="23"/>
  <c r="I543" i="23" a="1"/>
  <c r="I543" i="23"/>
  <c r="J543" i="23" a="1"/>
  <c r="J543" i="23"/>
  <c r="K543" i="23" a="1"/>
  <c r="K543" i="23" s="1"/>
  <c r="L543" i="23"/>
  <c r="N543" i="23"/>
  <c r="P543" i="23"/>
  <c r="Q543" i="23"/>
  <c r="R543" i="23"/>
  <c r="S543" i="23" s="1"/>
  <c r="T543" i="23"/>
  <c r="U543" i="23" s="1"/>
  <c r="A544" i="23"/>
  <c r="B544" i="23"/>
  <c r="C544" i="23"/>
  <c r="D544" i="23"/>
  <c r="E544" i="23"/>
  <c r="F544" i="23"/>
  <c r="H544" i="23" a="1"/>
  <c r="H544" i="23" s="1"/>
  <c r="I544" i="23" a="1"/>
  <c r="I544" i="23" s="1"/>
  <c r="J544" i="23" a="1"/>
  <c r="J544" i="23" s="1"/>
  <c r="K544" i="23" a="1"/>
  <c r="K544" i="23" s="1"/>
  <c r="L544" i="23"/>
  <c r="N544" i="23"/>
  <c r="O544" i="23"/>
  <c r="P544" i="23"/>
  <c r="Q544" i="23"/>
  <c r="R544" i="23"/>
  <c r="S544" i="23"/>
  <c r="T544" i="23"/>
  <c r="U544" i="23"/>
  <c r="V544" i="23"/>
  <c r="W544" i="23"/>
  <c r="A545" i="23"/>
  <c r="B545" i="23"/>
  <c r="C545" i="23"/>
  <c r="D545" i="23"/>
  <c r="E545" i="23"/>
  <c r="F545" i="23"/>
  <c r="H545" i="23" a="1"/>
  <c r="H545" i="23"/>
  <c r="I545" i="23" a="1"/>
  <c r="I545" i="23"/>
  <c r="J545" i="23" a="1"/>
  <c r="J545" i="23"/>
  <c r="K545" i="23" a="1"/>
  <c r="K545" i="23"/>
  <c r="L545" i="23"/>
  <c r="N545" i="23"/>
  <c r="O545" i="23" s="1"/>
  <c r="P545" i="23"/>
  <c r="Q545" i="23" s="1"/>
  <c r="R545" i="23"/>
  <c r="S545" i="23" s="1"/>
  <c r="T545" i="23"/>
  <c r="U545" i="23"/>
  <c r="V545" i="23"/>
  <c r="W545" i="23" s="1"/>
  <c r="A546" i="23"/>
  <c r="B546" i="23"/>
  <c r="C546" i="23"/>
  <c r="D546" i="23"/>
  <c r="E546" i="23"/>
  <c r="F546" i="23"/>
  <c r="H546" i="23" a="1"/>
  <c r="H546" i="23" s="1"/>
  <c r="I546" i="23" a="1"/>
  <c r="I546" i="23" s="1"/>
  <c r="J546" i="23" a="1"/>
  <c r="J546" i="23" s="1"/>
  <c r="K546" i="23" a="1"/>
  <c r="K546" i="23"/>
  <c r="L546" i="23"/>
  <c r="N546" i="23"/>
  <c r="O546" i="23"/>
  <c r="P546" i="23"/>
  <c r="Q546" i="23" s="1"/>
  <c r="R546" i="23"/>
  <c r="S546" i="23"/>
  <c r="T546" i="23"/>
  <c r="U546" i="23"/>
  <c r="V546" i="23"/>
  <c r="W546" i="23"/>
  <c r="A547" i="23"/>
  <c r="B547" i="23"/>
  <c r="C547" i="23"/>
  <c r="D547" i="23"/>
  <c r="E547" i="23"/>
  <c r="F547" i="23"/>
  <c r="H547" i="23" a="1"/>
  <c r="H547" i="23" s="1"/>
  <c r="I547" i="23" a="1"/>
  <c r="I547" i="23"/>
  <c r="J547" i="23" a="1"/>
  <c r="J547" i="23"/>
  <c r="K547" i="23" a="1"/>
  <c r="K547" i="23"/>
  <c r="L547" i="23"/>
  <c r="N547" i="23"/>
  <c r="O547" i="23" s="1"/>
  <c r="P547" i="23"/>
  <c r="Q547" i="23" s="1"/>
  <c r="R547" i="23"/>
  <c r="S547" i="23"/>
  <c r="T547" i="23"/>
  <c r="U547" i="23" s="1"/>
  <c r="A548" i="23"/>
  <c r="B548" i="23"/>
  <c r="C548" i="23"/>
  <c r="D548" i="23"/>
  <c r="E548" i="23"/>
  <c r="F548" i="23"/>
  <c r="H548" i="23" a="1"/>
  <c r="H548" i="23" s="1"/>
  <c r="I548" i="23" a="1"/>
  <c r="I548" i="23"/>
  <c r="J548" i="23" a="1"/>
  <c r="J548" i="23" s="1"/>
  <c r="K548" i="23" a="1"/>
  <c r="K548" i="23" s="1"/>
  <c r="L548" i="23"/>
  <c r="N548" i="23"/>
  <c r="O548" i="23"/>
  <c r="P548" i="23"/>
  <c r="Q548" i="23"/>
  <c r="R548" i="23"/>
  <c r="S548" i="23"/>
  <c r="T548" i="23"/>
  <c r="U548" i="23"/>
  <c r="V548" i="23"/>
  <c r="W548" i="23"/>
  <c r="A549" i="23"/>
  <c r="B549" i="23"/>
  <c r="C549" i="23"/>
  <c r="D549" i="23"/>
  <c r="E549" i="23"/>
  <c r="F549" i="23"/>
  <c r="H549" i="23" a="1"/>
  <c r="H549" i="23"/>
  <c r="I549" i="23" a="1"/>
  <c r="I549" i="23"/>
  <c r="J549" i="23" a="1"/>
  <c r="J549" i="23"/>
  <c r="K549" i="23" a="1"/>
  <c r="K549" i="23"/>
  <c r="L549" i="23"/>
  <c r="N549" i="23"/>
  <c r="O549" i="23" s="1"/>
  <c r="P549" i="23"/>
  <c r="Q549" i="23" s="1"/>
  <c r="R549" i="23"/>
  <c r="S549" i="23" s="1"/>
  <c r="T549" i="23"/>
  <c r="U549" i="23" s="1"/>
  <c r="V549" i="23"/>
  <c r="W549" i="23" s="1"/>
  <c r="A550" i="23"/>
  <c r="B550" i="23"/>
  <c r="C550" i="23"/>
  <c r="D550" i="23"/>
  <c r="E550" i="23"/>
  <c r="F550" i="23"/>
  <c r="H550" i="23" a="1"/>
  <c r="H550" i="23"/>
  <c r="I550" i="23" a="1"/>
  <c r="I550" i="23"/>
  <c r="J550" i="23" a="1"/>
  <c r="J550" i="23" s="1"/>
  <c r="K550" i="23" a="1"/>
  <c r="K550" i="23" s="1"/>
  <c r="L550" i="23"/>
  <c r="N550" i="23"/>
  <c r="O550" i="23" s="1"/>
  <c r="P550" i="23"/>
  <c r="Q550" i="23"/>
  <c r="R550" i="23"/>
  <c r="S550" i="23"/>
  <c r="T550" i="23"/>
  <c r="U550" i="23"/>
  <c r="V550" i="23"/>
  <c r="W550" i="23" s="1"/>
  <c r="A551" i="23"/>
  <c r="B551" i="23"/>
  <c r="C551" i="23"/>
  <c r="D551" i="23"/>
  <c r="E551" i="23"/>
  <c r="F551" i="23"/>
  <c r="H551" i="23" a="1"/>
  <c r="H551" i="23"/>
  <c r="I551" i="23" a="1"/>
  <c r="I551" i="23"/>
  <c r="J551" i="23" a="1"/>
  <c r="J551" i="23"/>
  <c r="K551" i="23" a="1"/>
  <c r="K551" i="23" s="1"/>
  <c r="L551" i="23"/>
  <c r="N551" i="23"/>
  <c r="O551" i="23" s="1"/>
  <c r="P551" i="23"/>
  <c r="Q551" i="23"/>
  <c r="R551" i="23"/>
  <c r="S551" i="23" s="1"/>
  <c r="T551" i="23"/>
  <c r="U551" i="23" s="1"/>
  <c r="V551" i="23"/>
  <c r="W551" i="23" s="1"/>
  <c r="A552" i="23"/>
  <c r="B552" i="23"/>
  <c r="C552" i="23"/>
  <c r="D552" i="23"/>
  <c r="E552" i="23"/>
  <c r="F552" i="23"/>
  <c r="H552" i="23" a="1"/>
  <c r="H552" i="23" s="1"/>
  <c r="I552" i="23" a="1"/>
  <c r="I552" i="23" s="1"/>
  <c r="J552" i="23" a="1"/>
  <c r="J552" i="23" s="1"/>
  <c r="K552" i="23" a="1"/>
  <c r="K552" i="23" s="1"/>
  <c r="L552" i="23"/>
  <c r="N552" i="23"/>
  <c r="O552" i="23"/>
  <c r="P552" i="23"/>
  <c r="Q552" i="23"/>
  <c r="R552" i="23"/>
  <c r="S552" i="23"/>
  <c r="T552" i="23"/>
  <c r="U552" i="23"/>
  <c r="V552" i="23"/>
  <c r="W552" i="23"/>
  <c r="A553" i="23"/>
  <c r="B553" i="23"/>
  <c r="C553" i="23"/>
  <c r="D553" i="23"/>
  <c r="E553" i="23"/>
  <c r="F553" i="23"/>
  <c r="H553" i="23" a="1"/>
  <c r="H553" i="23"/>
  <c r="I553" i="23" a="1"/>
  <c r="I553" i="23"/>
  <c r="J553" i="23" a="1"/>
  <c r="J553" i="23"/>
  <c r="K553" i="23" a="1"/>
  <c r="K553" i="23"/>
  <c r="L553" i="23"/>
  <c r="N553" i="23"/>
  <c r="O553" i="23"/>
  <c r="P553" i="23"/>
  <c r="Q553" i="23" s="1"/>
  <c r="R553" i="23"/>
  <c r="S553" i="23" s="1"/>
  <c r="T553" i="23"/>
  <c r="U553" i="23"/>
  <c r="V553" i="23"/>
  <c r="W553" i="23" s="1"/>
  <c r="A554" i="23"/>
  <c r="B554" i="23"/>
  <c r="C554" i="23"/>
  <c r="D554" i="23"/>
  <c r="E554" i="23"/>
  <c r="F554" i="23"/>
  <c r="H554" i="23" a="1"/>
  <c r="H554" i="23" s="1"/>
  <c r="I554" i="23" a="1"/>
  <c r="I554" i="23" s="1"/>
  <c r="J554" i="23" a="1"/>
  <c r="J554" i="23" s="1"/>
  <c r="K554" i="23" a="1"/>
  <c r="K554" i="23"/>
  <c r="L554" i="23"/>
  <c r="N554" i="23"/>
  <c r="O554" i="23"/>
  <c r="P554" i="23"/>
  <c r="Q554" i="23" s="1"/>
  <c r="R554" i="23"/>
  <c r="S554" i="23"/>
  <c r="T554" i="23"/>
  <c r="U554" i="23"/>
  <c r="V554" i="23"/>
  <c r="W554" i="23"/>
  <c r="A555" i="23"/>
  <c r="B555" i="23"/>
  <c r="C555" i="23"/>
  <c r="D555" i="23"/>
  <c r="E555" i="23"/>
  <c r="F555" i="23"/>
  <c r="H555" i="23" a="1"/>
  <c r="H555" i="23" s="1"/>
  <c r="I555" i="23" a="1"/>
  <c r="I555" i="23"/>
  <c r="J555" i="23" a="1"/>
  <c r="J555" i="23"/>
  <c r="K555" i="23" a="1"/>
  <c r="K555" i="23"/>
  <c r="L555" i="23"/>
  <c r="N555" i="23"/>
  <c r="P555" i="23"/>
  <c r="Q555" i="23" s="1"/>
  <c r="R555" i="23"/>
  <c r="S555" i="23"/>
  <c r="T555" i="23"/>
  <c r="U555" i="23"/>
  <c r="A556" i="23"/>
  <c r="B556" i="23"/>
  <c r="C556" i="23"/>
  <c r="D556" i="23"/>
  <c r="E556" i="23"/>
  <c r="F556" i="23"/>
  <c r="H556" i="23" a="1"/>
  <c r="H556" i="23" s="1"/>
  <c r="I556" i="23" a="1"/>
  <c r="I556" i="23"/>
  <c r="J556" i="23" a="1"/>
  <c r="J556" i="23" s="1"/>
  <c r="K556" i="23" a="1"/>
  <c r="K556" i="23" s="1"/>
  <c r="L556" i="23"/>
  <c r="N556" i="23"/>
  <c r="O556" i="23"/>
  <c r="P556" i="23"/>
  <c r="Q556" i="23" s="1"/>
  <c r="R556" i="23"/>
  <c r="S556" i="23"/>
  <c r="T556" i="23"/>
  <c r="U556" i="23"/>
  <c r="V556" i="23"/>
  <c r="W556" i="23"/>
  <c r="A557" i="23"/>
  <c r="B557" i="23"/>
  <c r="C557" i="23"/>
  <c r="D557" i="23"/>
  <c r="E557" i="23"/>
  <c r="F557" i="23"/>
  <c r="H557" i="23" a="1"/>
  <c r="H557" i="23" s="1"/>
  <c r="I557" i="23" a="1"/>
  <c r="I557" i="23"/>
  <c r="J557" i="23" a="1"/>
  <c r="J557" i="23"/>
  <c r="K557" i="23" a="1"/>
  <c r="K557" i="23"/>
  <c r="L557" i="23"/>
  <c r="N557" i="23"/>
  <c r="O557" i="23" s="1"/>
  <c r="P557" i="23"/>
  <c r="Q557" i="23" s="1"/>
  <c r="R557" i="23"/>
  <c r="S557" i="23" s="1"/>
  <c r="T557" i="23"/>
  <c r="U557" i="23" s="1"/>
  <c r="V557" i="23"/>
  <c r="W557" i="23" s="1"/>
  <c r="A558" i="23"/>
  <c r="B558" i="23"/>
  <c r="C558" i="23"/>
  <c r="D558" i="23"/>
  <c r="E558" i="23"/>
  <c r="F558" i="23"/>
  <c r="H558" i="23" a="1"/>
  <c r="H558" i="23"/>
  <c r="I558" i="23" a="1"/>
  <c r="I558" i="23"/>
  <c r="J558" i="23" a="1"/>
  <c r="J558" i="23" s="1"/>
  <c r="K558" i="23" a="1"/>
  <c r="K558" i="23" s="1"/>
  <c r="L558" i="23"/>
  <c r="N558" i="23"/>
  <c r="O558" i="23" s="1"/>
  <c r="P558" i="23"/>
  <c r="Q558" i="23"/>
  <c r="R558" i="23"/>
  <c r="S558" i="23"/>
  <c r="T558" i="23"/>
  <c r="U558" i="23"/>
  <c r="A559" i="23"/>
  <c r="B559" i="23"/>
  <c r="C559" i="23"/>
  <c r="D559" i="23"/>
  <c r="E559" i="23"/>
  <c r="F559" i="23"/>
  <c r="H559" i="23" a="1"/>
  <c r="H559" i="23"/>
  <c r="I559" i="23" a="1"/>
  <c r="I559" i="23"/>
  <c r="J559" i="23" a="1"/>
  <c r="J559" i="23"/>
  <c r="K559" i="23" a="1"/>
  <c r="K559" i="23" s="1"/>
  <c r="L559" i="23"/>
  <c r="N559" i="23"/>
  <c r="O559" i="23" s="1"/>
  <c r="P559" i="23"/>
  <c r="Q559" i="23"/>
  <c r="R559" i="23"/>
  <c r="S559" i="23" s="1"/>
  <c r="T559" i="23"/>
  <c r="U559" i="23" s="1"/>
  <c r="A560" i="23"/>
  <c r="B560" i="23"/>
  <c r="C560" i="23"/>
  <c r="D560" i="23"/>
  <c r="E560" i="23"/>
  <c r="F560" i="23"/>
  <c r="H560" i="23" a="1"/>
  <c r="H560" i="23" s="1"/>
  <c r="I560" i="23" a="1"/>
  <c r="I560" i="23" s="1"/>
  <c r="J560" i="23" a="1"/>
  <c r="J560" i="23" s="1"/>
  <c r="K560" i="23" a="1"/>
  <c r="K560" i="23" s="1"/>
  <c r="L560" i="23"/>
  <c r="N560" i="23"/>
  <c r="O560" i="23"/>
  <c r="P560" i="23"/>
  <c r="Q560" i="23"/>
  <c r="R560" i="23"/>
  <c r="S560" i="23"/>
  <c r="T560" i="23"/>
  <c r="U560" i="23" s="1"/>
  <c r="V560" i="23"/>
  <c r="W560" i="23"/>
  <c r="A561" i="23"/>
  <c r="B561" i="23"/>
  <c r="C561" i="23"/>
  <c r="D561" i="23"/>
  <c r="E561" i="23"/>
  <c r="F561" i="23"/>
  <c r="H561" i="23" a="1"/>
  <c r="H561" i="23"/>
  <c r="I561" i="23" a="1"/>
  <c r="I561" i="23"/>
  <c r="J561" i="23" a="1"/>
  <c r="J561" i="23" s="1"/>
  <c r="K561" i="23" a="1"/>
  <c r="K561" i="23"/>
  <c r="L561" i="23"/>
  <c r="N561" i="23"/>
  <c r="O561" i="23"/>
  <c r="P561" i="23"/>
  <c r="Q561" i="23" s="1"/>
  <c r="R561" i="23"/>
  <c r="S561" i="23" s="1"/>
  <c r="T561" i="23"/>
  <c r="U561" i="23"/>
  <c r="V561" i="23"/>
  <c r="W561" i="23" s="1"/>
  <c r="A562" i="23"/>
  <c r="B562" i="23"/>
  <c r="C562" i="23"/>
  <c r="D562" i="23"/>
  <c r="E562" i="23"/>
  <c r="F562" i="23"/>
  <c r="H562" i="23" a="1"/>
  <c r="H562" i="23" s="1"/>
  <c r="I562" i="23" a="1"/>
  <c r="I562" i="23" s="1"/>
  <c r="J562" i="23" a="1"/>
  <c r="J562" i="23" s="1"/>
  <c r="K562" i="23" a="1"/>
  <c r="K562" i="23"/>
  <c r="L562" i="23"/>
  <c r="N562" i="23"/>
  <c r="O562" i="23"/>
  <c r="P562" i="23"/>
  <c r="Q562" i="23" s="1"/>
  <c r="R562" i="23"/>
  <c r="S562" i="23"/>
  <c r="T562" i="23"/>
  <c r="U562" i="23"/>
  <c r="V562" i="23"/>
  <c r="W562" i="23"/>
  <c r="A563" i="23"/>
  <c r="B563" i="23"/>
  <c r="C563" i="23"/>
  <c r="D563" i="23"/>
  <c r="E563" i="23"/>
  <c r="F563" i="23"/>
  <c r="H563" i="23" a="1"/>
  <c r="H563" i="23" s="1"/>
  <c r="I563" i="23" a="1"/>
  <c r="I563" i="23"/>
  <c r="J563" i="23" a="1"/>
  <c r="J563" i="23"/>
  <c r="K563" i="23" a="1"/>
  <c r="K563" i="23"/>
  <c r="L563" i="23"/>
  <c r="N563" i="23"/>
  <c r="P563" i="23"/>
  <c r="Q563" i="23" s="1"/>
  <c r="R563" i="23"/>
  <c r="S563" i="23"/>
  <c r="T563" i="23"/>
  <c r="U563" i="23" s="1"/>
  <c r="A564" i="23"/>
  <c r="B564" i="23"/>
  <c r="C564" i="23"/>
  <c r="D564" i="23"/>
  <c r="E564" i="23"/>
  <c r="F564" i="23"/>
  <c r="H564" i="23" a="1"/>
  <c r="H564" i="23" s="1"/>
  <c r="I564" i="23" a="1"/>
  <c r="I564" i="23"/>
  <c r="J564" i="23" a="1"/>
  <c r="J564" i="23" s="1"/>
  <c r="K564" i="23" a="1"/>
  <c r="K564" i="23" s="1"/>
  <c r="L564" i="23"/>
  <c r="N564" i="23"/>
  <c r="O564" i="23"/>
  <c r="P564" i="23"/>
  <c r="Q564" i="23"/>
  <c r="R564" i="23"/>
  <c r="S564" i="23"/>
  <c r="T564" i="23"/>
  <c r="U564" i="23"/>
  <c r="V564" i="23"/>
  <c r="W564" i="23"/>
  <c r="A565" i="23"/>
  <c r="B565" i="23"/>
  <c r="C565" i="23"/>
  <c r="D565" i="23"/>
  <c r="E565" i="23"/>
  <c r="F565" i="23"/>
  <c r="H565" i="23" a="1"/>
  <c r="H565" i="23"/>
  <c r="I565" i="23" a="1"/>
  <c r="I565" i="23"/>
  <c r="J565" i="23" a="1"/>
  <c r="J565" i="23"/>
  <c r="K565" i="23" a="1"/>
  <c r="K565" i="23"/>
  <c r="L565" i="23"/>
  <c r="N565" i="23"/>
  <c r="O565" i="23" s="1"/>
  <c r="P565" i="23"/>
  <c r="Q565" i="23"/>
  <c r="R565" i="23"/>
  <c r="S565" i="23" s="1"/>
  <c r="T565" i="23"/>
  <c r="U565" i="23" s="1"/>
  <c r="V565" i="23"/>
  <c r="W565" i="23" s="1"/>
  <c r="A566" i="23"/>
  <c r="B566" i="23"/>
  <c r="C566" i="23"/>
  <c r="D566" i="23"/>
  <c r="E566" i="23"/>
  <c r="F566" i="23"/>
  <c r="H566" i="23" a="1"/>
  <c r="H566" i="23" s="1"/>
  <c r="I566" i="23" a="1"/>
  <c r="I566" i="23"/>
  <c r="J566" i="23" a="1"/>
  <c r="J566" i="23" s="1"/>
  <c r="K566" i="23" a="1"/>
  <c r="K566" i="23" s="1"/>
  <c r="L566" i="23"/>
  <c r="N566" i="23"/>
  <c r="O566" i="23" s="1"/>
  <c r="P566" i="23"/>
  <c r="Q566" i="23"/>
  <c r="R566" i="23"/>
  <c r="S566" i="23"/>
  <c r="T566" i="23"/>
  <c r="U566" i="23"/>
  <c r="V566" i="23"/>
  <c r="W566" i="23" s="1"/>
  <c r="A567" i="23"/>
  <c r="B567" i="23"/>
  <c r="C567" i="23"/>
  <c r="D567" i="23"/>
  <c r="E567" i="23"/>
  <c r="F567" i="23"/>
  <c r="H567" i="23" a="1"/>
  <c r="H567" i="23"/>
  <c r="I567" i="23" a="1"/>
  <c r="I567" i="23"/>
  <c r="J567" i="23" a="1"/>
  <c r="J567" i="23"/>
  <c r="K567" i="23" a="1"/>
  <c r="K567" i="23" s="1"/>
  <c r="L567" i="23"/>
  <c r="N567" i="23"/>
  <c r="O567" i="23" s="1"/>
  <c r="P567" i="23"/>
  <c r="Q567" i="23"/>
  <c r="R567" i="23"/>
  <c r="S567" i="23" s="1"/>
  <c r="T567" i="23"/>
  <c r="U567" i="23" s="1"/>
  <c r="V567" i="23"/>
  <c r="W567" i="23" s="1"/>
  <c r="A568" i="23"/>
  <c r="B568" i="23"/>
  <c r="C568" i="23"/>
  <c r="D568" i="23"/>
  <c r="E568" i="23"/>
  <c r="F568" i="23"/>
  <c r="H568" i="23" a="1"/>
  <c r="H568" i="23" s="1"/>
  <c r="I568" i="23" a="1"/>
  <c r="I568" i="23" s="1"/>
  <c r="J568" i="23" a="1"/>
  <c r="J568" i="23" s="1"/>
  <c r="K568" i="23" a="1"/>
  <c r="K568" i="23" s="1"/>
  <c r="L568" i="23"/>
  <c r="N568" i="23"/>
  <c r="O568" i="23"/>
  <c r="P568" i="23"/>
  <c r="Q568" i="23"/>
  <c r="R568" i="23"/>
  <c r="S568" i="23"/>
  <c r="T568" i="23"/>
  <c r="U568" i="23"/>
  <c r="V568" i="23"/>
  <c r="W568" i="23"/>
  <c r="A569" i="23"/>
  <c r="B569" i="23"/>
  <c r="C569" i="23"/>
  <c r="D569" i="23"/>
  <c r="E569" i="23"/>
  <c r="F569" i="23"/>
  <c r="H569" i="23" a="1"/>
  <c r="H569" i="23"/>
  <c r="I569" i="23" a="1"/>
  <c r="I569" i="23"/>
  <c r="J569" i="23" a="1"/>
  <c r="J569" i="23"/>
  <c r="K569" i="23" a="1"/>
  <c r="K569" i="23"/>
  <c r="L569" i="23"/>
  <c r="N569" i="23"/>
  <c r="O569" i="23"/>
  <c r="P569" i="23"/>
  <c r="Q569" i="23" s="1"/>
  <c r="R569" i="23"/>
  <c r="S569" i="23" s="1"/>
  <c r="T569" i="23"/>
  <c r="U569" i="23"/>
  <c r="V569" i="23"/>
  <c r="W569" i="23" s="1"/>
  <c r="A570" i="23"/>
  <c r="B570" i="23"/>
  <c r="C570" i="23"/>
  <c r="D570" i="23"/>
  <c r="E570" i="23"/>
  <c r="F570" i="23"/>
  <c r="H570" i="23" a="1"/>
  <c r="H570" i="23" s="1"/>
  <c r="I570" i="23" a="1"/>
  <c r="I570" i="23" s="1"/>
  <c r="J570" i="23" a="1"/>
  <c r="J570" i="23" s="1"/>
  <c r="K570" i="23" a="1"/>
  <c r="K570" i="23"/>
  <c r="L570" i="23"/>
  <c r="N570" i="23"/>
  <c r="O570" i="23"/>
  <c r="P570" i="23"/>
  <c r="Q570" i="23" s="1"/>
  <c r="R570" i="23"/>
  <c r="S570" i="23"/>
  <c r="T570" i="23"/>
  <c r="U570" i="23"/>
  <c r="V570" i="23"/>
  <c r="W570" i="23"/>
  <c r="A571" i="23"/>
  <c r="B571" i="23"/>
  <c r="C571" i="23"/>
  <c r="D571" i="23"/>
  <c r="E571" i="23"/>
  <c r="F571" i="23"/>
  <c r="H571" i="23" a="1"/>
  <c r="H571" i="23" s="1"/>
  <c r="I571" i="23" a="1"/>
  <c r="I571" i="23"/>
  <c r="J571" i="23" a="1"/>
  <c r="J571" i="23"/>
  <c r="K571" i="23" a="1"/>
  <c r="K571" i="23"/>
  <c r="L571" i="23"/>
  <c r="N571" i="23"/>
  <c r="P571" i="23"/>
  <c r="Q571" i="23" s="1"/>
  <c r="R571" i="23"/>
  <c r="S571" i="23"/>
  <c r="T571" i="23"/>
  <c r="U571" i="23"/>
  <c r="A572" i="23"/>
  <c r="B572" i="23"/>
  <c r="C572" i="23"/>
  <c r="D572" i="23"/>
  <c r="E572" i="23"/>
  <c r="F572" i="23"/>
  <c r="H572" i="23" a="1"/>
  <c r="H572" i="23" s="1"/>
  <c r="I572" i="23" a="1"/>
  <c r="I572" i="23"/>
  <c r="J572" i="23" a="1"/>
  <c r="J572" i="23" s="1"/>
  <c r="K572" i="23" a="1"/>
  <c r="K572" i="23" s="1"/>
  <c r="L572" i="23"/>
  <c r="N572" i="23"/>
  <c r="O572" i="23"/>
  <c r="P572" i="23"/>
  <c r="Q572" i="23" s="1"/>
  <c r="R572" i="23"/>
  <c r="S572" i="23"/>
  <c r="T572" i="23"/>
  <c r="U572" i="23"/>
  <c r="V572" i="23"/>
  <c r="W572" i="23"/>
  <c r="A573" i="23"/>
  <c r="B573" i="23"/>
  <c r="C573" i="23"/>
  <c r="D573" i="23"/>
  <c r="E573" i="23"/>
  <c r="F573" i="23"/>
  <c r="H573" i="23" a="1"/>
  <c r="H573" i="23" s="1"/>
  <c r="I573" i="23" a="1"/>
  <c r="I573" i="23"/>
  <c r="J573" i="23" a="1"/>
  <c r="J573" i="23"/>
  <c r="K573" i="23" a="1"/>
  <c r="K573" i="23"/>
  <c r="L573" i="23"/>
  <c r="N573" i="23"/>
  <c r="O573" i="23"/>
  <c r="P573" i="23"/>
  <c r="Q573" i="23"/>
  <c r="R573" i="23"/>
  <c r="S573" i="23"/>
  <c r="T573" i="23"/>
  <c r="U573" i="23" s="1"/>
  <c r="V573" i="23"/>
  <c r="W573" i="23" s="1"/>
  <c r="A574" i="23"/>
  <c r="B574" i="23"/>
  <c r="C574" i="23"/>
  <c r="D574" i="23"/>
  <c r="E574" i="23"/>
  <c r="F574" i="23"/>
  <c r="H574" i="23" a="1"/>
  <c r="H574" i="23" s="1"/>
  <c r="I574" i="23" a="1"/>
  <c r="I574" i="23" s="1"/>
  <c r="J574" i="23" a="1"/>
  <c r="J574" i="23" s="1"/>
  <c r="K574" i="23" a="1"/>
  <c r="K574" i="23"/>
  <c r="L574" i="23"/>
  <c r="N574" i="23"/>
  <c r="O574" i="23" s="1"/>
  <c r="P574" i="23"/>
  <c r="Q574" i="23"/>
  <c r="R574" i="23"/>
  <c r="S574" i="23" s="1"/>
  <c r="T574" i="23"/>
  <c r="U574" i="23"/>
  <c r="V574" i="23"/>
  <c r="W574" i="23" s="1"/>
  <c r="A575" i="23"/>
  <c r="B575" i="23"/>
  <c r="C575" i="23"/>
  <c r="D575" i="23"/>
  <c r="E575" i="23"/>
  <c r="F575" i="23"/>
  <c r="H575" i="23" a="1"/>
  <c r="H575" i="23"/>
  <c r="I575" i="23" a="1"/>
  <c r="I575" i="23" s="1"/>
  <c r="J575" i="23" a="1"/>
  <c r="J575" i="23" s="1"/>
  <c r="K575" i="23" a="1"/>
  <c r="K575" i="23" s="1"/>
  <c r="L575" i="23"/>
  <c r="N575" i="23"/>
  <c r="O575" i="23"/>
  <c r="P575" i="23"/>
  <c r="Q575" i="23" s="1"/>
  <c r="R575" i="23"/>
  <c r="S575" i="23" s="1"/>
  <c r="T575" i="23"/>
  <c r="U575" i="23"/>
  <c r="V575" i="23"/>
  <c r="W575" i="23" s="1"/>
  <c r="A576" i="23"/>
  <c r="B576" i="23"/>
  <c r="C576" i="23"/>
  <c r="D576" i="23"/>
  <c r="E576" i="23"/>
  <c r="F576" i="23"/>
  <c r="H576" i="23" a="1"/>
  <c r="H576" i="23" s="1"/>
  <c r="I576" i="23" a="1"/>
  <c r="I576" i="23" s="1"/>
  <c r="J576" i="23" a="1"/>
  <c r="J576" i="23"/>
  <c r="K576" i="23" a="1"/>
  <c r="K576" i="23"/>
  <c r="L576" i="23"/>
  <c r="N576" i="23"/>
  <c r="O576" i="23"/>
  <c r="P576" i="23"/>
  <c r="Q576" i="23"/>
  <c r="R576" i="23"/>
  <c r="S576" i="23" s="1"/>
  <c r="T576" i="23"/>
  <c r="U576" i="23" s="1"/>
  <c r="V576" i="23"/>
  <c r="W576" i="23"/>
  <c r="A577" i="23"/>
  <c r="B577" i="23"/>
  <c r="C577" i="23"/>
  <c r="D577" i="23"/>
  <c r="E577" i="23"/>
  <c r="F577" i="23"/>
  <c r="H577" i="23" a="1"/>
  <c r="H577" i="23"/>
  <c r="I577" i="23" a="1"/>
  <c r="I577" i="23" s="1"/>
  <c r="J577" i="23" a="1"/>
  <c r="J577" i="23"/>
  <c r="K577" i="23" a="1"/>
  <c r="K577" i="23"/>
  <c r="L577" i="23"/>
  <c r="N577" i="23"/>
  <c r="O577" i="23"/>
  <c r="P577" i="23"/>
  <c r="Q577" i="23" s="1"/>
  <c r="R577" i="23"/>
  <c r="S577" i="23" s="1"/>
  <c r="T577" i="23"/>
  <c r="U577" i="23"/>
  <c r="V577" i="23"/>
  <c r="W577" i="23" s="1"/>
  <c r="A578" i="23"/>
  <c r="B578" i="23"/>
  <c r="C578" i="23"/>
  <c r="D578" i="23"/>
  <c r="E578" i="23"/>
  <c r="F578" i="23"/>
  <c r="H578" i="23" a="1"/>
  <c r="H578" i="23" s="1"/>
  <c r="I578" i="23" a="1"/>
  <c r="I578" i="23"/>
  <c r="J578" i="23" a="1"/>
  <c r="J578" i="23"/>
  <c r="K578" i="23" a="1"/>
  <c r="K578" i="23"/>
  <c r="L578" i="23"/>
  <c r="N578" i="23"/>
  <c r="O578" i="23"/>
  <c r="P578" i="23"/>
  <c r="Q578" i="23"/>
  <c r="R578" i="23"/>
  <c r="S578" i="23" s="1"/>
  <c r="T578" i="23"/>
  <c r="U578" i="23"/>
  <c r="V578" i="23"/>
  <c r="W578" i="23"/>
  <c r="A579" i="23"/>
  <c r="B579" i="23"/>
  <c r="C579" i="23"/>
  <c r="D579" i="23"/>
  <c r="E579" i="23"/>
  <c r="F579" i="23"/>
  <c r="H579" i="23" a="1"/>
  <c r="H579" i="23"/>
  <c r="I579" i="23" a="1"/>
  <c r="I579" i="23" s="1"/>
  <c r="J579" i="23" a="1"/>
  <c r="J579" i="23"/>
  <c r="K579" i="23" a="1"/>
  <c r="K579" i="23"/>
  <c r="L579" i="23"/>
  <c r="N579" i="23"/>
  <c r="O579" i="23" s="1"/>
  <c r="P579" i="23"/>
  <c r="Q579" i="23"/>
  <c r="R579" i="23"/>
  <c r="S579" i="23" s="1"/>
  <c r="T579" i="23"/>
  <c r="U579" i="23"/>
  <c r="V579" i="23"/>
  <c r="W579" i="23" s="1"/>
  <c r="A580" i="23"/>
  <c r="B580" i="23"/>
  <c r="C580" i="23"/>
  <c r="D580" i="23"/>
  <c r="E580" i="23"/>
  <c r="F580" i="23"/>
  <c r="H580" i="23" a="1"/>
  <c r="H580" i="23" s="1"/>
  <c r="I580" i="23" a="1"/>
  <c r="I580" i="23"/>
  <c r="J580" i="23" a="1"/>
  <c r="J580" i="23" s="1"/>
  <c r="K580" i="23" a="1"/>
  <c r="K580" i="23" s="1"/>
  <c r="L580" i="23"/>
  <c r="N580" i="23"/>
  <c r="O580" i="23"/>
  <c r="P580" i="23"/>
  <c r="Q580" i="23" s="1"/>
  <c r="R580" i="23"/>
  <c r="S580" i="23"/>
  <c r="T580" i="23"/>
  <c r="U580" i="23" s="1"/>
  <c r="V580" i="23"/>
  <c r="W580" i="23"/>
  <c r="A581" i="23"/>
  <c r="B581" i="23"/>
  <c r="C581" i="23"/>
  <c r="D581" i="23"/>
  <c r="E581" i="23"/>
  <c r="F581" i="23"/>
  <c r="H581" i="23" a="1"/>
  <c r="H581" i="23" s="1"/>
  <c r="I581" i="23" a="1"/>
  <c r="I581" i="23"/>
  <c r="J581" i="23" a="1"/>
  <c r="J581" i="23"/>
  <c r="K581" i="23" a="1"/>
  <c r="K581" i="23"/>
  <c r="L581" i="23"/>
  <c r="N581" i="23"/>
  <c r="O581" i="23"/>
  <c r="P581" i="23"/>
  <c r="Q581" i="23"/>
  <c r="R581" i="23"/>
  <c r="S581" i="23"/>
  <c r="T581" i="23"/>
  <c r="U581" i="23" s="1"/>
  <c r="V581" i="23"/>
  <c r="W581" i="23" s="1"/>
  <c r="A582" i="23"/>
  <c r="B582" i="23"/>
  <c r="C582" i="23"/>
  <c r="D582" i="23"/>
  <c r="E582" i="23"/>
  <c r="F582" i="23"/>
  <c r="H582" i="23" a="1"/>
  <c r="H582" i="23"/>
  <c r="I582" i="23" a="1"/>
  <c r="I582" i="23" s="1"/>
  <c r="J582" i="23" a="1"/>
  <c r="J582" i="23" s="1"/>
  <c r="K582" i="23" a="1"/>
  <c r="K582" i="23"/>
  <c r="L582" i="23"/>
  <c r="N582" i="23"/>
  <c r="O582" i="23" s="1"/>
  <c r="P582" i="23"/>
  <c r="Q582" i="23"/>
  <c r="R582" i="23"/>
  <c r="S582" i="23" s="1"/>
  <c r="T582" i="23"/>
  <c r="U582" i="23"/>
  <c r="V582" i="23"/>
  <c r="W582" i="23" s="1"/>
  <c r="A583" i="23"/>
  <c r="B583" i="23"/>
  <c r="C583" i="23"/>
  <c r="D583" i="23"/>
  <c r="E583" i="23"/>
  <c r="F583" i="23"/>
  <c r="H583" i="23" a="1"/>
  <c r="H583" i="23"/>
  <c r="I583" i="23" a="1"/>
  <c r="I583" i="23" s="1"/>
  <c r="J583" i="23" a="1"/>
  <c r="J583" i="23"/>
  <c r="K583" i="23" a="1"/>
  <c r="K583" i="23" s="1"/>
  <c r="L583" i="23"/>
  <c r="N583" i="23"/>
  <c r="O583" i="23"/>
  <c r="P583" i="23"/>
  <c r="Q583" i="23"/>
  <c r="R583" i="23"/>
  <c r="S583" i="23" s="1"/>
  <c r="T583" i="23"/>
  <c r="U583" i="23"/>
  <c r="V583" i="23"/>
  <c r="W583" i="23" s="1"/>
  <c r="A584" i="23"/>
  <c r="B584" i="23"/>
  <c r="C584" i="23"/>
  <c r="D584" i="23"/>
  <c r="E584" i="23"/>
  <c r="F584" i="23"/>
  <c r="H584" i="23" a="1"/>
  <c r="H584" i="23"/>
  <c r="I584" i="23" a="1"/>
  <c r="I584" i="23" s="1"/>
  <c r="J584" i="23" a="1"/>
  <c r="J584" i="23"/>
  <c r="K584" i="23" a="1"/>
  <c r="K584" i="23" s="1"/>
  <c r="L584" i="23"/>
  <c r="N584" i="23"/>
  <c r="O584" i="23"/>
  <c r="P584" i="23"/>
  <c r="Q584" i="23"/>
  <c r="R584" i="23"/>
  <c r="S584" i="23" s="1"/>
  <c r="T584" i="23"/>
  <c r="U584" i="23"/>
  <c r="V584" i="23"/>
  <c r="W584" i="23"/>
  <c r="A585" i="23"/>
  <c r="B585" i="23"/>
  <c r="C585" i="23"/>
  <c r="D585" i="23"/>
  <c r="E585" i="23"/>
  <c r="F585" i="23"/>
  <c r="H585" i="23" a="1"/>
  <c r="H585" i="23"/>
  <c r="I585" i="23" a="1"/>
  <c r="I585" i="23" s="1"/>
  <c r="J585" i="23" a="1"/>
  <c r="J585" i="23"/>
  <c r="K585" i="23" a="1"/>
  <c r="K585" i="23"/>
  <c r="L585" i="23"/>
  <c r="N585" i="23"/>
  <c r="O585" i="23"/>
  <c r="P585" i="23"/>
  <c r="Q585" i="23" s="1"/>
  <c r="R585" i="23"/>
  <c r="S585" i="23" s="1"/>
  <c r="T585" i="23"/>
  <c r="U585" i="23" s="1"/>
  <c r="V585" i="23"/>
  <c r="W585" i="23" s="1"/>
  <c r="A586" i="23"/>
  <c r="B586" i="23"/>
  <c r="C586" i="23"/>
  <c r="D586" i="23"/>
  <c r="E586" i="23"/>
  <c r="F586" i="23"/>
  <c r="H586" i="23" a="1"/>
  <c r="H586" i="23" s="1"/>
  <c r="I586" i="23" a="1"/>
  <c r="I586" i="23"/>
  <c r="J586" i="23" a="1"/>
  <c r="J586" i="23"/>
  <c r="K586" i="23" a="1"/>
  <c r="K586" i="23" s="1"/>
  <c r="L586" i="23"/>
  <c r="N586" i="23"/>
  <c r="O586" i="23"/>
  <c r="P586" i="23"/>
  <c r="Q586" i="23"/>
  <c r="R586" i="23"/>
  <c r="S586" i="23"/>
  <c r="T586" i="23"/>
  <c r="U586" i="23"/>
  <c r="V586" i="23"/>
  <c r="W586" i="23"/>
  <c r="A587" i="23"/>
  <c r="B587" i="23"/>
  <c r="C587" i="23"/>
  <c r="D587" i="23"/>
  <c r="E587" i="23"/>
  <c r="F587" i="23"/>
  <c r="H587" i="23" a="1"/>
  <c r="H587" i="23"/>
  <c r="I587" i="23" a="1"/>
  <c r="I587" i="23"/>
  <c r="J587" i="23" a="1"/>
  <c r="J587" i="23"/>
  <c r="K587" i="23" a="1"/>
  <c r="K587" i="23"/>
  <c r="L587" i="23"/>
  <c r="N587" i="23"/>
  <c r="O587" i="23" s="1"/>
  <c r="P587" i="23"/>
  <c r="Q587" i="23"/>
  <c r="R587" i="23"/>
  <c r="S587" i="23"/>
  <c r="T587" i="23"/>
  <c r="U587" i="23"/>
  <c r="A588" i="23"/>
  <c r="B588" i="23"/>
  <c r="C588" i="23"/>
  <c r="D588" i="23"/>
  <c r="E588" i="23"/>
  <c r="F588" i="23"/>
  <c r="H588" i="23" a="1"/>
  <c r="H588" i="23"/>
  <c r="I588" i="23" a="1"/>
  <c r="I588" i="23"/>
  <c r="J588" i="23" a="1"/>
  <c r="J588" i="23"/>
  <c r="K588" i="23" a="1"/>
  <c r="K588" i="23" s="1"/>
  <c r="L588" i="23"/>
  <c r="N588" i="23"/>
  <c r="O588" i="23"/>
  <c r="P588" i="23"/>
  <c r="Q588" i="23"/>
  <c r="R588" i="23"/>
  <c r="S588" i="23"/>
  <c r="T588" i="23"/>
  <c r="U588" i="23" s="1"/>
  <c r="V588" i="23"/>
  <c r="W588" i="23"/>
  <c r="A589" i="23"/>
  <c r="B589" i="23"/>
  <c r="C589" i="23"/>
  <c r="D589" i="23"/>
  <c r="E589" i="23"/>
  <c r="F589" i="23"/>
  <c r="H589" i="23" a="1"/>
  <c r="H589" i="23"/>
  <c r="I589" i="23" a="1"/>
  <c r="I589" i="23"/>
  <c r="J589" i="23" a="1"/>
  <c r="J589" i="23"/>
  <c r="K589" i="23" a="1"/>
  <c r="K589" i="23"/>
  <c r="L589" i="23"/>
  <c r="N589" i="23"/>
  <c r="O589" i="23"/>
  <c r="P589" i="23"/>
  <c r="Q589" i="23" s="1"/>
  <c r="R589" i="23"/>
  <c r="S589" i="23"/>
  <c r="T589" i="23"/>
  <c r="U589" i="23" s="1"/>
  <c r="V589" i="23"/>
  <c r="W589" i="23" s="1"/>
  <c r="A590" i="23"/>
  <c r="B590" i="23"/>
  <c r="C590" i="23"/>
  <c r="D590" i="23"/>
  <c r="E590" i="23"/>
  <c r="F590" i="23"/>
  <c r="H590" i="23" a="1"/>
  <c r="H590" i="23"/>
  <c r="I590" i="23" a="1"/>
  <c r="I590" i="23" s="1"/>
  <c r="J590" i="23" a="1"/>
  <c r="J590" i="23" s="1"/>
  <c r="K590" i="23" a="1"/>
  <c r="K590" i="23" s="1"/>
  <c r="L590" i="23"/>
  <c r="N590" i="23"/>
  <c r="O590" i="23" s="1"/>
  <c r="P590" i="23"/>
  <c r="Q590" i="23"/>
  <c r="R590" i="23"/>
  <c r="S590" i="23" s="1"/>
  <c r="T590" i="23"/>
  <c r="U590" i="23" s="1"/>
  <c r="A591" i="23"/>
  <c r="B591" i="23"/>
  <c r="C591" i="23"/>
  <c r="D591" i="23"/>
  <c r="E591" i="23"/>
  <c r="F591" i="23"/>
  <c r="H591" i="23" a="1"/>
  <c r="H591" i="23"/>
  <c r="I591" i="23" a="1"/>
  <c r="I591" i="23" s="1"/>
  <c r="J591" i="23" a="1"/>
  <c r="J591" i="23" s="1"/>
  <c r="K591" i="23" a="1"/>
  <c r="K591" i="23" s="1"/>
  <c r="L591" i="23"/>
  <c r="N591" i="23"/>
  <c r="O591" i="23"/>
  <c r="P591" i="23"/>
  <c r="Q591" i="23" s="1"/>
  <c r="R591" i="23"/>
  <c r="S591" i="23" s="1"/>
  <c r="T591" i="23"/>
  <c r="U591" i="23"/>
  <c r="V591" i="23"/>
  <c r="W591" i="23" s="1"/>
  <c r="A592" i="23"/>
  <c r="B592" i="23"/>
  <c r="C592" i="23"/>
  <c r="D592" i="23"/>
  <c r="E592" i="23"/>
  <c r="F592" i="23"/>
  <c r="H592" i="23" a="1"/>
  <c r="H592" i="23"/>
  <c r="I592" i="23" a="1"/>
  <c r="I592" i="23" s="1"/>
  <c r="J592" i="23" a="1"/>
  <c r="J592" i="23"/>
  <c r="K592" i="23" a="1"/>
  <c r="K592" i="23" s="1"/>
  <c r="L592" i="23"/>
  <c r="N592" i="23"/>
  <c r="O592" i="23"/>
  <c r="P592" i="23"/>
  <c r="Q592" i="23"/>
  <c r="R592" i="23"/>
  <c r="S592" i="23" s="1"/>
  <c r="T592" i="23"/>
  <c r="U592" i="23" s="1"/>
  <c r="V592" i="23"/>
  <c r="W592" i="23"/>
  <c r="A593" i="23"/>
  <c r="B593" i="23"/>
  <c r="C593" i="23"/>
  <c r="D593" i="23"/>
  <c r="E593" i="23"/>
  <c r="F593" i="23"/>
  <c r="H593" i="23" a="1"/>
  <c r="H593" i="23"/>
  <c r="I593" i="23" a="1"/>
  <c r="I593" i="23" s="1"/>
  <c r="J593" i="23" a="1"/>
  <c r="J593" i="23" s="1"/>
  <c r="K593" i="23" a="1"/>
  <c r="K593" i="23"/>
  <c r="L593" i="23"/>
  <c r="N593" i="23"/>
  <c r="O593" i="23"/>
  <c r="P593" i="23"/>
  <c r="Q593" i="23" s="1"/>
  <c r="R593" i="23"/>
  <c r="S593" i="23" s="1"/>
  <c r="T593" i="23"/>
  <c r="U593" i="23"/>
  <c r="V593" i="23"/>
  <c r="W593" i="23" s="1"/>
  <c r="A594" i="23"/>
  <c r="B594" i="23"/>
  <c r="C594" i="23"/>
  <c r="D594" i="23"/>
  <c r="E594" i="23"/>
  <c r="F594" i="23"/>
  <c r="H594" i="23" a="1"/>
  <c r="H594" i="23" s="1"/>
  <c r="I594" i="23" a="1"/>
  <c r="I594" i="23"/>
  <c r="J594" i="23" a="1"/>
  <c r="J594" i="23"/>
  <c r="K594" i="23" a="1"/>
  <c r="K594" i="23"/>
  <c r="L594" i="23"/>
  <c r="N594" i="23"/>
  <c r="O594" i="23"/>
  <c r="P594" i="23"/>
  <c r="Q594" i="23"/>
  <c r="R594" i="23"/>
  <c r="S594" i="23"/>
  <c r="T594" i="23"/>
  <c r="U594" i="23"/>
  <c r="V594" i="23"/>
  <c r="W594" i="23"/>
  <c r="A595" i="23"/>
  <c r="B595" i="23"/>
  <c r="C595" i="23"/>
  <c r="D595" i="23"/>
  <c r="E595" i="23"/>
  <c r="F595" i="23"/>
  <c r="H595" i="23" a="1"/>
  <c r="H595" i="23"/>
  <c r="I595" i="23" a="1"/>
  <c r="I595" i="23"/>
  <c r="J595" i="23" a="1"/>
  <c r="J595" i="23"/>
  <c r="K595" i="23" a="1"/>
  <c r="K595" i="23"/>
  <c r="L595" i="23"/>
  <c r="N595" i="23"/>
  <c r="O595" i="23" s="1"/>
  <c r="P595" i="23"/>
  <c r="Q595" i="23"/>
  <c r="R595" i="23"/>
  <c r="S595" i="23"/>
  <c r="T595" i="23"/>
  <c r="U595" i="23"/>
  <c r="V595" i="23"/>
  <c r="W595" i="23" s="1"/>
  <c r="A596" i="23"/>
  <c r="B596" i="23"/>
  <c r="C596" i="23"/>
  <c r="D596" i="23"/>
  <c r="E596" i="23"/>
  <c r="F596" i="23"/>
  <c r="H596" i="23" a="1"/>
  <c r="H596" i="23" s="1"/>
  <c r="I596" i="23" a="1"/>
  <c r="I596" i="23"/>
  <c r="J596" i="23" a="1"/>
  <c r="J596" i="23"/>
  <c r="K596" i="23" a="1"/>
  <c r="K596" i="23" s="1"/>
  <c r="L596" i="23"/>
  <c r="N596" i="23"/>
  <c r="O596" i="23"/>
  <c r="P596" i="23"/>
  <c r="Q596" i="23"/>
  <c r="R596" i="23"/>
  <c r="S596" i="23"/>
  <c r="T596" i="23"/>
  <c r="U596" i="23" s="1"/>
  <c r="V596" i="23"/>
  <c r="W596" i="23"/>
  <c r="A597" i="23"/>
  <c r="B597" i="23"/>
  <c r="C597" i="23"/>
  <c r="D597" i="23"/>
  <c r="E597" i="23"/>
  <c r="F597" i="23"/>
  <c r="H597" i="23" a="1"/>
  <c r="H597" i="23"/>
  <c r="I597" i="23" a="1"/>
  <c r="I597" i="23"/>
  <c r="J597" i="23" a="1"/>
  <c r="J597" i="23" s="1"/>
  <c r="K597" i="23" a="1"/>
  <c r="K597" i="23"/>
  <c r="L597" i="23"/>
  <c r="N597" i="23"/>
  <c r="O597" i="23"/>
  <c r="P597" i="23"/>
  <c r="Q597" i="23" s="1"/>
  <c r="R597" i="23"/>
  <c r="S597" i="23"/>
  <c r="T597" i="23"/>
  <c r="U597" i="23" s="1"/>
  <c r="V597" i="23"/>
  <c r="W597" i="23" s="1"/>
  <c r="A598" i="23"/>
  <c r="B598" i="23"/>
  <c r="C598" i="23"/>
  <c r="D598" i="23"/>
  <c r="E598" i="23"/>
  <c r="F598" i="23"/>
  <c r="H598" i="23" a="1"/>
  <c r="H598" i="23" s="1"/>
  <c r="I598" i="23" a="1"/>
  <c r="I598" i="23" s="1"/>
  <c r="J598" i="23" a="1"/>
  <c r="J598" i="23" s="1"/>
  <c r="K598" i="23" a="1"/>
  <c r="K598" i="23"/>
  <c r="L598" i="23"/>
  <c r="N598" i="23"/>
  <c r="O598" i="23" s="1"/>
  <c r="P598" i="23"/>
  <c r="Q598" i="23"/>
  <c r="R598" i="23"/>
  <c r="S598" i="23" s="1"/>
  <c r="T598" i="23"/>
  <c r="U598" i="23"/>
  <c r="V598" i="23"/>
  <c r="W598" i="23" s="1"/>
  <c r="A599" i="23"/>
  <c r="B599" i="23"/>
  <c r="C599" i="23"/>
  <c r="D599" i="23"/>
  <c r="E599" i="23"/>
  <c r="F599" i="23"/>
  <c r="H599" i="23" a="1"/>
  <c r="H599" i="23"/>
  <c r="I599" i="23" a="1"/>
  <c r="I599" i="23" s="1"/>
  <c r="J599" i="23" a="1"/>
  <c r="J599" i="23"/>
  <c r="K599" i="23" a="1"/>
  <c r="K599" i="23" s="1"/>
  <c r="L599" i="23"/>
  <c r="N599" i="23"/>
  <c r="O599" i="23"/>
  <c r="P599" i="23"/>
  <c r="Q599" i="23"/>
  <c r="R599" i="23"/>
  <c r="S599" i="23" s="1"/>
  <c r="T599" i="23"/>
  <c r="U599" i="23"/>
  <c r="V599" i="23"/>
  <c r="W599" i="23" s="1"/>
  <c r="A600" i="23"/>
  <c r="B600" i="23"/>
  <c r="C600" i="23"/>
  <c r="D600" i="23"/>
  <c r="E600" i="23"/>
  <c r="F600" i="23"/>
  <c r="H600" i="23" a="1"/>
  <c r="H600" i="23" s="1"/>
  <c r="I600" i="23" a="1"/>
  <c r="I600" i="23" s="1"/>
  <c r="J600" i="23" a="1"/>
  <c r="J600" i="23"/>
  <c r="K600" i="23" a="1"/>
  <c r="K600" i="23"/>
  <c r="L600" i="23"/>
  <c r="N600" i="23"/>
  <c r="O600" i="23"/>
  <c r="P600" i="23"/>
  <c r="Q600" i="23" s="1"/>
  <c r="R600" i="23"/>
  <c r="S600" i="23" s="1"/>
  <c r="T600" i="23"/>
  <c r="U600" i="23"/>
  <c r="V600" i="23"/>
  <c r="W600" i="23"/>
  <c r="A601" i="23"/>
  <c r="B601" i="23"/>
  <c r="C601" i="23"/>
  <c r="D601" i="23"/>
  <c r="E601" i="23"/>
  <c r="F601" i="23"/>
  <c r="H601" i="23" a="1"/>
  <c r="H601" i="23"/>
  <c r="I601" i="23" a="1"/>
  <c r="I601" i="23" s="1"/>
  <c r="J601" i="23" a="1"/>
  <c r="J601" i="23"/>
  <c r="K601" i="23" a="1"/>
  <c r="K601" i="23"/>
  <c r="L601" i="23"/>
  <c r="N601" i="23"/>
  <c r="O601" i="23"/>
  <c r="P601" i="23"/>
  <c r="Q601" i="23" s="1"/>
  <c r="R601" i="23"/>
  <c r="S601" i="23" s="1"/>
  <c r="T601" i="23"/>
  <c r="U601" i="23"/>
  <c r="V601" i="23"/>
  <c r="W601" i="23" s="1"/>
  <c r="A602" i="23"/>
  <c r="B602" i="23"/>
  <c r="C602" i="23"/>
  <c r="D602" i="23"/>
  <c r="E602" i="23"/>
  <c r="F602" i="23"/>
  <c r="H602" i="23" a="1"/>
  <c r="H602" i="23" s="1"/>
  <c r="I602" i="23" a="1"/>
  <c r="I602" i="23" s="1"/>
  <c r="J602" i="23" a="1"/>
  <c r="J602" i="23"/>
  <c r="K602" i="23" a="1"/>
  <c r="K602" i="23"/>
  <c r="L602" i="23"/>
  <c r="N602" i="23"/>
  <c r="O602" i="23" s="1"/>
  <c r="P602" i="23"/>
  <c r="Q602" i="23"/>
  <c r="R602" i="23"/>
  <c r="S602" i="23" s="1"/>
  <c r="T602" i="23"/>
  <c r="U602" i="23"/>
  <c r="V602" i="23"/>
  <c r="W602" i="23" s="1"/>
  <c r="A603" i="23"/>
  <c r="B603" i="23"/>
  <c r="C603" i="23"/>
  <c r="D603" i="23"/>
  <c r="E603" i="23"/>
  <c r="F603" i="23"/>
  <c r="H603" i="23" a="1"/>
  <c r="H603" i="23"/>
  <c r="I603" i="23" a="1"/>
  <c r="I603" i="23" s="1"/>
  <c r="J603" i="23" a="1"/>
  <c r="J603" i="23"/>
  <c r="K603" i="23" a="1"/>
  <c r="K603" i="23" s="1"/>
  <c r="L603" i="23"/>
  <c r="N603" i="23"/>
  <c r="O603" i="23" s="1"/>
  <c r="P603" i="23"/>
  <c r="Q603" i="23"/>
  <c r="R603" i="23"/>
  <c r="S603" i="23" s="1"/>
  <c r="T603" i="23"/>
  <c r="U603" i="23"/>
  <c r="A604" i="23"/>
  <c r="B604" i="23"/>
  <c r="C604" i="23"/>
  <c r="D604" i="23"/>
  <c r="E604" i="23"/>
  <c r="F604" i="23"/>
  <c r="H604" i="23" a="1"/>
  <c r="H604" i="23"/>
  <c r="I604" i="23" a="1"/>
  <c r="I604" i="23"/>
  <c r="J604" i="23" a="1"/>
  <c r="J604" i="23" s="1"/>
  <c r="K604" i="23" a="1"/>
  <c r="K604" i="23" s="1"/>
  <c r="L604" i="23"/>
  <c r="N604" i="23"/>
  <c r="O604" i="23"/>
  <c r="P604" i="23"/>
  <c r="Q604" i="23" s="1"/>
  <c r="R604" i="23"/>
  <c r="S604" i="23"/>
  <c r="T604" i="23"/>
  <c r="U604" i="23"/>
  <c r="V604" i="23"/>
  <c r="W604" i="23"/>
  <c r="A605" i="23"/>
  <c r="B605" i="23"/>
  <c r="C605" i="23"/>
  <c r="D605" i="23"/>
  <c r="E605" i="23"/>
  <c r="F605" i="23"/>
  <c r="H605" i="23" a="1"/>
  <c r="H605" i="23" s="1"/>
  <c r="I605" i="23" a="1"/>
  <c r="I605" i="23"/>
  <c r="J605" i="23" a="1"/>
  <c r="J605" i="23" s="1"/>
  <c r="K605" i="23" a="1"/>
  <c r="K605" i="23"/>
  <c r="L605" i="23"/>
  <c r="N605" i="23"/>
  <c r="O605" i="23"/>
  <c r="P605" i="23"/>
  <c r="Q605" i="23"/>
  <c r="R605" i="23"/>
  <c r="S605" i="23"/>
  <c r="T605" i="23"/>
  <c r="U605" i="23" s="1"/>
  <c r="V605" i="23"/>
  <c r="W605" i="23" s="1"/>
  <c r="A606" i="23"/>
  <c r="B606" i="23"/>
  <c r="C606" i="23"/>
  <c r="D606" i="23"/>
  <c r="E606" i="23"/>
  <c r="F606" i="23"/>
  <c r="H606" i="23" a="1"/>
  <c r="H606" i="23"/>
  <c r="I606" i="23" a="1"/>
  <c r="I606" i="23" s="1"/>
  <c r="J606" i="23" a="1"/>
  <c r="J606" i="23" s="1"/>
  <c r="K606" i="23" a="1"/>
  <c r="K606" i="23" s="1"/>
  <c r="L606" i="23"/>
  <c r="N606" i="23"/>
  <c r="O606" i="23" s="1"/>
  <c r="P606" i="23"/>
  <c r="Q606" i="23"/>
  <c r="R606" i="23"/>
  <c r="S606" i="23" s="1"/>
  <c r="T606" i="23"/>
  <c r="U606" i="23" s="1"/>
  <c r="V606" i="23"/>
  <c r="W606" i="23" s="1"/>
  <c r="A607" i="23"/>
  <c r="B607" i="23"/>
  <c r="C607" i="23"/>
  <c r="D607" i="23"/>
  <c r="E607" i="23"/>
  <c r="F607" i="23"/>
  <c r="H607" i="23" a="1"/>
  <c r="H607" i="23"/>
  <c r="I607" i="23" a="1"/>
  <c r="I607" i="23" s="1"/>
  <c r="J607" i="23" a="1"/>
  <c r="J607" i="23"/>
  <c r="K607" i="23" a="1"/>
  <c r="K607" i="23" s="1"/>
  <c r="L607" i="23"/>
  <c r="N607" i="23"/>
  <c r="O607" i="23"/>
  <c r="P607" i="23"/>
  <c r="Q607" i="23"/>
  <c r="R607" i="23"/>
  <c r="S607" i="23" s="1"/>
  <c r="T607" i="23"/>
  <c r="U607" i="23"/>
  <c r="V607" i="23"/>
  <c r="W607" i="23" s="1"/>
  <c r="A608" i="23"/>
  <c r="B608" i="23"/>
  <c r="C608" i="23"/>
  <c r="D608" i="23"/>
  <c r="E608" i="23"/>
  <c r="F608" i="23"/>
  <c r="H608" i="23" a="1"/>
  <c r="H608" i="23" s="1"/>
  <c r="I608" i="23" a="1"/>
  <c r="I608" i="23" s="1"/>
  <c r="J608" i="23" a="1"/>
  <c r="J608" i="23"/>
  <c r="K608" i="23" a="1"/>
  <c r="K608" i="23"/>
  <c r="L608" i="23"/>
  <c r="N608" i="23"/>
  <c r="O608" i="23"/>
  <c r="P608" i="23"/>
  <c r="Q608" i="23"/>
  <c r="R608" i="23"/>
  <c r="S608" i="23" s="1"/>
  <c r="T608" i="23"/>
  <c r="U608" i="23"/>
  <c r="V608" i="23"/>
  <c r="W608" i="23"/>
  <c r="A609" i="23"/>
  <c r="B609" i="23"/>
  <c r="C609" i="23"/>
  <c r="D609" i="23"/>
  <c r="E609" i="23"/>
  <c r="F609" i="23"/>
  <c r="H609" i="23" a="1"/>
  <c r="H609" i="23" s="1"/>
  <c r="I609" i="23" a="1"/>
  <c r="I609" i="23" s="1"/>
  <c r="J609" i="23" a="1"/>
  <c r="J609" i="23"/>
  <c r="K609" i="23" a="1"/>
  <c r="K609" i="23"/>
  <c r="L609" i="23"/>
  <c r="N609" i="23"/>
  <c r="O609" i="23"/>
  <c r="P609" i="23"/>
  <c r="Q609" i="23" s="1"/>
  <c r="R609" i="23"/>
  <c r="S609" i="23" s="1"/>
  <c r="T609" i="23"/>
  <c r="U609" i="23"/>
  <c r="V609" i="23"/>
  <c r="W609" i="23" s="1"/>
  <c r="A610" i="23"/>
  <c r="B610" i="23"/>
  <c r="C610" i="23"/>
  <c r="D610" i="23"/>
  <c r="E610" i="23"/>
  <c r="F610" i="23"/>
  <c r="H610" i="23" a="1"/>
  <c r="H610" i="23" s="1"/>
  <c r="I610" i="23" a="1"/>
  <c r="I610" i="23"/>
  <c r="J610" i="23" a="1"/>
  <c r="J610" i="23"/>
  <c r="K610" i="23" a="1"/>
  <c r="K610" i="23" s="1"/>
  <c r="L610" i="23"/>
  <c r="N610" i="23"/>
  <c r="O610" i="23" s="1"/>
  <c r="P610" i="23"/>
  <c r="Q610" i="23"/>
  <c r="R610" i="23"/>
  <c r="S610" i="23" s="1"/>
  <c r="T610" i="23"/>
  <c r="U610" i="23"/>
  <c r="A611" i="23"/>
  <c r="B611" i="23"/>
  <c r="C611" i="23"/>
  <c r="D611" i="23"/>
  <c r="E611" i="23"/>
  <c r="F611" i="23"/>
  <c r="H611" i="23" a="1"/>
  <c r="H611" i="23"/>
  <c r="I611" i="23" a="1"/>
  <c r="I611" i="23" s="1"/>
  <c r="J611" i="23" a="1"/>
  <c r="J611" i="23"/>
  <c r="K611" i="23" a="1"/>
  <c r="K611" i="23" s="1"/>
  <c r="L611" i="23"/>
  <c r="N611" i="23"/>
  <c r="O611" i="23" s="1"/>
  <c r="P611" i="23"/>
  <c r="Q611" i="23"/>
  <c r="R611" i="23"/>
  <c r="S611" i="23" s="1"/>
  <c r="T611" i="23"/>
  <c r="U611" i="23"/>
  <c r="V611" i="23"/>
  <c r="W611" i="23" s="1"/>
  <c r="A612" i="23"/>
  <c r="B612" i="23"/>
  <c r="C612" i="23"/>
  <c r="D612" i="23"/>
  <c r="E612" i="23"/>
  <c r="F612" i="23"/>
  <c r="H612" i="23" a="1"/>
  <c r="H612" i="23" s="1"/>
  <c r="I612" i="23" a="1"/>
  <c r="I612" i="23"/>
  <c r="J612" i="23" a="1"/>
  <c r="J612" i="23"/>
  <c r="K612" i="23" a="1"/>
  <c r="K612" i="23" s="1"/>
  <c r="L612" i="23"/>
  <c r="N612" i="23"/>
  <c r="O612" i="23"/>
  <c r="P612" i="23"/>
  <c r="Q612" i="23"/>
  <c r="R612" i="23"/>
  <c r="S612" i="23"/>
  <c r="T612" i="23"/>
  <c r="U612" i="23" s="1"/>
  <c r="V612" i="23"/>
  <c r="W612" i="23"/>
  <c r="A613" i="23"/>
  <c r="B613" i="23"/>
  <c r="C613" i="23"/>
  <c r="D613" i="23"/>
  <c r="E613" i="23"/>
  <c r="F613" i="23"/>
  <c r="H613" i="23" a="1"/>
  <c r="H613" i="23"/>
  <c r="I613" i="23" a="1"/>
  <c r="I613" i="23"/>
  <c r="J613" i="23" a="1"/>
  <c r="J613" i="23" s="1"/>
  <c r="K613" i="23" a="1"/>
  <c r="K613" i="23"/>
  <c r="L613" i="23"/>
  <c r="N613" i="23"/>
  <c r="O613" i="23"/>
  <c r="P613" i="23"/>
  <c r="Q613" i="23" s="1"/>
  <c r="R613" i="23"/>
  <c r="S613" i="23"/>
  <c r="T613" i="23"/>
  <c r="U613" i="23" s="1"/>
  <c r="V613" i="23"/>
  <c r="W613" i="23" s="1"/>
  <c r="A614" i="23"/>
  <c r="B614" i="23"/>
  <c r="C614" i="23"/>
  <c r="D614" i="23"/>
  <c r="E614" i="23"/>
  <c r="F614" i="23"/>
  <c r="H614" i="23" a="1"/>
  <c r="H614" i="23"/>
  <c r="I614" i="23" a="1"/>
  <c r="I614" i="23" s="1"/>
  <c r="J614" i="23" a="1"/>
  <c r="J614" i="23" s="1"/>
  <c r="K614" i="23" a="1"/>
  <c r="K614" i="23"/>
  <c r="L614" i="23"/>
  <c r="N614" i="23"/>
  <c r="O614" i="23" s="1"/>
  <c r="P614" i="23"/>
  <c r="Q614" i="23"/>
  <c r="R614" i="23"/>
  <c r="S614" i="23" s="1"/>
  <c r="T614" i="23"/>
  <c r="U614" i="23"/>
  <c r="A615" i="23"/>
  <c r="B615" i="23"/>
  <c r="C615" i="23"/>
  <c r="D615" i="23"/>
  <c r="E615" i="23"/>
  <c r="F615" i="23"/>
  <c r="H615" i="23" a="1"/>
  <c r="H615" i="23"/>
  <c r="I615" i="23" a="1"/>
  <c r="I615" i="23" s="1"/>
  <c r="J615" i="23" a="1"/>
  <c r="J615" i="23"/>
  <c r="K615" i="23" a="1"/>
  <c r="K615" i="23" s="1"/>
  <c r="L615" i="23"/>
  <c r="N615" i="23"/>
  <c r="O615" i="23"/>
  <c r="P615" i="23"/>
  <c r="Q615" i="23"/>
  <c r="R615" i="23"/>
  <c r="S615" i="23" s="1"/>
  <c r="T615" i="23"/>
  <c r="U615" i="23"/>
  <c r="V615" i="23"/>
  <c r="W615" i="23" s="1"/>
  <c r="A616" i="23"/>
  <c r="B616" i="23"/>
  <c r="C616" i="23"/>
  <c r="D616" i="23"/>
  <c r="E616" i="23"/>
  <c r="F616" i="23"/>
  <c r="H616" i="23" a="1"/>
  <c r="H616" i="23" s="1"/>
  <c r="I616" i="23" a="1"/>
  <c r="I616" i="23" s="1"/>
  <c r="J616" i="23" a="1"/>
  <c r="J616" i="23"/>
  <c r="K616" i="23" a="1"/>
  <c r="K616" i="23"/>
  <c r="L616" i="23"/>
  <c r="N616" i="23"/>
  <c r="O616" i="23"/>
  <c r="P616" i="23"/>
  <c r="Q616" i="23" s="1"/>
  <c r="R616" i="23"/>
  <c r="S616" i="23" s="1"/>
  <c r="T616" i="23"/>
  <c r="U616" i="23"/>
  <c r="V616" i="23"/>
  <c r="W616" i="23"/>
  <c r="A617" i="23"/>
  <c r="B617" i="23"/>
  <c r="C617" i="23"/>
  <c r="D617" i="23"/>
  <c r="E617" i="23"/>
  <c r="F617" i="23"/>
  <c r="H617" i="23" a="1"/>
  <c r="H617" i="23" s="1"/>
  <c r="I617" i="23" a="1"/>
  <c r="I617" i="23" s="1"/>
  <c r="J617" i="23" a="1"/>
  <c r="J617" i="23"/>
  <c r="K617" i="23" a="1"/>
  <c r="K617" i="23"/>
  <c r="L617" i="23"/>
  <c r="N617" i="23"/>
  <c r="O617" i="23"/>
  <c r="P617" i="23"/>
  <c r="Q617" i="23" s="1"/>
  <c r="R617" i="23"/>
  <c r="S617" i="23" s="1"/>
  <c r="T617" i="23"/>
  <c r="U617" i="23" s="1"/>
  <c r="V617" i="23"/>
  <c r="W617" i="23" s="1"/>
  <c r="A618" i="23"/>
  <c r="B618" i="23"/>
  <c r="C618" i="23"/>
  <c r="D618" i="23"/>
  <c r="E618" i="23"/>
  <c r="F618" i="23"/>
  <c r="H618" i="23" a="1"/>
  <c r="H618" i="23" s="1"/>
  <c r="I618" i="23" a="1"/>
  <c r="I618" i="23" s="1"/>
  <c r="J618" i="23" a="1"/>
  <c r="J618" i="23"/>
  <c r="K618" i="23" a="1"/>
  <c r="K618" i="23"/>
  <c r="L618" i="23"/>
  <c r="N618" i="23"/>
  <c r="O618" i="23" s="1"/>
  <c r="P618" i="23"/>
  <c r="Q618" i="23"/>
  <c r="R618" i="23"/>
  <c r="S618" i="23" s="1"/>
  <c r="T618" i="23"/>
  <c r="U618" i="23"/>
  <c r="A619" i="23"/>
  <c r="B619" i="23"/>
  <c r="C619" i="23"/>
  <c r="D619" i="23"/>
  <c r="E619" i="23"/>
  <c r="F619" i="23"/>
  <c r="H619" i="23" a="1"/>
  <c r="H619" i="23"/>
  <c r="I619" i="23" a="1"/>
  <c r="I619" i="23"/>
  <c r="J619" i="23" a="1"/>
  <c r="J619" i="23"/>
  <c r="K619" i="23" a="1"/>
  <c r="K619" i="23" s="1"/>
  <c r="L619" i="23"/>
  <c r="N619" i="23"/>
  <c r="O619" i="23" s="1"/>
  <c r="P619" i="23"/>
  <c r="Q619" i="23"/>
  <c r="R619" i="23"/>
  <c r="S619" i="23" s="1"/>
  <c r="T619" i="23"/>
  <c r="U619" i="23"/>
  <c r="A620" i="23"/>
  <c r="B620" i="23"/>
  <c r="C620" i="23"/>
  <c r="D620" i="23"/>
  <c r="E620" i="23"/>
  <c r="F620" i="23"/>
  <c r="H620" i="23" a="1"/>
  <c r="H620" i="23"/>
  <c r="I620" i="23" a="1"/>
  <c r="I620" i="23"/>
  <c r="J620" i="23" a="1"/>
  <c r="J620" i="23" s="1"/>
  <c r="K620" i="23" a="1"/>
  <c r="K620" i="23" s="1"/>
  <c r="L620" i="23"/>
  <c r="N620" i="23"/>
  <c r="O620" i="23"/>
  <c r="P620" i="23"/>
  <c r="Q620" i="23" s="1"/>
  <c r="R620" i="23"/>
  <c r="S620" i="23"/>
  <c r="T620" i="23"/>
  <c r="U620" i="23"/>
  <c r="V620" i="23"/>
  <c r="W620" i="23"/>
  <c r="A621" i="23"/>
  <c r="B621" i="23"/>
  <c r="C621" i="23"/>
  <c r="D621" i="23"/>
  <c r="E621" i="23"/>
  <c r="F621" i="23"/>
  <c r="H621" i="23" a="1"/>
  <c r="H621" i="23" s="1"/>
  <c r="I621" i="23" a="1"/>
  <c r="I621" i="23"/>
  <c r="J621" i="23" a="1"/>
  <c r="J621" i="23"/>
  <c r="K621" i="23" a="1"/>
  <c r="K621" i="23"/>
  <c r="L621" i="23"/>
  <c r="N621" i="23"/>
  <c r="O621" i="23"/>
  <c r="P621" i="23"/>
  <c r="Q621" i="23" s="1"/>
  <c r="R621" i="23"/>
  <c r="S621" i="23"/>
  <c r="T621" i="23"/>
  <c r="U621" i="23" s="1"/>
  <c r="V621" i="23"/>
  <c r="W621" i="23" s="1"/>
  <c r="A622" i="23"/>
  <c r="B622" i="23"/>
  <c r="C622" i="23"/>
  <c r="D622" i="23"/>
  <c r="E622" i="23"/>
  <c r="F622" i="23"/>
  <c r="H622" i="23" a="1"/>
  <c r="H622" i="23"/>
  <c r="I622" i="23" a="1"/>
  <c r="I622" i="23" s="1"/>
  <c r="J622" i="23" a="1"/>
  <c r="J622" i="23" s="1"/>
  <c r="K622" i="23" a="1"/>
  <c r="K622" i="23"/>
  <c r="L622" i="23"/>
  <c r="N622" i="23"/>
  <c r="O622" i="23" s="1"/>
  <c r="P622" i="23"/>
  <c r="Q622" i="23"/>
  <c r="R622" i="23"/>
  <c r="S622" i="23" s="1"/>
  <c r="T622" i="23"/>
  <c r="U622" i="23"/>
  <c r="V622" i="23"/>
  <c r="W622" i="23" s="1"/>
  <c r="A623" i="23"/>
  <c r="B623" i="23"/>
  <c r="C623" i="23"/>
  <c r="D623" i="23"/>
  <c r="E623" i="23"/>
  <c r="F623" i="23"/>
  <c r="H623" i="23" a="1"/>
  <c r="H623" i="23"/>
  <c r="I623" i="23" a="1"/>
  <c r="I623" i="23" s="1"/>
  <c r="J623" i="23" a="1"/>
  <c r="J623" i="23"/>
  <c r="K623" i="23" a="1"/>
  <c r="K623" i="23" s="1"/>
  <c r="L623" i="23"/>
  <c r="N623" i="23"/>
  <c r="O623" i="23"/>
  <c r="P623" i="23"/>
  <c r="Q623" i="23"/>
  <c r="R623" i="23"/>
  <c r="S623" i="23" s="1"/>
  <c r="T623" i="23"/>
  <c r="U623" i="23"/>
  <c r="V623" i="23"/>
  <c r="W623" i="23" s="1"/>
  <c r="A624" i="23"/>
  <c r="B624" i="23"/>
  <c r="C624" i="23"/>
  <c r="D624" i="23"/>
  <c r="E624" i="23"/>
  <c r="F624" i="23"/>
  <c r="H624" i="23" a="1"/>
  <c r="H624" i="23" s="1"/>
  <c r="I624" i="23" a="1"/>
  <c r="I624" i="23" s="1"/>
  <c r="J624" i="23" a="1"/>
  <c r="J624" i="23"/>
  <c r="K624" i="23" a="1"/>
  <c r="K624" i="23"/>
  <c r="L624" i="23"/>
  <c r="N624" i="23"/>
  <c r="O624" i="23"/>
  <c r="P624" i="23"/>
  <c r="Q624" i="23" s="1"/>
  <c r="R624" i="23"/>
  <c r="S624" i="23" s="1"/>
  <c r="T624" i="23"/>
  <c r="U624" i="23" s="1"/>
  <c r="V624" i="23"/>
  <c r="W624" i="23"/>
  <c r="A625" i="23"/>
  <c r="B625" i="23"/>
  <c r="C625" i="23"/>
  <c r="D625" i="23"/>
  <c r="E625" i="23"/>
  <c r="F625" i="23"/>
  <c r="H625" i="23" a="1"/>
  <c r="H625" i="23"/>
  <c r="I625" i="23" a="1"/>
  <c r="I625" i="23" s="1"/>
  <c r="J625" i="23" a="1"/>
  <c r="J625" i="23"/>
  <c r="K625" i="23" a="1"/>
  <c r="K625" i="23"/>
  <c r="L625" i="23"/>
  <c r="N625" i="23"/>
  <c r="O625" i="23"/>
  <c r="P625" i="23"/>
  <c r="Q625" i="23" s="1"/>
  <c r="R625" i="23"/>
  <c r="S625" i="23" s="1"/>
  <c r="T625" i="23"/>
  <c r="U625" i="23"/>
  <c r="V625" i="23"/>
  <c r="W625" i="23" s="1"/>
  <c r="A626" i="23"/>
  <c r="B626" i="23"/>
  <c r="C626" i="23"/>
  <c r="D626" i="23"/>
  <c r="E626" i="23"/>
  <c r="F626" i="23"/>
  <c r="H626" i="23" a="1"/>
  <c r="H626" i="23" s="1"/>
  <c r="I626" i="23" a="1"/>
  <c r="I626" i="23" s="1"/>
  <c r="J626" i="23" a="1"/>
  <c r="J626" i="23"/>
  <c r="K626" i="23" a="1"/>
  <c r="K626" i="23" s="1"/>
  <c r="L626" i="23"/>
  <c r="N626" i="23"/>
  <c r="O626" i="23"/>
  <c r="P626" i="23"/>
  <c r="Q626" i="23"/>
  <c r="R626" i="23"/>
  <c r="S626" i="23" s="1"/>
  <c r="T626" i="23"/>
  <c r="U626" i="23"/>
  <c r="V626" i="23"/>
  <c r="W626" i="23" s="1"/>
  <c r="A627" i="23"/>
  <c r="B627" i="23"/>
  <c r="C627" i="23"/>
  <c r="D627" i="23"/>
  <c r="E627" i="23"/>
  <c r="F627" i="23"/>
  <c r="H627" i="23" a="1"/>
  <c r="H627" i="23"/>
  <c r="I627" i="23" a="1"/>
  <c r="I627" i="23" s="1"/>
  <c r="J627" i="23" a="1"/>
  <c r="J627" i="23"/>
  <c r="K627" i="23" a="1"/>
  <c r="K627" i="23"/>
  <c r="L627" i="23"/>
  <c r="N627" i="23"/>
  <c r="O627" i="23" s="1"/>
  <c r="P627" i="23"/>
  <c r="Q627" i="23"/>
  <c r="R627" i="23"/>
  <c r="S627" i="23"/>
  <c r="T627" i="23"/>
  <c r="U627" i="23"/>
  <c r="V627" i="23"/>
  <c r="W627" i="23" s="1"/>
  <c r="A628" i="23"/>
  <c r="B628" i="23"/>
  <c r="C628" i="23"/>
  <c r="D628" i="23"/>
  <c r="E628" i="23"/>
  <c r="F628" i="23"/>
  <c r="H628" i="23" a="1"/>
  <c r="H628" i="23" s="1"/>
  <c r="I628" i="23" a="1"/>
  <c r="I628" i="23"/>
  <c r="J628" i="23" a="1"/>
  <c r="J628" i="23"/>
  <c r="K628" i="23" a="1"/>
  <c r="K628" i="23" s="1"/>
  <c r="L628" i="23"/>
  <c r="N628" i="23"/>
  <c r="O628" i="23"/>
  <c r="P628" i="23"/>
  <c r="Q628" i="23" s="1"/>
  <c r="R628" i="23"/>
  <c r="S628" i="23"/>
  <c r="T628" i="23"/>
  <c r="U628" i="23" s="1"/>
  <c r="V628" i="23"/>
  <c r="W628" i="23"/>
  <c r="A629" i="23"/>
  <c r="B629" i="23"/>
  <c r="C629" i="23"/>
  <c r="D629" i="23"/>
  <c r="E629" i="23"/>
  <c r="F629" i="23"/>
  <c r="H629" i="23" a="1"/>
  <c r="H629" i="23"/>
  <c r="I629" i="23" a="1"/>
  <c r="I629" i="23"/>
  <c r="J629" i="23" a="1"/>
  <c r="J629" i="23" s="1"/>
  <c r="K629" i="23" a="1"/>
  <c r="K629" i="23"/>
  <c r="L629" i="23"/>
  <c r="N629" i="23"/>
  <c r="O629" i="23"/>
  <c r="P629" i="23"/>
  <c r="Q629" i="23" s="1"/>
  <c r="R629" i="23"/>
  <c r="S629" i="23"/>
  <c r="T629" i="23"/>
  <c r="U629" i="23" s="1"/>
  <c r="V629" i="23"/>
  <c r="W629" i="23" s="1"/>
  <c r="A630" i="23"/>
  <c r="B630" i="23"/>
  <c r="C630" i="23"/>
  <c r="D630" i="23"/>
  <c r="E630" i="23"/>
  <c r="F630" i="23"/>
  <c r="H630" i="23" a="1"/>
  <c r="H630" i="23"/>
  <c r="I630" i="23" a="1"/>
  <c r="I630" i="23" s="1"/>
  <c r="J630" i="23" a="1"/>
  <c r="J630" i="23" s="1"/>
  <c r="K630" i="23" a="1"/>
  <c r="K630" i="23" s="1"/>
  <c r="L630" i="23"/>
  <c r="N630" i="23"/>
  <c r="O630" i="23" s="1"/>
  <c r="P630" i="23"/>
  <c r="Q630" i="23"/>
  <c r="R630" i="23"/>
  <c r="S630" i="23" s="1"/>
  <c r="T630" i="23"/>
  <c r="U630" i="23"/>
  <c r="V630" i="23"/>
  <c r="W630" i="23" s="1"/>
  <c r="A631" i="23"/>
  <c r="B631" i="23"/>
  <c r="C631" i="23"/>
  <c r="D631" i="23"/>
  <c r="E631" i="23"/>
  <c r="F631" i="23"/>
  <c r="H631" i="23" a="1"/>
  <c r="H631" i="23"/>
  <c r="I631" i="23" a="1"/>
  <c r="I631" i="23" s="1"/>
  <c r="J631" i="23" a="1"/>
  <c r="J631" i="23"/>
  <c r="K631" i="23" a="1"/>
  <c r="K631" i="23" s="1"/>
  <c r="L631" i="23"/>
  <c r="N631" i="23"/>
  <c r="O631" i="23"/>
  <c r="P631" i="23"/>
  <c r="Q631" i="23"/>
  <c r="R631" i="23"/>
  <c r="S631" i="23" s="1"/>
  <c r="T631" i="23"/>
  <c r="U631" i="23"/>
  <c r="V631" i="23"/>
  <c r="W631" i="23" s="1"/>
  <c r="A632" i="23"/>
  <c r="B632" i="23"/>
  <c r="C632" i="23"/>
  <c r="D632" i="23"/>
  <c r="E632" i="23"/>
  <c r="F632" i="23"/>
  <c r="H632" i="23" a="1"/>
  <c r="H632" i="23"/>
  <c r="I632" i="23" a="1"/>
  <c r="I632" i="23" s="1"/>
  <c r="J632" i="23" a="1"/>
  <c r="J632" i="23"/>
  <c r="K632" i="23" a="1"/>
  <c r="K632" i="23" s="1"/>
  <c r="L632" i="23"/>
  <c r="N632" i="23"/>
  <c r="O632" i="23"/>
  <c r="P632" i="23"/>
  <c r="Q632" i="23" s="1"/>
  <c r="R632" i="23"/>
  <c r="S632" i="23" s="1"/>
  <c r="T632" i="23"/>
  <c r="U632" i="23"/>
  <c r="V632" i="23"/>
  <c r="W632" i="23"/>
  <c r="A633" i="23"/>
  <c r="B633" i="23"/>
  <c r="C633" i="23"/>
  <c r="D633" i="23"/>
  <c r="E633" i="23"/>
  <c r="F633" i="23"/>
  <c r="H633" i="23" a="1"/>
  <c r="H633" i="23" s="1"/>
  <c r="I633" i="23" a="1"/>
  <c r="I633" i="23" s="1"/>
  <c r="J633" i="23" a="1"/>
  <c r="J633" i="23"/>
  <c r="K633" i="23" a="1"/>
  <c r="K633" i="23"/>
  <c r="L633" i="23"/>
  <c r="N633" i="23"/>
  <c r="O633" i="23"/>
  <c r="P633" i="23"/>
  <c r="Q633" i="23" s="1"/>
  <c r="R633" i="23"/>
  <c r="S633" i="23" s="1"/>
  <c r="T633" i="23"/>
  <c r="U633" i="23" s="1"/>
  <c r="V633" i="23"/>
  <c r="W633" i="23" s="1"/>
  <c r="A634" i="23"/>
  <c r="B634" i="23"/>
  <c r="C634" i="23"/>
  <c r="D634" i="23"/>
  <c r="E634" i="23"/>
  <c r="F634" i="23"/>
  <c r="H634" i="23" a="1"/>
  <c r="H634" i="23" s="1"/>
  <c r="I634" i="23" a="1"/>
  <c r="I634" i="23" s="1"/>
  <c r="J634" i="23" a="1"/>
  <c r="J634" i="23"/>
  <c r="K634" i="23" a="1"/>
  <c r="K634" i="23"/>
  <c r="L634" i="23"/>
  <c r="N634" i="23"/>
  <c r="O634" i="23" s="1"/>
  <c r="P634" i="23"/>
  <c r="Q634" i="23"/>
  <c r="R634" i="23"/>
  <c r="S634" i="23" s="1"/>
  <c r="T634" i="23"/>
  <c r="U634" i="23"/>
  <c r="A635" i="23"/>
  <c r="B635" i="23"/>
  <c r="C635" i="23"/>
  <c r="D635" i="23"/>
  <c r="E635" i="23"/>
  <c r="F635" i="23"/>
  <c r="H635" i="23" a="1"/>
  <c r="H635" i="23"/>
  <c r="I635" i="23" a="1"/>
  <c r="I635" i="23"/>
  <c r="J635" i="23" a="1"/>
  <c r="J635" i="23"/>
  <c r="K635" i="23" a="1"/>
  <c r="K635" i="23" s="1"/>
  <c r="L635" i="23"/>
  <c r="N635" i="23"/>
  <c r="O635" i="23" s="1"/>
  <c r="P635" i="23"/>
  <c r="Q635" i="23"/>
  <c r="R635" i="23"/>
  <c r="S635" i="23" s="1"/>
  <c r="T635" i="23"/>
  <c r="U635" i="23"/>
  <c r="V635" i="23"/>
  <c r="W635" i="23" s="1"/>
  <c r="A636" i="23"/>
  <c r="B636" i="23"/>
  <c r="C636" i="23"/>
  <c r="D636" i="23"/>
  <c r="E636" i="23"/>
  <c r="F636" i="23"/>
  <c r="H636" i="23" a="1"/>
  <c r="H636" i="23"/>
  <c r="I636" i="23" a="1"/>
  <c r="I636" i="23"/>
  <c r="J636" i="23" a="1"/>
  <c r="J636" i="23" s="1"/>
  <c r="K636" i="23" a="1"/>
  <c r="K636" i="23" s="1"/>
  <c r="L636" i="23"/>
  <c r="N636" i="23"/>
  <c r="O636" i="23"/>
  <c r="P636" i="23"/>
  <c r="Q636" i="23" s="1"/>
  <c r="R636" i="23"/>
  <c r="S636" i="23"/>
  <c r="T636" i="23"/>
  <c r="U636" i="23"/>
  <c r="V636" i="23"/>
  <c r="W636" i="23"/>
  <c r="A637" i="23"/>
  <c r="B637" i="23"/>
  <c r="C637" i="23"/>
  <c r="D637" i="23"/>
  <c r="E637" i="23"/>
  <c r="F637" i="23"/>
  <c r="H637" i="23" a="1"/>
  <c r="H637" i="23" s="1"/>
  <c r="I637" i="23" a="1"/>
  <c r="I637" i="23"/>
  <c r="J637" i="23" a="1"/>
  <c r="J637" i="23"/>
  <c r="K637" i="23" a="1"/>
  <c r="K637" i="23"/>
  <c r="L637" i="23"/>
  <c r="N637" i="23"/>
  <c r="O637" i="23"/>
  <c r="P637" i="23"/>
  <c r="Q637" i="23" s="1"/>
  <c r="R637" i="23"/>
  <c r="S637" i="23"/>
  <c r="T637" i="23"/>
  <c r="U637" i="23" s="1"/>
  <c r="V637" i="23"/>
  <c r="W637" i="23" s="1"/>
  <c r="A638" i="23"/>
  <c r="B638" i="23"/>
  <c r="C638" i="23"/>
  <c r="D638" i="23"/>
  <c r="E638" i="23"/>
  <c r="F638" i="23"/>
  <c r="H638" i="23" a="1"/>
  <c r="H638" i="23" s="1"/>
  <c r="I638" i="23" a="1"/>
  <c r="I638" i="23" s="1"/>
  <c r="J638" i="23" a="1"/>
  <c r="J638" i="23" s="1"/>
  <c r="K638" i="23" a="1"/>
  <c r="K638" i="23" s="1"/>
  <c r="L638" i="23"/>
  <c r="N638" i="23"/>
  <c r="O638" i="23" s="1"/>
  <c r="P638" i="23"/>
  <c r="Q638" i="23"/>
  <c r="R638" i="23"/>
  <c r="S638" i="23" s="1"/>
  <c r="T638" i="23"/>
  <c r="U638" i="23" s="1"/>
  <c r="V638" i="23"/>
  <c r="W638" i="23" s="1"/>
  <c r="A639" i="23"/>
  <c r="B639" i="23"/>
  <c r="C639" i="23"/>
  <c r="D639" i="23"/>
  <c r="E639" i="23"/>
  <c r="F639" i="23"/>
  <c r="H639" i="23" a="1"/>
  <c r="H639" i="23"/>
  <c r="I639" i="23" a="1"/>
  <c r="I639" i="23" s="1"/>
  <c r="J639" i="23" a="1"/>
  <c r="J639" i="23" s="1"/>
  <c r="K639" i="23" a="1"/>
  <c r="K639" i="23" s="1"/>
  <c r="L639" i="23"/>
  <c r="N639" i="23"/>
  <c r="O639" i="23"/>
  <c r="P639" i="23"/>
  <c r="Q639" i="23" s="1"/>
  <c r="R639" i="23"/>
  <c r="S639" i="23" s="1"/>
  <c r="T639" i="23"/>
  <c r="U639" i="23" s="1"/>
  <c r="V639" i="23"/>
  <c r="W639" i="23" s="1"/>
  <c r="A640" i="23"/>
  <c r="B640" i="23"/>
  <c r="C640" i="23"/>
  <c r="D640" i="23"/>
  <c r="E640" i="23"/>
  <c r="F640" i="23"/>
  <c r="H640" i="23" a="1"/>
  <c r="H640" i="23" s="1"/>
  <c r="I640" i="23" a="1"/>
  <c r="I640" i="23" s="1"/>
  <c r="J640" i="23" a="1"/>
  <c r="J640" i="23"/>
  <c r="K640" i="23" a="1"/>
  <c r="K640" i="23"/>
  <c r="L640" i="23"/>
  <c r="N640" i="23"/>
  <c r="O640" i="23"/>
  <c r="P640" i="23"/>
  <c r="Q640" i="23"/>
  <c r="R640" i="23"/>
  <c r="S640" i="23" s="1"/>
  <c r="T640" i="23"/>
  <c r="U640" i="23"/>
  <c r="V640" i="23"/>
  <c r="W640" i="23"/>
  <c r="A641" i="23"/>
  <c r="B641" i="23"/>
  <c r="C641" i="23"/>
  <c r="D641" i="23"/>
  <c r="E641" i="23"/>
  <c r="F641" i="23"/>
  <c r="H641" i="23" a="1"/>
  <c r="H641" i="23" s="1"/>
  <c r="I641" i="23" a="1"/>
  <c r="I641" i="23" s="1"/>
  <c r="J641" i="23" a="1"/>
  <c r="J641" i="23"/>
  <c r="K641" i="23" a="1"/>
  <c r="K641" i="23"/>
  <c r="L641" i="23"/>
  <c r="N641" i="23"/>
  <c r="O641" i="23"/>
  <c r="P641" i="23"/>
  <c r="Q641" i="23" s="1"/>
  <c r="R641" i="23"/>
  <c r="S641" i="23" s="1"/>
  <c r="T641" i="23"/>
  <c r="U641" i="23" s="1"/>
  <c r="V641" i="23"/>
  <c r="W641" i="23" s="1"/>
  <c r="A642" i="23"/>
  <c r="B642" i="23"/>
  <c r="C642" i="23"/>
  <c r="D642" i="23"/>
  <c r="E642" i="23"/>
  <c r="F642" i="23"/>
  <c r="H642" i="23" a="1"/>
  <c r="H642" i="23" s="1"/>
  <c r="I642" i="23" a="1"/>
  <c r="I642" i="23" s="1"/>
  <c r="J642" i="23" a="1"/>
  <c r="J642" i="23"/>
  <c r="K642" i="23" a="1"/>
  <c r="K642" i="23" s="1"/>
  <c r="L642" i="23"/>
  <c r="N642" i="23"/>
  <c r="V642" i="23" s="1"/>
  <c r="W642" i="23" s="1"/>
  <c r="O642" i="23"/>
  <c r="P642" i="23"/>
  <c r="Q642" i="23"/>
  <c r="R642" i="23"/>
  <c r="S642" i="23" s="1"/>
  <c r="T642" i="23"/>
  <c r="U642" i="23"/>
  <c r="A643" i="23"/>
  <c r="B643" i="23"/>
  <c r="C643" i="23"/>
  <c r="D643" i="23"/>
  <c r="E643" i="23"/>
  <c r="F643" i="23"/>
  <c r="H643" i="23" a="1"/>
  <c r="H643" i="23"/>
  <c r="I643" i="23" a="1"/>
  <c r="I643" i="23" s="1"/>
  <c r="J643" i="23" a="1"/>
  <c r="J643" i="23"/>
  <c r="K643" i="23" a="1"/>
  <c r="K643" i="23" s="1"/>
  <c r="L643" i="23"/>
  <c r="N643" i="23"/>
  <c r="O643" i="23" s="1"/>
  <c r="P643" i="23"/>
  <c r="Q643" i="23"/>
  <c r="R643" i="23"/>
  <c r="S643" i="23" s="1"/>
  <c r="T643" i="23"/>
  <c r="U643" i="23"/>
  <c r="V643" i="23"/>
  <c r="W643" i="23" s="1"/>
  <c r="A644" i="23"/>
  <c r="B644" i="23"/>
  <c r="C644" i="23"/>
  <c r="D644" i="23"/>
  <c r="E644" i="23"/>
  <c r="F644" i="23"/>
  <c r="H644" i="23" a="1"/>
  <c r="H644" i="23" s="1"/>
  <c r="I644" i="23" a="1"/>
  <c r="I644" i="23"/>
  <c r="J644" i="23" a="1"/>
  <c r="J644" i="23"/>
  <c r="K644" i="23" a="1"/>
  <c r="K644" i="23" s="1"/>
  <c r="L644" i="23"/>
  <c r="N644" i="23"/>
  <c r="O644" i="23"/>
  <c r="P644" i="23"/>
  <c r="Q644" i="23"/>
  <c r="R644" i="23"/>
  <c r="S644" i="23"/>
  <c r="T644" i="23"/>
  <c r="U644" i="23" s="1"/>
  <c r="V644" i="23"/>
  <c r="W644" i="23"/>
  <c r="A645" i="23"/>
  <c r="B645" i="23"/>
  <c r="C645" i="23"/>
  <c r="D645" i="23"/>
  <c r="E645" i="23"/>
  <c r="F645" i="23"/>
  <c r="H645" i="23" a="1"/>
  <c r="H645" i="23" s="1"/>
  <c r="I645" i="23" a="1"/>
  <c r="I645" i="23"/>
  <c r="J645" i="23" a="1"/>
  <c r="J645" i="23" s="1"/>
  <c r="K645" i="23" a="1"/>
  <c r="K645" i="23"/>
  <c r="L645" i="23"/>
  <c r="N645" i="23"/>
  <c r="O645" i="23"/>
  <c r="P645" i="23"/>
  <c r="Q645" i="23" s="1"/>
  <c r="R645" i="23"/>
  <c r="S645" i="23"/>
  <c r="T645" i="23"/>
  <c r="U645" i="23" s="1"/>
  <c r="V645" i="23"/>
  <c r="W645" i="23" s="1"/>
  <c r="A646" i="23"/>
  <c r="B646" i="23"/>
  <c r="C646" i="23"/>
  <c r="D646" i="23"/>
  <c r="E646" i="23"/>
  <c r="F646" i="23"/>
  <c r="H646" i="23" a="1"/>
  <c r="H646" i="23"/>
  <c r="I646" i="23" a="1"/>
  <c r="I646" i="23" s="1"/>
  <c r="J646" i="23" a="1"/>
  <c r="J646" i="23" s="1"/>
  <c r="K646" i="23" a="1"/>
  <c r="K646" i="23" s="1"/>
  <c r="L646" i="23"/>
  <c r="N646" i="23"/>
  <c r="O646" i="23" s="1"/>
  <c r="P646" i="23"/>
  <c r="Q646" i="23"/>
  <c r="R646" i="23"/>
  <c r="S646" i="23" s="1"/>
  <c r="T646" i="23"/>
  <c r="U646" i="23"/>
  <c r="A647" i="23"/>
  <c r="B647" i="23"/>
  <c r="C647" i="23"/>
  <c r="D647" i="23"/>
  <c r="E647" i="23"/>
  <c r="F647" i="23"/>
  <c r="H647" i="23" a="1"/>
  <c r="H647" i="23"/>
  <c r="I647" i="23" a="1"/>
  <c r="I647" i="23" s="1"/>
  <c r="J647" i="23" a="1"/>
  <c r="J647" i="23" s="1"/>
  <c r="K647" i="23" a="1"/>
  <c r="K647" i="23" s="1"/>
  <c r="L647" i="23"/>
  <c r="N647" i="23"/>
  <c r="O647" i="23"/>
  <c r="P647" i="23"/>
  <c r="Q647" i="23" s="1"/>
  <c r="R647" i="23"/>
  <c r="S647" i="23" s="1"/>
  <c r="T647" i="23"/>
  <c r="U647" i="23"/>
  <c r="V647" i="23"/>
  <c r="W647" i="23" s="1"/>
  <c r="A648" i="23"/>
  <c r="B648" i="23"/>
  <c r="C648" i="23"/>
  <c r="D648" i="23"/>
  <c r="E648" i="23"/>
  <c r="F648" i="23"/>
  <c r="H648" i="23" a="1"/>
  <c r="H648" i="23"/>
  <c r="I648" i="23" a="1"/>
  <c r="I648" i="23" s="1"/>
  <c r="J648" i="23" a="1"/>
  <c r="J648" i="23"/>
  <c r="K648" i="23" a="1"/>
  <c r="K648" i="23" s="1"/>
  <c r="L648" i="23"/>
  <c r="N648" i="23"/>
  <c r="O648" i="23"/>
  <c r="P648" i="23"/>
  <c r="Q648" i="23" s="1"/>
  <c r="R648" i="23"/>
  <c r="S648" i="23" s="1"/>
  <c r="T648" i="23"/>
  <c r="U648" i="23"/>
  <c r="V648" i="23"/>
  <c r="W648" i="23"/>
  <c r="A649" i="23"/>
  <c r="B649" i="23"/>
  <c r="C649" i="23"/>
  <c r="D649" i="23"/>
  <c r="E649" i="23"/>
  <c r="F649" i="23"/>
  <c r="H649" i="23" a="1"/>
  <c r="H649" i="23" s="1"/>
  <c r="I649" i="23" a="1"/>
  <c r="I649" i="23" s="1"/>
  <c r="J649" i="23" a="1"/>
  <c r="J649" i="23"/>
  <c r="K649" i="23" a="1"/>
  <c r="K649" i="23"/>
  <c r="L649" i="23"/>
  <c r="N649" i="23"/>
  <c r="O649" i="23"/>
  <c r="P649" i="23"/>
  <c r="Q649" i="23" s="1"/>
  <c r="R649" i="23"/>
  <c r="S649" i="23" s="1"/>
  <c r="T649" i="23"/>
  <c r="U649" i="23"/>
  <c r="V649" i="23"/>
  <c r="W649" i="23" s="1"/>
  <c r="A650" i="23"/>
  <c r="B650" i="23"/>
  <c r="C650" i="23"/>
  <c r="D650" i="23"/>
  <c r="E650" i="23"/>
  <c r="F650" i="23"/>
  <c r="H650" i="23" a="1"/>
  <c r="H650" i="23" s="1"/>
  <c r="I650" i="23" a="1"/>
  <c r="I650" i="23" s="1"/>
  <c r="J650" i="23" a="1"/>
  <c r="J650" i="23"/>
  <c r="K650" i="23" a="1"/>
  <c r="K650" i="23"/>
  <c r="L650" i="23"/>
  <c r="N650" i="23"/>
  <c r="P650" i="23"/>
  <c r="Q650" i="23"/>
  <c r="R650" i="23"/>
  <c r="S650" i="23"/>
  <c r="T650" i="23"/>
  <c r="U650" i="23"/>
  <c r="A651" i="23"/>
  <c r="B651" i="23"/>
  <c r="C651" i="23"/>
  <c r="D651" i="23"/>
  <c r="E651" i="23"/>
  <c r="F651" i="23"/>
  <c r="H651" i="23" a="1"/>
  <c r="H651" i="23"/>
  <c r="I651" i="23" a="1"/>
  <c r="I651" i="23"/>
  <c r="J651" i="23" a="1"/>
  <c r="J651" i="23"/>
  <c r="K651" i="23" a="1"/>
  <c r="K651" i="23" s="1"/>
  <c r="L651" i="23"/>
  <c r="N651" i="23"/>
  <c r="O651" i="23" s="1"/>
  <c r="P651" i="23"/>
  <c r="Q651" i="23"/>
  <c r="R651" i="23"/>
  <c r="S651" i="23" s="1"/>
  <c r="T651" i="23"/>
  <c r="U651" i="23"/>
  <c r="A652" i="23"/>
  <c r="B652" i="23"/>
  <c r="C652" i="23"/>
  <c r="D652" i="23"/>
  <c r="E652" i="23"/>
  <c r="F652" i="23"/>
  <c r="H652" i="23" a="1"/>
  <c r="H652" i="23"/>
  <c r="I652" i="23" a="1"/>
  <c r="I652" i="23"/>
  <c r="J652" i="23" a="1"/>
  <c r="J652" i="23" s="1"/>
  <c r="K652" i="23" a="1"/>
  <c r="K652" i="23" s="1"/>
  <c r="L652" i="23"/>
  <c r="N652" i="23"/>
  <c r="O652" i="23"/>
  <c r="P652" i="23"/>
  <c r="Q652" i="23" s="1"/>
  <c r="R652" i="23"/>
  <c r="S652" i="23"/>
  <c r="T652" i="23"/>
  <c r="U652" i="23" s="1"/>
  <c r="V652" i="23"/>
  <c r="W652" i="23"/>
  <c r="A653" i="23"/>
  <c r="B653" i="23"/>
  <c r="C653" i="23"/>
  <c r="D653" i="23"/>
  <c r="E653" i="23"/>
  <c r="F653" i="23"/>
  <c r="H653" i="23" a="1"/>
  <c r="H653" i="23" s="1"/>
  <c r="I653" i="23" a="1"/>
  <c r="I653" i="23"/>
  <c r="J653" i="23" a="1"/>
  <c r="J653" i="23"/>
  <c r="K653" i="23" a="1"/>
  <c r="K653" i="23"/>
  <c r="L653" i="23"/>
  <c r="N653" i="23"/>
  <c r="O653" i="23"/>
  <c r="P653" i="23"/>
  <c r="Q653" i="23"/>
  <c r="R653" i="23"/>
  <c r="S653" i="23"/>
  <c r="T653" i="23"/>
  <c r="U653" i="23" s="1"/>
  <c r="V653" i="23"/>
  <c r="W653" i="23" s="1"/>
  <c r="A654" i="23"/>
  <c r="B654" i="23"/>
  <c r="C654" i="23"/>
  <c r="D654" i="23"/>
  <c r="E654" i="23"/>
  <c r="F654" i="23"/>
  <c r="H654" i="23" a="1"/>
  <c r="H654" i="23" s="1"/>
  <c r="I654" i="23" a="1"/>
  <c r="I654" i="23" s="1"/>
  <c r="J654" i="23" a="1"/>
  <c r="J654" i="23" s="1"/>
  <c r="K654" i="23" a="1"/>
  <c r="K654" i="23"/>
  <c r="L654" i="23"/>
  <c r="N654" i="23"/>
  <c r="O654" i="23" s="1"/>
  <c r="P654" i="23"/>
  <c r="Q654" i="23"/>
  <c r="R654" i="23"/>
  <c r="S654" i="23" s="1"/>
  <c r="T654" i="23"/>
  <c r="U654" i="23"/>
  <c r="V654" i="23"/>
  <c r="W654" i="23" s="1"/>
  <c r="A655" i="23"/>
  <c r="B655" i="23"/>
  <c r="C655" i="23"/>
  <c r="D655" i="23"/>
  <c r="E655" i="23"/>
  <c r="F655" i="23"/>
  <c r="H655" i="23" a="1"/>
  <c r="H655" i="23"/>
  <c r="I655" i="23" a="1"/>
  <c r="I655" i="23" s="1"/>
  <c r="J655" i="23" a="1"/>
  <c r="J655" i="23" s="1"/>
  <c r="K655" i="23" a="1"/>
  <c r="K655" i="23" s="1"/>
  <c r="L655" i="23"/>
  <c r="N655" i="23"/>
  <c r="O655" i="23"/>
  <c r="P655" i="23"/>
  <c r="Q655" i="23" s="1"/>
  <c r="R655" i="23"/>
  <c r="S655" i="23" s="1"/>
  <c r="T655" i="23"/>
  <c r="U655" i="23"/>
  <c r="V655" i="23"/>
  <c r="W655" i="23" s="1"/>
  <c r="A656" i="23"/>
  <c r="B656" i="23"/>
  <c r="C656" i="23"/>
  <c r="D656" i="23"/>
  <c r="E656" i="23"/>
  <c r="F656" i="23"/>
  <c r="H656" i="23" a="1"/>
  <c r="H656" i="23" s="1"/>
  <c r="I656" i="23" a="1"/>
  <c r="I656" i="23" s="1"/>
  <c r="J656" i="23" a="1"/>
  <c r="J656" i="23"/>
  <c r="K656" i="23" a="1"/>
  <c r="K656" i="23"/>
  <c r="L656" i="23"/>
  <c r="N656" i="23"/>
  <c r="O656" i="23"/>
  <c r="P656" i="23"/>
  <c r="Q656" i="23"/>
  <c r="R656" i="23"/>
  <c r="S656" i="23" s="1"/>
  <c r="T656" i="23"/>
  <c r="U656" i="23" s="1"/>
  <c r="V656" i="23"/>
  <c r="W656" i="23"/>
  <c r="A657" i="23"/>
  <c r="B657" i="23"/>
  <c r="C657" i="23"/>
  <c r="D657" i="23"/>
  <c r="E657" i="23"/>
  <c r="F657" i="23"/>
  <c r="H657" i="23" a="1"/>
  <c r="H657" i="23" s="1"/>
  <c r="I657" i="23" a="1"/>
  <c r="I657" i="23" s="1"/>
  <c r="J657" i="23" a="1"/>
  <c r="J657" i="23"/>
  <c r="K657" i="23" a="1"/>
  <c r="K657" i="23"/>
  <c r="L657" i="23"/>
  <c r="N657" i="23"/>
  <c r="O657" i="23"/>
  <c r="P657" i="23"/>
  <c r="Q657" i="23" s="1"/>
  <c r="R657" i="23"/>
  <c r="S657" i="23" s="1"/>
  <c r="T657" i="23"/>
  <c r="U657" i="23" s="1"/>
  <c r="V657" i="23"/>
  <c r="W657" i="23" s="1"/>
  <c r="A658" i="23"/>
  <c r="B658" i="23"/>
  <c r="C658" i="23"/>
  <c r="D658" i="23"/>
  <c r="E658" i="23"/>
  <c r="F658" i="23"/>
  <c r="H658" i="23" a="1"/>
  <c r="H658" i="23" s="1"/>
  <c r="I658" i="23" a="1"/>
  <c r="I658" i="23" s="1"/>
  <c r="J658" i="23" a="1"/>
  <c r="J658" i="23"/>
  <c r="K658" i="23" a="1"/>
  <c r="K658" i="23" s="1"/>
  <c r="L658" i="23"/>
  <c r="N658" i="23"/>
  <c r="V658" i="23" s="1"/>
  <c r="W658" i="23" s="1"/>
  <c r="O658" i="23"/>
  <c r="P658" i="23"/>
  <c r="Q658" i="23"/>
  <c r="R658" i="23"/>
  <c r="S658" i="23" s="1"/>
  <c r="T658" i="23"/>
  <c r="U658" i="23"/>
  <c r="A659" i="23"/>
  <c r="B659" i="23"/>
  <c r="C659" i="23"/>
  <c r="D659" i="23"/>
  <c r="E659" i="23"/>
  <c r="F659" i="23"/>
  <c r="H659" i="23" a="1"/>
  <c r="H659" i="23"/>
  <c r="I659" i="23" a="1"/>
  <c r="I659" i="23" s="1"/>
  <c r="J659" i="23" a="1"/>
  <c r="J659" i="23"/>
  <c r="K659" i="23" a="1"/>
  <c r="K659" i="23"/>
  <c r="L659" i="23"/>
  <c r="N659" i="23"/>
  <c r="O659" i="23" s="1"/>
  <c r="P659" i="23"/>
  <c r="Q659" i="23"/>
  <c r="R659" i="23"/>
  <c r="S659" i="23"/>
  <c r="T659" i="23"/>
  <c r="U659" i="23"/>
  <c r="V659" i="23"/>
  <c r="W659" i="23" s="1"/>
  <c r="A660" i="23"/>
  <c r="B660" i="23"/>
  <c r="C660" i="23"/>
  <c r="D660" i="23"/>
  <c r="E660" i="23"/>
  <c r="F660" i="23"/>
  <c r="H660" i="23" a="1"/>
  <c r="H660" i="23" s="1"/>
  <c r="I660" i="23" a="1"/>
  <c r="I660" i="23"/>
  <c r="J660" i="23" a="1"/>
  <c r="J660" i="23" s="1"/>
  <c r="K660" i="23" a="1"/>
  <c r="K660" i="23" s="1"/>
  <c r="L660" i="23"/>
  <c r="N660" i="23"/>
  <c r="O660" i="23"/>
  <c r="P660" i="23"/>
  <c r="Q660" i="23"/>
  <c r="R660" i="23"/>
  <c r="S660" i="23"/>
  <c r="T660" i="23"/>
  <c r="U660" i="23" s="1"/>
  <c r="V660" i="23"/>
  <c r="W660" i="23"/>
  <c r="A661" i="23"/>
  <c r="B661" i="23"/>
  <c r="C661" i="23"/>
  <c r="D661" i="23"/>
  <c r="E661" i="23"/>
  <c r="F661" i="23"/>
  <c r="H661" i="23" a="1"/>
  <c r="H661" i="23" s="1"/>
  <c r="I661" i="23" a="1"/>
  <c r="I661" i="23"/>
  <c r="J661" i="23" a="1"/>
  <c r="J661" i="23" s="1"/>
  <c r="K661" i="23" a="1"/>
  <c r="K661" i="23"/>
  <c r="L661" i="23"/>
  <c r="N661" i="23"/>
  <c r="O661" i="23"/>
  <c r="P661" i="23"/>
  <c r="Q661" i="23" s="1"/>
  <c r="R661" i="23"/>
  <c r="S661" i="23"/>
  <c r="T661" i="23"/>
  <c r="U661" i="23" s="1"/>
  <c r="V661" i="23"/>
  <c r="W661" i="23" s="1"/>
  <c r="A662" i="23"/>
  <c r="B662" i="23"/>
  <c r="C662" i="23"/>
  <c r="D662" i="23"/>
  <c r="E662" i="23"/>
  <c r="F662" i="23"/>
  <c r="H662" i="23" a="1"/>
  <c r="H662" i="23"/>
  <c r="I662" i="23" a="1"/>
  <c r="I662" i="23" s="1"/>
  <c r="J662" i="23" a="1"/>
  <c r="J662" i="23" s="1"/>
  <c r="K662" i="23" a="1"/>
  <c r="K662" i="23" s="1"/>
  <c r="L662" i="23"/>
  <c r="N662" i="23"/>
  <c r="O662" i="23" s="1"/>
  <c r="P662" i="23"/>
  <c r="Q662" i="23"/>
  <c r="R662" i="23"/>
  <c r="S662" i="23" s="1"/>
  <c r="T662" i="23"/>
  <c r="U662" i="23"/>
  <c r="V662" i="23"/>
  <c r="W662" i="23" s="1"/>
  <c r="A663" i="23"/>
  <c r="B663" i="23"/>
  <c r="C663" i="23"/>
  <c r="D663" i="23"/>
  <c r="E663" i="23"/>
  <c r="F663" i="23"/>
  <c r="H663" i="23" a="1"/>
  <c r="H663" i="23"/>
  <c r="I663" i="23" a="1"/>
  <c r="I663" i="23" s="1"/>
  <c r="J663" i="23" a="1"/>
  <c r="J663" i="23" s="1"/>
  <c r="K663" i="23" a="1"/>
  <c r="K663" i="23" s="1"/>
  <c r="L663" i="23"/>
  <c r="N663" i="23"/>
  <c r="O663" i="23"/>
  <c r="P663" i="23"/>
  <c r="Q663" i="23" s="1"/>
  <c r="R663" i="23"/>
  <c r="S663" i="23" s="1"/>
  <c r="T663" i="23"/>
  <c r="U663" i="23"/>
  <c r="V663" i="23"/>
  <c r="W663" i="23" s="1"/>
  <c r="A664" i="23"/>
  <c r="B664" i="23"/>
  <c r="C664" i="23"/>
  <c r="D664" i="23"/>
  <c r="E664" i="23"/>
  <c r="F664" i="23"/>
  <c r="H664" i="23" a="1"/>
  <c r="H664" i="23"/>
  <c r="I664" i="23" a="1"/>
  <c r="I664" i="23" s="1"/>
  <c r="J664" i="23" a="1"/>
  <c r="J664" i="23"/>
  <c r="K664" i="23" a="1"/>
  <c r="K664" i="23" s="1"/>
  <c r="L664" i="23"/>
  <c r="N664" i="23"/>
  <c r="O664" i="23"/>
  <c r="P664" i="23"/>
  <c r="Q664" i="23" s="1"/>
  <c r="R664" i="23"/>
  <c r="S664" i="23" s="1"/>
  <c r="T664" i="23"/>
  <c r="U664" i="23" s="1"/>
  <c r="V664" i="23"/>
  <c r="W664" i="23"/>
  <c r="A665" i="23"/>
  <c r="B665" i="23"/>
  <c r="C665" i="23"/>
  <c r="D665" i="23"/>
  <c r="E665" i="23"/>
  <c r="F665" i="23"/>
  <c r="H665" i="23" a="1"/>
  <c r="H665" i="23" s="1"/>
  <c r="I665" i="23" a="1"/>
  <c r="I665" i="23" s="1"/>
  <c r="J665" i="23" a="1"/>
  <c r="J665" i="23"/>
  <c r="K665" i="23" a="1"/>
  <c r="K665" i="23"/>
  <c r="L665" i="23"/>
  <c r="N665" i="23"/>
  <c r="O665" i="23"/>
  <c r="P665" i="23"/>
  <c r="Q665" i="23" s="1"/>
  <c r="R665" i="23"/>
  <c r="S665" i="23" s="1"/>
  <c r="T665" i="23"/>
  <c r="U665" i="23"/>
  <c r="V665" i="23"/>
  <c r="W665" i="23" s="1"/>
  <c r="A666" i="23"/>
  <c r="B666" i="23"/>
  <c r="C666" i="23"/>
  <c r="D666" i="23"/>
  <c r="E666" i="23"/>
  <c r="F666" i="23"/>
  <c r="H666" i="23" a="1"/>
  <c r="H666" i="23" s="1"/>
  <c r="I666" i="23" a="1"/>
  <c r="I666" i="23" s="1"/>
  <c r="J666" i="23" a="1"/>
  <c r="J666" i="23"/>
  <c r="K666" i="23" a="1"/>
  <c r="K666" i="23" s="1"/>
  <c r="L666" i="23"/>
  <c r="N666" i="23"/>
  <c r="O666" i="23" s="1"/>
  <c r="P666" i="23"/>
  <c r="Q666" i="23"/>
  <c r="R666" i="23"/>
  <c r="S666" i="23"/>
  <c r="T666" i="23"/>
  <c r="U666" i="23"/>
  <c r="A667" i="23"/>
  <c r="B667" i="23"/>
  <c r="C667" i="23"/>
  <c r="D667" i="23"/>
  <c r="E667" i="23"/>
  <c r="F667" i="23"/>
  <c r="H667" i="23" a="1"/>
  <c r="H667" i="23"/>
  <c r="I667" i="23" a="1"/>
  <c r="I667" i="23"/>
  <c r="J667" i="23" a="1"/>
  <c r="J667" i="23"/>
  <c r="K667" i="23" a="1"/>
  <c r="K667" i="23" s="1"/>
  <c r="L667" i="23"/>
  <c r="N667" i="23"/>
  <c r="O667" i="23" s="1"/>
  <c r="P667" i="23"/>
  <c r="Q667" i="23"/>
  <c r="R667" i="23"/>
  <c r="S667" i="23" s="1"/>
  <c r="T667" i="23"/>
  <c r="U667" i="23"/>
  <c r="V667" i="23"/>
  <c r="W667" i="23" s="1"/>
  <c r="A668" i="23"/>
  <c r="B668" i="23"/>
  <c r="C668" i="23"/>
  <c r="D668" i="23"/>
  <c r="E668" i="23"/>
  <c r="F668" i="23"/>
  <c r="H668" i="23" a="1"/>
  <c r="H668" i="23"/>
  <c r="I668" i="23" a="1"/>
  <c r="I668" i="23"/>
  <c r="J668" i="23" a="1"/>
  <c r="J668" i="23" s="1"/>
  <c r="K668" i="23" a="1"/>
  <c r="K668" i="23" s="1"/>
  <c r="L668" i="23"/>
  <c r="N668" i="23"/>
  <c r="O668" i="23"/>
  <c r="P668" i="23"/>
  <c r="Q668" i="23" s="1"/>
  <c r="R668" i="23"/>
  <c r="S668" i="23"/>
  <c r="T668" i="23"/>
  <c r="U668" i="23"/>
  <c r="V668" i="23"/>
  <c r="W668" i="23"/>
  <c r="A669" i="23"/>
  <c r="B669" i="23"/>
  <c r="C669" i="23"/>
  <c r="D669" i="23"/>
  <c r="E669" i="23"/>
  <c r="F669" i="23"/>
  <c r="H669" i="23" a="1"/>
  <c r="H669" i="23" s="1"/>
  <c r="I669" i="23" a="1"/>
  <c r="I669" i="23"/>
  <c r="J669" i="23" a="1"/>
  <c r="J669" i="23" s="1"/>
  <c r="K669" i="23" a="1"/>
  <c r="K669" i="23"/>
  <c r="L669" i="23"/>
  <c r="N669" i="23"/>
  <c r="O669" i="23"/>
  <c r="P669" i="23"/>
  <c r="Q669" i="23"/>
  <c r="R669" i="23"/>
  <c r="S669" i="23"/>
  <c r="T669" i="23"/>
  <c r="U669" i="23" s="1"/>
  <c r="V669" i="23"/>
  <c r="W669" i="23" s="1"/>
  <c r="A670" i="23"/>
  <c r="B670" i="23"/>
  <c r="C670" i="23"/>
  <c r="D670" i="23"/>
  <c r="E670" i="23"/>
  <c r="F670" i="23"/>
  <c r="H670" i="23" a="1"/>
  <c r="H670" i="23" s="1"/>
  <c r="I670" i="23" a="1"/>
  <c r="I670" i="23" s="1"/>
  <c r="J670" i="23" a="1"/>
  <c r="J670" i="23" s="1"/>
  <c r="K670" i="23" a="1"/>
  <c r="K670" i="23"/>
  <c r="L670" i="23"/>
  <c r="N670" i="23"/>
  <c r="O670" i="23" s="1"/>
  <c r="P670" i="23"/>
  <c r="Q670" i="23"/>
  <c r="R670" i="23"/>
  <c r="S670" i="23" s="1"/>
  <c r="T670" i="23"/>
  <c r="U670" i="23"/>
  <c r="V670" i="23"/>
  <c r="W670" i="23" s="1"/>
  <c r="A671" i="23"/>
  <c r="B671" i="23"/>
  <c r="C671" i="23"/>
  <c r="D671" i="23"/>
  <c r="E671" i="23"/>
  <c r="F671" i="23"/>
  <c r="H671" i="23" a="1"/>
  <c r="H671" i="23"/>
  <c r="I671" i="23" a="1"/>
  <c r="I671" i="23" s="1"/>
  <c r="J671" i="23" a="1"/>
  <c r="J671" i="23" s="1"/>
  <c r="K671" i="23" a="1"/>
  <c r="K671" i="23" s="1"/>
  <c r="L671" i="23"/>
  <c r="N671" i="23"/>
  <c r="O671" i="23"/>
  <c r="P671" i="23"/>
  <c r="Q671" i="23" s="1"/>
  <c r="R671" i="23"/>
  <c r="S671" i="23" s="1"/>
  <c r="T671" i="23"/>
  <c r="U671" i="23"/>
  <c r="V671" i="23"/>
  <c r="W671" i="23" s="1"/>
  <c r="A672" i="23"/>
  <c r="B672" i="23"/>
  <c r="C672" i="23"/>
  <c r="D672" i="23"/>
  <c r="E672" i="23"/>
  <c r="F672" i="23"/>
  <c r="H672" i="23" a="1"/>
  <c r="H672" i="23" s="1"/>
  <c r="I672" i="23" a="1"/>
  <c r="I672" i="23" s="1"/>
  <c r="J672" i="23" a="1"/>
  <c r="J672" i="23"/>
  <c r="K672" i="23" a="1"/>
  <c r="K672" i="23"/>
  <c r="L672" i="23"/>
  <c r="N672" i="23"/>
  <c r="O672" i="23"/>
  <c r="P672" i="23"/>
  <c r="Q672" i="23"/>
  <c r="R672" i="23"/>
  <c r="S672" i="23" s="1"/>
  <c r="T672" i="23"/>
  <c r="U672" i="23" s="1"/>
  <c r="V672" i="23"/>
  <c r="W672" i="23"/>
  <c r="A673" i="23"/>
  <c r="B673" i="23"/>
  <c r="C673" i="23"/>
  <c r="D673" i="23"/>
  <c r="E673" i="23"/>
  <c r="F673" i="23"/>
  <c r="H673" i="23" a="1"/>
  <c r="H673" i="23" s="1"/>
  <c r="I673" i="23" a="1"/>
  <c r="I673" i="23" s="1"/>
  <c r="J673" i="23" a="1"/>
  <c r="J673" i="23"/>
  <c r="K673" i="23" a="1"/>
  <c r="K673" i="23"/>
  <c r="L673" i="23"/>
  <c r="N673" i="23"/>
  <c r="O673" i="23"/>
  <c r="P673" i="23"/>
  <c r="Q673" i="23" s="1"/>
  <c r="R673" i="23"/>
  <c r="S673" i="23" s="1"/>
  <c r="T673" i="23"/>
  <c r="U673" i="23" s="1"/>
  <c r="V673" i="23"/>
  <c r="W673" i="23" s="1"/>
  <c r="A674" i="23"/>
  <c r="B674" i="23"/>
  <c r="C674" i="23"/>
  <c r="D674" i="23"/>
  <c r="E674" i="23"/>
  <c r="F674" i="23"/>
  <c r="H674" i="23" a="1"/>
  <c r="H674" i="23" s="1"/>
  <c r="I674" i="23" a="1"/>
  <c r="I674" i="23" s="1"/>
  <c r="J674" i="23" a="1"/>
  <c r="J674" i="23"/>
  <c r="K674" i="23" a="1"/>
  <c r="K674" i="23" s="1"/>
  <c r="L674" i="23"/>
  <c r="N674" i="23"/>
  <c r="O674" i="23"/>
  <c r="P674" i="23"/>
  <c r="Q674" i="23"/>
  <c r="R674" i="23"/>
  <c r="S674" i="23" s="1"/>
  <c r="T674" i="23"/>
  <c r="U674" i="23"/>
  <c r="V674" i="23"/>
  <c r="W674" i="23" s="1"/>
  <c r="A675" i="23"/>
  <c r="B675" i="23"/>
  <c r="C675" i="23"/>
  <c r="D675" i="23"/>
  <c r="E675" i="23"/>
  <c r="F675" i="23"/>
  <c r="H675" i="23" a="1"/>
  <c r="H675" i="23"/>
  <c r="I675" i="23" a="1"/>
  <c r="I675" i="23" s="1"/>
  <c r="J675" i="23" a="1"/>
  <c r="J675" i="23"/>
  <c r="K675" i="23" a="1"/>
  <c r="K675" i="23"/>
  <c r="L675" i="23"/>
  <c r="N675" i="23"/>
  <c r="O675" i="23" s="1"/>
  <c r="P675" i="23"/>
  <c r="Q675" i="23"/>
  <c r="R675" i="23"/>
  <c r="S675" i="23"/>
  <c r="T675" i="23"/>
  <c r="U675" i="23"/>
  <c r="V675" i="23"/>
  <c r="W675" i="23" s="1"/>
  <c r="A676" i="23"/>
  <c r="B676" i="23"/>
  <c r="C676" i="23"/>
  <c r="D676" i="23"/>
  <c r="E676" i="23"/>
  <c r="F676" i="23"/>
  <c r="H676" i="23" a="1"/>
  <c r="H676" i="23" s="1"/>
  <c r="I676" i="23" a="1"/>
  <c r="I676" i="23"/>
  <c r="J676" i="23" a="1"/>
  <c r="J676" i="23" s="1"/>
  <c r="K676" i="23" a="1"/>
  <c r="K676" i="23" s="1"/>
  <c r="L676" i="23"/>
  <c r="N676" i="23"/>
  <c r="O676" i="23"/>
  <c r="P676" i="23"/>
  <c r="Q676" i="23"/>
  <c r="R676" i="23"/>
  <c r="S676" i="23"/>
  <c r="T676" i="23"/>
  <c r="U676" i="23" s="1"/>
  <c r="V676" i="23"/>
  <c r="W676" i="23"/>
  <c r="A677" i="23"/>
  <c r="B677" i="23"/>
  <c r="C677" i="23"/>
  <c r="D677" i="23"/>
  <c r="E677" i="23"/>
  <c r="F677" i="23"/>
  <c r="H677" i="23" a="1"/>
  <c r="H677" i="23" s="1"/>
  <c r="I677" i="23" a="1"/>
  <c r="I677" i="23"/>
  <c r="J677" i="23" a="1"/>
  <c r="J677" i="23" s="1"/>
  <c r="K677" i="23" a="1"/>
  <c r="K677" i="23"/>
  <c r="L677" i="23"/>
  <c r="N677" i="23"/>
  <c r="O677" i="23"/>
  <c r="P677" i="23"/>
  <c r="Q677" i="23" s="1"/>
  <c r="R677" i="23"/>
  <c r="S677" i="23"/>
  <c r="T677" i="23"/>
  <c r="U677" i="23" s="1"/>
  <c r="V677" i="23"/>
  <c r="W677" i="23" s="1"/>
  <c r="A678" i="23"/>
  <c r="B678" i="23"/>
  <c r="C678" i="23"/>
  <c r="D678" i="23"/>
  <c r="E678" i="23"/>
  <c r="F678" i="23"/>
  <c r="H678" i="23" a="1"/>
  <c r="H678" i="23"/>
  <c r="I678" i="23" a="1"/>
  <c r="I678" i="23" s="1"/>
  <c r="J678" i="23" a="1"/>
  <c r="J678" i="23" s="1"/>
  <c r="K678" i="23" a="1"/>
  <c r="K678" i="23" s="1"/>
  <c r="L678" i="23"/>
  <c r="N678" i="23"/>
  <c r="O678" i="23" s="1"/>
  <c r="P678" i="23"/>
  <c r="Q678" i="23"/>
  <c r="R678" i="23"/>
  <c r="S678" i="23" s="1"/>
  <c r="T678" i="23"/>
  <c r="U678" i="23"/>
  <c r="A679" i="23"/>
  <c r="B679" i="23"/>
  <c r="C679" i="23"/>
  <c r="D679" i="23"/>
  <c r="E679" i="23"/>
  <c r="F679" i="23"/>
  <c r="H679" i="23" a="1"/>
  <c r="H679" i="23"/>
  <c r="I679" i="23" a="1"/>
  <c r="I679" i="23" s="1"/>
  <c r="J679" i="23" a="1"/>
  <c r="J679" i="23" s="1"/>
  <c r="K679" i="23" a="1"/>
  <c r="K679" i="23" s="1"/>
  <c r="L679" i="23"/>
  <c r="N679" i="23"/>
  <c r="O679" i="23"/>
  <c r="P679" i="23"/>
  <c r="Q679" i="23" s="1"/>
  <c r="R679" i="23"/>
  <c r="S679" i="23" s="1"/>
  <c r="T679" i="23"/>
  <c r="U679" i="23"/>
  <c r="V679" i="23"/>
  <c r="W679" i="23" s="1"/>
  <c r="A680" i="23"/>
  <c r="B680" i="23"/>
  <c r="C680" i="23"/>
  <c r="D680" i="23"/>
  <c r="E680" i="23"/>
  <c r="F680" i="23"/>
  <c r="H680" i="23" a="1"/>
  <c r="H680" i="23"/>
  <c r="I680" i="23" a="1"/>
  <c r="I680" i="23" s="1"/>
  <c r="J680" i="23" a="1"/>
  <c r="J680" i="23"/>
  <c r="K680" i="23" a="1"/>
  <c r="K680" i="23" s="1"/>
  <c r="L680" i="23"/>
  <c r="N680" i="23"/>
  <c r="O680" i="23"/>
  <c r="P680" i="23"/>
  <c r="Q680" i="23" s="1"/>
  <c r="R680" i="23"/>
  <c r="S680" i="23" s="1"/>
  <c r="T680" i="23"/>
  <c r="U680" i="23" s="1"/>
  <c r="V680" i="23"/>
  <c r="W680" i="23"/>
  <c r="A681" i="23"/>
  <c r="B681" i="23"/>
  <c r="C681" i="23"/>
  <c r="D681" i="23"/>
  <c r="E681" i="23"/>
  <c r="F681" i="23"/>
  <c r="H681" i="23" a="1"/>
  <c r="H681" i="23" s="1"/>
  <c r="I681" i="23" a="1"/>
  <c r="I681" i="23" s="1"/>
  <c r="J681" i="23" a="1"/>
  <c r="J681" i="23"/>
  <c r="K681" i="23" a="1"/>
  <c r="K681" i="23"/>
  <c r="L681" i="23"/>
  <c r="N681" i="23"/>
  <c r="O681" i="23"/>
  <c r="P681" i="23"/>
  <c r="Q681" i="23" s="1"/>
  <c r="R681" i="23"/>
  <c r="S681" i="23" s="1"/>
  <c r="T681" i="23"/>
  <c r="U681" i="23" s="1"/>
  <c r="V681" i="23"/>
  <c r="W681" i="23" s="1"/>
  <c r="A682" i="23"/>
  <c r="B682" i="23"/>
  <c r="C682" i="23"/>
  <c r="D682" i="23"/>
  <c r="E682" i="23"/>
  <c r="F682" i="23"/>
  <c r="H682" i="23" a="1"/>
  <c r="H682" i="23" s="1"/>
  <c r="I682" i="23" a="1"/>
  <c r="I682" i="23" s="1"/>
  <c r="J682" i="23" a="1"/>
  <c r="J682" i="23"/>
  <c r="K682" i="23" a="1"/>
  <c r="K682" i="23" s="1"/>
  <c r="L682" i="23"/>
  <c r="N682" i="23"/>
  <c r="P682" i="23"/>
  <c r="Q682" i="23"/>
  <c r="R682" i="23"/>
  <c r="S682" i="23"/>
  <c r="T682" i="23"/>
  <c r="U682" i="23"/>
  <c r="A683" i="23"/>
  <c r="B683" i="23"/>
  <c r="C683" i="23"/>
  <c r="D683" i="23"/>
  <c r="E683" i="23"/>
  <c r="F683" i="23"/>
  <c r="H683" i="23" a="1"/>
  <c r="H683" i="23"/>
  <c r="I683" i="23" a="1"/>
  <c r="I683" i="23"/>
  <c r="J683" i="23" a="1"/>
  <c r="J683" i="23"/>
  <c r="K683" i="23" a="1"/>
  <c r="K683" i="23" s="1"/>
  <c r="L683" i="23"/>
  <c r="N683" i="23"/>
  <c r="O683" i="23" s="1"/>
  <c r="P683" i="23"/>
  <c r="Q683" i="23"/>
  <c r="R683" i="23"/>
  <c r="S683" i="23" s="1"/>
  <c r="T683" i="23"/>
  <c r="U683" i="23"/>
  <c r="A684" i="23"/>
  <c r="B684" i="23"/>
  <c r="C684" i="23"/>
  <c r="D684" i="23"/>
  <c r="E684" i="23"/>
  <c r="F684" i="23"/>
  <c r="H684" i="23" a="1"/>
  <c r="H684" i="23"/>
  <c r="I684" i="23" a="1"/>
  <c r="I684" i="23"/>
  <c r="J684" i="23" a="1"/>
  <c r="J684" i="23" s="1"/>
  <c r="K684" i="23" a="1"/>
  <c r="K684" i="23" s="1"/>
  <c r="L684" i="23"/>
  <c r="N684" i="23"/>
  <c r="O684" i="23"/>
  <c r="P684" i="23"/>
  <c r="Q684" i="23" s="1"/>
  <c r="R684" i="23"/>
  <c r="S684" i="23"/>
  <c r="T684" i="23"/>
  <c r="U684" i="23"/>
  <c r="V684" i="23"/>
  <c r="W684" i="23"/>
  <c r="A685" i="23"/>
  <c r="B685" i="23"/>
  <c r="C685" i="23"/>
  <c r="D685" i="23"/>
  <c r="E685" i="23"/>
  <c r="F685" i="23"/>
  <c r="H685" i="23" a="1"/>
  <c r="H685" i="23" s="1"/>
  <c r="I685" i="23" a="1"/>
  <c r="I685" i="23"/>
  <c r="J685" i="23" a="1"/>
  <c r="J685" i="23" s="1"/>
  <c r="K685" i="23" a="1"/>
  <c r="K685" i="23"/>
  <c r="L685" i="23"/>
  <c r="N685" i="23"/>
  <c r="O685" i="23"/>
  <c r="P685" i="23"/>
  <c r="Q685" i="23"/>
  <c r="R685" i="23"/>
  <c r="S685" i="23"/>
  <c r="T685" i="23"/>
  <c r="U685" i="23" s="1"/>
  <c r="V685" i="23"/>
  <c r="W685" i="23" s="1"/>
  <c r="A686" i="23"/>
  <c r="B686" i="23"/>
  <c r="C686" i="23"/>
  <c r="D686" i="23"/>
  <c r="E686" i="23"/>
  <c r="F686" i="23"/>
  <c r="H686" i="23" a="1"/>
  <c r="H686" i="23" s="1"/>
  <c r="I686" i="23" a="1"/>
  <c r="I686" i="23" s="1"/>
  <c r="J686" i="23" a="1"/>
  <c r="J686" i="23" s="1"/>
  <c r="K686" i="23" a="1"/>
  <c r="K686" i="23"/>
  <c r="L686" i="23"/>
  <c r="N686" i="23"/>
  <c r="O686" i="23" s="1"/>
  <c r="P686" i="23"/>
  <c r="Q686" i="23"/>
  <c r="R686" i="23"/>
  <c r="S686" i="23" s="1"/>
  <c r="T686" i="23"/>
  <c r="U686" i="23"/>
  <c r="V686" i="23"/>
  <c r="W686" i="23" s="1"/>
  <c r="A687" i="23"/>
  <c r="B687" i="23"/>
  <c r="C687" i="23"/>
  <c r="D687" i="23"/>
  <c r="E687" i="23"/>
  <c r="F687" i="23"/>
  <c r="H687" i="23" a="1"/>
  <c r="H687" i="23"/>
  <c r="I687" i="23" a="1"/>
  <c r="I687" i="23" s="1"/>
  <c r="J687" i="23" a="1"/>
  <c r="J687" i="23" s="1"/>
  <c r="K687" i="23" a="1"/>
  <c r="K687" i="23" s="1"/>
  <c r="L687" i="23"/>
  <c r="N687" i="23"/>
  <c r="O687" i="23"/>
  <c r="P687" i="23"/>
  <c r="Q687" i="23" s="1"/>
  <c r="R687" i="23"/>
  <c r="S687" i="23" s="1"/>
  <c r="T687" i="23"/>
  <c r="U687" i="23"/>
  <c r="V687" i="23"/>
  <c r="W687" i="23" s="1"/>
  <c r="A688" i="23"/>
  <c r="B688" i="23"/>
  <c r="C688" i="23"/>
  <c r="D688" i="23"/>
  <c r="E688" i="23"/>
  <c r="F688" i="23"/>
  <c r="H688" i="23" a="1"/>
  <c r="H688" i="23" s="1"/>
  <c r="I688" i="23" a="1"/>
  <c r="I688" i="23" s="1"/>
  <c r="J688" i="23" a="1"/>
  <c r="J688" i="23"/>
  <c r="K688" i="23" a="1"/>
  <c r="K688" i="23"/>
  <c r="L688" i="23"/>
  <c r="N688" i="23"/>
  <c r="O688" i="23"/>
  <c r="P688" i="23"/>
  <c r="Q688" i="23"/>
  <c r="R688" i="23"/>
  <c r="S688" i="23" s="1"/>
  <c r="T688" i="23"/>
  <c r="U688" i="23" s="1"/>
  <c r="V688" i="23"/>
  <c r="W688" i="23"/>
  <c r="A689" i="23"/>
  <c r="B689" i="23"/>
  <c r="C689" i="23"/>
  <c r="D689" i="23"/>
  <c r="E689" i="23"/>
  <c r="F689" i="23"/>
  <c r="H689" i="23" a="1"/>
  <c r="H689" i="23" s="1"/>
  <c r="I689" i="23" a="1"/>
  <c r="I689" i="23" s="1"/>
  <c r="J689" i="23" a="1"/>
  <c r="J689" i="23"/>
  <c r="K689" i="23" a="1"/>
  <c r="K689" i="23"/>
  <c r="L689" i="23"/>
  <c r="N689" i="23"/>
  <c r="O689" i="23"/>
  <c r="P689" i="23"/>
  <c r="Q689" i="23" s="1"/>
  <c r="R689" i="23"/>
  <c r="S689" i="23" s="1"/>
  <c r="T689" i="23"/>
  <c r="U689" i="23" s="1"/>
  <c r="V689" i="23"/>
  <c r="W689" i="23" s="1"/>
  <c r="A690" i="23"/>
  <c r="B690" i="23"/>
  <c r="C690" i="23"/>
  <c r="D690" i="23"/>
  <c r="E690" i="23"/>
  <c r="F690" i="23"/>
  <c r="H690" i="23" a="1"/>
  <c r="H690" i="23" s="1"/>
  <c r="I690" i="23" a="1"/>
  <c r="I690" i="23" s="1"/>
  <c r="J690" i="23" a="1"/>
  <c r="J690" i="23"/>
  <c r="K690" i="23" a="1"/>
  <c r="K690" i="23" s="1"/>
  <c r="L690" i="23"/>
  <c r="N690" i="23"/>
  <c r="O690" i="23" s="1"/>
  <c r="P690" i="23"/>
  <c r="Q690" i="23"/>
  <c r="R690" i="23"/>
  <c r="S690" i="23" s="1"/>
  <c r="T690" i="23"/>
  <c r="U690" i="23"/>
  <c r="V690" i="23"/>
  <c r="W690" i="23" s="1"/>
  <c r="A691" i="23"/>
  <c r="B691" i="23"/>
  <c r="C691" i="23"/>
  <c r="D691" i="23"/>
  <c r="E691" i="23"/>
  <c r="F691" i="23"/>
  <c r="H691" i="23" a="1"/>
  <c r="H691" i="23"/>
  <c r="I691" i="23" a="1"/>
  <c r="I691" i="23" s="1"/>
  <c r="J691" i="23" a="1"/>
  <c r="J691" i="23"/>
  <c r="K691" i="23" a="1"/>
  <c r="K691" i="23" s="1"/>
  <c r="L691" i="23"/>
  <c r="N691" i="23"/>
  <c r="O691" i="23" s="1"/>
  <c r="P691" i="23"/>
  <c r="Q691" i="23"/>
  <c r="R691" i="23"/>
  <c r="S691" i="23" s="1"/>
  <c r="T691" i="23"/>
  <c r="U691" i="23"/>
  <c r="V691" i="23"/>
  <c r="W691" i="23" s="1"/>
  <c r="A692" i="23"/>
  <c r="B692" i="23"/>
  <c r="C692" i="23"/>
  <c r="D692" i="23"/>
  <c r="E692" i="23"/>
  <c r="F692" i="23"/>
  <c r="H692" i="23" a="1"/>
  <c r="H692" i="23" s="1"/>
  <c r="I692" i="23" a="1"/>
  <c r="I692" i="23"/>
  <c r="J692" i="23" a="1"/>
  <c r="J692" i="23" s="1"/>
  <c r="K692" i="23" a="1"/>
  <c r="K692" i="23" s="1"/>
  <c r="L692" i="23"/>
  <c r="N692" i="23"/>
  <c r="O692" i="23"/>
  <c r="P692" i="23"/>
  <c r="Q692" i="23" s="1"/>
  <c r="R692" i="23"/>
  <c r="S692" i="23"/>
  <c r="T692" i="23"/>
  <c r="U692" i="23" s="1"/>
  <c r="V692" i="23"/>
  <c r="W692" i="23"/>
  <c r="A693" i="23"/>
  <c r="B693" i="23"/>
  <c r="C693" i="23"/>
  <c r="D693" i="23"/>
  <c r="E693" i="23"/>
  <c r="F693" i="23"/>
  <c r="H693" i="23" a="1"/>
  <c r="H693" i="23" s="1"/>
  <c r="I693" i="23" a="1"/>
  <c r="I693" i="23"/>
  <c r="J693" i="23" a="1"/>
  <c r="J693" i="23" s="1"/>
  <c r="K693" i="23" a="1"/>
  <c r="K693" i="23"/>
  <c r="L693" i="23"/>
  <c r="N693" i="23"/>
  <c r="O693" i="23"/>
  <c r="P693" i="23"/>
  <c r="Q693" i="23" s="1"/>
  <c r="R693" i="23"/>
  <c r="S693" i="23"/>
  <c r="T693" i="23"/>
  <c r="U693" i="23" s="1"/>
  <c r="V693" i="23"/>
  <c r="W693" i="23" s="1"/>
  <c r="A694" i="23"/>
  <c r="B694" i="23"/>
  <c r="C694" i="23"/>
  <c r="D694" i="23"/>
  <c r="E694" i="23"/>
  <c r="F694" i="23"/>
  <c r="H694" i="23" a="1"/>
  <c r="H694" i="23"/>
  <c r="I694" i="23" a="1"/>
  <c r="I694" i="23" s="1"/>
  <c r="J694" i="23" a="1"/>
  <c r="J694" i="23" s="1"/>
  <c r="K694" i="23" a="1"/>
  <c r="K694" i="23" s="1"/>
  <c r="L694" i="23"/>
  <c r="N694" i="23"/>
  <c r="O694" i="23" s="1"/>
  <c r="P694" i="23"/>
  <c r="Q694" i="23"/>
  <c r="R694" i="23"/>
  <c r="S694" i="23" s="1"/>
  <c r="T694" i="23"/>
  <c r="U694" i="23"/>
  <c r="V694" i="23"/>
  <c r="W694" i="23" s="1"/>
  <c r="A695" i="23"/>
  <c r="B695" i="23"/>
  <c r="C695" i="23"/>
  <c r="D695" i="23"/>
  <c r="E695" i="23"/>
  <c r="F695" i="23"/>
  <c r="H695" i="23" a="1"/>
  <c r="H695" i="23"/>
  <c r="I695" i="23" a="1"/>
  <c r="I695" i="23" s="1"/>
  <c r="J695" i="23" a="1"/>
  <c r="J695" i="23" s="1"/>
  <c r="K695" i="23" a="1"/>
  <c r="K695" i="23" s="1"/>
  <c r="L695" i="23"/>
  <c r="N695" i="23"/>
  <c r="O695" i="23"/>
  <c r="P695" i="23"/>
  <c r="Q695" i="23" s="1"/>
  <c r="R695" i="23"/>
  <c r="S695" i="23" s="1"/>
  <c r="T695" i="23"/>
  <c r="U695" i="23"/>
  <c r="V695" i="23"/>
  <c r="W695" i="23" s="1"/>
  <c r="A696" i="23"/>
  <c r="B696" i="23"/>
  <c r="C696" i="23"/>
  <c r="D696" i="23"/>
  <c r="E696" i="23"/>
  <c r="F696" i="23"/>
  <c r="H696" i="23" a="1"/>
  <c r="H696" i="23"/>
  <c r="I696" i="23" a="1"/>
  <c r="I696" i="23" s="1"/>
  <c r="J696" i="23" a="1"/>
  <c r="J696" i="23"/>
  <c r="K696" i="23" a="1"/>
  <c r="K696" i="23" s="1"/>
  <c r="L696" i="23"/>
  <c r="N696" i="23"/>
  <c r="O696" i="23"/>
  <c r="P696" i="23"/>
  <c r="Q696" i="23" s="1"/>
  <c r="R696" i="23"/>
  <c r="S696" i="23" s="1"/>
  <c r="T696" i="23"/>
  <c r="U696" i="23"/>
  <c r="V696" i="23"/>
  <c r="W696" i="23"/>
  <c r="A697" i="23"/>
  <c r="B697" i="23"/>
  <c r="C697" i="23"/>
  <c r="D697" i="23"/>
  <c r="E697" i="23"/>
  <c r="F697" i="23"/>
  <c r="H697" i="23" a="1"/>
  <c r="H697" i="23"/>
  <c r="I697" i="23" a="1"/>
  <c r="I697" i="23" s="1"/>
  <c r="J697" i="23" a="1"/>
  <c r="J697" i="23"/>
  <c r="K697" i="23" a="1"/>
  <c r="K697" i="23"/>
  <c r="L697" i="23"/>
  <c r="N697" i="23"/>
  <c r="O697" i="23"/>
  <c r="P697" i="23"/>
  <c r="Q697" i="23" s="1"/>
  <c r="R697" i="23"/>
  <c r="S697" i="23" s="1"/>
  <c r="T697" i="23"/>
  <c r="U697" i="23"/>
  <c r="V697" i="23"/>
  <c r="W697" i="23" s="1"/>
  <c r="A698" i="23"/>
  <c r="B698" i="23"/>
  <c r="C698" i="23"/>
  <c r="D698" i="23"/>
  <c r="E698" i="23"/>
  <c r="F698" i="23"/>
  <c r="H698" i="23" a="1"/>
  <c r="H698" i="23" s="1"/>
  <c r="I698" i="23" a="1"/>
  <c r="I698" i="23" s="1"/>
  <c r="J698" i="23" a="1"/>
  <c r="J698" i="23"/>
  <c r="K698" i="23" a="1"/>
  <c r="K698" i="23" s="1"/>
  <c r="L698" i="23"/>
  <c r="N698" i="23"/>
  <c r="O698" i="23" s="1"/>
  <c r="P698" i="23"/>
  <c r="Q698" i="23"/>
  <c r="R698" i="23"/>
  <c r="S698" i="23" s="1"/>
  <c r="T698" i="23"/>
  <c r="U698" i="23"/>
  <c r="A699" i="23"/>
  <c r="B699" i="23"/>
  <c r="C699" i="23"/>
  <c r="D699" i="23"/>
  <c r="E699" i="23"/>
  <c r="F699" i="23"/>
  <c r="H699" i="23" a="1"/>
  <c r="H699" i="23"/>
  <c r="I699" i="23" a="1"/>
  <c r="I699" i="23" s="1"/>
  <c r="J699" i="23" a="1"/>
  <c r="J699" i="23"/>
  <c r="K699" i="23" a="1"/>
  <c r="K699" i="23" s="1"/>
  <c r="L699" i="23"/>
  <c r="N699" i="23"/>
  <c r="O699" i="23" s="1"/>
  <c r="P699" i="23"/>
  <c r="Q699" i="23"/>
  <c r="R699" i="23"/>
  <c r="S699" i="23" s="1"/>
  <c r="T699" i="23"/>
  <c r="U699" i="23"/>
  <c r="V699" i="23"/>
  <c r="W699" i="23" s="1"/>
  <c r="A700" i="23"/>
  <c r="B700" i="23"/>
  <c r="C700" i="23"/>
  <c r="D700" i="23"/>
  <c r="E700" i="23"/>
  <c r="F700" i="23"/>
  <c r="H700" i="23" a="1"/>
  <c r="H700" i="23" s="1"/>
  <c r="I700" i="23" a="1"/>
  <c r="I700" i="23"/>
  <c r="J700" i="23" a="1"/>
  <c r="J700" i="23" s="1"/>
  <c r="K700" i="23" a="1"/>
  <c r="K700" i="23" s="1"/>
  <c r="L700" i="23"/>
  <c r="N700" i="23"/>
  <c r="O700" i="23"/>
  <c r="P700" i="23"/>
  <c r="Q700" i="23" s="1"/>
  <c r="R700" i="23"/>
  <c r="S700" i="23"/>
  <c r="T700" i="23"/>
  <c r="U700" i="23" s="1"/>
  <c r="V700" i="23"/>
  <c r="W700" i="23"/>
  <c r="A701" i="23"/>
  <c r="B701" i="23"/>
  <c r="C701" i="23"/>
  <c r="D701" i="23"/>
  <c r="E701" i="23"/>
  <c r="F701" i="23"/>
  <c r="H701" i="23" a="1"/>
  <c r="H701" i="23" s="1"/>
  <c r="I701" i="23" a="1"/>
  <c r="I701" i="23"/>
  <c r="J701" i="23" a="1"/>
  <c r="J701" i="23" s="1"/>
  <c r="K701" i="23" a="1"/>
  <c r="K701" i="23"/>
  <c r="L701" i="23"/>
  <c r="N701" i="23"/>
  <c r="O701" i="23"/>
  <c r="P701" i="23"/>
  <c r="Q701" i="23" s="1"/>
  <c r="R701" i="23"/>
  <c r="S701" i="23"/>
  <c r="T701" i="23"/>
  <c r="U701" i="23" s="1"/>
  <c r="V701" i="23"/>
  <c r="W701" i="23" s="1"/>
  <c r="A702" i="23"/>
  <c r="B702" i="23"/>
  <c r="C702" i="23"/>
  <c r="D702" i="23"/>
  <c r="E702" i="23"/>
  <c r="F702" i="23"/>
  <c r="H702" i="23" a="1"/>
  <c r="H702" i="23" s="1"/>
  <c r="I702" i="23" a="1"/>
  <c r="I702" i="23" s="1"/>
  <c r="J702" i="23" a="1"/>
  <c r="J702" i="23" s="1"/>
  <c r="K702" i="23" a="1"/>
  <c r="K702" i="23" s="1"/>
  <c r="L702" i="23"/>
  <c r="N702" i="23"/>
  <c r="O702" i="23" s="1"/>
  <c r="P702" i="23"/>
  <c r="Q702" i="23"/>
  <c r="R702" i="23"/>
  <c r="S702" i="23" s="1"/>
  <c r="T702" i="23"/>
  <c r="U702" i="23"/>
  <c r="V702" i="23"/>
  <c r="W702" i="23" s="1"/>
  <c r="A703" i="23"/>
  <c r="B703" i="23"/>
  <c r="C703" i="23"/>
  <c r="D703" i="23"/>
  <c r="E703" i="23"/>
  <c r="F703" i="23"/>
  <c r="H703" i="23" a="1"/>
  <c r="H703" i="23"/>
  <c r="I703" i="23" a="1"/>
  <c r="I703" i="23" s="1"/>
  <c r="J703" i="23" a="1"/>
  <c r="J703" i="23" s="1"/>
  <c r="K703" i="23" a="1"/>
  <c r="K703" i="23" s="1"/>
  <c r="L703" i="23"/>
  <c r="N703" i="23"/>
  <c r="O703" i="23"/>
  <c r="P703" i="23"/>
  <c r="Q703" i="23" s="1"/>
  <c r="R703" i="23"/>
  <c r="S703" i="23" s="1"/>
  <c r="T703" i="23"/>
  <c r="U703" i="23"/>
  <c r="V703" i="23"/>
  <c r="W703" i="23" s="1"/>
  <c r="A704" i="23"/>
  <c r="B704" i="23"/>
  <c r="C704" i="23"/>
  <c r="D704" i="23"/>
  <c r="E704" i="23"/>
  <c r="F704" i="23"/>
  <c r="H704" i="23" a="1"/>
  <c r="H704" i="23"/>
  <c r="I704" i="23" a="1"/>
  <c r="I704" i="23" s="1"/>
  <c r="J704" i="23" a="1"/>
  <c r="J704" i="23"/>
  <c r="K704" i="23" a="1"/>
  <c r="K704" i="23" s="1"/>
  <c r="L704" i="23"/>
  <c r="N704" i="23"/>
  <c r="O704" i="23"/>
  <c r="P704" i="23"/>
  <c r="Q704" i="23"/>
  <c r="R704" i="23"/>
  <c r="S704" i="23" s="1"/>
  <c r="T704" i="23"/>
  <c r="U704" i="23" s="1"/>
  <c r="V704" i="23"/>
  <c r="W704" i="23"/>
  <c r="A705" i="23"/>
  <c r="B705" i="23"/>
  <c r="C705" i="23"/>
  <c r="D705" i="23"/>
  <c r="E705" i="23"/>
  <c r="F705" i="23"/>
  <c r="H705" i="23" a="1"/>
  <c r="H705" i="23" s="1"/>
  <c r="I705" i="23" a="1"/>
  <c r="I705" i="23" s="1"/>
  <c r="J705" i="23" a="1"/>
  <c r="J705" i="23"/>
  <c r="K705" i="23" a="1"/>
  <c r="K705" i="23"/>
  <c r="L705" i="23"/>
  <c r="N705" i="23"/>
  <c r="O705" i="23"/>
  <c r="P705" i="23"/>
  <c r="Q705" i="23" s="1"/>
  <c r="R705" i="23"/>
  <c r="S705" i="23" s="1"/>
  <c r="T705" i="23"/>
  <c r="U705" i="23" s="1"/>
  <c r="V705" i="23"/>
  <c r="W705" i="23" s="1"/>
  <c r="A706" i="23"/>
  <c r="B706" i="23"/>
  <c r="C706" i="23"/>
  <c r="D706" i="23"/>
  <c r="E706" i="23"/>
  <c r="F706" i="23"/>
  <c r="H706" i="23" a="1"/>
  <c r="H706" i="23" s="1"/>
  <c r="I706" i="23" a="1"/>
  <c r="I706" i="23" s="1"/>
  <c r="J706" i="23" a="1"/>
  <c r="J706" i="23"/>
  <c r="K706" i="23" a="1"/>
  <c r="K706" i="23" s="1"/>
  <c r="L706" i="23"/>
  <c r="N706" i="23"/>
  <c r="O706" i="23" s="1"/>
  <c r="P706" i="23"/>
  <c r="Q706" i="23"/>
  <c r="R706" i="23"/>
  <c r="S706" i="23" s="1"/>
  <c r="T706" i="23"/>
  <c r="U706" i="23"/>
  <c r="V706" i="23"/>
  <c r="W706" i="23" s="1"/>
  <c r="A707" i="23"/>
  <c r="B707" i="23"/>
  <c r="C707" i="23"/>
  <c r="D707" i="23"/>
  <c r="E707" i="23"/>
  <c r="F707" i="23"/>
  <c r="H707" i="23" a="1"/>
  <c r="H707" i="23"/>
  <c r="I707" i="23" a="1"/>
  <c r="I707" i="23" s="1"/>
  <c r="J707" i="23" a="1"/>
  <c r="J707" i="23"/>
  <c r="K707" i="23" a="1"/>
  <c r="K707" i="23" s="1"/>
  <c r="L707" i="23"/>
  <c r="N707" i="23"/>
  <c r="O707" i="23" s="1"/>
  <c r="P707" i="23"/>
  <c r="Q707" i="23"/>
  <c r="R707" i="23"/>
  <c r="S707" i="23" s="1"/>
  <c r="T707" i="23"/>
  <c r="U707" i="23"/>
  <c r="V707" i="23"/>
  <c r="W707" i="23" s="1"/>
  <c r="A708" i="23"/>
  <c r="B708" i="23"/>
  <c r="C708" i="23"/>
  <c r="D708" i="23"/>
  <c r="E708" i="23"/>
  <c r="F708" i="23"/>
  <c r="H708" i="23" a="1"/>
  <c r="H708" i="23" s="1"/>
  <c r="I708" i="23" a="1"/>
  <c r="I708" i="23"/>
  <c r="J708" i="23" a="1"/>
  <c r="J708" i="23" s="1"/>
  <c r="K708" i="23" a="1"/>
  <c r="K708" i="23" s="1"/>
  <c r="L708" i="23"/>
  <c r="N708" i="23"/>
  <c r="O708" i="23"/>
  <c r="P708" i="23"/>
  <c r="Q708" i="23" s="1"/>
  <c r="R708" i="23"/>
  <c r="S708" i="23"/>
  <c r="T708" i="23"/>
  <c r="U708" i="23" s="1"/>
  <c r="V708" i="23"/>
  <c r="W708" i="23"/>
  <c r="A709" i="23"/>
  <c r="B709" i="23"/>
  <c r="C709" i="23"/>
  <c r="D709" i="23"/>
  <c r="E709" i="23"/>
  <c r="F709" i="23"/>
  <c r="H709" i="23" a="1"/>
  <c r="H709" i="23" s="1"/>
  <c r="I709" i="23" a="1"/>
  <c r="I709" i="23"/>
  <c r="J709" i="23" a="1"/>
  <c r="J709" i="23" s="1"/>
  <c r="K709" i="23" a="1"/>
  <c r="K709" i="23"/>
  <c r="L709" i="23"/>
  <c r="N709" i="23"/>
  <c r="P709" i="23"/>
  <c r="Q709" i="23" s="1"/>
  <c r="R709" i="23"/>
  <c r="S709" i="23" s="1"/>
  <c r="T709" i="23"/>
  <c r="U709" i="23" s="1"/>
  <c r="A710" i="23"/>
  <c r="B710" i="23"/>
  <c r="C710" i="23"/>
  <c r="D710" i="23"/>
  <c r="E710" i="23"/>
  <c r="F710" i="23"/>
  <c r="H710" i="23" a="1"/>
  <c r="H710" i="23" s="1"/>
  <c r="I710" i="23" a="1"/>
  <c r="I710" i="23" s="1"/>
  <c r="J710" i="23" a="1"/>
  <c r="J710" i="23" s="1"/>
  <c r="K710" i="23" a="1"/>
  <c r="K710" i="23"/>
  <c r="L710" i="23"/>
  <c r="N710" i="23"/>
  <c r="O710" i="23"/>
  <c r="P710" i="23"/>
  <c r="Q710" i="23"/>
  <c r="R710" i="23"/>
  <c r="S710" i="23"/>
  <c r="T710" i="23"/>
  <c r="U710" i="23"/>
  <c r="V710" i="23"/>
  <c r="W710" i="23"/>
  <c r="A711" i="23"/>
  <c r="B711" i="23"/>
  <c r="C711" i="23"/>
  <c r="D711" i="23"/>
  <c r="E711" i="23"/>
  <c r="F711" i="23"/>
  <c r="H711" i="23" a="1"/>
  <c r="H711" i="23"/>
  <c r="I711" i="23" a="1"/>
  <c r="I711" i="23"/>
  <c r="J711" i="23" a="1"/>
  <c r="J711" i="23"/>
  <c r="K711" i="23" a="1"/>
  <c r="K711" i="23"/>
  <c r="L711" i="23"/>
  <c r="N711" i="23"/>
  <c r="V711" i="23" s="1"/>
  <c r="O711" i="23"/>
  <c r="P711" i="23"/>
  <c r="Q711" i="23"/>
  <c r="R711" i="23"/>
  <c r="S711" i="23" s="1"/>
  <c r="T711" i="23"/>
  <c r="U711" i="23" s="1"/>
  <c r="W711" i="23"/>
  <c r="A712" i="23"/>
  <c r="B712" i="23"/>
  <c r="C712" i="23"/>
  <c r="D712" i="23"/>
  <c r="E712" i="23"/>
  <c r="F712" i="23"/>
  <c r="H712" i="23" a="1"/>
  <c r="H712" i="23"/>
  <c r="I712" i="23" a="1"/>
  <c r="I712" i="23" s="1"/>
  <c r="J712" i="23" a="1"/>
  <c r="J712" i="23" s="1"/>
  <c r="K712" i="23" a="1"/>
  <c r="K712" i="23" s="1"/>
  <c r="L712" i="23"/>
  <c r="N712" i="23"/>
  <c r="O712" i="23"/>
  <c r="P712" i="23"/>
  <c r="Q712" i="23" s="1"/>
  <c r="R712" i="23"/>
  <c r="S712" i="23"/>
  <c r="T712" i="23"/>
  <c r="U712" i="23" s="1"/>
  <c r="V712" i="23"/>
  <c r="W712" i="23"/>
  <c r="A713" i="23"/>
  <c r="B713" i="23"/>
  <c r="C713" i="23"/>
  <c r="D713" i="23"/>
  <c r="E713" i="23"/>
  <c r="F713" i="23"/>
  <c r="H713" i="23" a="1"/>
  <c r="H713" i="23" s="1"/>
  <c r="I713" i="23" a="1"/>
  <c r="I713" i="23"/>
  <c r="J713" i="23" a="1"/>
  <c r="J713" i="23" s="1"/>
  <c r="K713" i="23" a="1"/>
  <c r="K713" i="23"/>
  <c r="L713" i="23"/>
  <c r="N713" i="23"/>
  <c r="P713" i="23"/>
  <c r="Q713" i="23" s="1"/>
  <c r="R713" i="23"/>
  <c r="S713" i="23"/>
  <c r="T713" i="23"/>
  <c r="U713" i="23"/>
  <c r="A714" i="23"/>
  <c r="B714" i="23"/>
  <c r="C714" i="23"/>
  <c r="D714" i="23"/>
  <c r="E714" i="23"/>
  <c r="F714" i="23"/>
  <c r="H714" i="23" a="1"/>
  <c r="H714" i="23" s="1"/>
  <c r="I714" i="23" a="1"/>
  <c r="I714" i="23"/>
  <c r="J714" i="23" a="1"/>
  <c r="J714" i="23"/>
  <c r="K714" i="23" a="1"/>
  <c r="K714" i="23" s="1"/>
  <c r="L714" i="23"/>
  <c r="N714" i="23"/>
  <c r="P714" i="23"/>
  <c r="Q714" i="23" s="1"/>
  <c r="R714" i="23"/>
  <c r="S714" i="23" s="1"/>
  <c r="T714" i="23"/>
  <c r="U714" i="23"/>
  <c r="A715" i="23"/>
  <c r="B715" i="23"/>
  <c r="C715" i="23"/>
  <c r="D715" i="23"/>
  <c r="E715" i="23"/>
  <c r="F715" i="23"/>
  <c r="H715" i="23" a="1"/>
  <c r="H715" i="23"/>
  <c r="I715" i="23" a="1"/>
  <c r="I715" i="23" s="1"/>
  <c r="J715" i="23" a="1"/>
  <c r="J715" i="23"/>
  <c r="K715" i="23" a="1"/>
  <c r="K715" i="23" s="1"/>
  <c r="L715" i="23"/>
  <c r="N715" i="23"/>
  <c r="O715" i="23" s="1"/>
  <c r="P715" i="23"/>
  <c r="Q715" i="23" s="1"/>
  <c r="R715" i="23"/>
  <c r="S715" i="23" s="1"/>
  <c r="T715" i="23"/>
  <c r="U715" i="23" s="1"/>
  <c r="V715" i="23"/>
  <c r="W715" i="23" s="1"/>
  <c r="A716" i="23"/>
  <c r="B716" i="23"/>
  <c r="C716" i="23"/>
  <c r="D716" i="23"/>
  <c r="E716" i="23"/>
  <c r="F716" i="23"/>
  <c r="H716" i="23" a="1"/>
  <c r="H716" i="23" s="1"/>
  <c r="I716" i="23" a="1"/>
  <c r="I716" i="23"/>
  <c r="J716" i="23" a="1"/>
  <c r="J716" i="23"/>
  <c r="K716" i="23" a="1"/>
  <c r="K716" i="23" s="1"/>
  <c r="L716" i="23"/>
  <c r="N716" i="23"/>
  <c r="P716" i="23"/>
  <c r="Q716" i="23" s="1"/>
  <c r="R716" i="23"/>
  <c r="S716" i="23"/>
  <c r="T716" i="23"/>
  <c r="U716" i="23" s="1"/>
  <c r="A717" i="23"/>
  <c r="B717" i="23"/>
  <c r="C717" i="23"/>
  <c r="D717" i="23"/>
  <c r="E717" i="23"/>
  <c r="F717" i="23"/>
  <c r="H717" i="23" a="1"/>
  <c r="H717" i="23"/>
  <c r="I717" i="23" a="1"/>
  <c r="I717" i="23"/>
  <c r="J717" i="23" a="1"/>
  <c r="J717" i="23" s="1"/>
  <c r="K717" i="23" a="1"/>
  <c r="K717" i="23" s="1"/>
  <c r="L717" i="23"/>
  <c r="N717" i="23"/>
  <c r="O717" i="23" s="1"/>
  <c r="P717" i="23"/>
  <c r="Q717" i="23" s="1"/>
  <c r="R717" i="23"/>
  <c r="S717" i="23"/>
  <c r="T717" i="23"/>
  <c r="U717" i="23" s="1"/>
  <c r="V717" i="23"/>
  <c r="W717" i="23" s="1"/>
  <c r="A718" i="23"/>
  <c r="B718" i="23"/>
  <c r="C718" i="23"/>
  <c r="D718" i="23"/>
  <c r="E718" i="23"/>
  <c r="F718" i="23"/>
  <c r="H718" i="23" a="1"/>
  <c r="H718" i="23" s="1"/>
  <c r="I718" i="23" a="1"/>
  <c r="I718" i="23"/>
  <c r="J718" i="23" a="1"/>
  <c r="J718" i="23" s="1"/>
  <c r="K718" i="23" a="1"/>
  <c r="K718" i="23"/>
  <c r="L718" i="23"/>
  <c r="N718" i="23"/>
  <c r="O718" i="23"/>
  <c r="P718" i="23"/>
  <c r="Q718" i="23"/>
  <c r="R718" i="23"/>
  <c r="S718" i="23" s="1"/>
  <c r="T718" i="23"/>
  <c r="U718" i="23" s="1"/>
  <c r="V718" i="23"/>
  <c r="W718" i="23"/>
  <c r="A719" i="23"/>
  <c r="B719" i="23"/>
  <c r="C719" i="23"/>
  <c r="D719" i="23"/>
  <c r="E719" i="23"/>
  <c r="F719" i="23"/>
  <c r="H719" i="23" a="1"/>
  <c r="H719" i="23"/>
  <c r="I719" i="23" a="1"/>
  <c r="I719" i="23" s="1"/>
  <c r="J719" i="23" a="1"/>
  <c r="J719" i="23" s="1"/>
  <c r="K719" i="23" a="1"/>
  <c r="K719" i="23"/>
  <c r="L719" i="23"/>
  <c r="N719" i="23"/>
  <c r="O719" i="23"/>
  <c r="P719" i="23"/>
  <c r="Q719" i="23" s="1"/>
  <c r="R719" i="23"/>
  <c r="S719" i="23" s="1"/>
  <c r="T719" i="23"/>
  <c r="U719" i="23"/>
  <c r="V719" i="23"/>
  <c r="W719" i="23"/>
  <c r="A720" i="23"/>
  <c r="B720" i="23"/>
  <c r="C720" i="23"/>
  <c r="D720" i="23"/>
  <c r="E720" i="23"/>
  <c r="F720" i="23"/>
  <c r="H720" i="23" a="1"/>
  <c r="H720" i="23"/>
  <c r="I720" i="23" a="1"/>
  <c r="I720" i="23" s="1"/>
  <c r="J720" i="23" a="1"/>
  <c r="J720" i="23" s="1"/>
  <c r="K720" i="23" a="1"/>
  <c r="K720" i="23" s="1"/>
  <c r="L720" i="23"/>
  <c r="N720" i="23"/>
  <c r="O720" i="23"/>
  <c r="P720" i="23"/>
  <c r="Q720" i="23"/>
  <c r="R720" i="23"/>
  <c r="S720" i="23"/>
  <c r="T720" i="23"/>
  <c r="U720" i="23"/>
  <c r="V720" i="23"/>
  <c r="W720" i="23"/>
  <c r="A721" i="23"/>
  <c r="B721" i="23"/>
  <c r="C721" i="23"/>
  <c r="D721" i="23"/>
  <c r="E721" i="23"/>
  <c r="F721" i="23"/>
  <c r="H721" i="23" a="1"/>
  <c r="H721" i="23"/>
  <c r="I721" i="23" a="1"/>
  <c r="I721" i="23"/>
  <c r="J721" i="23" a="1"/>
  <c r="J721" i="23"/>
  <c r="K721" i="23" a="1"/>
  <c r="K721" i="23"/>
  <c r="L721" i="23"/>
  <c r="N721" i="23"/>
  <c r="P721" i="23"/>
  <c r="Q721" i="23" s="1"/>
  <c r="R721" i="23"/>
  <c r="S721" i="23"/>
  <c r="T721" i="23"/>
  <c r="U721" i="23"/>
  <c r="A722" i="23"/>
  <c r="B722" i="23"/>
  <c r="C722" i="23"/>
  <c r="D722" i="23"/>
  <c r="E722" i="23"/>
  <c r="F722" i="23"/>
  <c r="H722" i="23" a="1"/>
  <c r="H722" i="23" s="1"/>
  <c r="I722" i="23" a="1"/>
  <c r="I722" i="23" s="1"/>
  <c r="J722" i="23" a="1"/>
  <c r="J722" i="23"/>
  <c r="K722" i="23" a="1"/>
  <c r="K722" i="23"/>
  <c r="L722" i="23"/>
  <c r="N722" i="23"/>
  <c r="O722" i="23" s="1"/>
  <c r="P722" i="23"/>
  <c r="Q722" i="23" s="1"/>
  <c r="R722" i="23"/>
  <c r="S722" i="23" s="1"/>
  <c r="T722" i="23"/>
  <c r="U722" i="23"/>
  <c r="V722" i="23"/>
  <c r="W722" i="23" s="1"/>
  <c r="A723" i="23"/>
  <c r="B723" i="23"/>
  <c r="C723" i="23"/>
  <c r="D723" i="23"/>
  <c r="E723" i="23"/>
  <c r="F723" i="23"/>
  <c r="H723" i="23" a="1"/>
  <c r="H723" i="23" s="1"/>
  <c r="I723" i="23" a="1"/>
  <c r="I723" i="23" s="1"/>
  <c r="J723" i="23" a="1"/>
  <c r="J723" i="23"/>
  <c r="K723" i="23" a="1"/>
  <c r="K723" i="23" s="1"/>
  <c r="L723" i="23"/>
  <c r="N723" i="23"/>
  <c r="O723" i="23" s="1"/>
  <c r="P723" i="23"/>
  <c r="Q723" i="23"/>
  <c r="R723" i="23"/>
  <c r="S723" i="23" s="1"/>
  <c r="T723" i="23"/>
  <c r="U723" i="23" s="1"/>
  <c r="V723" i="23"/>
  <c r="W723" i="23" s="1"/>
  <c r="A724" i="23"/>
  <c r="B724" i="23"/>
  <c r="C724" i="23"/>
  <c r="D724" i="23"/>
  <c r="E724" i="23"/>
  <c r="F724" i="23"/>
  <c r="H724" i="23" a="1"/>
  <c r="H724" i="23" s="1"/>
  <c r="I724" i="23" a="1"/>
  <c r="I724" i="23" s="1"/>
  <c r="J724" i="23" a="1"/>
  <c r="J724" i="23" s="1"/>
  <c r="K724" i="23" a="1"/>
  <c r="K724" i="23" s="1"/>
  <c r="L724" i="23"/>
  <c r="N724" i="23"/>
  <c r="O724" i="23"/>
  <c r="P724" i="23"/>
  <c r="Q724" i="23" s="1"/>
  <c r="R724" i="23"/>
  <c r="S724" i="23"/>
  <c r="T724" i="23"/>
  <c r="U724" i="23" s="1"/>
  <c r="V724" i="23"/>
  <c r="W724" i="23" s="1"/>
  <c r="A725" i="23"/>
  <c r="B725" i="23"/>
  <c r="C725" i="23"/>
  <c r="D725" i="23"/>
  <c r="E725" i="23"/>
  <c r="F725" i="23"/>
  <c r="H725" i="23" a="1"/>
  <c r="H725" i="23" s="1"/>
  <c r="I725" i="23" a="1"/>
  <c r="I725" i="23"/>
  <c r="J725" i="23" a="1"/>
  <c r="J725" i="23"/>
  <c r="K725" i="23" a="1"/>
  <c r="K725" i="23"/>
  <c r="L725" i="23"/>
  <c r="N725" i="23"/>
  <c r="P725" i="23"/>
  <c r="Q725" i="23" s="1"/>
  <c r="R725" i="23"/>
  <c r="S725" i="23" s="1"/>
  <c r="T725" i="23"/>
  <c r="U725" i="23" s="1"/>
  <c r="A726" i="23"/>
  <c r="B726" i="23"/>
  <c r="C726" i="23"/>
  <c r="D726" i="23"/>
  <c r="E726" i="23"/>
  <c r="F726" i="23"/>
  <c r="H726" i="23" a="1"/>
  <c r="H726" i="23" s="1"/>
  <c r="I726" i="23" a="1"/>
  <c r="I726" i="23" s="1"/>
  <c r="J726" i="23" a="1"/>
  <c r="J726" i="23" s="1"/>
  <c r="K726" i="23" a="1"/>
  <c r="K726" i="23" s="1"/>
  <c r="L726" i="23"/>
  <c r="N726" i="23"/>
  <c r="O726" i="23"/>
  <c r="P726" i="23"/>
  <c r="Q726" i="23"/>
  <c r="R726" i="23"/>
  <c r="S726" i="23"/>
  <c r="T726" i="23"/>
  <c r="U726" i="23"/>
  <c r="V726" i="23"/>
  <c r="W726" i="23"/>
  <c r="A727" i="23"/>
  <c r="B727" i="23"/>
  <c r="C727" i="23"/>
  <c r="D727" i="23"/>
  <c r="E727" i="23"/>
  <c r="F727" i="23"/>
  <c r="H727" i="23" a="1"/>
  <c r="H727" i="23"/>
  <c r="I727" i="23" a="1"/>
  <c r="I727" i="23"/>
  <c r="J727" i="23" a="1"/>
  <c r="J727" i="23"/>
  <c r="K727" i="23" a="1"/>
  <c r="K727" i="23"/>
  <c r="L727" i="23"/>
  <c r="N727" i="23"/>
  <c r="V727" i="23" s="1"/>
  <c r="O727" i="23"/>
  <c r="P727" i="23"/>
  <c r="Q727" i="23"/>
  <c r="R727" i="23"/>
  <c r="S727" i="23" s="1"/>
  <c r="T727" i="23"/>
  <c r="U727" i="23" s="1"/>
  <c r="W727" i="23"/>
  <c r="A728" i="23"/>
  <c r="B728" i="23"/>
  <c r="C728" i="23"/>
  <c r="D728" i="23"/>
  <c r="E728" i="23"/>
  <c r="F728" i="23"/>
  <c r="H728" i="23" a="1"/>
  <c r="H728" i="23"/>
  <c r="I728" i="23" a="1"/>
  <c r="I728" i="23" s="1"/>
  <c r="J728" i="23" a="1"/>
  <c r="J728" i="23" s="1"/>
  <c r="K728" i="23" a="1"/>
  <c r="K728" i="23" s="1"/>
  <c r="L728" i="23"/>
  <c r="N728" i="23"/>
  <c r="O728" i="23"/>
  <c r="P728" i="23"/>
  <c r="Q728" i="23" s="1"/>
  <c r="R728" i="23"/>
  <c r="S728" i="23"/>
  <c r="T728" i="23"/>
  <c r="U728" i="23" s="1"/>
  <c r="V728" i="23"/>
  <c r="W728" i="23"/>
  <c r="A729" i="23"/>
  <c r="B729" i="23"/>
  <c r="C729" i="23"/>
  <c r="D729" i="23"/>
  <c r="E729" i="23"/>
  <c r="F729" i="23"/>
  <c r="H729" i="23" a="1"/>
  <c r="H729" i="23" s="1"/>
  <c r="I729" i="23" a="1"/>
  <c r="I729" i="23"/>
  <c r="J729" i="23" a="1"/>
  <c r="J729" i="23" s="1"/>
  <c r="K729" i="23" a="1"/>
  <c r="K729" i="23"/>
  <c r="L729" i="23"/>
  <c r="N729" i="23"/>
  <c r="V729" i="23" s="1"/>
  <c r="W729" i="23" s="1"/>
  <c r="P729" i="23"/>
  <c r="Q729" i="23" s="1"/>
  <c r="R729" i="23"/>
  <c r="S729" i="23"/>
  <c r="T729" i="23"/>
  <c r="U729" i="23"/>
  <c r="A730" i="23"/>
  <c r="B730" i="23"/>
  <c r="C730" i="23"/>
  <c r="D730" i="23"/>
  <c r="E730" i="23"/>
  <c r="F730" i="23"/>
  <c r="H730" i="23" a="1"/>
  <c r="H730" i="23" s="1"/>
  <c r="I730" i="23" a="1"/>
  <c r="I730" i="23"/>
  <c r="J730" i="23" a="1"/>
  <c r="J730" i="23"/>
  <c r="K730" i="23" a="1"/>
  <c r="K730" i="23" s="1"/>
  <c r="L730" i="23"/>
  <c r="N730" i="23"/>
  <c r="O730" i="23" s="1"/>
  <c r="P730" i="23"/>
  <c r="Q730" i="23" s="1"/>
  <c r="R730" i="23"/>
  <c r="S730" i="23" s="1"/>
  <c r="T730" i="23"/>
  <c r="U730" i="23"/>
  <c r="A731" i="23"/>
  <c r="B731" i="23"/>
  <c r="C731" i="23"/>
  <c r="D731" i="23"/>
  <c r="E731" i="23"/>
  <c r="F731" i="23"/>
  <c r="H731" i="23" a="1"/>
  <c r="H731" i="23"/>
  <c r="I731" i="23" a="1"/>
  <c r="I731" i="23" s="1"/>
  <c r="J731" i="23" a="1"/>
  <c r="J731" i="23"/>
  <c r="K731" i="23" a="1"/>
  <c r="K731" i="23" s="1"/>
  <c r="L731" i="23"/>
  <c r="N731" i="23"/>
  <c r="O731" i="23" s="1"/>
  <c r="P731" i="23"/>
  <c r="Q731" i="23" s="1"/>
  <c r="R731" i="23"/>
  <c r="S731" i="23" s="1"/>
  <c r="T731" i="23"/>
  <c r="U731" i="23" s="1"/>
  <c r="V731" i="23"/>
  <c r="W731" i="23" s="1"/>
  <c r="A732" i="23"/>
  <c r="B732" i="23"/>
  <c r="C732" i="23"/>
  <c r="D732" i="23"/>
  <c r="E732" i="23"/>
  <c r="F732" i="23"/>
  <c r="H732" i="23" a="1"/>
  <c r="H732" i="23" s="1"/>
  <c r="I732" i="23" a="1"/>
  <c r="I732" i="23"/>
  <c r="J732" i="23" a="1"/>
  <c r="J732" i="23"/>
  <c r="K732" i="23" a="1"/>
  <c r="K732" i="23" s="1"/>
  <c r="L732" i="23"/>
  <c r="N732" i="23"/>
  <c r="P732" i="23"/>
  <c r="Q732" i="23" s="1"/>
  <c r="R732" i="23"/>
  <c r="S732" i="23"/>
  <c r="T732" i="23"/>
  <c r="U732" i="23" s="1"/>
  <c r="A733" i="23"/>
  <c r="B733" i="23"/>
  <c r="C733" i="23"/>
  <c r="D733" i="23"/>
  <c r="E733" i="23"/>
  <c r="F733" i="23"/>
  <c r="H733" i="23" a="1"/>
  <c r="H733" i="23"/>
  <c r="I733" i="23" a="1"/>
  <c r="I733" i="23"/>
  <c r="J733" i="23" a="1"/>
  <c r="J733" i="23" s="1"/>
  <c r="K733" i="23" a="1"/>
  <c r="K733" i="23" s="1"/>
  <c r="L733" i="23"/>
  <c r="N733" i="23"/>
  <c r="O733" i="23" s="1"/>
  <c r="P733" i="23"/>
  <c r="Q733" i="23" s="1"/>
  <c r="R733" i="23"/>
  <c r="S733" i="23"/>
  <c r="T733" i="23"/>
  <c r="U733" i="23" s="1"/>
  <c r="V733" i="23"/>
  <c r="W733" i="23" s="1"/>
  <c r="A734" i="23"/>
  <c r="B734" i="23"/>
  <c r="C734" i="23"/>
  <c r="D734" i="23"/>
  <c r="E734" i="23"/>
  <c r="F734" i="23"/>
  <c r="H734" i="23" a="1"/>
  <c r="H734" i="23" s="1"/>
  <c r="I734" i="23" a="1"/>
  <c r="I734" i="23"/>
  <c r="J734" i="23" a="1"/>
  <c r="J734" i="23" s="1"/>
  <c r="K734" i="23" a="1"/>
  <c r="K734" i="23"/>
  <c r="L734" i="23"/>
  <c r="N734" i="23"/>
  <c r="O734" i="23"/>
  <c r="P734" i="23"/>
  <c r="Q734" i="23"/>
  <c r="R734" i="23"/>
  <c r="S734" i="23" s="1"/>
  <c r="T734" i="23"/>
  <c r="U734" i="23" s="1"/>
  <c r="V734" i="23"/>
  <c r="W734" i="23"/>
  <c r="A735" i="23"/>
  <c r="B735" i="23"/>
  <c r="C735" i="23"/>
  <c r="D735" i="23"/>
  <c r="E735" i="23"/>
  <c r="F735" i="23"/>
  <c r="H735" i="23" a="1"/>
  <c r="H735" i="23"/>
  <c r="I735" i="23" a="1"/>
  <c r="I735" i="23" s="1"/>
  <c r="J735" i="23" a="1"/>
  <c r="J735" i="23" s="1"/>
  <c r="K735" i="23" a="1"/>
  <c r="K735" i="23"/>
  <c r="L735" i="23"/>
  <c r="N735" i="23"/>
  <c r="O735" i="23"/>
  <c r="P735" i="23"/>
  <c r="Q735" i="23" s="1"/>
  <c r="R735" i="23"/>
  <c r="S735" i="23" s="1"/>
  <c r="T735" i="23"/>
  <c r="U735" i="23"/>
  <c r="V735" i="23"/>
  <c r="W735" i="23"/>
  <c r="A736" i="23"/>
  <c r="B736" i="23"/>
  <c r="C736" i="23"/>
  <c r="D736" i="23"/>
  <c r="E736" i="23"/>
  <c r="F736" i="23"/>
  <c r="H736" i="23" a="1"/>
  <c r="H736" i="23"/>
  <c r="I736" i="23" a="1"/>
  <c r="I736" i="23" s="1"/>
  <c r="J736" i="23" a="1"/>
  <c r="J736" i="23" s="1"/>
  <c r="K736" i="23" a="1"/>
  <c r="K736" i="23" s="1"/>
  <c r="L736" i="23"/>
  <c r="N736" i="23"/>
  <c r="O736" i="23"/>
  <c r="P736" i="23"/>
  <c r="Q736" i="23"/>
  <c r="R736" i="23"/>
  <c r="S736" i="23"/>
  <c r="T736" i="23"/>
  <c r="U736" i="23"/>
  <c r="V736" i="23"/>
  <c r="W736" i="23"/>
  <c r="A737" i="23"/>
  <c r="B737" i="23"/>
  <c r="C737" i="23"/>
  <c r="D737" i="23"/>
  <c r="E737" i="23"/>
  <c r="F737" i="23"/>
  <c r="H737" i="23" a="1"/>
  <c r="H737" i="23"/>
  <c r="I737" i="23" a="1"/>
  <c r="I737" i="23"/>
  <c r="J737" i="23" a="1"/>
  <c r="J737" i="23"/>
  <c r="K737" i="23" a="1"/>
  <c r="K737" i="23"/>
  <c r="L737" i="23"/>
  <c r="N737" i="23"/>
  <c r="P737" i="23"/>
  <c r="Q737" i="23" s="1"/>
  <c r="R737" i="23"/>
  <c r="S737" i="23"/>
  <c r="T737" i="23"/>
  <c r="U737" i="23"/>
  <c r="A738" i="23"/>
  <c r="B738" i="23"/>
  <c r="C738" i="23"/>
  <c r="D738" i="23"/>
  <c r="E738" i="23"/>
  <c r="F738" i="23"/>
  <c r="H738" i="23" a="1"/>
  <c r="H738" i="23" s="1"/>
  <c r="I738" i="23" a="1"/>
  <c r="I738" i="23" s="1"/>
  <c r="J738" i="23" a="1"/>
  <c r="J738" i="23"/>
  <c r="K738" i="23" a="1"/>
  <c r="K738" i="23"/>
  <c r="L738" i="23"/>
  <c r="N738" i="23"/>
  <c r="O738" i="23" s="1"/>
  <c r="P738" i="23"/>
  <c r="Q738" i="23" s="1"/>
  <c r="R738" i="23"/>
  <c r="S738" i="23" s="1"/>
  <c r="T738" i="23"/>
  <c r="U738" i="23"/>
  <c r="V738" i="23"/>
  <c r="W738" i="23" s="1"/>
  <c r="A739" i="23"/>
  <c r="B739" i="23"/>
  <c r="C739" i="23"/>
  <c r="D739" i="23"/>
  <c r="E739" i="23"/>
  <c r="F739" i="23"/>
  <c r="H739" i="23" a="1"/>
  <c r="H739" i="23" s="1"/>
  <c r="I739" i="23" a="1"/>
  <c r="I739" i="23" s="1"/>
  <c r="J739" i="23" a="1"/>
  <c r="J739" i="23"/>
  <c r="K739" i="23" a="1"/>
  <c r="K739" i="23" s="1"/>
  <c r="L739" i="23"/>
  <c r="N739" i="23"/>
  <c r="O739" i="23" s="1"/>
  <c r="P739" i="23"/>
  <c r="Q739" i="23"/>
  <c r="R739" i="23"/>
  <c r="S739" i="23" s="1"/>
  <c r="T739" i="23"/>
  <c r="U739" i="23" s="1"/>
  <c r="A740" i="23"/>
  <c r="B740" i="23"/>
  <c r="C740" i="23"/>
  <c r="D740" i="23"/>
  <c r="E740" i="23"/>
  <c r="F740" i="23"/>
  <c r="H740" i="23" a="1"/>
  <c r="H740" i="23" s="1"/>
  <c r="I740" i="23" a="1"/>
  <c r="I740" i="23" s="1"/>
  <c r="J740" i="23" a="1"/>
  <c r="J740" i="23" s="1"/>
  <c r="K740" i="23" a="1"/>
  <c r="K740" i="23" s="1"/>
  <c r="L740" i="23"/>
  <c r="N740" i="23"/>
  <c r="O740" i="23"/>
  <c r="P740" i="23"/>
  <c r="Q740" i="23" s="1"/>
  <c r="R740" i="23"/>
  <c r="S740" i="23"/>
  <c r="T740" i="23"/>
  <c r="U740" i="23" s="1"/>
  <c r="V740" i="23"/>
  <c r="W740" i="23" s="1"/>
  <c r="A741" i="23"/>
  <c r="B741" i="23"/>
  <c r="C741" i="23"/>
  <c r="D741" i="23"/>
  <c r="E741" i="23"/>
  <c r="F741" i="23"/>
  <c r="H741" i="23" a="1"/>
  <c r="H741" i="23" s="1"/>
  <c r="I741" i="23" a="1"/>
  <c r="I741" i="23"/>
  <c r="J741" i="23" a="1"/>
  <c r="J741" i="23"/>
  <c r="K741" i="23" a="1"/>
  <c r="K741" i="23"/>
  <c r="L741" i="23"/>
  <c r="N741" i="23"/>
  <c r="P741" i="23"/>
  <c r="Q741" i="23" s="1"/>
  <c r="R741" i="23"/>
  <c r="S741" i="23" s="1"/>
  <c r="T741" i="23"/>
  <c r="U741" i="23" s="1"/>
  <c r="A742" i="23"/>
  <c r="B742" i="23"/>
  <c r="C742" i="23"/>
  <c r="D742" i="23"/>
  <c r="E742" i="23"/>
  <c r="F742" i="23"/>
  <c r="H742" i="23" a="1"/>
  <c r="H742" i="23" s="1"/>
  <c r="I742" i="23" a="1"/>
  <c r="I742" i="23" s="1"/>
  <c r="J742" i="23" a="1"/>
  <c r="J742" i="23" s="1"/>
  <c r="K742" i="23" a="1"/>
  <c r="K742" i="23" s="1"/>
  <c r="L742" i="23"/>
  <c r="N742" i="23"/>
  <c r="O742" i="23"/>
  <c r="P742" i="23"/>
  <c r="Q742" i="23"/>
  <c r="R742" i="23"/>
  <c r="S742" i="23"/>
  <c r="T742" i="23"/>
  <c r="U742" i="23"/>
  <c r="V742" i="23"/>
  <c r="W742" i="23"/>
  <c r="A743" i="23"/>
  <c r="B743" i="23"/>
  <c r="C743" i="23"/>
  <c r="D743" i="23"/>
  <c r="E743" i="23"/>
  <c r="F743" i="23"/>
  <c r="H743" i="23" a="1"/>
  <c r="H743" i="23"/>
  <c r="I743" i="23" a="1"/>
  <c r="I743" i="23"/>
  <c r="J743" i="23" a="1"/>
  <c r="J743" i="23"/>
  <c r="K743" i="23" a="1"/>
  <c r="K743" i="23"/>
  <c r="L743" i="23"/>
  <c r="N743" i="23"/>
  <c r="V743" i="23" s="1"/>
  <c r="O743" i="23"/>
  <c r="P743" i="23"/>
  <c r="Q743" i="23"/>
  <c r="R743" i="23"/>
  <c r="S743" i="23" s="1"/>
  <c r="T743" i="23"/>
  <c r="U743" i="23" s="1"/>
  <c r="W743" i="23"/>
  <c r="A744" i="23"/>
  <c r="B744" i="23"/>
  <c r="C744" i="23"/>
  <c r="D744" i="23"/>
  <c r="E744" i="23"/>
  <c r="F744" i="23"/>
  <c r="H744" i="23" a="1"/>
  <c r="H744" i="23"/>
  <c r="I744" i="23" a="1"/>
  <c r="I744" i="23" s="1"/>
  <c r="J744" i="23" a="1"/>
  <c r="J744" i="23" s="1"/>
  <c r="K744" i="23" a="1"/>
  <c r="K744" i="23" s="1"/>
  <c r="L744" i="23"/>
  <c r="N744" i="23"/>
  <c r="O744" i="23"/>
  <c r="P744" i="23"/>
  <c r="Q744" i="23" s="1"/>
  <c r="R744" i="23"/>
  <c r="S744" i="23"/>
  <c r="T744" i="23"/>
  <c r="U744" i="23" s="1"/>
  <c r="V744" i="23"/>
  <c r="W744" i="23"/>
  <c r="A745" i="23"/>
  <c r="B745" i="23"/>
  <c r="C745" i="23"/>
  <c r="D745" i="23"/>
  <c r="E745" i="23"/>
  <c r="F745" i="23"/>
  <c r="H745" i="23" a="1"/>
  <c r="H745" i="23" s="1"/>
  <c r="I745" i="23" a="1"/>
  <c r="I745" i="23"/>
  <c r="J745" i="23" a="1"/>
  <c r="J745" i="23" s="1"/>
  <c r="K745" i="23" a="1"/>
  <c r="K745" i="23"/>
  <c r="L745" i="23"/>
  <c r="N745" i="23"/>
  <c r="P745" i="23"/>
  <c r="Q745" i="23" s="1"/>
  <c r="R745" i="23"/>
  <c r="S745" i="23"/>
  <c r="T745" i="23"/>
  <c r="U745" i="23"/>
  <c r="A746" i="23"/>
  <c r="B746" i="23"/>
  <c r="C746" i="23"/>
  <c r="D746" i="23"/>
  <c r="E746" i="23"/>
  <c r="F746" i="23"/>
  <c r="H746" i="23" a="1"/>
  <c r="H746" i="23" s="1"/>
  <c r="I746" i="23" a="1"/>
  <c r="I746" i="23"/>
  <c r="J746" i="23" a="1"/>
  <c r="J746" i="23"/>
  <c r="K746" i="23" a="1"/>
  <c r="K746" i="23" s="1"/>
  <c r="L746" i="23"/>
  <c r="N746" i="23"/>
  <c r="P746" i="23"/>
  <c r="Q746" i="23" s="1"/>
  <c r="R746" i="23"/>
  <c r="S746" i="23" s="1"/>
  <c r="T746" i="23"/>
  <c r="U746" i="23"/>
  <c r="A747" i="23"/>
  <c r="B747" i="23"/>
  <c r="C747" i="23"/>
  <c r="D747" i="23"/>
  <c r="E747" i="23"/>
  <c r="F747" i="23"/>
  <c r="H747" i="23" a="1"/>
  <c r="H747" i="23"/>
  <c r="I747" i="23" a="1"/>
  <c r="I747" i="23" s="1"/>
  <c r="J747" i="23" a="1"/>
  <c r="J747" i="23"/>
  <c r="K747" i="23" a="1"/>
  <c r="K747" i="23" s="1"/>
  <c r="L747" i="23"/>
  <c r="N747" i="23"/>
  <c r="O747" i="23" s="1"/>
  <c r="P747" i="23"/>
  <c r="Q747" i="23" s="1"/>
  <c r="R747" i="23"/>
  <c r="S747" i="23" s="1"/>
  <c r="T747" i="23"/>
  <c r="U747" i="23" s="1"/>
  <c r="V747" i="23"/>
  <c r="W747" i="23" s="1"/>
  <c r="A748" i="23"/>
  <c r="B748" i="23"/>
  <c r="C748" i="23"/>
  <c r="D748" i="23"/>
  <c r="E748" i="23"/>
  <c r="F748" i="23"/>
  <c r="H748" i="23" a="1"/>
  <c r="H748" i="23" s="1"/>
  <c r="I748" i="23" a="1"/>
  <c r="I748" i="23"/>
  <c r="J748" i="23" a="1"/>
  <c r="J748" i="23"/>
  <c r="K748" i="23" a="1"/>
  <c r="K748" i="23" s="1"/>
  <c r="L748" i="23"/>
  <c r="N748" i="23"/>
  <c r="P748" i="23"/>
  <c r="Q748" i="23" s="1"/>
  <c r="R748" i="23"/>
  <c r="S748" i="23"/>
  <c r="T748" i="23"/>
  <c r="U748" i="23" s="1"/>
  <c r="A749" i="23"/>
  <c r="B749" i="23"/>
  <c r="C749" i="23"/>
  <c r="D749" i="23"/>
  <c r="E749" i="23"/>
  <c r="F749" i="23"/>
  <c r="H749" i="23" a="1"/>
  <c r="H749" i="23"/>
  <c r="I749" i="23" a="1"/>
  <c r="I749" i="23"/>
  <c r="J749" i="23" a="1"/>
  <c r="J749" i="23" s="1"/>
  <c r="K749" i="23" a="1"/>
  <c r="K749" i="23" s="1"/>
  <c r="L749" i="23"/>
  <c r="N749" i="23"/>
  <c r="O749" i="23" s="1"/>
  <c r="P749" i="23"/>
  <c r="Q749" i="23" s="1"/>
  <c r="R749" i="23"/>
  <c r="S749" i="23"/>
  <c r="T749" i="23"/>
  <c r="U749" i="23" s="1"/>
  <c r="V749" i="23"/>
  <c r="W749" i="23" s="1"/>
  <c r="A750" i="23"/>
  <c r="B750" i="23"/>
  <c r="C750" i="23"/>
  <c r="D750" i="23"/>
  <c r="E750" i="23"/>
  <c r="F750" i="23"/>
  <c r="H750" i="23" a="1"/>
  <c r="H750" i="23" s="1"/>
  <c r="I750" i="23" a="1"/>
  <c r="I750" i="23"/>
  <c r="J750" i="23" a="1"/>
  <c r="J750" i="23" s="1"/>
  <c r="K750" i="23" a="1"/>
  <c r="K750" i="23"/>
  <c r="L750" i="23"/>
  <c r="N750" i="23"/>
  <c r="O750" i="23"/>
  <c r="P750" i="23"/>
  <c r="Q750" i="23"/>
  <c r="R750" i="23"/>
  <c r="S750" i="23" s="1"/>
  <c r="T750" i="23"/>
  <c r="U750" i="23" s="1"/>
  <c r="V750" i="23"/>
  <c r="W750" i="23"/>
  <c r="A751" i="23"/>
  <c r="B751" i="23"/>
  <c r="C751" i="23"/>
  <c r="D751" i="23"/>
  <c r="E751" i="23"/>
  <c r="F751" i="23"/>
  <c r="H751" i="23" a="1"/>
  <c r="H751" i="23"/>
  <c r="I751" i="23" a="1"/>
  <c r="I751" i="23" s="1"/>
  <c r="J751" i="23" a="1"/>
  <c r="J751" i="23" s="1"/>
  <c r="K751" i="23" a="1"/>
  <c r="K751" i="23"/>
  <c r="L751" i="23"/>
  <c r="N751" i="23"/>
  <c r="O751" i="23"/>
  <c r="P751" i="23"/>
  <c r="Q751" i="23" s="1"/>
  <c r="R751" i="23"/>
  <c r="S751" i="23" s="1"/>
  <c r="T751" i="23"/>
  <c r="U751" i="23"/>
  <c r="V751" i="23"/>
  <c r="W751" i="23"/>
  <c r="A752" i="23"/>
  <c r="B752" i="23"/>
  <c r="C752" i="23"/>
  <c r="D752" i="23"/>
  <c r="E752" i="23"/>
  <c r="F752" i="23"/>
  <c r="H752" i="23" a="1"/>
  <c r="H752" i="23"/>
  <c r="I752" i="23" a="1"/>
  <c r="I752" i="23" s="1"/>
  <c r="J752" i="23" a="1"/>
  <c r="J752" i="23" s="1"/>
  <c r="K752" i="23" a="1"/>
  <c r="K752" i="23" s="1"/>
  <c r="L752" i="23"/>
  <c r="N752" i="23"/>
  <c r="O752" i="23"/>
  <c r="P752" i="23"/>
  <c r="Q752" i="23"/>
  <c r="R752" i="23"/>
  <c r="S752" i="23" s="1"/>
  <c r="T752" i="23"/>
  <c r="U752" i="23"/>
  <c r="V752" i="23"/>
  <c r="W752" i="23"/>
  <c r="A753" i="23"/>
  <c r="B753" i="23"/>
  <c r="C753" i="23"/>
  <c r="D753" i="23"/>
  <c r="E753" i="23"/>
  <c r="F753" i="23"/>
  <c r="H753" i="23" a="1"/>
  <c r="H753" i="23"/>
  <c r="I753" i="23" a="1"/>
  <c r="I753" i="23" s="1"/>
  <c r="J753" i="23" a="1"/>
  <c r="J753" i="23"/>
  <c r="K753" i="23" a="1"/>
  <c r="K753" i="23"/>
  <c r="L753" i="23"/>
  <c r="N753" i="23"/>
  <c r="O753" i="23" s="1"/>
  <c r="P753" i="23"/>
  <c r="Q753" i="23" s="1"/>
  <c r="R753" i="23"/>
  <c r="S753" i="23"/>
  <c r="T753" i="23"/>
  <c r="U753" i="23"/>
  <c r="V753" i="23"/>
  <c r="W753" i="23"/>
  <c r="A754" i="23"/>
  <c r="B754" i="23"/>
  <c r="C754" i="23"/>
  <c r="D754" i="23"/>
  <c r="E754" i="23"/>
  <c r="F754" i="23"/>
  <c r="H754" i="23" a="1"/>
  <c r="H754" i="23" s="1"/>
  <c r="I754" i="23" a="1"/>
  <c r="I754" i="23" s="1"/>
  <c r="J754" i="23" a="1"/>
  <c r="J754" i="23"/>
  <c r="K754" i="23" a="1"/>
  <c r="K754" i="23"/>
  <c r="L754" i="23"/>
  <c r="N754" i="23"/>
  <c r="O754" i="23" s="1"/>
  <c r="P754" i="23"/>
  <c r="Q754" i="23" s="1"/>
  <c r="R754" i="23"/>
  <c r="S754" i="23" s="1"/>
  <c r="T754" i="23"/>
  <c r="U754" i="23"/>
  <c r="V754" i="23"/>
  <c r="W754" i="23" s="1"/>
  <c r="A755" i="23"/>
  <c r="B755" i="23"/>
  <c r="C755" i="23"/>
  <c r="D755" i="23"/>
  <c r="E755" i="23"/>
  <c r="F755" i="23"/>
  <c r="H755" i="23" a="1"/>
  <c r="H755" i="23" s="1"/>
  <c r="I755" i="23" a="1"/>
  <c r="I755" i="23" s="1"/>
  <c r="J755" i="23" a="1"/>
  <c r="J755" i="23"/>
  <c r="K755" i="23" a="1"/>
  <c r="K755" i="23" s="1"/>
  <c r="L755" i="23"/>
  <c r="N755" i="23"/>
  <c r="O755" i="23" s="1"/>
  <c r="P755" i="23"/>
  <c r="Q755" i="23"/>
  <c r="R755" i="23"/>
  <c r="S755" i="23" s="1"/>
  <c r="T755" i="23"/>
  <c r="U755" i="23"/>
  <c r="A756" i="23"/>
  <c r="B756" i="23"/>
  <c r="C756" i="23"/>
  <c r="D756" i="23"/>
  <c r="E756" i="23"/>
  <c r="F756" i="23"/>
  <c r="H756" i="23" a="1"/>
  <c r="H756" i="23" s="1"/>
  <c r="I756" i="23" a="1"/>
  <c r="I756" i="23" s="1"/>
  <c r="J756" i="23" a="1"/>
  <c r="J756" i="23" s="1"/>
  <c r="K756" i="23" a="1"/>
  <c r="K756" i="23" s="1"/>
  <c r="L756" i="23"/>
  <c r="N756" i="23"/>
  <c r="O756" i="23"/>
  <c r="P756" i="23"/>
  <c r="Q756" i="23" s="1"/>
  <c r="R756" i="23"/>
  <c r="S756" i="23"/>
  <c r="T756" i="23"/>
  <c r="U756" i="23"/>
  <c r="V756" i="23"/>
  <c r="W756" i="23" s="1"/>
  <c r="A757" i="23"/>
  <c r="B757" i="23"/>
  <c r="C757" i="23"/>
  <c r="D757" i="23"/>
  <c r="E757" i="23"/>
  <c r="F757" i="23"/>
  <c r="H757" i="23" a="1"/>
  <c r="H757" i="23" s="1"/>
  <c r="I757" i="23" a="1"/>
  <c r="I757" i="23"/>
  <c r="J757" i="23" a="1"/>
  <c r="J757" i="23"/>
  <c r="K757" i="23" a="1"/>
  <c r="K757" i="23"/>
  <c r="L757" i="23"/>
  <c r="N757" i="23"/>
  <c r="P757" i="23"/>
  <c r="Q757" i="23" s="1"/>
  <c r="R757" i="23"/>
  <c r="S757" i="23" s="1"/>
  <c r="T757" i="23"/>
  <c r="U757" i="23" s="1"/>
  <c r="A758" i="23"/>
  <c r="B758" i="23"/>
  <c r="C758" i="23"/>
  <c r="D758" i="23"/>
  <c r="E758" i="23"/>
  <c r="F758" i="23"/>
  <c r="H758" i="23" a="1"/>
  <c r="H758" i="23" s="1"/>
  <c r="I758" i="23" a="1"/>
  <c r="I758" i="23" s="1"/>
  <c r="J758" i="23" a="1"/>
  <c r="J758" i="23" s="1"/>
  <c r="K758" i="23" a="1"/>
  <c r="K758" i="23" s="1"/>
  <c r="L758" i="23"/>
  <c r="N758" i="23"/>
  <c r="O758" i="23"/>
  <c r="P758" i="23"/>
  <c r="Q758" i="23"/>
  <c r="R758" i="23"/>
  <c r="S758" i="23"/>
  <c r="T758" i="23"/>
  <c r="U758" i="23"/>
  <c r="V758" i="23"/>
  <c r="W758" i="23"/>
  <c r="A759" i="23"/>
  <c r="B759" i="23"/>
  <c r="C759" i="23"/>
  <c r="D759" i="23"/>
  <c r="E759" i="23"/>
  <c r="F759" i="23"/>
  <c r="H759" i="23" a="1"/>
  <c r="H759" i="23"/>
  <c r="I759" i="23" a="1"/>
  <c r="I759" i="23"/>
  <c r="J759" i="23" a="1"/>
  <c r="J759" i="23"/>
  <c r="K759" i="23" a="1"/>
  <c r="K759" i="23"/>
  <c r="L759" i="23"/>
  <c r="N759" i="23"/>
  <c r="V759" i="23" s="1"/>
  <c r="W759" i="23" s="1"/>
  <c r="P759" i="23"/>
  <c r="Q759" i="23"/>
  <c r="R759" i="23"/>
  <c r="S759" i="23" s="1"/>
  <c r="T759" i="23"/>
  <c r="U759" i="23" s="1"/>
  <c r="A760" i="23"/>
  <c r="B760" i="23"/>
  <c r="C760" i="23"/>
  <c r="D760" i="23"/>
  <c r="E760" i="23"/>
  <c r="F760" i="23"/>
  <c r="H760" i="23" a="1"/>
  <c r="H760" i="23"/>
  <c r="I760" i="23" a="1"/>
  <c r="I760" i="23" s="1"/>
  <c r="J760" i="23" a="1"/>
  <c r="J760" i="23" s="1"/>
  <c r="K760" i="23" a="1"/>
  <c r="K760" i="23" s="1"/>
  <c r="L760" i="23"/>
  <c r="N760" i="23"/>
  <c r="O760" i="23"/>
  <c r="P760" i="23"/>
  <c r="Q760" i="23" s="1"/>
  <c r="R760" i="23"/>
  <c r="S760" i="23"/>
  <c r="T760" i="23"/>
  <c r="U760" i="23"/>
  <c r="V760" i="23"/>
  <c r="W760" i="23"/>
  <c r="A761" i="23"/>
  <c r="B761" i="23"/>
  <c r="C761" i="23"/>
  <c r="D761" i="23"/>
  <c r="E761" i="23"/>
  <c r="F761" i="23"/>
  <c r="H761" i="23" a="1"/>
  <c r="H761" i="23" s="1"/>
  <c r="I761" i="23" a="1"/>
  <c r="I761" i="23"/>
  <c r="J761" i="23" a="1"/>
  <c r="J761" i="23" s="1"/>
  <c r="K761" i="23" a="1"/>
  <c r="K761" i="23"/>
  <c r="L761" i="23"/>
  <c r="N761" i="23"/>
  <c r="P761" i="23"/>
  <c r="Q761" i="23" s="1"/>
  <c r="R761" i="23"/>
  <c r="S761" i="23"/>
  <c r="T761" i="23"/>
  <c r="U761" i="23"/>
  <c r="A762" i="23"/>
  <c r="B762" i="23"/>
  <c r="C762" i="23"/>
  <c r="D762" i="23"/>
  <c r="E762" i="23"/>
  <c r="F762" i="23"/>
  <c r="H762" i="23" a="1"/>
  <c r="H762" i="23" s="1"/>
  <c r="I762" i="23" a="1"/>
  <c r="I762" i="23"/>
  <c r="J762" i="23" a="1"/>
  <c r="J762" i="23"/>
  <c r="K762" i="23" a="1"/>
  <c r="K762" i="23" s="1"/>
  <c r="L762" i="23"/>
  <c r="N762" i="23"/>
  <c r="P762" i="23"/>
  <c r="Q762" i="23"/>
  <c r="R762" i="23"/>
  <c r="S762" i="23" s="1"/>
  <c r="T762" i="23"/>
  <c r="U762" i="23"/>
  <c r="A763" i="23"/>
  <c r="B763" i="23"/>
  <c r="C763" i="23"/>
  <c r="D763" i="23"/>
  <c r="E763" i="23"/>
  <c r="F763" i="23"/>
  <c r="H763" i="23" a="1"/>
  <c r="H763" i="23"/>
  <c r="I763" i="23" a="1"/>
  <c r="I763" i="23" s="1"/>
  <c r="J763" i="23" a="1"/>
  <c r="J763" i="23"/>
  <c r="K763" i="23" a="1"/>
  <c r="K763" i="23" s="1"/>
  <c r="L763" i="23"/>
  <c r="N763" i="23"/>
  <c r="O763" i="23" s="1"/>
  <c r="P763" i="23"/>
  <c r="Q763" i="23" s="1"/>
  <c r="R763" i="23"/>
  <c r="S763" i="23" s="1"/>
  <c r="T763" i="23"/>
  <c r="U763" i="23" s="1"/>
  <c r="V763" i="23"/>
  <c r="W763" i="23" s="1"/>
  <c r="A764" i="23"/>
  <c r="B764" i="23"/>
  <c r="C764" i="23"/>
  <c r="D764" i="23"/>
  <c r="E764" i="23"/>
  <c r="F764" i="23"/>
  <c r="H764" i="23" a="1"/>
  <c r="H764" i="23" s="1"/>
  <c r="I764" i="23" a="1"/>
  <c r="I764" i="23"/>
  <c r="J764" i="23" a="1"/>
  <c r="J764" i="23"/>
  <c r="K764" i="23" a="1"/>
  <c r="K764" i="23" s="1"/>
  <c r="L764" i="23"/>
  <c r="N764" i="23"/>
  <c r="V764" i="23" s="1"/>
  <c r="O764" i="23"/>
  <c r="P764" i="23"/>
  <c r="Q764" i="23" s="1"/>
  <c r="R764" i="23"/>
  <c r="S764" i="23"/>
  <c r="T764" i="23"/>
  <c r="U764" i="23" s="1"/>
  <c r="W764" i="23"/>
  <c r="A765" i="23"/>
  <c r="B765" i="23"/>
  <c r="C765" i="23"/>
  <c r="D765" i="23"/>
  <c r="E765" i="23"/>
  <c r="F765" i="23"/>
  <c r="H765" i="23" a="1"/>
  <c r="H765" i="23"/>
  <c r="I765" i="23" a="1"/>
  <c r="I765" i="23"/>
  <c r="J765" i="23" a="1"/>
  <c r="J765" i="23" s="1"/>
  <c r="K765" i="23" a="1"/>
  <c r="K765" i="23" s="1"/>
  <c r="L765" i="23"/>
  <c r="N765" i="23"/>
  <c r="O765" i="23" s="1"/>
  <c r="P765" i="23"/>
  <c r="Q765" i="23" s="1"/>
  <c r="R765" i="23"/>
  <c r="S765" i="23"/>
  <c r="T765" i="23"/>
  <c r="U765" i="23" s="1"/>
  <c r="V765" i="23"/>
  <c r="W765" i="23" s="1"/>
  <c r="A766" i="23"/>
  <c r="B766" i="23"/>
  <c r="C766" i="23"/>
  <c r="D766" i="23"/>
  <c r="E766" i="23"/>
  <c r="F766" i="23"/>
  <c r="H766" i="23" a="1"/>
  <c r="H766" i="23" s="1"/>
  <c r="I766" i="23" a="1"/>
  <c r="I766" i="23"/>
  <c r="J766" i="23" a="1"/>
  <c r="J766" i="23" s="1"/>
  <c r="K766" i="23" a="1"/>
  <c r="K766" i="23"/>
  <c r="L766" i="23"/>
  <c r="N766" i="23"/>
  <c r="O766" i="23"/>
  <c r="P766" i="23"/>
  <c r="Q766" i="23"/>
  <c r="R766" i="23"/>
  <c r="S766" i="23"/>
  <c r="T766" i="23"/>
  <c r="U766" i="23" s="1"/>
  <c r="V766" i="23"/>
  <c r="W766" i="23"/>
  <c r="A767" i="23"/>
  <c r="B767" i="23"/>
  <c r="C767" i="23"/>
  <c r="D767" i="23"/>
  <c r="E767" i="23"/>
  <c r="F767" i="23"/>
  <c r="H767" i="23" a="1"/>
  <c r="H767" i="23"/>
  <c r="I767" i="23" a="1"/>
  <c r="I767" i="23" s="1"/>
  <c r="J767" i="23" a="1"/>
  <c r="J767" i="23" s="1"/>
  <c r="K767" i="23" a="1"/>
  <c r="K767" i="23"/>
  <c r="L767" i="23"/>
  <c r="N767" i="23"/>
  <c r="V767" i="23" s="1"/>
  <c r="O767" i="23"/>
  <c r="P767" i="23"/>
  <c r="Q767" i="23" s="1"/>
  <c r="R767" i="23"/>
  <c r="S767" i="23" s="1"/>
  <c r="T767" i="23"/>
  <c r="U767" i="23"/>
  <c r="W767" i="23"/>
  <c r="A768" i="23"/>
  <c r="B768" i="23"/>
  <c r="C768" i="23"/>
  <c r="D768" i="23"/>
  <c r="E768" i="23"/>
  <c r="F768" i="23"/>
  <c r="H768" i="23" a="1"/>
  <c r="H768" i="23"/>
  <c r="I768" i="23" a="1"/>
  <c r="I768" i="23" s="1"/>
  <c r="J768" i="23" a="1"/>
  <c r="J768" i="23" s="1"/>
  <c r="K768" i="23" a="1"/>
  <c r="K768" i="23" s="1"/>
  <c r="L768" i="23"/>
  <c r="N768" i="23"/>
  <c r="O768" i="23"/>
  <c r="P768" i="23"/>
  <c r="Q768" i="23"/>
  <c r="R768" i="23"/>
  <c r="S768" i="23"/>
  <c r="T768" i="23"/>
  <c r="U768" i="23"/>
  <c r="V768" i="23"/>
  <c r="W768" i="23"/>
  <c r="A769" i="23"/>
  <c r="B769" i="23"/>
  <c r="C769" i="23"/>
  <c r="D769" i="23"/>
  <c r="E769" i="23"/>
  <c r="F769" i="23"/>
  <c r="H769" i="23" a="1"/>
  <c r="H769" i="23"/>
  <c r="I769" i="23" a="1"/>
  <c r="I769" i="23"/>
  <c r="J769" i="23" a="1"/>
  <c r="J769" i="23"/>
  <c r="K769" i="23" a="1"/>
  <c r="K769" i="23"/>
  <c r="L769" i="23"/>
  <c r="N769" i="23"/>
  <c r="V769" i="23" s="1"/>
  <c r="W769" i="23" s="1"/>
  <c r="O769" i="23"/>
  <c r="P769" i="23"/>
  <c r="Q769" i="23" s="1"/>
  <c r="R769" i="23"/>
  <c r="S769" i="23"/>
  <c r="T769" i="23"/>
  <c r="U769" i="23"/>
  <c r="A770" i="23"/>
  <c r="B770" i="23"/>
  <c r="C770" i="23"/>
  <c r="D770" i="23"/>
  <c r="E770" i="23"/>
  <c r="F770" i="23"/>
  <c r="H770" i="23" a="1"/>
  <c r="H770" i="23" s="1"/>
  <c r="I770" i="23" a="1"/>
  <c r="I770" i="23" s="1"/>
  <c r="J770" i="23" a="1"/>
  <c r="J770" i="23"/>
  <c r="K770" i="23" a="1"/>
  <c r="K770" i="23"/>
  <c r="L770" i="23"/>
  <c r="N770" i="23"/>
  <c r="O770" i="23" s="1"/>
  <c r="P770" i="23"/>
  <c r="Q770" i="23" s="1"/>
  <c r="R770" i="23"/>
  <c r="S770" i="23" s="1"/>
  <c r="T770" i="23"/>
  <c r="U770" i="23"/>
  <c r="A771" i="23"/>
  <c r="B771" i="23"/>
  <c r="C771" i="23"/>
  <c r="D771" i="23"/>
  <c r="E771" i="23"/>
  <c r="F771" i="23"/>
  <c r="H771" i="23" a="1"/>
  <c r="H771" i="23"/>
  <c r="I771" i="23" a="1"/>
  <c r="I771" i="23" s="1"/>
  <c r="J771" i="23" a="1"/>
  <c r="J771" i="23"/>
  <c r="K771" i="23" a="1"/>
  <c r="K771" i="23" s="1"/>
  <c r="L771" i="23"/>
  <c r="N771" i="23"/>
  <c r="O771" i="23" s="1"/>
  <c r="P771" i="23"/>
  <c r="Q771" i="23"/>
  <c r="R771" i="23"/>
  <c r="S771" i="23" s="1"/>
  <c r="T771" i="23"/>
  <c r="U771" i="23" s="1"/>
  <c r="V771" i="23"/>
  <c r="W771" i="23" s="1"/>
  <c r="A772" i="23"/>
  <c r="B772" i="23"/>
  <c r="C772" i="23"/>
  <c r="D772" i="23"/>
  <c r="E772" i="23"/>
  <c r="F772" i="23"/>
  <c r="H772" i="23" a="1"/>
  <c r="H772" i="23" s="1"/>
  <c r="I772" i="23" a="1"/>
  <c r="I772" i="23" s="1"/>
  <c r="J772" i="23" a="1"/>
  <c r="J772" i="23" s="1"/>
  <c r="K772" i="23" a="1"/>
  <c r="K772" i="23" s="1"/>
  <c r="L772" i="23"/>
  <c r="N772" i="23"/>
  <c r="V772" i="23" s="1"/>
  <c r="W772" i="23" s="1"/>
  <c r="O772" i="23"/>
  <c r="P772" i="23"/>
  <c r="Q772" i="23" s="1"/>
  <c r="R772" i="23"/>
  <c r="S772" i="23"/>
  <c r="T772" i="23"/>
  <c r="U772" i="23" s="1"/>
  <c r="A773" i="23"/>
  <c r="B773" i="23"/>
  <c r="C773" i="23"/>
  <c r="D773" i="23"/>
  <c r="E773" i="23"/>
  <c r="F773" i="23"/>
  <c r="H773" i="23" a="1"/>
  <c r="H773" i="23" s="1"/>
  <c r="I773" i="23" a="1"/>
  <c r="I773" i="23"/>
  <c r="J773" i="23" a="1"/>
  <c r="J773" i="23"/>
  <c r="K773" i="23" a="1"/>
  <c r="K773" i="23"/>
  <c r="L773" i="23"/>
  <c r="N773" i="23"/>
  <c r="P773" i="23"/>
  <c r="Q773" i="23" s="1"/>
  <c r="R773" i="23"/>
  <c r="S773" i="23" s="1"/>
  <c r="T773" i="23"/>
  <c r="U773" i="23" s="1"/>
  <c r="A774" i="23"/>
  <c r="B774" i="23"/>
  <c r="C774" i="23"/>
  <c r="D774" i="23"/>
  <c r="E774" i="23"/>
  <c r="F774" i="23"/>
  <c r="H774" i="23" a="1"/>
  <c r="H774" i="23" s="1"/>
  <c r="I774" i="23" a="1"/>
  <c r="I774" i="23" s="1"/>
  <c r="J774" i="23" a="1"/>
  <c r="J774" i="23" s="1"/>
  <c r="K774" i="23" a="1"/>
  <c r="K774" i="23" s="1"/>
  <c r="L774" i="23"/>
  <c r="N774" i="23"/>
  <c r="O774" i="23"/>
  <c r="P774" i="23"/>
  <c r="Q774" i="23"/>
  <c r="R774" i="23"/>
  <c r="S774" i="23"/>
  <c r="T774" i="23"/>
  <c r="U774" i="23"/>
  <c r="V774" i="23"/>
  <c r="W774" i="23"/>
  <c r="A775" i="23"/>
  <c r="B775" i="23"/>
  <c r="C775" i="23"/>
  <c r="D775" i="23"/>
  <c r="E775" i="23"/>
  <c r="F775" i="23"/>
  <c r="H775" i="23" a="1"/>
  <c r="H775" i="23"/>
  <c r="I775" i="23" a="1"/>
  <c r="I775" i="23"/>
  <c r="J775" i="23" a="1"/>
  <c r="J775" i="23"/>
  <c r="K775" i="23" a="1"/>
  <c r="K775" i="23"/>
  <c r="L775" i="23"/>
  <c r="N775" i="23"/>
  <c r="V775" i="23" s="1"/>
  <c r="O775" i="23"/>
  <c r="P775" i="23"/>
  <c r="Q775" i="23"/>
  <c r="R775" i="23"/>
  <c r="S775" i="23" s="1"/>
  <c r="T775" i="23"/>
  <c r="U775" i="23" s="1"/>
  <c r="W775" i="23"/>
  <c r="A776" i="23"/>
  <c r="B776" i="23"/>
  <c r="C776" i="23"/>
  <c r="D776" i="23"/>
  <c r="E776" i="23"/>
  <c r="F776" i="23"/>
  <c r="H776" i="23" a="1"/>
  <c r="H776" i="23"/>
  <c r="I776" i="23" a="1"/>
  <c r="I776" i="23" s="1"/>
  <c r="J776" i="23" a="1"/>
  <c r="J776" i="23" s="1"/>
  <c r="K776" i="23" a="1"/>
  <c r="K776" i="23" s="1"/>
  <c r="L776" i="23"/>
  <c r="N776" i="23"/>
  <c r="O776" i="23"/>
  <c r="P776" i="23"/>
  <c r="Q776" i="23" s="1"/>
  <c r="R776" i="23"/>
  <c r="S776" i="23"/>
  <c r="T776" i="23"/>
  <c r="U776" i="23" s="1"/>
  <c r="V776" i="23"/>
  <c r="W776" i="23"/>
  <c r="A777" i="23"/>
  <c r="B777" i="23"/>
  <c r="C777" i="23"/>
  <c r="D777" i="23"/>
  <c r="E777" i="23"/>
  <c r="F777" i="23"/>
  <c r="H777" i="23" a="1"/>
  <c r="H777" i="23" s="1"/>
  <c r="I777" i="23" a="1"/>
  <c r="I777" i="23"/>
  <c r="J777" i="23" a="1"/>
  <c r="J777" i="23" s="1"/>
  <c r="K777" i="23" a="1"/>
  <c r="K777" i="23"/>
  <c r="L777" i="23"/>
  <c r="N777" i="23"/>
  <c r="P777" i="23"/>
  <c r="Q777" i="23" s="1"/>
  <c r="R777" i="23"/>
  <c r="S777" i="23"/>
  <c r="T777" i="23"/>
  <c r="U777" i="23" s="1"/>
  <c r="A778" i="23"/>
  <c r="B778" i="23"/>
  <c r="C778" i="23"/>
  <c r="D778" i="23"/>
  <c r="E778" i="23"/>
  <c r="F778" i="23"/>
  <c r="H778" i="23" a="1"/>
  <c r="H778" i="23" s="1"/>
  <c r="I778" i="23" a="1"/>
  <c r="I778" i="23"/>
  <c r="J778" i="23" a="1"/>
  <c r="J778" i="23"/>
  <c r="K778" i="23" a="1"/>
  <c r="K778" i="23" s="1"/>
  <c r="L778" i="23"/>
  <c r="N778" i="23"/>
  <c r="O778" i="23" s="1"/>
  <c r="P778" i="23"/>
  <c r="Q778" i="23" s="1"/>
  <c r="R778" i="23"/>
  <c r="S778" i="23" s="1"/>
  <c r="T778" i="23"/>
  <c r="U778" i="23"/>
  <c r="V778" i="23"/>
  <c r="W778" i="23" s="1"/>
  <c r="A779" i="23"/>
  <c r="B779" i="23"/>
  <c r="C779" i="23"/>
  <c r="D779" i="23"/>
  <c r="E779" i="23"/>
  <c r="F779" i="23"/>
  <c r="H779" i="23" a="1"/>
  <c r="H779" i="23"/>
  <c r="I779" i="23" a="1"/>
  <c r="I779" i="23" s="1"/>
  <c r="J779" i="23" a="1"/>
  <c r="J779" i="23"/>
  <c r="K779" i="23" a="1"/>
  <c r="K779" i="23"/>
  <c r="L779" i="23"/>
  <c r="N779" i="23"/>
  <c r="O779" i="23" s="1"/>
  <c r="P779" i="23"/>
  <c r="Q779" i="23"/>
  <c r="R779" i="23"/>
  <c r="S779" i="23" s="1"/>
  <c r="T779" i="23"/>
  <c r="U779" i="23" s="1"/>
  <c r="V779" i="23"/>
  <c r="W779" i="23" s="1"/>
  <c r="A780" i="23"/>
  <c r="B780" i="23"/>
  <c r="C780" i="23"/>
  <c r="D780" i="23"/>
  <c r="E780" i="23"/>
  <c r="F780" i="23"/>
  <c r="H780" i="23" a="1"/>
  <c r="H780" i="23" s="1"/>
  <c r="I780" i="23" a="1"/>
  <c r="I780" i="23"/>
  <c r="J780" i="23" a="1"/>
  <c r="J780" i="23"/>
  <c r="K780" i="23" a="1"/>
  <c r="K780" i="23" s="1"/>
  <c r="L780" i="23"/>
  <c r="N780" i="23"/>
  <c r="P780" i="23"/>
  <c r="Q780" i="23"/>
  <c r="R780" i="23"/>
  <c r="S780" i="23"/>
  <c r="T780" i="23"/>
  <c r="U780" i="23" s="1"/>
  <c r="A781" i="23"/>
  <c r="B781" i="23"/>
  <c r="C781" i="23"/>
  <c r="D781" i="23"/>
  <c r="E781" i="23"/>
  <c r="F781" i="23"/>
  <c r="H781" i="23" a="1"/>
  <c r="H781" i="23"/>
  <c r="I781" i="23" a="1"/>
  <c r="I781" i="23"/>
  <c r="J781" i="23" a="1"/>
  <c r="J781" i="23" s="1"/>
  <c r="K781" i="23" a="1"/>
  <c r="K781" i="23" s="1"/>
  <c r="L781" i="23"/>
  <c r="N781" i="23"/>
  <c r="V781" i="23" s="1"/>
  <c r="W781" i="23" s="1"/>
  <c r="P781" i="23"/>
  <c r="Q781" i="23" s="1"/>
  <c r="R781" i="23"/>
  <c r="S781" i="23"/>
  <c r="T781" i="23"/>
  <c r="U781" i="23" s="1"/>
  <c r="A782" i="23"/>
  <c r="B782" i="23"/>
  <c r="C782" i="23"/>
  <c r="D782" i="23"/>
  <c r="E782" i="23"/>
  <c r="F782" i="23"/>
  <c r="H782" i="23" a="1"/>
  <c r="H782" i="23"/>
  <c r="I782" i="23" a="1"/>
  <c r="I782" i="23"/>
  <c r="J782" i="23" a="1"/>
  <c r="J782" i="23" s="1"/>
  <c r="K782" i="23" a="1"/>
  <c r="K782" i="23"/>
  <c r="L782" i="23"/>
  <c r="N782" i="23"/>
  <c r="O782" i="23"/>
  <c r="P782" i="23"/>
  <c r="Q782" i="23"/>
  <c r="R782" i="23"/>
  <c r="S782" i="23" s="1"/>
  <c r="T782" i="23"/>
  <c r="U782" i="23" s="1"/>
  <c r="V782" i="23"/>
  <c r="W782" i="23"/>
  <c r="A783" i="23"/>
  <c r="B783" i="23"/>
  <c r="C783" i="23"/>
  <c r="D783" i="23"/>
  <c r="E783" i="23"/>
  <c r="F783" i="23"/>
  <c r="H783" i="23" a="1"/>
  <c r="H783" i="23"/>
  <c r="I783" i="23" a="1"/>
  <c r="I783" i="23" s="1"/>
  <c r="J783" i="23" a="1"/>
  <c r="J783" i="23"/>
  <c r="K783" i="23" a="1"/>
  <c r="K783" i="23"/>
  <c r="L783" i="23"/>
  <c r="N783" i="23"/>
  <c r="O783" i="23"/>
  <c r="P783" i="23"/>
  <c r="Q783" i="23" s="1"/>
  <c r="R783" i="23"/>
  <c r="S783" i="23" s="1"/>
  <c r="T783" i="23"/>
  <c r="U783" i="23"/>
  <c r="V783" i="23"/>
  <c r="W783" i="23"/>
  <c r="A784" i="23"/>
  <c r="B784" i="23"/>
  <c r="C784" i="23"/>
  <c r="D784" i="23"/>
  <c r="E784" i="23"/>
  <c r="F784" i="23"/>
  <c r="H784" i="23" a="1"/>
  <c r="H784" i="23"/>
  <c r="I784" i="23" a="1"/>
  <c r="I784" i="23" s="1"/>
  <c r="J784" i="23" a="1"/>
  <c r="J784" i="23" s="1"/>
  <c r="K784" i="23" a="1"/>
  <c r="K784" i="23" s="1"/>
  <c r="L784" i="23"/>
  <c r="N784" i="23"/>
  <c r="O784" i="23"/>
  <c r="P784" i="23"/>
  <c r="Q784" i="23"/>
  <c r="R784" i="23"/>
  <c r="S784" i="23"/>
  <c r="T784" i="23"/>
  <c r="U784" i="23"/>
  <c r="V784" i="23"/>
  <c r="W784" i="23"/>
  <c r="A785" i="23"/>
  <c r="B785" i="23"/>
  <c r="C785" i="23"/>
  <c r="D785" i="23"/>
  <c r="E785" i="23"/>
  <c r="F785" i="23"/>
  <c r="H785" i="23" a="1"/>
  <c r="H785" i="23"/>
  <c r="I785" i="23" a="1"/>
  <c r="I785" i="23"/>
  <c r="J785" i="23" a="1"/>
  <c r="J785" i="23"/>
  <c r="K785" i="23" a="1"/>
  <c r="K785" i="23"/>
  <c r="L785" i="23"/>
  <c r="N785" i="23"/>
  <c r="P785" i="23"/>
  <c r="Q785" i="23" s="1"/>
  <c r="R785" i="23"/>
  <c r="S785" i="23"/>
  <c r="T785" i="23"/>
  <c r="U785" i="23" s="1"/>
  <c r="A786" i="23"/>
  <c r="B786" i="23"/>
  <c r="C786" i="23"/>
  <c r="D786" i="23"/>
  <c r="E786" i="23"/>
  <c r="F786" i="23"/>
  <c r="H786" i="23" a="1"/>
  <c r="H786" i="23" s="1"/>
  <c r="I786" i="23" a="1"/>
  <c r="I786" i="23" s="1"/>
  <c r="J786" i="23" a="1"/>
  <c r="J786" i="23"/>
  <c r="K786" i="23" a="1"/>
  <c r="K786" i="23"/>
  <c r="L786" i="23"/>
  <c r="N786" i="23"/>
  <c r="O786" i="23" s="1"/>
  <c r="P786" i="23"/>
  <c r="Q786" i="23"/>
  <c r="R786" i="23"/>
  <c r="S786" i="23" s="1"/>
  <c r="T786" i="23"/>
  <c r="U786" i="23"/>
  <c r="V786" i="23"/>
  <c r="W786" i="23" s="1"/>
  <c r="A787" i="23"/>
  <c r="B787" i="23"/>
  <c r="C787" i="23"/>
  <c r="D787" i="23"/>
  <c r="E787" i="23"/>
  <c r="F787" i="23"/>
  <c r="H787" i="23" a="1"/>
  <c r="H787" i="23" s="1"/>
  <c r="I787" i="23" a="1"/>
  <c r="I787" i="23" s="1"/>
  <c r="J787" i="23" a="1"/>
  <c r="J787" i="23"/>
  <c r="K787" i="23" a="1"/>
  <c r="K787" i="23" s="1"/>
  <c r="L787" i="23"/>
  <c r="N787" i="23"/>
  <c r="O787" i="23" s="1"/>
  <c r="P787" i="23"/>
  <c r="Q787" i="23" s="1"/>
  <c r="R787" i="23"/>
  <c r="S787" i="23" s="1"/>
  <c r="T787" i="23"/>
  <c r="U787" i="23" s="1"/>
  <c r="V787" i="23"/>
  <c r="W787" i="23" s="1"/>
  <c r="A788" i="23"/>
  <c r="B788" i="23"/>
  <c r="C788" i="23"/>
  <c r="D788" i="23"/>
  <c r="E788" i="23"/>
  <c r="F788" i="23"/>
  <c r="H788" i="23" a="1"/>
  <c r="H788" i="23" s="1"/>
  <c r="I788" i="23" a="1"/>
  <c r="I788" i="23" s="1"/>
  <c r="J788" i="23" a="1"/>
  <c r="J788" i="23" s="1"/>
  <c r="K788" i="23" a="1"/>
  <c r="K788" i="23" s="1"/>
  <c r="L788" i="23"/>
  <c r="N788" i="23"/>
  <c r="O788" i="23"/>
  <c r="P788" i="23"/>
  <c r="Q788" i="23" s="1"/>
  <c r="R788" i="23"/>
  <c r="S788" i="23"/>
  <c r="T788" i="23"/>
  <c r="U788" i="23" s="1"/>
  <c r="V788" i="23"/>
  <c r="W788" i="23" s="1"/>
  <c r="A789" i="23"/>
  <c r="B789" i="23"/>
  <c r="C789" i="23"/>
  <c r="D789" i="23"/>
  <c r="E789" i="23"/>
  <c r="F789" i="23"/>
  <c r="H789" i="23" a="1"/>
  <c r="H789" i="23" s="1"/>
  <c r="I789" i="23" a="1"/>
  <c r="I789" i="23"/>
  <c r="J789" i="23" a="1"/>
  <c r="J789" i="23"/>
  <c r="K789" i="23" a="1"/>
  <c r="K789" i="23"/>
  <c r="L789" i="23"/>
  <c r="N789" i="23"/>
  <c r="V789" i="23" s="1"/>
  <c r="W789" i="23" s="1"/>
  <c r="O789" i="23"/>
  <c r="P789" i="23"/>
  <c r="Q789" i="23" s="1"/>
  <c r="R789" i="23"/>
  <c r="S789" i="23" s="1"/>
  <c r="T789" i="23"/>
  <c r="U789" i="23" s="1"/>
  <c r="A790" i="23"/>
  <c r="B790" i="23"/>
  <c r="C790" i="23"/>
  <c r="D790" i="23"/>
  <c r="E790" i="23"/>
  <c r="F790" i="23"/>
  <c r="H790" i="23" a="1"/>
  <c r="H790" i="23"/>
  <c r="I790" i="23" a="1"/>
  <c r="I790" i="23"/>
  <c r="J790" i="23" a="1"/>
  <c r="J790" i="23" s="1"/>
  <c r="K790" i="23" a="1"/>
  <c r="K790" i="23" s="1"/>
  <c r="L790" i="23"/>
  <c r="N790" i="23"/>
  <c r="O790" i="23"/>
  <c r="P790" i="23"/>
  <c r="Q790" i="23"/>
  <c r="R790" i="23"/>
  <c r="S790" i="23"/>
  <c r="T790" i="23"/>
  <c r="U790" i="23"/>
  <c r="V790" i="23"/>
  <c r="W790" i="23"/>
  <c r="A791" i="23"/>
  <c r="B791" i="23"/>
  <c r="C791" i="23"/>
  <c r="D791" i="23"/>
  <c r="E791" i="23"/>
  <c r="F791" i="23"/>
  <c r="H791" i="23" a="1"/>
  <c r="H791" i="23"/>
  <c r="I791" i="23" a="1"/>
  <c r="I791" i="23"/>
  <c r="J791" i="23" a="1"/>
  <c r="J791" i="23"/>
  <c r="K791" i="23" a="1"/>
  <c r="K791" i="23"/>
  <c r="L791" i="23"/>
  <c r="N791" i="23"/>
  <c r="V791" i="23" s="1"/>
  <c r="O791" i="23"/>
  <c r="P791" i="23"/>
  <c r="Q791" i="23"/>
  <c r="R791" i="23"/>
  <c r="S791" i="23" s="1"/>
  <c r="T791" i="23"/>
  <c r="U791" i="23" s="1"/>
  <c r="W791" i="23"/>
  <c r="A792" i="23"/>
  <c r="B792" i="23"/>
  <c r="C792" i="23"/>
  <c r="D792" i="23"/>
  <c r="E792" i="23"/>
  <c r="F792" i="23"/>
  <c r="H792" i="23" a="1"/>
  <c r="H792" i="23"/>
  <c r="I792" i="23" a="1"/>
  <c r="I792" i="23" s="1"/>
  <c r="J792" i="23" a="1"/>
  <c r="J792" i="23"/>
  <c r="K792" i="23" a="1"/>
  <c r="K792" i="23" s="1"/>
  <c r="L792" i="23"/>
  <c r="N792" i="23"/>
  <c r="O792" i="23"/>
  <c r="P792" i="23"/>
  <c r="Q792" i="23" s="1"/>
  <c r="R792" i="23"/>
  <c r="S792" i="23"/>
  <c r="T792" i="23"/>
  <c r="U792" i="23" s="1"/>
  <c r="V792" i="23"/>
  <c r="W792" i="23"/>
  <c r="A793" i="23"/>
  <c r="B793" i="23"/>
  <c r="C793" i="23"/>
  <c r="D793" i="23"/>
  <c r="E793" i="23"/>
  <c r="F793" i="23"/>
  <c r="H793" i="23" a="1"/>
  <c r="H793" i="23"/>
  <c r="I793" i="23" a="1"/>
  <c r="I793" i="23"/>
  <c r="J793" i="23" a="1"/>
  <c r="J793" i="23" s="1"/>
  <c r="K793" i="23" a="1"/>
  <c r="K793" i="23"/>
  <c r="L793" i="23"/>
  <c r="N793" i="23"/>
  <c r="V793" i="23" s="1"/>
  <c r="W793" i="23" s="1"/>
  <c r="P793" i="23"/>
  <c r="Q793" i="23" s="1"/>
  <c r="R793" i="23"/>
  <c r="S793" i="23"/>
  <c r="T793" i="23"/>
  <c r="U793" i="23"/>
  <c r="A794" i="23"/>
  <c r="B794" i="23"/>
  <c r="C794" i="23"/>
  <c r="D794" i="23"/>
  <c r="E794" i="23"/>
  <c r="F794" i="23"/>
  <c r="H794" i="23" a="1"/>
  <c r="H794" i="23" s="1"/>
  <c r="I794" i="23" a="1"/>
  <c r="I794" i="23"/>
  <c r="J794" i="23" a="1"/>
  <c r="J794" i="23"/>
  <c r="K794" i="23" a="1"/>
  <c r="K794" i="23" s="1"/>
  <c r="L794" i="23"/>
  <c r="N794" i="23"/>
  <c r="V794" i="23" s="1"/>
  <c r="W794" i="23" s="1"/>
  <c r="P794" i="23"/>
  <c r="Q794" i="23" s="1"/>
  <c r="R794" i="23"/>
  <c r="S794" i="23" s="1"/>
  <c r="T794" i="23"/>
  <c r="U794" i="23"/>
  <c r="A795" i="23"/>
  <c r="B795" i="23"/>
  <c r="C795" i="23"/>
  <c r="D795" i="23"/>
  <c r="E795" i="23"/>
  <c r="F795" i="23"/>
  <c r="H795" i="23" a="1"/>
  <c r="H795" i="23" s="1"/>
  <c r="I795" i="23" a="1"/>
  <c r="I795" i="23" s="1"/>
  <c r="J795" i="23" a="1"/>
  <c r="J795" i="23"/>
  <c r="K795" i="23" a="1"/>
  <c r="K795" i="23" s="1"/>
  <c r="L795" i="23"/>
  <c r="N795" i="23"/>
  <c r="O795" i="23" s="1"/>
  <c r="P795" i="23"/>
  <c r="Q795" i="23" s="1"/>
  <c r="R795" i="23"/>
  <c r="S795" i="23"/>
  <c r="T795" i="23"/>
  <c r="U795" i="23"/>
  <c r="V795" i="23"/>
  <c r="W795" i="23" s="1"/>
  <c r="A796" i="23"/>
  <c r="B796" i="23"/>
  <c r="C796" i="23"/>
  <c r="D796" i="23"/>
  <c r="E796" i="23"/>
  <c r="F796" i="23"/>
  <c r="H796" i="23" a="1"/>
  <c r="H796" i="23" s="1"/>
  <c r="I796" i="23" a="1"/>
  <c r="I796" i="23"/>
  <c r="J796" i="23" a="1"/>
  <c r="J796" i="23"/>
  <c r="K796" i="23" a="1"/>
  <c r="K796" i="23" s="1"/>
  <c r="L796" i="23"/>
  <c r="N796" i="23"/>
  <c r="O796" i="23" s="1"/>
  <c r="P796" i="23"/>
  <c r="Q796" i="23" s="1"/>
  <c r="R796" i="23"/>
  <c r="S796" i="23"/>
  <c r="T796" i="23"/>
  <c r="U796" i="23" s="1"/>
  <c r="A797" i="23"/>
  <c r="B797" i="23"/>
  <c r="C797" i="23"/>
  <c r="D797" i="23"/>
  <c r="E797" i="23"/>
  <c r="F797" i="23"/>
  <c r="H797" i="23" a="1"/>
  <c r="H797" i="23"/>
  <c r="I797" i="23" a="1"/>
  <c r="I797" i="23"/>
  <c r="J797" i="23" a="1"/>
  <c r="J797" i="23" s="1"/>
  <c r="K797" i="23" a="1"/>
  <c r="K797" i="23"/>
  <c r="L797" i="23"/>
  <c r="N797" i="23"/>
  <c r="O797" i="23" s="1"/>
  <c r="P797" i="23"/>
  <c r="Q797" i="23" s="1"/>
  <c r="R797" i="23"/>
  <c r="S797" i="23"/>
  <c r="T797" i="23"/>
  <c r="U797" i="23" s="1"/>
  <c r="A798" i="23"/>
  <c r="B798" i="23"/>
  <c r="C798" i="23"/>
  <c r="D798" i="23"/>
  <c r="E798" i="23"/>
  <c r="F798" i="23"/>
  <c r="H798" i="23" a="1"/>
  <c r="H798" i="23" s="1"/>
  <c r="I798" i="23" a="1"/>
  <c r="I798" i="23"/>
  <c r="J798" i="23" a="1"/>
  <c r="J798" i="23" s="1"/>
  <c r="K798" i="23" a="1"/>
  <c r="K798" i="23" s="1"/>
  <c r="L798" i="23"/>
  <c r="N798" i="23"/>
  <c r="O798" i="23"/>
  <c r="P798" i="23"/>
  <c r="Q798" i="23"/>
  <c r="R798" i="23"/>
  <c r="S798" i="23" s="1"/>
  <c r="T798" i="23"/>
  <c r="U798" i="23" s="1"/>
  <c r="V798" i="23"/>
  <c r="W798" i="23"/>
  <c r="A799" i="23"/>
  <c r="B799" i="23"/>
  <c r="C799" i="23"/>
  <c r="D799" i="23"/>
  <c r="E799" i="23"/>
  <c r="F799" i="23"/>
  <c r="H799" i="23" a="1"/>
  <c r="H799" i="23"/>
  <c r="I799" i="23" a="1"/>
  <c r="I799" i="23" s="1"/>
  <c r="J799" i="23" a="1"/>
  <c r="J799" i="23" s="1"/>
  <c r="K799" i="23" a="1"/>
  <c r="K799" i="23"/>
  <c r="L799" i="23"/>
  <c r="N799" i="23"/>
  <c r="O799" i="23"/>
  <c r="P799" i="23"/>
  <c r="Q799" i="23" s="1"/>
  <c r="R799" i="23"/>
  <c r="S799" i="23" s="1"/>
  <c r="T799" i="23"/>
  <c r="U799" i="23"/>
  <c r="V799" i="23"/>
  <c r="W799" i="23" s="1"/>
  <c r="A800" i="23"/>
  <c r="B800" i="23"/>
  <c r="C800" i="23"/>
  <c r="D800" i="23"/>
  <c r="E800" i="23"/>
  <c r="F800" i="23"/>
  <c r="H800" i="23" a="1"/>
  <c r="H800" i="23"/>
  <c r="I800" i="23" a="1"/>
  <c r="I800" i="23" s="1"/>
  <c r="J800" i="23" a="1"/>
  <c r="J800" i="23" s="1"/>
  <c r="K800" i="23" a="1"/>
  <c r="K800" i="23"/>
  <c r="L800" i="23"/>
  <c r="N800" i="23"/>
  <c r="O800" i="23"/>
  <c r="P800" i="23"/>
  <c r="Q800" i="23" s="1"/>
  <c r="R800" i="23"/>
  <c r="S800" i="23"/>
  <c r="T800" i="23"/>
  <c r="U800" i="23"/>
  <c r="V800" i="23"/>
  <c r="W800" i="23"/>
  <c r="A801" i="23"/>
  <c r="B801" i="23"/>
  <c r="C801" i="23"/>
  <c r="D801" i="23"/>
  <c r="E801" i="23"/>
  <c r="F801" i="23"/>
  <c r="H801" i="23" a="1"/>
  <c r="H801" i="23" s="1"/>
  <c r="I801" i="23" a="1"/>
  <c r="I801" i="23"/>
  <c r="J801" i="23" a="1"/>
  <c r="J801" i="23"/>
  <c r="K801" i="23" a="1"/>
  <c r="K801" i="23"/>
  <c r="L801" i="23"/>
  <c r="N801" i="23"/>
  <c r="O801" i="23" s="1"/>
  <c r="P801" i="23"/>
  <c r="Q801" i="23" s="1"/>
  <c r="R801" i="23"/>
  <c r="S801" i="23"/>
  <c r="T801" i="23"/>
  <c r="U801" i="23"/>
  <c r="A802" i="23"/>
  <c r="B802" i="23"/>
  <c r="C802" i="23"/>
  <c r="D802" i="23"/>
  <c r="E802" i="23"/>
  <c r="F802" i="23"/>
  <c r="H802" i="23" a="1"/>
  <c r="H802" i="23" s="1"/>
  <c r="I802" i="23" a="1"/>
  <c r="I802" i="23" s="1"/>
  <c r="J802" i="23" a="1"/>
  <c r="J802" i="23"/>
  <c r="K802" i="23" a="1"/>
  <c r="K802" i="23"/>
  <c r="L802" i="23"/>
  <c r="N802" i="23"/>
  <c r="O802" i="23" s="1"/>
  <c r="P802" i="23"/>
  <c r="Q802" i="23" s="1"/>
  <c r="R802" i="23"/>
  <c r="S802" i="23" s="1"/>
  <c r="T802" i="23"/>
  <c r="U802" i="23"/>
  <c r="V802" i="23"/>
  <c r="W802" i="23" s="1"/>
  <c r="A803" i="23"/>
  <c r="B803" i="23"/>
  <c r="C803" i="23"/>
  <c r="D803" i="23"/>
  <c r="E803" i="23"/>
  <c r="F803" i="23"/>
  <c r="H803" i="23" a="1"/>
  <c r="H803" i="23" s="1"/>
  <c r="I803" i="23" a="1"/>
  <c r="I803" i="23" s="1"/>
  <c r="J803" i="23" a="1"/>
  <c r="J803" i="23"/>
  <c r="K803" i="23" a="1"/>
  <c r="K803" i="23" s="1"/>
  <c r="L803" i="23"/>
  <c r="N803" i="23"/>
  <c r="O803" i="23" s="1"/>
  <c r="P803" i="23"/>
  <c r="Q803" i="23"/>
  <c r="R803" i="23"/>
  <c r="S803" i="23" s="1"/>
  <c r="T803" i="23"/>
  <c r="U803" i="23"/>
  <c r="A804" i="23"/>
  <c r="B804" i="23"/>
  <c r="C804" i="23"/>
  <c r="D804" i="23"/>
  <c r="E804" i="23"/>
  <c r="F804" i="23"/>
  <c r="H804" i="23" a="1"/>
  <c r="H804" i="23" s="1"/>
  <c r="I804" i="23" a="1"/>
  <c r="I804" i="23" s="1"/>
  <c r="J804" i="23" a="1"/>
  <c r="J804" i="23" s="1"/>
  <c r="K804" i="23" a="1"/>
  <c r="K804" i="23" s="1"/>
  <c r="L804" i="23"/>
  <c r="N804" i="23"/>
  <c r="O804" i="23"/>
  <c r="P804" i="23"/>
  <c r="Q804" i="23" s="1"/>
  <c r="R804" i="23"/>
  <c r="S804" i="23"/>
  <c r="T804" i="23"/>
  <c r="U804" i="23"/>
  <c r="V804" i="23"/>
  <c r="W804" i="23" s="1"/>
  <c r="A805" i="23"/>
  <c r="B805" i="23"/>
  <c r="C805" i="23"/>
  <c r="D805" i="23"/>
  <c r="E805" i="23"/>
  <c r="F805" i="23"/>
  <c r="H805" i="23" a="1"/>
  <c r="H805" i="23" s="1"/>
  <c r="I805" i="23" a="1"/>
  <c r="I805" i="23"/>
  <c r="J805" i="23" a="1"/>
  <c r="J805" i="23"/>
  <c r="K805" i="23" a="1"/>
  <c r="K805" i="23"/>
  <c r="L805" i="23"/>
  <c r="N805" i="23"/>
  <c r="P805" i="23"/>
  <c r="Q805" i="23" s="1"/>
  <c r="R805" i="23"/>
  <c r="S805" i="23"/>
  <c r="T805" i="23"/>
  <c r="U805" i="23" s="1"/>
  <c r="A806" i="23"/>
  <c r="B806" i="23"/>
  <c r="C806" i="23"/>
  <c r="D806" i="23"/>
  <c r="E806" i="23"/>
  <c r="F806" i="23"/>
  <c r="H806" i="23" a="1"/>
  <c r="H806" i="23" s="1"/>
  <c r="I806" i="23" a="1"/>
  <c r="I806" i="23" s="1"/>
  <c r="J806" i="23" a="1"/>
  <c r="J806" i="23" s="1"/>
  <c r="K806" i="23" a="1"/>
  <c r="K806" i="23" s="1"/>
  <c r="L806" i="23"/>
  <c r="N806" i="23"/>
  <c r="O806" i="23"/>
  <c r="P806" i="23"/>
  <c r="Q806" i="23"/>
  <c r="R806" i="23"/>
  <c r="S806" i="23"/>
  <c r="T806" i="23"/>
  <c r="U806" i="23"/>
  <c r="V806" i="23"/>
  <c r="W806" i="23"/>
  <c r="A807" i="23"/>
  <c r="B807" i="23"/>
  <c r="C807" i="23"/>
  <c r="D807" i="23"/>
  <c r="E807" i="23"/>
  <c r="F807" i="23"/>
  <c r="H807" i="23" a="1"/>
  <c r="H807" i="23"/>
  <c r="I807" i="23" a="1"/>
  <c r="I807" i="23"/>
  <c r="J807" i="23" a="1"/>
  <c r="J807" i="23"/>
  <c r="K807" i="23" a="1"/>
  <c r="K807" i="23"/>
  <c r="L807" i="23"/>
  <c r="N807" i="23"/>
  <c r="V807" i="23" s="1"/>
  <c r="W807" i="23" s="1"/>
  <c r="P807" i="23"/>
  <c r="Q807" i="23"/>
  <c r="R807" i="23"/>
  <c r="S807" i="23" s="1"/>
  <c r="T807" i="23"/>
  <c r="U807" i="23"/>
  <c r="A808" i="23"/>
  <c r="B808" i="23"/>
  <c r="C808" i="23"/>
  <c r="D808" i="23"/>
  <c r="E808" i="23"/>
  <c r="F808" i="23"/>
  <c r="H808" i="23" a="1"/>
  <c r="H808" i="23" s="1"/>
  <c r="I808" i="23" a="1"/>
  <c r="I808" i="23" s="1"/>
  <c r="J808" i="23" a="1"/>
  <c r="J808" i="23" s="1"/>
  <c r="K808" i="23" a="1"/>
  <c r="K808" i="23" s="1"/>
  <c r="L808" i="23"/>
  <c r="N808" i="23"/>
  <c r="O808" i="23"/>
  <c r="P808" i="23"/>
  <c r="Q808" i="23" s="1"/>
  <c r="R808" i="23"/>
  <c r="S808" i="23"/>
  <c r="T808" i="23"/>
  <c r="U808" i="23"/>
  <c r="V808" i="23"/>
  <c r="W808" i="23"/>
  <c r="A809" i="23"/>
  <c r="B809" i="23"/>
  <c r="C809" i="23"/>
  <c r="D809" i="23"/>
  <c r="E809" i="23"/>
  <c r="F809" i="23"/>
  <c r="H809" i="23" a="1"/>
  <c r="H809" i="23" s="1"/>
  <c r="I809" i="23" a="1"/>
  <c r="I809" i="23"/>
  <c r="J809" i="23" a="1"/>
  <c r="J809" i="23"/>
  <c r="K809" i="23" a="1"/>
  <c r="K809" i="23"/>
  <c r="L809" i="23"/>
  <c r="N809" i="23"/>
  <c r="V809" i="23" s="1"/>
  <c r="W809" i="23" s="1"/>
  <c r="O809" i="23"/>
  <c r="P809" i="23"/>
  <c r="Q809" i="23" s="1"/>
  <c r="R809" i="23"/>
  <c r="S809" i="23"/>
  <c r="T809" i="23"/>
  <c r="U809" i="23" s="1"/>
  <c r="A810" i="23"/>
  <c r="B810" i="23"/>
  <c r="C810" i="23"/>
  <c r="D810" i="23"/>
  <c r="E810" i="23"/>
  <c r="F810" i="23"/>
  <c r="H810" i="23" a="1"/>
  <c r="H810" i="23" s="1"/>
  <c r="I810" i="23" a="1"/>
  <c r="I810" i="23"/>
  <c r="J810" i="23" a="1"/>
  <c r="J810" i="23" s="1"/>
  <c r="K810" i="23" a="1"/>
  <c r="K810" i="23" s="1"/>
  <c r="L810" i="23"/>
  <c r="N810" i="23"/>
  <c r="V810" i="23" s="1"/>
  <c r="O810" i="23"/>
  <c r="P810" i="23"/>
  <c r="Q810" i="23"/>
  <c r="R810" i="23"/>
  <c r="S810" i="23" s="1"/>
  <c r="T810" i="23"/>
  <c r="U810" i="23"/>
  <c r="W810" i="23"/>
  <c r="A811" i="23"/>
  <c r="B811" i="23"/>
  <c r="C811" i="23"/>
  <c r="D811" i="23"/>
  <c r="E811" i="23"/>
  <c r="F811" i="23"/>
  <c r="H811" i="23" a="1"/>
  <c r="H811" i="23"/>
  <c r="I811" i="23" a="1"/>
  <c r="I811" i="23" s="1"/>
  <c r="J811" i="23" a="1"/>
  <c r="J811" i="23"/>
  <c r="K811" i="23" a="1"/>
  <c r="K811" i="23" s="1"/>
  <c r="L811" i="23"/>
  <c r="N811" i="23"/>
  <c r="O811" i="23" s="1"/>
  <c r="P811" i="23"/>
  <c r="Q811" i="23"/>
  <c r="R811" i="23"/>
  <c r="S811" i="23" s="1"/>
  <c r="T811" i="23"/>
  <c r="U811" i="23"/>
  <c r="V811" i="23"/>
  <c r="W811" i="23" s="1"/>
  <c r="A812" i="23"/>
  <c r="B812" i="23"/>
  <c r="C812" i="23"/>
  <c r="D812" i="23"/>
  <c r="E812" i="23"/>
  <c r="F812" i="23"/>
  <c r="H812" i="23" a="1"/>
  <c r="H812" i="23" s="1"/>
  <c r="I812" i="23" a="1"/>
  <c r="I812" i="23"/>
  <c r="J812" i="23" a="1"/>
  <c r="J812" i="23"/>
  <c r="K812" i="23" a="1"/>
  <c r="K812" i="23" s="1"/>
  <c r="L812" i="23"/>
  <c r="N812" i="23"/>
  <c r="O812" i="23" s="1"/>
  <c r="P812" i="23"/>
  <c r="Q812" i="23" s="1"/>
  <c r="R812" i="23"/>
  <c r="S812" i="23"/>
  <c r="T812" i="23"/>
  <c r="U812" i="23" s="1"/>
  <c r="A813" i="23"/>
  <c r="B813" i="23"/>
  <c r="C813" i="23"/>
  <c r="D813" i="23"/>
  <c r="E813" i="23"/>
  <c r="F813" i="23"/>
  <c r="H813" i="23" a="1"/>
  <c r="H813" i="23"/>
  <c r="I813" i="23" a="1"/>
  <c r="I813" i="23"/>
  <c r="J813" i="23" a="1"/>
  <c r="J813" i="23" s="1"/>
  <c r="K813" i="23" a="1"/>
  <c r="K813" i="23"/>
  <c r="L813" i="23"/>
  <c r="N813" i="23"/>
  <c r="O813" i="23" s="1"/>
  <c r="P813" i="23"/>
  <c r="Q813" i="23" s="1"/>
  <c r="R813" i="23"/>
  <c r="S813" i="23"/>
  <c r="T813" i="23"/>
  <c r="U813" i="23" s="1"/>
  <c r="V813" i="23"/>
  <c r="W813" i="23" s="1"/>
  <c r="A814" i="23"/>
  <c r="B814" i="23"/>
  <c r="C814" i="23"/>
  <c r="D814" i="23"/>
  <c r="E814" i="23"/>
  <c r="F814" i="23"/>
  <c r="H814" i="23" a="1"/>
  <c r="H814" i="23" s="1"/>
  <c r="I814" i="23" a="1"/>
  <c r="I814" i="23"/>
  <c r="J814" i="23" a="1"/>
  <c r="J814" i="23" s="1"/>
  <c r="K814" i="23" a="1"/>
  <c r="K814" i="23"/>
  <c r="L814" i="23"/>
  <c r="N814" i="23"/>
  <c r="O814" i="23"/>
  <c r="P814" i="23"/>
  <c r="Q814" i="23"/>
  <c r="R814" i="23"/>
  <c r="S814" i="23" s="1"/>
  <c r="T814" i="23"/>
  <c r="U814" i="23" s="1"/>
  <c r="V814" i="23"/>
  <c r="W814" i="23"/>
  <c r="A815" i="23"/>
  <c r="B815" i="23"/>
  <c r="C815" i="23"/>
  <c r="D815" i="23"/>
  <c r="E815" i="23"/>
  <c r="F815" i="23"/>
  <c r="H815" i="23" a="1"/>
  <c r="H815" i="23"/>
  <c r="I815" i="23" a="1"/>
  <c r="I815" i="23" s="1"/>
  <c r="J815" i="23" a="1"/>
  <c r="J815" i="23" s="1"/>
  <c r="K815" i="23" a="1"/>
  <c r="K815" i="23"/>
  <c r="L815" i="23"/>
  <c r="N815" i="23"/>
  <c r="O815" i="23"/>
  <c r="P815" i="23"/>
  <c r="Q815" i="23" s="1"/>
  <c r="R815" i="23"/>
  <c r="S815" i="23" s="1"/>
  <c r="T815" i="23"/>
  <c r="U815" i="23"/>
  <c r="V815" i="23"/>
  <c r="W815" i="23"/>
  <c r="A816" i="23"/>
  <c r="B816" i="23"/>
  <c r="C816" i="23"/>
  <c r="D816" i="23"/>
  <c r="E816" i="23"/>
  <c r="F816" i="23"/>
  <c r="H816" i="23" a="1"/>
  <c r="H816" i="23"/>
  <c r="I816" i="23" a="1"/>
  <c r="I816" i="23" s="1"/>
  <c r="J816" i="23" a="1"/>
  <c r="J816" i="23" s="1"/>
  <c r="K816" i="23" a="1"/>
  <c r="K816" i="23" s="1"/>
  <c r="L816" i="23"/>
  <c r="N816" i="23"/>
  <c r="O816" i="23"/>
  <c r="P816" i="23"/>
  <c r="Q816" i="23"/>
  <c r="R816" i="23"/>
  <c r="S816" i="23"/>
  <c r="T816" i="23"/>
  <c r="U816" i="23" s="1"/>
  <c r="V816" i="23"/>
  <c r="W816" i="23"/>
  <c r="A817" i="23"/>
  <c r="B817" i="23"/>
  <c r="C817" i="23"/>
  <c r="D817" i="23"/>
  <c r="E817" i="23"/>
  <c r="F817" i="23"/>
  <c r="H817" i="23" a="1"/>
  <c r="H817" i="23"/>
  <c r="I817" i="23" a="1"/>
  <c r="I817" i="23"/>
  <c r="J817" i="23" a="1"/>
  <c r="J817" i="23" s="1"/>
  <c r="K817" i="23" a="1"/>
  <c r="K817" i="23"/>
  <c r="L817" i="23"/>
  <c r="N817" i="23"/>
  <c r="V817" i="23" s="1"/>
  <c r="W817" i="23" s="1"/>
  <c r="O817" i="23"/>
  <c r="P817" i="23"/>
  <c r="Q817" i="23" s="1"/>
  <c r="R817" i="23"/>
  <c r="S817" i="23"/>
  <c r="T817" i="23"/>
  <c r="U817" i="23"/>
  <c r="A818" i="23"/>
  <c r="B818" i="23"/>
  <c r="C818" i="23"/>
  <c r="D818" i="23"/>
  <c r="E818" i="23"/>
  <c r="F818" i="23"/>
  <c r="H818" i="23" a="1"/>
  <c r="H818" i="23" s="1"/>
  <c r="I818" i="23" a="1"/>
  <c r="I818" i="23" s="1"/>
  <c r="J818" i="23" a="1"/>
  <c r="J818" i="23" s="1"/>
  <c r="K818" i="23" a="1"/>
  <c r="K818" i="23"/>
  <c r="L818" i="23"/>
  <c r="N818" i="23"/>
  <c r="O818" i="23" s="1"/>
  <c r="P818" i="23"/>
  <c r="Q818" i="23"/>
  <c r="R818" i="23"/>
  <c r="S818" i="23" s="1"/>
  <c r="T818" i="23"/>
  <c r="U818" i="23"/>
  <c r="A819" i="23"/>
  <c r="B819" i="23"/>
  <c r="C819" i="23"/>
  <c r="D819" i="23"/>
  <c r="E819" i="23"/>
  <c r="F819" i="23"/>
  <c r="H819" i="23" a="1"/>
  <c r="H819" i="23"/>
  <c r="I819" i="23" a="1"/>
  <c r="I819" i="23" s="1"/>
  <c r="J819" i="23" a="1"/>
  <c r="J819" i="23"/>
  <c r="K819" i="23" a="1"/>
  <c r="K819" i="23" s="1"/>
  <c r="L819" i="23"/>
  <c r="N819" i="23"/>
  <c r="O819" i="23" s="1"/>
  <c r="P819" i="23"/>
  <c r="Q819" i="23"/>
  <c r="R819" i="23"/>
  <c r="S819" i="23" s="1"/>
  <c r="T819" i="23"/>
  <c r="U819" i="23"/>
  <c r="A820" i="23"/>
  <c r="B820" i="23"/>
  <c r="C820" i="23"/>
  <c r="D820" i="23"/>
  <c r="E820" i="23"/>
  <c r="F820" i="23"/>
  <c r="H820" i="23" a="1"/>
  <c r="H820" i="23"/>
  <c r="I820" i="23" a="1"/>
  <c r="I820" i="23" s="1"/>
  <c r="J820" i="23" a="1"/>
  <c r="J820" i="23" s="1"/>
  <c r="K820" i="23" a="1"/>
  <c r="K820" i="23" s="1"/>
  <c r="L820" i="23"/>
  <c r="N820" i="23"/>
  <c r="V820" i="23" s="1"/>
  <c r="W820" i="23" s="1"/>
  <c r="O820" i="23"/>
  <c r="P820" i="23"/>
  <c r="Q820" i="23" s="1"/>
  <c r="R820" i="23"/>
  <c r="S820" i="23"/>
  <c r="T820" i="23"/>
  <c r="U820" i="23"/>
  <c r="A821" i="23"/>
  <c r="B821" i="23"/>
  <c r="C821" i="23"/>
  <c r="D821" i="23"/>
  <c r="E821" i="23"/>
  <c r="F821" i="23"/>
  <c r="H821" i="23" a="1"/>
  <c r="H821" i="23" s="1"/>
  <c r="I821" i="23" a="1"/>
  <c r="I821" i="23"/>
  <c r="J821" i="23" a="1"/>
  <c r="J821" i="23"/>
  <c r="K821" i="23" a="1"/>
  <c r="K821" i="23" s="1"/>
  <c r="L821" i="23"/>
  <c r="N821" i="23"/>
  <c r="V821" i="23" s="1"/>
  <c r="W821" i="23" s="1"/>
  <c r="P821" i="23"/>
  <c r="Q821" i="23" s="1"/>
  <c r="R821" i="23"/>
  <c r="S821" i="23"/>
  <c r="T821" i="23"/>
  <c r="U821" i="23" s="1"/>
  <c r="A822" i="23"/>
  <c r="B822" i="23"/>
  <c r="C822" i="23"/>
  <c r="D822" i="23"/>
  <c r="E822" i="23"/>
  <c r="F822" i="23"/>
  <c r="H822" i="23" a="1"/>
  <c r="H822" i="23"/>
  <c r="I822" i="23" a="1"/>
  <c r="I822" i="23" s="1"/>
  <c r="J822" i="23" a="1"/>
  <c r="J822" i="23" s="1"/>
  <c r="K822" i="23" a="1"/>
  <c r="K822" i="23" s="1"/>
  <c r="L822" i="23"/>
  <c r="N822" i="23"/>
  <c r="O822" i="23"/>
  <c r="P822" i="23"/>
  <c r="Q822" i="23"/>
  <c r="R822" i="23"/>
  <c r="S822" i="23"/>
  <c r="T822" i="23"/>
  <c r="U822" i="23" s="1"/>
  <c r="V822" i="23"/>
  <c r="W822" i="23"/>
  <c r="A823" i="23"/>
  <c r="B823" i="23"/>
  <c r="C823" i="23"/>
  <c r="D823" i="23"/>
  <c r="E823" i="23"/>
  <c r="F823" i="23"/>
  <c r="H823" i="23" a="1"/>
  <c r="H823" i="23"/>
  <c r="I823" i="23" a="1"/>
  <c r="I823" i="23"/>
  <c r="J823" i="23" a="1"/>
  <c r="J823" i="23" s="1"/>
  <c r="K823" i="23" a="1"/>
  <c r="K823" i="23"/>
  <c r="L823" i="23"/>
  <c r="N823" i="23"/>
  <c r="V823" i="23" s="1"/>
  <c r="W823" i="23" s="1"/>
  <c r="O823" i="23"/>
  <c r="P823" i="23"/>
  <c r="Q823" i="23" s="1"/>
  <c r="R823" i="23"/>
  <c r="S823" i="23" s="1"/>
  <c r="T823" i="23"/>
  <c r="U823" i="23" s="1"/>
  <c r="A824" i="23"/>
  <c r="B824" i="23"/>
  <c r="C824" i="23"/>
  <c r="D824" i="23"/>
  <c r="E824" i="23"/>
  <c r="F824" i="23"/>
  <c r="H824" i="23" a="1"/>
  <c r="H824" i="23" s="1"/>
  <c r="I824" i="23" a="1"/>
  <c r="I824" i="23" s="1"/>
  <c r="J824" i="23" a="1"/>
  <c r="J824" i="23" s="1"/>
  <c r="K824" i="23" a="1"/>
  <c r="K824" i="23" s="1"/>
  <c r="L824" i="23"/>
  <c r="N824" i="23"/>
  <c r="O824" i="23"/>
  <c r="P824" i="23"/>
  <c r="Q824" i="23" s="1"/>
  <c r="R824" i="23"/>
  <c r="S824" i="23"/>
  <c r="T824" i="23"/>
  <c r="U824" i="23"/>
  <c r="V824" i="23"/>
  <c r="W824" i="23"/>
  <c r="A825" i="23"/>
  <c r="B825" i="23"/>
  <c r="C825" i="23"/>
  <c r="D825" i="23"/>
  <c r="E825" i="23"/>
  <c r="F825" i="23"/>
  <c r="H825" i="23" a="1"/>
  <c r="H825" i="23" s="1"/>
  <c r="I825" i="23" a="1"/>
  <c r="I825" i="23"/>
  <c r="J825" i="23" a="1"/>
  <c r="J825" i="23"/>
  <c r="K825" i="23" a="1"/>
  <c r="K825" i="23"/>
  <c r="L825" i="23"/>
  <c r="N825" i="23"/>
  <c r="P825" i="23"/>
  <c r="Q825" i="23" s="1"/>
  <c r="R825" i="23"/>
  <c r="S825" i="23"/>
  <c r="T825" i="23"/>
  <c r="U825" i="23"/>
  <c r="A826" i="23"/>
  <c r="B826" i="23"/>
  <c r="C826" i="23"/>
  <c r="D826" i="23"/>
  <c r="E826" i="23"/>
  <c r="F826" i="23"/>
  <c r="H826" i="23" a="1"/>
  <c r="H826" i="23" s="1"/>
  <c r="I826" i="23" a="1"/>
  <c r="I826" i="23"/>
  <c r="J826" i="23" a="1"/>
  <c r="J826" i="23"/>
  <c r="K826" i="23" a="1"/>
  <c r="K826" i="23" s="1"/>
  <c r="L826" i="23"/>
  <c r="N826" i="23"/>
  <c r="O826" i="23" s="1"/>
  <c r="P826" i="23"/>
  <c r="Q826" i="23"/>
  <c r="R826" i="23"/>
  <c r="S826" i="23" s="1"/>
  <c r="T826" i="23"/>
  <c r="U826" i="23"/>
  <c r="V826" i="23"/>
  <c r="W826" i="23"/>
  <c r="A827" i="23"/>
  <c r="B827" i="23"/>
  <c r="C827" i="23"/>
  <c r="D827" i="23"/>
  <c r="E827" i="23"/>
  <c r="F827" i="23"/>
  <c r="H827" i="23" a="1"/>
  <c r="H827" i="23"/>
  <c r="I827" i="23" a="1"/>
  <c r="I827" i="23" s="1"/>
  <c r="J827" i="23" a="1"/>
  <c r="J827" i="23"/>
  <c r="K827" i="23" a="1"/>
  <c r="K827" i="23"/>
  <c r="L827" i="23"/>
  <c r="N827" i="23"/>
  <c r="O827" i="23" s="1"/>
  <c r="P827" i="23"/>
  <c r="Q827" i="23" s="1"/>
  <c r="R827" i="23"/>
  <c r="S827" i="23" s="1"/>
  <c r="T827" i="23"/>
  <c r="U827" i="23" s="1"/>
  <c r="V827" i="23"/>
  <c r="W827" i="23" s="1"/>
  <c r="A828" i="23"/>
  <c r="B828" i="23"/>
  <c r="C828" i="23"/>
  <c r="D828" i="23"/>
  <c r="E828" i="23"/>
  <c r="F828" i="23"/>
  <c r="H828" i="23" a="1"/>
  <c r="H828" i="23" s="1"/>
  <c r="I828" i="23" a="1"/>
  <c r="I828" i="23"/>
  <c r="J828" i="23" a="1"/>
  <c r="J828" i="23" s="1"/>
  <c r="K828" i="23" a="1"/>
  <c r="K828" i="23" s="1"/>
  <c r="L828" i="23"/>
  <c r="N828" i="23"/>
  <c r="V828" i="23" s="1"/>
  <c r="O828" i="23"/>
  <c r="P828" i="23"/>
  <c r="Q828" i="23"/>
  <c r="R828" i="23"/>
  <c r="S828" i="23"/>
  <c r="T828" i="23"/>
  <c r="U828" i="23" s="1"/>
  <c r="W828" i="23"/>
  <c r="A829" i="23"/>
  <c r="B829" i="23"/>
  <c r="C829" i="23"/>
  <c r="D829" i="23"/>
  <c r="E829" i="23"/>
  <c r="F829" i="23"/>
  <c r="H829" i="23" a="1"/>
  <c r="H829" i="23"/>
  <c r="I829" i="23" a="1"/>
  <c r="I829" i="23"/>
  <c r="J829" i="23" a="1"/>
  <c r="J829" i="23" s="1"/>
  <c r="K829" i="23" a="1"/>
  <c r="K829" i="23" s="1"/>
  <c r="L829" i="23"/>
  <c r="N829" i="23"/>
  <c r="V829" i="23" s="1"/>
  <c r="W829" i="23" s="1"/>
  <c r="O829" i="23"/>
  <c r="P829" i="23"/>
  <c r="Q829" i="23" s="1"/>
  <c r="R829" i="23"/>
  <c r="S829" i="23"/>
  <c r="T829" i="23"/>
  <c r="U829" i="23" s="1"/>
  <c r="A830" i="23"/>
  <c r="B830" i="23"/>
  <c r="C830" i="23"/>
  <c r="D830" i="23"/>
  <c r="E830" i="23"/>
  <c r="F830" i="23"/>
  <c r="H830" i="23" a="1"/>
  <c r="H830" i="23"/>
  <c r="I830" i="23" a="1"/>
  <c r="I830" i="23"/>
  <c r="J830" i="23" a="1"/>
  <c r="J830" i="23" s="1"/>
  <c r="K830" i="23" a="1"/>
  <c r="K830" i="23"/>
  <c r="L830" i="23"/>
  <c r="N830" i="23"/>
  <c r="O830" i="23"/>
  <c r="P830" i="23"/>
  <c r="Q830" i="23"/>
  <c r="R830" i="23"/>
  <c r="S830" i="23"/>
  <c r="T830" i="23"/>
  <c r="U830" i="23"/>
  <c r="V830" i="23"/>
  <c r="W830" i="23"/>
  <c r="A831" i="23"/>
  <c r="B831" i="23"/>
  <c r="C831" i="23"/>
  <c r="D831" i="23"/>
  <c r="E831" i="23"/>
  <c r="F831" i="23"/>
  <c r="H831" i="23" a="1"/>
  <c r="H831" i="23"/>
  <c r="I831" i="23" a="1"/>
  <c r="I831" i="23"/>
  <c r="J831" i="23" a="1"/>
  <c r="J831" i="23"/>
  <c r="K831" i="23" a="1"/>
  <c r="K831" i="23"/>
  <c r="L831" i="23"/>
  <c r="N831" i="23"/>
  <c r="V831" i="23" s="1"/>
  <c r="O831" i="23"/>
  <c r="P831" i="23"/>
  <c r="Q831" i="23" s="1"/>
  <c r="R831" i="23"/>
  <c r="S831" i="23" s="1"/>
  <c r="T831" i="23"/>
  <c r="U831" i="23"/>
  <c r="W831" i="23"/>
  <c r="A832" i="23"/>
  <c r="B832" i="23"/>
  <c r="C832" i="23"/>
  <c r="D832" i="23"/>
  <c r="E832" i="23"/>
  <c r="F832" i="23"/>
  <c r="H832" i="23" a="1"/>
  <c r="H832" i="23"/>
  <c r="I832" i="23" a="1"/>
  <c r="I832" i="23" s="1"/>
  <c r="J832" i="23" a="1"/>
  <c r="J832" i="23"/>
  <c r="K832" i="23" a="1"/>
  <c r="K832" i="23" s="1"/>
  <c r="L832" i="23"/>
  <c r="N832" i="23"/>
  <c r="O832" i="23"/>
  <c r="P832" i="23"/>
  <c r="Q832" i="23"/>
  <c r="R832" i="23"/>
  <c r="S832" i="23"/>
  <c r="T832" i="23"/>
  <c r="U832" i="23" s="1"/>
  <c r="V832" i="23"/>
  <c r="W832" i="23"/>
  <c r="A833" i="23"/>
  <c r="B833" i="23"/>
  <c r="C833" i="23"/>
  <c r="D833" i="23"/>
  <c r="E833" i="23"/>
  <c r="F833" i="23"/>
  <c r="H833" i="23" a="1"/>
  <c r="H833" i="23"/>
  <c r="I833" i="23" a="1"/>
  <c r="I833" i="23"/>
  <c r="J833" i="23" a="1"/>
  <c r="J833" i="23" s="1"/>
  <c r="K833" i="23" a="1"/>
  <c r="K833" i="23"/>
  <c r="L833" i="23"/>
  <c r="N833" i="23"/>
  <c r="V833" i="23" s="1"/>
  <c r="O833" i="23"/>
  <c r="P833" i="23"/>
  <c r="Q833" i="23" s="1"/>
  <c r="R833" i="23"/>
  <c r="S833" i="23"/>
  <c r="T833" i="23"/>
  <c r="U833" i="23"/>
  <c r="W833" i="23"/>
  <c r="A834" i="23"/>
  <c r="B834" i="23"/>
  <c r="C834" i="23"/>
  <c r="D834" i="23"/>
  <c r="E834" i="23"/>
  <c r="F834" i="23"/>
  <c r="H834" i="23" a="1"/>
  <c r="H834" i="23" s="1"/>
  <c r="I834" i="23" a="1"/>
  <c r="I834" i="23" s="1"/>
  <c r="J834" i="23" a="1"/>
  <c r="J834" i="23" s="1"/>
  <c r="K834" i="23" a="1"/>
  <c r="K834" i="23"/>
  <c r="L834" i="23"/>
  <c r="N834" i="23"/>
  <c r="O834" i="23" s="1"/>
  <c r="P834" i="23"/>
  <c r="Q834" i="23"/>
  <c r="R834" i="23"/>
  <c r="S834" i="23"/>
  <c r="T834" i="23"/>
  <c r="U834" i="23"/>
  <c r="V834" i="23"/>
  <c r="W834" i="23" s="1"/>
  <c r="A835" i="23"/>
  <c r="B835" i="23"/>
  <c r="C835" i="23"/>
  <c r="D835" i="23"/>
  <c r="E835" i="23"/>
  <c r="F835" i="23"/>
  <c r="H835" i="23" a="1"/>
  <c r="H835" i="23" s="1"/>
  <c r="I835" i="23" a="1"/>
  <c r="I835" i="23"/>
  <c r="J835" i="23" a="1"/>
  <c r="J835" i="23"/>
  <c r="K835" i="23" a="1"/>
  <c r="K835" i="23" s="1"/>
  <c r="L835" i="23"/>
  <c r="N835" i="23"/>
  <c r="O835" i="23" s="1"/>
  <c r="P835" i="23"/>
  <c r="Q835" i="23" s="1"/>
  <c r="R835" i="23"/>
  <c r="S835" i="23" s="1"/>
  <c r="T835" i="23"/>
  <c r="U835" i="23" s="1"/>
  <c r="V835" i="23"/>
  <c r="W835" i="23" s="1"/>
  <c r="A836" i="23"/>
  <c r="B836" i="23"/>
  <c r="C836" i="23"/>
  <c r="D836" i="23"/>
  <c r="E836" i="23"/>
  <c r="F836" i="23"/>
  <c r="H836" i="23" a="1"/>
  <c r="H836" i="23"/>
  <c r="I836" i="23" a="1"/>
  <c r="I836" i="23"/>
  <c r="J836" i="23" a="1"/>
  <c r="J836" i="23" s="1"/>
  <c r="K836" i="23" a="1"/>
  <c r="K836" i="23" s="1"/>
  <c r="L836" i="23"/>
  <c r="N836" i="23"/>
  <c r="V836" i="23" s="1"/>
  <c r="W836" i="23" s="1"/>
  <c r="O836" i="23"/>
  <c r="P836" i="23"/>
  <c r="Q836" i="23" s="1"/>
  <c r="R836" i="23"/>
  <c r="S836" i="23"/>
  <c r="T836" i="23"/>
  <c r="U836" i="23" s="1"/>
  <c r="A837" i="23"/>
  <c r="B837" i="23"/>
  <c r="C837" i="23"/>
  <c r="D837" i="23"/>
  <c r="E837" i="23"/>
  <c r="F837" i="23"/>
  <c r="H837" i="23" a="1"/>
  <c r="H837" i="23" s="1"/>
  <c r="I837" i="23" a="1"/>
  <c r="I837" i="23"/>
  <c r="J837" i="23" a="1"/>
  <c r="J837" i="23"/>
  <c r="K837" i="23" a="1"/>
  <c r="K837" i="23"/>
  <c r="L837" i="23"/>
  <c r="N837" i="23"/>
  <c r="V837" i="23" s="1"/>
  <c r="W837" i="23" s="1"/>
  <c r="O837" i="23"/>
  <c r="P837" i="23"/>
  <c r="Q837" i="23"/>
  <c r="R837" i="23"/>
  <c r="S837" i="23" s="1"/>
  <c r="T837" i="23"/>
  <c r="U837" i="23" s="1"/>
  <c r="A838" i="23"/>
  <c r="B838" i="23"/>
  <c r="C838" i="23"/>
  <c r="D838" i="23"/>
  <c r="E838" i="23"/>
  <c r="F838" i="23"/>
  <c r="H838" i="23" a="1"/>
  <c r="H838" i="23" s="1"/>
  <c r="I838" i="23" a="1"/>
  <c r="I838" i="23" s="1"/>
  <c r="J838" i="23" a="1"/>
  <c r="J838" i="23" s="1"/>
  <c r="K838" i="23" a="1"/>
  <c r="K838" i="23" s="1"/>
  <c r="L838" i="23"/>
  <c r="N838" i="23"/>
  <c r="O838" i="23"/>
  <c r="P838" i="23"/>
  <c r="Q838" i="23"/>
  <c r="R838" i="23"/>
  <c r="S838" i="23"/>
  <c r="T838" i="23"/>
  <c r="U838" i="23"/>
  <c r="V838" i="23"/>
  <c r="W838" i="23"/>
  <c r="A839" i="23"/>
  <c r="B839" i="23"/>
  <c r="C839" i="23"/>
  <c r="D839" i="23"/>
  <c r="E839" i="23"/>
  <c r="F839" i="23"/>
  <c r="H839" i="23" a="1"/>
  <c r="H839" i="23"/>
  <c r="I839" i="23" a="1"/>
  <c r="I839" i="23"/>
  <c r="J839" i="23" a="1"/>
  <c r="J839" i="23"/>
  <c r="K839" i="23" a="1"/>
  <c r="K839" i="23"/>
  <c r="L839" i="23"/>
  <c r="N839" i="23"/>
  <c r="V839" i="23" s="1"/>
  <c r="O839" i="23"/>
  <c r="P839" i="23"/>
  <c r="Q839" i="23"/>
  <c r="R839" i="23"/>
  <c r="S839" i="23" s="1"/>
  <c r="T839" i="23"/>
  <c r="U839" i="23" s="1"/>
  <c r="W839" i="23"/>
  <c r="A840" i="23"/>
  <c r="B840" i="23"/>
  <c r="C840" i="23"/>
  <c r="D840" i="23"/>
  <c r="E840" i="23"/>
  <c r="F840" i="23"/>
  <c r="H840" i="23" a="1"/>
  <c r="H840" i="23"/>
  <c r="I840" i="23" a="1"/>
  <c r="I840" i="23" s="1"/>
  <c r="J840" i="23" a="1"/>
  <c r="J840" i="23" s="1"/>
  <c r="K840" i="23" a="1"/>
  <c r="K840" i="23" s="1"/>
  <c r="L840" i="23"/>
  <c r="N840" i="23"/>
  <c r="O840" i="23"/>
  <c r="P840" i="23"/>
  <c r="Q840" i="23"/>
  <c r="R840" i="23"/>
  <c r="S840" i="23"/>
  <c r="T840" i="23"/>
  <c r="U840" i="23" s="1"/>
  <c r="V840" i="23"/>
  <c r="W840" i="23"/>
  <c r="A841" i="23"/>
  <c r="B841" i="23"/>
  <c r="C841" i="23"/>
  <c r="D841" i="23"/>
  <c r="E841" i="23"/>
  <c r="F841" i="23"/>
  <c r="H841" i="23" a="1"/>
  <c r="H841" i="23"/>
  <c r="I841" i="23" a="1"/>
  <c r="I841" i="23"/>
  <c r="J841" i="23" a="1"/>
  <c r="J841" i="23" s="1"/>
  <c r="K841" i="23" a="1"/>
  <c r="K841" i="23"/>
  <c r="L841" i="23"/>
  <c r="N841" i="23"/>
  <c r="V841" i="23" s="1"/>
  <c r="W841" i="23" s="1"/>
  <c r="O841" i="23"/>
  <c r="P841" i="23"/>
  <c r="Q841" i="23" s="1"/>
  <c r="R841" i="23"/>
  <c r="S841" i="23"/>
  <c r="T841" i="23"/>
  <c r="U841" i="23"/>
  <c r="A842" i="23"/>
  <c r="B842" i="23"/>
  <c r="C842" i="23"/>
  <c r="D842" i="23"/>
  <c r="E842" i="23"/>
  <c r="F842" i="23"/>
  <c r="H842" i="23" a="1"/>
  <c r="H842" i="23" s="1"/>
  <c r="I842" i="23" a="1"/>
  <c r="I842" i="23" s="1"/>
  <c r="J842" i="23" a="1"/>
  <c r="J842" i="23"/>
  <c r="K842" i="23" a="1"/>
  <c r="K842" i="23" s="1"/>
  <c r="L842" i="23"/>
  <c r="N842" i="23"/>
  <c r="O842" i="23"/>
  <c r="P842" i="23"/>
  <c r="Q842" i="23" s="1"/>
  <c r="R842" i="23"/>
  <c r="S842" i="23" s="1"/>
  <c r="T842" i="23"/>
  <c r="U842" i="23"/>
  <c r="V842" i="23"/>
  <c r="W842" i="23" s="1"/>
  <c r="A843" i="23"/>
  <c r="B843" i="23"/>
  <c r="C843" i="23"/>
  <c r="D843" i="23"/>
  <c r="E843" i="23"/>
  <c r="F843" i="23"/>
  <c r="H843" i="23" a="1"/>
  <c r="H843" i="23"/>
  <c r="I843" i="23" a="1"/>
  <c r="I843" i="23" s="1"/>
  <c r="J843" i="23" a="1"/>
  <c r="J843" i="23"/>
  <c r="K843" i="23" a="1"/>
  <c r="K843" i="23"/>
  <c r="L843" i="23"/>
  <c r="N843" i="23"/>
  <c r="O843" i="23" s="1"/>
  <c r="P843" i="23"/>
  <c r="Q843" i="23" s="1"/>
  <c r="R843" i="23"/>
  <c r="S843" i="23"/>
  <c r="T843" i="23"/>
  <c r="U843" i="23"/>
  <c r="V843" i="23"/>
  <c r="W843" i="23" s="1"/>
  <c r="A844" i="23"/>
  <c r="B844" i="23"/>
  <c r="C844" i="23"/>
  <c r="D844" i="23"/>
  <c r="E844" i="23"/>
  <c r="F844" i="23"/>
  <c r="H844" i="23" a="1"/>
  <c r="H844" i="23" s="1"/>
  <c r="I844" i="23" a="1"/>
  <c r="I844" i="23"/>
  <c r="J844" i="23" a="1"/>
  <c r="J844" i="23"/>
  <c r="K844" i="23" a="1"/>
  <c r="K844" i="23" s="1"/>
  <c r="L844" i="23"/>
  <c r="N844" i="23"/>
  <c r="O844" i="23" s="1"/>
  <c r="P844" i="23"/>
  <c r="Q844" i="23"/>
  <c r="R844" i="23"/>
  <c r="S844" i="23"/>
  <c r="T844" i="23"/>
  <c r="U844" i="23" s="1"/>
  <c r="A845" i="23"/>
  <c r="B845" i="23"/>
  <c r="C845" i="23"/>
  <c r="D845" i="23"/>
  <c r="E845" i="23"/>
  <c r="F845" i="23"/>
  <c r="H845" i="23" a="1"/>
  <c r="H845" i="23"/>
  <c r="I845" i="23" a="1"/>
  <c r="I845" i="23"/>
  <c r="J845" i="23" a="1"/>
  <c r="J845" i="23" s="1"/>
  <c r="K845" i="23" a="1"/>
  <c r="K845" i="23" s="1"/>
  <c r="L845" i="23"/>
  <c r="N845" i="23"/>
  <c r="V845" i="23" s="1"/>
  <c r="W845" i="23" s="1"/>
  <c r="P845" i="23"/>
  <c r="Q845" i="23" s="1"/>
  <c r="R845" i="23"/>
  <c r="S845" i="23"/>
  <c r="T845" i="23"/>
  <c r="U845" i="23" s="1"/>
  <c r="A846" i="23"/>
  <c r="B846" i="23"/>
  <c r="C846" i="23"/>
  <c r="D846" i="23"/>
  <c r="E846" i="23"/>
  <c r="F846" i="23"/>
  <c r="H846" i="23" a="1"/>
  <c r="H846" i="23" s="1"/>
  <c r="I846" i="23" a="1"/>
  <c r="I846" i="23"/>
  <c r="J846" i="23" a="1"/>
  <c r="J846" i="23" s="1"/>
  <c r="K846" i="23" a="1"/>
  <c r="K846" i="23" s="1"/>
  <c r="L846" i="23"/>
  <c r="N846" i="23"/>
  <c r="O846" i="23"/>
  <c r="P846" i="23"/>
  <c r="Q846" i="23"/>
  <c r="R846" i="23"/>
  <c r="S846" i="23"/>
  <c r="T846" i="23"/>
  <c r="U846" i="23" s="1"/>
  <c r="V846" i="23"/>
  <c r="W846" i="23"/>
  <c r="A847" i="23"/>
  <c r="B847" i="23"/>
  <c r="C847" i="23"/>
  <c r="D847" i="23"/>
  <c r="E847" i="23"/>
  <c r="F847" i="23"/>
  <c r="H847" i="23" a="1"/>
  <c r="H847" i="23"/>
  <c r="I847" i="23" a="1"/>
  <c r="I847" i="23"/>
  <c r="J847" i="23" a="1"/>
  <c r="J847" i="23" s="1"/>
  <c r="K847" i="23" a="1"/>
  <c r="K847" i="23"/>
  <c r="L847" i="23"/>
  <c r="N847" i="23"/>
  <c r="O847" i="23"/>
  <c r="P847" i="23"/>
  <c r="Q847" i="23" s="1"/>
  <c r="R847" i="23"/>
  <c r="S847" i="23" s="1"/>
  <c r="T847" i="23"/>
  <c r="U847" i="23"/>
  <c r="V847" i="23"/>
  <c r="W847" i="23" s="1"/>
  <c r="A848" i="23"/>
  <c r="B848" i="23"/>
  <c r="C848" i="23"/>
  <c r="D848" i="23"/>
  <c r="E848" i="23"/>
  <c r="F848" i="23"/>
  <c r="H848" i="23" a="1"/>
  <c r="H848" i="23"/>
  <c r="I848" i="23" a="1"/>
  <c r="I848" i="23" s="1"/>
  <c r="J848" i="23" a="1"/>
  <c r="J848" i="23" s="1"/>
  <c r="K848" i="23" a="1"/>
  <c r="K848" i="23"/>
  <c r="L848" i="23"/>
  <c r="N848" i="23"/>
  <c r="O848" i="23"/>
  <c r="P848" i="23"/>
  <c r="Q848" i="23"/>
  <c r="R848" i="23"/>
  <c r="S848" i="23" s="1"/>
  <c r="T848" i="23"/>
  <c r="U848" i="23"/>
  <c r="V848" i="23"/>
  <c r="W848" i="23"/>
  <c r="A849" i="23"/>
  <c r="B849" i="23"/>
  <c r="C849" i="23"/>
  <c r="D849" i="23"/>
  <c r="E849" i="23"/>
  <c r="F849" i="23"/>
  <c r="H849" i="23" a="1"/>
  <c r="H849" i="23"/>
  <c r="I849" i="23" a="1"/>
  <c r="I849" i="23" s="1"/>
  <c r="J849" i="23" a="1"/>
  <c r="J849" i="23"/>
  <c r="K849" i="23" a="1"/>
  <c r="K849" i="23"/>
  <c r="L849" i="23"/>
  <c r="N849" i="23"/>
  <c r="O849" i="23"/>
  <c r="P849" i="23"/>
  <c r="Q849" i="23" s="1"/>
  <c r="R849" i="23"/>
  <c r="S849" i="23"/>
  <c r="T849" i="23"/>
  <c r="U849" i="23"/>
  <c r="V849" i="23"/>
  <c r="W849" i="23" s="1"/>
  <c r="A850" i="23"/>
  <c r="B850" i="23"/>
  <c r="C850" i="23"/>
  <c r="D850" i="23"/>
  <c r="E850" i="23"/>
  <c r="F850" i="23"/>
  <c r="H850" i="23" a="1"/>
  <c r="H850" i="23" s="1"/>
  <c r="I850" i="23" a="1"/>
  <c r="I850" i="23" s="1"/>
  <c r="J850" i="23" a="1"/>
  <c r="J850" i="23"/>
  <c r="K850" i="23" a="1"/>
  <c r="K850" i="23"/>
  <c r="L850" i="23"/>
  <c r="N850" i="23"/>
  <c r="O850" i="23" s="1"/>
  <c r="P850" i="23"/>
  <c r="Q850" i="23" s="1"/>
  <c r="R850" i="23"/>
  <c r="S850" i="23" s="1"/>
  <c r="T850" i="23"/>
  <c r="U850" i="23"/>
  <c r="A851" i="23"/>
  <c r="B851" i="23"/>
  <c r="C851" i="23"/>
  <c r="D851" i="23"/>
  <c r="E851" i="23"/>
  <c r="F851" i="23"/>
  <c r="H851" i="23" a="1"/>
  <c r="H851" i="23"/>
  <c r="I851" i="23" a="1"/>
  <c r="I851" i="23" s="1"/>
  <c r="J851" i="23" a="1"/>
  <c r="J851" i="23"/>
  <c r="K851" i="23" a="1"/>
  <c r="K851" i="23" s="1"/>
  <c r="L851" i="23"/>
  <c r="N851" i="23"/>
  <c r="O851" i="23" s="1"/>
  <c r="P851" i="23"/>
  <c r="Q851" i="23"/>
  <c r="R851" i="23"/>
  <c r="S851" i="23" s="1"/>
  <c r="T851" i="23"/>
  <c r="U851" i="23"/>
  <c r="A852" i="23"/>
  <c r="B852" i="23"/>
  <c r="C852" i="23"/>
  <c r="D852" i="23"/>
  <c r="E852" i="23"/>
  <c r="F852" i="23"/>
  <c r="H852" i="23" a="1"/>
  <c r="H852" i="23"/>
  <c r="I852" i="23" a="1"/>
  <c r="I852" i="23" s="1"/>
  <c r="J852" i="23" a="1"/>
  <c r="J852" i="23" s="1"/>
  <c r="K852" i="23" a="1"/>
  <c r="K852" i="23" s="1"/>
  <c r="L852" i="23"/>
  <c r="N852" i="23"/>
  <c r="V852" i="23" s="1"/>
  <c r="W852" i="23" s="1"/>
  <c r="O852" i="23"/>
  <c r="P852" i="23"/>
  <c r="Q852" i="23" s="1"/>
  <c r="R852" i="23"/>
  <c r="S852" i="23"/>
  <c r="T852" i="23"/>
  <c r="U852" i="23"/>
  <c r="A853" i="23"/>
  <c r="B853" i="23"/>
  <c r="C853" i="23"/>
  <c r="D853" i="23"/>
  <c r="E853" i="23"/>
  <c r="F853" i="23"/>
  <c r="H853" i="23" a="1"/>
  <c r="H853" i="23" s="1"/>
  <c r="I853" i="23" a="1"/>
  <c r="I853" i="23"/>
  <c r="J853" i="23" a="1"/>
  <c r="J853" i="23"/>
  <c r="K853" i="23" a="1"/>
  <c r="K853" i="23" s="1"/>
  <c r="L853" i="23"/>
  <c r="N853" i="23"/>
  <c r="V853" i="23" s="1"/>
  <c r="W853" i="23" s="1"/>
  <c r="P853" i="23"/>
  <c r="Q853" i="23" s="1"/>
  <c r="R853" i="23"/>
  <c r="S853" i="23"/>
  <c r="T853" i="23"/>
  <c r="U853" i="23" s="1"/>
  <c r="A854" i="23"/>
  <c r="B854" i="23"/>
  <c r="C854" i="23"/>
  <c r="D854" i="23"/>
  <c r="E854" i="23"/>
  <c r="F854" i="23"/>
  <c r="H854" i="23" a="1"/>
  <c r="H854" i="23" s="1"/>
  <c r="I854" i="23" a="1"/>
  <c r="I854" i="23" s="1"/>
  <c r="J854" i="23" a="1"/>
  <c r="J854" i="23" s="1"/>
  <c r="K854" i="23" a="1"/>
  <c r="K854" i="23" s="1"/>
  <c r="L854" i="23"/>
  <c r="N854" i="23"/>
  <c r="O854" i="23"/>
  <c r="P854" i="23"/>
  <c r="Q854" i="23"/>
  <c r="R854" i="23"/>
  <c r="S854" i="23"/>
  <c r="T854" i="23"/>
  <c r="U854" i="23"/>
  <c r="V854" i="23"/>
  <c r="W854" i="23"/>
  <c r="A855" i="23"/>
  <c r="B855" i="23"/>
  <c r="C855" i="23"/>
  <c r="D855" i="23"/>
  <c r="E855" i="23"/>
  <c r="F855" i="23"/>
  <c r="H855" i="23" a="1"/>
  <c r="H855" i="23"/>
  <c r="I855" i="23" a="1"/>
  <c r="I855" i="23"/>
  <c r="J855" i="23" a="1"/>
  <c r="J855" i="23"/>
  <c r="K855" i="23" a="1"/>
  <c r="K855" i="23"/>
  <c r="L855" i="23"/>
  <c r="N855" i="23"/>
  <c r="V855" i="23" s="1"/>
  <c r="W855" i="23" s="1"/>
  <c r="P855" i="23"/>
  <c r="Q855" i="23"/>
  <c r="R855" i="23"/>
  <c r="S855" i="23" s="1"/>
  <c r="T855" i="23"/>
  <c r="U855" i="23" s="1"/>
  <c r="A856" i="23"/>
  <c r="B856" i="23"/>
  <c r="C856" i="23"/>
  <c r="D856" i="23"/>
  <c r="E856" i="23"/>
  <c r="F856" i="23"/>
  <c r="H856" i="23" a="1"/>
  <c r="H856" i="23" s="1"/>
  <c r="I856" i="23" a="1"/>
  <c r="I856" i="23" s="1"/>
  <c r="J856" i="23" a="1"/>
  <c r="J856" i="23" s="1"/>
  <c r="K856" i="23" a="1"/>
  <c r="K856" i="23" s="1"/>
  <c r="L856" i="23"/>
  <c r="N856" i="23"/>
  <c r="O856" i="23"/>
  <c r="P856" i="23"/>
  <c r="Q856" i="23" s="1"/>
  <c r="R856" i="23"/>
  <c r="S856" i="23"/>
  <c r="T856" i="23"/>
  <c r="U856" i="23"/>
  <c r="V856" i="23"/>
  <c r="W856" i="23"/>
  <c r="A857" i="23"/>
  <c r="B857" i="23"/>
  <c r="C857" i="23"/>
  <c r="D857" i="23"/>
  <c r="E857" i="23"/>
  <c r="F857" i="23"/>
  <c r="H857" i="23" a="1"/>
  <c r="H857" i="23" s="1"/>
  <c r="I857" i="23" a="1"/>
  <c r="I857" i="23"/>
  <c r="J857" i="23" a="1"/>
  <c r="J857" i="23"/>
  <c r="K857" i="23" a="1"/>
  <c r="K857" i="23"/>
  <c r="L857" i="23"/>
  <c r="N857" i="23"/>
  <c r="V857" i="23" s="1"/>
  <c r="W857" i="23" s="1"/>
  <c r="P857" i="23"/>
  <c r="Q857" i="23" s="1"/>
  <c r="R857" i="23"/>
  <c r="S857" i="23" s="1"/>
  <c r="T857" i="23"/>
  <c r="U857" i="23"/>
  <c r="A858" i="23"/>
  <c r="B858" i="23"/>
  <c r="C858" i="23"/>
  <c r="D858" i="23"/>
  <c r="E858" i="23"/>
  <c r="F858" i="23"/>
  <c r="H858" i="23" a="1"/>
  <c r="H858" i="23" s="1"/>
  <c r="I858" i="23" a="1"/>
  <c r="I858" i="23"/>
  <c r="J858" i="23" a="1"/>
  <c r="J858" i="23" s="1"/>
  <c r="K858" i="23" a="1"/>
  <c r="K858" i="23" s="1"/>
  <c r="L858" i="23"/>
  <c r="N858" i="23"/>
  <c r="V858" i="23" s="1"/>
  <c r="W858" i="23" s="1"/>
  <c r="P858" i="23"/>
  <c r="Q858" i="23"/>
  <c r="R858" i="23"/>
  <c r="S858" i="23" s="1"/>
  <c r="T858" i="23"/>
  <c r="U858" i="23"/>
  <c r="A859" i="23"/>
  <c r="B859" i="23"/>
  <c r="C859" i="23"/>
  <c r="D859" i="23"/>
  <c r="E859" i="23"/>
  <c r="F859" i="23"/>
  <c r="H859" i="23" a="1"/>
  <c r="H859" i="23"/>
  <c r="I859" i="23" a="1"/>
  <c r="I859" i="23" s="1"/>
  <c r="J859" i="23" a="1"/>
  <c r="J859" i="23"/>
  <c r="K859" i="23" a="1"/>
  <c r="K859" i="23" s="1"/>
  <c r="L859" i="23"/>
  <c r="N859" i="23"/>
  <c r="O859" i="23" s="1"/>
  <c r="P859" i="23"/>
  <c r="Q859" i="23"/>
  <c r="R859" i="23"/>
  <c r="S859" i="23" s="1"/>
  <c r="T859" i="23"/>
  <c r="U859" i="23" s="1"/>
  <c r="V859" i="23"/>
  <c r="W859" i="23" s="1"/>
  <c r="A860" i="23"/>
  <c r="B860" i="23"/>
  <c r="C860" i="23"/>
  <c r="D860" i="23"/>
  <c r="E860" i="23"/>
  <c r="F860" i="23"/>
  <c r="H860" i="23" a="1"/>
  <c r="H860" i="23" s="1"/>
  <c r="I860" i="23" a="1"/>
  <c r="I860" i="23" s="1"/>
  <c r="J860" i="23" a="1"/>
  <c r="J860" i="23"/>
  <c r="K860" i="23" a="1"/>
  <c r="K860" i="23" s="1"/>
  <c r="L860" i="23"/>
  <c r="N860" i="23"/>
  <c r="V860" i="23" s="1"/>
  <c r="W860" i="23" s="1"/>
  <c r="O860" i="23"/>
  <c r="P860" i="23"/>
  <c r="Q860" i="23"/>
  <c r="R860" i="23"/>
  <c r="S860" i="23"/>
  <c r="T860" i="23"/>
  <c r="U860" i="23" s="1"/>
  <c r="A861" i="23"/>
  <c r="B861" i="23"/>
  <c r="C861" i="23"/>
  <c r="D861" i="23"/>
  <c r="E861" i="23"/>
  <c r="F861" i="23"/>
  <c r="H861" i="23" a="1"/>
  <c r="H861" i="23" s="1"/>
  <c r="I861" i="23" a="1"/>
  <c r="I861" i="23"/>
  <c r="J861" i="23" a="1"/>
  <c r="J861" i="23" s="1"/>
  <c r="K861" i="23" a="1"/>
  <c r="K861" i="23" s="1"/>
  <c r="L861" i="23"/>
  <c r="N861" i="23"/>
  <c r="O861" i="23"/>
  <c r="P861" i="23"/>
  <c r="Q861" i="23" s="1"/>
  <c r="R861" i="23"/>
  <c r="S861" i="23"/>
  <c r="T861" i="23"/>
  <c r="U861" i="23" s="1"/>
  <c r="V861" i="23"/>
  <c r="W861" i="23"/>
  <c r="A862" i="23"/>
  <c r="B862" i="23"/>
  <c r="C862" i="23"/>
  <c r="D862" i="23"/>
  <c r="E862" i="23"/>
  <c r="F862" i="23"/>
  <c r="H862" i="23" a="1"/>
  <c r="H862" i="23"/>
  <c r="I862" i="23" a="1"/>
  <c r="I862" i="23"/>
  <c r="J862" i="23" a="1"/>
  <c r="J862" i="23" s="1"/>
  <c r="K862" i="23" a="1"/>
  <c r="K862" i="23"/>
  <c r="L862" i="23"/>
  <c r="N862" i="23"/>
  <c r="O862" i="23"/>
  <c r="P862" i="23"/>
  <c r="Q862" i="23"/>
  <c r="R862" i="23"/>
  <c r="S862" i="23"/>
  <c r="T862" i="23"/>
  <c r="U862" i="23"/>
  <c r="V862" i="23"/>
  <c r="W862" i="23"/>
  <c r="A863" i="23"/>
  <c r="B863" i="23"/>
  <c r="C863" i="23"/>
  <c r="D863" i="23"/>
  <c r="E863" i="23"/>
  <c r="F863" i="23"/>
  <c r="H863" i="23" a="1"/>
  <c r="H863" i="23"/>
  <c r="I863" i="23" a="1"/>
  <c r="I863" i="23"/>
  <c r="J863" i="23" a="1"/>
  <c r="J863" i="23"/>
  <c r="K863" i="23" a="1"/>
  <c r="K863" i="23"/>
  <c r="L863" i="23"/>
  <c r="N863" i="23"/>
  <c r="O863" i="23" s="1"/>
  <c r="P863" i="23"/>
  <c r="Q863" i="23" s="1"/>
  <c r="R863" i="23"/>
  <c r="S863" i="23" s="1"/>
  <c r="T863" i="23"/>
  <c r="U863" i="23"/>
  <c r="A864" i="23"/>
  <c r="B864" i="23"/>
  <c r="C864" i="23"/>
  <c r="D864" i="23"/>
  <c r="E864" i="23"/>
  <c r="F864" i="23"/>
  <c r="H864" i="23" a="1"/>
  <c r="H864" i="23" s="1"/>
  <c r="I864" i="23" a="1"/>
  <c r="I864" i="23" s="1"/>
  <c r="J864" i="23" a="1"/>
  <c r="J864" i="23" s="1"/>
  <c r="K864" i="23" a="1"/>
  <c r="K864" i="23" s="1"/>
  <c r="L864" i="23"/>
  <c r="N864" i="23"/>
  <c r="O864" i="23"/>
  <c r="P864" i="23"/>
  <c r="Q864" i="23"/>
  <c r="R864" i="23"/>
  <c r="S864" i="23"/>
  <c r="T864" i="23"/>
  <c r="U864" i="23" s="1"/>
  <c r="V864" i="23"/>
  <c r="W864" i="23"/>
  <c r="A865" i="23"/>
  <c r="B865" i="23"/>
  <c r="C865" i="23"/>
  <c r="D865" i="23"/>
  <c r="E865" i="23"/>
  <c r="F865" i="23"/>
  <c r="H865" i="23" a="1"/>
  <c r="H865" i="23"/>
  <c r="I865" i="23" a="1"/>
  <c r="I865" i="23"/>
  <c r="J865" i="23" a="1"/>
  <c r="J865" i="23" s="1"/>
  <c r="K865" i="23" a="1"/>
  <c r="K865" i="23"/>
  <c r="L865" i="23"/>
  <c r="N865" i="23"/>
  <c r="V865" i="23" s="1"/>
  <c r="W865" i="23" s="1"/>
  <c r="O865" i="23"/>
  <c r="P865" i="23"/>
  <c r="Q865" i="23" s="1"/>
  <c r="R865" i="23"/>
  <c r="S865" i="23"/>
  <c r="T865" i="23"/>
  <c r="U865" i="23"/>
  <c r="A866" i="23"/>
  <c r="B866" i="23"/>
  <c r="C866" i="23"/>
  <c r="D866" i="23"/>
  <c r="E866" i="23"/>
  <c r="F866" i="23"/>
  <c r="H866" i="23" a="1"/>
  <c r="H866" i="23" s="1"/>
  <c r="I866" i="23" a="1"/>
  <c r="I866" i="23" s="1"/>
  <c r="J866" i="23" a="1"/>
  <c r="J866" i="23"/>
  <c r="K866" i="23" a="1"/>
  <c r="K866" i="23"/>
  <c r="L866" i="23"/>
  <c r="N866" i="23"/>
  <c r="O866" i="23" s="1"/>
  <c r="P866" i="23"/>
  <c r="Q866" i="23"/>
  <c r="R866" i="23"/>
  <c r="S866" i="23" s="1"/>
  <c r="T866" i="23"/>
  <c r="U866" i="23"/>
  <c r="A867" i="23"/>
  <c r="B867" i="23"/>
  <c r="C867" i="23"/>
  <c r="D867" i="23"/>
  <c r="E867" i="23"/>
  <c r="F867" i="23"/>
  <c r="H867" i="23" a="1"/>
  <c r="H867" i="23"/>
  <c r="I867" i="23" a="1"/>
  <c r="I867" i="23"/>
  <c r="J867" i="23" a="1"/>
  <c r="J867" i="23"/>
  <c r="K867" i="23" a="1"/>
  <c r="K867" i="23" s="1"/>
  <c r="L867" i="23"/>
  <c r="N867" i="23"/>
  <c r="O867" i="23" s="1"/>
  <c r="P867" i="23"/>
  <c r="Q867" i="23"/>
  <c r="R867" i="23"/>
  <c r="S867" i="23" s="1"/>
  <c r="T867" i="23"/>
  <c r="U867" i="23" s="1"/>
  <c r="V867" i="23"/>
  <c r="W867" i="23" s="1"/>
  <c r="A868" i="23"/>
  <c r="B868" i="23"/>
  <c r="C868" i="23"/>
  <c r="D868" i="23"/>
  <c r="E868" i="23"/>
  <c r="F868" i="23"/>
  <c r="H868" i="23" a="1"/>
  <c r="H868" i="23"/>
  <c r="I868" i="23" a="1"/>
  <c r="I868" i="23"/>
  <c r="J868" i="23" a="1"/>
  <c r="J868" i="23" s="1"/>
  <c r="K868" i="23" a="1"/>
  <c r="K868" i="23" s="1"/>
  <c r="L868" i="23"/>
  <c r="N868" i="23"/>
  <c r="O868" i="23" s="1"/>
  <c r="P868" i="23"/>
  <c r="Q868" i="23" s="1"/>
  <c r="R868" i="23"/>
  <c r="S868" i="23"/>
  <c r="T868" i="23"/>
  <c r="U868" i="23" s="1"/>
  <c r="A869" i="23"/>
  <c r="B869" i="23"/>
  <c r="C869" i="23"/>
  <c r="D869" i="23"/>
  <c r="E869" i="23"/>
  <c r="F869" i="23"/>
  <c r="H869" i="23" a="1"/>
  <c r="H869" i="23" s="1"/>
  <c r="I869" i="23" a="1"/>
  <c r="I869" i="23"/>
  <c r="J869" i="23" a="1"/>
  <c r="J869" i="23"/>
  <c r="K869" i="23" a="1"/>
  <c r="K869" i="23"/>
  <c r="L869" i="23"/>
  <c r="N869" i="23"/>
  <c r="V869" i="23" s="1"/>
  <c r="O869" i="23"/>
  <c r="P869" i="23"/>
  <c r="Q869" i="23" s="1"/>
  <c r="R869" i="23"/>
  <c r="S869" i="23" s="1"/>
  <c r="T869" i="23"/>
  <c r="U869" i="23" s="1"/>
  <c r="W869" i="23"/>
  <c r="A870" i="23"/>
  <c r="B870" i="23"/>
  <c r="C870" i="23"/>
  <c r="D870" i="23"/>
  <c r="E870" i="23"/>
  <c r="F870" i="23"/>
  <c r="H870" i="23" a="1"/>
  <c r="H870" i="23"/>
  <c r="I870" i="23" a="1"/>
  <c r="I870" i="23" s="1"/>
  <c r="J870" i="23" a="1"/>
  <c r="J870" i="23" s="1"/>
  <c r="K870" i="23" a="1"/>
  <c r="K870" i="23" s="1"/>
  <c r="L870" i="23"/>
  <c r="N870" i="23"/>
  <c r="O870" i="23"/>
  <c r="P870" i="23"/>
  <c r="Q870" i="23"/>
  <c r="R870" i="23"/>
  <c r="S870" i="23"/>
  <c r="T870" i="23"/>
  <c r="U870" i="23" s="1"/>
  <c r="V870" i="23"/>
  <c r="W870" i="23"/>
  <c r="A871" i="23"/>
  <c r="B871" i="23"/>
  <c r="C871" i="23"/>
  <c r="D871" i="23"/>
  <c r="E871" i="23"/>
  <c r="F871" i="23"/>
  <c r="H871" i="23" a="1"/>
  <c r="H871" i="23"/>
  <c r="I871" i="23" a="1"/>
  <c r="I871" i="23"/>
  <c r="J871" i="23" a="1"/>
  <c r="J871" i="23" s="1"/>
  <c r="K871" i="23" a="1"/>
  <c r="K871" i="23"/>
  <c r="L871" i="23"/>
  <c r="N871" i="23"/>
  <c r="V871" i="23" s="1"/>
  <c r="O871" i="23"/>
  <c r="P871" i="23"/>
  <c r="Q871" i="23" s="1"/>
  <c r="R871" i="23"/>
  <c r="S871" i="23" s="1"/>
  <c r="T871" i="23"/>
  <c r="U871" i="23" s="1"/>
  <c r="W871" i="23"/>
  <c r="A872" i="23"/>
  <c r="B872" i="23"/>
  <c r="C872" i="23"/>
  <c r="D872" i="23"/>
  <c r="E872" i="23"/>
  <c r="F872" i="23"/>
  <c r="H872" i="23" a="1"/>
  <c r="H872" i="23"/>
  <c r="I872" i="23" a="1"/>
  <c r="I872" i="23" s="1"/>
  <c r="J872" i="23" a="1"/>
  <c r="J872" i="23"/>
  <c r="K872" i="23" a="1"/>
  <c r="K872" i="23" s="1"/>
  <c r="L872" i="23"/>
  <c r="N872" i="23"/>
  <c r="O872" i="23"/>
  <c r="P872" i="23"/>
  <c r="Q872" i="23"/>
  <c r="R872" i="23"/>
  <c r="S872" i="23"/>
  <c r="T872" i="23"/>
  <c r="U872" i="23" s="1"/>
  <c r="V872" i="23"/>
  <c r="W872" i="23"/>
  <c r="A873" i="23"/>
  <c r="B873" i="23"/>
  <c r="C873" i="23"/>
  <c r="D873" i="23"/>
  <c r="E873" i="23"/>
  <c r="F873" i="23"/>
  <c r="H873" i="23" a="1"/>
  <c r="H873" i="23"/>
  <c r="I873" i="23" a="1"/>
  <c r="I873" i="23"/>
  <c r="J873" i="23" a="1"/>
  <c r="J873" i="23" s="1"/>
  <c r="K873" i="23" a="1"/>
  <c r="K873" i="23"/>
  <c r="L873" i="23"/>
  <c r="N873" i="23"/>
  <c r="V873" i="23" s="1"/>
  <c r="W873" i="23" s="1"/>
  <c r="P873" i="23"/>
  <c r="Q873" i="23" s="1"/>
  <c r="R873" i="23"/>
  <c r="S873" i="23"/>
  <c r="T873" i="23"/>
  <c r="U873" i="23" s="1"/>
  <c r="A874" i="23"/>
  <c r="B874" i="23"/>
  <c r="C874" i="23"/>
  <c r="D874" i="23"/>
  <c r="E874" i="23"/>
  <c r="F874" i="23"/>
  <c r="H874" i="23" a="1"/>
  <c r="H874" i="23" s="1"/>
  <c r="I874" i="23" a="1"/>
  <c r="I874" i="23"/>
  <c r="J874" i="23" a="1"/>
  <c r="J874" i="23"/>
  <c r="K874" i="23" a="1"/>
  <c r="K874" i="23" s="1"/>
  <c r="L874" i="23"/>
  <c r="N874" i="23"/>
  <c r="V874" i="23" s="1"/>
  <c r="W874" i="23" s="1"/>
  <c r="P874" i="23"/>
  <c r="Q874" i="23" s="1"/>
  <c r="R874" i="23"/>
  <c r="S874" i="23" s="1"/>
  <c r="T874" i="23"/>
  <c r="U874" i="23"/>
  <c r="A875" i="23"/>
  <c r="B875" i="23"/>
  <c r="C875" i="23"/>
  <c r="D875" i="23"/>
  <c r="E875" i="23"/>
  <c r="F875" i="23"/>
  <c r="H875" i="23" a="1"/>
  <c r="H875" i="23"/>
  <c r="I875" i="23" a="1"/>
  <c r="I875" i="23" s="1"/>
  <c r="J875" i="23" a="1"/>
  <c r="J875" i="23"/>
  <c r="K875" i="23" a="1"/>
  <c r="K875" i="23"/>
  <c r="L875" i="23"/>
  <c r="N875" i="23"/>
  <c r="O875" i="23" s="1"/>
  <c r="P875" i="23"/>
  <c r="Q875" i="23"/>
  <c r="R875" i="23"/>
  <c r="S875" i="23"/>
  <c r="T875" i="23"/>
  <c r="U875" i="23" s="1"/>
  <c r="V875" i="23"/>
  <c r="W875" i="23" s="1"/>
  <c r="A876" i="23"/>
  <c r="B876" i="23"/>
  <c r="C876" i="23"/>
  <c r="D876" i="23"/>
  <c r="E876" i="23"/>
  <c r="F876" i="23"/>
  <c r="H876" i="23" a="1"/>
  <c r="H876" i="23" s="1"/>
  <c r="I876" i="23" a="1"/>
  <c r="I876" i="23"/>
  <c r="J876" i="23" a="1"/>
  <c r="J876" i="23" s="1"/>
  <c r="K876" i="23" a="1"/>
  <c r="K876" i="23" s="1"/>
  <c r="L876" i="23"/>
  <c r="N876" i="23"/>
  <c r="V876" i="23" s="1"/>
  <c r="W876" i="23" s="1"/>
  <c r="P876" i="23"/>
  <c r="Q876" i="23"/>
  <c r="R876" i="23"/>
  <c r="S876" i="23"/>
  <c r="T876" i="23"/>
  <c r="U876" i="23" s="1"/>
  <c r="A877" i="23"/>
  <c r="B877" i="23"/>
  <c r="C877" i="23"/>
  <c r="D877" i="23"/>
  <c r="E877" i="23"/>
  <c r="F877" i="23"/>
  <c r="H877" i="23" a="1"/>
  <c r="H877" i="23"/>
  <c r="I877" i="23" a="1"/>
  <c r="I877" i="23"/>
  <c r="J877" i="23" a="1"/>
  <c r="J877" i="23" s="1"/>
  <c r="K877" i="23" a="1"/>
  <c r="K877" i="23" s="1"/>
  <c r="L877" i="23"/>
  <c r="N877" i="23"/>
  <c r="O877" i="23"/>
  <c r="P877" i="23"/>
  <c r="Q877" i="23" s="1"/>
  <c r="R877" i="23"/>
  <c r="S877" i="23"/>
  <c r="T877" i="23"/>
  <c r="U877" i="23" s="1"/>
  <c r="V877" i="23"/>
  <c r="W877" i="23" s="1"/>
  <c r="A878" i="23"/>
  <c r="B878" i="23"/>
  <c r="C878" i="23"/>
  <c r="D878" i="23"/>
  <c r="E878" i="23"/>
  <c r="F878" i="23"/>
  <c r="H878" i="23" a="1"/>
  <c r="H878" i="23"/>
  <c r="I878" i="23" a="1"/>
  <c r="I878" i="23"/>
  <c r="J878" i="23" a="1"/>
  <c r="J878" i="23" s="1"/>
  <c r="K878" i="23" a="1"/>
  <c r="K878" i="23"/>
  <c r="L878" i="23"/>
  <c r="N878" i="23"/>
  <c r="O878" i="23"/>
  <c r="P878" i="23"/>
  <c r="Q878" i="23"/>
  <c r="R878" i="23"/>
  <c r="S878" i="23" s="1"/>
  <c r="T878" i="23"/>
  <c r="U878" i="23"/>
  <c r="V878" i="23"/>
  <c r="W878" i="23"/>
  <c r="A879" i="23"/>
  <c r="B879" i="23"/>
  <c r="C879" i="23"/>
  <c r="D879" i="23"/>
  <c r="E879" i="23"/>
  <c r="F879" i="23"/>
  <c r="H879" i="23" a="1"/>
  <c r="H879" i="23"/>
  <c r="I879" i="23" a="1"/>
  <c r="I879" i="23" s="1"/>
  <c r="J879" i="23" a="1"/>
  <c r="J879" i="23"/>
  <c r="K879" i="23" a="1"/>
  <c r="K879" i="23"/>
  <c r="L879" i="23"/>
  <c r="N879" i="23"/>
  <c r="O879" i="23"/>
  <c r="P879" i="23"/>
  <c r="Q879" i="23" s="1"/>
  <c r="R879" i="23"/>
  <c r="S879" i="23" s="1"/>
  <c r="T879" i="23"/>
  <c r="U879" i="23"/>
  <c r="V879" i="23"/>
  <c r="W879" i="23"/>
  <c r="A880" i="23"/>
  <c r="B880" i="23"/>
  <c r="C880" i="23"/>
  <c r="D880" i="23"/>
  <c r="E880" i="23"/>
  <c r="F880" i="23"/>
  <c r="H880" i="23" a="1"/>
  <c r="H880" i="23"/>
  <c r="I880" i="23" a="1"/>
  <c r="I880" i="23" s="1"/>
  <c r="J880" i="23" a="1"/>
  <c r="J880" i="23"/>
  <c r="K880" i="23" a="1"/>
  <c r="K880" i="23" s="1"/>
  <c r="L880" i="23"/>
  <c r="N880" i="23"/>
  <c r="O880" i="23"/>
  <c r="P880" i="23"/>
  <c r="Q880" i="23"/>
  <c r="R880" i="23"/>
  <c r="S880" i="23"/>
  <c r="T880" i="23"/>
  <c r="U880" i="23"/>
  <c r="V880" i="23"/>
  <c r="W880" i="23"/>
  <c r="A881" i="23"/>
  <c r="B881" i="23"/>
  <c r="C881" i="23"/>
  <c r="D881" i="23"/>
  <c r="E881" i="23"/>
  <c r="F881" i="23"/>
  <c r="H881" i="23" a="1"/>
  <c r="H881" i="23"/>
  <c r="I881" i="23" a="1"/>
  <c r="I881" i="23"/>
  <c r="J881" i="23" a="1"/>
  <c r="J881" i="23"/>
  <c r="K881" i="23" a="1"/>
  <c r="K881" i="23"/>
  <c r="L881" i="23"/>
  <c r="N881" i="23"/>
  <c r="V881" i="23" s="1"/>
  <c r="W881" i="23" s="1"/>
  <c r="P881" i="23"/>
  <c r="Q881" i="23" s="1"/>
  <c r="R881" i="23"/>
  <c r="S881" i="23"/>
  <c r="T881" i="23"/>
  <c r="U881" i="23"/>
  <c r="A882" i="23"/>
  <c r="B882" i="23"/>
  <c r="C882" i="23"/>
  <c r="D882" i="23"/>
  <c r="E882" i="23"/>
  <c r="F882" i="23"/>
  <c r="H882" i="23" a="1"/>
  <c r="H882" i="23" s="1"/>
  <c r="I882" i="23" a="1"/>
  <c r="I882" i="23" s="1"/>
  <c r="J882" i="23" a="1"/>
  <c r="J882" i="23" s="1"/>
  <c r="K882" i="23" a="1"/>
  <c r="K882" i="23"/>
  <c r="L882" i="23"/>
  <c r="N882" i="23"/>
  <c r="O882" i="23" s="1"/>
  <c r="P882" i="23"/>
  <c r="Q882" i="23"/>
  <c r="R882" i="23"/>
  <c r="S882" i="23"/>
  <c r="T882" i="23"/>
  <c r="U882" i="23"/>
  <c r="V882" i="23"/>
  <c r="W882" i="23" s="1"/>
  <c r="A883" i="23"/>
  <c r="B883" i="23"/>
  <c r="C883" i="23"/>
  <c r="D883" i="23"/>
  <c r="E883" i="23"/>
  <c r="F883" i="23"/>
  <c r="H883" i="23" a="1"/>
  <c r="H883" i="23" s="1"/>
  <c r="I883" i="23" a="1"/>
  <c r="I883" i="23"/>
  <c r="J883" i="23" a="1"/>
  <c r="J883" i="23"/>
  <c r="K883" i="23" a="1"/>
  <c r="K883" i="23" s="1"/>
  <c r="L883" i="23"/>
  <c r="N883" i="23"/>
  <c r="O883" i="23" s="1"/>
  <c r="P883" i="23"/>
  <c r="Q883" i="23" s="1"/>
  <c r="R883" i="23"/>
  <c r="S883" i="23" s="1"/>
  <c r="T883" i="23"/>
  <c r="U883" i="23" s="1"/>
  <c r="V883" i="23"/>
  <c r="W883" i="23" s="1"/>
  <c r="A884" i="23"/>
  <c r="B884" i="23"/>
  <c r="C884" i="23"/>
  <c r="D884" i="23"/>
  <c r="E884" i="23"/>
  <c r="F884" i="23"/>
  <c r="H884" i="23" a="1"/>
  <c r="H884" i="23" s="1"/>
  <c r="I884" i="23" a="1"/>
  <c r="I884" i="23"/>
  <c r="J884" i="23" a="1"/>
  <c r="J884" i="23" s="1"/>
  <c r="K884" i="23" a="1"/>
  <c r="K884" i="23" s="1"/>
  <c r="L884" i="23"/>
  <c r="N884" i="23"/>
  <c r="O884" i="23"/>
  <c r="P884" i="23"/>
  <c r="Q884" i="23" s="1"/>
  <c r="R884" i="23"/>
  <c r="S884" i="23"/>
  <c r="T884" i="23"/>
  <c r="U884" i="23" s="1"/>
  <c r="V884" i="23"/>
  <c r="W884" i="23" s="1"/>
  <c r="A885" i="23"/>
  <c r="B885" i="23"/>
  <c r="C885" i="23"/>
  <c r="D885" i="23"/>
  <c r="E885" i="23"/>
  <c r="F885" i="23"/>
  <c r="H885" i="23" a="1"/>
  <c r="H885" i="23" s="1"/>
  <c r="I885" i="23" a="1"/>
  <c r="I885" i="23"/>
  <c r="J885" i="23" a="1"/>
  <c r="J885" i="23"/>
  <c r="K885" i="23" a="1"/>
  <c r="K885" i="23"/>
  <c r="L885" i="23"/>
  <c r="N885" i="23"/>
  <c r="V885" i="23" s="1"/>
  <c r="W885" i="23" s="1"/>
  <c r="O885" i="23"/>
  <c r="P885" i="23"/>
  <c r="Q885" i="23"/>
  <c r="R885" i="23"/>
  <c r="S885" i="23" s="1"/>
  <c r="T885" i="23"/>
  <c r="U885" i="23" s="1"/>
  <c r="A886" i="23"/>
  <c r="B886" i="23"/>
  <c r="C886" i="23"/>
  <c r="D886" i="23"/>
  <c r="E886" i="23"/>
  <c r="F886" i="23"/>
  <c r="H886" i="23" a="1"/>
  <c r="H886" i="23"/>
  <c r="I886" i="23" a="1"/>
  <c r="I886" i="23"/>
  <c r="J886" i="23" a="1"/>
  <c r="J886" i="23" s="1"/>
  <c r="K886" i="23" a="1"/>
  <c r="K886" i="23" s="1"/>
  <c r="L886" i="23"/>
  <c r="N886" i="23"/>
  <c r="O886" i="23" s="1"/>
  <c r="P886" i="23"/>
  <c r="Q886" i="23"/>
  <c r="R886" i="23"/>
  <c r="S886" i="23"/>
  <c r="T886" i="23"/>
  <c r="U886" i="23"/>
  <c r="V886" i="23"/>
  <c r="W886" i="23" s="1"/>
  <c r="A887" i="23"/>
  <c r="B887" i="23"/>
  <c r="C887" i="23"/>
  <c r="D887" i="23"/>
  <c r="E887" i="23"/>
  <c r="F887" i="23"/>
  <c r="H887" i="23" a="1"/>
  <c r="H887" i="23"/>
  <c r="I887" i="23" a="1"/>
  <c r="I887" i="23"/>
  <c r="J887" i="23" a="1"/>
  <c r="J887" i="23"/>
  <c r="K887" i="23" a="1"/>
  <c r="K887" i="23" s="1"/>
  <c r="L887" i="23"/>
  <c r="N887" i="23"/>
  <c r="V887" i="23" s="1"/>
  <c r="O887" i="23"/>
  <c r="P887" i="23"/>
  <c r="Q887" i="23"/>
  <c r="R887" i="23"/>
  <c r="S887" i="23" s="1"/>
  <c r="T887" i="23"/>
  <c r="U887" i="23"/>
  <c r="W887" i="23"/>
  <c r="A888" i="23"/>
  <c r="B888" i="23"/>
  <c r="C888" i="23"/>
  <c r="D888" i="23"/>
  <c r="E888" i="23"/>
  <c r="F888" i="23"/>
  <c r="H888" i="23" a="1"/>
  <c r="H888" i="23"/>
  <c r="I888" i="23" a="1"/>
  <c r="I888" i="23" s="1"/>
  <c r="J888" i="23" a="1"/>
  <c r="J888" i="23"/>
  <c r="K888" i="23" a="1"/>
  <c r="K888" i="23" s="1"/>
  <c r="L888" i="23"/>
  <c r="N888" i="23"/>
  <c r="O888" i="23"/>
  <c r="P888" i="23"/>
  <c r="Q888" i="23"/>
  <c r="R888" i="23"/>
  <c r="S888" i="23"/>
  <c r="T888" i="23"/>
  <c r="U888" i="23" s="1"/>
  <c r="V888" i="23"/>
  <c r="W888" i="23"/>
  <c r="A889" i="23"/>
  <c r="B889" i="23"/>
  <c r="C889" i="23"/>
  <c r="D889" i="23"/>
  <c r="E889" i="23"/>
  <c r="F889" i="23"/>
  <c r="H889" i="23" a="1"/>
  <c r="H889" i="23"/>
  <c r="I889" i="23" a="1"/>
  <c r="I889" i="23"/>
  <c r="J889" i="23" a="1"/>
  <c r="J889" i="23" s="1"/>
  <c r="K889" i="23" a="1"/>
  <c r="K889" i="23"/>
  <c r="L889" i="23"/>
  <c r="N889" i="23"/>
  <c r="V889" i="23" s="1"/>
  <c r="O889" i="23"/>
  <c r="P889" i="23"/>
  <c r="Q889" i="23" s="1"/>
  <c r="R889" i="23"/>
  <c r="S889" i="23"/>
  <c r="T889" i="23"/>
  <c r="U889" i="23"/>
  <c r="W889" i="23"/>
  <c r="A890" i="23"/>
  <c r="B890" i="23"/>
  <c r="C890" i="23"/>
  <c r="D890" i="23"/>
  <c r="E890" i="23"/>
  <c r="F890" i="23"/>
  <c r="H890" i="23" a="1"/>
  <c r="H890" i="23" s="1"/>
  <c r="I890" i="23" a="1"/>
  <c r="I890" i="23"/>
  <c r="J890" i="23" a="1"/>
  <c r="J890" i="23"/>
  <c r="K890" i="23" a="1"/>
  <c r="K890" i="23" s="1"/>
  <c r="L890" i="23"/>
  <c r="N890" i="23"/>
  <c r="O890" i="23"/>
  <c r="P890" i="23"/>
  <c r="Q890" i="23" s="1"/>
  <c r="R890" i="23"/>
  <c r="S890" i="23" s="1"/>
  <c r="T890" i="23"/>
  <c r="U890" i="23"/>
  <c r="V890" i="23"/>
  <c r="W890" i="23" s="1"/>
  <c r="A891" i="23"/>
  <c r="B891" i="23"/>
  <c r="C891" i="23"/>
  <c r="D891" i="23"/>
  <c r="E891" i="23"/>
  <c r="F891" i="23"/>
  <c r="H891" i="23" a="1"/>
  <c r="H891" i="23"/>
  <c r="I891" i="23" a="1"/>
  <c r="I891" i="23" s="1"/>
  <c r="J891" i="23" a="1"/>
  <c r="J891" i="23"/>
  <c r="K891" i="23" a="1"/>
  <c r="K891" i="23"/>
  <c r="L891" i="23"/>
  <c r="N891" i="23"/>
  <c r="O891" i="23" s="1"/>
  <c r="P891" i="23"/>
  <c r="Q891" i="23" s="1"/>
  <c r="R891" i="23"/>
  <c r="S891" i="23"/>
  <c r="T891" i="23"/>
  <c r="U891" i="23"/>
  <c r="V891" i="23"/>
  <c r="W891" i="23" s="1"/>
  <c r="A892" i="23"/>
  <c r="B892" i="23"/>
  <c r="C892" i="23"/>
  <c r="D892" i="23"/>
  <c r="E892" i="23"/>
  <c r="F892" i="23"/>
  <c r="H892" i="23" a="1"/>
  <c r="H892" i="23" s="1"/>
  <c r="I892" i="23" a="1"/>
  <c r="I892" i="23"/>
  <c r="J892" i="23" a="1"/>
  <c r="J892" i="23"/>
  <c r="K892" i="23" a="1"/>
  <c r="K892" i="23" s="1"/>
  <c r="L892" i="23"/>
  <c r="N892" i="23"/>
  <c r="V892" i="23" s="1"/>
  <c r="W892" i="23" s="1"/>
  <c r="P892" i="23"/>
  <c r="Q892" i="23" s="1"/>
  <c r="R892" i="23"/>
  <c r="S892" i="23"/>
  <c r="T892" i="23"/>
  <c r="U892" i="23" s="1"/>
  <c r="A893" i="23"/>
  <c r="B893" i="23"/>
  <c r="C893" i="23"/>
  <c r="D893" i="23"/>
  <c r="E893" i="23"/>
  <c r="F893" i="23"/>
  <c r="H893" i="23" a="1"/>
  <c r="H893" i="23"/>
  <c r="I893" i="23" a="1"/>
  <c r="I893" i="23"/>
  <c r="J893" i="23" a="1"/>
  <c r="J893" i="23" s="1"/>
  <c r="K893" i="23" a="1"/>
  <c r="K893" i="23"/>
  <c r="L893" i="23"/>
  <c r="N893" i="23"/>
  <c r="V893" i="23" s="1"/>
  <c r="W893" i="23" s="1"/>
  <c r="P893" i="23"/>
  <c r="Q893" i="23" s="1"/>
  <c r="R893" i="23"/>
  <c r="S893" i="23" s="1"/>
  <c r="T893" i="23"/>
  <c r="U893" i="23" s="1"/>
  <c r="A894" i="23"/>
  <c r="B894" i="23"/>
  <c r="C894" i="23"/>
  <c r="D894" i="23"/>
  <c r="E894" i="23"/>
  <c r="F894" i="23"/>
  <c r="H894" i="23" a="1"/>
  <c r="H894" i="23" s="1"/>
  <c r="I894" i="23" a="1"/>
  <c r="I894" i="23"/>
  <c r="J894" i="23" a="1"/>
  <c r="J894" i="23" s="1"/>
  <c r="K894" i="23" a="1"/>
  <c r="K894" i="23"/>
  <c r="L894" i="23"/>
  <c r="N894" i="23"/>
  <c r="O894" i="23"/>
  <c r="P894" i="23"/>
  <c r="Q894" i="23"/>
  <c r="R894" i="23"/>
  <c r="S894" i="23" s="1"/>
  <c r="T894" i="23"/>
  <c r="U894" i="23" s="1"/>
  <c r="V894" i="23"/>
  <c r="W894" i="23"/>
  <c r="A895" i="23"/>
  <c r="B895" i="23"/>
  <c r="C895" i="23"/>
  <c r="D895" i="23"/>
  <c r="E895" i="23"/>
  <c r="F895" i="23"/>
  <c r="H895" i="23" a="1"/>
  <c r="H895" i="23"/>
  <c r="I895" i="23" a="1"/>
  <c r="I895" i="23" s="1"/>
  <c r="J895" i="23" a="1"/>
  <c r="J895" i="23" s="1"/>
  <c r="K895" i="23" a="1"/>
  <c r="K895" i="23"/>
  <c r="L895" i="23"/>
  <c r="N895" i="23"/>
  <c r="V895" i="23" s="1"/>
  <c r="W895" i="23" s="1"/>
  <c r="O895" i="23"/>
  <c r="P895" i="23"/>
  <c r="Q895" i="23" s="1"/>
  <c r="R895" i="23"/>
  <c r="S895" i="23" s="1"/>
  <c r="T895" i="23"/>
  <c r="U895" i="23" s="1"/>
  <c r="A896" i="23"/>
  <c r="B896" i="23"/>
  <c r="C896" i="23"/>
  <c r="D896" i="23"/>
  <c r="E896" i="23"/>
  <c r="F896" i="23"/>
  <c r="H896" i="23" a="1"/>
  <c r="H896" i="23"/>
  <c r="I896" i="23" a="1"/>
  <c r="I896" i="23" s="1"/>
  <c r="J896" i="23" a="1"/>
  <c r="J896" i="23"/>
  <c r="K896" i="23" a="1"/>
  <c r="K896" i="23"/>
  <c r="L896" i="23"/>
  <c r="N896" i="23"/>
  <c r="O896" i="23"/>
  <c r="P896" i="23"/>
  <c r="Q896" i="23" s="1"/>
  <c r="R896" i="23"/>
  <c r="S896" i="23"/>
  <c r="T896" i="23"/>
  <c r="U896" i="23"/>
  <c r="V896" i="23"/>
  <c r="W896" i="23"/>
  <c r="A897" i="23"/>
  <c r="B897" i="23"/>
  <c r="C897" i="23"/>
  <c r="D897" i="23"/>
  <c r="E897" i="23"/>
  <c r="F897" i="23"/>
  <c r="H897" i="23" a="1"/>
  <c r="H897" i="23" s="1"/>
  <c r="I897" i="23" a="1"/>
  <c r="I897" i="23"/>
  <c r="J897" i="23" a="1"/>
  <c r="J897" i="23"/>
  <c r="K897" i="23" a="1"/>
  <c r="K897" i="23"/>
  <c r="L897" i="23"/>
  <c r="N897" i="23"/>
  <c r="V897" i="23" s="1"/>
  <c r="W897" i="23" s="1"/>
  <c r="P897" i="23"/>
  <c r="Q897" i="23" s="1"/>
  <c r="R897" i="23"/>
  <c r="S897" i="23"/>
  <c r="T897" i="23"/>
  <c r="U897" i="23" s="1"/>
  <c r="A898" i="23"/>
  <c r="B898" i="23"/>
  <c r="C898" i="23"/>
  <c r="D898" i="23"/>
  <c r="E898" i="23"/>
  <c r="F898" i="23"/>
  <c r="H898" i="23" a="1"/>
  <c r="H898" i="23" s="1"/>
  <c r="I898" i="23" a="1"/>
  <c r="I898" i="23" s="1"/>
  <c r="J898" i="23" a="1"/>
  <c r="J898" i="23"/>
  <c r="K898" i="23" a="1"/>
  <c r="K898" i="23" s="1"/>
  <c r="L898" i="23"/>
  <c r="N898" i="23"/>
  <c r="O898" i="23" s="1"/>
  <c r="P898" i="23"/>
  <c r="Q898" i="23" s="1"/>
  <c r="R898" i="23"/>
  <c r="S898" i="23"/>
  <c r="T898" i="23"/>
  <c r="U898" i="23"/>
  <c r="V898" i="23"/>
  <c r="W898" i="23" s="1"/>
  <c r="A899" i="23"/>
  <c r="B899" i="23"/>
  <c r="C899" i="23"/>
  <c r="D899" i="23"/>
  <c r="E899" i="23"/>
  <c r="F899" i="23"/>
  <c r="H899" i="23" a="1"/>
  <c r="H899" i="23" s="1"/>
  <c r="I899" i="23" a="1"/>
  <c r="I899" i="23" s="1"/>
  <c r="J899" i="23" a="1"/>
  <c r="J899" i="23"/>
  <c r="K899" i="23" a="1"/>
  <c r="K899" i="23" s="1"/>
  <c r="L899" i="23"/>
  <c r="N899" i="23"/>
  <c r="O899" i="23" s="1"/>
  <c r="P899" i="23"/>
  <c r="Q899" i="23"/>
  <c r="R899" i="23"/>
  <c r="S899" i="23" s="1"/>
  <c r="T899" i="23"/>
  <c r="U899" i="23"/>
  <c r="A900" i="23"/>
  <c r="B900" i="23"/>
  <c r="C900" i="23"/>
  <c r="D900" i="23"/>
  <c r="E900" i="23"/>
  <c r="F900" i="23"/>
  <c r="H900" i="23" a="1"/>
  <c r="H900" i="23" s="1"/>
  <c r="I900" i="23" a="1"/>
  <c r="I900" i="23" s="1"/>
  <c r="J900" i="23" a="1"/>
  <c r="J900" i="23" s="1"/>
  <c r="K900" i="23" a="1"/>
  <c r="K900" i="23" s="1"/>
  <c r="L900" i="23"/>
  <c r="N900" i="23"/>
  <c r="O900" i="23"/>
  <c r="P900" i="23"/>
  <c r="Q900" i="23" s="1"/>
  <c r="R900" i="23"/>
  <c r="S900" i="23"/>
  <c r="T900" i="23"/>
  <c r="U900" i="23"/>
  <c r="V900" i="23"/>
  <c r="W900" i="23" s="1"/>
  <c r="A901" i="23"/>
  <c r="B901" i="23"/>
  <c r="C901" i="23"/>
  <c r="D901" i="23"/>
  <c r="E901" i="23"/>
  <c r="F901" i="23"/>
  <c r="H901" i="23" a="1"/>
  <c r="H901" i="23" s="1"/>
  <c r="I901" i="23" a="1"/>
  <c r="I901" i="23"/>
  <c r="J901" i="23" a="1"/>
  <c r="J901" i="23" s="1"/>
  <c r="K901" i="23" a="1"/>
  <c r="K901" i="23"/>
  <c r="L901" i="23"/>
  <c r="N901" i="23"/>
  <c r="V901" i="23" s="1"/>
  <c r="W901" i="23" s="1"/>
  <c r="P901" i="23"/>
  <c r="Q901" i="23"/>
  <c r="R901" i="23"/>
  <c r="S901" i="23"/>
  <c r="T901" i="23"/>
  <c r="U901" i="23" s="1"/>
  <c r="A902" i="23"/>
  <c r="B902" i="23"/>
  <c r="C902" i="23"/>
  <c r="D902" i="23"/>
  <c r="E902" i="23"/>
  <c r="F902" i="23"/>
  <c r="H902" i="23" a="1"/>
  <c r="H902" i="23" s="1"/>
  <c r="I902" i="23" a="1"/>
  <c r="I902" i="23"/>
  <c r="J902" i="23" a="1"/>
  <c r="J902" i="23" s="1"/>
  <c r="K902" i="23" a="1"/>
  <c r="K902" i="23" s="1"/>
  <c r="L902" i="23"/>
  <c r="N902" i="23"/>
  <c r="O902" i="23"/>
  <c r="P902" i="23"/>
  <c r="Q902" i="23"/>
  <c r="R902" i="23"/>
  <c r="S902" i="23"/>
  <c r="T902" i="23"/>
  <c r="U902" i="23"/>
  <c r="V902" i="23"/>
  <c r="W902" i="23"/>
  <c r="A903" i="23"/>
  <c r="B903" i="23"/>
  <c r="C903" i="23"/>
  <c r="D903" i="23"/>
  <c r="E903" i="23"/>
  <c r="F903" i="23"/>
  <c r="H903" i="23" a="1"/>
  <c r="H903" i="23"/>
  <c r="I903" i="23" a="1"/>
  <c r="I903" i="23"/>
  <c r="J903" i="23" a="1"/>
  <c r="J903" i="23"/>
  <c r="K903" i="23" a="1"/>
  <c r="K903" i="23"/>
  <c r="L903" i="23"/>
  <c r="N903" i="23"/>
  <c r="V903" i="23" s="1"/>
  <c r="W903" i="23" s="1"/>
  <c r="O903" i="23"/>
  <c r="P903" i="23"/>
  <c r="Q903" i="23"/>
  <c r="R903" i="23"/>
  <c r="S903" i="23" s="1"/>
  <c r="T903" i="23"/>
  <c r="U903" i="23"/>
  <c r="A904" i="23"/>
  <c r="B904" i="23"/>
  <c r="C904" i="23"/>
  <c r="D904" i="23"/>
  <c r="E904" i="23"/>
  <c r="F904" i="23"/>
  <c r="H904" i="23" a="1"/>
  <c r="H904" i="23"/>
  <c r="I904" i="23" a="1"/>
  <c r="I904" i="23" s="1"/>
  <c r="J904" i="23" a="1"/>
  <c r="J904" i="23" s="1"/>
  <c r="K904" i="23" a="1"/>
  <c r="K904" i="23" s="1"/>
  <c r="L904" i="23"/>
  <c r="N904" i="23"/>
  <c r="O904" i="23"/>
  <c r="P904" i="23"/>
  <c r="Q904" i="23" s="1"/>
  <c r="R904" i="23"/>
  <c r="S904" i="23"/>
  <c r="T904" i="23"/>
  <c r="U904" i="23"/>
  <c r="V904" i="23"/>
  <c r="W904" i="23"/>
  <c r="A905" i="23"/>
  <c r="B905" i="23"/>
  <c r="C905" i="23"/>
  <c r="D905" i="23"/>
  <c r="E905" i="23"/>
  <c r="F905" i="23"/>
  <c r="H905" i="23" a="1"/>
  <c r="H905" i="23" s="1"/>
  <c r="I905" i="23" a="1"/>
  <c r="I905" i="23"/>
  <c r="J905" i="23" a="1"/>
  <c r="J905" i="23"/>
  <c r="K905" i="23" a="1"/>
  <c r="K905" i="23"/>
  <c r="L905" i="23"/>
  <c r="N905" i="23"/>
  <c r="V905" i="23" s="1"/>
  <c r="W905" i="23" s="1"/>
  <c r="O905" i="23"/>
  <c r="P905" i="23"/>
  <c r="Q905" i="23" s="1"/>
  <c r="R905" i="23"/>
  <c r="S905" i="23"/>
  <c r="T905" i="23"/>
  <c r="U905" i="23"/>
  <c r="A906" i="23"/>
  <c r="B906" i="23"/>
  <c r="C906" i="23"/>
  <c r="D906" i="23"/>
  <c r="E906" i="23"/>
  <c r="F906" i="23"/>
  <c r="H906" i="23" a="1"/>
  <c r="H906" i="23" s="1"/>
  <c r="I906" i="23" a="1"/>
  <c r="I906" i="23" s="1"/>
  <c r="J906" i="23" a="1"/>
  <c r="J906" i="23"/>
  <c r="K906" i="23" a="1"/>
  <c r="K906" i="23" s="1"/>
  <c r="L906" i="23"/>
  <c r="N906" i="23"/>
  <c r="V906" i="23" s="1"/>
  <c r="W906" i="23" s="1"/>
  <c r="O906" i="23"/>
  <c r="P906" i="23"/>
  <c r="Q906" i="23"/>
  <c r="R906" i="23"/>
  <c r="S906" i="23" s="1"/>
  <c r="T906" i="23"/>
  <c r="U906" i="23"/>
  <c r="A907" i="23"/>
  <c r="B907" i="23"/>
  <c r="C907" i="23"/>
  <c r="D907" i="23"/>
  <c r="E907" i="23"/>
  <c r="F907" i="23"/>
  <c r="H907" i="23" a="1"/>
  <c r="H907" i="23" s="1"/>
  <c r="I907" i="23" a="1"/>
  <c r="I907" i="23" s="1"/>
  <c r="J907" i="23" a="1"/>
  <c r="J907" i="23"/>
  <c r="K907" i="23" a="1"/>
  <c r="K907" i="23" s="1"/>
  <c r="L907" i="23"/>
  <c r="N907" i="23"/>
  <c r="O907" i="23" s="1"/>
  <c r="P907" i="23"/>
  <c r="Q907" i="23" s="1"/>
  <c r="R907" i="23"/>
  <c r="S907" i="23" s="1"/>
  <c r="T907" i="23"/>
  <c r="U907" i="23"/>
  <c r="V907" i="23"/>
  <c r="W907" i="23" s="1"/>
  <c r="A908" i="23"/>
  <c r="B908" i="23"/>
  <c r="C908" i="23"/>
  <c r="D908" i="23"/>
  <c r="E908" i="23"/>
  <c r="F908" i="23"/>
  <c r="H908" i="23" a="1"/>
  <c r="H908" i="23" s="1"/>
  <c r="I908" i="23" a="1"/>
  <c r="I908" i="23"/>
  <c r="J908" i="23" a="1"/>
  <c r="J908" i="23"/>
  <c r="K908" i="23" a="1"/>
  <c r="K908" i="23" s="1"/>
  <c r="L908" i="23"/>
  <c r="N908" i="23"/>
  <c r="O908" i="23"/>
  <c r="P908" i="23"/>
  <c r="Q908" i="23" s="1"/>
  <c r="R908" i="23"/>
  <c r="S908" i="23"/>
  <c r="T908" i="23"/>
  <c r="U908" i="23" s="1"/>
  <c r="V908" i="23"/>
  <c r="W908" i="23" s="1"/>
  <c r="A909" i="23"/>
  <c r="B909" i="23"/>
  <c r="C909" i="23"/>
  <c r="D909" i="23"/>
  <c r="E909" i="23"/>
  <c r="F909" i="23"/>
  <c r="H909" i="23" a="1"/>
  <c r="H909" i="23"/>
  <c r="I909" i="23" a="1"/>
  <c r="I909" i="23"/>
  <c r="J909" i="23" a="1"/>
  <c r="J909" i="23" s="1"/>
  <c r="K909" i="23" a="1"/>
  <c r="K909" i="23"/>
  <c r="L909" i="23"/>
  <c r="N909" i="23"/>
  <c r="V909" i="23" s="1"/>
  <c r="W909" i="23" s="1"/>
  <c r="P909" i="23"/>
  <c r="Q909" i="23" s="1"/>
  <c r="R909" i="23"/>
  <c r="S909" i="23"/>
  <c r="T909" i="23"/>
  <c r="U909" i="23" s="1"/>
  <c r="A910" i="23"/>
  <c r="B910" i="23"/>
  <c r="C910" i="23"/>
  <c r="D910" i="23"/>
  <c r="E910" i="23"/>
  <c r="F910" i="23"/>
  <c r="H910" i="23" a="1"/>
  <c r="H910" i="23" s="1"/>
  <c r="I910" i="23" a="1"/>
  <c r="I910" i="23"/>
  <c r="J910" i="23" a="1"/>
  <c r="J910" i="23" s="1"/>
  <c r="K910" i="23" a="1"/>
  <c r="K910" i="23" s="1"/>
  <c r="L910" i="23"/>
  <c r="N910" i="23"/>
  <c r="O910" i="23"/>
  <c r="P910" i="23"/>
  <c r="Q910" i="23"/>
  <c r="R910" i="23"/>
  <c r="S910" i="23"/>
  <c r="T910" i="23"/>
  <c r="U910" i="23" s="1"/>
  <c r="V910" i="23"/>
  <c r="W910" i="23"/>
  <c r="A911" i="23"/>
  <c r="B911" i="23"/>
  <c r="C911" i="23"/>
  <c r="D911" i="23"/>
  <c r="E911" i="23"/>
  <c r="F911" i="23"/>
  <c r="H911" i="23" a="1"/>
  <c r="H911" i="23"/>
  <c r="I911" i="23" a="1"/>
  <c r="I911" i="23"/>
  <c r="J911" i="23" a="1"/>
  <c r="J911" i="23" s="1"/>
  <c r="K911" i="23" a="1"/>
  <c r="K911" i="23"/>
  <c r="L911" i="23"/>
  <c r="N911" i="23"/>
  <c r="V911" i="23" s="1"/>
  <c r="W911" i="23" s="1"/>
  <c r="O911" i="23"/>
  <c r="P911" i="23"/>
  <c r="Q911" i="23" s="1"/>
  <c r="R911" i="23"/>
  <c r="S911" i="23" s="1"/>
  <c r="T911" i="23"/>
  <c r="U911" i="23"/>
  <c r="A912" i="23"/>
  <c r="B912" i="23"/>
  <c r="C912" i="23"/>
  <c r="D912" i="23"/>
  <c r="E912" i="23"/>
  <c r="F912" i="23"/>
  <c r="H912" i="23" a="1"/>
  <c r="H912" i="23"/>
  <c r="I912" i="23" a="1"/>
  <c r="I912" i="23" s="1"/>
  <c r="J912" i="23" a="1"/>
  <c r="J912" i="23" s="1"/>
  <c r="K912" i="23" a="1"/>
  <c r="K912" i="23"/>
  <c r="L912" i="23"/>
  <c r="N912" i="23"/>
  <c r="O912" i="23"/>
  <c r="P912" i="23"/>
  <c r="Q912" i="23"/>
  <c r="R912" i="23"/>
  <c r="S912" i="23" s="1"/>
  <c r="T912" i="23"/>
  <c r="U912" i="23"/>
  <c r="V912" i="23"/>
  <c r="W912" i="23"/>
  <c r="A913" i="23"/>
  <c r="B913" i="23"/>
  <c r="C913" i="23"/>
  <c r="D913" i="23"/>
  <c r="E913" i="23"/>
  <c r="F913" i="23"/>
  <c r="H913" i="23" a="1"/>
  <c r="H913" i="23"/>
  <c r="I913" i="23" a="1"/>
  <c r="I913" i="23" s="1"/>
  <c r="J913" i="23" a="1"/>
  <c r="J913" i="23"/>
  <c r="K913" i="23" a="1"/>
  <c r="K913" i="23"/>
  <c r="L913" i="23"/>
  <c r="N913" i="23"/>
  <c r="O913" i="23"/>
  <c r="P913" i="23"/>
  <c r="Q913" i="23" s="1"/>
  <c r="R913" i="23"/>
  <c r="S913" i="23"/>
  <c r="T913" i="23"/>
  <c r="U913" i="23"/>
  <c r="V913" i="23"/>
  <c r="W913" i="23" s="1"/>
  <c r="A914" i="23"/>
  <c r="B914" i="23"/>
  <c r="C914" i="23"/>
  <c r="D914" i="23"/>
  <c r="E914" i="23"/>
  <c r="F914" i="23"/>
  <c r="H914" i="23" a="1"/>
  <c r="H914" i="23" s="1"/>
  <c r="I914" i="23" a="1"/>
  <c r="I914" i="23" s="1"/>
  <c r="J914" i="23" a="1"/>
  <c r="J914" i="23"/>
  <c r="K914" i="23" a="1"/>
  <c r="K914" i="23"/>
  <c r="L914" i="23"/>
  <c r="N914" i="23"/>
  <c r="O914" i="23" s="1"/>
  <c r="P914" i="23"/>
  <c r="Q914" i="23" s="1"/>
  <c r="R914" i="23"/>
  <c r="S914" i="23" s="1"/>
  <c r="T914" i="23"/>
  <c r="U914" i="23"/>
  <c r="A915" i="23"/>
  <c r="B915" i="23"/>
  <c r="C915" i="23"/>
  <c r="D915" i="23"/>
  <c r="E915" i="23"/>
  <c r="F915" i="23"/>
  <c r="H915" i="23" a="1"/>
  <c r="H915" i="23"/>
  <c r="I915" i="23" a="1"/>
  <c r="I915" i="23" s="1"/>
  <c r="J915" i="23" a="1"/>
  <c r="J915" i="23"/>
  <c r="K915" i="23" a="1"/>
  <c r="K915" i="23" s="1"/>
  <c r="L915" i="23"/>
  <c r="N915" i="23"/>
  <c r="O915" i="23" s="1"/>
  <c r="P915" i="23"/>
  <c r="Q915" i="23"/>
  <c r="R915" i="23"/>
  <c r="S915" i="23" s="1"/>
  <c r="T915" i="23"/>
  <c r="U915" i="23"/>
  <c r="A916" i="23"/>
  <c r="B916" i="23"/>
  <c r="C916" i="23"/>
  <c r="D916" i="23"/>
  <c r="E916" i="23"/>
  <c r="F916" i="23"/>
  <c r="H916" i="23" a="1"/>
  <c r="H916" i="23"/>
  <c r="I916" i="23" a="1"/>
  <c r="I916" i="23" s="1"/>
  <c r="J916" i="23" a="1"/>
  <c r="J916" i="23" s="1"/>
  <c r="K916" i="23" a="1"/>
  <c r="K916" i="23" s="1"/>
  <c r="L916" i="23"/>
  <c r="N916" i="23"/>
  <c r="V916" i="23" s="1"/>
  <c r="W916" i="23" s="1"/>
  <c r="O916" i="23"/>
  <c r="P916" i="23"/>
  <c r="Q916" i="23" s="1"/>
  <c r="R916" i="23"/>
  <c r="S916" i="23"/>
  <c r="T916" i="23"/>
  <c r="U916" i="23"/>
  <c r="A917" i="23"/>
  <c r="B917" i="23"/>
  <c r="C917" i="23"/>
  <c r="D917" i="23"/>
  <c r="E917" i="23"/>
  <c r="F917" i="23"/>
  <c r="H917" i="23" a="1"/>
  <c r="H917" i="23" s="1"/>
  <c r="I917" i="23" a="1"/>
  <c r="I917" i="23"/>
  <c r="J917" i="23" a="1"/>
  <c r="J917" i="23"/>
  <c r="K917" i="23" a="1"/>
  <c r="K917" i="23" s="1"/>
  <c r="L917" i="23"/>
  <c r="N917" i="23"/>
  <c r="V917" i="23" s="1"/>
  <c r="W917" i="23" s="1"/>
  <c r="P917" i="23"/>
  <c r="Q917" i="23" s="1"/>
  <c r="R917" i="23"/>
  <c r="S917" i="23"/>
  <c r="T917" i="23"/>
  <c r="U917" i="23" s="1"/>
  <c r="A918" i="23"/>
  <c r="B918" i="23"/>
  <c r="C918" i="23"/>
  <c r="D918" i="23"/>
  <c r="E918" i="23"/>
  <c r="F918" i="23"/>
  <c r="H918" i="23" a="1"/>
  <c r="H918" i="23" s="1"/>
  <c r="I918" i="23" a="1"/>
  <c r="I918" i="23" s="1"/>
  <c r="J918" i="23" a="1"/>
  <c r="J918" i="23" s="1"/>
  <c r="K918" i="23" a="1"/>
  <c r="K918" i="23" s="1"/>
  <c r="L918" i="23"/>
  <c r="N918" i="23"/>
  <c r="O918" i="23"/>
  <c r="P918" i="23"/>
  <c r="Q918" i="23"/>
  <c r="R918" i="23"/>
  <c r="S918" i="23"/>
  <c r="T918" i="23"/>
  <c r="U918" i="23"/>
  <c r="V918" i="23"/>
  <c r="W918" i="23"/>
  <c r="A919" i="23"/>
  <c r="B919" i="23"/>
  <c r="C919" i="23"/>
  <c r="D919" i="23"/>
  <c r="E919" i="23"/>
  <c r="F919" i="23"/>
  <c r="H919" i="23" a="1"/>
  <c r="H919" i="23"/>
  <c r="I919" i="23" a="1"/>
  <c r="I919" i="23"/>
  <c r="J919" i="23" a="1"/>
  <c r="J919" i="23"/>
  <c r="K919" i="23" a="1"/>
  <c r="K919" i="23"/>
  <c r="L919" i="23"/>
  <c r="N919" i="23"/>
  <c r="V919" i="23" s="1"/>
  <c r="W919" i="23" s="1"/>
  <c r="P919" i="23"/>
  <c r="Q919" i="23"/>
  <c r="R919" i="23"/>
  <c r="S919" i="23" s="1"/>
  <c r="T919" i="23"/>
  <c r="U919" i="23" s="1"/>
  <c r="A920" i="23"/>
  <c r="B920" i="23"/>
  <c r="C920" i="23"/>
  <c r="D920" i="23"/>
  <c r="E920" i="23"/>
  <c r="F920" i="23"/>
  <c r="H920" i="23" a="1"/>
  <c r="H920" i="23" s="1"/>
  <c r="I920" i="23" a="1"/>
  <c r="I920" i="23" s="1"/>
  <c r="J920" i="23" a="1"/>
  <c r="J920" i="23" s="1"/>
  <c r="K920" i="23" a="1"/>
  <c r="K920" i="23" s="1"/>
  <c r="L920" i="23"/>
  <c r="N920" i="23"/>
  <c r="O920" i="23"/>
  <c r="P920" i="23"/>
  <c r="Q920" i="23" s="1"/>
  <c r="R920" i="23"/>
  <c r="S920" i="23"/>
  <c r="T920" i="23"/>
  <c r="U920" i="23"/>
  <c r="V920" i="23"/>
  <c r="W920" i="23"/>
  <c r="A921" i="23"/>
  <c r="B921" i="23"/>
  <c r="C921" i="23"/>
  <c r="D921" i="23"/>
  <c r="E921" i="23"/>
  <c r="F921" i="23"/>
  <c r="H921" i="23" a="1"/>
  <c r="H921" i="23" s="1"/>
  <c r="I921" i="23" a="1"/>
  <c r="I921" i="23"/>
  <c r="J921" i="23" a="1"/>
  <c r="J921" i="23"/>
  <c r="K921" i="23" a="1"/>
  <c r="K921" i="23"/>
  <c r="L921" i="23"/>
  <c r="N921" i="23"/>
  <c r="V921" i="23" s="1"/>
  <c r="W921" i="23" s="1"/>
  <c r="P921" i="23"/>
  <c r="Q921" i="23" s="1"/>
  <c r="R921" i="23"/>
  <c r="S921" i="23" s="1"/>
  <c r="T921" i="23"/>
  <c r="U921" i="23"/>
  <c r="A922" i="23"/>
  <c r="B922" i="23"/>
  <c r="C922" i="23"/>
  <c r="D922" i="23"/>
  <c r="E922" i="23"/>
  <c r="F922" i="23"/>
  <c r="H922" i="23" a="1"/>
  <c r="H922" i="23" s="1"/>
  <c r="I922" i="23" a="1"/>
  <c r="I922" i="23"/>
  <c r="J922" i="23" a="1"/>
  <c r="J922" i="23" s="1"/>
  <c r="K922" i="23" a="1"/>
  <c r="K922" i="23" s="1"/>
  <c r="L922" i="23"/>
  <c r="N922" i="23"/>
  <c r="V922" i="23" s="1"/>
  <c r="W922" i="23" s="1"/>
  <c r="P922" i="23"/>
  <c r="Q922" i="23"/>
  <c r="R922" i="23"/>
  <c r="S922" i="23" s="1"/>
  <c r="T922" i="23"/>
  <c r="U922" i="23"/>
  <c r="A923" i="23"/>
  <c r="B923" i="23"/>
  <c r="C923" i="23"/>
  <c r="D923" i="23"/>
  <c r="E923" i="23"/>
  <c r="F923" i="23"/>
  <c r="H923" i="23" a="1"/>
  <c r="H923" i="23"/>
  <c r="I923" i="23" a="1"/>
  <c r="I923" i="23" s="1"/>
  <c r="J923" i="23" a="1"/>
  <c r="J923" i="23"/>
  <c r="K923" i="23" a="1"/>
  <c r="K923" i="23" s="1"/>
  <c r="L923" i="23"/>
  <c r="N923" i="23"/>
  <c r="O923" i="23" s="1"/>
  <c r="P923" i="23"/>
  <c r="Q923" i="23"/>
  <c r="R923" i="23"/>
  <c r="S923" i="23" s="1"/>
  <c r="T923" i="23"/>
  <c r="U923" i="23" s="1"/>
  <c r="V923" i="23"/>
  <c r="W923" i="23" s="1"/>
  <c r="A924" i="23"/>
  <c r="B924" i="23"/>
  <c r="C924" i="23"/>
  <c r="D924" i="23"/>
  <c r="E924" i="23"/>
  <c r="F924" i="23"/>
  <c r="H924" i="23" a="1"/>
  <c r="H924" i="23" s="1"/>
  <c r="I924" i="23" a="1"/>
  <c r="I924" i="23" s="1"/>
  <c r="J924" i="23" a="1"/>
  <c r="J924" i="23"/>
  <c r="K924" i="23" a="1"/>
  <c r="K924" i="23" s="1"/>
  <c r="L924" i="23"/>
  <c r="N924" i="23"/>
  <c r="V924" i="23" s="1"/>
  <c r="W924" i="23" s="1"/>
  <c r="O924" i="23"/>
  <c r="P924" i="23"/>
  <c r="Q924" i="23"/>
  <c r="R924" i="23"/>
  <c r="S924" i="23"/>
  <c r="T924" i="23"/>
  <c r="U924" i="23" s="1"/>
  <c r="A925" i="23"/>
  <c r="B925" i="23"/>
  <c r="C925" i="23"/>
  <c r="D925" i="23"/>
  <c r="E925" i="23"/>
  <c r="F925" i="23"/>
  <c r="H925" i="23" a="1"/>
  <c r="H925" i="23" s="1"/>
  <c r="I925" i="23" a="1"/>
  <c r="I925" i="23"/>
  <c r="J925" i="23" a="1"/>
  <c r="J925" i="23" s="1"/>
  <c r="K925" i="23" a="1"/>
  <c r="K925" i="23" s="1"/>
  <c r="L925" i="23"/>
  <c r="N925" i="23"/>
  <c r="O925" i="23"/>
  <c r="P925" i="23"/>
  <c r="Q925" i="23" s="1"/>
  <c r="R925" i="23"/>
  <c r="S925" i="23"/>
  <c r="T925" i="23"/>
  <c r="U925" i="23" s="1"/>
  <c r="V925" i="23"/>
  <c r="W925" i="23"/>
  <c r="A926" i="23"/>
  <c r="B926" i="23"/>
  <c r="C926" i="23"/>
  <c r="D926" i="23"/>
  <c r="E926" i="23"/>
  <c r="F926" i="23"/>
  <c r="H926" i="23" a="1"/>
  <c r="H926" i="23"/>
  <c r="I926" i="23" a="1"/>
  <c r="I926" i="23"/>
  <c r="J926" i="23" a="1"/>
  <c r="J926" i="23" s="1"/>
  <c r="K926" i="23" a="1"/>
  <c r="K926" i="23"/>
  <c r="L926" i="23"/>
  <c r="N926" i="23"/>
  <c r="O926" i="23"/>
  <c r="P926" i="23"/>
  <c r="Q926" i="23"/>
  <c r="R926" i="23"/>
  <c r="S926" i="23"/>
  <c r="T926" i="23"/>
  <c r="U926" i="23"/>
  <c r="V926" i="23"/>
  <c r="W926" i="23"/>
  <c r="A927" i="23"/>
  <c r="B927" i="23"/>
  <c r="C927" i="23"/>
  <c r="D927" i="23"/>
  <c r="E927" i="23"/>
  <c r="F927" i="23"/>
  <c r="H927" i="23" a="1"/>
  <c r="H927" i="23"/>
  <c r="I927" i="23" a="1"/>
  <c r="I927" i="23"/>
  <c r="J927" i="23" a="1"/>
  <c r="J927" i="23"/>
  <c r="K927" i="23" a="1"/>
  <c r="K927" i="23"/>
  <c r="L927" i="23"/>
  <c r="N927" i="23"/>
  <c r="O927" i="23" s="1"/>
  <c r="P927" i="23"/>
  <c r="Q927" i="23" s="1"/>
  <c r="R927" i="23"/>
  <c r="S927" i="23" s="1"/>
  <c r="T927" i="23"/>
  <c r="U927" i="23"/>
  <c r="A928" i="23"/>
  <c r="B928" i="23"/>
  <c r="C928" i="23"/>
  <c r="D928" i="23"/>
  <c r="E928" i="23"/>
  <c r="F928" i="23"/>
  <c r="H928" i="23" a="1"/>
  <c r="H928" i="23" s="1"/>
  <c r="I928" i="23" a="1"/>
  <c r="I928" i="23" s="1"/>
  <c r="J928" i="23" a="1"/>
  <c r="J928" i="23" s="1"/>
  <c r="K928" i="23" a="1"/>
  <c r="K928" i="23" s="1"/>
  <c r="L928" i="23"/>
  <c r="N928" i="23"/>
  <c r="O928" i="23"/>
  <c r="P928" i="23"/>
  <c r="Q928" i="23"/>
  <c r="R928" i="23"/>
  <c r="S928" i="23"/>
  <c r="T928" i="23"/>
  <c r="U928" i="23" s="1"/>
  <c r="V928" i="23"/>
  <c r="W928" i="23"/>
  <c r="A929" i="23"/>
  <c r="B929" i="23"/>
  <c r="C929" i="23"/>
  <c r="D929" i="23"/>
  <c r="E929" i="23"/>
  <c r="F929" i="23"/>
  <c r="H929" i="23" a="1"/>
  <c r="H929" i="23"/>
  <c r="I929" i="23" a="1"/>
  <c r="I929" i="23"/>
  <c r="J929" i="23" a="1"/>
  <c r="J929" i="23" s="1"/>
  <c r="K929" i="23" a="1"/>
  <c r="K929" i="23"/>
  <c r="L929" i="23"/>
  <c r="N929" i="23"/>
  <c r="V929" i="23" s="1"/>
  <c r="W929" i="23" s="1"/>
  <c r="O929" i="23"/>
  <c r="P929" i="23"/>
  <c r="Q929" i="23" s="1"/>
  <c r="R929" i="23"/>
  <c r="S929" i="23"/>
  <c r="T929" i="23"/>
  <c r="U929" i="23"/>
  <c r="A930" i="23"/>
  <c r="B930" i="23"/>
  <c r="C930" i="23"/>
  <c r="D930" i="23"/>
  <c r="E930" i="23"/>
  <c r="F930" i="23"/>
  <c r="H930" i="23" a="1"/>
  <c r="H930" i="23" s="1"/>
  <c r="I930" i="23" a="1"/>
  <c r="I930" i="23" s="1"/>
  <c r="J930" i="23" a="1"/>
  <c r="J930" i="23"/>
  <c r="K930" i="23" a="1"/>
  <c r="K930" i="23"/>
  <c r="L930" i="23"/>
  <c r="N930" i="23"/>
  <c r="O930" i="23" s="1"/>
  <c r="P930" i="23"/>
  <c r="Q930" i="23"/>
  <c r="R930" i="23"/>
  <c r="S930" i="23" s="1"/>
  <c r="T930" i="23"/>
  <c r="U930" i="23"/>
  <c r="A931" i="23"/>
  <c r="B931" i="23"/>
  <c r="C931" i="23"/>
  <c r="D931" i="23"/>
  <c r="E931" i="23"/>
  <c r="F931" i="23"/>
  <c r="H931" i="23" a="1"/>
  <c r="H931" i="23"/>
  <c r="I931" i="23" a="1"/>
  <c r="I931" i="23"/>
  <c r="J931" i="23" a="1"/>
  <c r="J931" i="23"/>
  <c r="K931" i="23" a="1"/>
  <c r="K931" i="23" s="1"/>
  <c r="L931" i="23"/>
  <c r="N931" i="23"/>
  <c r="O931" i="23" s="1"/>
  <c r="P931" i="23"/>
  <c r="Q931" i="23"/>
  <c r="R931" i="23"/>
  <c r="S931" i="23" s="1"/>
  <c r="T931" i="23"/>
  <c r="U931" i="23" s="1"/>
  <c r="V931" i="23"/>
  <c r="W931" i="23" s="1"/>
  <c r="A932" i="23"/>
  <c r="B932" i="23"/>
  <c r="C932" i="23"/>
  <c r="D932" i="23"/>
  <c r="E932" i="23"/>
  <c r="F932" i="23"/>
  <c r="H932" i="23" a="1"/>
  <c r="H932" i="23"/>
  <c r="I932" i="23" a="1"/>
  <c r="I932" i="23"/>
  <c r="J932" i="23" a="1"/>
  <c r="J932" i="23" s="1"/>
  <c r="K932" i="23" a="1"/>
  <c r="K932" i="23" s="1"/>
  <c r="L932" i="23"/>
  <c r="N932" i="23"/>
  <c r="O932" i="23" s="1"/>
  <c r="P932" i="23"/>
  <c r="Q932" i="23" s="1"/>
  <c r="R932" i="23"/>
  <c r="S932" i="23"/>
  <c r="T932" i="23"/>
  <c r="U932" i="23" s="1"/>
  <c r="A933" i="23"/>
  <c r="B933" i="23"/>
  <c r="C933" i="23"/>
  <c r="D933" i="23"/>
  <c r="E933" i="23"/>
  <c r="F933" i="23"/>
  <c r="H933" i="23" a="1"/>
  <c r="H933" i="23" s="1"/>
  <c r="I933" i="23" a="1"/>
  <c r="I933" i="23"/>
  <c r="J933" i="23" a="1"/>
  <c r="J933" i="23"/>
  <c r="K933" i="23" a="1"/>
  <c r="K933" i="23"/>
  <c r="L933" i="23"/>
  <c r="N933" i="23"/>
  <c r="V933" i="23" s="1"/>
  <c r="O933" i="23"/>
  <c r="P933" i="23"/>
  <c r="Q933" i="23" s="1"/>
  <c r="R933" i="23"/>
  <c r="S933" i="23" s="1"/>
  <c r="T933" i="23"/>
  <c r="U933" i="23" s="1"/>
  <c r="W933" i="23"/>
  <c r="A934" i="23"/>
  <c r="B934" i="23"/>
  <c r="C934" i="23"/>
  <c r="D934" i="23"/>
  <c r="E934" i="23"/>
  <c r="F934" i="23"/>
  <c r="H934" i="23" a="1"/>
  <c r="H934" i="23"/>
  <c r="I934" i="23" a="1"/>
  <c r="I934" i="23" s="1"/>
  <c r="J934" i="23" a="1"/>
  <c r="J934" i="23" s="1"/>
  <c r="K934" i="23" a="1"/>
  <c r="K934" i="23" s="1"/>
  <c r="L934" i="23"/>
  <c r="N934" i="23"/>
  <c r="O934" i="23"/>
  <c r="P934" i="23"/>
  <c r="Q934" i="23"/>
  <c r="R934" i="23"/>
  <c r="S934" i="23"/>
  <c r="T934" i="23"/>
  <c r="U934" i="23" s="1"/>
  <c r="V934" i="23"/>
  <c r="W934" i="23"/>
  <c r="A935" i="23"/>
  <c r="B935" i="23"/>
  <c r="C935" i="23"/>
  <c r="D935" i="23"/>
  <c r="E935" i="23"/>
  <c r="F935" i="23"/>
  <c r="H935" i="23" a="1"/>
  <c r="H935" i="23"/>
  <c r="I935" i="23" a="1"/>
  <c r="I935" i="23"/>
  <c r="J935" i="23" a="1"/>
  <c r="J935" i="23" s="1"/>
  <c r="K935" i="23" a="1"/>
  <c r="K935" i="23"/>
  <c r="L935" i="23"/>
  <c r="N935" i="23"/>
  <c r="V935" i="23" s="1"/>
  <c r="O935" i="23"/>
  <c r="P935" i="23"/>
  <c r="Q935" i="23" s="1"/>
  <c r="R935" i="23"/>
  <c r="S935" i="23" s="1"/>
  <c r="T935" i="23"/>
  <c r="U935" i="23" s="1"/>
  <c r="W935" i="23"/>
  <c r="A936" i="23"/>
  <c r="B936" i="23"/>
  <c r="C936" i="23"/>
  <c r="D936" i="23"/>
  <c r="E936" i="23"/>
  <c r="F936" i="23"/>
  <c r="H936" i="23" a="1"/>
  <c r="H936" i="23"/>
  <c r="I936" i="23" a="1"/>
  <c r="I936" i="23" s="1"/>
  <c r="J936" i="23" a="1"/>
  <c r="J936" i="23"/>
  <c r="K936" i="23" a="1"/>
  <c r="K936" i="23" s="1"/>
  <c r="L936" i="23"/>
  <c r="N936" i="23"/>
  <c r="O936" i="23"/>
  <c r="P936" i="23"/>
  <c r="Q936" i="23"/>
  <c r="R936" i="23"/>
  <c r="S936" i="23"/>
  <c r="T936" i="23"/>
  <c r="U936" i="23" s="1"/>
  <c r="V936" i="23"/>
  <c r="W936" i="23"/>
  <c r="A937" i="23"/>
  <c r="B937" i="23"/>
  <c r="C937" i="23"/>
  <c r="D937" i="23"/>
  <c r="E937" i="23"/>
  <c r="F937" i="23"/>
  <c r="H937" i="23" a="1"/>
  <c r="H937" i="23"/>
  <c r="I937" i="23" a="1"/>
  <c r="I937" i="23"/>
  <c r="J937" i="23" a="1"/>
  <c r="J937" i="23" s="1"/>
  <c r="K937" i="23" a="1"/>
  <c r="K937" i="23"/>
  <c r="L937" i="23"/>
  <c r="N937" i="23"/>
  <c r="V937" i="23" s="1"/>
  <c r="W937" i="23" s="1"/>
  <c r="P937" i="23"/>
  <c r="Q937" i="23" s="1"/>
  <c r="R937" i="23"/>
  <c r="S937" i="23"/>
  <c r="T937" i="23"/>
  <c r="U937" i="23" s="1"/>
  <c r="A938" i="23"/>
  <c r="B938" i="23"/>
  <c r="C938" i="23"/>
  <c r="D938" i="23"/>
  <c r="E938" i="23"/>
  <c r="F938" i="23"/>
  <c r="H938" i="23" a="1"/>
  <c r="H938" i="23" s="1"/>
  <c r="I938" i="23" a="1"/>
  <c r="I938" i="23"/>
  <c r="J938" i="23" a="1"/>
  <c r="J938" i="23"/>
  <c r="K938" i="23" a="1"/>
  <c r="K938" i="23" s="1"/>
  <c r="L938" i="23"/>
  <c r="N938" i="23"/>
  <c r="O938" i="23" s="1"/>
  <c r="P938" i="23"/>
  <c r="Q938" i="23" s="1"/>
  <c r="R938" i="23"/>
  <c r="S938" i="23" s="1"/>
  <c r="T938" i="23"/>
  <c r="U938" i="23"/>
  <c r="A939" i="23"/>
  <c r="B939" i="23"/>
  <c r="C939" i="23"/>
  <c r="D939" i="23"/>
  <c r="E939" i="23"/>
  <c r="F939" i="23"/>
  <c r="H939" i="23" a="1"/>
  <c r="H939" i="23"/>
  <c r="I939" i="23" a="1"/>
  <c r="I939" i="23" s="1"/>
  <c r="J939" i="23" a="1"/>
  <c r="J939" i="23"/>
  <c r="K939" i="23" a="1"/>
  <c r="K939" i="23"/>
  <c r="L939" i="23"/>
  <c r="N939" i="23"/>
  <c r="O939" i="23" s="1"/>
  <c r="P939" i="23"/>
  <c r="Q939" i="23"/>
  <c r="R939" i="23"/>
  <c r="S939" i="23"/>
  <c r="T939" i="23"/>
  <c r="U939" i="23"/>
  <c r="V939" i="23"/>
  <c r="W939" i="23" s="1"/>
  <c r="A940" i="23"/>
  <c r="B940" i="23"/>
  <c r="C940" i="23"/>
  <c r="D940" i="23"/>
  <c r="E940" i="23"/>
  <c r="F940" i="23"/>
  <c r="H940" i="23" a="1"/>
  <c r="H940" i="23" s="1"/>
  <c r="I940" i="23" a="1"/>
  <c r="I940" i="23"/>
  <c r="J940" i="23" a="1"/>
  <c r="J940" i="23" s="1"/>
  <c r="K940" i="23" a="1"/>
  <c r="K940" i="23" s="1"/>
  <c r="L940" i="23"/>
  <c r="N940" i="23"/>
  <c r="V940" i="23" s="1"/>
  <c r="W940" i="23" s="1"/>
  <c r="P940" i="23"/>
  <c r="Q940" i="23"/>
  <c r="R940" i="23"/>
  <c r="S940" i="23"/>
  <c r="T940" i="23"/>
  <c r="U940" i="23" s="1"/>
  <c r="A941" i="23"/>
  <c r="B941" i="23"/>
  <c r="C941" i="23"/>
  <c r="D941" i="23"/>
  <c r="E941" i="23"/>
  <c r="F941" i="23"/>
  <c r="H941" i="23" a="1"/>
  <c r="H941" i="23"/>
  <c r="I941" i="23" a="1"/>
  <c r="I941" i="23"/>
  <c r="J941" i="23" a="1"/>
  <c r="J941" i="23" s="1"/>
  <c r="K941" i="23" a="1"/>
  <c r="K941" i="23"/>
  <c r="L941" i="23"/>
  <c r="N941" i="23"/>
  <c r="O941" i="23"/>
  <c r="P941" i="23"/>
  <c r="Q941" i="23" s="1"/>
  <c r="R941" i="23"/>
  <c r="S941" i="23"/>
  <c r="T941" i="23"/>
  <c r="U941" i="23" s="1"/>
  <c r="V941" i="23"/>
  <c r="W941" i="23" s="1"/>
  <c r="A942" i="23"/>
  <c r="B942" i="23"/>
  <c r="C942" i="23"/>
  <c r="D942" i="23"/>
  <c r="E942" i="23"/>
  <c r="F942" i="23"/>
  <c r="H942" i="23" a="1"/>
  <c r="H942" i="23"/>
  <c r="I942" i="23" a="1"/>
  <c r="I942" i="23"/>
  <c r="J942" i="23" a="1"/>
  <c r="J942" i="23" s="1"/>
  <c r="K942" i="23" a="1"/>
  <c r="K942" i="23"/>
  <c r="L942" i="23"/>
  <c r="N942" i="23"/>
  <c r="O942" i="23"/>
  <c r="P942" i="23"/>
  <c r="Q942" i="23"/>
  <c r="R942" i="23"/>
  <c r="S942" i="23" s="1"/>
  <c r="T942" i="23"/>
  <c r="U942" i="23"/>
  <c r="V942" i="23"/>
  <c r="W942" i="23"/>
  <c r="A943" i="23"/>
  <c r="B943" i="23"/>
  <c r="C943" i="23"/>
  <c r="D943" i="23"/>
  <c r="E943" i="23"/>
  <c r="F943" i="23"/>
  <c r="H943" i="23" a="1"/>
  <c r="H943" i="23"/>
  <c r="I943" i="23" a="1"/>
  <c r="I943" i="23" s="1"/>
  <c r="J943" i="23" a="1"/>
  <c r="J943" i="23"/>
  <c r="K943" i="23" a="1"/>
  <c r="K943" i="23"/>
  <c r="L943" i="23"/>
  <c r="N943" i="23"/>
  <c r="O943" i="23"/>
  <c r="P943" i="23"/>
  <c r="Q943" i="23" s="1"/>
  <c r="R943" i="23"/>
  <c r="S943" i="23" s="1"/>
  <c r="T943" i="23"/>
  <c r="U943" i="23"/>
  <c r="V943" i="23"/>
  <c r="W943" i="23"/>
  <c r="A944" i="23"/>
  <c r="B944" i="23"/>
  <c r="C944" i="23"/>
  <c r="D944" i="23"/>
  <c r="E944" i="23"/>
  <c r="F944" i="23"/>
  <c r="H944" i="23" a="1"/>
  <c r="H944" i="23"/>
  <c r="I944" i="23" a="1"/>
  <c r="I944" i="23" s="1"/>
  <c r="J944" i="23" a="1"/>
  <c r="J944" i="23"/>
  <c r="K944" i="23" a="1"/>
  <c r="K944" i="23"/>
  <c r="L944" i="23"/>
  <c r="N944" i="23"/>
  <c r="O944" i="23"/>
  <c r="P944" i="23"/>
  <c r="Q944" i="23"/>
  <c r="R944" i="23"/>
  <c r="S944" i="23"/>
  <c r="T944" i="23"/>
  <c r="U944" i="23"/>
  <c r="V944" i="23"/>
  <c r="W944" i="23"/>
  <c r="A945" i="23"/>
  <c r="B945" i="23"/>
  <c r="C945" i="23"/>
  <c r="D945" i="23"/>
  <c r="E945" i="23"/>
  <c r="F945" i="23"/>
  <c r="H945" i="23" a="1"/>
  <c r="H945" i="23"/>
  <c r="I945" i="23" a="1"/>
  <c r="I945" i="23"/>
  <c r="J945" i="23" a="1"/>
  <c r="J945" i="23"/>
  <c r="K945" i="23" a="1"/>
  <c r="K945" i="23"/>
  <c r="L945" i="23"/>
  <c r="N945" i="23"/>
  <c r="V945" i="23" s="1"/>
  <c r="W945" i="23" s="1"/>
  <c r="P945" i="23"/>
  <c r="Q945" i="23" s="1"/>
  <c r="R945" i="23"/>
  <c r="S945" i="23"/>
  <c r="T945" i="23"/>
  <c r="U945" i="23"/>
  <c r="A946" i="23"/>
  <c r="B946" i="23"/>
  <c r="C946" i="23"/>
  <c r="D946" i="23"/>
  <c r="E946" i="23"/>
  <c r="F946" i="23"/>
  <c r="H946" i="23" a="1"/>
  <c r="H946" i="23" s="1"/>
  <c r="I946" i="23" a="1"/>
  <c r="I946" i="23" s="1"/>
  <c r="J946" i="23" a="1"/>
  <c r="J946" i="23" s="1"/>
  <c r="K946" i="23" a="1"/>
  <c r="K946" i="23"/>
  <c r="L946" i="23"/>
  <c r="N946" i="23"/>
  <c r="O946" i="23" s="1"/>
  <c r="P946" i="23"/>
  <c r="Q946" i="23"/>
  <c r="R946" i="23"/>
  <c r="S946" i="23"/>
  <c r="T946" i="23"/>
  <c r="U946" i="23"/>
  <c r="V946" i="23"/>
  <c r="W946" i="23" s="1"/>
  <c r="A947" i="23"/>
  <c r="B947" i="23"/>
  <c r="C947" i="23"/>
  <c r="D947" i="23"/>
  <c r="E947" i="23"/>
  <c r="F947" i="23"/>
  <c r="H947" i="23" a="1"/>
  <c r="H947" i="23" s="1"/>
  <c r="I947" i="23" a="1"/>
  <c r="I947" i="23"/>
  <c r="J947" i="23" a="1"/>
  <c r="J947" i="23"/>
  <c r="K947" i="23" a="1"/>
  <c r="K947" i="23" s="1"/>
  <c r="L947" i="23"/>
  <c r="N947" i="23"/>
  <c r="O947" i="23" s="1"/>
  <c r="P947" i="23"/>
  <c r="Q947" i="23" s="1"/>
  <c r="R947" i="23"/>
  <c r="S947" i="23" s="1"/>
  <c r="T947" i="23"/>
  <c r="U947" i="23"/>
  <c r="V947" i="23"/>
  <c r="W947" i="23" s="1"/>
  <c r="A948" i="23"/>
  <c r="B948" i="23"/>
  <c r="C948" i="23"/>
  <c r="D948" i="23"/>
  <c r="E948" i="23"/>
  <c r="F948" i="23"/>
  <c r="H948" i="23" a="1"/>
  <c r="H948" i="23" s="1"/>
  <c r="I948" i="23" a="1"/>
  <c r="I948" i="23"/>
  <c r="J948" i="23" a="1"/>
  <c r="J948" i="23" s="1"/>
  <c r="K948" i="23" a="1"/>
  <c r="K948" i="23" s="1"/>
  <c r="L948" i="23"/>
  <c r="N948" i="23"/>
  <c r="O948" i="23"/>
  <c r="P948" i="23"/>
  <c r="Q948" i="23" s="1"/>
  <c r="R948" i="23"/>
  <c r="S948" i="23"/>
  <c r="T948" i="23"/>
  <c r="U948" i="23"/>
  <c r="V948" i="23"/>
  <c r="W948" i="23" s="1"/>
  <c r="A949" i="23"/>
  <c r="B949" i="23"/>
  <c r="C949" i="23"/>
  <c r="D949" i="23"/>
  <c r="E949" i="23"/>
  <c r="F949" i="23"/>
  <c r="H949" i="23" a="1"/>
  <c r="H949" i="23" s="1"/>
  <c r="I949" i="23" a="1"/>
  <c r="I949" i="23"/>
  <c r="J949" i="23" a="1"/>
  <c r="J949" i="23"/>
  <c r="K949" i="23" a="1"/>
  <c r="K949" i="23"/>
  <c r="L949" i="23"/>
  <c r="N949" i="23"/>
  <c r="V949" i="23" s="1"/>
  <c r="W949" i="23" s="1"/>
  <c r="O949" i="23"/>
  <c r="P949" i="23"/>
  <c r="Q949" i="23"/>
  <c r="R949" i="23"/>
  <c r="S949" i="23"/>
  <c r="T949" i="23"/>
  <c r="U949" i="23" s="1"/>
  <c r="A950" i="23"/>
  <c r="B950" i="23"/>
  <c r="C950" i="23"/>
  <c r="D950" i="23"/>
  <c r="E950" i="23"/>
  <c r="F950" i="23"/>
  <c r="H950" i="23" a="1"/>
  <c r="H950" i="23"/>
  <c r="I950" i="23" a="1"/>
  <c r="I950" i="23"/>
  <c r="J950" i="23" a="1"/>
  <c r="J950" i="23" s="1"/>
  <c r="K950" i="23" a="1"/>
  <c r="K950" i="23" s="1"/>
  <c r="L950" i="23"/>
  <c r="N950" i="23"/>
  <c r="O950" i="23" s="1"/>
  <c r="P950" i="23"/>
  <c r="Q950" i="23"/>
  <c r="R950" i="23"/>
  <c r="S950" i="23"/>
  <c r="T950" i="23"/>
  <c r="U950" i="23"/>
  <c r="V950" i="23"/>
  <c r="W950" i="23" s="1"/>
  <c r="A951" i="23"/>
  <c r="B951" i="23"/>
  <c r="C951" i="23"/>
  <c r="D951" i="23"/>
  <c r="E951" i="23"/>
  <c r="F951" i="23"/>
  <c r="H951" i="23" a="1"/>
  <c r="H951" i="23"/>
  <c r="I951" i="23" a="1"/>
  <c r="I951" i="23"/>
  <c r="J951" i="23" a="1"/>
  <c r="J951" i="23"/>
  <c r="K951" i="23" a="1"/>
  <c r="K951" i="23" s="1"/>
  <c r="L951" i="23"/>
  <c r="N951" i="23"/>
  <c r="V951" i="23" s="1"/>
  <c r="W951" i="23" s="1"/>
  <c r="O951" i="23"/>
  <c r="P951" i="23"/>
  <c r="Q951" i="23"/>
  <c r="R951" i="23"/>
  <c r="S951" i="23" s="1"/>
  <c r="T951" i="23"/>
  <c r="U951" i="23"/>
  <c r="A952" i="23"/>
  <c r="B952" i="23"/>
  <c r="C952" i="23"/>
  <c r="D952" i="23"/>
  <c r="E952" i="23"/>
  <c r="F952" i="23"/>
  <c r="H952" i="23" a="1"/>
  <c r="H952" i="23"/>
  <c r="I952" i="23" a="1"/>
  <c r="I952" i="23" s="1"/>
  <c r="J952" i="23" a="1"/>
  <c r="J952" i="23"/>
  <c r="K952" i="23" a="1"/>
  <c r="K952" i="23" s="1"/>
  <c r="L952" i="23"/>
  <c r="N952" i="23"/>
  <c r="O952" i="23"/>
  <c r="P952" i="23"/>
  <c r="Q952" i="23"/>
  <c r="R952" i="23"/>
  <c r="S952" i="23"/>
  <c r="T952" i="23"/>
  <c r="U952" i="23"/>
  <c r="V952" i="23"/>
  <c r="W952" i="23"/>
  <c r="A953" i="23"/>
  <c r="B953" i="23"/>
  <c r="C953" i="23"/>
  <c r="D953" i="23"/>
  <c r="E953" i="23"/>
  <c r="F953" i="23"/>
  <c r="H953" i="23" a="1"/>
  <c r="H953" i="23"/>
  <c r="I953" i="23" a="1"/>
  <c r="I953" i="23"/>
  <c r="J953" i="23" a="1"/>
  <c r="J953" i="23"/>
  <c r="K953" i="23" a="1"/>
  <c r="K953" i="23"/>
  <c r="L953" i="23"/>
  <c r="N953" i="23"/>
  <c r="V953" i="23" s="1"/>
  <c r="O953" i="23"/>
  <c r="P953" i="23"/>
  <c r="Q953" i="23" s="1"/>
  <c r="R953" i="23"/>
  <c r="S953" i="23"/>
  <c r="T953" i="23"/>
  <c r="U953" i="23"/>
  <c r="W953" i="23"/>
  <c r="A954" i="23"/>
  <c r="B954" i="23"/>
  <c r="C954" i="23"/>
  <c r="D954" i="23"/>
  <c r="E954" i="23"/>
  <c r="F954" i="23"/>
  <c r="H954" i="23" a="1"/>
  <c r="H954" i="23" s="1"/>
  <c r="I954" i="23" a="1"/>
  <c r="I954" i="23"/>
  <c r="J954" i="23" a="1"/>
  <c r="J954" i="23"/>
  <c r="K954" i="23" a="1"/>
  <c r="K954" i="23" s="1"/>
  <c r="L954" i="23"/>
  <c r="N954" i="23"/>
  <c r="O954" i="23"/>
  <c r="P954" i="23"/>
  <c r="Q954" i="23"/>
  <c r="R954" i="23"/>
  <c r="S954" i="23" s="1"/>
  <c r="T954" i="23"/>
  <c r="U954" i="23"/>
  <c r="V954" i="23"/>
  <c r="W954" i="23" s="1"/>
  <c r="A955" i="23"/>
  <c r="B955" i="23"/>
  <c r="C955" i="23"/>
  <c r="D955" i="23"/>
  <c r="E955" i="23"/>
  <c r="F955" i="23"/>
  <c r="H955" i="23" a="1"/>
  <c r="H955" i="23"/>
  <c r="I955" i="23" a="1"/>
  <c r="I955" i="23" s="1"/>
  <c r="J955" i="23" a="1"/>
  <c r="J955" i="23"/>
  <c r="K955" i="23" a="1"/>
  <c r="K955" i="23"/>
  <c r="L955" i="23"/>
  <c r="N955" i="23"/>
  <c r="O955" i="23" s="1"/>
  <c r="P955" i="23"/>
  <c r="Q955" i="23" s="1"/>
  <c r="R955" i="23"/>
  <c r="S955" i="23"/>
  <c r="T955" i="23"/>
  <c r="U955" i="23"/>
  <c r="V955" i="23"/>
  <c r="W955" i="23" s="1"/>
  <c r="A956" i="23"/>
  <c r="B956" i="23"/>
  <c r="C956" i="23"/>
  <c r="D956" i="23"/>
  <c r="E956" i="23"/>
  <c r="F956" i="23"/>
  <c r="H956" i="23" a="1"/>
  <c r="H956" i="23" s="1"/>
  <c r="I956" i="23" a="1"/>
  <c r="I956" i="23"/>
  <c r="J956" i="23" a="1"/>
  <c r="J956" i="23"/>
  <c r="K956" i="23" a="1"/>
  <c r="K956" i="23" s="1"/>
  <c r="L956" i="23"/>
  <c r="N956" i="23"/>
  <c r="V956" i="23" s="1"/>
  <c r="W956" i="23" s="1"/>
  <c r="O956" i="23"/>
  <c r="P956" i="23"/>
  <c r="Q956" i="23" s="1"/>
  <c r="R956" i="23"/>
  <c r="S956" i="23"/>
  <c r="T956" i="23"/>
  <c r="U956" i="23" s="1"/>
  <c r="A957" i="23"/>
  <c r="B957" i="23"/>
  <c r="C957" i="23"/>
  <c r="D957" i="23"/>
  <c r="E957" i="23"/>
  <c r="F957" i="23"/>
  <c r="H957" i="23" a="1"/>
  <c r="H957" i="23"/>
  <c r="I957" i="23" a="1"/>
  <c r="I957" i="23"/>
  <c r="J957" i="23" a="1"/>
  <c r="J957" i="23" s="1"/>
  <c r="K957" i="23" a="1"/>
  <c r="K957" i="23"/>
  <c r="L957" i="23"/>
  <c r="N957" i="23"/>
  <c r="O957" i="23" s="1"/>
  <c r="P957" i="23"/>
  <c r="Q957" i="23" s="1"/>
  <c r="R957" i="23"/>
  <c r="S957" i="23" s="1"/>
  <c r="T957" i="23"/>
  <c r="U957" i="23" s="1"/>
  <c r="A958" i="23"/>
  <c r="B958" i="23"/>
  <c r="C958" i="23"/>
  <c r="D958" i="23"/>
  <c r="E958" i="23"/>
  <c r="F958" i="23"/>
  <c r="H958" i="23" a="1"/>
  <c r="H958" i="23" s="1"/>
  <c r="I958" i="23" a="1"/>
  <c r="I958" i="23"/>
  <c r="J958" i="23" a="1"/>
  <c r="J958" i="23" s="1"/>
  <c r="K958" i="23" a="1"/>
  <c r="K958" i="23"/>
  <c r="L958" i="23"/>
  <c r="N958" i="23"/>
  <c r="O958" i="23"/>
  <c r="P958" i="23"/>
  <c r="Q958" i="23"/>
  <c r="R958" i="23"/>
  <c r="S958" i="23"/>
  <c r="T958" i="23"/>
  <c r="U958" i="23" s="1"/>
  <c r="V958" i="23"/>
  <c r="W958" i="23"/>
  <c r="A959" i="23"/>
  <c r="B959" i="23"/>
  <c r="C959" i="23"/>
  <c r="D959" i="23"/>
  <c r="E959" i="23"/>
  <c r="F959" i="23"/>
  <c r="H959" i="23" a="1"/>
  <c r="H959" i="23"/>
  <c r="I959" i="23" a="1"/>
  <c r="I959" i="23"/>
  <c r="J959" i="23" a="1"/>
  <c r="J959" i="23" s="1"/>
  <c r="K959" i="23" a="1"/>
  <c r="K959" i="23"/>
  <c r="L959" i="23"/>
  <c r="N959" i="23"/>
  <c r="V959" i="23" s="1"/>
  <c r="W959" i="23" s="1"/>
  <c r="O959" i="23"/>
  <c r="P959" i="23"/>
  <c r="Q959" i="23" s="1"/>
  <c r="R959" i="23"/>
  <c r="S959" i="23" s="1"/>
  <c r="T959" i="23"/>
  <c r="U959" i="23" s="1"/>
  <c r="A960" i="23"/>
  <c r="B960" i="23"/>
  <c r="C960" i="23"/>
  <c r="D960" i="23"/>
  <c r="E960" i="23"/>
  <c r="F960" i="23"/>
  <c r="H960" i="23" a="1"/>
  <c r="H960" i="23"/>
  <c r="I960" i="23" a="1"/>
  <c r="I960" i="23" s="1"/>
  <c r="J960" i="23" a="1"/>
  <c r="J960" i="23"/>
  <c r="K960" i="23" a="1"/>
  <c r="K960" i="23"/>
  <c r="L960" i="23"/>
  <c r="N960" i="23"/>
  <c r="O960" i="23"/>
  <c r="P960" i="23"/>
  <c r="Q960" i="23" s="1"/>
  <c r="R960" i="23"/>
  <c r="S960" i="23"/>
  <c r="T960" i="23"/>
  <c r="U960" i="23"/>
  <c r="V960" i="23"/>
  <c r="W960" i="23"/>
  <c r="A961" i="23"/>
  <c r="B961" i="23"/>
  <c r="C961" i="23"/>
  <c r="D961" i="23"/>
  <c r="E961" i="23"/>
  <c r="F961" i="23"/>
  <c r="H961" i="23" a="1"/>
  <c r="H961" i="23" s="1"/>
  <c r="I961" i="23" a="1"/>
  <c r="I961" i="23"/>
  <c r="J961" i="23" a="1"/>
  <c r="J961" i="23"/>
  <c r="K961" i="23" a="1"/>
  <c r="K961" i="23"/>
  <c r="L961" i="23"/>
  <c r="N961" i="23"/>
  <c r="V961" i="23" s="1"/>
  <c r="W961" i="23" s="1"/>
  <c r="O961" i="23"/>
  <c r="P961" i="23"/>
  <c r="Q961" i="23" s="1"/>
  <c r="R961" i="23"/>
  <c r="S961" i="23"/>
  <c r="T961" i="23"/>
  <c r="U961" i="23" s="1"/>
  <c r="A962" i="23"/>
  <c r="B962" i="23"/>
  <c r="C962" i="23"/>
  <c r="D962" i="23"/>
  <c r="E962" i="23"/>
  <c r="F962" i="23"/>
  <c r="H962" i="23" a="1"/>
  <c r="H962" i="23" s="1"/>
  <c r="I962" i="23" a="1"/>
  <c r="I962" i="23" s="1"/>
  <c r="J962" i="23" a="1"/>
  <c r="J962" i="23"/>
  <c r="K962" i="23" a="1"/>
  <c r="K962" i="23" s="1"/>
  <c r="L962" i="23"/>
  <c r="N962" i="23"/>
  <c r="O962" i="23" s="1"/>
  <c r="P962" i="23"/>
  <c r="Q962" i="23" s="1"/>
  <c r="R962" i="23"/>
  <c r="S962" i="23"/>
  <c r="T962" i="23"/>
  <c r="U962" i="23"/>
  <c r="A963" i="23"/>
  <c r="B963" i="23"/>
  <c r="C963" i="23"/>
  <c r="D963" i="23"/>
  <c r="E963" i="23"/>
  <c r="F963" i="23"/>
  <c r="H963" i="23" a="1"/>
  <c r="H963" i="23"/>
  <c r="I963" i="23" a="1"/>
  <c r="I963" i="23" s="1"/>
  <c r="J963" i="23" a="1"/>
  <c r="J963" i="23"/>
  <c r="K963" i="23" a="1"/>
  <c r="K963" i="23" s="1"/>
  <c r="L963" i="23"/>
  <c r="N963" i="23"/>
  <c r="O963" i="23" s="1"/>
  <c r="P963" i="23"/>
  <c r="Q963" i="23"/>
  <c r="R963" i="23"/>
  <c r="S963" i="23" s="1"/>
  <c r="T963" i="23"/>
  <c r="U963" i="23"/>
  <c r="A964" i="23"/>
  <c r="B964" i="23"/>
  <c r="C964" i="23"/>
  <c r="D964" i="23"/>
  <c r="E964" i="23"/>
  <c r="F964" i="23"/>
  <c r="H964" i="23" a="1"/>
  <c r="H964" i="23"/>
  <c r="I964" i="23" a="1"/>
  <c r="I964" i="23" s="1"/>
  <c r="J964" i="23" a="1"/>
  <c r="J964" i="23" s="1"/>
  <c r="K964" i="23" a="1"/>
  <c r="K964" i="23" s="1"/>
  <c r="L964" i="23"/>
  <c r="N964" i="23"/>
  <c r="V964" i="23" s="1"/>
  <c r="W964" i="23" s="1"/>
  <c r="O964" i="23"/>
  <c r="P964" i="23"/>
  <c r="Q964" i="23" s="1"/>
  <c r="R964" i="23"/>
  <c r="S964" i="23"/>
  <c r="T964" i="23"/>
  <c r="U964" i="23"/>
  <c r="A965" i="23"/>
  <c r="B965" i="23"/>
  <c r="C965" i="23"/>
  <c r="D965" i="23"/>
  <c r="E965" i="23"/>
  <c r="F965" i="23"/>
  <c r="H965" i="23" a="1"/>
  <c r="H965" i="23" s="1"/>
  <c r="I965" i="23" a="1"/>
  <c r="I965" i="23"/>
  <c r="J965" i="23" a="1"/>
  <c r="J965" i="23" s="1"/>
  <c r="K965" i="23" a="1"/>
  <c r="K965" i="23"/>
  <c r="L965" i="23"/>
  <c r="N965" i="23"/>
  <c r="V965" i="23" s="1"/>
  <c r="W965" i="23" s="1"/>
  <c r="P965" i="23"/>
  <c r="Q965" i="23"/>
  <c r="R965" i="23"/>
  <c r="S965" i="23"/>
  <c r="T965" i="23"/>
  <c r="U965" i="23" s="1"/>
  <c r="A966" i="23"/>
  <c r="B966" i="23"/>
  <c r="C966" i="23"/>
  <c r="D966" i="23"/>
  <c r="E966" i="23"/>
  <c r="F966" i="23"/>
  <c r="H966" i="23" a="1"/>
  <c r="H966" i="23" s="1"/>
  <c r="I966" i="23" a="1"/>
  <c r="I966" i="23"/>
  <c r="J966" i="23" a="1"/>
  <c r="J966" i="23" s="1"/>
  <c r="K966" i="23" a="1"/>
  <c r="K966" i="23" s="1"/>
  <c r="L966" i="23"/>
  <c r="N966" i="23"/>
  <c r="O966" i="23"/>
  <c r="P966" i="23"/>
  <c r="Q966" i="23"/>
  <c r="R966" i="23"/>
  <c r="S966" i="23"/>
  <c r="T966" i="23"/>
  <c r="U966" i="23"/>
  <c r="V966" i="23"/>
  <c r="W966" i="23"/>
  <c r="A967" i="23"/>
  <c r="B967" i="23"/>
  <c r="C967" i="23"/>
  <c r="D967" i="23"/>
  <c r="E967" i="23"/>
  <c r="F967" i="23"/>
  <c r="H967" i="23" a="1"/>
  <c r="H967" i="23"/>
  <c r="I967" i="23" a="1"/>
  <c r="I967" i="23"/>
  <c r="J967" i="23" a="1"/>
  <c r="J967" i="23"/>
  <c r="K967" i="23" a="1"/>
  <c r="K967" i="23"/>
  <c r="L967" i="23"/>
  <c r="N967" i="23"/>
  <c r="V967" i="23" s="1"/>
  <c r="W967" i="23" s="1"/>
  <c r="O967" i="23"/>
  <c r="P967" i="23"/>
  <c r="Q967" i="23"/>
  <c r="R967" i="23"/>
  <c r="S967" i="23" s="1"/>
  <c r="T967" i="23"/>
  <c r="U967" i="23"/>
  <c r="A968" i="23"/>
  <c r="B968" i="23"/>
  <c r="C968" i="23"/>
  <c r="D968" i="23"/>
  <c r="E968" i="23"/>
  <c r="F968" i="23"/>
  <c r="H968" i="23" a="1"/>
  <c r="H968" i="23"/>
  <c r="I968" i="23" a="1"/>
  <c r="I968" i="23" s="1"/>
  <c r="J968" i="23" a="1"/>
  <c r="J968" i="23" s="1"/>
  <c r="K968" i="23" a="1"/>
  <c r="K968" i="23" s="1"/>
  <c r="L968" i="23"/>
  <c r="N968" i="23"/>
  <c r="O968" i="23"/>
  <c r="P968" i="23"/>
  <c r="Q968" i="23" s="1"/>
  <c r="R968" i="23"/>
  <c r="S968" i="23"/>
  <c r="T968" i="23"/>
  <c r="U968" i="23"/>
  <c r="V968" i="23"/>
  <c r="W968" i="23"/>
  <c r="A969" i="23"/>
  <c r="B969" i="23"/>
  <c r="C969" i="23"/>
  <c r="D969" i="23"/>
  <c r="E969" i="23"/>
  <c r="F969" i="23"/>
  <c r="H969" i="23" a="1"/>
  <c r="H969" i="23" s="1"/>
  <c r="I969" i="23" a="1"/>
  <c r="I969" i="23"/>
  <c r="J969" i="23" a="1"/>
  <c r="J969" i="23"/>
  <c r="K969" i="23" a="1"/>
  <c r="K969" i="23"/>
  <c r="L969" i="23"/>
  <c r="N969" i="23"/>
  <c r="V969" i="23" s="1"/>
  <c r="W969" i="23" s="1"/>
  <c r="O969" i="23"/>
  <c r="P969" i="23"/>
  <c r="Q969" i="23" s="1"/>
  <c r="R969" i="23"/>
  <c r="S969" i="23"/>
  <c r="T969" i="23"/>
  <c r="U969" i="23"/>
  <c r="A970" i="23"/>
  <c r="B970" i="23"/>
  <c r="C970" i="23"/>
  <c r="D970" i="23"/>
  <c r="E970" i="23"/>
  <c r="F970" i="23"/>
  <c r="H970" i="23" a="1"/>
  <c r="H970" i="23" s="1"/>
  <c r="I970" i="23" a="1"/>
  <c r="I970" i="23" s="1"/>
  <c r="J970" i="23" a="1"/>
  <c r="J970" i="23"/>
  <c r="K970" i="23" a="1"/>
  <c r="K970" i="23" s="1"/>
  <c r="L970" i="23"/>
  <c r="N970" i="23"/>
  <c r="V970" i="23" s="1"/>
  <c r="W970" i="23" s="1"/>
  <c r="O970" i="23"/>
  <c r="P970" i="23"/>
  <c r="Q970" i="23"/>
  <c r="R970" i="23"/>
  <c r="S970" i="23" s="1"/>
  <c r="T970" i="23"/>
  <c r="U970" i="23"/>
  <c r="A971" i="23"/>
  <c r="B971" i="23"/>
  <c r="C971" i="23"/>
  <c r="D971" i="23"/>
  <c r="E971" i="23"/>
  <c r="F971" i="23"/>
  <c r="H971" i="23" a="1"/>
  <c r="H971" i="23" s="1"/>
  <c r="I971" i="23" a="1"/>
  <c r="I971" i="23" s="1"/>
  <c r="J971" i="23" a="1"/>
  <c r="J971" i="23"/>
  <c r="K971" i="23" a="1"/>
  <c r="K971" i="23" s="1"/>
  <c r="L971" i="23"/>
  <c r="N971" i="23"/>
  <c r="O971" i="23" s="1"/>
  <c r="P971" i="23"/>
  <c r="Q971" i="23"/>
  <c r="R971" i="23"/>
  <c r="S971" i="23" s="1"/>
  <c r="T971" i="23"/>
  <c r="U971" i="23"/>
  <c r="V971" i="23"/>
  <c r="W971" i="23" s="1"/>
  <c r="A972" i="23"/>
  <c r="B972" i="23"/>
  <c r="C972" i="23"/>
  <c r="D972" i="23"/>
  <c r="E972" i="23"/>
  <c r="F972" i="23"/>
  <c r="H972" i="23" a="1"/>
  <c r="H972" i="23" s="1"/>
  <c r="I972" i="23" a="1"/>
  <c r="I972" i="23"/>
  <c r="J972" i="23" a="1"/>
  <c r="J972" i="23"/>
  <c r="K972" i="23" a="1"/>
  <c r="K972" i="23" s="1"/>
  <c r="L972" i="23"/>
  <c r="N972" i="23"/>
  <c r="O972" i="23"/>
  <c r="P972" i="23"/>
  <c r="Q972" i="23"/>
  <c r="R972" i="23"/>
  <c r="S972" i="23"/>
  <c r="T972" i="23"/>
  <c r="U972" i="23" s="1"/>
  <c r="V972" i="23"/>
  <c r="W972" i="23" s="1"/>
  <c r="A973" i="23"/>
  <c r="B973" i="23"/>
  <c r="C973" i="23"/>
  <c r="D973" i="23"/>
  <c r="E973" i="23"/>
  <c r="F973" i="23"/>
  <c r="H973" i="23" a="1"/>
  <c r="H973" i="23"/>
  <c r="I973" i="23" a="1"/>
  <c r="I973" i="23"/>
  <c r="J973" i="23" a="1"/>
  <c r="J973" i="23" s="1"/>
  <c r="K973" i="23" a="1"/>
  <c r="K973" i="23"/>
  <c r="L973" i="23"/>
  <c r="N973" i="23"/>
  <c r="V973" i="23" s="1"/>
  <c r="W973" i="23" s="1"/>
  <c r="O973" i="23"/>
  <c r="P973" i="23"/>
  <c r="Q973" i="23" s="1"/>
  <c r="R973" i="23"/>
  <c r="S973" i="23"/>
  <c r="T973" i="23"/>
  <c r="U973" i="23" s="1"/>
  <c r="A974" i="23"/>
  <c r="B974" i="23"/>
  <c r="C974" i="23"/>
  <c r="D974" i="23"/>
  <c r="E974" i="23"/>
  <c r="F974" i="23"/>
  <c r="H974" i="23" a="1"/>
  <c r="H974" i="23"/>
  <c r="I974" i="23" a="1"/>
  <c r="I974" i="23"/>
  <c r="J974" i="23" a="1"/>
  <c r="J974" i="23" s="1"/>
  <c r="K974" i="23" a="1"/>
  <c r="K974" i="23" s="1"/>
  <c r="L974" i="23"/>
  <c r="N974" i="23"/>
  <c r="O974" i="23"/>
  <c r="P974" i="23"/>
  <c r="Q974" i="23"/>
  <c r="R974" i="23"/>
  <c r="S974" i="23"/>
  <c r="T974" i="23"/>
  <c r="U974" i="23"/>
  <c r="V974" i="23"/>
  <c r="W974" i="23"/>
  <c r="A975" i="23"/>
  <c r="B975" i="23"/>
  <c r="C975" i="23"/>
  <c r="D975" i="23"/>
  <c r="E975" i="23"/>
  <c r="F975" i="23"/>
  <c r="H975" i="23" a="1"/>
  <c r="H975" i="23"/>
  <c r="I975" i="23" a="1"/>
  <c r="I975" i="23"/>
  <c r="J975" i="23" a="1"/>
  <c r="J975" i="23"/>
  <c r="K975" i="23" a="1"/>
  <c r="K975" i="23"/>
  <c r="L975" i="23"/>
  <c r="N975" i="23"/>
  <c r="V975" i="23" s="1"/>
  <c r="W975" i="23" s="1"/>
  <c r="O975" i="23"/>
  <c r="P975" i="23"/>
  <c r="Q975" i="23" s="1"/>
  <c r="R975" i="23"/>
  <c r="S975" i="23" s="1"/>
  <c r="T975" i="23"/>
  <c r="U975" i="23"/>
  <c r="A976" i="23"/>
  <c r="B976" i="23"/>
  <c r="C976" i="23"/>
  <c r="D976" i="23"/>
  <c r="E976" i="23"/>
  <c r="F976" i="23"/>
  <c r="H976" i="23" a="1"/>
  <c r="H976" i="23"/>
  <c r="I976" i="23" a="1"/>
  <c r="I976" i="23" s="1"/>
  <c r="J976" i="23" a="1"/>
  <c r="J976" i="23" s="1"/>
  <c r="K976" i="23" a="1"/>
  <c r="K976" i="23"/>
  <c r="L976" i="23"/>
  <c r="N976" i="23"/>
  <c r="O976" i="23"/>
  <c r="P976" i="23"/>
  <c r="Q976" i="23"/>
  <c r="R976" i="23"/>
  <c r="S976" i="23" s="1"/>
  <c r="T976" i="23"/>
  <c r="U976" i="23"/>
  <c r="V976" i="23"/>
  <c r="W976" i="23"/>
  <c r="A977" i="23"/>
  <c r="B977" i="23"/>
  <c r="C977" i="23"/>
  <c r="D977" i="23"/>
  <c r="E977" i="23"/>
  <c r="F977" i="23"/>
  <c r="H977" i="23" a="1"/>
  <c r="H977" i="23"/>
  <c r="I977" i="23" a="1"/>
  <c r="I977" i="23" s="1"/>
  <c r="J977" i="23" a="1"/>
  <c r="J977" i="23"/>
  <c r="K977" i="23" a="1"/>
  <c r="K977" i="23"/>
  <c r="L977" i="23"/>
  <c r="N977" i="23"/>
  <c r="O977" i="23"/>
  <c r="P977" i="23"/>
  <c r="Q977" i="23" s="1"/>
  <c r="R977" i="23"/>
  <c r="S977" i="23"/>
  <c r="T977" i="23"/>
  <c r="U977" i="23"/>
  <c r="V977" i="23"/>
  <c r="W977" i="23" s="1"/>
  <c r="A978" i="23"/>
  <c r="B978" i="23"/>
  <c r="C978" i="23"/>
  <c r="D978" i="23"/>
  <c r="E978" i="23"/>
  <c r="F978" i="23"/>
  <c r="H978" i="23" a="1"/>
  <c r="H978" i="23" s="1"/>
  <c r="I978" i="23" a="1"/>
  <c r="I978" i="23" s="1"/>
  <c r="J978" i="23" a="1"/>
  <c r="J978" i="23"/>
  <c r="K978" i="23" a="1"/>
  <c r="K978" i="23"/>
  <c r="L978" i="23"/>
  <c r="N978" i="23"/>
  <c r="O978" i="23" s="1"/>
  <c r="P978" i="23"/>
  <c r="Q978" i="23"/>
  <c r="R978" i="23"/>
  <c r="S978" i="23" s="1"/>
  <c r="T978" i="23"/>
  <c r="U978" i="23"/>
  <c r="A979" i="23"/>
  <c r="B979" i="23"/>
  <c r="C979" i="23"/>
  <c r="D979" i="23"/>
  <c r="E979" i="23"/>
  <c r="F979" i="23"/>
  <c r="H979" i="23" a="1"/>
  <c r="H979" i="23"/>
  <c r="I979" i="23" a="1"/>
  <c r="I979" i="23"/>
  <c r="J979" i="23" a="1"/>
  <c r="J979" i="23"/>
  <c r="K979" i="23" a="1"/>
  <c r="K979" i="23" s="1"/>
  <c r="L979" i="23"/>
  <c r="N979" i="23"/>
  <c r="O979" i="23" s="1"/>
  <c r="P979" i="23"/>
  <c r="Q979" i="23"/>
  <c r="R979" i="23"/>
  <c r="S979" i="23" s="1"/>
  <c r="T979" i="23"/>
  <c r="U979" i="23"/>
  <c r="A980" i="23"/>
  <c r="B980" i="23"/>
  <c r="C980" i="23"/>
  <c r="D980" i="23"/>
  <c r="E980" i="23"/>
  <c r="F980" i="23"/>
  <c r="H980" i="23" a="1"/>
  <c r="H980" i="23"/>
  <c r="I980" i="23" a="1"/>
  <c r="I980" i="23"/>
  <c r="J980" i="23" a="1"/>
  <c r="J980" i="23" s="1"/>
  <c r="K980" i="23" a="1"/>
  <c r="K980" i="23" s="1"/>
  <c r="L980" i="23"/>
  <c r="N980" i="23"/>
  <c r="V980" i="23" s="1"/>
  <c r="W980" i="23" s="1"/>
  <c r="O980" i="23"/>
  <c r="P980" i="23"/>
  <c r="Q980" i="23" s="1"/>
  <c r="R980" i="23"/>
  <c r="S980" i="23"/>
  <c r="T980" i="23"/>
  <c r="U980" i="23"/>
  <c r="A981" i="23"/>
  <c r="B981" i="23"/>
  <c r="C981" i="23"/>
  <c r="D981" i="23"/>
  <c r="E981" i="23"/>
  <c r="F981" i="23"/>
  <c r="H981" i="23" a="1"/>
  <c r="H981" i="23" s="1"/>
  <c r="I981" i="23" a="1"/>
  <c r="I981" i="23"/>
  <c r="J981" i="23" a="1"/>
  <c r="J981" i="23"/>
  <c r="K981" i="23" a="1"/>
  <c r="K981" i="23" s="1"/>
  <c r="L981" i="23"/>
  <c r="N981" i="23"/>
  <c r="V981" i="23" s="1"/>
  <c r="W981" i="23" s="1"/>
  <c r="O981" i="23"/>
  <c r="P981" i="23"/>
  <c r="Q981" i="23" s="1"/>
  <c r="R981" i="23"/>
  <c r="S981" i="23"/>
  <c r="T981" i="23"/>
  <c r="U981" i="23" s="1"/>
  <c r="A982" i="23"/>
  <c r="B982" i="23"/>
  <c r="C982" i="23"/>
  <c r="D982" i="23"/>
  <c r="E982" i="23"/>
  <c r="F982" i="23"/>
  <c r="H982" i="23" a="1"/>
  <c r="H982" i="23"/>
  <c r="I982" i="23" a="1"/>
  <c r="I982" i="23" s="1"/>
  <c r="J982" i="23" a="1"/>
  <c r="J982" i="23" s="1"/>
  <c r="K982" i="23" a="1"/>
  <c r="K982" i="23" s="1"/>
  <c r="L982" i="23"/>
  <c r="N982" i="23"/>
  <c r="O982" i="23"/>
  <c r="P982" i="23"/>
  <c r="Q982" i="23"/>
  <c r="R982" i="23"/>
  <c r="S982" i="23"/>
  <c r="T982" i="23"/>
  <c r="U982" i="23"/>
  <c r="V982" i="23"/>
  <c r="W982" i="23"/>
  <c r="A983" i="23"/>
  <c r="B983" i="23"/>
  <c r="C983" i="23"/>
  <c r="D983" i="23"/>
  <c r="E983" i="23"/>
  <c r="F983" i="23"/>
  <c r="H983" i="23" a="1"/>
  <c r="H983" i="23"/>
  <c r="I983" i="23" a="1"/>
  <c r="I983" i="23"/>
  <c r="J983" i="23" a="1"/>
  <c r="J983" i="23"/>
  <c r="K983" i="23" a="1"/>
  <c r="K983" i="23"/>
  <c r="L983" i="23"/>
  <c r="N983" i="23"/>
  <c r="V983" i="23" s="1"/>
  <c r="W983" i="23" s="1"/>
  <c r="P983" i="23"/>
  <c r="Q983" i="23"/>
  <c r="R983" i="23"/>
  <c r="S983" i="23" s="1"/>
  <c r="T983" i="23"/>
  <c r="U983" i="23" s="1"/>
  <c r="A984" i="23"/>
  <c r="B984" i="23"/>
  <c r="C984" i="23"/>
  <c r="D984" i="23"/>
  <c r="E984" i="23"/>
  <c r="F984" i="23"/>
  <c r="H984" i="23" a="1"/>
  <c r="H984" i="23" s="1"/>
  <c r="I984" i="23" a="1"/>
  <c r="I984" i="23" s="1"/>
  <c r="J984" i="23" a="1"/>
  <c r="J984" i="23"/>
  <c r="K984" i="23" a="1"/>
  <c r="K984" i="23" s="1"/>
  <c r="L984" i="23"/>
  <c r="N984" i="23"/>
  <c r="O984" i="23"/>
  <c r="P984" i="23"/>
  <c r="Q984" i="23"/>
  <c r="R984" i="23"/>
  <c r="S984" i="23"/>
  <c r="T984" i="23"/>
  <c r="U984" i="23"/>
  <c r="V984" i="23"/>
  <c r="W984" i="23"/>
  <c r="A985" i="23"/>
  <c r="B985" i="23"/>
  <c r="C985" i="23"/>
  <c r="D985" i="23"/>
  <c r="E985" i="23"/>
  <c r="F985" i="23"/>
  <c r="H985" i="23" a="1"/>
  <c r="H985" i="23"/>
  <c r="I985" i="23" a="1"/>
  <c r="I985" i="23"/>
  <c r="J985" i="23" a="1"/>
  <c r="J985" i="23"/>
  <c r="K985" i="23" a="1"/>
  <c r="K985" i="23"/>
  <c r="L985" i="23"/>
  <c r="N985" i="23"/>
  <c r="V985" i="23" s="1"/>
  <c r="W985" i="23" s="1"/>
  <c r="P985" i="23"/>
  <c r="Q985" i="23" s="1"/>
  <c r="R985" i="23"/>
  <c r="S985" i="23" s="1"/>
  <c r="T985" i="23"/>
  <c r="U985" i="23"/>
  <c r="A986" i="23"/>
  <c r="B986" i="23"/>
  <c r="C986" i="23"/>
  <c r="D986" i="23"/>
  <c r="E986" i="23"/>
  <c r="F986" i="23"/>
  <c r="H986" i="23" a="1"/>
  <c r="H986" i="23" s="1"/>
  <c r="I986" i="23" a="1"/>
  <c r="I986" i="23"/>
  <c r="J986" i="23" a="1"/>
  <c r="J986" i="23" s="1"/>
  <c r="K986" i="23" a="1"/>
  <c r="K986" i="23" s="1"/>
  <c r="L986" i="23"/>
  <c r="N986" i="23"/>
  <c r="O986" i="23" s="1"/>
  <c r="P986" i="23"/>
  <c r="Q986" i="23"/>
  <c r="R986" i="23"/>
  <c r="S986" i="23" s="1"/>
  <c r="T986" i="23"/>
  <c r="U986" i="23"/>
  <c r="A987" i="23"/>
  <c r="B987" i="23"/>
  <c r="C987" i="23"/>
  <c r="D987" i="23"/>
  <c r="E987" i="23"/>
  <c r="F987" i="23"/>
  <c r="H987" i="23" a="1"/>
  <c r="H987" i="23"/>
  <c r="I987" i="23" a="1"/>
  <c r="I987" i="23" s="1"/>
  <c r="J987" i="23" a="1"/>
  <c r="J987" i="23"/>
  <c r="K987" i="23" a="1"/>
  <c r="K987" i="23"/>
  <c r="L987" i="23"/>
  <c r="N987" i="23"/>
  <c r="O987" i="23" s="1"/>
  <c r="P987" i="23"/>
  <c r="Q987" i="23"/>
  <c r="R987" i="23"/>
  <c r="S987" i="23"/>
  <c r="T987" i="23"/>
  <c r="U987" i="23" s="1"/>
  <c r="V987" i="23"/>
  <c r="W987" i="23" s="1"/>
  <c r="A988" i="23"/>
  <c r="B988" i="23"/>
  <c r="C988" i="23"/>
  <c r="D988" i="23"/>
  <c r="E988" i="23"/>
  <c r="F988" i="23"/>
  <c r="H988" i="23" a="1"/>
  <c r="H988" i="23" s="1"/>
  <c r="I988" i="23" a="1"/>
  <c r="I988" i="23" s="1"/>
  <c r="J988" i="23" a="1"/>
  <c r="J988" i="23"/>
  <c r="K988" i="23" a="1"/>
  <c r="K988" i="23" s="1"/>
  <c r="L988" i="23"/>
  <c r="N988" i="23"/>
  <c r="V988" i="23" s="1"/>
  <c r="W988" i="23" s="1"/>
  <c r="O988" i="23"/>
  <c r="P988" i="23"/>
  <c r="Q988" i="23"/>
  <c r="R988" i="23"/>
  <c r="S988" i="23"/>
  <c r="T988" i="23"/>
  <c r="U988" i="23" s="1"/>
  <c r="A989" i="23"/>
  <c r="B989" i="23"/>
  <c r="C989" i="23"/>
  <c r="D989" i="23"/>
  <c r="E989" i="23"/>
  <c r="F989" i="23"/>
  <c r="H989" i="23" a="1"/>
  <c r="H989" i="23" s="1"/>
  <c r="I989" i="23" a="1"/>
  <c r="I989" i="23"/>
  <c r="J989" i="23" a="1"/>
  <c r="J989" i="23" s="1"/>
  <c r="K989" i="23" a="1"/>
  <c r="K989" i="23" s="1"/>
  <c r="L989" i="23"/>
  <c r="N989" i="23"/>
  <c r="O989" i="23"/>
  <c r="P989" i="23"/>
  <c r="Q989" i="23" s="1"/>
  <c r="R989" i="23"/>
  <c r="S989" i="23"/>
  <c r="T989" i="23"/>
  <c r="U989" i="23" s="1"/>
  <c r="V989" i="23"/>
  <c r="W989" i="23"/>
  <c r="A990" i="23"/>
  <c r="B990" i="23"/>
  <c r="C990" i="23"/>
  <c r="D990" i="23"/>
  <c r="E990" i="23"/>
  <c r="F990" i="23"/>
  <c r="H990" i="23" a="1"/>
  <c r="H990" i="23"/>
  <c r="I990" i="23" a="1"/>
  <c r="I990" i="23"/>
  <c r="J990" i="23" a="1"/>
  <c r="J990" i="23" s="1"/>
  <c r="K990" i="23" a="1"/>
  <c r="K990" i="23"/>
  <c r="L990" i="23"/>
  <c r="N990" i="23"/>
  <c r="O990" i="23"/>
  <c r="P990" i="23"/>
  <c r="Q990" i="23"/>
  <c r="R990" i="23"/>
  <c r="S990" i="23"/>
  <c r="T990" i="23"/>
  <c r="U990" i="23"/>
  <c r="V990" i="23"/>
  <c r="W990" i="23"/>
  <c r="A991" i="23"/>
  <c r="B991" i="23"/>
  <c r="C991" i="23"/>
  <c r="D991" i="23"/>
  <c r="E991" i="23"/>
  <c r="F991" i="23"/>
  <c r="H991" i="23" a="1"/>
  <c r="H991" i="23"/>
  <c r="I991" i="23" a="1"/>
  <c r="I991" i="23"/>
  <c r="J991" i="23" a="1"/>
  <c r="J991" i="23"/>
  <c r="K991" i="23" a="1"/>
  <c r="K991" i="23"/>
  <c r="L991" i="23"/>
  <c r="N991" i="23"/>
  <c r="O991" i="23" s="1"/>
  <c r="P991" i="23"/>
  <c r="Q991" i="23" s="1"/>
  <c r="R991" i="23"/>
  <c r="S991" i="23" s="1"/>
  <c r="T991" i="23"/>
  <c r="U991" i="23"/>
  <c r="A992" i="23"/>
  <c r="B992" i="23"/>
  <c r="C992" i="23"/>
  <c r="D992" i="23"/>
  <c r="E992" i="23"/>
  <c r="F992" i="23"/>
  <c r="H992" i="23" a="1"/>
  <c r="H992" i="23" s="1"/>
  <c r="I992" i="23" a="1"/>
  <c r="I992" i="23" s="1"/>
  <c r="J992" i="23" a="1"/>
  <c r="J992" i="23"/>
  <c r="K992" i="23" a="1"/>
  <c r="K992" i="23" s="1"/>
  <c r="L992" i="23"/>
  <c r="N992" i="23"/>
  <c r="O992" i="23"/>
  <c r="P992" i="23"/>
  <c r="Q992" i="23"/>
  <c r="R992" i="23"/>
  <c r="S992" i="23"/>
  <c r="T992" i="23"/>
  <c r="U992" i="23" s="1"/>
  <c r="V992" i="23"/>
  <c r="W992" i="23"/>
  <c r="A993" i="23"/>
  <c r="B993" i="23"/>
  <c r="C993" i="23"/>
  <c r="D993" i="23"/>
  <c r="E993" i="23"/>
  <c r="F993" i="23"/>
  <c r="H993" i="23" a="1"/>
  <c r="H993" i="23"/>
  <c r="I993" i="23" a="1"/>
  <c r="I993" i="23"/>
  <c r="J993" i="23" a="1"/>
  <c r="J993" i="23" s="1"/>
  <c r="K993" i="23" a="1"/>
  <c r="K993" i="23"/>
  <c r="L993" i="23"/>
  <c r="N993" i="23"/>
  <c r="V993" i="23" s="1"/>
  <c r="W993" i="23" s="1"/>
  <c r="O993" i="23"/>
  <c r="P993" i="23"/>
  <c r="Q993" i="23" s="1"/>
  <c r="R993" i="23"/>
  <c r="S993" i="23"/>
  <c r="T993" i="23"/>
  <c r="U993" i="23"/>
  <c r="A994" i="23"/>
  <c r="B994" i="23"/>
  <c r="C994" i="23"/>
  <c r="D994" i="23"/>
  <c r="E994" i="23"/>
  <c r="F994" i="23"/>
  <c r="H994" i="23" a="1"/>
  <c r="H994" i="23" s="1"/>
  <c r="I994" i="23" a="1"/>
  <c r="I994" i="23" s="1"/>
  <c r="J994" i="23" a="1"/>
  <c r="J994" i="23"/>
  <c r="K994" i="23" a="1"/>
  <c r="K994" i="23"/>
  <c r="L994" i="23"/>
  <c r="N994" i="23"/>
  <c r="O994" i="23" s="1"/>
  <c r="P994" i="23"/>
  <c r="Q994" i="23"/>
  <c r="R994" i="23"/>
  <c r="S994" i="23"/>
  <c r="T994" i="23"/>
  <c r="U994" i="23"/>
  <c r="A995" i="23"/>
  <c r="B995" i="23"/>
  <c r="C995" i="23"/>
  <c r="D995" i="23"/>
  <c r="E995" i="23"/>
  <c r="F995" i="23"/>
  <c r="H995" i="23" a="1"/>
  <c r="H995" i="23"/>
  <c r="I995" i="23" a="1"/>
  <c r="I995" i="23"/>
  <c r="J995" i="23" a="1"/>
  <c r="J995" i="23"/>
  <c r="K995" i="23" a="1"/>
  <c r="K995" i="23" s="1"/>
  <c r="L995" i="23"/>
  <c r="N995" i="23"/>
  <c r="O995" i="23" s="1"/>
  <c r="P995" i="23"/>
  <c r="Q995" i="23"/>
  <c r="R995" i="23"/>
  <c r="S995" i="23" s="1"/>
  <c r="T995" i="23"/>
  <c r="U995" i="23" s="1"/>
  <c r="V995" i="23"/>
  <c r="W995" i="23" s="1"/>
  <c r="A996" i="23"/>
  <c r="B996" i="23"/>
  <c r="C996" i="23"/>
  <c r="D996" i="23"/>
  <c r="E996" i="23"/>
  <c r="F996" i="23"/>
  <c r="H996" i="23" a="1"/>
  <c r="H996" i="23"/>
  <c r="I996" i="23" a="1"/>
  <c r="I996" i="23"/>
  <c r="J996" i="23" a="1"/>
  <c r="J996" i="23" s="1"/>
  <c r="K996" i="23" a="1"/>
  <c r="K996" i="23" s="1"/>
  <c r="L996" i="23"/>
  <c r="N996" i="23"/>
  <c r="O996" i="23" s="1"/>
  <c r="P996" i="23"/>
  <c r="Q996" i="23" s="1"/>
  <c r="R996" i="23"/>
  <c r="S996" i="23"/>
  <c r="T996" i="23"/>
  <c r="U996" i="23" s="1"/>
  <c r="A997" i="23"/>
  <c r="B997" i="23"/>
  <c r="C997" i="23"/>
  <c r="D997" i="23"/>
  <c r="E997" i="23"/>
  <c r="F997" i="23"/>
  <c r="H997" i="23" a="1"/>
  <c r="H997" i="23" s="1"/>
  <c r="I997" i="23" a="1"/>
  <c r="I997" i="23"/>
  <c r="J997" i="23" a="1"/>
  <c r="J997" i="23"/>
  <c r="K997" i="23" a="1"/>
  <c r="K997" i="23"/>
  <c r="L997" i="23"/>
  <c r="N997" i="23"/>
  <c r="V997" i="23" s="1"/>
  <c r="O997" i="23"/>
  <c r="P997" i="23"/>
  <c r="Q997" i="23"/>
  <c r="R997" i="23"/>
  <c r="S997" i="23" s="1"/>
  <c r="T997" i="23"/>
  <c r="U997" i="23" s="1"/>
  <c r="W997" i="23"/>
  <c r="A998" i="23"/>
  <c r="B998" i="23"/>
  <c r="C998" i="23"/>
  <c r="D998" i="23"/>
  <c r="E998" i="23"/>
  <c r="F998" i="23"/>
  <c r="H998" i="23" a="1"/>
  <c r="H998" i="23"/>
  <c r="I998" i="23" a="1"/>
  <c r="I998" i="23"/>
  <c r="J998" i="23" a="1"/>
  <c r="J998" i="23" s="1"/>
  <c r="K998" i="23" a="1"/>
  <c r="K998" i="23" s="1"/>
  <c r="L998" i="23"/>
  <c r="N998" i="23"/>
  <c r="O998" i="23"/>
  <c r="P998" i="23"/>
  <c r="Q998" i="23"/>
  <c r="R998" i="23"/>
  <c r="S998" i="23"/>
  <c r="T998" i="23"/>
  <c r="U998" i="23" s="1"/>
  <c r="V998" i="23"/>
  <c r="W998" i="23"/>
  <c r="A999" i="23"/>
  <c r="B999" i="23"/>
  <c r="C999" i="23"/>
  <c r="D999" i="23"/>
  <c r="E999" i="23"/>
  <c r="F999" i="23"/>
  <c r="H999" i="23" a="1"/>
  <c r="H999" i="23"/>
  <c r="I999" i="23" a="1"/>
  <c r="I999" i="23"/>
  <c r="J999" i="23" a="1"/>
  <c r="J999" i="23" s="1"/>
  <c r="K999" i="23" a="1"/>
  <c r="K999" i="23"/>
  <c r="L999" i="23"/>
  <c r="N999" i="23"/>
  <c r="V999" i="23" s="1"/>
  <c r="O999" i="23"/>
  <c r="P999" i="23"/>
  <c r="Q999" i="23" s="1"/>
  <c r="R999" i="23"/>
  <c r="S999" i="23" s="1"/>
  <c r="T999" i="23"/>
  <c r="U999" i="23"/>
  <c r="W999" i="23"/>
  <c r="A1000" i="23"/>
  <c r="B1000" i="23"/>
  <c r="C1000" i="23"/>
  <c r="D1000" i="23"/>
  <c r="E1000" i="23"/>
  <c r="F1000" i="23"/>
  <c r="H1000" i="23" a="1"/>
  <c r="H1000" i="23"/>
  <c r="I1000" i="23" a="1"/>
  <c r="I1000" i="23" s="1"/>
  <c r="J1000" i="23" a="1"/>
  <c r="J1000" i="23"/>
  <c r="K1000" i="23" a="1"/>
  <c r="K1000" i="23" s="1"/>
  <c r="L1000" i="23"/>
  <c r="N1000" i="23"/>
  <c r="O1000" i="23"/>
  <c r="P1000" i="23"/>
  <c r="Q1000" i="23"/>
  <c r="R1000" i="23"/>
  <c r="S1000" i="23"/>
  <c r="T1000" i="23"/>
  <c r="U1000" i="23" s="1"/>
  <c r="V1000" i="23"/>
  <c r="W1000" i="23"/>
  <c r="A1001" i="23"/>
  <c r="B1001" i="23"/>
  <c r="C1001" i="23"/>
  <c r="D1001" i="23"/>
  <c r="E1001" i="23"/>
  <c r="F1001" i="23"/>
  <c r="H1001" i="23" a="1"/>
  <c r="H1001" i="23"/>
  <c r="I1001" i="23" a="1"/>
  <c r="I1001" i="23"/>
  <c r="J1001" i="23" a="1"/>
  <c r="J1001" i="23" s="1"/>
  <c r="K1001" i="23" a="1"/>
  <c r="K1001" i="23"/>
  <c r="L1001" i="23"/>
  <c r="N1001" i="23"/>
  <c r="V1001" i="23" s="1"/>
  <c r="W1001" i="23" s="1"/>
  <c r="O1001" i="23"/>
  <c r="P1001" i="23"/>
  <c r="Q1001" i="23" s="1"/>
  <c r="R1001" i="23"/>
  <c r="S1001" i="23"/>
  <c r="T1001" i="23"/>
  <c r="U1001" i="23" s="1"/>
  <c r="A1002" i="23"/>
  <c r="B1002" i="23"/>
  <c r="C1002" i="23"/>
  <c r="D1002" i="23"/>
  <c r="E1002" i="23"/>
  <c r="F1002" i="23"/>
  <c r="H1002" i="23" a="1"/>
  <c r="H1002" i="23" s="1"/>
  <c r="I1002" i="23" a="1"/>
  <c r="I1002" i="23"/>
  <c r="J1002" i="23" a="1"/>
  <c r="J1002" i="23"/>
  <c r="K1002" i="23" a="1"/>
  <c r="K1002" i="23" s="1"/>
  <c r="L1002" i="23"/>
  <c r="N1002" i="23"/>
  <c r="V1002" i="23" s="1"/>
  <c r="W1002" i="23" s="1"/>
  <c r="O1002" i="23"/>
  <c r="P1002" i="23"/>
  <c r="Q1002" i="23" s="1"/>
  <c r="R1002" i="23"/>
  <c r="S1002" i="23" s="1"/>
  <c r="T1002" i="23"/>
  <c r="U1002" i="23"/>
  <c r="A1003" i="23"/>
  <c r="B1003" i="23"/>
  <c r="C1003" i="23"/>
  <c r="D1003" i="23"/>
  <c r="E1003" i="23"/>
  <c r="F1003" i="23"/>
  <c r="H1003" i="23" a="1"/>
  <c r="H1003" i="23"/>
  <c r="I1003" i="23" a="1"/>
  <c r="I1003" i="23" s="1"/>
  <c r="J1003" i="23" a="1"/>
  <c r="J1003" i="23"/>
  <c r="K1003" i="23" a="1"/>
  <c r="K1003" i="23"/>
  <c r="L1003" i="23"/>
  <c r="N1003" i="23"/>
  <c r="O1003" i="23" s="1"/>
  <c r="P1003" i="23"/>
  <c r="Q1003" i="23"/>
  <c r="R1003" i="23"/>
  <c r="S1003" i="23"/>
  <c r="T1003" i="23"/>
  <c r="U1003" i="23"/>
  <c r="V1003" i="23"/>
  <c r="W1003" i="23" s="1"/>
  <c r="A1004" i="23"/>
  <c r="B1004" i="23"/>
  <c r="C1004" i="23"/>
  <c r="D1004" i="23"/>
  <c r="E1004" i="23"/>
  <c r="F1004" i="23"/>
  <c r="H1004" i="23" a="1"/>
  <c r="H1004" i="23" s="1"/>
  <c r="I1004" i="23" a="1"/>
  <c r="I1004" i="23"/>
  <c r="J1004" i="23" a="1"/>
  <c r="J1004" i="23" s="1"/>
  <c r="K1004" i="23" a="1"/>
  <c r="K1004" i="23" s="1"/>
  <c r="L1004" i="23"/>
  <c r="N1004" i="23"/>
  <c r="V1004" i="23" s="1"/>
  <c r="W1004" i="23" s="1"/>
  <c r="P1004" i="23"/>
  <c r="Q1004" i="23"/>
  <c r="R1004" i="23"/>
  <c r="S1004" i="23"/>
  <c r="T1004" i="23"/>
  <c r="U1004" i="23" s="1"/>
  <c r="A1005" i="23"/>
  <c r="B1005" i="23"/>
  <c r="C1005" i="23"/>
  <c r="D1005" i="23"/>
  <c r="E1005" i="23"/>
  <c r="F1005" i="23"/>
  <c r="H1005" i="23" a="1"/>
  <c r="H1005" i="23"/>
  <c r="I1005" i="23" a="1"/>
  <c r="I1005" i="23"/>
  <c r="J1005" i="23" a="1"/>
  <c r="J1005" i="23" s="1"/>
  <c r="K1005" i="23" a="1"/>
  <c r="K1005" i="23"/>
  <c r="L1005" i="23"/>
  <c r="N1005" i="23"/>
  <c r="O1005" i="23"/>
  <c r="P1005" i="23"/>
  <c r="Q1005" i="23" s="1"/>
  <c r="R1005" i="23"/>
  <c r="S1005" i="23"/>
  <c r="T1005" i="23"/>
  <c r="U1005" i="23" s="1"/>
  <c r="V1005" i="23"/>
  <c r="W1005" i="23" s="1"/>
  <c r="A1006" i="23"/>
  <c r="B1006" i="23"/>
  <c r="C1006" i="23"/>
  <c r="D1006" i="23"/>
  <c r="E1006" i="23"/>
  <c r="F1006" i="23"/>
  <c r="H1006" i="23" a="1"/>
  <c r="H1006" i="23"/>
  <c r="I1006" i="23" a="1"/>
  <c r="I1006" i="23"/>
  <c r="J1006" i="23" a="1"/>
  <c r="J1006" i="23" s="1"/>
  <c r="K1006" i="23" a="1"/>
  <c r="K1006" i="23"/>
  <c r="L1006" i="23"/>
  <c r="N1006" i="23"/>
  <c r="O1006" i="23"/>
  <c r="P1006" i="23"/>
  <c r="Q1006" i="23"/>
  <c r="R1006" i="23"/>
  <c r="S1006" i="23" s="1"/>
  <c r="T1006" i="23"/>
  <c r="U1006" i="23"/>
  <c r="V1006" i="23"/>
  <c r="W1006" i="23"/>
  <c r="A1007" i="23"/>
  <c r="B1007" i="23"/>
  <c r="C1007" i="23"/>
  <c r="D1007" i="23"/>
  <c r="E1007" i="23"/>
  <c r="F1007" i="23"/>
  <c r="H1007" i="23" a="1"/>
  <c r="H1007" i="23"/>
  <c r="I1007" i="23" a="1"/>
  <c r="I1007" i="23" s="1"/>
  <c r="J1007" i="23" a="1"/>
  <c r="J1007" i="23"/>
  <c r="K1007" i="23" a="1"/>
  <c r="K1007" i="23"/>
  <c r="L1007" i="23"/>
  <c r="N1007" i="23"/>
  <c r="O1007" i="23"/>
  <c r="P1007" i="23"/>
  <c r="Q1007" i="23" s="1"/>
  <c r="R1007" i="23"/>
  <c r="S1007" i="23" s="1"/>
  <c r="T1007" i="23"/>
  <c r="U1007" i="23"/>
  <c r="V1007" i="23"/>
  <c r="W1007" i="23"/>
  <c r="A1008" i="23"/>
  <c r="B1008" i="23"/>
  <c r="C1008" i="23"/>
  <c r="D1008" i="23"/>
  <c r="E1008" i="23"/>
  <c r="F1008" i="23"/>
  <c r="H1008" i="23" a="1"/>
  <c r="H1008" i="23"/>
  <c r="I1008" i="23" a="1"/>
  <c r="I1008" i="23" s="1"/>
  <c r="J1008" i="23" a="1"/>
  <c r="J1008" i="23"/>
  <c r="K1008" i="23" a="1"/>
  <c r="K1008" i="23"/>
  <c r="L1008" i="23"/>
  <c r="N1008" i="23"/>
  <c r="O1008" i="23"/>
  <c r="P1008" i="23"/>
  <c r="Q1008" i="23"/>
  <c r="R1008" i="23"/>
  <c r="S1008" i="23"/>
  <c r="T1008" i="23"/>
  <c r="U1008" i="23"/>
  <c r="V1008" i="23"/>
  <c r="W1008" i="23"/>
  <c r="A101" i="3"/>
  <c r="B101" i="3"/>
  <c r="C101" i="3"/>
  <c r="D101" i="3"/>
  <c r="E101" i="3"/>
  <c r="F101" i="3"/>
  <c r="H101" i="3"/>
  <c r="I101" i="3" a="1"/>
  <c r="I101" i="3"/>
  <c r="J101" i="3"/>
  <c r="K101" i="3" a="1"/>
  <c r="K101" i="3" s="1"/>
  <c r="L101" i="3"/>
  <c r="N101" i="3"/>
  <c r="O101" i="3"/>
  <c r="P101" i="3"/>
  <c r="Q101" i="3"/>
  <c r="R101" i="3"/>
  <c r="S101" i="3"/>
  <c r="T101" i="3"/>
  <c r="U101" i="3" s="1"/>
  <c r="V101" i="3"/>
  <c r="W101" i="3"/>
  <c r="A102" i="3"/>
  <c r="B102" i="3"/>
  <c r="C102" i="3"/>
  <c r="D102" i="3"/>
  <c r="E102" i="3"/>
  <c r="F102" i="3"/>
  <c r="H102" i="3"/>
  <c r="I102" i="3" a="1"/>
  <c r="I102" i="3" s="1"/>
  <c r="J102" i="3"/>
  <c r="K102" i="3" a="1"/>
  <c r="K102" i="3" s="1"/>
  <c r="L102" i="3"/>
  <c r="N102" i="3"/>
  <c r="O102" i="3" s="1"/>
  <c r="P102" i="3"/>
  <c r="Q102" i="3"/>
  <c r="R102" i="3"/>
  <c r="S102" i="3" s="1"/>
  <c r="T102" i="3"/>
  <c r="U102" i="3" s="1"/>
  <c r="V102" i="3"/>
  <c r="W102" i="3" s="1"/>
  <c r="A103" i="3"/>
  <c r="B103" i="3"/>
  <c r="C103" i="3"/>
  <c r="D103" i="3"/>
  <c r="E103" i="3"/>
  <c r="F103" i="3"/>
  <c r="H103" i="3"/>
  <c r="I103" i="3" a="1"/>
  <c r="I103" i="3" s="1"/>
  <c r="J103" i="3"/>
  <c r="K103" i="3" a="1"/>
  <c r="K103" i="3" s="1"/>
  <c r="L103" i="3"/>
  <c r="N103" i="3"/>
  <c r="O103" i="3" s="1"/>
  <c r="P103" i="3"/>
  <c r="Q103" i="3"/>
  <c r="R103" i="3"/>
  <c r="S103" i="3"/>
  <c r="T103" i="3"/>
  <c r="U103" i="3" s="1"/>
  <c r="A104" i="3"/>
  <c r="B104" i="3"/>
  <c r="C104" i="3"/>
  <c r="D104" i="3"/>
  <c r="E104" i="3"/>
  <c r="F104" i="3"/>
  <c r="H104" i="3"/>
  <c r="I104" i="3" a="1"/>
  <c r="I104" i="3" s="1"/>
  <c r="J104" i="3"/>
  <c r="K104" i="3" a="1"/>
  <c r="K104" i="3" s="1"/>
  <c r="L104" i="3"/>
  <c r="N104" i="3"/>
  <c r="O104" i="3" s="1"/>
  <c r="P104" i="3"/>
  <c r="Q104" i="3"/>
  <c r="R104" i="3"/>
  <c r="S104" i="3"/>
  <c r="T104" i="3"/>
  <c r="U104" i="3" s="1"/>
  <c r="V104" i="3"/>
  <c r="W104" i="3" s="1"/>
  <c r="A105" i="3"/>
  <c r="B105" i="3"/>
  <c r="C105" i="3"/>
  <c r="D105" i="3"/>
  <c r="E105" i="3"/>
  <c r="F105" i="3"/>
  <c r="H105" i="3"/>
  <c r="I105" i="3" a="1"/>
  <c r="I105" i="3" s="1"/>
  <c r="J105" i="3"/>
  <c r="K105" i="3" a="1"/>
  <c r="K105" i="3" s="1"/>
  <c r="L105" i="3"/>
  <c r="N105" i="3"/>
  <c r="O105" i="3" s="1"/>
  <c r="P105" i="3"/>
  <c r="Q105" i="3"/>
  <c r="R105" i="3"/>
  <c r="S105" i="3"/>
  <c r="T105" i="3"/>
  <c r="U105" i="3" s="1"/>
  <c r="V105" i="3"/>
  <c r="W105" i="3" s="1"/>
  <c r="A106" i="3"/>
  <c r="B106" i="3"/>
  <c r="C106" i="3"/>
  <c r="D106" i="3"/>
  <c r="E106" i="3"/>
  <c r="F106" i="3"/>
  <c r="H106" i="3"/>
  <c r="I106" i="3" a="1"/>
  <c r="I106" i="3" s="1"/>
  <c r="J106" i="3"/>
  <c r="K106" i="3" a="1"/>
  <c r="K106" i="3" s="1"/>
  <c r="L106" i="3"/>
  <c r="N106" i="3"/>
  <c r="O106" i="3" s="1"/>
  <c r="P106" i="3"/>
  <c r="Q106" i="3"/>
  <c r="R106" i="3"/>
  <c r="S106" i="3"/>
  <c r="T106" i="3"/>
  <c r="U106" i="3"/>
  <c r="V106" i="3"/>
  <c r="W106" i="3" s="1"/>
  <c r="A107" i="3"/>
  <c r="B107" i="3"/>
  <c r="C107" i="3"/>
  <c r="D107" i="3"/>
  <c r="E107" i="3"/>
  <c r="F107" i="3"/>
  <c r="H107" i="3"/>
  <c r="I107" i="3" a="1"/>
  <c r="I107" i="3" s="1"/>
  <c r="J107" i="3"/>
  <c r="K107" i="3" a="1"/>
  <c r="K107" i="3" s="1"/>
  <c r="L107" i="3"/>
  <c r="N107" i="3"/>
  <c r="O107" i="3" s="1"/>
  <c r="P107" i="3"/>
  <c r="Q107" i="3" s="1"/>
  <c r="R107" i="3"/>
  <c r="S107" i="3"/>
  <c r="T107" i="3"/>
  <c r="U107" i="3"/>
  <c r="V107" i="3"/>
  <c r="W107" i="3" s="1"/>
  <c r="A108" i="3"/>
  <c r="B108" i="3"/>
  <c r="C108" i="3"/>
  <c r="D108" i="3"/>
  <c r="E108" i="3"/>
  <c r="F108" i="3"/>
  <c r="H108" i="3"/>
  <c r="I108" i="3" a="1"/>
  <c r="I108" i="3" s="1"/>
  <c r="J108" i="3"/>
  <c r="K108" i="3" a="1"/>
  <c r="K108" i="3"/>
  <c r="L108" i="3"/>
  <c r="N108" i="3"/>
  <c r="V108" i="3" s="1"/>
  <c r="W108" i="3" s="1"/>
  <c r="P108" i="3"/>
  <c r="Q108" i="3" s="1"/>
  <c r="R108" i="3"/>
  <c r="S108" i="3" s="1"/>
  <c r="T108" i="3"/>
  <c r="U108" i="3"/>
  <c r="A109" i="3"/>
  <c r="B109" i="3"/>
  <c r="C109" i="3"/>
  <c r="D109" i="3"/>
  <c r="E109" i="3"/>
  <c r="F109" i="3"/>
  <c r="H109" i="3"/>
  <c r="I109" i="3" a="1"/>
  <c r="I109" i="3"/>
  <c r="J109" i="3"/>
  <c r="K109" i="3" a="1"/>
  <c r="K109" i="3"/>
  <c r="L109" i="3"/>
  <c r="N109" i="3"/>
  <c r="O109" i="3"/>
  <c r="P109" i="3"/>
  <c r="Q109" i="3" s="1"/>
  <c r="R109" i="3"/>
  <c r="S109" i="3"/>
  <c r="T109" i="3"/>
  <c r="U109" i="3"/>
  <c r="V109" i="3"/>
  <c r="W109" i="3"/>
  <c r="A110" i="3"/>
  <c r="B110" i="3"/>
  <c r="C110" i="3"/>
  <c r="D110" i="3"/>
  <c r="E110" i="3"/>
  <c r="F110" i="3"/>
  <c r="H110" i="3"/>
  <c r="I110" i="3" a="1"/>
  <c r="I110" i="3"/>
  <c r="J110" i="3"/>
  <c r="K110" i="3" a="1"/>
  <c r="K110" i="3"/>
  <c r="L110" i="3"/>
  <c r="N110" i="3"/>
  <c r="O110" i="3"/>
  <c r="P110" i="3"/>
  <c r="Q110" i="3" s="1"/>
  <c r="R110" i="3"/>
  <c r="S110" i="3" s="1"/>
  <c r="T110" i="3"/>
  <c r="U110" i="3"/>
  <c r="V110" i="3"/>
  <c r="W110" i="3"/>
  <c r="A111" i="3"/>
  <c r="B111" i="3"/>
  <c r="C111" i="3"/>
  <c r="D111" i="3"/>
  <c r="E111" i="3"/>
  <c r="F111" i="3"/>
  <c r="H111" i="3"/>
  <c r="I111" i="3" a="1"/>
  <c r="I111" i="3" s="1"/>
  <c r="J111" i="3"/>
  <c r="K111" i="3" a="1"/>
  <c r="K111" i="3"/>
  <c r="L111" i="3"/>
  <c r="N111" i="3"/>
  <c r="V111" i="3" s="1"/>
  <c r="W111" i="3" s="1"/>
  <c r="P111" i="3"/>
  <c r="Q111" i="3"/>
  <c r="R111" i="3"/>
  <c r="S111" i="3" s="1"/>
  <c r="T111" i="3"/>
  <c r="U111" i="3"/>
  <c r="A112" i="3"/>
  <c r="B112" i="3"/>
  <c r="C112" i="3"/>
  <c r="D112" i="3"/>
  <c r="E112" i="3"/>
  <c r="F112" i="3"/>
  <c r="H112" i="3"/>
  <c r="I112" i="3" a="1"/>
  <c r="I112" i="3" s="1"/>
  <c r="J112" i="3"/>
  <c r="K112" i="3" a="1"/>
  <c r="K112" i="3"/>
  <c r="L112" i="3"/>
  <c r="N112" i="3"/>
  <c r="O112" i="3"/>
  <c r="P112" i="3"/>
  <c r="Q112" i="3"/>
  <c r="R112" i="3"/>
  <c r="S112" i="3"/>
  <c r="T112" i="3"/>
  <c r="U112" i="3" s="1"/>
  <c r="V112" i="3"/>
  <c r="W112" i="3" s="1"/>
  <c r="A113" i="3"/>
  <c r="B113" i="3"/>
  <c r="C113" i="3"/>
  <c r="D113" i="3"/>
  <c r="E113" i="3"/>
  <c r="F113" i="3"/>
  <c r="H113" i="3"/>
  <c r="I113" i="3" a="1"/>
  <c r="I113" i="3"/>
  <c r="J113" i="3"/>
  <c r="K113" i="3" a="1"/>
  <c r="K113" i="3" s="1"/>
  <c r="L113" i="3"/>
  <c r="N113" i="3"/>
  <c r="O113" i="3"/>
  <c r="P113" i="3"/>
  <c r="Q113" i="3"/>
  <c r="R113" i="3"/>
  <c r="S113" i="3"/>
  <c r="T113" i="3"/>
  <c r="U113" i="3" s="1"/>
  <c r="V113" i="3"/>
  <c r="W113" i="3" s="1"/>
  <c r="A114" i="3"/>
  <c r="B114" i="3"/>
  <c r="C114" i="3"/>
  <c r="D114" i="3"/>
  <c r="E114" i="3"/>
  <c r="F114" i="3"/>
  <c r="H114" i="3"/>
  <c r="I114" i="3" a="1"/>
  <c r="I114" i="3" s="1"/>
  <c r="J114" i="3"/>
  <c r="K114" i="3" a="1"/>
  <c r="K114" i="3" s="1"/>
  <c r="L114" i="3"/>
  <c r="N114" i="3"/>
  <c r="O114" i="3" s="1"/>
  <c r="P114" i="3"/>
  <c r="Q114" i="3" s="1"/>
  <c r="R114" i="3"/>
  <c r="S114" i="3"/>
  <c r="T114" i="3"/>
  <c r="U114" i="3"/>
  <c r="V114" i="3"/>
  <c r="W114" i="3" s="1"/>
  <c r="A115" i="3"/>
  <c r="B115" i="3"/>
  <c r="C115" i="3"/>
  <c r="D115" i="3"/>
  <c r="E115" i="3"/>
  <c r="F115" i="3"/>
  <c r="H115" i="3"/>
  <c r="I115" i="3" a="1"/>
  <c r="I115" i="3" s="1"/>
  <c r="J115" i="3"/>
  <c r="K115" i="3" a="1"/>
  <c r="K115" i="3"/>
  <c r="L115" i="3"/>
  <c r="N115" i="3"/>
  <c r="O115" i="3" s="1"/>
  <c r="P115" i="3"/>
  <c r="Q115" i="3" s="1"/>
  <c r="R115" i="3"/>
  <c r="S115" i="3" s="1"/>
  <c r="T115" i="3"/>
  <c r="U115" i="3"/>
  <c r="V115" i="3"/>
  <c r="W115" i="3" s="1"/>
  <c r="A116" i="3"/>
  <c r="B116" i="3"/>
  <c r="C116" i="3"/>
  <c r="D116" i="3"/>
  <c r="E116" i="3"/>
  <c r="F116" i="3"/>
  <c r="H116" i="3"/>
  <c r="I116" i="3" a="1"/>
  <c r="I116" i="3"/>
  <c r="J116" i="3"/>
  <c r="K116" i="3" a="1"/>
  <c r="K116" i="3"/>
  <c r="L116" i="3"/>
  <c r="N116" i="3"/>
  <c r="V116" i="3" s="1"/>
  <c r="W116" i="3" s="1"/>
  <c r="P116" i="3"/>
  <c r="Q116" i="3" s="1"/>
  <c r="R116" i="3"/>
  <c r="S116" i="3"/>
  <c r="T116" i="3"/>
  <c r="U116" i="3"/>
  <c r="A117" i="3"/>
  <c r="B117" i="3"/>
  <c r="C117" i="3"/>
  <c r="D117" i="3"/>
  <c r="E117" i="3"/>
  <c r="F117" i="3"/>
  <c r="H117" i="3"/>
  <c r="I117" i="3" a="1"/>
  <c r="I117" i="3"/>
  <c r="J117" i="3"/>
  <c r="K117" i="3" a="1"/>
  <c r="K117" i="3"/>
  <c r="L117" i="3"/>
  <c r="N117" i="3"/>
  <c r="O117" i="3"/>
  <c r="P117" i="3"/>
  <c r="Q117" i="3" s="1"/>
  <c r="R117" i="3"/>
  <c r="S117" i="3"/>
  <c r="T117" i="3"/>
  <c r="U117" i="3"/>
  <c r="V117" i="3"/>
  <c r="W117" i="3"/>
  <c r="A118" i="3"/>
  <c r="B118" i="3"/>
  <c r="C118" i="3"/>
  <c r="D118" i="3"/>
  <c r="E118" i="3"/>
  <c r="F118" i="3"/>
  <c r="H118" i="3"/>
  <c r="I118" i="3" a="1"/>
  <c r="I118" i="3"/>
  <c r="J118" i="3"/>
  <c r="K118" i="3" a="1"/>
  <c r="K118" i="3"/>
  <c r="L118" i="3"/>
  <c r="N118" i="3"/>
  <c r="O118" i="3"/>
  <c r="P118" i="3"/>
  <c r="Q118" i="3" s="1"/>
  <c r="R118" i="3"/>
  <c r="S118" i="3" s="1"/>
  <c r="T118" i="3"/>
  <c r="U118" i="3"/>
  <c r="V118" i="3"/>
  <c r="W118" i="3"/>
  <c r="A119" i="3"/>
  <c r="B119" i="3"/>
  <c r="C119" i="3"/>
  <c r="D119" i="3"/>
  <c r="E119" i="3"/>
  <c r="F119" i="3"/>
  <c r="H119" i="3"/>
  <c r="I119" i="3" a="1"/>
  <c r="I119" i="3" s="1"/>
  <c r="J119" i="3"/>
  <c r="K119" i="3" a="1"/>
  <c r="K119" i="3"/>
  <c r="L119" i="3"/>
  <c r="N119" i="3"/>
  <c r="O119" i="3" s="1"/>
  <c r="P119" i="3"/>
  <c r="Q119" i="3"/>
  <c r="R119" i="3"/>
  <c r="S119" i="3" s="1"/>
  <c r="T119" i="3"/>
  <c r="U119" i="3"/>
  <c r="A120" i="3"/>
  <c r="B120" i="3"/>
  <c r="C120" i="3"/>
  <c r="D120" i="3"/>
  <c r="E120" i="3"/>
  <c r="F120" i="3"/>
  <c r="H120" i="3"/>
  <c r="I120" i="3" a="1"/>
  <c r="I120" i="3" s="1"/>
  <c r="J120" i="3"/>
  <c r="K120" i="3" a="1"/>
  <c r="K120" i="3"/>
  <c r="L120" i="3"/>
  <c r="N120" i="3"/>
  <c r="O120" i="3"/>
  <c r="P120" i="3"/>
  <c r="Q120" i="3"/>
  <c r="R120" i="3"/>
  <c r="S120" i="3"/>
  <c r="T120" i="3"/>
  <c r="U120" i="3" s="1"/>
  <c r="V120" i="3"/>
  <c r="W120" i="3" s="1"/>
  <c r="A121" i="3"/>
  <c r="B121" i="3"/>
  <c r="C121" i="3"/>
  <c r="D121" i="3"/>
  <c r="E121" i="3"/>
  <c r="F121" i="3"/>
  <c r="H121" i="3"/>
  <c r="I121" i="3" a="1"/>
  <c r="I121" i="3"/>
  <c r="J121" i="3"/>
  <c r="K121" i="3" a="1"/>
  <c r="K121" i="3" s="1"/>
  <c r="L121" i="3"/>
  <c r="N121" i="3"/>
  <c r="O121" i="3"/>
  <c r="P121" i="3"/>
  <c r="Q121" i="3"/>
  <c r="R121" i="3"/>
  <c r="S121" i="3"/>
  <c r="T121" i="3"/>
  <c r="U121" i="3" s="1"/>
  <c r="V121" i="3"/>
  <c r="W121" i="3" s="1"/>
  <c r="A122" i="3"/>
  <c r="B122" i="3"/>
  <c r="C122" i="3"/>
  <c r="D122" i="3"/>
  <c r="E122" i="3"/>
  <c r="F122" i="3"/>
  <c r="H122" i="3"/>
  <c r="I122" i="3" a="1"/>
  <c r="I122" i="3" s="1"/>
  <c r="J122" i="3"/>
  <c r="K122" i="3" a="1"/>
  <c r="K122" i="3" s="1"/>
  <c r="L122" i="3"/>
  <c r="N122" i="3"/>
  <c r="O122" i="3" s="1"/>
  <c r="P122" i="3"/>
  <c r="Q122" i="3" s="1"/>
  <c r="R122" i="3"/>
  <c r="S122" i="3"/>
  <c r="T122" i="3"/>
  <c r="U122" i="3" s="1"/>
  <c r="V122" i="3"/>
  <c r="W122" i="3" s="1"/>
  <c r="A123" i="3"/>
  <c r="B123" i="3"/>
  <c r="C123" i="3"/>
  <c r="D123" i="3"/>
  <c r="E123" i="3"/>
  <c r="F123" i="3"/>
  <c r="H123" i="3"/>
  <c r="I123" i="3" a="1"/>
  <c r="I123" i="3" s="1"/>
  <c r="J123" i="3"/>
  <c r="K123" i="3" a="1"/>
  <c r="K123" i="3"/>
  <c r="L123" i="3"/>
  <c r="N123" i="3"/>
  <c r="O123" i="3" s="1"/>
  <c r="P123" i="3"/>
  <c r="Q123" i="3" s="1"/>
  <c r="R123" i="3"/>
  <c r="S123" i="3" s="1"/>
  <c r="T123" i="3"/>
  <c r="U123" i="3"/>
  <c r="V123" i="3"/>
  <c r="W123" i="3" s="1"/>
  <c r="A124" i="3"/>
  <c r="B124" i="3"/>
  <c r="C124" i="3"/>
  <c r="D124" i="3"/>
  <c r="E124" i="3"/>
  <c r="F124" i="3"/>
  <c r="H124" i="3"/>
  <c r="I124" i="3" a="1"/>
  <c r="I124" i="3"/>
  <c r="J124" i="3"/>
  <c r="K124" i="3" a="1"/>
  <c r="K124" i="3"/>
  <c r="L124" i="3"/>
  <c r="N124" i="3"/>
  <c r="P124" i="3"/>
  <c r="Q124" i="3" s="1"/>
  <c r="R124" i="3"/>
  <c r="S124" i="3"/>
  <c r="T124" i="3"/>
  <c r="U124" i="3"/>
  <c r="A125" i="3"/>
  <c r="B125" i="3"/>
  <c r="C125" i="3"/>
  <c r="D125" i="3"/>
  <c r="E125" i="3"/>
  <c r="F125" i="3"/>
  <c r="H125" i="3"/>
  <c r="I125" i="3" a="1"/>
  <c r="I125" i="3"/>
  <c r="J125" i="3"/>
  <c r="K125" i="3" a="1"/>
  <c r="K125" i="3"/>
  <c r="L125" i="3"/>
  <c r="N125" i="3"/>
  <c r="O125" i="3"/>
  <c r="P125" i="3"/>
  <c r="Q125" i="3" s="1"/>
  <c r="R125" i="3"/>
  <c r="S125" i="3"/>
  <c r="T125" i="3"/>
  <c r="U125" i="3"/>
  <c r="V125" i="3"/>
  <c r="W125" i="3"/>
  <c r="A126" i="3"/>
  <c r="B126" i="3"/>
  <c r="C126" i="3"/>
  <c r="D126" i="3"/>
  <c r="E126" i="3"/>
  <c r="F126" i="3"/>
  <c r="H126" i="3"/>
  <c r="I126" i="3" a="1"/>
  <c r="I126" i="3"/>
  <c r="J126" i="3"/>
  <c r="K126" i="3" a="1"/>
  <c r="K126" i="3"/>
  <c r="L126" i="3"/>
  <c r="N126" i="3"/>
  <c r="O126" i="3"/>
  <c r="P126" i="3"/>
  <c r="Q126" i="3" s="1"/>
  <c r="R126" i="3"/>
  <c r="S126" i="3" s="1"/>
  <c r="T126" i="3"/>
  <c r="U126" i="3"/>
  <c r="V126" i="3"/>
  <c r="W126" i="3"/>
  <c r="A127" i="3"/>
  <c r="B127" i="3"/>
  <c r="C127" i="3"/>
  <c r="D127" i="3"/>
  <c r="E127" i="3"/>
  <c r="F127" i="3"/>
  <c r="H127" i="3"/>
  <c r="I127" i="3" a="1"/>
  <c r="I127" i="3" s="1"/>
  <c r="J127" i="3"/>
  <c r="K127" i="3" a="1"/>
  <c r="K127" i="3"/>
  <c r="L127" i="3"/>
  <c r="N127" i="3"/>
  <c r="P127" i="3"/>
  <c r="Q127" i="3"/>
  <c r="R127" i="3"/>
  <c r="S127" i="3" s="1"/>
  <c r="T127" i="3"/>
  <c r="U127" i="3"/>
  <c r="A128" i="3"/>
  <c r="B128" i="3"/>
  <c r="C128" i="3"/>
  <c r="D128" i="3"/>
  <c r="E128" i="3"/>
  <c r="F128" i="3"/>
  <c r="H128" i="3"/>
  <c r="I128" i="3" a="1"/>
  <c r="I128" i="3" s="1"/>
  <c r="J128" i="3"/>
  <c r="K128" i="3" a="1"/>
  <c r="K128" i="3"/>
  <c r="L128" i="3"/>
  <c r="N128" i="3"/>
  <c r="O128" i="3"/>
  <c r="P128" i="3"/>
  <c r="Q128" i="3"/>
  <c r="R128" i="3"/>
  <c r="S128" i="3"/>
  <c r="T128" i="3"/>
  <c r="U128" i="3" s="1"/>
  <c r="V128" i="3"/>
  <c r="W128" i="3" s="1"/>
  <c r="A129" i="3"/>
  <c r="B129" i="3"/>
  <c r="C129" i="3"/>
  <c r="D129" i="3"/>
  <c r="E129" i="3"/>
  <c r="F129" i="3"/>
  <c r="H129" i="3"/>
  <c r="I129" i="3" a="1"/>
  <c r="I129" i="3"/>
  <c r="J129" i="3"/>
  <c r="K129" i="3" a="1"/>
  <c r="K129" i="3" s="1"/>
  <c r="L129" i="3"/>
  <c r="N129" i="3"/>
  <c r="O129" i="3"/>
  <c r="P129" i="3"/>
  <c r="Q129" i="3"/>
  <c r="R129" i="3"/>
  <c r="S129" i="3"/>
  <c r="T129" i="3"/>
  <c r="U129" i="3" s="1"/>
  <c r="V129" i="3"/>
  <c r="W129" i="3" s="1"/>
  <c r="A130" i="3"/>
  <c r="B130" i="3"/>
  <c r="C130" i="3"/>
  <c r="D130" i="3"/>
  <c r="E130" i="3"/>
  <c r="F130" i="3"/>
  <c r="H130" i="3"/>
  <c r="I130" i="3" a="1"/>
  <c r="I130" i="3" s="1"/>
  <c r="J130" i="3"/>
  <c r="K130" i="3" a="1"/>
  <c r="K130" i="3" s="1"/>
  <c r="L130" i="3"/>
  <c r="N130" i="3"/>
  <c r="O130" i="3" s="1"/>
  <c r="P130" i="3"/>
  <c r="Q130" i="3" s="1"/>
  <c r="R130" i="3"/>
  <c r="S130" i="3"/>
  <c r="T130" i="3"/>
  <c r="U130" i="3"/>
  <c r="V130" i="3"/>
  <c r="W130" i="3" s="1"/>
  <c r="A131" i="3"/>
  <c r="B131" i="3"/>
  <c r="C131" i="3"/>
  <c r="D131" i="3"/>
  <c r="E131" i="3"/>
  <c r="F131" i="3"/>
  <c r="H131" i="3"/>
  <c r="I131" i="3" a="1"/>
  <c r="I131" i="3" s="1"/>
  <c r="J131" i="3"/>
  <c r="K131" i="3" a="1"/>
  <c r="K131" i="3"/>
  <c r="L131" i="3"/>
  <c r="N131" i="3"/>
  <c r="O131" i="3" s="1"/>
  <c r="P131" i="3"/>
  <c r="Q131" i="3" s="1"/>
  <c r="R131" i="3"/>
  <c r="S131" i="3" s="1"/>
  <c r="T131" i="3"/>
  <c r="U131" i="3"/>
  <c r="V131" i="3"/>
  <c r="W131" i="3" s="1"/>
  <c r="A132" i="3"/>
  <c r="B132" i="3"/>
  <c r="C132" i="3"/>
  <c r="D132" i="3"/>
  <c r="E132" i="3"/>
  <c r="F132" i="3"/>
  <c r="H132" i="3"/>
  <c r="I132" i="3" a="1"/>
  <c r="I132" i="3" s="1"/>
  <c r="J132" i="3"/>
  <c r="K132" i="3" a="1"/>
  <c r="K132" i="3"/>
  <c r="L132" i="3"/>
  <c r="N132" i="3"/>
  <c r="V132" i="3" s="1"/>
  <c r="O132" i="3"/>
  <c r="P132" i="3"/>
  <c r="Q132" i="3" s="1"/>
  <c r="R132" i="3"/>
  <c r="S132" i="3"/>
  <c r="T132" i="3"/>
  <c r="U132" i="3"/>
  <c r="W132" i="3"/>
  <c r="A133" i="3"/>
  <c r="B133" i="3"/>
  <c r="C133" i="3"/>
  <c r="D133" i="3"/>
  <c r="E133" i="3"/>
  <c r="F133" i="3"/>
  <c r="H133" i="3"/>
  <c r="I133" i="3" a="1"/>
  <c r="I133" i="3"/>
  <c r="J133" i="3"/>
  <c r="K133" i="3" a="1"/>
  <c r="K133" i="3"/>
  <c r="L133" i="3"/>
  <c r="N133" i="3"/>
  <c r="O133" i="3"/>
  <c r="P133" i="3"/>
  <c r="Q133" i="3" s="1"/>
  <c r="R133" i="3"/>
  <c r="S133" i="3"/>
  <c r="T133" i="3"/>
  <c r="U133" i="3"/>
  <c r="V133" i="3"/>
  <c r="W133" i="3"/>
  <c r="A134" i="3"/>
  <c r="B134" i="3"/>
  <c r="C134" i="3"/>
  <c r="D134" i="3"/>
  <c r="E134" i="3"/>
  <c r="F134" i="3"/>
  <c r="H134" i="3"/>
  <c r="I134" i="3" a="1"/>
  <c r="I134" i="3"/>
  <c r="J134" i="3"/>
  <c r="K134" i="3" a="1"/>
  <c r="K134" i="3"/>
  <c r="L134" i="3"/>
  <c r="N134" i="3"/>
  <c r="O134" i="3"/>
  <c r="P134" i="3"/>
  <c r="Q134" i="3" s="1"/>
  <c r="R134" i="3"/>
  <c r="S134" i="3" s="1"/>
  <c r="T134" i="3"/>
  <c r="U134" i="3" s="1"/>
  <c r="V134" i="3"/>
  <c r="W134" i="3"/>
  <c r="A135" i="3"/>
  <c r="B135" i="3"/>
  <c r="C135" i="3"/>
  <c r="D135" i="3"/>
  <c r="E135" i="3"/>
  <c r="F135" i="3"/>
  <c r="H135" i="3"/>
  <c r="I135" i="3" a="1"/>
  <c r="I135" i="3" s="1"/>
  <c r="J135" i="3"/>
  <c r="K135" i="3" a="1"/>
  <c r="K135" i="3"/>
  <c r="L135" i="3"/>
  <c r="N135" i="3"/>
  <c r="P135" i="3"/>
  <c r="Q135" i="3"/>
  <c r="R135" i="3"/>
  <c r="S135" i="3" s="1"/>
  <c r="T135" i="3"/>
  <c r="U135" i="3"/>
  <c r="A136" i="3"/>
  <c r="B136" i="3"/>
  <c r="C136" i="3"/>
  <c r="D136" i="3"/>
  <c r="E136" i="3"/>
  <c r="F136" i="3"/>
  <c r="H136" i="3"/>
  <c r="I136" i="3" a="1"/>
  <c r="I136" i="3" s="1"/>
  <c r="J136" i="3"/>
  <c r="K136" i="3" a="1"/>
  <c r="K136" i="3"/>
  <c r="L136" i="3"/>
  <c r="N136" i="3"/>
  <c r="O136" i="3"/>
  <c r="P136" i="3"/>
  <c r="Q136" i="3"/>
  <c r="R136" i="3"/>
  <c r="S136" i="3"/>
  <c r="T136" i="3"/>
  <c r="U136" i="3" s="1"/>
  <c r="V136" i="3"/>
  <c r="W136" i="3" s="1"/>
  <c r="A137" i="3"/>
  <c r="B137" i="3"/>
  <c r="C137" i="3"/>
  <c r="D137" i="3"/>
  <c r="E137" i="3"/>
  <c r="F137" i="3"/>
  <c r="H137" i="3"/>
  <c r="I137" i="3" a="1"/>
  <c r="I137" i="3"/>
  <c r="J137" i="3"/>
  <c r="K137" i="3" a="1"/>
  <c r="K137" i="3" s="1"/>
  <c r="L137" i="3"/>
  <c r="N137" i="3"/>
  <c r="O137" i="3"/>
  <c r="P137" i="3"/>
  <c r="Q137" i="3"/>
  <c r="R137" i="3"/>
  <c r="S137" i="3"/>
  <c r="T137" i="3"/>
  <c r="U137" i="3" s="1"/>
  <c r="V137" i="3"/>
  <c r="W137" i="3" s="1"/>
  <c r="A138" i="3"/>
  <c r="B138" i="3"/>
  <c r="C138" i="3"/>
  <c r="D138" i="3"/>
  <c r="E138" i="3"/>
  <c r="F138" i="3"/>
  <c r="H138" i="3"/>
  <c r="I138" i="3" a="1"/>
  <c r="I138" i="3" s="1"/>
  <c r="J138" i="3"/>
  <c r="K138" i="3" a="1"/>
  <c r="K138" i="3" s="1"/>
  <c r="L138" i="3"/>
  <c r="N138" i="3"/>
  <c r="O138" i="3" s="1"/>
  <c r="P138" i="3"/>
  <c r="Q138" i="3"/>
  <c r="R138" i="3"/>
  <c r="S138" i="3"/>
  <c r="T138" i="3"/>
  <c r="U138" i="3"/>
  <c r="V138" i="3"/>
  <c r="W138" i="3" s="1"/>
  <c r="A139" i="3"/>
  <c r="B139" i="3"/>
  <c r="C139" i="3"/>
  <c r="D139" i="3"/>
  <c r="E139" i="3"/>
  <c r="F139" i="3"/>
  <c r="H139" i="3"/>
  <c r="I139" i="3" a="1"/>
  <c r="I139" i="3" s="1"/>
  <c r="J139" i="3"/>
  <c r="K139" i="3" a="1"/>
  <c r="K139" i="3" s="1"/>
  <c r="L139" i="3"/>
  <c r="N139" i="3"/>
  <c r="O139" i="3" s="1"/>
  <c r="P139" i="3"/>
  <c r="Q139" i="3" s="1"/>
  <c r="R139" i="3"/>
  <c r="S139" i="3"/>
  <c r="T139" i="3"/>
  <c r="U139" i="3"/>
  <c r="A140" i="3"/>
  <c r="B140" i="3"/>
  <c r="C140" i="3"/>
  <c r="D140" i="3"/>
  <c r="E140" i="3"/>
  <c r="F140" i="3"/>
  <c r="H140" i="3"/>
  <c r="I140" i="3" a="1"/>
  <c r="I140" i="3"/>
  <c r="J140" i="3"/>
  <c r="K140" i="3" a="1"/>
  <c r="K140" i="3"/>
  <c r="L140" i="3"/>
  <c r="N140" i="3"/>
  <c r="V140" i="3" s="1"/>
  <c r="P140" i="3"/>
  <c r="Q140" i="3" s="1"/>
  <c r="R140" i="3"/>
  <c r="S140" i="3"/>
  <c r="T140" i="3"/>
  <c r="U140" i="3"/>
  <c r="W140" i="3"/>
  <c r="A141" i="3"/>
  <c r="B141" i="3"/>
  <c r="C141" i="3"/>
  <c r="D141" i="3"/>
  <c r="E141" i="3"/>
  <c r="F141" i="3"/>
  <c r="H141" i="3"/>
  <c r="I141" i="3" a="1"/>
  <c r="I141" i="3"/>
  <c r="J141" i="3"/>
  <c r="K141" i="3" a="1"/>
  <c r="K141" i="3"/>
  <c r="L141" i="3"/>
  <c r="N141" i="3"/>
  <c r="O141" i="3"/>
  <c r="P141" i="3"/>
  <c r="Q141" i="3" s="1"/>
  <c r="R141" i="3"/>
  <c r="S141" i="3" s="1"/>
  <c r="T141" i="3"/>
  <c r="U141" i="3"/>
  <c r="V141" i="3"/>
  <c r="W141" i="3"/>
  <c r="A142" i="3"/>
  <c r="B142" i="3"/>
  <c r="C142" i="3"/>
  <c r="D142" i="3"/>
  <c r="E142" i="3"/>
  <c r="F142" i="3"/>
  <c r="H142" i="3"/>
  <c r="I142" i="3" a="1"/>
  <c r="I142" i="3"/>
  <c r="J142" i="3"/>
  <c r="K142" i="3" a="1"/>
  <c r="K142" i="3"/>
  <c r="L142" i="3"/>
  <c r="N142" i="3"/>
  <c r="O142" i="3"/>
  <c r="P142" i="3"/>
  <c r="Q142" i="3" s="1"/>
  <c r="R142" i="3"/>
  <c r="S142" i="3" s="1"/>
  <c r="T142" i="3"/>
  <c r="U142" i="3"/>
  <c r="V142" i="3"/>
  <c r="W142" i="3"/>
  <c r="A143" i="3"/>
  <c r="B143" i="3"/>
  <c r="C143" i="3"/>
  <c r="D143" i="3"/>
  <c r="E143" i="3"/>
  <c r="F143" i="3"/>
  <c r="H143" i="3"/>
  <c r="I143" i="3" a="1"/>
  <c r="I143" i="3" s="1"/>
  <c r="J143" i="3"/>
  <c r="K143" i="3" a="1"/>
  <c r="K143" i="3"/>
  <c r="L143" i="3"/>
  <c r="N143" i="3"/>
  <c r="O143" i="3" s="1"/>
  <c r="P143" i="3"/>
  <c r="Q143" i="3"/>
  <c r="R143" i="3"/>
  <c r="S143" i="3" s="1"/>
  <c r="T143" i="3"/>
  <c r="U143" i="3"/>
  <c r="A144" i="3"/>
  <c r="B144" i="3"/>
  <c r="C144" i="3"/>
  <c r="D144" i="3"/>
  <c r="E144" i="3"/>
  <c r="F144" i="3"/>
  <c r="H144" i="3"/>
  <c r="I144" i="3" a="1"/>
  <c r="I144" i="3" s="1"/>
  <c r="J144" i="3"/>
  <c r="K144" i="3" a="1"/>
  <c r="K144" i="3"/>
  <c r="L144" i="3"/>
  <c r="N144" i="3"/>
  <c r="O144" i="3"/>
  <c r="P144" i="3"/>
  <c r="Q144" i="3"/>
  <c r="R144" i="3"/>
  <c r="S144" i="3"/>
  <c r="T144" i="3"/>
  <c r="U144" i="3" s="1"/>
  <c r="V144" i="3"/>
  <c r="W144" i="3" s="1"/>
  <c r="A145" i="3"/>
  <c r="B145" i="3"/>
  <c r="C145" i="3"/>
  <c r="D145" i="3"/>
  <c r="E145" i="3"/>
  <c r="F145" i="3"/>
  <c r="H145" i="3"/>
  <c r="I145" i="3" a="1"/>
  <c r="I145" i="3"/>
  <c r="J145" i="3"/>
  <c r="K145" i="3" a="1"/>
  <c r="K145" i="3" s="1"/>
  <c r="L145" i="3"/>
  <c r="N145" i="3"/>
  <c r="O145" i="3"/>
  <c r="P145" i="3"/>
  <c r="Q145" i="3"/>
  <c r="R145" i="3"/>
  <c r="S145" i="3"/>
  <c r="T145" i="3"/>
  <c r="U145" i="3" s="1"/>
  <c r="V145" i="3"/>
  <c r="W145" i="3" s="1"/>
  <c r="A146" i="3"/>
  <c r="B146" i="3"/>
  <c r="C146" i="3"/>
  <c r="D146" i="3"/>
  <c r="E146" i="3"/>
  <c r="F146" i="3"/>
  <c r="H146" i="3"/>
  <c r="I146" i="3" a="1"/>
  <c r="I146" i="3" s="1"/>
  <c r="J146" i="3"/>
  <c r="K146" i="3" a="1"/>
  <c r="K146" i="3" s="1"/>
  <c r="L146" i="3"/>
  <c r="N146" i="3"/>
  <c r="O146" i="3" s="1"/>
  <c r="P146" i="3"/>
  <c r="Q146" i="3" s="1"/>
  <c r="R146" i="3"/>
  <c r="S146" i="3"/>
  <c r="T146" i="3"/>
  <c r="U146" i="3" s="1"/>
  <c r="V146" i="3"/>
  <c r="W146" i="3" s="1"/>
  <c r="A147" i="3"/>
  <c r="B147" i="3"/>
  <c r="C147" i="3"/>
  <c r="D147" i="3"/>
  <c r="E147" i="3"/>
  <c r="F147" i="3"/>
  <c r="H147" i="3"/>
  <c r="I147" i="3" a="1"/>
  <c r="I147" i="3" s="1"/>
  <c r="J147" i="3"/>
  <c r="K147" i="3" a="1"/>
  <c r="K147" i="3" s="1"/>
  <c r="L147" i="3"/>
  <c r="N147" i="3"/>
  <c r="O147" i="3" s="1"/>
  <c r="P147" i="3"/>
  <c r="Q147" i="3" s="1"/>
  <c r="R147" i="3"/>
  <c r="S147" i="3"/>
  <c r="T147" i="3"/>
  <c r="U147" i="3" s="1"/>
  <c r="A148" i="3"/>
  <c r="B148" i="3"/>
  <c r="C148" i="3"/>
  <c r="D148" i="3"/>
  <c r="E148" i="3"/>
  <c r="F148" i="3"/>
  <c r="H148" i="3"/>
  <c r="I148" i="3" a="1"/>
  <c r="I148" i="3"/>
  <c r="J148" i="3"/>
  <c r="K148" i="3" a="1"/>
  <c r="K148" i="3"/>
  <c r="L148" i="3"/>
  <c r="N148" i="3"/>
  <c r="O148" i="3" s="1"/>
  <c r="P148" i="3"/>
  <c r="Q148" i="3" s="1"/>
  <c r="R148" i="3"/>
  <c r="S148" i="3" s="1"/>
  <c r="T148" i="3"/>
  <c r="U148" i="3"/>
  <c r="V148" i="3"/>
  <c r="W148" i="3" s="1"/>
  <c r="A149" i="3"/>
  <c r="B149" i="3"/>
  <c r="C149" i="3"/>
  <c r="D149" i="3"/>
  <c r="E149" i="3"/>
  <c r="F149" i="3"/>
  <c r="H149" i="3"/>
  <c r="I149" i="3" a="1"/>
  <c r="I149" i="3"/>
  <c r="J149" i="3"/>
  <c r="K149" i="3" a="1"/>
  <c r="K149" i="3"/>
  <c r="L149" i="3"/>
  <c r="N149" i="3"/>
  <c r="O149" i="3"/>
  <c r="P149" i="3"/>
  <c r="Q149" i="3" s="1"/>
  <c r="R149" i="3"/>
  <c r="S149" i="3" s="1"/>
  <c r="T149" i="3"/>
  <c r="U149" i="3"/>
  <c r="V149" i="3"/>
  <c r="W149" i="3" s="1"/>
  <c r="A150" i="3"/>
  <c r="B150" i="3"/>
  <c r="C150" i="3"/>
  <c r="D150" i="3"/>
  <c r="E150" i="3"/>
  <c r="F150" i="3"/>
  <c r="H150" i="3"/>
  <c r="I150" i="3" a="1"/>
  <c r="I150" i="3"/>
  <c r="J150" i="3"/>
  <c r="K150" i="3" a="1"/>
  <c r="K150" i="3" s="1"/>
  <c r="L150" i="3"/>
  <c r="N150" i="3"/>
  <c r="O150" i="3"/>
  <c r="P150" i="3"/>
  <c r="Q150" i="3"/>
  <c r="R150" i="3"/>
  <c r="S150" i="3" s="1"/>
  <c r="T150" i="3"/>
  <c r="U150" i="3"/>
  <c r="V150" i="3"/>
  <c r="W150" i="3"/>
  <c r="A151" i="3"/>
  <c r="B151" i="3"/>
  <c r="C151" i="3"/>
  <c r="D151" i="3"/>
  <c r="E151" i="3"/>
  <c r="F151" i="3"/>
  <c r="H151" i="3"/>
  <c r="I151" i="3" a="1"/>
  <c r="I151" i="3" s="1"/>
  <c r="J151" i="3"/>
  <c r="K151" i="3" a="1"/>
  <c r="K151" i="3"/>
  <c r="L151" i="3"/>
  <c r="N151" i="3"/>
  <c r="V151" i="3" s="1"/>
  <c r="O151" i="3"/>
  <c r="P151" i="3"/>
  <c r="Q151" i="3" s="1"/>
  <c r="R151" i="3"/>
  <c r="S151" i="3" s="1"/>
  <c r="T151" i="3"/>
  <c r="U151" i="3"/>
  <c r="W151" i="3"/>
  <c r="A152" i="3"/>
  <c r="B152" i="3"/>
  <c r="C152" i="3"/>
  <c r="D152" i="3"/>
  <c r="E152" i="3"/>
  <c r="F152" i="3"/>
  <c r="H152" i="3"/>
  <c r="I152" i="3" a="1"/>
  <c r="I152" i="3" s="1"/>
  <c r="J152" i="3"/>
  <c r="K152" i="3" a="1"/>
  <c r="K152" i="3" s="1"/>
  <c r="L152" i="3"/>
  <c r="N152" i="3"/>
  <c r="O152" i="3" s="1"/>
  <c r="P152" i="3"/>
  <c r="Q152" i="3"/>
  <c r="R152" i="3"/>
  <c r="S152" i="3" s="1"/>
  <c r="T152" i="3"/>
  <c r="U152" i="3"/>
  <c r="V152" i="3"/>
  <c r="W152" i="3" s="1"/>
  <c r="A153" i="3"/>
  <c r="B153" i="3"/>
  <c r="C153" i="3"/>
  <c r="D153" i="3"/>
  <c r="E153" i="3"/>
  <c r="F153" i="3"/>
  <c r="H153" i="3"/>
  <c r="I153" i="3" a="1"/>
  <c r="I153" i="3" s="1"/>
  <c r="J153" i="3"/>
  <c r="K153" i="3" a="1"/>
  <c r="K153" i="3" s="1"/>
  <c r="L153" i="3"/>
  <c r="N153" i="3"/>
  <c r="V153" i="3" s="1"/>
  <c r="O153" i="3"/>
  <c r="P153" i="3"/>
  <c r="Q153" i="3" s="1"/>
  <c r="R153" i="3"/>
  <c r="S153" i="3"/>
  <c r="T153" i="3"/>
  <c r="U153" i="3" s="1"/>
  <c r="W153" i="3"/>
  <c r="A154" i="3"/>
  <c r="B154" i="3"/>
  <c r="C154" i="3"/>
  <c r="D154" i="3"/>
  <c r="E154" i="3"/>
  <c r="F154" i="3"/>
  <c r="H154" i="3"/>
  <c r="I154" i="3" a="1"/>
  <c r="I154" i="3" s="1"/>
  <c r="J154" i="3"/>
  <c r="K154" i="3" a="1"/>
  <c r="K154" i="3" s="1"/>
  <c r="L154" i="3"/>
  <c r="N154" i="3"/>
  <c r="P154" i="3"/>
  <c r="Q154" i="3"/>
  <c r="R154" i="3"/>
  <c r="S154" i="3"/>
  <c r="T154" i="3"/>
  <c r="U154" i="3"/>
  <c r="A155" i="3"/>
  <c r="B155" i="3"/>
  <c r="C155" i="3"/>
  <c r="D155" i="3"/>
  <c r="E155" i="3"/>
  <c r="F155" i="3"/>
  <c r="H155" i="3"/>
  <c r="I155" i="3" a="1"/>
  <c r="I155" i="3" s="1"/>
  <c r="J155" i="3"/>
  <c r="K155" i="3" a="1"/>
  <c r="K155" i="3" s="1"/>
  <c r="L155" i="3"/>
  <c r="N155" i="3"/>
  <c r="O155" i="3" s="1"/>
  <c r="P155" i="3"/>
  <c r="Q155" i="3"/>
  <c r="R155" i="3"/>
  <c r="S155" i="3" s="1"/>
  <c r="T155" i="3"/>
  <c r="U155" i="3" s="1"/>
  <c r="V155" i="3"/>
  <c r="W155" i="3" s="1"/>
  <c r="A156" i="3"/>
  <c r="B156" i="3"/>
  <c r="C156" i="3"/>
  <c r="D156" i="3"/>
  <c r="E156" i="3"/>
  <c r="F156" i="3"/>
  <c r="H156" i="3"/>
  <c r="I156" i="3" a="1"/>
  <c r="I156" i="3"/>
  <c r="J156" i="3"/>
  <c r="K156" i="3" a="1"/>
  <c r="K156" i="3" s="1"/>
  <c r="L156" i="3"/>
  <c r="N156" i="3"/>
  <c r="O156" i="3" s="1"/>
  <c r="P156" i="3"/>
  <c r="Q156" i="3"/>
  <c r="R156" i="3"/>
  <c r="S156" i="3" s="1"/>
  <c r="T156" i="3"/>
  <c r="U156" i="3"/>
  <c r="V156" i="3"/>
  <c r="W156" i="3" s="1"/>
  <c r="A157" i="3"/>
  <c r="B157" i="3"/>
  <c r="C157" i="3"/>
  <c r="D157" i="3"/>
  <c r="E157" i="3"/>
  <c r="F157" i="3"/>
  <c r="H157" i="3"/>
  <c r="I157" i="3" a="1"/>
  <c r="I157" i="3" s="1"/>
  <c r="J157" i="3"/>
  <c r="K157" i="3" a="1"/>
  <c r="K157" i="3"/>
  <c r="L157" i="3"/>
  <c r="N157" i="3"/>
  <c r="O157" i="3" s="1"/>
  <c r="P157" i="3"/>
  <c r="Q157" i="3" s="1"/>
  <c r="R157" i="3"/>
  <c r="S157" i="3"/>
  <c r="T157" i="3"/>
  <c r="U157" i="3" s="1"/>
  <c r="V157" i="3"/>
  <c r="W157" i="3" s="1"/>
  <c r="A158" i="3"/>
  <c r="B158" i="3"/>
  <c r="C158" i="3"/>
  <c r="D158" i="3"/>
  <c r="E158" i="3"/>
  <c r="F158" i="3"/>
  <c r="H158" i="3"/>
  <c r="I158" i="3" a="1"/>
  <c r="I158" i="3"/>
  <c r="J158" i="3"/>
  <c r="K158" i="3" a="1"/>
  <c r="K158" i="3" s="1"/>
  <c r="L158" i="3"/>
  <c r="N158" i="3"/>
  <c r="O158" i="3"/>
  <c r="P158" i="3"/>
  <c r="Q158" i="3"/>
  <c r="R158" i="3"/>
  <c r="S158" i="3"/>
  <c r="T158" i="3"/>
  <c r="U158" i="3" s="1"/>
  <c r="V158" i="3"/>
  <c r="W158" i="3"/>
  <c r="A159" i="3"/>
  <c r="B159" i="3"/>
  <c r="C159" i="3"/>
  <c r="D159" i="3"/>
  <c r="E159" i="3"/>
  <c r="F159" i="3"/>
  <c r="H159" i="3"/>
  <c r="I159" i="3" a="1"/>
  <c r="I159" i="3" s="1"/>
  <c r="J159" i="3"/>
  <c r="K159" i="3" a="1"/>
  <c r="K159" i="3"/>
  <c r="L159" i="3"/>
  <c r="N159" i="3"/>
  <c r="O159" i="3" s="1"/>
  <c r="P159" i="3"/>
  <c r="Q159" i="3"/>
  <c r="R159" i="3"/>
  <c r="S159" i="3" s="1"/>
  <c r="T159" i="3"/>
  <c r="U159" i="3"/>
  <c r="V159" i="3"/>
  <c r="W159" i="3" s="1"/>
  <c r="A160" i="3"/>
  <c r="B160" i="3"/>
  <c r="C160" i="3"/>
  <c r="D160" i="3"/>
  <c r="E160" i="3"/>
  <c r="F160" i="3"/>
  <c r="H160" i="3"/>
  <c r="I160" i="3" a="1"/>
  <c r="I160" i="3"/>
  <c r="J160" i="3"/>
  <c r="K160" i="3" a="1"/>
  <c r="K160" i="3"/>
  <c r="L160" i="3"/>
  <c r="N160" i="3"/>
  <c r="O160" i="3"/>
  <c r="P160" i="3"/>
  <c r="Q160" i="3"/>
  <c r="R160" i="3"/>
  <c r="S160" i="3" s="1"/>
  <c r="T160" i="3"/>
  <c r="U160" i="3" s="1"/>
  <c r="V160" i="3"/>
  <c r="W160" i="3" s="1"/>
  <c r="A161" i="3"/>
  <c r="B161" i="3"/>
  <c r="C161" i="3"/>
  <c r="D161" i="3"/>
  <c r="E161" i="3"/>
  <c r="F161" i="3"/>
  <c r="H161" i="3"/>
  <c r="I161" i="3" a="1"/>
  <c r="I161" i="3"/>
  <c r="J161" i="3"/>
  <c r="K161" i="3" a="1"/>
  <c r="K161" i="3" s="1"/>
  <c r="L161" i="3"/>
  <c r="N161" i="3"/>
  <c r="O161" i="3" s="1"/>
  <c r="P161" i="3"/>
  <c r="Q161" i="3"/>
  <c r="R161" i="3"/>
  <c r="S161" i="3" s="1"/>
  <c r="T161" i="3"/>
  <c r="U161" i="3" s="1"/>
  <c r="V161" i="3"/>
  <c r="W161" i="3"/>
  <c r="A162" i="3"/>
  <c r="B162" i="3"/>
  <c r="C162" i="3"/>
  <c r="D162" i="3"/>
  <c r="E162" i="3"/>
  <c r="F162" i="3"/>
  <c r="H162" i="3"/>
  <c r="I162" i="3" a="1"/>
  <c r="I162" i="3"/>
  <c r="J162" i="3"/>
  <c r="K162" i="3" a="1"/>
  <c r="K162" i="3" s="1"/>
  <c r="L162" i="3"/>
  <c r="N162" i="3"/>
  <c r="O162" i="3"/>
  <c r="P162" i="3"/>
  <c r="Q162" i="3"/>
  <c r="R162" i="3"/>
  <c r="S162" i="3"/>
  <c r="T162" i="3"/>
  <c r="U162" i="3" s="1"/>
  <c r="V162" i="3"/>
  <c r="W162" i="3"/>
  <c r="A163" i="3"/>
  <c r="B163" i="3"/>
  <c r="C163" i="3"/>
  <c r="D163" i="3"/>
  <c r="E163" i="3"/>
  <c r="F163" i="3"/>
  <c r="H163" i="3"/>
  <c r="I163" i="3" a="1"/>
  <c r="I163" i="3" s="1"/>
  <c r="J163" i="3"/>
  <c r="K163" i="3" a="1"/>
  <c r="K163" i="3"/>
  <c r="L163" i="3"/>
  <c r="N163" i="3"/>
  <c r="O163" i="3" s="1"/>
  <c r="P163" i="3"/>
  <c r="Q163" i="3" s="1"/>
  <c r="R163" i="3"/>
  <c r="S163" i="3" s="1"/>
  <c r="T163" i="3"/>
  <c r="U163" i="3" s="1"/>
  <c r="V163" i="3"/>
  <c r="W163" i="3" s="1"/>
  <c r="A164" i="3"/>
  <c r="B164" i="3"/>
  <c r="C164" i="3"/>
  <c r="D164" i="3"/>
  <c r="E164" i="3"/>
  <c r="F164" i="3"/>
  <c r="H164" i="3"/>
  <c r="I164" i="3" a="1"/>
  <c r="I164" i="3"/>
  <c r="J164" i="3"/>
  <c r="K164" i="3" a="1"/>
  <c r="K164" i="3"/>
  <c r="L164" i="3"/>
  <c r="N164" i="3"/>
  <c r="O164" i="3" s="1"/>
  <c r="P164" i="3"/>
  <c r="Q164" i="3" s="1"/>
  <c r="R164" i="3"/>
  <c r="S164" i="3" s="1"/>
  <c r="T164" i="3"/>
  <c r="U164" i="3"/>
  <c r="V164" i="3"/>
  <c r="W164" i="3" s="1"/>
  <c r="A165" i="3"/>
  <c r="B165" i="3"/>
  <c r="C165" i="3"/>
  <c r="D165" i="3"/>
  <c r="E165" i="3"/>
  <c r="F165" i="3"/>
  <c r="H165" i="3"/>
  <c r="I165" i="3" a="1"/>
  <c r="I165" i="3"/>
  <c r="J165" i="3"/>
  <c r="K165" i="3" a="1"/>
  <c r="K165" i="3"/>
  <c r="L165" i="3"/>
  <c r="N165" i="3"/>
  <c r="O165" i="3"/>
  <c r="P165" i="3"/>
  <c r="Q165" i="3" s="1"/>
  <c r="R165" i="3"/>
  <c r="S165" i="3" s="1"/>
  <c r="T165" i="3"/>
  <c r="U165" i="3"/>
  <c r="V165" i="3"/>
  <c r="W165" i="3" s="1"/>
  <c r="A166" i="3"/>
  <c r="B166" i="3"/>
  <c r="C166" i="3"/>
  <c r="D166" i="3"/>
  <c r="E166" i="3"/>
  <c r="F166" i="3"/>
  <c r="H166" i="3"/>
  <c r="I166" i="3" a="1"/>
  <c r="I166" i="3"/>
  <c r="J166" i="3"/>
  <c r="K166" i="3" a="1"/>
  <c r="K166" i="3"/>
  <c r="L166" i="3"/>
  <c r="N166" i="3"/>
  <c r="O166" i="3"/>
  <c r="P166" i="3"/>
  <c r="Q166" i="3"/>
  <c r="R166" i="3"/>
  <c r="S166" i="3"/>
  <c r="T166" i="3"/>
  <c r="U166" i="3"/>
  <c r="V166" i="3"/>
  <c r="W166" i="3"/>
  <c r="A167" i="3"/>
  <c r="B167" i="3"/>
  <c r="C167" i="3"/>
  <c r="D167" i="3"/>
  <c r="E167" i="3"/>
  <c r="F167" i="3"/>
  <c r="H167" i="3"/>
  <c r="I167" i="3" a="1"/>
  <c r="I167" i="3" s="1"/>
  <c r="J167" i="3"/>
  <c r="K167" i="3" a="1"/>
  <c r="K167" i="3"/>
  <c r="L167" i="3"/>
  <c r="N167" i="3"/>
  <c r="V167" i="3" s="1"/>
  <c r="P167" i="3"/>
  <c r="Q167" i="3" s="1"/>
  <c r="R167" i="3"/>
  <c r="S167" i="3" s="1"/>
  <c r="T167" i="3"/>
  <c r="U167" i="3"/>
  <c r="W167" i="3"/>
  <c r="A168" i="3"/>
  <c r="B168" i="3"/>
  <c r="C168" i="3"/>
  <c r="D168" i="3"/>
  <c r="E168" i="3"/>
  <c r="F168" i="3"/>
  <c r="H168" i="3"/>
  <c r="I168" i="3" a="1"/>
  <c r="I168" i="3" s="1"/>
  <c r="J168" i="3"/>
  <c r="K168" i="3" a="1"/>
  <c r="K168" i="3"/>
  <c r="L168" i="3"/>
  <c r="N168" i="3"/>
  <c r="O168" i="3" s="1"/>
  <c r="P168" i="3"/>
  <c r="Q168" i="3"/>
  <c r="R168" i="3"/>
  <c r="S168" i="3" s="1"/>
  <c r="T168" i="3"/>
  <c r="U168" i="3"/>
  <c r="V168" i="3"/>
  <c r="W168" i="3" s="1"/>
  <c r="A169" i="3"/>
  <c r="B169" i="3"/>
  <c r="C169" i="3"/>
  <c r="D169" i="3"/>
  <c r="E169" i="3"/>
  <c r="F169" i="3"/>
  <c r="H169" i="3"/>
  <c r="I169" i="3" a="1"/>
  <c r="I169" i="3"/>
  <c r="J169" i="3"/>
  <c r="K169" i="3" a="1"/>
  <c r="K169" i="3" s="1"/>
  <c r="L169" i="3"/>
  <c r="N169" i="3"/>
  <c r="P169" i="3"/>
  <c r="Q169" i="3" s="1"/>
  <c r="R169" i="3"/>
  <c r="S169" i="3" s="1"/>
  <c r="T169" i="3"/>
  <c r="U169" i="3" s="1"/>
  <c r="A170" i="3"/>
  <c r="B170" i="3"/>
  <c r="C170" i="3"/>
  <c r="D170" i="3"/>
  <c r="E170" i="3"/>
  <c r="F170" i="3"/>
  <c r="H170" i="3"/>
  <c r="I170" i="3" a="1"/>
  <c r="I170" i="3" s="1"/>
  <c r="J170" i="3"/>
  <c r="K170" i="3" a="1"/>
  <c r="K170" i="3" s="1"/>
  <c r="L170" i="3"/>
  <c r="N170" i="3"/>
  <c r="O170" i="3" s="1"/>
  <c r="P170" i="3"/>
  <c r="Q170" i="3"/>
  <c r="R170" i="3"/>
  <c r="S170" i="3"/>
  <c r="T170" i="3"/>
  <c r="U170" i="3"/>
  <c r="V170" i="3"/>
  <c r="W170" i="3" s="1"/>
  <c r="A171" i="3"/>
  <c r="B171" i="3"/>
  <c r="C171" i="3"/>
  <c r="D171" i="3"/>
  <c r="E171" i="3"/>
  <c r="F171" i="3"/>
  <c r="H171" i="3"/>
  <c r="I171" i="3" a="1"/>
  <c r="I171" i="3" s="1"/>
  <c r="J171" i="3"/>
  <c r="K171" i="3" a="1"/>
  <c r="K171" i="3" s="1"/>
  <c r="L171" i="3"/>
  <c r="N171" i="3"/>
  <c r="O171" i="3" s="1"/>
  <c r="P171" i="3"/>
  <c r="Q171" i="3"/>
  <c r="R171" i="3"/>
  <c r="S171" i="3" s="1"/>
  <c r="T171" i="3"/>
  <c r="U171" i="3" s="1"/>
  <c r="V171" i="3"/>
  <c r="W171" i="3" s="1"/>
  <c r="A172" i="3"/>
  <c r="B172" i="3"/>
  <c r="C172" i="3"/>
  <c r="D172" i="3"/>
  <c r="E172" i="3"/>
  <c r="F172" i="3"/>
  <c r="H172" i="3"/>
  <c r="I172" i="3" a="1"/>
  <c r="I172" i="3" s="1"/>
  <c r="J172" i="3"/>
  <c r="K172" i="3" a="1"/>
  <c r="K172" i="3"/>
  <c r="L172" i="3"/>
  <c r="N172" i="3"/>
  <c r="O172" i="3" s="1"/>
  <c r="P172" i="3"/>
  <c r="Q172" i="3"/>
  <c r="R172" i="3"/>
  <c r="S172" i="3"/>
  <c r="T172" i="3"/>
  <c r="U172" i="3"/>
  <c r="V172" i="3"/>
  <c r="W172" i="3" s="1"/>
  <c r="A173" i="3"/>
  <c r="B173" i="3"/>
  <c r="C173" i="3"/>
  <c r="D173" i="3"/>
  <c r="E173" i="3"/>
  <c r="F173" i="3"/>
  <c r="H173" i="3"/>
  <c r="I173" i="3" a="1"/>
  <c r="I173" i="3"/>
  <c r="J173" i="3"/>
  <c r="K173" i="3" a="1"/>
  <c r="K173" i="3"/>
  <c r="L173" i="3"/>
  <c r="N173" i="3"/>
  <c r="O173" i="3"/>
  <c r="P173" i="3"/>
  <c r="Q173" i="3" s="1"/>
  <c r="R173" i="3"/>
  <c r="S173" i="3" s="1"/>
  <c r="T173" i="3"/>
  <c r="U173" i="3" s="1"/>
  <c r="V173" i="3"/>
  <c r="W173" i="3"/>
  <c r="A174" i="3"/>
  <c r="B174" i="3"/>
  <c r="C174" i="3"/>
  <c r="D174" i="3"/>
  <c r="E174" i="3"/>
  <c r="F174" i="3"/>
  <c r="H174" i="3"/>
  <c r="I174" i="3" a="1"/>
  <c r="I174" i="3"/>
  <c r="J174" i="3"/>
  <c r="K174" i="3" a="1"/>
  <c r="K174" i="3" s="1"/>
  <c r="L174" i="3"/>
  <c r="N174" i="3"/>
  <c r="O174" i="3"/>
  <c r="P174" i="3"/>
  <c r="Q174" i="3"/>
  <c r="R174" i="3"/>
  <c r="S174" i="3"/>
  <c r="T174" i="3"/>
  <c r="U174" i="3" s="1"/>
  <c r="V174" i="3"/>
  <c r="W174" i="3"/>
  <c r="A175" i="3"/>
  <c r="B175" i="3"/>
  <c r="C175" i="3"/>
  <c r="D175" i="3"/>
  <c r="E175" i="3"/>
  <c r="F175" i="3"/>
  <c r="H175" i="3"/>
  <c r="I175" i="3" a="1"/>
  <c r="I175" i="3" s="1"/>
  <c r="J175" i="3"/>
  <c r="K175" i="3" a="1"/>
  <c r="K175" i="3" s="1"/>
  <c r="L175" i="3"/>
  <c r="N175" i="3"/>
  <c r="P175" i="3"/>
  <c r="Q175" i="3"/>
  <c r="R175" i="3"/>
  <c r="S175" i="3" s="1"/>
  <c r="T175" i="3"/>
  <c r="U175" i="3"/>
  <c r="A176" i="3"/>
  <c r="B176" i="3"/>
  <c r="C176" i="3"/>
  <c r="D176" i="3"/>
  <c r="E176" i="3"/>
  <c r="F176" i="3"/>
  <c r="H176" i="3"/>
  <c r="I176" i="3" a="1"/>
  <c r="I176" i="3" s="1"/>
  <c r="J176" i="3"/>
  <c r="K176" i="3" a="1"/>
  <c r="K176" i="3"/>
  <c r="L176" i="3"/>
  <c r="N176" i="3"/>
  <c r="O176" i="3"/>
  <c r="P176" i="3"/>
  <c r="Q176" i="3"/>
  <c r="R176" i="3"/>
  <c r="S176" i="3"/>
  <c r="T176" i="3"/>
  <c r="U176" i="3"/>
  <c r="V176" i="3"/>
  <c r="W176" i="3"/>
  <c r="A177" i="3"/>
  <c r="B177" i="3"/>
  <c r="C177" i="3"/>
  <c r="D177" i="3"/>
  <c r="E177" i="3"/>
  <c r="F177" i="3"/>
  <c r="H177" i="3"/>
  <c r="I177" i="3" a="1"/>
  <c r="I177" i="3" s="1"/>
  <c r="J177" i="3"/>
  <c r="K177" i="3" a="1"/>
  <c r="K177" i="3"/>
  <c r="L177" i="3"/>
  <c r="N177" i="3"/>
  <c r="V177" i="3" s="1"/>
  <c r="O177" i="3"/>
  <c r="P177" i="3"/>
  <c r="Q177" i="3" s="1"/>
  <c r="R177" i="3"/>
  <c r="S177" i="3"/>
  <c r="T177" i="3"/>
  <c r="U177" i="3" s="1"/>
  <c r="W177" i="3"/>
  <c r="A178" i="3"/>
  <c r="B178" i="3"/>
  <c r="C178" i="3"/>
  <c r="D178" i="3"/>
  <c r="E178" i="3"/>
  <c r="F178" i="3"/>
  <c r="H178" i="3"/>
  <c r="I178" i="3" a="1"/>
  <c r="I178" i="3"/>
  <c r="J178" i="3"/>
  <c r="K178" i="3" a="1"/>
  <c r="K178" i="3" s="1"/>
  <c r="L178" i="3"/>
  <c r="N178" i="3"/>
  <c r="O178" i="3"/>
  <c r="P178" i="3"/>
  <c r="Q178" i="3"/>
  <c r="R178" i="3"/>
  <c r="S178" i="3"/>
  <c r="T178" i="3"/>
  <c r="U178" i="3"/>
  <c r="V178" i="3"/>
  <c r="W178" i="3"/>
  <c r="A179" i="3"/>
  <c r="B179" i="3"/>
  <c r="C179" i="3"/>
  <c r="D179" i="3"/>
  <c r="E179" i="3"/>
  <c r="F179" i="3"/>
  <c r="H179" i="3"/>
  <c r="I179" i="3" a="1"/>
  <c r="I179" i="3" s="1"/>
  <c r="J179" i="3"/>
  <c r="K179" i="3" a="1"/>
  <c r="K179" i="3" s="1"/>
  <c r="L179" i="3"/>
  <c r="N179" i="3"/>
  <c r="O179" i="3" s="1"/>
  <c r="P179" i="3"/>
  <c r="Q179" i="3"/>
  <c r="R179" i="3"/>
  <c r="S179" i="3" s="1"/>
  <c r="T179" i="3"/>
  <c r="U179" i="3"/>
  <c r="V179" i="3"/>
  <c r="W179" i="3" s="1"/>
  <c r="A180" i="3"/>
  <c r="B180" i="3"/>
  <c r="C180" i="3"/>
  <c r="D180" i="3"/>
  <c r="E180" i="3"/>
  <c r="F180" i="3"/>
  <c r="H180" i="3"/>
  <c r="I180" i="3" a="1"/>
  <c r="I180" i="3"/>
  <c r="J180" i="3"/>
  <c r="K180" i="3" a="1"/>
  <c r="K180" i="3" s="1"/>
  <c r="L180" i="3"/>
  <c r="N180" i="3"/>
  <c r="O180" i="3" s="1"/>
  <c r="P180" i="3"/>
  <c r="Q180" i="3"/>
  <c r="R180" i="3"/>
  <c r="S180" i="3" s="1"/>
  <c r="T180" i="3"/>
  <c r="U180" i="3"/>
  <c r="V180" i="3"/>
  <c r="W180" i="3" s="1"/>
  <c r="A181" i="3"/>
  <c r="B181" i="3"/>
  <c r="C181" i="3"/>
  <c r="D181" i="3"/>
  <c r="E181" i="3"/>
  <c r="F181" i="3"/>
  <c r="H181" i="3"/>
  <c r="I181" i="3" a="1"/>
  <c r="I181" i="3"/>
  <c r="J181" i="3"/>
  <c r="K181" i="3" a="1"/>
  <c r="K181" i="3"/>
  <c r="L181" i="3"/>
  <c r="N181" i="3"/>
  <c r="O181" i="3" s="1"/>
  <c r="P181" i="3"/>
  <c r="Q181" i="3"/>
  <c r="R181" i="3"/>
  <c r="S181" i="3"/>
  <c r="T181" i="3"/>
  <c r="U181" i="3" s="1"/>
  <c r="V181" i="3"/>
  <c r="W181" i="3" s="1"/>
  <c r="A182" i="3"/>
  <c r="B182" i="3"/>
  <c r="C182" i="3"/>
  <c r="D182" i="3"/>
  <c r="E182" i="3"/>
  <c r="F182" i="3"/>
  <c r="H182" i="3"/>
  <c r="I182" i="3" a="1"/>
  <c r="I182" i="3"/>
  <c r="J182" i="3"/>
  <c r="K182" i="3" a="1"/>
  <c r="K182" i="3" s="1"/>
  <c r="L182" i="3"/>
  <c r="N182" i="3"/>
  <c r="O182" i="3"/>
  <c r="P182" i="3"/>
  <c r="Q182" i="3" s="1"/>
  <c r="R182" i="3"/>
  <c r="S182" i="3"/>
  <c r="T182" i="3"/>
  <c r="U182" i="3"/>
  <c r="V182" i="3"/>
  <c r="W182" i="3" s="1"/>
  <c r="A183" i="3"/>
  <c r="B183" i="3"/>
  <c r="C183" i="3"/>
  <c r="D183" i="3"/>
  <c r="E183" i="3"/>
  <c r="F183" i="3"/>
  <c r="H183" i="3"/>
  <c r="I183" i="3" a="1"/>
  <c r="I183" i="3" s="1"/>
  <c r="J183" i="3"/>
  <c r="K183" i="3" a="1"/>
  <c r="K183" i="3" s="1"/>
  <c r="L183" i="3"/>
  <c r="N183" i="3"/>
  <c r="P183" i="3"/>
  <c r="Q183" i="3"/>
  <c r="R183" i="3"/>
  <c r="S183" i="3"/>
  <c r="T183" i="3"/>
  <c r="U183" i="3"/>
  <c r="A184" i="3"/>
  <c r="B184" i="3"/>
  <c r="C184" i="3"/>
  <c r="D184" i="3"/>
  <c r="E184" i="3"/>
  <c r="F184" i="3"/>
  <c r="H184" i="3"/>
  <c r="I184" i="3" a="1"/>
  <c r="I184" i="3" s="1"/>
  <c r="J184" i="3"/>
  <c r="K184" i="3" a="1"/>
  <c r="K184" i="3"/>
  <c r="L184" i="3"/>
  <c r="N184" i="3"/>
  <c r="O184" i="3" s="1"/>
  <c r="P184" i="3"/>
  <c r="Q184" i="3"/>
  <c r="R184" i="3"/>
  <c r="S184" i="3" s="1"/>
  <c r="T184" i="3"/>
  <c r="U184" i="3"/>
  <c r="V184" i="3"/>
  <c r="W184" i="3" s="1"/>
  <c r="A185" i="3"/>
  <c r="B185" i="3"/>
  <c r="C185" i="3"/>
  <c r="D185" i="3"/>
  <c r="E185" i="3"/>
  <c r="F185" i="3"/>
  <c r="H185" i="3"/>
  <c r="I185" i="3" a="1"/>
  <c r="I185" i="3"/>
  <c r="J185" i="3"/>
  <c r="K185" i="3" a="1"/>
  <c r="K185" i="3"/>
  <c r="L185" i="3"/>
  <c r="N185" i="3"/>
  <c r="V185" i="3" s="1"/>
  <c r="W185" i="3" s="1"/>
  <c r="O185" i="3"/>
  <c r="P185" i="3"/>
  <c r="Q185" i="3" s="1"/>
  <c r="R185" i="3"/>
  <c r="S185" i="3"/>
  <c r="T185" i="3"/>
  <c r="U185" i="3" s="1"/>
  <c r="A186" i="3"/>
  <c r="B186" i="3"/>
  <c r="C186" i="3"/>
  <c r="D186" i="3"/>
  <c r="E186" i="3"/>
  <c r="F186" i="3"/>
  <c r="H186" i="3"/>
  <c r="I186" i="3" a="1"/>
  <c r="I186" i="3"/>
  <c r="J186" i="3"/>
  <c r="K186" i="3" a="1"/>
  <c r="K186" i="3"/>
  <c r="L186" i="3"/>
  <c r="N186" i="3"/>
  <c r="O186" i="3"/>
  <c r="P186" i="3"/>
  <c r="Q186" i="3" s="1"/>
  <c r="R186" i="3"/>
  <c r="S186" i="3" s="1"/>
  <c r="T186" i="3"/>
  <c r="U186" i="3" s="1"/>
  <c r="V186" i="3"/>
  <c r="W186" i="3"/>
  <c r="A187" i="3"/>
  <c r="B187" i="3"/>
  <c r="C187" i="3"/>
  <c r="D187" i="3"/>
  <c r="E187" i="3"/>
  <c r="F187" i="3"/>
  <c r="H187" i="3"/>
  <c r="I187" i="3" a="1"/>
  <c r="I187" i="3"/>
  <c r="J187" i="3"/>
  <c r="K187" i="3" a="1"/>
  <c r="K187" i="3" s="1"/>
  <c r="L187" i="3"/>
  <c r="N187" i="3"/>
  <c r="P187" i="3"/>
  <c r="Q187" i="3"/>
  <c r="R187" i="3"/>
  <c r="S187" i="3" s="1"/>
  <c r="T187" i="3"/>
  <c r="U187" i="3"/>
  <c r="A188" i="3"/>
  <c r="B188" i="3"/>
  <c r="C188" i="3"/>
  <c r="D188" i="3"/>
  <c r="E188" i="3"/>
  <c r="F188" i="3"/>
  <c r="H188" i="3"/>
  <c r="I188" i="3" a="1"/>
  <c r="I188" i="3"/>
  <c r="J188" i="3"/>
  <c r="K188" i="3" a="1"/>
  <c r="K188" i="3"/>
  <c r="L188" i="3"/>
  <c r="N188" i="3"/>
  <c r="O188" i="3"/>
  <c r="P188" i="3"/>
  <c r="Q188" i="3"/>
  <c r="R188" i="3"/>
  <c r="S188" i="3" s="1"/>
  <c r="T188" i="3"/>
  <c r="U188" i="3" s="1"/>
  <c r="V188" i="3"/>
  <c r="W188" i="3"/>
  <c r="A189" i="3"/>
  <c r="B189" i="3"/>
  <c r="C189" i="3"/>
  <c r="D189" i="3"/>
  <c r="E189" i="3"/>
  <c r="F189" i="3"/>
  <c r="H189" i="3"/>
  <c r="I189" i="3" a="1"/>
  <c r="I189" i="3"/>
  <c r="J189" i="3"/>
  <c r="K189" i="3" a="1"/>
  <c r="K189" i="3" s="1"/>
  <c r="L189" i="3"/>
  <c r="N189" i="3"/>
  <c r="O189" i="3"/>
  <c r="P189" i="3"/>
  <c r="Q189" i="3" s="1"/>
  <c r="R189" i="3"/>
  <c r="S189" i="3" s="1"/>
  <c r="T189" i="3"/>
  <c r="U189" i="3" s="1"/>
  <c r="V189" i="3"/>
  <c r="W189" i="3" s="1"/>
  <c r="A190" i="3"/>
  <c r="B190" i="3"/>
  <c r="C190" i="3"/>
  <c r="D190" i="3"/>
  <c r="E190" i="3"/>
  <c r="F190" i="3"/>
  <c r="H190" i="3"/>
  <c r="I190" i="3" a="1"/>
  <c r="I190" i="3"/>
  <c r="J190" i="3"/>
  <c r="K190" i="3" a="1"/>
  <c r="K190" i="3" s="1"/>
  <c r="L190" i="3"/>
  <c r="N190" i="3"/>
  <c r="O190" i="3" s="1"/>
  <c r="P190" i="3"/>
  <c r="Q190" i="3"/>
  <c r="R190" i="3"/>
  <c r="S190" i="3"/>
  <c r="T190" i="3"/>
  <c r="U190" i="3" s="1"/>
  <c r="A191" i="3"/>
  <c r="B191" i="3"/>
  <c r="C191" i="3"/>
  <c r="D191" i="3"/>
  <c r="E191" i="3"/>
  <c r="F191" i="3"/>
  <c r="H191" i="3"/>
  <c r="I191" i="3" a="1"/>
  <c r="I191" i="3" s="1"/>
  <c r="J191" i="3"/>
  <c r="K191" i="3" a="1"/>
  <c r="K191" i="3"/>
  <c r="L191" i="3"/>
  <c r="N191" i="3"/>
  <c r="O191" i="3" s="1"/>
  <c r="P191" i="3"/>
  <c r="Q191" i="3"/>
  <c r="R191" i="3"/>
  <c r="S191" i="3"/>
  <c r="T191" i="3"/>
  <c r="U191" i="3"/>
  <c r="V191" i="3"/>
  <c r="W191" i="3" s="1"/>
  <c r="A192" i="3"/>
  <c r="B192" i="3"/>
  <c r="C192" i="3"/>
  <c r="D192" i="3"/>
  <c r="E192" i="3"/>
  <c r="F192" i="3"/>
  <c r="H192" i="3"/>
  <c r="I192" i="3" a="1"/>
  <c r="I192" i="3"/>
  <c r="J192" i="3"/>
  <c r="K192" i="3" a="1"/>
  <c r="K192" i="3" s="1"/>
  <c r="L192" i="3"/>
  <c r="N192" i="3"/>
  <c r="O192" i="3" s="1"/>
  <c r="P192" i="3"/>
  <c r="Q192" i="3"/>
  <c r="R192" i="3"/>
  <c r="S192" i="3"/>
  <c r="T192" i="3"/>
  <c r="U192" i="3" s="1"/>
  <c r="V192" i="3"/>
  <c r="W192" i="3" s="1"/>
  <c r="A193" i="3"/>
  <c r="B193" i="3"/>
  <c r="C193" i="3"/>
  <c r="D193" i="3"/>
  <c r="E193" i="3"/>
  <c r="F193" i="3"/>
  <c r="H193" i="3"/>
  <c r="I193" i="3" a="1"/>
  <c r="I193" i="3" s="1"/>
  <c r="J193" i="3"/>
  <c r="K193" i="3" a="1"/>
  <c r="K193" i="3"/>
  <c r="L193" i="3"/>
  <c r="N193" i="3"/>
  <c r="O193" i="3"/>
  <c r="P193" i="3"/>
  <c r="Q193" i="3"/>
  <c r="R193" i="3"/>
  <c r="S193" i="3" s="1"/>
  <c r="T193" i="3"/>
  <c r="U193" i="3" s="1"/>
  <c r="V193" i="3"/>
  <c r="W193" i="3" s="1"/>
  <c r="A194" i="3"/>
  <c r="B194" i="3"/>
  <c r="C194" i="3"/>
  <c r="D194" i="3"/>
  <c r="E194" i="3"/>
  <c r="F194" i="3"/>
  <c r="H194" i="3"/>
  <c r="I194" i="3" a="1"/>
  <c r="I194" i="3"/>
  <c r="J194" i="3"/>
  <c r="K194" i="3" a="1"/>
  <c r="K194" i="3" s="1"/>
  <c r="L194" i="3"/>
  <c r="N194" i="3"/>
  <c r="O194" i="3" s="1"/>
  <c r="P194" i="3"/>
  <c r="Q194" i="3" s="1"/>
  <c r="R194" i="3"/>
  <c r="S194" i="3"/>
  <c r="T194" i="3"/>
  <c r="U194" i="3"/>
  <c r="A195" i="3"/>
  <c r="B195" i="3"/>
  <c r="C195" i="3"/>
  <c r="D195" i="3"/>
  <c r="E195" i="3"/>
  <c r="F195" i="3"/>
  <c r="H195" i="3"/>
  <c r="I195" i="3" a="1"/>
  <c r="I195" i="3" s="1"/>
  <c r="J195" i="3"/>
  <c r="K195" i="3" a="1"/>
  <c r="K195" i="3"/>
  <c r="L195" i="3"/>
  <c r="N195" i="3"/>
  <c r="P195" i="3"/>
  <c r="Q195" i="3"/>
  <c r="R195" i="3"/>
  <c r="S195" i="3" s="1"/>
  <c r="T195" i="3"/>
  <c r="U195" i="3" s="1"/>
  <c r="A196" i="3"/>
  <c r="B196" i="3"/>
  <c r="C196" i="3"/>
  <c r="D196" i="3"/>
  <c r="E196" i="3"/>
  <c r="F196" i="3"/>
  <c r="H196" i="3"/>
  <c r="I196" i="3" a="1"/>
  <c r="I196" i="3" s="1"/>
  <c r="J196" i="3"/>
  <c r="K196" i="3" a="1"/>
  <c r="K196" i="3"/>
  <c r="L196" i="3"/>
  <c r="N196" i="3"/>
  <c r="O196" i="3"/>
  <c r="P196" i="3"/>
  <c r="Q196" i="3" s="1"/>
  <c r="R196" i="3"/>
  <c r="S196" i="3"/>
  <c r="T196" i="3"/>
  <c r="U196" i="3"/>
  <c r="V196" i="3"/>
  <c r="W196" i="3"/>
  <c r="A197" i="3"/>
  <c r="B197" i="3"/>
  <c r="C197" i="3"/>
  <c r="D197" i="3"/>
  <c r="E197" i="3"/>
  <c r="F197" i="3"/>
  <c r="H197" i="3"/>
  <c r="I197" i="3" a="1"/>
  <c r="I197" i="3"/>
  <c r="J197" i="3"/>
  <c r="K197" i="3" a="1"/>
  <c r="K197" i="3"/>
  <c r="L197" i="3"/>
  <c r="N197" i="3"/>
  <c r="O197" i="3"/>
  <c r="P197" i="3"/>
  <c r="Q197" i="3" s="1"/>
  <c r="R197" i="3"/>
  <c r="S197" i="3"/>
  <c r="T197" i="3"/>
  <c r="U197" i="3"/>
  <c r="V197" i="3"/>
  <c r="W197" i="3" s="1"/>
  <c r="A198" i="3"/>
  <c r="B198" i="3"/>
  <c r="C198" i="3"/>
  <c r="D198" i="3"/>
  <c r="E198" i="3"/>
  <c r="F198" i="3"/>
  <c r="H198" i="3"/>
  <c r="I198" i="3" a="1"/>
  <c r="I198" i="3"/>
  <c r="J198" i="3"/>
  <c r="K198" i="3" a="1"/>
  <c r="K198" i="3"/>
  <c r="L198" i="3"/>
  <c r="N198" i="3"/>
  <c r="O198" i="3"/>
  <c r="P198" i="3"/>
  <c r="Q198" i="3" s="1"/>
  <c r="R198" i="3"/>
  <c r="S198" i="3" s="1"/>
  <c r="T198" i="3"/>
  <c r="U198" i="3" s="1"/>
  <c r="V198" i="3"/>
  <c r="W198" i="3"/>
  <c r="A199" i="3"/>
  <c r="B199" i="3"/>
  <c r="C199" i="3"/>
  <c r="D199" i="3"/>
  <c r="E199" i="3"/>
  <c r="F199" i="3"/>
  <c r="H199" i="3"/>
  <c r="I199" i="3" a="1"/>
  <c r="I199" i="3"/>
  <c r="J199" i="3"/>
  <c r="K199" i="3" a="1"/>
  <c r="K199" i="3" s="1"/>
  <c r="L199" i="3"/>
  <c r="N199" i="3"/>
  <c r="O199" i="3"/>
  <c r="P199" i="3"/>
  <c r="Q199" i="3" s="1"/>
  <c r="R199" i="3"/>
  <c r="S199" i="3" s="1"/>
  <c r="T199" i="3"/>
  <c r="U199" i="3"/>
  <c r="V199" i="3"/>
  <c r="W199" i="3" s="1"/>
  <c r="A200" i="3"/>
  <c r="B200" i="3"/>
  <c r="C200" i="3"/>
  <c r="D200" i="3"/>
  <c r="E200" i="3"/>
  <c r="F200" i="3"/>
  <c r="H200" i="3"/>
  <c r="I200" i="3" a="1"/>
  <c r="I200" i="3" s="1"/>
  <c r="J200" i="3"/>
  <c r="K200" i="3" a="1"/>
  <c r="K200" i="3" s="1"/>
  <c r="L200" i="3"/>
  <c r="N200" i="3"/>
  <c r="O200" i="3"/>
  <c r="P200" i="3"/>
  <c r="Q200" i="3"/>
  <c r="R200" i="3"/>
  <c r="S200" i="3" s="1"/>
  <c r="T200" i="3"/>
  <c r="U200" i="3"/>
  <c r="V200" i="3"/>
  <c r="W200" i="3"/>
  <c r="A201" i="3"/>
  <c r="B201" i="3"/>
  <c r="C201" i="3"/>
  <c r="D201" i="3"/>
  <c r="E201" i="3"/>
  <c r="F201" i="3"/>
  <c r="H201" i="3"/>
  <c r="I201" i="3" a="1"/>
  <c r="I201" i="3" s="1"/>
  <c r="J201" i="3"/>
  <c r="K201" i="3" a="1"/>
  <c r="K201" i="3"/>
  <c r="L201" i="3"/>
  <c r="N201" i="3"/>
  <c r="O201" i="3" s="1"/>
  <c r="P201" i="3"/>
  <c r="Q201" i="3" s="1"/>
  <c r="R201" i="3"/>
  <c r="S201" i="3"/>
  <c r="T201" i="3"/>
  <c r="U201" i="3" s="1"/>
  <c r="V201" i="3"/>
  <c r="W201" i="3" s="1"/>
  <c r="A202" i="3"/>
  <c r="B202" i="3"/>
  <c r="C202" i="3"/>
  <c r="D202" i="3"/>
  <c r="E202" i="3"/>
  <c r="F202" i="3"/>
  <c r="H202" i="3"/>
  <c r="I202" i="3" a="1"/>
  <c r="I202" i="3" s="1"/>
  <c r="J202" i="3"/>
  <c r="K202" i="3" a="1"/>
  <c r="K202" i="3" s="1"/>
  <c r="L202" i="3"/>
  <c r="N202" i="3"/>
  <c r="O202" i="3" s="1"/>
  <c r="P202" i="3"/>
  <c r="Q202" i="3" s="1"/>
  <c r="R202" i="3"/>
  <c r="S202" i="3"/>
  <c r="T202" i="3"/>
  <c r="U202" i="3"/>
  <c r="V202" i="3"/>
  <c r="W202" i="3" s="1"/>
  <c r="A203" i="3"/>
  <c r="B203" i="3"/>
  <c r="C203" i="3"/>
  <c r="D203" i="3"/>
  <c r="E203" i="3"/>
  <c r="F203" i="3"/>
  <c r="H203" i="3"/>
  <c r="I203" i="3" a="1"/>
  <c r="I203" i="3" s="1"/>
  <c r="J203" i="3"/>
  <c r="K203" i="3" a="1"/>
  <c r="K203" i="3" s="1"/>
  <c r="L203" i="3"/>
  <c r="N203" i="3"/>
  <c r="O203" i="3" s="1"/>
  <c r="P203" i="3"/>
  <c r="Q203" i="3"/>
  <c r="R203" i="3"/>
  <c r="S203" i="3" s="1"/>
  <c r="T203" i="3"/>
  <c r="U203" i="3"/>
  <c r="V203" i="3"/>
  <c r="W203" i="3" s="1"/>
  <c r="A204" i="3"/>
  <c r="B204" i="3"/>
  <c r="C204" i="3"/>
  <c r="D204" i="3"/>
  <c r="E204" i="3"/>
  <c r="F204" i="3"/>
  <c r="H204" i="3"/>
  <c r="I204" i="3" a="1"/>
  <c r="I204" i="3" s="1"/>
  <c r="J204" i="3"/>
  <c r="K204" i="3" a="1"/>
  <c r="K204" i="3"/>
  <c r="L204" i="3"/>
  <c r="N204" i="3"/>
  <c r="O204" i="3" s="1"/>
  <c r="P204" i="3"/>
  <c r="Q204" i="3"/>
  <c r="R204" i="3"/>
  <c r="S204" i="3" s="1"/>
  <c r="T204" i="3"/>
  <c r="U204" i="3"/>
  <c r="A205" i="3"/>
  <c r="B205" i="3"/>
  <c r="C205" i="3"/>
  <c r="D205" i="3"/>
  <c r="E205" i="3"/>
  <c r="F205" i="3"/>
  <c r="H205" i="3"/>
  <c r="I205" i="3" a="1"/>
  <c r="I205" i="3"/>
  <c r="J205" i="3"/>
  <c r="K205" i="3" a="1"/>
  <c r="K205" i="3"/>
  <c r="L205" i="3"/>
  <c r="N205" i="3"/>
  <c r="V205" i="3" s="1"/>
  <c r="P205" i="3"/>
  <c r="Q205" i="3" s="1"/>
  <c r="R205" i="3"/>
  <c r="S205" i="3" s="1"/>
  <c r="T205" i="3"/>
  <c r="U205" i="3"/>
  <c r="W205" i="3"/>
  <c r="A206" i="3"/>
  <c r="B206" i="3"/>
  <c r="C206" i="3"/>
  <c r="D206" i="3"/>
  <c r="E206" i="3"/>
  <c r="F206" i="3"/>
  <c r="H206" i="3"/>
  <c r="I206" i="3" a="1"/>
  <c r="I206" i="3"/>
  <c r="J206" i="3"/>
  <c r="K206" i="3" a="1"/>
  <c r="K206" i="3"/>
  <c r="L206" i="3"/>
  <c r="N206" i="3"/>
  <c r="O206" i="3"/>
  <c r="P206" i="3"/>
  <c r="Q206" i="3" s="1"/>
  <c r="R206" i="3"/>
  <c r="S206" i="3" s="1"/>
  <c r="T206" i="3"/>
  <c r="U206" i="3" s="1"/>
  <c r="V206" i="3"/>
  <c r="W206" i="3"/>
  <c r="A207" i="3"/>
  <c r="B207" i="3"/>
  <c r="C207" i="3"/>
  <c r="D207" i="3"/>
  <c r="E207" i="3"/>
  <c r="F207" i="3"/>
  <c r="H207" i="3"/>
  <c r="I207" i="3" a="1"/>
  <c r="I207" i="3" s="1"/>
  <c r="J207" i="3"/>
  <c r="K207" i="3" a="1"/>
  <c r="K207" i="3" s="1"/>
  <c r="L207" i="3"/>
  <c r="N207" i="3"/>
  <c r="O207" i="3" s="1"/>
  <c r="P207" i="3"/>
  <c r="Q207" i="3"/>
  <c r="R207" i="3"/>
  <c r="S207" i="3" s="1"/>
  <c r="T207" i="3"/>
  <c r="U207" i="3" s="1"/>
  <c r="V207" i="3"/>
  <c r="W207" i="3" s="1"/>
  <c r="A208" i="3"/>
  <c r="B208" i="3"/>
  <c r="C208" i="3"/>
  <c r="D208" i="3"/>
  <c r="E208" i="3"/>
  <c r="F208" i="3"/>
  <c r="H208" i="3"/>
  <c r="I208" i="3" a="1"/>
  <c r="I208" i="3"/>
  <c r="J208" i="3"/>
  <c r="K208" i="3" a="1"/>
  <c r="K208" i="3" s="1"/>
  <c r="L208" i="3"/>
  <c r="N208" i="3"/>
  <c r="O208" i="3"/>
  <c r="P208" i="3"/>
  <c r="Q208" i="3"/>
  <c r="R208" i="3"/>
  <c r="S208" i="3"/>
  <c r="T208" i="3"/>
  <c r="U208" i="3" s="1"/>
  <c r="V208" i="3"/>
  <c r="W208" i="3"/>
  <c r="A209" i="3"/>
  <c r="B209" i="3"/>
  <c r="C209" i="3"/>
  <c r="D209" i="3"/>
  <c r="E209" i="3"/>
  <c r="F209" i="3"/>
  <c r="H209" i="3"/>
  <c r="I209" i="3" a="1"/>
  <c r="I209" i="3" s="1"/>
  <c r="J209" i="3"/>
  <c r="K209" i="3" a="1"/>
  <c r="K209" i="3" s="1"/>
  <c r="L209" i="3"/>
  <c r="N209" i="3"/>
  <c r="O209" i="3" s="1"/>
  <c r="P209" i="3"/>
  <c r="Q209" i="3"/>
  <c r="R209" i="3"/>
  <c r="S209" i="3" s="1"/>
  <c r="T209" i="3"/>
  <c r="U209" i="3" s="1"/>
  <c r="V209" i="3"/>
  <c r="W209" i="3" s="1"/>
  <c r="A210" i="3"/>
  <c r="B210" i="3"/>
  <c r="C210" i="3"/>
  <c r="D210" i="3"/>
  <c r="E210" i="3"/>
  <c r="F210" i="3"/>
  <c r="H210" i="3"/>
  <c r="I210" i="3" a="1"/>
  <c r="I210" i="3"/>
  <c r="J210" i="3"/>
  <c r="K210" i="3" a="1"/>
  <c r="K210" i="3" s="1"/>
  <c r="L210" i="3"/>
  <c r="N210" i="3"/>
  <c r="O210" i="3" s="1"/>
  <c r="P210" i="3"/>
  <c r="Q210" i="3"/>
  <c r="R210" i="3"/>
  <c r="S210" i="3"/>
  <c r="T210" i="3"/>
  <c r="U210" i="3" s="1"/>
  <c r="V210" i="3"/>
  <c r="W210" i="3" s="1"/>
  <c r="A211" i="3"/>
  <c r="B211" i="3"/>
  <c r="C211" i="3"/>
  <c r="D211" i="3"/>
  <c r="E211" i="3"/>
  <c r="F211" i="3"/>
  <c r="H211" i="3"/>
  <c r="I211" i="3" a="1"/>
  <c r="I211" i="3" s="1"/>
  <c r="J211" i="3"/>
  <c r="K211" i="3" a="1"/>
  <c r="K211" i="3"/>
  <c r="L211" i="3"/>
  <c r="N211" i="3"/>
  <c r="P211" i="3"/>
  <c r="Q211" i="3" s="1"/>
  <c r="R211" i="3"/>
  <c r="S211" i="3"/>
  <c r="T211" i="3"/>
  <c r="U211" i="3" s="1"/>
  <c r="A212" i="3"/>
  <c r="B212" i="3"/>
  <c r="C212" i="3"/>
  <c r="D212" i="3"/>
  <c r="E212" i="3"/>
  <c r="F212" i="3"/>
  <c r="H212" i="3"/>
  <c r="I212" i="3" a="1"/>
  <c r="I212" i="3"/>
  <c r="J212" i="3"/>
  <c r="K212" i="3" a="1"/>
  <c r="K212" i="3"/>
  <c r="L212" i="3"/>
  <c r="N212" i="3"/>
  <c r="O212" i="3"/>
  <c r="P212" i="3"/>
  <c r="Q212" i="3" s="1"/>
  <c r="R212" i="3"/>
  <c r="S212" i="3"/>
  <c r="T212" i="3"/>
  <c r="U212" i="3"/>
  <c r="V212" i="3"/>
  <c r="W212" i="3"/>
  <c r="A213" i="3"/>
  <c r="B213" i="3"/>
  <c r="C213" i="3"/>
  <c r="D213" i="3"/>
  <c r="E213" i="3"/>
  <c r="F213" i="3"/>
  <c r="H213" i="3"/>
  <c r="I213" i="3" a="1"/>
  <c r="I213" i="3" s="1"/>
  <c r="J213" i="3"/>
  <c r="K213" i="3" a="1"/>
  <c r="K213" i="3"/>
  <c r="L213" i="3"/>
  <c r="N213" i="3"/>
  <c r="P213" i="3"/>
  <c r="Q213" i="3" s="1"/>
  <c r="R213" i="3"/>
  <c r="S213" i="3"/>
  <c r="T213" i="3"/>
  <c r="U213" i="3" s="1"/>
  <c r="A214" i="3"/>
  <c r="B214" i="3"/>
  <c r="C214" i="3"/>
  <c r="D214" i="3"/>
  <c r="E214" i="3"/>
  <c r="F214" i="3"/>
  <c r="H214" i="3"/>
  <c r="I214" i="3" a="1"/>
  <c r="I214" i="3"/>
  <c r="J214" i="3"/>
  <c r="K214" i="3" a="1"/>
  <c r="K214" i="3" s="1"/>
  <c r="L214" i="3"/>
  <c r="N214" i="3"/>
  <c r="O214" i="3"/>
  <c r="P214" i="3"/>
  <c r="Q214" i="3"/>
  <c r="R214" i="3"/>
  <c r="S214" i="3" s="1"/>
  <c r="T214" i="3"/>
  <c r="U214" i="3" s="1"/>
  <c r="V214" i="3"/>
  <c r="W214" i="3"/>
  <c r="A215" i="3"/>
  <c r="B215" i="3"/>
  <c r="C215" i="3"/>
  <c r="D215" i="3"/>
  <c r="E215" i="3"/>
  <c r="F215" i="3"/>
  <c r="H215" i="3"/>
  <c r="I215" i="3" a="1"/>
  <c r="I215" i="3" s="1"/>
  <c r="J215" i="3"/>
  <c r="K215" i="3" a="1"/>
  <c r="K215" i="3" s="1"/>
  <c r="L215" i="3"/>
  <c r="N215" i="3"/>
  <c r="O215" i="3"/>
  <c r="P215" i="3"/>
  <c r="Q215" i="3"/>
  <c r="R215" i="3"/>
  <c r="S215" i="3" s="1"/>
  <c r="T215" i="3"/>
  <c r="U215" i="3"/>
  <c r="V215" i="3"/>
  <c r="W215" i="3" s="1"/>
  <c r="A216" i="3"/>
  <c r="B216" i="3"/>
  <c r="C216" i="3"/>
  <c r="D216" i="3"/>
  <c r="E216" i="3"/>
  <c r="F216" i="3"/>
  <c r="H216" i="3"/>
  <c r="I216" i="3" a="1"/>
  <c r="I216" i="3" s="1"/>
  <c r="J216" i="3"/>
  <c r="K216" i="3" a="1"/>
  <c r="K216" i="3"/>
  <c r="L216" i="3"/>
  <c r="N216" i="3"/>
  <c r="O216" i="3"/>
  <c r="P216" i="3"/>
  <c r="Q216" i="3"/>
  <c r="R216" i="3"/>
  <c r="S216" i="3" s="1"/>
  <c r="T216" i="3"/>
  <c r="U216" i="3"/>
  <c r="V216" i="3"/>
  <c r="W216" i="3"/>
  <c r="A217" i="3"/>
  <c r="B217" i="3"/>
  <c r="C217" i="3"/>
  <c r="D217" i="3"/>
  <c r="E217" i="3"/>
  <c r="F217" i="3"/>
  <c r="H217" i="3"/>
  <c r="I217" i="3" a="1"/>
  <c r="I217" i="3"/>
  <c r="J217" i="3"/>
  <c r="K217" i="3" a="1"/>
  <c r="K217" i="3"/>
  <c r="L217" i="3"/>
  <c r="N217" i="3"/>
  <c r="O217" i="3"/>
  <c r="P217" i="3"/>
  <c r="Q217" i="3" s="1"/>
  <c r="R217" i="3"/>
  <c r="S217" i="3"/>
  <c r="T217" i="3"/>
  <c r="U217" i="3" s="1"/>
  <c r="V217" i="3"/>
  <c r="W217" i="3" s="1"/>
  <c r="A218" i="3"/>
  <c r="B218" i="3"/>
  <c r="C218" i="3"/>
  <c r="D218" i="3"/>
  <c r="E218" i="3"/>
  <c r="F218" i="3"/>
  <c r="H218" i="3"/>
  <c r="I218" i="3" a="1"/>
  <c r="I218" i="3" s="1"/>
  <c r="J218" i="3"/>
  <c r="K218" i="3" a="1"/>
  <c r="K218" i="3" s="1"/>
  <c r="L218" i="3"/>
  <c r="N218" i="3"/>
  <c r="V218" i="3" s="1"/>
  <c r="W218" i="3" s="1"/>
  <c r="P218" i="3"/>
  <c r="Q218" i="3" s="1"/>
  <c r="R218" i="3"/>
  <c r="S218" i="3"/>
  <c r="T218" i="3"/>
  <c r="U218" i="3" s="1"/>
  <c r="A219" i="3"/>
  <c r="B219" i="3"/>
  <c r="C219" i="3"/>
  <c r="D219" i="3"/>
  <c r="E219" i="3"/>
  <c r="F219" i="3"/>
  <c r="H219" i="3"/>
  <c r="I219" i="3" a="1"/>
  <c r="I219" i="3" s="1"/>
  <c r="J219" i="3"/>
  <c r="K219" i="3" a="1"/>
  <c r="K219" i="3" s="1"/>
  <c r="L219" i="3"/>
  <c r="N219" i="3"/>
  <c r="O219" i="3" s="1"/>
  <c r="P219" i="3"/>
  <c r="Q219" i="3" s="1"/>
  <c r="R219" i="3"/>
  <c r="S219" i="3" s="1"/>
  <c r="T219" i="3"/>
  <c r="U219" i="3"/>
  <c r="A220" i="3"/>
  <c r="B220" i="3"/>
  <c r="C220" i="3"/>
  <c r="D220" i="3"/>
  <c r="E220" i="3"/>
  <c r="F220" i="3"/>
  <c r="H220" i="3"/>
  <c r="I220" i="3" a="1"/>
  <c r="I220" i="3" s="1"/>
  <c r="J220" i="3"/>
  <c r="K220" i="3" a="1"/>
  <c r="K220" i="3"/>
  <c r="L220" i="3"/>
  <c r="N220" i="3"/>
  <c r="V220" i="3" s="1"/>
  <c r="W220" i="3" s="1"/>
  <c r="P220" i="3"/>
  <c r="Q220" i="3" s="1"/>
  <c r="R220" i="3"/>
  <c r="S220" i="3" s="1"/>
  <c r="T220" i="3"/>
  <c r="U220" i="3"/>
  <c r="A221" i="3"/>
  <c r="B221" i="3"/>
  <c r="C221" i="3"/>
  <c r="D221" i="3"/>
  <c r="E221" i="3"/>
  <c r="F221" i="3"/>
  <c r="H221" i="3"/>
  <c r="I221" i="3" a="1"/>
  <c r="I221" i="3"/>
  <c r="J221" i="3"/>
  <c r="K221" i="3" a="1"/>
  <c r="K221" i="3"/>
  <c r="L221" i="3"/>
  <c r="N221" i="3"/>
  <c r="O221" i="3"/>
  <c r="P221" i="3"/>
  <c r="Q221" i="3" s="1"/>
  <c r="R221" i="3"/>
  <c r="S221" i="3"/>
  <c r="T221" i="3"/>
  <c r="U221" i="3" s="1"/>
  <c r="V221" i="3"/>
  <c r="W221" i="3" s="1"/>
  <c r="A222" i="3"/>
  <c r="B222" i="3"/>
  <c r="C222" i="3"/>
  <c r="D222" i="3"/>
  <c r="E222" i="3"/>
  <c r="F222" i="3"/>
  <c r="H222" i="3"/>
  <c r="I222" i="3" a="1"/>
  <c r="I222" i="3"/>
  <c r="J222" i="3"/>
  <c r="K222" i="3" a="1"/>
  <c r="K222" i="3"/>
  <c r="L222" i="3"/>
  <c r="N222" i="3"/>
  <c r="O222" i="3"/>
  <c r="P222" i="3"/>
  <c r="Q222" i="3" s="1"/>
  <c r="R222" i="3"/>
  <c r="S222" i="3" s="1"/>
  <c r="T222" i="3"/>
  <c r="U222" i="3"/>
  <c r="V222" i="3"/>
  <c r="W222" i="3"/>
  <c r="A223" i="3"/>
  <c r="B223" i="3"/>
  <c r="C223" i="3"/>
  <c r="D223" i="3"/>
  <c r="E223" i="3"/>
  <c r="F223" i="3"/>
  <c r="H223" i="3"/>
  <c r="I223" i="3" a="1"/>
  <c r="I223" i="3" s="1"/>
  <c r="J223" i="3"/>
  <c r="K223" i="3" a="1"/>
  <c r="K223" i="3"/>
  <c r="L223" i="3"/>
  <c r="N223" i="3"/>
  <c r="O223" i="3" s="1"/>
  <c r="P223" i="3"/>
  <c r="Q223" i="3" s="1"/>
  <c r="R223" i="3"/>
  <c r="S223" i="3" s="1"/>
  <c r="T223" i="3"/>
  <c r="U223" i="3" s="1"/>
  <c r="V223" i="3"/>
  <c r="W223" i="3" s="1"/>
  <c r="A224" i="3"/>
  <c r="B224" i="3"/>
  <c r="C224" i="3"/>
  <c r="D224" i="3"/>
  <c r="E224" i="3"/>
  <c r="F224" i="3"/>
  <c r="H224" i="3"/>
  <c r="I224" i="3" a="1"/>
  <c r="I224" i="3" s="1"/>
  <c r="J224" i="3"/>
  <c r="K224" i="3" a="1"/>
  <c r="K224" i="3" s="1"/>
  <c r="L224" i="3"/>
  <c r="N224" i="3"/>
  <c r="O224" i="3"/>
  <c r="P224" i="3"/>
  <c r="Q224" i="3"/>
  <c r="R224" i="3"/>
  <c r="S224" i="3"/>
  <c r="T224" i="3"/>
  <c r="U224" i="3" s="1"/>
  <c r="V224" i="3"/>
  <c r="W224" i="3" s="1"/>
  <c r="A225" i="3"/>
  <c r="B225" i="3"/>
  <c r="C225" i="3"/>
  <c r="D225" i="3"/>
  <c r="E225" i="3"/>
  <c r="F225" i="3"/>
  <c r="H225" i="3"/>
  <c r="I225" i="3" a="1"/>
  <c r="I225" i="3" s="1"/>
  <c r="J225" i="3"/>
  <c r="K225" i="3" a="1"/>
  <c r="K225" i="3" s="1"/>
  <c r="L225" i="3"/>
  <c r="N225" i="3"/>
  <c r="O225" i="3"/>
  <c r="P225" i="3"/>
  <c r="Q225" i="3"/>
  <c r="R225" i="3"/>
  <c r="S225" i="3" s="1"/>
  <c r="T225" i="3"/>
  <c r="U225" i="3" s="1"/>
  <c r="V225" i="3"/>
  <c r="W225" i="3" s="1"/>
  <c r="A226" i="3"/>
  <c r="B226" i="3"/>
  <c r="C226" i="3"/>
  <c r="D226" i="3"/>
  <c r="E226" i="3"/>
  <c r="F226" i="3"/>
  <c r="H226" i="3"/>
  <c r="I226" i="3" a="1"/>
  <c r="I226" i="3"/>
  <c r="J226" i="3"/>
  <c r="K226" i="3" a="1"/>
  <c r="K226" i="3" s="1"/>
  <c r="L226" i="3"/>
  <c r="N226" i="3"/>
  <c r="O226" i="3" s="1"/>
  <c r="P226" i="3"/>
  <c r="Q226" i="3" s="1"/>
  <c r="R226" i="3"/>
  <c r="S226" i="3"/>
  <c r="T226" i="3"/>
  <c r="U226" i="3"/>
  <c r="A227" i="3"/>
  <c r="B227" i="3"/>
  <c r="C227" i="3"/>
  <c r="D227" i="3"/>
  <c r="E227" i="3"/>
  <c r="F227" i="3"/>
  <c r="H227" i="3"/>
  <c r="I227" i="3" a="1"/>
  <c r="I227" i="3" s="1"/>
  <c r="J227" i="3"/>
  <c r="K227" i="3" a="1"/>
  <c r="K227" i="3"/>
  <c r="L227" i="3"/>
  <c r="N227" i="3"/>
  <c r="V227" i="3" s="1"/>
  <c r="W227" i="3" s="1"/>
  <c r="O227" i="3"/>
  <c r="P227" i="3"/>
  <c r="Q227" i="3" s="1"/>
  <c r="R227" i="3"/>
  <c r="S227" i="3"/>
  <c r="T227" i="3"/>
  <c r="U227" i="3" s="1"/>
  <c r="A228" i="3"/>
  <c r="B228" i="3"/>
  <c r="C228" i="3"/>
  <c r="D228" i="3"/>
  <c r="E228" i="3"/>
  <c r="F228" i="3"/>
  <c r="H228" i="3"/>
  <c r="I228" i="3" a="1"/>
  <c r="I228" i="3" s="1"/>
  <c r="J228" i="3"/>
  <c r="K228" i="3" a="1"/>
  <c r="K228" i="3" s="1"/>
  <c r="L228" i="3"/>
  <c r="N228" i="3"/>
  <c r="V228" i="3" s="1"/>
  <c r="W228" i="3" s="1"/>
  <c r="P228" i="3"/>
  <c r="Q228" i="3" s="1"/>
  <c r="R228" i="3"/>
  <c r="S228" i="3"/>
  <c r="T228" i="3"/>
  <c r="U228" i="3"/>
  <c r="A229" i="3"/>
  <c r="B229" i="3"/>
  <c r="C229" i="3"/>
  <c r="D229" i="3"/>
  <c r="E229" i="3"/>
  <c r="F229" i="3"/>
  <c r="H229" i="3"/>
  <c r="I229" i="3" a="1"/>
  <c r="I229" i="3" s="1"/>
  <c r="J229" i="3"/>
  <c r="K229" i="3" a="1"/>
  <c r="K229" i="3"/>
  <c r="L229" i="3"/>
  <c r="N229" i="3"/>
  <c r="O229" i="3" s="1"/>
  <c r="P229" i="3"/>
  <c r="Q229" i="3"/>
  <c r="R229" i="3"/>
  <c r="S229" i="3"/>
  <c r="T229" i="3"/>
  <c r="U229" i="3" s="1"/>
  <c r="V229" i="3"/>
  <c r="W229" i="3" s="1"/>
  <c r="A230" i="3"/>
  <c r="B230" i="3"/>
  <c r="C230" i="3"/>
  <c r="D230" i="3"/>
  <c r="E230" i="3"/>
  <c r="F230" i="3"/>
  <c r="H230" i="3"/>
  <c r="I230" i="3" a="1"/>
  <c r="I230" i="3" s="1"/>
  <c r="J230" i="3"/>
  <c r="K230" i="3" a="1"/>
  <c r="K230" i="3" s="1"/>
  <c r="L230" i="3"/>
  <c r="N230" i="3"/>
  <c r="O230" i="3" s="1"/>
  <c r="P230" i="3"/>
  <c r="Q230" i="3"/>
  <c r="R230" i="3"/>
  <c r="S230" i="3"/>
  <c r="T230" i="3"/>
  <c r="U230" i="3"/>
  <c r="V230" i="3"/>
  <c r="W230" i="3" s="1"/>
  <c r="A231" i="3"/>
  <c r="B231" i="3"/>
  <c r="C231" i="3"/>
  <c r="D231" i="3"/>
  <c r="E231" i="3"/>
  <c r="F231" i="3"/>
  <c r="H231" i="3"/>
  <c r="I231" i="3" a="1"/>
  <c r="I231" i="3"/>
  <c r="J231" i="3"/>
  <c r="K231" i="3" a="1"/>
  <c r="K231" i="3"/>
  <c r="L231" i="3"/>
  <c r="N231" i="3"/>
  <c r="V231" i="3" s="1"/>
  <c r="O231" i="3"/>
  <c r="P231" i="3"/>
  <c r="Q231" i="3" s="1"/>
  <c r="R231" i="3"/>
  <c r="S231" i="3" s="1"/>
  <c r="T231" i="3"/>
  <c r="U231" i="3" s="1"/>
  <c r="W231" i="3"/>
  <c r="A232" i="3"/>
  <c r="B232" i="3"/>
  <c r="C232" i="3"/>
  <c r="D232" i="3"/>
  <c r="E232" i="3"/>
  <c r="F232" i="3"/>
  <c r="H232" i="3"/>
  <c r="I232" i="3" a="1"/>
  <c r="I232" i="3"/>
  <c r="J232" i="3"/>
  <c r="K232" i="3" a="1"/>
  <c r="K232" i="3" s="1"/>
  <c r="L232" i="3"/>
  <c r="N232" i="3"/>
  <c r="O232" i="3"/>
  <c r="P232" i="3"/>
  <c r="Q232" i="3" s="1"/>
  <c r="R232" i="3"/>
  <c r="S232" i="3" s="1"/>
  <c r="T232" i="3"/>
  <c r="U232" i="3"/>
  <c r="V232" i="3"/>
  <c r="W232" i="3"/>
  <c r="A233" i="3"/>
  <c r="B233" i="3"/>
  <c r="C233" i="3"/>
  <c r="D233" i="3"/>
  <c r="E233" i="3"/>
  <c r="F233" i="3"/>
  <c r="H233" i="3"/>
  <c r="I233" i="3" a="1"/>
  <c r="I233" i="3" s="1"/>
  <c r="J233" i="3"/>
  <c r="K233" i="3" a="1"/>
  <c r="K233" i="3" s="1"/>
  <c r="L233" i="3"/>
  <c r="N233" i="3"/>
  <c r="O233" i="3" s="1"/>
  <c r="P233" i="3"/>
  <c r="Q233" i="3"/>
  <c r="R233" i="3"/>
  <c r="S233" i="3" s="1"/>
  <c r="T233" i="3"/>
  <c r="U233" i="3"/>
  <c r="V233" i="3"/>
  <c r="W233" i="3" s="1"/>
  <c r="A234" i="3"/>
  <c r="B234" i="3"/>
  <c r="C234" i="3"/>
  <c r="D234" i="3"/>
  <c r="E234" i="3"/>
  <c r="F234" i="3"/>
  <c r="H234" i="3"/>
  <c r="I234" i="3" a="1"/>
  <c r="I234" i="3"/>
  <c r="J234" i="3"/>
  <c r="K234" i="3" a="1"/>
  <c r="K234" i="3"/>
  <c r="L234" i="3"/>
  <c r="N234" i="3"/>
  <c r="O234" i="3"/>
  <c r="P234" i="3"/>
  <c r="Q234" i="3"/>
  <c r="R234" i="3"/>
  <c r="S234" i="3"/>
  <c r="T234" i="3"/>
  <c r="U234" i="3" s="1"/>
  <c r="V234" i="3"/>
  <c r="W234" i="3"/>
  <c r="A235" i="3"/>
  <c r="B235" i="3"/>
  <c r="C235" i="3"/>
  <c r="D235" i="3"/>
  <c r="E235" i="3"/>
  <c r="F235" i="3"/>
  <c r="H235" i="3"/>
  <c r="I235" i="3" a="1"/>
  <c r="I235" i="3"/>
  <c r="J235" i="3"/>
  <c r="K235" i="3" a="1"/>
  <c r="K235" i="3" s="1"/>
  <c r="L235" i="3"/>
  <c r="N235" i="3"/>
  <c r="O235" i="3" s="1"/>
  <c r="P235" i="3"/>
  <c r="Q235" i="3"/>
  <c r="R235" i="3"/>
  <c r="S235" i="3" s="1"/>
  <c r="T235" i="3"/>
  <c r="U235" i="3" s="1"/>
  <c r="A236" i="3"/>
  <c r="B236" i="3"/>
  <c r="C236" i="3"/>
  <c r="D236" i="3"/>
  <c r="E236" i="3"/>
  <c r="F236" i="3"/>
  <c r="H236" i="3"/>
  <c r="I236" i="3" a="1"/>
  <c r="I236" i="3" s="1"/>
  <c r="J236" i="3"/>
  <c r="K236" i="3" a="1"/>
  <c r="K236" i="3" s="1"/>
  <c r="L236" i="3"/>
  <c r="N236" i="3"/>
  <c r="O236" i="3" s="1"/>
  <c r="P236" i="3"/>
  <c r="Q236" i="3"/>
  <c r="R236" i="3"/>
  <c r="S236" i="3"/>
  <c r="T236" i="3"/>
  <c r="U236" i="3" s="1"/>
  <c r="V236" i="3"/>
  <c r="W236" i="3" s="1"/>
  <c r="A237" i="3"/>
  <c r="B237" i="3"/>
  <c r="C237" i="3"/>
  <c r="D237" i="3"/>
  <c r="E237" i="3"/>
  <c r="F237" i="3"/>
  <c r="H237" i="3"/>
  <c r="I237" i="3" a="1"/>
  <c r="I237" i="3" s="1"/>
  <c r="J237" i="3"/>
  <c r="K237" i="3" a="1"/>
  <c r="K237" i="3"/>
  <c r="L237" i="3"/>
  <c r="N237" i="3"/>
  <c r="O237" i="3" s="1"/>
  <c r="P237" i="3"/>
  <c r="Q237" i="3" s="1"/>
  <c r="R237" i="3"/>
  <c r="S237" i="3"/>
  <c r="T237" i="3"/>
  <c r="U237" i="3" s="1"/>
  <c r="V237" i="3"/>
  <c r="W237" i="3" s="1"/>
  <c r="A238" i="3"/>
  <c r="B238" i="3"/>
  <c r="C238" i="3"/>
  <c r="D238" i="3"/>
  <c r="E238" i="3"/>
  <c r="F238" i="3"/>
  <c r="H238" i="3"/>
  <c r="I238" i="3" a="1"/>
  <c r="I238" i="3" s="1"/>
  <c r="J238" i="3"/>
  <c r="K238" i="3" a="1"/>
  <c r="K238" i="3"/>
  <c r="L238" i="3"/>
  <c r="N238" i="3"/>
  <c r="V238" i="3" s="1"/>
  <c r="W238" i="3" s="1"/>
  <c r="P238" i="3"/>
  <c r="Q238" i="3" s="1"/>
  <c r="R238" i="3"/>
  <c r="S238" i="3"/>
  <c r="T238" i="3"/>
  <c r="U238" i="3"/>
  <c r="A239" i="3"/>
  <c r="B239" i="3"/>
  <c r="C239" i="3"/>
  <c r="D239" i="3"/>
  <c r="E239" i="3"/>
  <c r="F239" i="3"/>
  <c r="H239" i="3"/>
  <c r="I239" i="3" a="1"/>
  <c r="I239" i="3" s="1"/>
  <c r="J239" i="3"/>
  <c r="K239" i="3" a="1"/>
  <c r="K239" i="3"/>
  <c r="L239" i="3"/>
  <c r="N239" i="3"/>
  <c r="O239" i="3" s="1"/>
  <c r="P239" i="3"/>
  <c r="Q239" i="3" s="1"/>
  <c r="R239" i="3"/>
  <c r="S239" i="3" s="1"/>
  <c r="T239" i="3"/>
  <c r="U239" i="3" s="1"/>
  <c r="V239" i="3"/>
  <c r="W239" i="3" s="1"/>
  <c r="A240" i="3"/>
  <c r="B240" i="3"/>
  <c r="C240" i="3"/>
  <c r="D240" i="3"/>
  <c r="E240" i="3"/>
  <c r="F240" i="3"/>
  <c r="H240" i="3"/>
  <c r="I240" i="3" a="1"/>
  <c r="I240" i="3"/>
  <c r="J240" i="3"/>
  <c r="K240" i="3" a="1"/>
  <c r="K240" i="3" s="1"/>
  <c r="L240" i="3"/>
  <c r="N240" i="3"/>
  <c r="O240" i="3"/>
  <c r="P240" i="3"/>
  <c r="Q240" i="3"/>
  <c r="R240" i="3"/>
  <c r="S240" i="3"/>
  <c r="T240" i="3"/>
  <c r="U240" i="3" s="1"/>
  <c r="V240" i="3"/>
  <c r="W240" i="3"/>
  <c r="A241" i="3"/>
  <c r="B241" i="3"/>
  <c r="C241" i="3"/>
  <c r="D241" i="3"/>
  <c r="E241" i="3"/>
  <c r="F241" i="3"/>
  <c r="H241" i="3"/>
  <c r="I241" i="3" a="1"/>
  <c r="I241" i="3"/>
  <c r="J241" i="3"/>
  <c r="K241" i="3" a="1"/>
  <c r="K241" i="3" s="1"/>
  <c r="L241" i="3"/>
  <c r="N241" i="3"/>
  <c r="O241" i="3"/>
  <c r="P241" i="3"/>
  <c r="Q241" i="3" s="1"/>
  <c r="R241" i="3"/>
  <c r="S241" i="3" s="1"/>
  <c r="T241" i="3"/>
  <c r="U241" i="3" s="1"/>
  <c r="V241" i="3"/>
  <c r="W241" i="3" s="1"/>
  <c r="A242" i="3"/>
  <c r="B242" i="3"/>
  <c r="C242" i="3"/>
  <c r="D242" i="3"/>
  <c r="E242" i="3"/>
  <c r="F242" i="3"/>
  <c r="H242" i="3"/>
  <c r="I242" i="3" a="1"/>
  <c r="I242" i="3" s="1"/>
  <c r="J242" i="3"/>
  <c r="K242" i="3" a="1"/>
  <c r="K242" i="3"/>
  <c r="L242" i="3"/>
  <c r="N242" i="3"/>
  <c r="O242" i="3" s="1"/>
  <c r="P242" i="3"/>
  <c r="Q242" i="3"/>
  <c r="R242" i="3"/>
  <c r="S242" i="3"/>
  <c r="T242" i="3"/>
  <c r="U242" i="3"/>
  <c r="V242" i="3"/>
  <c r="W242" i="3" s="1"/>
  <c r="A243" i="3"/>
  <c r="B243" i="3"/>
  <c r="C243" i="3"/>
  <c r="D243" i="3"/>
  <c r="E243" i="3"/>
  <c r="F243" i="3"/>
  <c r="H243" i="3"/>
  <c r="I243" i="3" a="1"/>
  <c r="I243" i="3"/>
  <c r="J243" i="3"/>
  <c r="K243" i="3" a="1"/>
  <c r="K243" i="3"/>
  <c r="L243" i="3"/>
  <c r="N243" i="3"/>
  <c r="O243" i="3"/>
  <c r="P243" i="3"/>
  <c r="Q243" i="3"/>
  <c r="R243" i="3"/>
  <c r="S243" i="3" s="1"/>
  <c r="T243" i="3"/>
  <c r="U243" i="3" s="1"/>
  <c r="V243" i="3"/>
  <c r="W243" i="3" s="1"/>
  <c r="A244" i="3"/>
  <c r="B244" i="3"/>
  <c r="C244" i="3"/>
  <c r="D244" i="3"/>
  <c r="E244" i="3"/>
  <c r="F244" i="3"/>
  <c r="H244" i="3"/>
  <c r="I244" i="3" a="1"/>
  <c r="I244" i="3"/>
  <c r="J244" i="3"/>
  <c r="K244" i="3" a="1"/>
  <c r="K244" i="3" s="1"/>
  <c r="L244" i="3"/>
  <c r="N244" i="3"/>
  <c r="O244" i="3"/>
  <c r="P244" i="3"/>
  <c r="Q244" i="3"/>
  <c r="R244" i="3"/>
  <c r="S244" i="3"/>
  <c r="T244" i="3"/>
  <c r="U244" i="3" s="1"/>
  <c r="V244" i="3"/>
  <c r="W244" i="3" s="1"/>
  <c r="A245" i="3"/>
  <c r="B245" i="3"/>
  <c r="C245" i="3"/>
  <c r="D245" i="3"/>
  <c r="E245" i="3"/>
  <c r="F245" i="3"/>
  <c r="H245" i="3"/>
  <c r="I245" i="3" a="1"/>
  <c r="I245" i="3" s="1"/>
  <c r="J245" i="3"/>
  <c r="K245" i="3" a="1"/>
  <c r="K245" i="3" s="1"/>
  <c r="L245" i="3"/>
  <c r="N245" i="3"/>
  <c r="O245" i="3" s="1"/>
  <c r="P245" i="3"/>
  <c r="Q245" i="3"/>
  <c r="R245" i="3"/>
  <c r="S245" i="3" s="1"/>
  <c r="T245" i="3"/>
  <c r="U245" i="3"/>
  <c r="V245" i="3"/>
  <c r="W245" i="3" s="1"/>
  <c r="A246" i="3"/>
  <c r="B246" i="3"/>
  <c r="C246" i="3"/>
  <c r="D246" i="3"/>
  <c r="E246" i="3"/>
  <c r="F246" i="3"/>
  <c r="H246" i="3"/>
  <c r="I246" i="3" a="1"/>
  <c r="I246" i="3" s="1"/>
  <c r="J246" i="3"/>
  <c r="K246" i="3" a="1"/>
  <c r="K246" i="3" s="1"/>
  <c r="L246" i="3"/>
  <c r="N246" i="3"/>
  <c r="O246" i="3"/>
  <c r="P246" i="3"/>
  <c r="Q246" i="3" s="1"/>
  <c r="R246" i="3"/>
  <c r="S246" i="3" s="1"/>
  <c r="T246" i="3"/>
  <c r="U246" i="3"/>
  <c r="V246" i="3"/>
  <c r="W246" i="3" s="1"/>
  <c r="A247" i="3"/>
  <c r="B247" i="3"/>
  <c r="C247" i="3"/>
  <c r="D247" i="3"/>
  <c r="E247" i="3"/>
  <c r="F247" i="3"/>
  <c r="H247" i="3"/>
  <c r="I247" i="3" a="1"/>
  <c r="I247" i="3" s="1"/>
  <c r="J247" i="3"/>
  <c r="K247" i="3" a="1"/>
  <c r="K247" i="3"/>
  <c r="L247" i="3"/>
  <c r="N247" i="3"/>
  <c r="O247" i="3" s="1"/>
  <c r="P247" i="3"/>
  <c r="Q247" i="3" s="1"/>
  <c r="R247" i="3"/>
  <c r="S247" i="3"/>
  <c r="T247" i="3"/>
  <c r="U247" i="3" s="1"/>
  <c r="V247" i="3"/>
  <c r="W247" i="3" s="1"/>
  <c r="A248" i="3"/>
  <c r="B248" i="3"/>
  <c r="C248" i="3"/>
  <c r="D248" i="3"/>
  <c r="E248" i="3"/>
  <c r="F248" i="3"/>
  <c r="H248" i="3"/>
  <c r="I248" i="3" a="1"/>
  <c r="I248" i="3"/>
  <c r="J248" i="3"/>
  <c r="K248" i="3" a="1"/>
  <c r="K248" i="3" s="1"/>
  <c r="L248" i="3"/>
  <c r="N248" i="3"/>
  <c r="O248" i="3"/>
  <c r="P248" i="3"/>
  <c r="Q248" i="3" s="1"/>
  <c r="R248" i="3"/>
  <c r="S248" i="3"/>
  <c r="T248" i="3"/>
  <c r="U248" i="3" s="1"/>
  <c r="V248" i="3"/>
  <c r="W248" i="3"/>
  <c r="A249" i="3"/>
  <c r="B249" i="3"/>
  <c r="C249" i="3"/>
  <c r="D249" i="3"/>
  <c r="E249" i="3"/>
  <c r="F249" i="3"/>
  <c r="H249" i="3"/>
  <c r="I249" i="3" a="1"/>
  <c r="I249" i="3" s="1"/>
  <c r="J249" i="3"/>
  <c r="K249" i="3" a="1"/>
  <c r="K249" i="3" s="1"/>
  <c r="L249" i="3"/>
  <c r="N249" i="3"/>
  <c r="V249" i="3" s="1"/>
  <c r="W249" i="3" s="1"/>
  <c r="O249" i="3"/>
  <c r="P249" i="3"/>
  <c r="Q249" i="3"/>
  <c r="R249" i="3"/>
  <c r="S249" i="3" s="1"/>
  <c r="T249" i="3"/>
  <c r="U249" i="3" s="1"/>
  <c r="A250" i="3"/>
  <c r="B250" i="3"/>
  <c r="C250" i="3"/>
  <c r="D250" i="3"/>
  <c r="E250" i="3"/>
  <c r="F250" i="3"/>
  <c r="H250" i="3"/>
  <c r="I250" i="3" a="1"/>
  <c r="I250" i="3" s="1"/>
  <c r="J250" i="3"/>
  <c r="K250" i="3" a="1"/>
  <c r="K250" i="3" s="1"/>
  <c r="L250" i="3"/>
  <c r="N250" i="3"/>
  <c r="P250" i="3"/>
  <c r="Q250" i="3"/>
  <c r="R250" i="3"/>
  <c r="S250" i="3"/>
  <c r="T250" i="3"/>
  <c r="U250" i="3" s="1"/>
  <c r="A251" i="3"/>
  <c r="B251" i="3"/>
  <c r="C251" i="3"/>
  <c r="D251" i="3"/>
  <c r="E251" i="3"/>
  <c r="F251" i="3"/>
  <c r="H251" i="3"/>
  <c r="I251" i="3" a="1"/>
  <c r="I251" i="3" s="1"/>
  <c r="J251" i="3"/>
  <c r="K251" i="3" a="1"/>
  <c r="K251" i="3"/>
  <c r="L251" i="3"/>
  <c r="N251" i="3"/>
  <c r="P251" i="3"/>
  <c r="Q251" i="3"/>
  <c r="R251" i="3"/>
  <c r="S251" i="3" s="1"/>
  <c r="T251" i="3"/>
  <c r="U251" i="3" s="1"/>
  <c r="A252" i="3"/>
  <c r="B252" i="3"/>
  <c r="C252" i="3"/>
  <c r="D252" i="3"/>
  <c r="E252" i="3"/>
  <c r="F252" i="3"/>
  <c r="H252" i="3"/>
  <c r="I252" i="3" a="1"/>
  <c r="I252" i="3"/>
  <c r="J252" i="3"/>
  <c r="K252" i="3" a="1"/>
  <c r="K252" i="3" s="1"/>
  <c r="L252" i="3"/>
  <c r="N252" i="3"/>
  <c r="O252" i="3" s="1"/>
  <c r="P252" i="3"/>
  <c r="Q252" i="3"/>
  <c r="R252" i="3"/>
  <c r="S252" i="3"/>
  <c r="T252" i="3"/>
  <c r="U252" i="3"/>
  <c r="V252" i="3"/>
  <c r="W252" i="3" s="1"/>
  <c r="A253" i="3"/>
  <c r="B253" i="3"/>
  <c r="C253" i="3"/>
  <c r="D253" i="3"/>
  <c r="E253" i="3"/>
  <c r="F253" i="3"/>
  <c r="H253" i="3"/>
  <c r="I253" i="3" a="1"/>
  <c r="I253" i="3" s="1"/>
  <c r="J253" i="3"/>
  <c r="K253" i="3" a="1"/>
  <c r="K253" i="3"/>
  <c r="L253" i="3"/>
  <c r="N253" i="3"/>
  <c r="P253" i="3"/>
  <c r="Q253" i="3"/>
  <c r="R253" i="3"/>
  <c r="S253" i="3" s="1"/>
  <c r="T253" i="3"/>
  <c r="U253" i="3" s="1"/>
  <c r="A254" i="3"/>
  <c r="B254" i="3"/>
  <c r="C254" i="3"/>
  <c r="D254" i="3"/>
  <c r="E254" i="3"/>
  <c r="F254" i="3"/>
  <c r="H254" i="3"/>
  <c r="I254" i="3" a="1"/>
  <c r="I254" i="3" s="1"/>
  <c r="J254" i="3"/>
  <c r="K254" i="3" a="1"/>
  <c r="K254" i="3"/>
  <c r="L254" i="3"/>
  <c r="N254" i="3"/>
  <c r="O254" i="3"/>
  <c r="P254" i="3"/>
  <c r="Q254" i="3" s="1"/>
  <c r="R254" i="3"/>
  <c r="S254" i="3" s="1"/>
  <c r="T254" i="3"/>
  <c r="U254" i="3"/>
  <c r="V254" i="3"/>
  <c r="W254" i="3"/>
  <c r="A255" i="3"/>
  <c r="B255" i="3"/>
  <c r="C255" i="3"/>
  <c r="D255" i="3"/>
  <c r="E255" i="3"/>
  <c r="F255" i="3"/>
  <c r="H255" i="3"/>
  <c r="I255" i="3" a="1"/>
  <c r="I255" i="3"/>
  <c r="J255" i="3"/>
  <c r="K255" i="3" a="1"/>
  <c r="K255" i="3"/>
  <c r="L255" i="3"/>
  <c r="N255" i="3"/>
  <c r="O255" i="3"/>
  <c r="P255" i="3"/>
  <c r="Q255" i="3" s="1"/>
  <c r="R255" i="3"/>
  <c r="S255" i="3" s="1"/>
  <c r="T255" i="3"/>
  <c r="U255" i="3"/>
  <c r="V255" i="3"/>
  <c r="W255" i="3" s="1"/>
  <c r="A256" i="3"/>
  <c r="B256" i="3"/>
  <c r="C256" i="3"/>
  <c r="D256" i="3"/>
  <c r="E256" i="3"/>
  <c r="F256" i="3"/>
  <c r="H256" i="3"/>
  <c r="I256" i="3" a="1"/>
  <c r="I256" i="3"/>
  <c r="J256" i="3"/>
  <c r="K256" i="3" a="1"/>
  <c r="K256" i="3"/>
  <c r="L256" i="3"/>
  <c r="N256" i="3"/>
  <c r="O256" i="3"/>
  <c r="P256" i="3"/>
  <c r="Q256" i="3" s="1"/>
  <c r="R256" i="3"/>
  <c r="S256" i="3" s="1"/>
  <c r="T256" i="3"/>
  <c r="U256" i="3" s="1"/>
  <c r="V256" i="3"/>
  <c r="W256" i="3"/>
  <c r="A257" i="3"/>
  <c r="B257" i="3"/>
  <c r="C257" i="3"/>
  <c r="D257" i="3"/>
  <c r="E257" i="3"/>
  <c r="F257" i="3"/>
  <c r="H257" i="3"/>
  <c r="I257" i="3" a="1"/>
  <c r="I257" i="3"/>
  <c r="J257" i="3"/>
  <c r="K257" i="3" a="1"/>
  <c r="K257" i="3" s="1"/>
  <c r="L257" i="3"/>
  <c r="N257" i="3"/>
  <c r="O257" i="3"/>
  <c r="P257" i="3"/>
  <c r="Q257" i="3" s="1"/>
  <c r="R257" i="3"/>
  <c r="S257" i="3" s="1"/>
  <c r="T257" i="3"/>
  <c r="U257" i="3" s="1"/>
  <c r="V257" i="3"/>
  <c r="W257" i="3" s="1"/>
  <c r="A258" i="3"/>
  <c r="B258" i="3"/>
  <c r="C258" i="3"/>
  <c r="D258" i="3"/>
  <c r="E258" i="3"/>
  <c r="F258" i="3"/>
  <c r="H258" i="3"/>
  <c r="I258" i="3" a="1"/>
  <c r="I258" i="3"/>
  <c r="J258" i="3"/>
  <c r="K258" i="3" a="1"/>
  <c r="K258" i="3"/>
  <c r="L258" i="3"/>
  <c r="N258" i="3"/>
  <c r="V258" i="3" s="1"/>
  <c r="W258" i="3" s="1"/>
  <c r="P258" i="3"/>
  <c r="Q258" i="3"/>
  <c r="R258" i="3"/>
  <c r="S258" i="3" s="1"/>
  <c r="T258" i="3"/>
  <c r="U258" i="3"/>
  <c r="A259" i="3"/>
  <c r="B259" i="3"/>
  <c r="C259" i="3"/>
  <c r="D259" i="3"/>
  <c r="E259" i="3"/>
  <c r="F259" i="3"/>
  <c r="H259" i="3"/>
  <c r="I259" i="3" a="1"/>
  <c r="I259" i="3"/>
  <c r="J259" i="3"/>
  <c r="K259" i="3" a="1"/>
  <c r="K259" i="3"/>
  <c r="L259" i="3"/>
  <c r="N259" i="3"/>
  <c r="V259" i="3" s="1"/>
  <c r="W259" i="3" s="1"/>
  <c r="O259" i="3"/>
  <c r="P259" i="3"/>
  <c r="Q259" i="3" s="1"/>
  <c r="R259" i="3"/>
  <c r="S259" i="3"/>
  <c r="T259" i="3"/>
  <c r="U259" i="3" s="1"/>
  <c r="A260" i="3"/>
  <c r="B260" i="3"/>
  <c r="C260" i="3"/>
  <c r="D260" i="3"/>
  <c r="E260" i="3"/>
  <c r="F260" i="3"/>
  <c r="H260" i="3"/>
  <c r="I260" i="3" a="1"/>
  <c r="I260" i="3" s="1"/>
  <c r="J260" i="3"/>
  <c r="K260" i="3" a="1"/>
  <c r="K260" i="3" s="1"/>
  <c r="L260" i="3"/>
  <c r="N260" i="3"/>
  <c r="V260" i="3" s="1"/>
  <c r="W260" i="3" s="1"/>
  <c r="P260" i="3"/>
  <c r="Q260" i="3" s="1"/>
  <c r="R260" i="3"/>
  <c r="S260" i="3"/>
  <c r="T260" i="3"/>
  <c r="U260" i="3"/>
  <c r="A261" i="3"/>
  <c r="B261" i="3"/>
  <c r="C261" i="3"/>
  <c r="D261" i="3"/>
  <c r="E261" i="3"/>
  <c r="F261" i="3"/>
  <c r="H261" i="3"/>
  <c r="I261" i="3" a="1"/>
  <c r="I261" i="3" s="1"/>
  <c r="J261" i="3"/>
  <c r="K261" i="3" a="1"/>
  <c r="K261" i="3"/>
  <c r="L261" i="3"/>
  <c r="N261" i="3"/>
  <c r="O261" i="3" s="1"/>
  <c r="P261" i="3"/>
  <c r="Q261" i="3"/>
  <c r="R261" i="3"/>
  <c r="S261" i="3"/>
  <c r="T261" i="3"/>
  <c r="U261" i="3" s="1"/>
  <c r="V261" i="3"/>
  <c r="W261" i="3" s="1"/>
  <c r="A262" i="3"/>
  <c r="B262" i="3"/>
  <c r="C262" i="3"/>
  <c r="D262" i="3"/>
  <c r="E262" i="3"/>
  <c r="F262" i="3"/>
  <c r="H262" i="3"/>
  <c r="I262" i="3" a="1"/>
  <c r="I262" i="3" s="1"/>
  <c r="J262" i="3"/>
  <c r="K262" i="3" a="1"/>
  <c r="K262" i="3" s="1"/>
  <c r="L262" i="3"/>
  <c r="N262" i="3"/>
  <c r="O262" i="3" s="1"/>
  <c r="P262" i="3"/>
  <c r="Q262" i="3"/>
  <c r="R262" i="3"/>
  <c r="S262" i="3" s="1"/>
  <c r="T262" i="3"/>
  <c r="U262" i="3"/>
  <c r="V262" i="3"/>
  <c r="W262" i="3" s="1"/>
  <c r="A263" i="3"/>
  <c r="B263" i="3"/>
  <c r="C263" i="3"/>
  <c r="D263" i="3"/>
  <c r="E263" i="3"/>
  <c r="F263" i="3"/>
  <c r="H263" i="3"/>
  <c r="I263" i="3" a="1"/>
  <c r="I263" i="3"/>
  <c r="J263" i="3"/>
  <c r="K263" i="3" a="1"/>
  <c r="K263" i="3"/>
  <c r="L263" i="3"/>
  <c r="N263" i="3"/>
  <c r="V263" i="3" s="1"/>
  <c r="O263" i="3"/>
  <c r="P263" i="3"/>
  <c r="Q263" i="3" s="1"/>
  <c r="R263" i="3"/>
  <c r="S263" i="3" s="1"/>
  <c r="T263" i="3"/>
  <c r="U263" i="3" s="1"/>
  <c r="W263" i="3"/>
  <c r="A264" i="3"/>
  <c r="B264" i="3"/>
  <c r="C264" i="3"/>
  <c r="D264" i="3"/>
  <c r="E264" i="3"/>
  <c r="F264" i="3"/>
  <c r="H264" i="3"/>
  <c r="I264" i="3" a="1"/>
  <c r="I264" i="3"/>
  <c r="J264" i="3"/>
  <c r="K264" i="3" a="1"/>
  <c r="K264" i="3" s="1"/>
  <c r="L264" i="3"/>
  <c r="N264" i="3"/>
  <c r="O264" i="3"/>
  <c r="P264" i="3"/>
  <c r="Q264" i="3" s="1"/>
  <c r="R264" i="3"/>
  <c r="S264" i="3" s="1"/>
  <c r="T264" i="3"/>
  <c r="U264" i="3"/>
  <c r="V264" i="3"/>
  <c r="W264" i="3"/>
  <c r="A265" i="3"/>
  <c r="B265" i="3"/>
  <c r="C265" i="3"/>
  <c r="D265" i="3"/>
  <c r="E265" i="3"/>
  <c r="F265" i="3"/>
  <c r="H265" i="3"/>
  <c r="I265" i="3" a="1"/>
  <c r="I265" i="3" s="1"/>
  <c r="J265" i="3"/>
  <c r="K265" i="3" a="1"/>
  <c r="K265" i="3" s="1"/>
  <c r="L265" i="3"/>
  <c r="N265" i="3"/>
  <c r="O265" i="3" s="1"/>
  <c r="P265" i="3"/>
  <c r="Q265" i="3"/>
  <c r="R265" i="3"/>
  <c r="S265" i="3" s="1"/>
  <c r="T265" i="3"/>
  <c r="U265" i="3"/>
  <c r="A266" i="3"/>
  <c r="B266" i="3"/>
  <c r="C266" i="3"/>
  <c r="D266" i="3"/>
  <c r="E266" i="3"/>
  <c r="F266" i="3"/>
  <c r="H266" i="3"/>
  <c r="I266" i="3" a="1"/>
  <c r="I266" i="3"/>
  <c r="J266" i="3"/>
  <c r="K266" i="3" a="1"/>
  <c r="K266" i="3"/>
  <c r="L266" i="3"/>
  <c r="N266" i="3"/>
  <c r="O266" i="3"/>
  <c r="P266" i="3"/>
  <c r="Q266" i="3"/>
  <c r="R266" i="3"/>
  <c r="S266" i="3"/>
  <c r="T266" i="3"/>
  <c r="U266" i="3" s="1"/>
  <c r="V266" i="3"/>
  <c r="W266" i="3"/>
  <c r="A267" i="3"/>
  <c r="B267" i="3"/>
  <c r="C267" i="3"/>
  <c r="D267" i="3"/>
  <c r="E267" i="3"/>
  <c r="F267" i="3"/>
  <c r="H267" i="3"/>
  <c r="I267" i="3" a="1"/>
  <c r="I267" i="3"/>
  <c r="J267" i="3"/>
  <c r="K267" i="3" a="1"/>
  <c r="K267" i="3" s="1"/>
  <c r="L267" i="3"/>
  <c r="N267" i="3"/>
  <c r="V267" i="3" s="1"/>
  <c r="W267" i="3" s="1"/>
  <c r="P267" i="3"/>
  <c r="Q267" i="3"/>
  <c r="R267" i="3"/>
  <c r="S267" i="3" s="1"/>
  <c r="T267" i="3"/>
  <c r="U267" i="3" s="1"/>
  <c r="A268" i="3"/>
  <c r="B268" i="3"/>
  <c r="C268" i="3"/>
  <c r="D268" i="3"/>
  <c r="E268" i="3"/>
  <c r="F268" i="3"/>
  <c r="H268" i="3"/>
  <c r="I268" i="3" a="1"/>
  <c r="I268" i="3" s="1"/>
  <c r="J268" i="3"/>
  <c r="K268" i="3" a="1"/>
  <c r="K268" i="3" s="1"/>
  <c r="L268" i="3"/>
  <c r="N268" i="3"/>
  <c r="O268" i="3" s="1"/>
  <c r="P268" i="3"/>
  <c r="Q268" i="3"/>
  <c r="R268" i="3"/>
  <c r="S268" i="3"/>
  <c r="T268" i="3"/>
  <c r="U268" i="3" s="1"/>
  <c r="V268" i="3"/>
  <c r="W268" i="3" s="1"/>
  <c r="A269" i="3"/>
  <c r="B269" i="3"/>
  <c r="C269" i="3"/>
  <c r="D269" i="3"/>
  <c r="E269" i="3"/>
  <c r="F269" i="3"/>
  <c r="H269" i="3"/>
  <c r="I269" i="3" a="1"/>
  <c r="I269" i="3" s="1"/>
  <c r="J269" i="3"/>
  <c r="K269" i="3" a="1"/>
  <c r="K269" i="3"/>
  <c r="L269" i="3"/>
  <c r="N269" i="3"/>
  <c r="O269" i="3" s="1"/>
  <c r="P269" i="3"/>
  <c r="Q269" i="3" s="1"/>
  <c r="R269" i="3"/>
  <c r="S269" i="3"/>
  <c r="T269" i="3"/>
  <c r="U269" i="3" s="1"/>
  <c r="V269" i="3"/>
  <c r="W269" i="3" s="1"/>
  <c r="A270" i="3"/>
  <c r="B270" i="3"/>
  <c r="C270" i="3"/>
  <c r="D270" i="3"/>
  <c r="E270" i="3"/>
  <c r="F270" i="3"/>
  <c r="H270" i="3"/>
  <c r="I270" i="3" a="1"/>
  <c r="I270" i="3" s="1"/>
  <c r="J270" i="3"/>
  <c r="K270" i="3" a="1"/>
  <c r="K270" i="3"/>
  <c r="L270" i="3"/>
  <c r="N270" i="3"/>
  <c r="O270" i="3"/>
  <c r="P270" i="3"/>
  <c r="Q270" i="3" s="1"/>
  <c r="R270" i="3"/>
  <c r="S270" i="3"/>
  <c r="T270" i="3"/>
  <c r="U270" i="3"/>
  <c r="V270" i="3"/>
  <c r="W270" i="3" s="1"/>
  <c r="A271" i="3"/>
  <c r="B271" i="3"/>
  <c r="C271" i="3"/>
  <c r="D271" i="3"/>
  <c r="E271" i="3"/>
  <c r="F271" i="3"/>
  <c r="H271" i="3"/>
  <c r="I271" i="3" a="1"/>
  <c r="I271" i="3" s="1"/>
  <c r="J271" i="3"/>
  <c r="K271" i="3" a="1"/>
  <c r="K271" i="3"/>
  <c r="L271" i="3"/>
  <c r="N271" i="3"/>
  <c r="O271" i="3" s="1"/>
  <c r="P271" i="3"/>
  <c r="Q271" i="3" s="1"/>
  <c r="R271" i="3"/>
  <c r="S271" i="3" s="1"/>
  <c r="T271" i="3"/>
  <c r="U271" i="3" s="1"/>
  <c r="V271" i="3"/>
  <c r="W271" i="3" s="1"/>
  <c r="A272" i="3"/>
  <c r="B272" i="3"/>
  <c r="C272" i="3"/>
  <c r="D272" i="3"/>
  <c r="E272" i="3"/>
  <c r="F272" i="3"/>
  <c r="H272" i="3"/>
  <c r="I272" i="3" a="1"/>
  <c r="I272" i="3"/>
  <c r="J272" i="3"/>
  <c r="K272" i="3" a="1"/>
  <c r="K272" i="3" s="1"/>
  <c r="L272" i="3"/>
  <c r="N272" i="3"/>
  <c r="O272" i="3"/>
  <c r="P272" i="3"/>
  <c r="Q272" i="3"/>
  <c r="R272" i="3"/>
  <c r="S272" i="3"/>
  <c r="T272" i="3"/>
  <c r="U272" i="3" s="1"/>
  <c r="V272" i="3"/>
  <c r="W272" i="3"/>
  <c r="A273" i="3"/>
  <c r="B273" i="3"/>
  <c r="C273" i="3"/>
  <c r="D273" i="3"/>
  <c r="E273" i="3"/>
  <c r="F273" i="3"/>
  <c r="H273" i="3"/>
  <c r="I273" i="3" a="1"/>
  <c r="I273" i="3"/>
  <c r="J273" i="3"/>
  <c r="K273" i="3" a="1"/>
  <c r="K273" i="3" s="1"/>
  <c r="L273" i="3"/>
  <c r="N273" i="3"/>
  <c r="V273" i="3" s="1"/>
  <c r="W273" i="3" s="1"/>
  <c r="O273" i="3"/>
  <c r="P273" i="3"/>
  <c r="Q273" i="3" s="1"/>
  <c r="R273" i="3"/>
  <c r="S273" i="3" s="1"/>
  <c r="T273" i="3"/>
  <c r="U273" i="3"/>
  <c r="A274" i="3"/>
  <c r="B274" i="3"/>
  <c r="C274" i="3"/>
  <c r="D274" i="3"/>
  <c r="E274" i="3"/>
  <c r="F274" i="3"/>
  <c r="H274" i="3"/>
  <c r="I274" i="3" a="1"/>
  <c r="I274" i="3" s="1"/>
  <c r="J274" i="3"/>
  <c r="K274" i="3" a="1"/>
  <c r="K274" i="3"/>
  <c r="L274" i="3"/>
  <c r="N274" i="3"/>
  <c r="O274" i="3" s="1"/>
  <c r="P274" i="3"/>
  <c r="Q274" i="3"/>
  <c r="R274" i="3"/>
  <c r="S274" i="3"/>
  <c r="T274" i="3"/>
  <c r="U274" i="3" s="1"/>
  <c r="V274" i="3"/>
  <c r="W274" i="3" s="1"/>
  <c r="A275" i="3"/>
  <c r="B275" i="3"/>
  <c r="C275" i="3"/>
  <c r="D275" i="3"/>
  <c r="E275" i="3"/>
  <c r="F275" i="3"/>
  <c r="H275" i="3"/>
  <c r="I275" i="3" a="1"/>
  <c r="I275" i="3"/>
  <c r="J275" i="3"/>
  <c r="K275" i="3" a="1"/>
  <c r="K275" i="3"/>
  <c r="L275" i="3"/>
  <c r="N275" i="3"/>
  <c r="O275" i="3"/>
  <c r="P275" i="3"/>
  <c r="Q275" i="3"/>
  <c r="R275" i="3"/>
  <c r="S275" i="3" s="1"/>
  <c r="T275" i="3"/>
  <c r="U275" i="3" s="1"/>
  <c r="V275" i="3"/>
  <c r="W275" i="3" s="1"/>
  <c r="A276" i="3"/>
  <c r="B276" i="3"/>
  <c r="C276" i="3"/>
  <c r="D276" i="3"/>
  <c r="E276" i="3"/>
  <c r="F276" i="3"/>
  <c r="H276" i="3"/>
  <c r="I276" i="3" a="1"/>
  <c r="I276" i="3" s="1"/>
  <c r="J276" i="3"/>
  <c r="K276" i="3" a="1"/>
  <c r="K276" i="3" s="1"/>
  <c r="L276" i="3"/>
  <c r="N276" i="3"/>
  <c r="O276" i="3" s="1"/>
  <c r="P276" i="3"/>
  <c r="Q276" i="3" s="1"/>
  <c r="R276" i="3"/>
  <c r="S276" i="3"/>
  <c r="T276" i="3"/>
  <c r="U276" i="3" s="1"/>
  <c r="A277" i="3"/>
  <c r="B277" i="3"/>
  <c r="C277" i="3"/>
  <c r="D277" i="3"/>
  <c r="E277" i="3"/>
  <c r="F277" i="3"/>
  <c r="H277" i="3"/>
  <c r="I277" i="3" a="1"/>
  <c r="I277" i="3" s="1"/>
  <c r="J277" i="3"/>
  <c r="K277" i="3" a="1"/>
  <c r="K277" i="3" s="1"/>
  <c r="L277" i="3"/>
  <c r="N277" i="3"/>
  <c r="O277" i="3" s="1"/>
  <c r="P277" i="3"/>
  <c r="Q277" i="3" s="1"/>
  <c r="R277" i="3"/>
  <c r="S277" i="3" s="1"/>
  <c r="T277" i="3"/>
  <c r="U277" i="3"/>
  <c r="V277" i="3"/>
  <c r="W277" i="3" s="1"/>
  <c r="A278" i="3"/>
  <c r="B278" i="3"/>
  <c r="C278" i="3"/>
  <c r="D278" i="3"/>
  <c r="E278" i="3"/>
  <c r="F278" i="3"/>
  <c r="H278" i="3"/>
  <c r="I278" i="3" a="1"/>
  <c r="I278" i="3"/>
  <c r="J278" i="3"/>
  <c r="K278" i="3" a="1"/>
  <c r="K278" i="3" s="1"/>
  <c r="L278" i="3"/>
  <c r="N278" i="3"/>
  <c r="O278" i="3" s="1"/>
  <c r="P278" i="3"/>
  <c r="Q278" i="3" s="1"/>
  <c r="R278" i="3"/>
  <c r="S278" i="3" s="1"/>
  <c r="T278" i="3"/>
  <c r="U278" i="3"/>
  <c r="A279" i="3"/>
  <c r="B279" i="3"/>
  <c r="C279" i="3"/>
  <c r="D279" i="3"/>
  <c r="E279" i="3"/>
  <c r="F279" i="3"/>
  <c r="H279" i="3"/>
  <c r="I279" i="3" a="1"/>
  <c r="I279" i="3"/>
  <c r="J279" i="3"/>
  <c r="K279" i="3" a="1"/>
  <c r="K279" i="3"/>
  <c r="L279" i="3"/>
  <c r="N279" i="3"/>
  <c r="O279" i="3"/>
  <c r="P279" i="3"/>
  <c r="Q279" i="3" s="1"/>
  <c r="R279" i="3"/>
  <c r="S279" i="3"/>
  <c r="T279" i="3"/>
  <c r="U279" i="3" s="1"/>
  <c r="V279" i="3"/>
  <c r="W279" i="3" s="1"/>
  <c r="A280" i="3"/>
  <c r="B280" i="3"/>
  <c r="C280" i="3"/>
  <c r="D280" i="3"/>
  <c r="E280" i="3"/>
  <c r="F280" i="3"/>
  <c r="H280" i="3"/>
  <c r="I280" i="3" a="1"/>
  <c r="I280" i="3"/>
  <c r="J280" i="3"/>
  <c r="K280" i="3" a="1"/>
  <c r="K280" i="3" s="1"/>
  <c r="L280" i="3"/>
  <c r="N280" i="3"/>
  <c r="O280" i="3"/>
  <c r="P280" i="3"/>
  <c r="Q280" i="3" s="1"/>
  <c r="R280" i="3"/>
  <c r="S280" i="3"/>
  <c r="T280" i="3"/>
  <c r="U280" i="3"/>
  <c r="V280" i="3"/>
  <c r="W280" i="3"/>
  <c r="A281" i="3"/>
  <c r="B281" i="3"/>
  <c r="C281" i="3"/>
  <c r="D281" i="3"/>
  <c r="E281" i="3"/>
  <c r="F281" i="3"/>
  <c r="H281" i="3"/>
  <c r="I281" i="3" a="1"/>
  <c r="I281" i="3" s="1"/>
  <c r="J281" i="3"/>
  <c r="K281" i="3" a="1"/>
  <c r="K281" i="3"/>
  <c r="L281" i="3"/>
  <c r="N281" i="3"/>
  <c r="O281" i="3"/>
  <c r="P281" i="3"/>
  <c r="Q281" i="3"/>
  <c r="R281" i="3"/>
  <c r="S281" i="3" s="1"/>
  <c r="T281" i="3"/>
  <c r="U281" i="3" s="1"/>
  <c r="V281" i="3"/>
  <c r="W281" i="3" s="1"/>
  <c r="A282" i="3"/>
  <c r="B282" i="3"/>
  <c r="C282" i="3"/>
  <c r="D282" i="3"/>
  <c r="E282" i="3"/>
  <c r="F282" i="3"/>
  <c r="H282" i="3"/>
  <c r="I282" i="3" a="1"/>
  <c r="I282" i="3" s="1"/>
  <c r="J282" i="3"/>
  <c r="K282" i="3" a="1"/>
  <c r="K282" i="3" s="1"/>
  <c r="L282" i="3"/>
  <c r="N282" i="3"/>
  <c r="O282" i="3" s="1"/>
  <c r="P282" i="3"/>
  <c r="Q282" i="3"/>
  <c r="R282" i="3"/>
  <c r="S282" i="3"/>
  <c r="T282" i="3"/>
  <c r="U282" i="3"/>
  <c r="A283" i="3"/>
  <c r="B283" i="3"/>
  <c r="C283" i="3"/>
  <c r="D283" i="3"/>
  <c r="E283" i="3"/>
  <c r="F283" i="3"/>
  <c r="H283" i="3"/>
  <c r="I283" i="3" a="1"/>
  <c r="I283" i="3" s="1"/>
  <c r="J283" i="3"/>
  <c r="K283" i="3" a="1"/>
  <c r="K283" i="3" s="1"/>
  <c r="L283" i="3"/>
  <c r="N283" i="3"/>
  <c r="O283" i="3" s="1"/>
  <c r="P283" i="3"/>
  <c r="Q283" i="3"/>
  <c r="R283" i="3"/>
  <c r="S283" i="3"/>
  <c r="T283" i="3"/>
  <c r="U283" i="3" s="1"/>
  <c r="V283" i="3"/>
  <c r="W283" i="3"/>
  <c r="A284" i="3"/>
  <c r="B284" i="3"/>
  <c r="C284" i="3"/>
  <c r="D284" i="3"/>
  <c r="E284" i="3"/>
  <c r="F284" i="3"/>
  <c r="H284" i="3"/>
  <c r="I284" i="3" a="1"/>
  <c r="I284" i="3"/>
  <c r="J284" i="3"/>
  <c r="K284" i="3" a="1"/>
  <c r="K284" i="3" s="1"/>
  <c r="L284" i="3"/>
  <c r="N284" i="3"/>
  <c r="O284" i="3" s="1"/>
  <c r="P284" i="3"/>
  <c r="Q284" i="3" s="1"/>
  <c r="R284" i="3"/>
  <c r="S284" i="3"/>
  <c r="T284" i="3"/>
  <c r="U284" i="3" s="1"/>
  <c r="V284" i="3"/>
  <c r="W284" i="3" s="1"/>
  <c r="A285" i="3"/>
  <c r="B285" i="3"/>
  <c r="C285" i="3"/>
  <c r="D285" i="3"/>
  <c r="E285" i="3"/>
  <c r="F285" i="3"/>
  <c r="H285" i="3"/>
  <c r="I285" i="3" a="1"/>
  <c r="I285" i="3" s="1"/>
  <c r="J285" i="3"/>
  <c r="K285" i="3" a="1"/>
  <c r="K285" i="3"/>
  <c r="L285" i="3"/>
  <c r="N285" i="3"/>
  <c r="P285" i="3"/>
  <c r="Q285" i="3" s="1"/>
  <c r="R285" i="3"/>
  <c r="S285" i="3" s="1"/>
  <c r="T285" i="3"/>
  <c r="U285" i="3"/>
  <c r="A286" i="3"/>
  <c r="B286" i="3"/>
  <c r="C286" i="3"/>
  <c r="D286" i="3"/>
  <c r="E286" i="3"/>
  <c r="F286" i="3"/>
  <c r="H286" i="3"/>
  <c r="I286" i="3" a="1"/>
  <c r="I286" i="3" s="1"/>
  <c r="J286" i="3"/>
  <c r="K286" i="3" a="1"/>
  <c r="K286" i="3"/>
  <c r="L286" i="3"/>
  <c r="N286" i="3"/>
  <c r="O286" i="3"/>
  <c r="P286" i="3"/>
  <c r="Q286" i="3"/>
  <c r="R286" i="3"/>
  <c r="S286" i="3"/>
  <c r="T286" i="3"/>
  <c r="U286" i="3"/>
  <c r="V286" i="3"/>
  <c r="W286" i="3"/>
  <c r="A287" i="3"/>
  <c r="B287" i="3"/>
  <c r="C287" i="3"/>
  <c r="D287" i="3"/>
  <c r="E287" i="3"/>
  <c r="F287" i="3"/>
  <c r="H287" i="3"/>
  <c r="I287" i="3" a="1"/>
  <c r="I287" i="3" s="1"/>
  <c r="J287" i="3"/>
  <c r="K287" i="3" a="1"/>
  <c r="K287" i="3"/>
  <c r="L287" i="3"/>
  <c r="N287" i="3"/>
  <c r="O287" i="3" s="1"/>
  <c r="P287" i="3"/>
  <c r="Q287" i="3" s="1"/>
  <c r="R287" i="3"/>
  <c r="S287" i="3"/>
  <c r="T287" i="3"/>
  <c r="U287" i="3"/>
  <c r="V287" i="3"/>
  <c r="W287" i="3" s="1"/>
  <c r="A288" i="3"/>
  <c r="B288" i="3"/>
  <c r="C288" i="3"/>
  <c r="D288" i="3"/>
  <c r="E288" i="3"/>
  <c r="F288" i="3"/>
  <c r="H288" i="3"/>
  <c r="I288" i="3" a="1"/>
  <c r="I288" i="3"/>
  <c r="J288" i="3"/>
  <c r="K288" i="3" a="1"/>
  <c r="K288" i="3"/>
  <c r="L288" i="3"/>
  <c r="N288" i="3"/>
  <c r="O288" i="3"/>
  <c r="P288" i="3"/>
  <c r="Q288" i="3" s="1"/>
  <c r="R288" i="3"/>
  <c r="S288" i="3" s="1"/>
  <c r="T288" i="3"/>
  <c r="U288" i="3"/>
  <c r="V288" i="3"/>
  <c r="W288" i="3"/>
  <c r="A289" i="3"/>
  <c r="B289" i="3"/>
  <c r="C289" i="3"/>
  <c r="D289" i="3"/>
  <c r="E289" i="3"/>
  <c r="F289" i="3"/>
  <c r="H289" i="3"/>
  <c r="I289" i="3" a="1"/>
  <c r="I289" i="3"/>
  <c r="J289" i="3"/>
  <c r="K289" i="3" a="1"/>
  <c r="K289" i="3"/>
  <c r="L289" i="3"/>
  <c r="N289" i="3"/>
  <c r="O289" i="3"/>
  <c r="P289" i="3"/>
  <c r="Q289" i="3" s="1"/>
  <c r="R289" i="3"/>
  <c r="S289" i="3" s="1"/>
  <c r="T289" i="3"/>
  <c r="U289" i="3"/>
  <c r="V289" i="3"/>
  <c r="W289" i="3" s="1"/>
  <c r="A290" i="3"/>
  <c r="B290" i="3"/>
  <c r="C290" i="3"/>
  <c r="D290" i="3"/>
  <c r="E290" i="3"/>
  <c r="F290" i="3"/>
  <c r="H290" i="3"/>
  <c r="I290" i="3" a="1"/>
  <c r="I290" i="3" s="1"/>
  <c r="J290" i="3"/>
  <c r="K290" i="3" a="1"/>
  <c r="K290" i="3" s="1"/>
  <c r="L290" i="3"/>
  <c r="N290" i="3"/>
  <c r="O290" i="3" s="1"/>
  <c r="P290" i="3"/>
  <c r="Q290" i="3"/>
  <c r="R290" i="3"/>
  <c r="S290" i="3" s="1"/>
  <c r="T290" i="3"/>
  <c r="U290" i="3"/>
  <c r="V290" i="3"/>
  <c r="W290" i="3" s="1"/>
  <c r="A291" i="3"/>
  <c r="B291" i="3"/>
  <c r="C291" i="3"/>
  <c r="D291" i="3"/>
  <c r="E291" i="3"/>
  <c r="F291" i="3"/>
  <c r="H291" i="3"/>
  <c r="I291" i="3" a="1"/>
  <c r="I291" i="3"/>
  <c r="J291" i="3"/>
  <c r="K291" i="3" a="1"/>
  <c r="K291" i="3"/>
  <c r="L291" i="3"/>
  <c r="N291" i="3"/>
  <c r="P291" i="3"/>
  <c r="Q291" i="3" s="1"/>
  <c r="R291" i="3"/>
  <c r="S291" i="3"/>
  <c r="T291" i="3"/>
  <c r="U291" i="3" s="1"/>
  <c r="A292" i="3"/>
  <c r="B292" i="3"/>
  <c r="C292" i="3"/>
  <c r="D292" i="3"/>
  <c r="E292" i="3"/>
  <c r="F292" i="3"/>
  <c r="H292" i="3"/>
  <c r="I292" i="3" a="1"/>
  <c r="I292" i="3" s="1"/>
  <c r="J292" i="3"/>
  <c r="K292" i="3" a="1"/>
  <c r="K292" i="3" s="1"/>
  <c r="L292" i="3"/>
  <c r="N292" i="3"/>
  <c r="O292" i="3"/>
  <c r="P292" i="3"/>
  <c r="Q292" i="3" s="1"/>
  <c r="R292" i="3"/>
  <c r="S292" i="3"/>
  <c r="T292" i="3"/>
  <c r="U292" i="3" s="1"/>
  <c r="V292" i="3"/>
  <c r="W292" i="3" s="1"/>
  <c r="A293" i="3"/>
  <c r="B293" i="3"/>
  <c r="C293" i="3"/>
  <c r="D293" i="3"/>
  <c r="E293" i="3"/>
  <c r="F293" i="3"/>
  <c r="H293" i="3"/>
  <c r="I293" i="3" a="1"/>
  <c r="I293" i="3" s="1"/>
  <c r="J293" i="3"/>
  <c r="K293" i="3" a="1"/>
  <c r="K293" i="3"/>
  <c r="L293" i="3"/>
  <c r="N293" i="3"/>
  <c r="P293" i="3"/>
  <c r="Q293" i="3"/>
  <c r="R293" i="3"/>
  <c r="S293" i="3"/>
  <c r="T293" i="3"/>
  <c r="U293" i="3"/>
  <c r="A294" i="3"/>
  <c r="B294" i="3"/>
  <c r="C294" i="3"/>
  <c r="D294" i="3"/>
  <c r="E294" i="3"/>
  <c r="F294" i="3"/>
  <c r="H294" i="3"/>
  <c r="I294" i="3" a="1"/>
  <c r="I294" i="3" s="1"/>
  <c r="J294" i="3"/>
  <c r="K294" i="3" a="1"/>
  <c r="K294" i="3"/>
  <c r="L294" i="3"/>
  <c r="N294" i="3"/>
  <c r="O294" i="3" s="1"/>
  <c r="P294" i="3"/>
  <c r="Q294" i="3"/>
  <c r="R294" i="3"/>
  <c r="S294" i="3"/>
  <c r="T294" i="3"/>
  <c r="U294" i="3"/>
  <c r="V294" i="3"/>
  <c r="W294" i="3" s="1"/>
  <c r="A295" i="3"/>
  <c r="B295" i="3"/>
  <c r="C295" i="3"/>
  <c r="D295" i="3"/>
  <c r="E295" i="3"/>
  <c r="F295" i="3"/>
  <c r="H295" i="3"/>
  <c r="I295" i="3" a="1"/>
  <c r="I295" i="3" s="1"/>
  <c r="J295" i="3"/>
  <c r="K295" i="3" a="1"/>
  <c r="K295" i="3"/>
  <c r="L295" i="3"/>
  <c r="N295" i="3"/>
  <c r="V295" i="3" s="1"/>
  <c r="O295" i="3"/>
  <c r="P295" i="3"/>
  <c r="Q295" i="3" s="1"/>
  <c r="R295" i="3"/>
  <c r="S295" i="3"/>
  <c r="T295" i="3"/>
  <c r="U295" i="3" s="1"/>
  <c r="W295" i="3"/>
  <c r="A296" i="3"/>
  <c r="B296" i="3"/>
  <c r="C296" i="3"/>
  <c r="D296" i="3"/>
  <c r="E296" i="3"/>
  <c r="F296" i="3"/>
  <c r="H296" i="3"/>
  <c r="I296" i="3" a="1"/>
  <c r="I296" i="3"/>
  <c r="J296" i="3"/>
  <c r="K296" i="3" a="1"/>
  <c r="K296" i="3" s="1"/>
  <c r="L296" i="3"/>
  <c r="N296" i="3"/>
  <c r="O296" i="3"/>
  <c r="P296" i="3"/>
  <c r="Q296" i="3"/>
  <c r="R296" i="3"/>
  <c r="S296" i="3" s="1"/>
  <c r="T296" i="3"/>
  <c r="U296" i="3"/>
  <c r="V296" i="3"/>
  <c r="W296" i="3"/>
  <c r="A297" i="3"/>
  <c r="B297" i="3"/>
  <c r="C297" i="3"/>
  <c r="D297" i="3"/>
  <c r="E297" i="3"/>
  <c r="F297" i="3"/>
  <c r="H297" i="3"/>
  <c r="I297" i="3" a="1"/>
  <c r="I297" i="3"/>
  <c r="J297" i="3"/>
  <c r="K297" i="3" a="1"/>
  <c r="K297" i="3"/>
  <c r="L297" i="3"/>
  <c r="N297" i="3"/>
  <c r="V297" i="3" s="1"/>
  <c r="W297" i="3" s="1"/>
  <c r="O297" i="3"/>
  <c r="P297" i="3"/>
  <c r="Q297" i="3"/>
  <c r="R297" i="3"/>
  <c r="S297" i="3" s="1"/>
  <c r="T297" i="3"/>
  <c r="U297" i="3" s="1"/>
  <c r="A298" i="3"/>
  <c r="B298" i="3"/>
  <c r="C298" i="3"/>
  <c r="D298" i="3"/>
  <c r="E298" i="3"/>
  <c r="F298" i="3"/>
  <c r="H298" i="3"/>
  <c r="I298" i="3" a="1"/>
  <c r="I298" i="3"/>
  <c r="J298" i="3"/>
  <c r="K298" i="3" a="1"/>
  <c r="K298" i="3" s="1"/>
  <c r="L298" i="3"/>
  <c r="N298" i="3"/>
  <c r="O298" i="3"/>
  <c r="P298" i="3"/>
  <c r="Q298" i="3"/>
  <c r="R298" i="3"/>
  <c r="S298" i="3" s="1"/>
  <c r="T298" i="3"/>
  <c r="U298" i="3"/>
  <c r="V298" i="3"/>
  <c r="W298" i="3"/>
  <c r="A299" i="3"/>
  <c r="B299" i="3"/>
  <c r="C299" i="3"/>
  <c r="D299" i="3"/>
  <c r="E299" i="3"/>
  <c r="F299" i="3"/>
  <c r="H299" i="3"/>
  <c r="I299" i="3" a="1"/>
  <c r="I299" i="3"/>
  <c r="J299" i="3"/>
  <c r="K299" i="3" a="1"/>
  <c r="K299" i="3"/>
  <c r="L299" i="3"/>
  <c r="N299" i="3"/>
  <c r="P299" i="3"/>
  <c r="Q299" i="3" s="1"/>
  <c r="R299" i="3"/>
  <c r="S299" i="3"/>
  <c r="T299" i="3"/>
  <c r="U299" i="3" s="1"/>
  <c r="A300" i="3"/>
  <c r="B300" i="3"/>
  <c r="C300" i="3"/>
  <c r="D300" i="3"/>
  <c r="E300" i="3"/>
  <c r="F300" i="3"/>
  <c r="H300" i="3"/>
  <c r="I300" i="3" a="1"/>
  <c r="I300" i="3" s="1"/>
  <c r="J300" i="3"/>
  <c r="K300" i="3" a="1"/>
  <c r="K300" i="3" s="1"/>
  <c r="L300" i="3"/>
  <c r="N300" i="3"/>
  <c r="O300" i="3" s="1"/>
  <c r="P300" i="3"/>
  <c r="Q300" i="3"/>
  <c r="R300" i="3"/>
  <c r="S300" i="3"/>
  <c r="T300" i="3"/>
  <c r="U300" i="3" s="1"/>
  <c r="V300" i="3"/>
  <c r="W300" i="3" s="1"/>
  <c r="A301" i="3"/>
  <c r="B301" i="3"/>
  <c r="C301" i="3"/>
  <c r="D301" i="3"/>
  <c r="E301" i="3"/>
  <c r="F301" i="3"/>
  <c r="H301" i="3"/>
  <c r="I301" i="3" a="1"/>
  <c r="I301" i="3" s="1"/>
  <c r="J301" i="3"/>
  <c r="K301" i="3" a="1"/>
  <c r="K301" i="3"/>
  <c r="L301" i="3"/>
  <c r="N301" i="3"/>
  <c r="O301" i="3" s="1"/>
  <c r="P301" i="3"/>
  <c r="Q301" i="3"/>
  <c r="R301" i="3"/>
  <c r="S301" i="3"/>
  <c r="T301" i="3"/>
  <c r="U301" i="3"/>
  <c r="V301" i="3"/>
  <c r="W301" i="3" s="1"/>
  <c r="A302" i="3"/>
  <c r="B302" i="3"/>
  <c r="C302" i="3"/>
  <c r="D302" i="3"/>
  <c r="E302" i="3"/>
  <c r="F302" i="3"/>
  <c r="H302" i="3"/>
  <c r="I302" i="3" a="1"/>
  <c r="I302" i="3"/>
  <c r="J302" i="3"/>
  <c r="K302" i="3" a="1"/>
  <c r="K302" i="3"/>
  <c r="L302" i="3"/>
  <c r="N302" i="3"/>
  <c r="O302" i="3" s="1"/>
  <c r="P302" i="3"/>
  <c r="Q302" i="3"/>
  <c r="R302" i="3"/>
  <c r="S302" i="3"/>
  <c r="T302" i="3"/>
  <c r="U302" i="3"/>
  <c r="V302" i="3"/>
  <c r="W302" i="3" s="1"/>
  <c r="A303" i="3"/>
  <c r="B303" i="3"/>
  <c r="C303" i="3"/>
  <c r="D303" i="3"/>
  <c r="E303" i="3"/>
  <c r="F303" i="3"/>
  <c r="H303" i="3"/>
  <c r="I303" i="3" a="1"/>
  <c r="I303" i="3" s="1"/>
  <c r="J303" i="3"/>
  <c r="K303" i="3" a="1"/>
  <c r="K303" i="3"/>
  <c r="L303" i="3"/>
  <c r="N303" i="3"/>
  <c r="O303" i="3" s="1"/>
  <c r="P303" i="3"/>
  <c r="Q303" i="3" s="1"/>
  <c r="R303" i="3"/>
  <c r="S303" i="3" s="1"/>
  <c r="T303" i="3"/>
  <c r="U303" i="3"/>
  <c r="V303" i="3"/>
  <c r="W303" i="3" s="1"/>
  <c r="A304" i="3"/>
  <c r="B304" i="3"/>
  <c r="C304" i="3"/>
  <c r="D304" i="3"/>
  <c r="E304" i="3"/>
  <c r="F304" i="3"/>
  <c r="H304" i="3"/>
  <c r="I304" i="3" a="1"/>
  <c r="I304" i="3"/>
  <c r="J304" i="3"/>
  <c r="K304" i="3" a="1"/>
  <c r="K304" i="3" s="1"/>
  <c r="L304" i="3"/>
  <c r="N304" i="3"/>
  <c r="O304" i="3"/>
  <c r="P304" i="3"/>
  <c r="Q304" i="3" s="1"/>
  <c r="R304" i="3"/>
  <c r="S304" i="3" s="1"/>
  <c r="T304" i="3"/>
  <c r="U304" i="3" s="1"/>
  <c r="V304" i="3"/>
  <c r="W304" i="3"/>
  <c r="A305" i="3"/>
  <c r="B305" i="3"/>
  <c r="C305" i="3"/>
  <c r="D305" i="3"/>
  <c r="E305" i="3"/>
  <c r="F305" i="3"/>
  <c r="H305" i="3"/>
  <c r="I305" i="3" a="1"/>
  <c r="I305" i="3" s="1"/>
  <c r="J305" i="3"/>
  <c r="K305" i="3" a="1"/>
  <c r="K305" i="3" s="1"/>
  <c r="L305" i="3"/>
  <c r="N305" i="3"/>
  <c r="V305" i="3" s="1"/>
  <c r="P305" i="3"/>
  <c r="Q305" i="3"/>
  <c r="R305" i="3"/>
  <c r="S305" i="3" s="1"/>
  <c r="T305" i="3"/>
  <c r="U305" i="3" s="1"/>
  <c r="W305" i="3"/>
  <c r="A306" i="3"/>
  <c r="B306" i="3"/>
  <c r="C306" i="3"/>
  <c r="D306" i="3"/>
  <c r="E306" i="3"/>
  <c r="F306" i="3"/>
  <c r="H306" i="3"/>
  <c r="I306" i="3" a="1"/>
  <c r="I306" i="3" s="1"/>
  <c r="J306" i="3"/>
  <c r="K306" i="3" a="1"/>
  <c r="K306" i="3" s="1"/>
  <c r="L306" i="3"/>
  <c r="N306" i="3"/>
  <c r="O306" i="3"/>
  <c r="P306" i="3"/>
  <c r="Q306" i="3"/>
  <c r="R306" i="3"/>
  <c r="S306" i="3" s="1"/>
  <c r="T306" i="3"/>
  <c r="U306" i="3"/>
  <c r="V306" i="3"/>
  <c r="W306" i="3" s="1"/>
  <c r="A307" i="3"/>
  <c r="B307" i="3"/>
  <c r="C307" i="3"/>
  <c r="D307" i="3"/>
  <c r="E307" i="3"/>
  <c r="F307" i="3"/>
  <c r="H307" i="3"/>
  <c r="I307" i="3" a="1"/>
  <c r="I307" i="3" s="1"/>
  <c r="J307" i="3"/>
  <c r="K307" i="3" a="1"/>
  <c r="K307" i="3"/>
  <c r="L307" i="3"/>
  <c r="N307" i="3"/>
  <c r="O307" i="3"/>
  <c r="P307" i="3"/>
  <c r="Q307" i="3" s="1"/>
  <c r="R307" i="3"/>
  <c r="S307" i="3"/>
  <c r="T307" i="3"/>
  <c r="U307" i="3" s="1"/>
  <c r="V307" i="3"/>
  <c r="W307" i="3" s="1"/>
  <c r="A308" i="3"/>
  <c r="B308" i="3"/>
  <c r="C308" i="3"/>
  <c r="D308" i="3"/>
  <c r="E308" i="3"/>
  <c r="F308" i="3"/>
  <c r="H308" i="3"/>
  <c r="I308" i="3" a="1"/>
  <c r="I308" i="3" s="1"/>
  <c r="J308" i="3"/>
  <c r="K308" i="3" a="1"/>
  <c r="K308" i="3" s="1"/>
  <c r="L308" i="3"/>
  <c r="N308" i="3"/>
  <c r="O308" i="3"/>
  <c r="P308" i="3"/>
  <c r="Q308" i="3" s="1"/>
  <c r="R308" i="3"/>
  <c r="S308" i="3"/>
  <c r="T308" i="3"/>
  <c r="U308" i="3" s="1"/>
  <c r="V308" i="3"/>
  <c r="W308" i="3" s="1"/>
  <c r="A309" i="3"/>
  <c r="B309" i="3"/>
  <c r="C309" i="3"/>
  <c r="D309" i="3"/>
  <c r="E309" i="3"/>
  <c r="F309" i="3"/>
  <c r="H309" i="3"/>
  <c r="I309" i="3" a="1"/>
  <c r="I309" i="3" s="1"/>
  <c r="J309" i="3"/>
  <c r="K309" i="3" a="1"/>
  <c r="K309" i="3" s="1"/>
  <c r="L309" i="3"/>
  <c r="N309" i="3"/>
  <c r="O309" i="3" s="1"/>
  <c r="P309" i="3"/>
  <c r="Q309" i="3" s="1"/>
  <c r="R309" i="3"/>
  <c r="S309" i="3" s="1"/>
  <c r="T309" i="3"/>
  <c r="U309" i="3"/>
  <c r="A310" i="3"/>
  <c r="B310" i="3"/>
  <c r="C310" i="3"/>
  <c r="D310" i="3"/>
  <c r="E310" i="3"/>
  <c r="F310" i="3"/>
  <c r="H310" i="3"/>
  <c r="I310" i="3" a="1"/>
  <c r="I310" i="3"/>
  <c r="J310" i="3"/>
  <c r="K310" i="3" a="1"/>
  <c r="K310" i="3" s="1"/>
  <c r="L310" i="3"/>
  <c r="N310" i="3"/>
  <c r="V310" i="3" s="1"/>
  <c r="W310" i="3" s="1"/>
  <c r="O310" i="3"/>
  <c r="P310" i="3"/>
  <c r="Q310" i="3"/>
  <c r="R310" i="3"/>
  <c r="S310" i="3" s="1"/>
  <c r="T310" i="3"/>
  <c r="U310" i="3"/>
  <c r="A311" i="3"/>
  <c r="B311" i="3"/>
  <c r="C311" i="3"/>
  <c r="D311" i="3"/>
  <c r="E311" i="3"/>
  <c r="F311" i="3"/>
  <c r="H311" i="3"/>
  <c r="I311" i="3" a="1"/>
  <c r="I311" i="3" s="1"/>
  <c r="J311" i="3"/>
  <c r="K311" i="3" a="1"/>
  <c r="K311" i="3"/>
  <c r="L311" i="3"/>
  <c r="N311" i="3"/>
  <c r="O311" i="3" s="1"/>
  <c r="P311" i="3"/>
  <c r="Q311" i="3" s="1"/>
  <c r="R311" i="3"/>
  <c r="S311" i="3" s="1"/>
  <c r="T311" i="3"/>
  <c r="U311" i="3" s="1"/>
  <c r="A312" i="3"/>
  <c r="B312" i="3"/>
  <c r="C312" i="3"/>
  <c r="D312" i="3"/>
  <c r="E312" i="3"/>
  <c r="F312" i="3"/>
  <c r="H312" i="3"/>
  <c r="I312" i="3" a="1"/>
  <c r="I312" i="3"/>
  <c r="J312" i="3"/>
  <c r="K312" i="3" a="1"/>
  <c r="K312" i="3" s="1"/>
  <c r="L312" i="3"/>
  <c r="N312" i="3"/>
  <c r="O312" i="3"/>
  <c r="P312" i="3"/>
  <c r="Q312" i="3" s="1"/>
  <c r="R312" i="3"/>
  <c r="S312" i="3" s="1"/>
  <c r="T312" i="3"/>
  <c r="U312" i="3" s="1"/>
  <c r="V312" i="3"/>
  <c r="W312" i="3"/>
  <c r="A313" i="3"/>
  <c r="B313" i="3"/>
  <c r="C313" i="3"/>
  <c r="D313" i="3"/>
  <c r="E313" i="3"/>
  <c r="F313" i="3"/>
  <c r="H313" i="3"/>
  <c r="I313" i="3" a="1"/>
  <c r="I313" i="3"/>
  <c r="J313" i="3"/>
  <c r="K313" i="3" a="1"/>
  <c r="K313" i="3" s="1"/>
  <c r="L313" i="3"/>
  <c r="N313" i="3"/>
  <c r="V313" i="3" s="1"/>
  <c r="W313" i="3" s="1"/>
  <c r="P313" i="3"/>
  <c r="Q313" i="3" s="1"/>
  <c r="R313" i="3"/>
  <c r="S313" i="3" s="1"/>
  <c r="T313" i="3"/>
  <c r="U313" i="3"/>
  <c r="A314" i="3"/>
  <c r="B314" i="3"/>
  <c r="C314" i="3"/>
  <c r="D314" i="3"/>
  <c r="E314" i="3"/>
  <c r="F314" i="3"/>
  <c r="H314" i="3"/>
  <c r="I314" i="3" a="1"/>
  <c r="I314" i="3" s="1"/>
  <c r="J314" i="3"/>
  <c r="K314" i="3" a="1"/>
  <c r="K314" i="3"/>
  <c r="L314" i="3"/>
  <c r="N314" i="3"/>
  <c r="O314" i="3" s="1"/>
  <c r="P314" i="3"/>
  <c r="Q314" i="3"/>
  <c r="R314" i="3"/>
  <c r="S314" i="3"/>
  <c r="T314" i="3"/>
  <c r="U314" i="3" s="1"/>
  <c r="V314" i="3"/>
  <c r="W314" i="3" s="1"/>
  <c r="A315" i="3"/>
  <c r="B315" i="3"/>
  <c r="C315" i="3"/>
  <c r="D315" i="3"/>
  <c r="E315" i="3"/>
  <c r="F315" i="3"/>
  <c r="H315" i="3"/>
  <c r="I315" i="3" a="1"/>
  <c r="I315" i="3"/>
  <c r="J315" i="3"/>
  <c r="K315" i="3" a="1"/>
  <c r="K315" i="3" s="1"/>
  <c r="L315" i="3"/>
  <c r="N315" i="3"/>
  <c r="O315" i="3" s="1"/>
  <c r="P315" i="3"/>
  <c r="Q315" i="3" s="1"/>
  <c r="R315" i="3"/>
  <c r="S315" i="3"/>
  <c r="T315" i="3"/>
  <c r="U315" i="3" s="1"/>
  <c r="V315" i="3"/>
  <c r="W315" i="3" s="1"/>
  <c r="A316" i="3"/>
  <c r="B316" i="3"/>
  <c r="C316" i="3"/>
  <c r="D316" i="3"/>
  <c r="E316" i="3"/>
  <c r="F316" i="3"/>
  <c r="H316" i="3"/>
  <c r="I316" i="3" a="1"/>
  <c r="I316" i="3" s="1"/>
  <c r="J316" i="3"/>
  <c r="K316" i="3" a="1"/>
  <c r="K316" i="3" s="1"/>
  <c r="L316" i="3"/>
  <c r="N316" i="3"/>
  <c r="O316" i="3"/>
  <c r="P316" i="3"/>
  <c r="Q316" i="3" s="1"/>
  <c r="R316" i="3"/>
  <c r="S316" i="3"/>
  <c r="T316" i="3"/>
  <c r="U316" i="3" s="1"/>
  <c r="V316" i="3"/>
  <c r="W316" i="3"/>
  <c r="A317" i="3"/>
  <c r="B317" i="3"/>
  <c r="C317" i="3"/>
  <c r="D317" i="3"/>
  <c r="E317" i="3"/>
  <c r="F317" i="3"/>
  <c r="H317" i="3"/>
  <c r="I317" i="3" a="1"/>
  <c r="I317" i="3" s="1"/>
  <c r="J317" i="3"/>
  <c r="K317" i="3" a="1"/>
  <c r="K317" i="3"/>
  <c r="L317" i="3"/>
  <c r="N317" i="3"/>
  <c r="V317" i="3" s="1"/>
  <c r="W317" i="3" s="1"/>
  <c r="O317" i="3"/>
  <c r="P317" i="3"/>
  <c r="Q317" i="3" s="1"/>
  <c r="R317" i="3"/>
  <c r="S317" i="3" s="1"/>
  <c r="T317" i="3"/>
  <c r="U317" i="3"/>
  <c r="A318" i="3"/>
  <c r="B318" i="3"/>
  <c r="C318" i="3"/>
  <c r="D318" i="3"/>
  <c r="E318" i="3"/>
  <c r="F318" i="3"/>
  <c r="H318" i="3"/>
  <c r="I318" i="3" a="1"/>
  <c r="I318" i="3" s="1"/>
  <c r="J318" i="3"/>
  <c r="K318" i="3" a="1"/>
  <c r="K318" i="3"/>
  <c r="L318" i="3"/>
  <c r="N318" i="3"/>
  <c r="O318" i="3" s="1"/>
  <c r="P318" i="3"/>
  <c r="Q318" i="3" s="1"/>
  <c r="R318" i="3"/>
  <c r="S318" i="3"/>
  <c r="T318" i="3"/>
  <c r="U318" i="3"/>
  <c r="A319" i="3"/>
  <c r="B319" i="3"/>
  <c r="C319" i="3"/>
  <c r="D319" i="3"/>
  <c r="E319" i="3"/>
  <c r="F319" i="3"/>
  <c r="H319" i="3"/>
  <c r="I319" i="3" a="1"/>
  <c r="I319" i="3"/>
  <c r="J319" i="3"/>
  <c r="K319" i="3" a="1"/>
  <c r="K319" i="3"/>
  <c r="L319" i="3"/>
  <c r="N319" i="3"/>
  <c r="O319" i="3"/>
  <c r="P319" i="3"/>
  <c r="Q319" i="3"/>
  <c r="R319" i="3"/>
  <c r="S319" i="3"/>
  <c r="T319" i="3"/>
  <c r="U319" i="3" s="1"/>
  <c r="V319" i="3"/>
  <c r="W319" i="3"/>
  <c r="A320" i="3"/>
  <c r="B320" i="3"/>
  <c r="C320" i="3"/>
  <c r="D320" i="3"/>
  <c r="E320" i="3"/>
  <c r="F320" i="3"/>
  <c r="H320" i="3"/>
  <c r="I320" i="3" a="1"/>
  <c r="I320" i="3"/>
  <c r="J320" i="3"/>
  <c r="K320" i="3" a="1"/>
  <c r="K320" i="3" s="1"/>
  <c r="L320" i="3"/>
  <c r="N320" i="3"/>
  <c r="V320" i="3" s="1"/>
  <c r="W320" i="3" s="1"/>
  <c r="O320" i="3"/>
  <c r="P320" i="3"/>
  <c r="Q320" i="3"/>
  <c r="R320" i="3"/>
  <c r="S320" i="3" s="1"/>
  <c r="T320" i="3"/>
  <c r="U320" i="3" s="1"/>
  <c r="A321" i="3"/>
  <c r="B321" i="3"/>
  <c r="C321" i="3"/>
  <c r="D321" i="3"/>
  <c r="E321" i="3"/>
  <c r="F321" i="3"/>
  <c r="H321" i="3"/>
  <c r="I321" i="3" a="1"/>
  <c r="I321" i="3" s="1"/>
  <c r="J321" i="3"/>
  <c r="K321" i="3" a="1"/>
  <c r="K321" i="3" s="1"/>
  <c r="L321" i="3"/>
  <c r="N321" i="3"/>
  <c r="O321" i="3" s="1"/>
  <c r="P321" i="3"/>
  <c r="Q321" i="3"/>
  <c r="R321" i="3"/>
  <c r="S321" i="3"/>
  <c r="T321" i="3"/>
  <c r="U321" i="3" s="1"/>
  <c r="V321" i="3"/>
  <c r="W321" i="3" s="1"/>
  <c r="A322" i="3"/>
  <c r="B322" i="3"/>
  <c r="C322" i="3"/>
  <c r="D322" i="3"/>
  <c r="E322" i="3"/>
  <c r="F322" i="3"/>
  <c r="H322" i="3"/>
  <c r="I322" i="3" a="1"/>
  <c r="I322" i="3" s="1"/>
  <c r="J322" i="3"/>
  <c r="K322" i="3" a="1"/>
  <c r="K322" i="3" s="1"/>
  <c r="L322" i="3"/>
  <c r="N322" i="3"/>
  <c r="O322" i="3"/>
  <c r="P322" i="3"/>
  <c r="Q322" i="3" s="1"/>
  <c r="R322" i="3"/>
  <c r="S322" i="3"/>
  <c r="T322" i="3"/>
  <c r="U322" i="3" s="1"/>
  <c r="V322" i="3"/>
  <c r="W322" i="3" s="1"/>
  <c r="A323" i="3"/>
  <c r="B323" i="3"/>
  <c r="C323" i="3"/>
  <c r="D323" i="3"/>
  <c r="E323" i="3"/>
  <c r="F323" i="3"/>
  <c r="H323" i="3"/>
  <c r="I323" i="3" a="1"/>
  <c r="I323" i="3"/>
  <c r="J323" i="3"/>
  <c r="K323" i="3" a="1"/>
  <c r="K323" i="3" s="1"/>
  <c r="L323" i="3"/>
  <c r="N323" i="3"/>
  <c r="V323" i="3" s="1"/>
  <c r="O323" i="3"/>
  <c r="P323" i="3"/>
  <c r="Q323" i="3" s="1"/>
  <c r="R323" i="3"/>
  <c r="S323" i="3"/>
  <c r="T323" i="3"/>
  <c r="U323" i="3"/>
  <c r="W323" i="3"/>
  <c r="A324" i="3"/>
  <c r="B324" i="3"/>
  <c r="C324" i="3"/>
  <c r="D324" i="3"/>
  <c r="E324" i="3"/>
  <c r="F324" i="3"/>
  <c r="H324" i="3"/>
  <c r="I324" i="3" a="1"/>
  <c r="I324" i="3" s="1"/>
  <c r="J324" i="3"/>
  <c r="K324" i="3" a="1"/>
  <c r="K324" i="3" s="1"/>
  <c r="L324" i="3"/>
  <c r="N324" i="3"/>
  <c r="O324" i="3" s="1"/>
  <c r="P324" i="3"/>
  <c r="Q324" i="3"/>
  <c r="R324" i="3"/>
  <c r="S324" i="3"/>
  <c r="T324" i="3"/>
  <c r="U324" i="3" s="1"/>
  <c r="V324" i="3"/>
  <c r="W324" i="3" s="1"/>
  <c r="A325" i="3"/>
  <c r="B325" i="3"/>
  <c r="C325" i="3"/>
  <c r="D325" i="3"/>
  <c r="E325" i="3"/>
  <c r="F325" i="3"/>
  <c r="H325" i="3"/>
  <c r="I325" i="3" a="1"/>
  <c r="I325" i="3"/>
  <c r="J325" i="3"/>
  <c r="K325" i="3" a="1"/>
  <c r="K325" i="3" s="1"/>
  <c r="L325" i="3"/>
  <c r="N325" i="3"/>
  <c r="V325" i="3" s="1"/>
  <c r="O325" i="3"/>
  <c r="P325" i="3"/>
  <c r="Q325" i="3"/>
  <c r="R325" i="3"/>
  <c r="S325" i="3" s="1"/>
  <c r="T325" i="3"/>
  <c r="U325" i="3"/>
  <c r="W325" i="3"/>
  <c r="A326" i="3"/>
  <c r="B326" i="3"/>
  <c r="C326" i="3"/>
  <c r="D326" i="3"/>
  <c r="E326" i="3"/>
  <c r="F326" i="3"/>
  <c r="H326" i="3"/>
  <c r="I326" i="3" a="1"/>
  <c r="I326" i="3"/>
  <c r="J326" i="3"/>
  <c r="K326" i="3" a="1"/>
  <c r="K326" i="3"/>
  <c r="L326" i="3"/>
  <c r="N326" i="3"/>
  <c r="V326" i="3" s="1"/>
  <c r="W326" i="3" s="1"/>
  <c r="O326" i="3"/>
  <c r="P326" i="3"/>
  <c r="Q326" i="3" s="1"/>
  <c r="R326" i="3"/>
  <c r="S326" i="3"/>
  <c r="T326" i="3"/>
  <c r="U326" i="3"/>
  <c r="A327" i="3"/>
  <c r="B327" i="3"/>
  <c r="C327" i="3"/>
  <c r="D327" i="3"/>
  <c r="E327" i="3"/>
  <c r="F327" i="3"/>
  <c r="H327" i="3"/>
  <c r="I327" i="3" a="1"/>
  <c r="I327" i="3"/>
  <c r="J327" i="3"/>
  <c r="K327" i="3" a="1"/>
  <c r="K327" i="3"/>
  <c r="L327" i="3"/>
  <c r="N327" i="3"/>
  <c r="O327" i="3"/>
  <c r="P327" i="3"/>
  <c r="Q327" i="3"/>
  <c r="R327" i="3"/>
  <c r="S327" i="3"/>
  <c r="T327" i="3"/>
  <c r="U327" i="3" s="1"/>
  <c r="V327" i="3"/>
  <c r="W327" i="3"/>
  <c r="A328" i="3"/>
  <c r="B328" i="3"/>
  <c r="C328" i="3"/>
  <c r="D328" i="3"/>
  <c r="E328" i="3"/>
  <c r="F328" i="3"/>
  <c r="H328" i="3"/>
  <c r="I328" i="3" a="1"/>
  <c r="I328" i="3"/>
  <c r="J328" i="3"/>
  <c r="K328" i="3" a="1"/>
  <c r="K328" i="3" s="1"/>
  <c r="L328" i="3"/>
  <c r="N328" i="3"/>
  <c r="V328" i="3" s="1"/>
  <c r="W328" i="3" s="1"/>
  <c r="P328" i="3"/>
  <c r="Q328" i="3" s="1"/>
  <c r="R328" i="3"/>
  <c r="S328" i="3" s="1"/>
  <c r="T328" i="3"/>
  <c r="U328" i="3" s="1"/>
  <c r="A329" i="3"/>
  <c r="B329" i="3"/>
  <c r="C329" i="3"/>
  <c r="D329" i="3"/>
  <c r="E329" i="3"/>
  <c r="F329" i="3"/>
  <c r="H329" i="3"/>
  <c r="I329" i="3" a="1"/>
  <c r="I329" i="3" s="1"/>
  <c r="J329" i="3"/>
  <c r="K329" i="3" a="1"/>
  <c r="K329" i="3"/>
  <c r="L329" i="3"/>
  <c r="N329" i="3"/>
  <c r="O329" i="3" s="1"/>
  <c r="P329" i="3"/>
  <c r="Q329" i="3"/>
  <c r="R329" i="3"/>
  <c r="S329" i="3"/>
  <c r="T329" i="3"/>
  <c r="U329" i="3"/>
  <c r="A330" i="3"/>
  <c r="B330" i="3"/>
  <c r="C330" i="3"/>
  <c r="D330" i="3"/>
  <c r="E330" i="3"/>
  <c r="F330" i="3"/>
  <c r="H330" i="3"/>
  <c r="I330" i="3" a="1"/>
  <c r="I330" i="3" s="1"/>
  <c r="J330" i="3"/>
  <c r="K330" i="3" a="1"/>
  <c r="K330" i="3"/>
  <c r="L330" i="3"/>
  <c r="N330" i="3"/>
  <c r="V330" i="3" s="1"/>
  <c r="W330" i="3" s="1"/>
  <c r="P330" i="3"/>
  <c r="Q330" i="3" s="1"/>
  <c r="R330" i="3"/>
  <c r="S330" i="3"/>
  <c r="T330" i="3"/>
  <c r="U330" i="3" s="1"/>
  <c r="A331" i="3"/>
  <c r="B331" i="3"/>
  <c r="C331" i="3"/>
  <c r="D331" i="3"/>
  <c r="E331" i="3"/>
  <c r="F331" i="3"/>
  <c r="H331" i="3"/>
  <c r="I331" i="3" a="1"/>
  <c r="I331" i="3" s="1"/>
  <c r="J331" i="3"/>
  <c r="K331" i="3" a="1"/>
  <c r="K331" i="3" s="1"/>
  <c r="L331" i="3"/>
  <c r="N331" i="3"/>
  <c r="O331" i="3"/>
  <c r="P331" i="3"/>
  <c r="Q331" i="3" s="1"/>
  <c r="R331" i="3"/>
  <c r="S331" i="3"/>
  <c r="T331" i="3"/>
  <c r="U331" i="3" s="1"/>
  <c r="V331" i="3"/>
  <c r="W331" i="3" s="1"/>
  <c r="A332" i="3"/>
  <c r="B332" i="3"/>
  <c r="C332" i="3"/>
  <c r="D332" i="3"/>
  <c r="E332" i="3"/>
  <c r="F332" i="3"/>
  <c r="H332" i="3"/>
  <c r="I332" i="3" a="1"/>
  <c r="I332" i="3" s="1"/>
  <c r="J332" i="3"/>
  <c r="K332" i="3" a="1"/>
  <c r="K332" i="3"/>
  <c r="L332" i="3"/>
  <c r="N332" i="3"/>
  <c r="O332" i="3" s="1"/>
  <c r="P332" i="3"/>
  <c r="Q332" i="3" s="1"/>
  <c r="R332" i="3"/>
  <c r="S332" i="3" s="1"/>
  <c r="T332" i="3"/>
  <c r="U332" i="3" s="1"/>
  <c r="V332" i="3"/>
  <c r="W332" i="3" s="1"/>
  <c r="A333" i="3"/>
  <c r="B333" i="3"/>
  <c r="C333" i="3"/>
  <c r="D333" i="3"/>
  <c r="E333" i="3"/>
  <c r="F333" i="3"/>
  <c r="H333" i="3"/>
  <c r="I333" i="3" a="1"/>
  <c r="I333" i="3"/>
  <c r="J333" i="3"/>
  <c r="K333" i="3" a="1"/>
  <c r="K333" i="3" s="1"/>
  <c r="L333" i="3"/>
  <c r="N333" i="3"/>
  <c r="O333" i="3" s="1"/>
  <c r="P333" i="3"/>
  <c r="Q333" i="3" s="1"/>
  <c r="R333" i="3"/>
  <c r="S333" i="3" s="1"/>
  <c r="T333" i="3"/>
  <c r="U333" i="3"/>
  <c r="V333" i="3"/>
  <c r="W333" i="3" s="1"/>
  <c r="A334" i="3"/>
  <c r="B334" i="3"/>
  <c r="C334" i="3"/>
  <c r="D334" i="3"/>
  <c r="E334" i="3"/>
  <c r="F334" i="3"/>
  <c r="H334" i="3"/>
  <c r="I334" i="3" a="1"/>
  <c r="I334" i="3" s="1"/>
  <c r="J334" i="3"/>
  <c r="K334" i="3" a="1"/>
  <c r="K334" i="3"/>
  <c r="L334" i="3"/>
  <c r="N334" i="3"/>
  <c r="O334" i="3" s="1"/>
  <c r="P334" i="3"/>
  <c r="Q334" i="3" s="1"/>
  <c r="R334" i="3"/>
  <c r="S334" i="3" s="1"/>
  <c r="T334" i="3"/>
  <c r="U334" i="3" s="1"/>
  <c r="V334" i="3"/>
  <c r="W334" i="3" s="1"/>
  <c r="A335" i="3"/>
  <c r="B335" i="3"/>
  <c r="C335" i="3"/>
  <c r="D335" i="3"/>
  <c r="E335" i="3"/>
  <c r="F335" i="3"/>
  <c r="H335" i="3"/>
  <c r="I335" i="3" a="1"/>
  <c r="I335" i="3"/>
  <c r="J335" i="3"/>
  <c r="K335" i="3" a="1"/>
  <c r="K335" i="3" s="1"/>
  <c r="L335" i="3"/>
  <c r="N335" i="3"/>
  <c r="O335" i="3"/>
  <c r="P335" i="3"/>
  <c r="Q335" i="3" s="1"/>
  <c r="R335" i="3"/>
  <c r="S335" i="3" s="1"/>
  <c r="T335" i="3"/>
  <c r="U335" i="3" s="1"/>
  <c r="V335" i="3"/>
  <c r="W335" i="3"/>
  <c r="A336" i="3"/>
  <c r="B336" i="3"/>
  <c r="C336" i="3"/>
  <c r="D336" i="3"/>
  <c r="E336" i="3"/>
  <c r="F336" i="3"/>
  <c r="H336" i="3"/>
  <c r="I336" i="3" a="1"/>
  <c r="I336" i="3" s="1"/>
  <c r="J336" i="3"/>
  <c r="K336" i="3" a="1"/>
  <c r="K336" i="3" s="1"/>
  <c r="L336" i="3"/>
  <c r="N336" i="3"/>
  <c r="V336" i="3" s="1"/>
  <c r="P336" i="3"/>
  <c r="Q336" i="3" s="1"/>
  <c r="R336" i="3"/>
  <c r="S336" i="3" s="1"/>
  <c r="T336" i="3"/>
  <c r="U336" i="3"/>
  <c r="W336" i="3"/>
  <c r="A337" i="3"/>
  <c r="B337" i="3"/>
  <c r="C337" i="3"/>
  <c r="D337" i="3"/>
  <c r="E337" i="3"/>
  <c r="F337" i="3"/>
  <c r="H337" i="3"/>
  <c r="I337" i="3" a="1"/>
  <c r="I337" i="3" s="1"/>
  <c r="J337" i="3"/>
  <c r="K337" i="3" a="1"/>
  <c r="K337" i="3"/>
  <c r="L337" i="3"/>
  <c r="N337" i="3"/>
  <c r="O337" i="3" s="1"/>
  <c r="P337" i="3"/>
  <c r="Q337" i="3"/>
  <c r="R337" i="3"/>
  <c r="S337" i="3" s="1"/>
  <c r="T337" i="3"/>
  <c r="U337" i="3" s="1"/>
  <c r="A338" i="3"/>
  <c r="B338" i="3"/>
  <c r="C338" i="3"/>
  <c r="D338" i="3"/>
  <c r="E338" i="3"/>
  <c r="F338" i="3"/>
  <c r="H338" i="3"/>
  <c r="I338" i="3" a="1"/>
  <c r="I338" i="3" s="1"/>
  <c r="J338" i="3"/>
  <c r="K338" i="3" a="1"/>
  <c r="K338" i="3"/>
  <c r="L338" i="3"/>
  <c r="N338" i="3"/>
  <c r="O338" i="3"/>
  <c r="P338" i="3"/>
  <c r="Q338" i="3" s="1"/>
  <c r="R338" i="3"/>
  <c r="S338" i="3" s="1"/>
  <c r="T338" i="3"/>
  <c r="U338" i="3" s="1"/>
  <c r="V338" i="3"/>
  <c r="W338" i="3" s="1"/>
  <c r="A339" i="3"/>
  <c r="B339" i="3"/>
  <c r="C339" i="3"/>
  <c r="D339" i="3"/>
  <c r="E339" i="3"/>
  <c r="F339" i="3"/>
  <c r="H339" i="3"/>
  <c r="I339" i="3" a="1"/>
  <c r="I339" i="3" s="1"/>
  <c r="J339" i="3"/>
  <c r="K339" i="3" a="1"/>
  <c r="K339" i="3" s="1"/>
  <c r="L339" i="3"/>
  <c r="N339" i="3"/>
  <c r="V339" i="3" s="1"/>
  <c r="W339" i="3" s="1"/>
  <c r="P339" i="3"/>
  <c r="Q339" i="3" s="1"/>
  <c r="R339" i="3"/>
  <c r="S339" i="3"/>
  <c r="T339" i="3"/>
  <c r="U339" i="3" s="1"/>
  <c r="A340" i="3"/>
  <c r="B340" i="3"/>
  <c r="C340" i="3"/>
  <c r="D340" i="3"/>
  <c r="E340" i="3"/>
  <c r="F340" i="3"/>
  <c r="H340" i="3"/>
  <c r="I340" i="3" a="1"/>
  <c r="I340" i="3" s="1"/>
  <c r="J340" i="3"/>
  <c r="K340" i="3" a="1"/>
  <c r="K340" i="3"/>
  <c r="L340" i="3"/>
  <c r="N340" i="3"/>
  <c r="O340" i="3" s="1"/>
  <c r="P340" i="3"/>
  <c r="Q340" i="3" s="1"/>
  <c r="R340" i="3"/>
  <c r="S340" i="3" s="1"/>
  <c r="T340" i="3"/>
  <c r="U340" i="3" s="1"/>
  <c r="V340" i="3"/>
  <c r="W340" i="3" s="1"/>
  <c r="A341" i="3"/>
  <c r="B341" i="3"/>
  <c r="C341" i="3"/>
  <c r="D341" i="3"/>
  <c r="E341" i="3"/>
  <c r="F341" i="3"/>
  <c r="H341" i="3"/>
  <c r="I341" i="3" a="1"/>
  <c r="I341" i="3" s="1"/>
  <c r="J341" i="3"/>
  <c r="K341" i="3" a="1"/>
  <c r="K341" i="3"/>
  <c r="L341" i="3"/>
  <c r="N341" i="3"/>
  <c r="V341" i="3" s="1"/>
  <c r="W341" i="3" s="1"/>
  <c r="P341" i="3"/>
  <c r="Q341" i="3" s="1"/>
  <c r="R341" i="3"/>
  <c r="S341" i="3" s="1"/>
  <c r="T341" i="3"/>
  <c r="U341" i="3"/>
  <c r="A342" i="3"/>
  <c r="B342" i="3"/>
  <c r="C342" i="3"/>
  <c r="D342" i="3"/>
  <c r="E342" i="3"/>
  <c r="F342" i="3"/>
  <c r="H342" i="3"/>
  <c r="I342" i="3" a="1"/>
  <c r="I342" i="3" s="1"/>
  <c r="J342" i="3"/>
  <c r="K342" i="3" a="1"/>
  <c r="K342" i="3"/>
  <c r="L342" i="3"/>
  <c r="N342" i="3"/>
  <c r="O342" i="3" s="1"/>
  <c r="P342" i="3"/>
  <c r="Q342" i="3" s="1"/>
  <c r="R342" i="3"/>
  <c r="S342" i="3" s="1"/>
  <c r="T342" i="3"/>
  <c r="U342" i="3"/>
  <c r="A343" i="3"/>
  <c r="B343" i="3"/>
  <c r="C343" i="3"/>
  <c r="D343" i="3"/>
  <c r="E343" i="3"/>
  <c r="F343" i="3"/>
  <c r="H343" i="3"/>
  <c r="I343" i="3" a="1"/>
  <c r="I343" i="3"/>
  <c r="J343" i="3"/>
  <c r="K343" i="3" a="1"/>
  <c r="K343" i="3"/>
  <c r="L343" i="3"/>
  <c r="N343" i="3"/>
  <c r="O343" i="3"/>
  <c r="P343" i="3"/>
  <c r="Q343" i="3" s="1"/>
  <c r="R343" i="3"/>
  <c r="S343" i="3"/>
  <c r="T343" i="3"/>
  <c r="U343" i="3" s="1"/>
  <c r="V343" i="3"/>
  <c r="W343" i="3"/>
  <c r="A344" i="3"/>
  <c r="B344" i="3"/>
  <c r="C344" i="3"/>
  <c r="D344" i="3"/>
  <c r="E344" i="3"/>
  <c r="F344" i="3"/>
  <c r="H344" i="3"/>
  <c r="I344" i="3" a="1"/>
  <c r="I344" i="3" s="1"/>
  <c r="J344" i="3"/>
  <c r="K344" i="3" a="1"/>
  <c r="K344" i="3" s="1"/>
  <c r="L344" i="3"/>
  <c r="N344" i="3"/>
  <c r="O344" i="3"/>
  <c r="P344" i="3"/>
  <c r="Q344" i="3" s="1"/>
  <c r="R344" i="3"/>
  <c r="S344" i="3" s="1"/>
  <c r="T344" i="3"/>
  <c r="U344" i="3"/>
  <c r="V344" i="3"/>
  <c r="W344" i="3" s="1"/>
  <c r="A345" i="3"/>
  <c r="B345" i="3"/>
  <c r="C345" i="3"/>
  <c r="D345" i="3"/>
  <c r="E345" i="3"/>
  <c r="F345" i="3"/>
  <c r="H345" i="3"/>
  <c r="I345" i="3" a="1"/>
  <c r="I345" i="3" s="1"/>
  <c r="J345" i="3"/>
  <c r="K345" i="3" a="1"/>
  <c r="K345" i="3"/>
  <c r="L345" i="3"/>
  <c r="N345" i="3"/>
  <c r="O345" i="3" s="1"/>
  <c r="P345" i="3"/>
  <c r="Q345" i="3"/>
  <c r="R345" i="3"/>
  <c r="S345" i="3"/>
  <c r="T345" i="3"/>
  <c r="U345" i="3" s="1"/>
  <c r="V345" i="3"/>
  <c r="W345" i="3" s="1"/>
  <c r="A346" i="3"/>
  <c r="B346" i="3"/>
  <c r="C346" i="3"/>
  <c r="D346" i="3"/>
  <c r="E346" i="3"/>
  <c r="F346" i="3"/>
  <c r="H346" i="3"/>
  <c r="I346" i="3" a="1"/>
  <c r="I346" i="3"/>
  <c r="J346" i="3"/>
  <c r="K346" i="3" a="1"/>
  <c r="K346" i="3"/>
  <c r="L346" i="3"/>
  <c r="N346" i="3"/>
  <c r="O346" i="3" s="1"/>
  <c r="P346" i="3"/>
  <c r="Q346" i="3"/>
  <c r="R346" i="3"/>
  <c r="S346" i="3"/>
  <c r="T346" i="3"/>
  <c r="U346" i="3" s="1"/>
  <c r="V346" i="3"/>
  <c r="W346" i="3" s="1"/>
  <c r="A347" i="3"/>
  <c r="B347" i="3"/>
  <c r="C347" i="3"/>
  <c r="D347" i="3"/>
  <c r="E347" i="3"/>
  <c r="F347" i="3"/>
  <c r="H347" i="3"/>
  <c r="I347" i="3" a="1"/>
  <c r="I347" i="3"/>
  <c r="J347" i="3"/>
  <c r="K347" i="3" a="1"/>
  <c r="K347" i="3" s="1"/>
  <c r="L347" i="3"/>
  <c r="N347" i="3"/>
  <c r="O347" i="3" s="1"/>
  <c r="P347" i="3"/>
  <c r="Q347" i="3" s="1"/>
  <c r="R347" i="3"/>
  <c r="S347" i="3"/>
  <c r="T347" i="3"/>
  <c r="U347" i="3"/>
  <c r="V347" i="3"/>
  <c r="W347" i="3" s="1"/>
  <c r="A348" i="3"/>
  <c r="B348" i="3"/>
  <c r="C348" i="3"/>
  <c r="D348" i="3"/>
  <c r="E348" i="3"/>
  <c r="F348" i="3"/>
  <c r="H348" i="3"/>
  <c r="I348" i="3" a="1"/>
  <c r="I348" i="3" s="1"/>
  <c r="J348" i="3"/>
  <c r="K348" i="3" a="1"/>
  <c r="K348" i="3"/>
  <c r="L348" i="3"/>
  <c r="N348" i="3"/>
  <c r="O348" i="3" s="1"/>
  <c r="P348" i="3"/>
  <c r="Q348" i="3" s="1"/>
  <c r="R348" i="3"/>
  <c r="S348" i="3"/>
  <c r="T348" i="3"/>
  <c r="U348" i="3"/>
  <c r="V348" i="3"/>
  <c r="W348" i="3" s="1"/>
  <c r="A349" i="3"/>
  <c r="B349" i="3"/>
  <c r="C349" i="3"/>
  <c r="D349" i="3"/>
  <c r="E349" i="3"/>
  <c r="F349" i="3"/>
  <c r="H349" i="3"/>
  <c r="I349" i="3" a="1"/>
  <c r="I349" i="3" s="1"/>
  <c r="J349" i="3"/>
  <c r="K349" i="3" a="1"/>
  <c r="K349" i="3"/>
  <c r="L349" i="3"/>
  <c r="N349" i="3"/>
  <c r="O349" i="3" s="1"/>
  <c r="P349" i="3"/>
  <c r="Q349" i="3" s="1"/>
  <c r="R349" i="3"/>
  <c r="S349" i="3" s="1"/>
  <c r="T349" i="3"/>
  <c r="U349" i="3"/>
  <c r="V349" i="3"/>
  <c r="W349" i="3" s="1"/>
  <c r="A350" i="3"/>
  <c r="B350" i="3"/>
  <c r="C350" i="3"/>
  <c r="D350" i="3"/>
  <c r="E350" i="3"/>
  <c r="F350" i="3"/>
  <c r="H350" i="3"/>
  <c r="I350" i="3" a="1"/>
  <c r="I350" i="3" s="1"/>
  <c r="J350" i="3"/>
  <c r="K350" i="3" a="1"/>
  <c r="K350" i="3"/>
  <c r="L350" i="3"/>
  <c r="N350" i="3"/>
  <c r="O350" i="3" s="1"/>
  <c r="P350" i="3"/>
  <c r="Q350" i="3" s="1"/>
  <c r="R350" i="3"/>
  <c r="S350" i="3"/>
  <c r="T350" i="3"/>
  <c r="U350" i="3"/>
  <c r="V350" i="3"/>
  <c r="W350" i="3" s="1"/>
  <c r="A351" i="3"/>
  <c r="B351" i="3"/>
  <c r="C351" i="3"/>
  <c r="D351" i="3"/>
  <c r="E351" i="3"/>
  <c r="F351" i="3"/>
  <c r="H351" i="3"/>
  <c r="I351" i="3" a="1"/>
  <c r="I351" i="3"/>
  <c r="J351" i="3"/>
  <c r="K351" i="3" a="1"/>
  <c r="K351" i="3"/>
  <c r="L351" i="3"/>
  <c r="N351" i="3"/>
  <c r="O351" i="3"/>
  <c r="P351" i="3"/>
  <c r="Q351" i="3"/>
  <c r="R351" i="3"/>
  <c r="S351" i="3"/>
  <c r="T351" i="3"/>
  <c r="U351" i="3" s="1"/>
  <c r="V351" i="3"/>
  <c r="W351" i="3"/>
  <c r="A352" i="3"/>
  <c r="B352" i="3"/>
  <c r="C352" i="3"/>
  <c r="D352" i="3"/>
  <c r="E352" i="3"/>
  <c r="F352" i="3"/>
  <c r="H352" i="3"/>
  <c r="I352" i="3" a="1"/>
  <c r="I352" i="3"/>
  <c r="J352" i="3"/>
  <c r="K352" i="3" a="1"/>
  <c r="K352" i="3" s="1"/>
  <c r="L352" i="3"/>
  <c r="N352" i="3"/>
  <c r="P352" i="3"/>
  <c r="Q352" i="3"/>
  <c r="R352" i="3"/>
  <c r="S352" i="3" s="1"/>
  <c r="T352" i="3"/>
  <c r="U352" i="3"/>
  <c r="A353" i="3"/>
  <c r="B353" i="3"/>
  <c r="C353" i="3"/>
  <c r="D353" i="3"/>
  <c r="E353" i="3"/>
  <c r="F353" i="3"/>
  <c r="H353" i="3"/>
  <c r="I353" i="3" a="1"/>
  <c r="I353" i="3" s="1"/>
  <c r="J353" i="3"/>
  <c r="K353" i="3" a="1"/>
  <c r="K353" i="3" s="1"/>
  <c r="L353" i="3"/>
  <c r="N353" i="3"/>
  <c r="P353" i="3"/>
  <c r="Q353" i="3"/>
  <c r="R353" i="3"/>
  <c r="S353" i="3"/>
  <c r="T353" i="3"/>
  <c r="U353" i="3" s="1"/>
  <c r="A354" i="3"/>
  <c r="B354" i="3"/>
  <c r="C354" i="3"/>
  <c r="D354" i="3"/>
  <c r="E354" i="3"/>
  <c r="F354" i="3"/>
  <c r="H354" i="3"/>
  <c r="I354" i="3" a="1"/>
  <c r="I354" i="3" s="1"/>
  <c r="J354" i="3"/>
  <c r="K354" i="3" a="1"/>
  <c r="K354" i="3" s="1"/>
  <c r="L354" i="3"/>
  <c r="N354" i="3"/>
  <c r="O354" i="3"/>
  <c r="P354" i="3"/>
  <c r="Q354" i="3"/>
  <c r="R354" i="3"/>
  <c r="S354" i="3" s="1"/>
  <c r="T354" i="3"/>
  <c r="U354" i="3" s="1"/>
  <c r="V354" i="3"/>
  <c r="W354" i="3" s="1"/>
  <c r="A355" i="3"/>
  <c r="B355" i="3"/>
  <c r="C355" i="3"/>
  <c r="D355" i="3"/>
  <c r="E355" i="3"/>
  <c r="F355" i="3"/>
  <c r="H355" i="3"/>
  <c r="I355" i="3" a="1"/>
  <c r="I355" i="3"/>
  <c r="J355" i="3"/>
  <c r="K355" i="3" a="1"/>
  <c r="K355" i="3" s="1"/>
  <c r="L355" i="3"/>
  <c r="N355" i="3"/>
  <c r="V355" i="3" s="1"/>
  <c r="O355" i="3"/>
  <c r="P355" i="3"/>
  <c r="Q355" i="3" s="1"/>
  <c r="R355" i="3"/>
  <c r="S355" i="3"/>
  <c r="T355" i="3"/>
  <c r="U355" i="3"/>
  <c r="W355" i="3"/>
  <c r="A356" i="3"/>
  <c r="B356" i="3"/>
  <c r="C356" i="3"/>
  <c r="D356" i="3"/>
  <c r="E356" i="3"/>
  <c r="F356" i="3"/>
  <c r="H356" i="3"/>
  <c r="I356" i="3" a="1"/>
  <c r="I356" i="3" s="1"/>
  <c r="J356" i="3"/>
  <c r="K356" i="3" a="1"/>
  <c r="K356" i="3"/>
  <c r="L356" i="3"/>
  <c r="N356" i="3"/>
  <c r="O356" i="3" s="1"/>
  <c r="P356" i="3"/>
  <c r="Q356" i="3"/>
  <c r="R356" i="3"/>
  <c r="S356" i="3"/>
  <c r="T356" i="3"/>
  <c r="U356" i="3" s="1"/>
  <c r="V356" i="3"/>
  <c r="W356" i="3" s="1"/>
  <c r="A357" i="3"/>
  <c r="B357" i="3"/>
  <c r="C357" i="3"/>
  <c r="D357" i="3"/>
  <c r="E357" i="3"/>
  <c r="F357" i="3"/>
  <c r="H357" i="3"/>
  <c r="I357" i="3" a="1"/>
  <c r="I357" i="3" s="1"/>
  <c r="J357" i="3"/>
  <c r="K357" i="3" a="1"/>
  <c r="K357" i="3" s="1"/>
  <c r="L357" i="3"/>
  <c r="N357" i="3"/>
  <c r="V357" i="3" s="1"/>
  <c r="W357" i="3" s="1"/>
  <c r="P357" i="3"/>
  <c r="Q357" i="3" s="1"/>
  <c r="R357" i="3"/>
  <c r="S357" i="3" s="1"/>
  <c r="T357" i="3"/>
  <c r="U357" i="3"/>
  <c r="A358" i="3"/>
  <c r="B358" i="3"/>
  <c r="C358" i="3"/>
  <c r="D358" i="3"/>
  <c r="E358" i="3"/>
  <c r="F358" i="3"/>
  <c r="H358" i="3"/>
  <c r="I358" i="3" a="1"/>
  <c r="I358" i="3" s="1"/>
  <c r="J358" i="3"/>
  <c r="K358" i="3" a="1"/>
  <c r="K358" i="3"/>
  <c r="L358" i="3"/>
  <c r="N358" i="3"/>
  <c r="O358" i="3" s="1"/>
  <c r="P358" i="3"/>
  <c r="Q358" i="3" s="1"/>
  <c r="R358" i="3"/>
  <c r="S358" i="3"/>
  <c r="T358" i="3"/>
  <c r="U358" i="3"/>
  <c r="V358" i="3"/>
  <c r="W358" i="3" s="1"/>
  <c r="A359" i="3"/>
  <c r="B359" i="3"/>
  <c r="C359" i="3"/>
  <c r="D359" i="3"/>
  <c r="E359" i="3"/>
  <c r="F359" i="3"/>
  <c r="H359" i="3"/>
  <c r="I359" i="3" a="1"/>
  <c r="I359" i="3"/>
  <c r="J359" i="3"/>
  <c r="K359" i="3" a="1"/>
  <c r="K359" i="3"/>
  <c r="L359" i="3"/>
  <c r="N359" i="3"/>
  <c r="O359" i="3"/>
  <c r="P359" i="3"/>
  <c r="Q359" i="3"/>
  <c r="R359" i="3"/>
  <c r="S359" i="3"/>
  <c r="T359" i="3"/>
  <c r="U359" i="3" s="1"/>
  <c r="V359" i="3"/>
  <c r="W359" i="3"/>
  <c r="A360" i="3"/>
  <c r="B360" i="3"/>
  <c r="C360" i="3"/>
  <c r="D360" i="3"/>
  <c r="E360" i="3"/>
  <c r="F360" i="3"/>
  <c r="H360" i="3"/>
  <c r="I360" i="3" a="1"/>
  <c r="I360" i="3"/>
  <c r="J360" i="3"/>
  <c r="K360" i="3" a="1"/>
  <c r="K360" i="3" s="1"/>
  <c r="L360" i="3"/>
  <c r="N360" i="3"/>
  <c r="O360" i="3" s="1"/>
  <c r="P360" i="3"/>
  <c r="Q360" i="3" s="1"/>
  <c r="R360" i="3"/>
  <c r="S360" i="3" s="1"/>
  <c r="T360" i="3"/>
  <c r="U360" i="3" s="1"/>
  <c r="V360" i="3"/>
  <c r="W360" i="3"/>
  <c r="A361" i="3"/>
  <c r="B361" i="3"/>
  <c r="C361" i="3"/>
  <c r="D361" i="3"/>
  <c r="E361" i="3"/>
  <c r="F361" i="3"/>
  <c r="H361" i="3"/>
  <c r="I361" i="3" a="1"/>
  <c r="I361" i="3" s="1"/>
  <c r="J361" i="3"/>
  <c r="K361" i="3" a="1"/>
  <c r="K361" i="3"/>
  <c r="L361" i="3"/>
  <c r="N361" i="3"/>
  <c r="O361" i="3" s="1"/>
  <c r="P361" i="3"/>
  <c r="Q361" i="3"/>
  <c r="R361" i="3"/>
  <c r="S361" i="3"/>
  <c r="T361" i="3"/>
  <c r="U361" i="3"/>
  <c r="V361" i="3"/>
  <c r="W361" i="3" s="1"/>
  <c r="A362" i="3"/>
  <c r="B362" i="3"/>
  <c r="C362" i="3"/>
  <c r="D362" i="3"/>
  <c r="E362" i="3"/>
  <c r="F362" i="3"/>
  <c r="H362" i="3"/>
  <c r="I362" i="3" a="1"/>
  <c r="I362" i="3" s="1"/>
  <c r="J362" i="3"/>
  <c r="K362" i="3" a="1"/>
  <c r="K362" i="3"/>
  <c r="L362" i="3"/>
  <c r="N362" i="3"/>
  <c r="V362" i="3" s="1"/>
  <c r="W362" i="3" s="1"/>
  <c r="O362" i="3"/>
  <c r="P362" i="3"/>
  <c r="Q362" i="3" s="1"/>
  <c r="R362" i="3"/>
  <c r="S362" i="3"/>
  <c r="T362" i="3"/>
  <c r="U362" i="3" s="1"/>
  <c r="A363" i="3"/>
  <c r="B363" i="3"/>
  <c r="C363" i="3"/>
  <c r="D363" i="3"/>
  <c r="E363" i="3"/>
  <c r="F363" i="3"/>
  <c r="H363" i="3"/>
  <c r="I363" i="3" a="1"/>
  <c r="I363" i="3" s="1"/>
  <c r="J363" i="3"/>
  <c r="K363" i="3" a="1"/>
  <c r="K363" i="3" s="1"/>
  <c r="L363" i="3"/>
  <c r="N363" i="3"/>
  <c r="O363" i="3" s="1"/>
  <c r="P363" i="3"/>
  <c r="Q363" i="3" s="1"/>
  <c r="R363" i="3"/>
  <c r="S363" i="3"/>
  <c r="T363" i="3"/>
  <c r="U363" i="3" s="1"/>
  <c r="A364" i="3"/>
  <c r="B364" i="3"/>
  <c r="C364" i="3"/>
  <c r="D364" i="3"/>
  <c r="E364" i="3"/>
  <c r="F364" i="3"/>
  <c r="H364" i="3"/>
  <c r="I364" i="3" a="1"/>
  <c r="I364" i="3" s="1"/>
  <c r="J364" i="3"/>
  <c r="K364" i="3" a="1"/>
  <c r="K364" i="3"/>
  <c r="L364" i="3"/>
  <c r="N364" i="3"/>
  <c r="O364" i="3" s="1"/>
  <c r="P364" i="3"/>
  <c r="Q364" i="3" s="1"/>
  <c r="R364" i="3"/>
  <c r="S364" i="3" s="1"/>
  <c r="T364" i="3"/>
  <c r="U364" i="3" s="1"/>
  <c r="V364" i="3"/>
  <c r="W364" i="3" s="1"/>
  <c r="A365" i="3"/>
  <c r="B365" i="3"/>
  <c r="C365" i="3"/>
  <c r="D365" i="3"/>
  <c r="E365" i="3"/>
  <c r="F365" i="3"/>
  <c r="H365" i="3"/>
  <c r="I365" i="3" a="1"/>
  <c r="I365" i="3" s="1"/>
  <c r="J365" i="3"/>
  <c r="K365" i="3" a="1"/>
  <c r="K365" i="3" s="1"/>
  <c r="L365" i="3"/>
  <c r="N365" i="3"/>
  <c r="P365" i="3"/>
  <c r="Q365" i="3" s="1"/>
  <c r="R365" i="3"/>
  <c r="S365" i="3" s="1"/>
  <c r="T365" i="3"/>
  <c r="U365" i="3"/>
  <c r="A366" i="3"/>
  <c r="B366" i="3"/>
  <c r="C366" i="3"/>
  <c r="D366" i="3"/>
  <c r="E366" i="3"/>
  <c r="F366" i="3"/>
  <c r="H366" i="3"/>
  <c r="I366" i="3" a="1"/>
  <c r="I366" i="3" s="1"/>
  <c r="J366" i="3"/>
  <c r="K366" i="3" a="1"/>
  <c r="K366" i="3"/>
  <c r="L366" i="3"/>
  <c r="N366" i="3"/>
  <c r="P366" i="3"/>
  <c r="Q366" i="3" s="1"/>
  <c r="R366" i="3"/>
  <c r="S366" i="3" s="1"/>
  <c r="T366" i="3"/>
  <c r="U366" i="3" s="1"/>
  <c r="A367" i="3"/>
  <c r="B367" i="3"/>
  <c r="C367" i="3"/>
  <c r="D367" i="3"/>
  <c r="E367" i="3"/>
  <c r="F367" i="3"/>
  <c r="H367" i="3"/>
  <c r="I367" i="3" a="1"/>
  <c r="I367" i="3"/>
  <c r="J367" i="3"/>
  <c r="K367" i="3" a="1"/>
  <c r="K367" i="3" s="1"/>
  <c r="L367" i="3"/>
  <c r="N367" i="3"/>
  <c r="O367" i="3"/>
  <c r="P367" i="3"/>
  <c r="Q367" i="3" s="1"/>
  <c r="R367" i="3"/>
  <c r="S367" i="3" s="1"/>
  <c r="T367" i="3"/>
  <c r="U367" i="3" s="1"/>
  <c r="V367" i="3"/>
  <c r="W367" i="3"/>
  <c r="A368" i="3"/>
  <c r="B368" i="3"/>
  <c r="C368" i="3"/>
  <c r="D368" i="3"/>
  <c r="E368" i="3"/>
  <c r="F368" i="3"/>
  <c r="H368" i="3"/>
  <c r="I368" i="3" a="1"/>
  <c r="I368" i="3" s="1"/>
  <c r="J368" i="3"/>
  <c r="K368" i="3" a="1"/>
  <c r="K368" i="3" s="1"/>
  <c r="L368" i="3"/>
  <c r="N368" i="3"/>
  <c r="V368" i="3" s="1"/>
  <c r="O368" i="3"/>
  <c r="P368" i="3"/>
  <c r="Q368" i="3" s="1"/>
  <c r="R368" i="3"/>
  <c r="S368" i="3" s="1"/>
  <c r="T368" i="3"/>
  <c r="U368" i="3"/>
  <c r="W368" i="3"/>
  <c r="A369" i="3"/>
  <c r="B369" i="3"/>
  <c r="C369" i="3"/>
  <c r="D369" i="3"/>
  <c r="E369" i="3"/>
  <c r="F369" i="3"/>
  <c r="H369" i="3"/>
  <c r="I369" i="3" a="1"/>
  <c r="I369" i="3" s="1"/>
  <c r="J369" i="3"/>
  <c r="K369" i="3" a="1"/>
  <c r="K369" i="3"/>
  <c r="L369" i="3"/>
  <c r="N369" i="3"/>
  <c r="P369" i="3"/>
  <c r="Q369" i="3"/>
  <c r="R369" i="3"/>
  <c r="S369" i="3" s="1"/>
  <c r="T369" i="3"/>
  <c r="U369" i="3" s="1"/>
  <c r="A370" i="3"/>
  <c r="B370" i="3"/>
  <c r="C370" i="3"/>
  <c r="D370" i="3"/>
  <c r="E370" i="3"/>
  <c r="F370" i="3"/>
  <c r="H370" i="3"/>
  <c r="I370" i="3" a="1"/>
  <c r="I370" i="3"/>
  <c r="J370" i="3"/>
  <c r="K370" i="3" a="1"/>
  <c r="K370" i="3" s="1"/>
  <c r="L370" i="3"/>
  <c r="N370" i="3"/>
  <c r="O370" i="3"/>
  <c r="P370" i="3"/>
  <c r="Q370" i="3"/>
  <c r="R370" i="3"/>
  <c r="S370" i="3"/>
  <c r="T370" i="3"/>
  <c r="U370" i="3" s="1"/>
  <c r="V370" i="3"/>
  <c r="W370" i="3" s="1"/>
  <c r="A371" i="3"/>
  <c r="B371" i="3"/>
  <c r="C371" i="3"/>
  <c r="D371" i="3"/>
  <c r="E371" i="3"/>
  <c r="F371" i="3"/>
  <c r="H371" i="3"/>
  <c r="I371" i="3" a="1"/>
  <c r="I371" i="3" s="1"/>
  <c r="J371" i="3"/>
  <c r="K371" i="3" a="1"/>
  <c r="K371" i="3" s="1"/>
  <c r="L371" i="3"/>
  <c r="N371" i="3"/>
  <c r="V371" i="3" s="1"/>
  <c r="P371" i="3"/>
  <c r="Q371" i="3" s="1"/>
  <c r="R371" i="3"/>
  <c r="S371" i="3"/>
  <c r="T371" i="3"/>
  <c r="U371" i="3" s="1"/>
  <c r="W371" i="3"/>
  <c r="A372" i="3"/>
  <c r="B372" i="3"/>
  <c r="C372" i="3"/>
  <c r="D372" i="3"/>
  <c r="E372" i="3"/>
  <c r="F372" i="3"/>
  <c r="H372" i="3"/>
  <c r="I372" i="3" a="1"/>
  <c r="I372" i="3" s="1"/>
  <c r="J372" i="3"/>
  <c r="K372" i="3" a="1"/>
  <c r="K372" i="3"/>
  <c r="L372" i="3"/>
  <c r="N372" i="3"/>
  <c r="O372" i="3" s="1"/>
  <c r="P372" i="3"/>
  <c r="Q372" i="3" s="1"/>
  <c r="R372" i="3"/>
  <c r="S372" i="3" s="1"/>
  <c r="T372" i="3"/>
  <c r="U372" i="3" s="1"/>
  <c r="V372" i="3"/>
  <c r="W372" i="3" s="1"/>
  <c r="A373" i="3"/>
  <c r="B373" i="3"/>
  <c r="C373" i="3"/>
  <c r="D373" i="3"/>
  <c r="E373" i="3"/>
  <c r="F373" i="3"/>
  <c r="H373" i="3"/>
  <c r="I373" i="3" a="1"/>
  <c r="I373" i="3"/>
  <c r="J373" i="3"/>
  <c r="K373" i="3" a="1"/>
  <c r="K373" i="3"/>
  <c r="L373" i="3"/>
  <c r="N373" i="3"/>
  <c r="P373" i="3"/>
  <c r="Q373" i="3"/>
  <c r="R373" i="3"/>
  <c r="S373" i="3" s="1"/>
  <c r="T373" i="3"/>
  <c r="U373" i="3"/>
  <c r="A374" i="3"/>
  <c r="B374" i="3"/>
  <c r="C374" i="3"/>
  <c r="D374" i="3"/>
  <c r="E374" i="3"/>
  <c r="F374" i="3"/>
  <c r="H374" i="3"/>
  <c r="I374" i="3" a="1"/>
  <c r="I374" i="3" s="1"/>
  <c r="J374" i="3"/>
  <c r="K374" i="3" a="1"/>
  <c r="K374" i="3"/>
  <c r="L374" i="3"/>
  <c r="N374" i="3"/>
  <c r="V374" i="3" s="1"/>
  <c r="W374" i="3" s="1"/>
  <c r="O374" i="3"/>
  <c r="P374" i="3"/>
  <c r="Q374" i="3" s="1"/>
  <c r="R374" i="3"/>
  <c r="S374" i="3" s="1"/>
  <c r="T374" i="3"/>
  <c r="U374" i="3"/>
  <c r="A375" i="3"/>
  <c r="B375" i="3"/>
  <c r="C375" i="3"/>
  <c r="D375" i="3"/>
  <c r="E375" i="3"/>
  <c r="F375" i="3"/>
  <c r="H375" i="3"/>
  <c r="I375" i="3" a="1"/>
  <c r="I375" i="3"/>
  <c r="J375" i="3"/>
  <c r="K375" i="3" a="1"/>
  <c r="K375" i="3"/>
  <c r="L375" i="3"/>
  <c r="N375" i="3"/>
  <c r="O375" i="3"/>
  <c r="P375" i="3"/>
  <c r="Q375" i="3" s="1"/>
  <c r="R375" i="3"/>
  <c r="S375" i="3"/>
  <c r="T375" i="3"/>
  <c r="U375" i="3" s="1"/>
  <c r="V375" i="3"/>
  <c r="W375" i="3"/>
  <c r="A376" i="3"/>
  <c r="B376" i="3"/>
  <c r="C376" i="3"/>
  <c r="D376" i="3"/>
  <c r="E376" i="3"/>
  <c r="F376" i="3"/>
  <c r="H376" i="3"/>
  <c r="I376" i="3" a="1"/>
  <c r="I376" i="3" s="1"/>
  <c r="J376" i="3"/>
  <c r="K376" i="3" a="1"/>
  <c r="K376" i="3"/>
  <c r="L376" i="3"/>
  <c r="N376" i="3"/>
  <c r="O376" i="3" s="1"/>
  <c r="P376" i="3"/>
  <c r="Q376" i="3"/>
  <c r="R376" i="3"/>
  <c r="S376" i="3" s="1"/>
  <c r="T376" i="3"/>
  <c r="U376" i="3" s="1"/>
  <c r="V376" i="3"/>
  <c r="W376" i="3" s="1"/>
  <c r="A377" i="3"/>
  <c r="B377" i="3"/>
  <c r="C377" i="3"/>
  <c r="D377" i="3"/>
  <c r="E377" i="3"/>
  <c r="F377" i="3"/>
  <c r="H377" i="3"/>
  <c r="I377" i="3" a="1"/>
  <c r="I377" i="3"/>
  <c r="J377" i="3"/>
  <c r="K377" i="3" a="1"/>
  <c r="K377" i="3" s="1"/>
  <c r="L377" i="3"/>
  <c r="N377" i="3"/>
  <c r="O377" i="3"/>
  <c r="P377" i="3"/>
  <c r="Q377" i="3"/>
  <c r="R377" i="3"/>
  <c r="S377" i="3" s="1"/>
  <c r="T377" i="3"/>
  <c r="U377" i="3" s="1"/>
  <c r="V377" i="3"/>
  <c r="W377" i="3"/>
  <c r="A378" i="3"/>
  <c r="B378" i="3"/>
  <c r="C378" i="3"/>
  <c r="D378" i="3"/>
  <c r="E378" i="3"/>
  <c r="F378" i="3"/>
  <c r="H378" i="3"/>
  <c r="I378" i="3" a="1"/>
  <c r="I378" i="3" s="1"/>
  <c r="J378" i="3"/>
  <c r="K378" i="3" a="1"/>
  <c r="K378" i="3" s="1"/>
  <c r="L378" i="3"/>
  <c r="N378" i="3"/>
  <c r="V378" i="3" s="1"/>
  <c r="W378" i="3" s="1"/>
  <c r="P378" i="3"/>
  <c r="Q378" i="3"/>
  <c r="R378" i="3"/>
  <c r="S378" i="3" s="1"/>
  <c r="T378" i="3"/>
  <c r="U378" i="3" s="1"/>
  <c r="A379" i="3"/>
  <c r="B379" i="3"/>
  <c r="C379" i="3"/>
  <c r="D379" i="3"/>
  <c r="E379" i="3"/>
  <c r="F379" i="3"/>
  <c r="H379" i="3"/>
  <c r="I379" i="3" a="1"/>
  <c r="I379" i="3" s="1"/>
  <c r="J379" i="3"/>
  <c r="K379" i="3" a="1"/>
  <c r="K379" i="3" s="1"/>
  <c r="L379" i="3"/>
  <c r="N379" i="3"/>
  <c r="O379" i="3" s="1"/>
  <c r="P379" i="3"/>
  <c r="Q379" i="3" s="1"/>
  <c r="R379" i="3"/>
  <c r="S379" i="3"/>
  <c r="T379" i="3"/>
  <c r="U379" i="3"/>
  <c r="V379" i="3"/>
  <c r="W379" i="3" s="1"/>
  <c r="A380" i="3"/>
  <c r="B380" i="3"/>
  <c r="C380" i="3"/>
  <c r="D380" i="3"/>
  <c r="E380" i="3"/>
  <c r="F380" i="3"/>
  <c r="H380" i="3"/>
  <c r="I380" i="3" a="1"/>
  <c r="I380" i="3" s="1"/>
  <c r="J380" i="3"/>
  <c r="K380" i="3" a="1"/>
  <c r="K380" i="3"/>
  <c r="L380" i="3"/>
  <c r="N380" i="3"/>
  <c r="O380" i="3" s="1"/>
  <c r="P380" i="3"/>
  <c r="Q380" i="3" s="1"/>
  <c r="R380" i="3"/>
  <c r="S380" i="3"/>
  <c r="T380" i="3"/>
  <c r="U380" i="3" s="1"/>
  <c r="V380" i="3"/>
  <c r="W380" i="3" s="1"/>
  <c r="A381" i="3"/>
  <c r="B381" i="3"/>
  <c r="C381" i="3"/>
  <c r="D381" i="3"/>
  <c r="E381" i="3"/>
  <c r="F381" i="3"/>
  <c r="H381" i="3"/>
  <c r="I381" i="3" a="1"/>
  <c r="I381" i="3" s="1"/>
  <c r="J381" i="3"/>
  <c r="K381" i="3" a="1"/>
  <c r="K381" i="3"/>
  <c r="L381" i="3"/>
  <c r="N381" i="3"/>
  <c r="O381" i="3"/>
  <c r="P381" i="3"/>
  <c r="Q381" i="3" s="1"/>
  <c r="R381" i="3"/>
  <c r="S381" i="3"/>
  <c r="T381" i="3"/>
  <c r="U381" i="3"/>
  <c r="V381" i="3"/>
  <c r="W381" i="3" s="1"/>
  <c r="A382" i="3"/>
  <c r="B382" i="3"/>
  <c r="C382" i="3"/>
  <c r="D382" i="3"/>
  <c r="E382" i="3"/>
  <c r="F382" i="3"/>
  <c r="H382" i="3"/>
  <c r="I382" i="3" a="1"/>
  <c r="I382" i="3" s="1"/>
  <c r="J382" i="3"/>
  <c r="K382" i="3" a="1"/>
  <c r="K382" i="3"/>
  <c r="L382" i="3"/>
  <c r="N382" i="3"/>
  <c r="O382" i="3" s="1"/>
  <c r="P382" i="3"/>
  <c r="Q382" i="3" s="1"/>
  <c r="R382" i="3"/>
  <c r="S382" i="3"/>
  <c r="T382" i="3"/>
  <c r="U382" i="3" s="1"/>
  <c r="V382" i="3"/>
  <c r="W382" i="3" s="1"/>
  <c r="A383" i="3"/>
  <c r="B383" i="3"/>
  <c r="C383" i="3"/>
  <c r="D383" i="3"/>
  <c r="E383" i="3"/>
  <c r="F383" i="3"/>
  <c r="H383" i="3"/>
  <c r="I383" i="3" a="1"/>
  <c r="I383" i="3"/>
  <c r="J383" i="3"/>
  <c r="K383" i="3" a="1"/>
  <c r="K383" i="3" s="1"/>
  <c r="L383" i="3"/>
  <c r="N383" i="3"/>
  <c r="O383" i="3"/>
  <c r="P383" i="3"/>
  <c r="Q383" i="3"/>
  <c r="R383" i="3"/>
  <c r="S383" i="3" s="1"/>
  <c r="T383" i="3"/>
  <c r="U383" i="3" s="1"/>
  <c r="V383" i="3"/>
  <c r="W383" i="3"/>
  <c r="A384" i="3"/>
  <c r="B384" i="3"/>
  <c r="C384" i="3"/>
  <c r="D384" i="3"/>
  <c r="E384" i="3"/>
  <c r="F384" i="3"/>
  <c r="H384" i="3"/>
  <c r="I384" i="3" a="1"/>
  <c r="I384" i="3"/>
  <c r="J384" i="3"/>
  <c r="K384" i="3" a="1"/>
  <c r="K384" i="3" s="1"/>
  <c r="L384" i="3"/>
  <c r="N384" i="3"/>
  <c r="O384" i="3"/>
  <c r="P384" i="3"/>
  <c r="Q384" i="3"/>
  <c r="R384" i="3"/>
  <c r="S384" i="3" s="1"/>
  <c r="T384" i="3"/>
  <c r="U384" i="3"/>
  <c r="V384" i="3"/>
  <c r="W384" i="3" s="1"/>
  <c r="A385" i="3"/>
  <c r="B385" i="3"/>
  <c r="C385" i="3"/>
  <c r="D385" i="3"/>
  <c r="E385" i="3"/>
  <c r="F385" i="3"/>
  <c r="H385" i="3"/>
  <c r="I385" i="3" a="1"/>
  <c r="I385" i="3"/>
  <c r="J385" i="3"/>
  <c r="K385" i="3" a="1"/>
  <c r="K385" i="3" s="1"/>
  <c r="L385" i="3"/>
  <c r="N385" i="3"/>
  <c r="O385" i="3"/>
  <c r="P385" i="3"/>
  <c r="Q385" i="3"/>
  <c r="R385" i="3"/>
  <c r="S385" i="3" s="1"/>
  <c r="T385" i="3"/>
  <c r="U385" i="3"/>
  <c r="V385" i="3"/>
  <c r="W385" i="3"/>
  <c r="A386" i="3"/>
  <c r="B386" i="3"/>
  <c r="C386" i="3"/>
  <c r="D386" i="3"/>
  <c r="E386" i="3"/>
  <c r="F386" i="3"/>
  <c r="H386" i="3"/>
  <c r="I386" i="3" a="1"/>
  <c r="I386" i="3" s="1"/>
  <c r="J386" i="3"/>
  <c r="K386" i="3" a="1"/>
  <c r="K386" i="3"/>
  <c r="L386" i="3"/>
  <c r="N386" i="3"/>
  <c r="O386" i="3"/>
  <c r="P386" i="3"/>
  <c r="Q386" i="3" s="1"/>
  <c r="R386" i="3"/>
  <c r="S386" i="3"/>
  <c r="T386" i="3"/>
  <c r="U386" i="3" s="1"/>
  <c r="V386" i="3"/>
  <c r="W386" i="3" s="1"/>
  <c r="A387" i="3"/>
  <c r="B387" i="3"/>
  <c r="C387" i="3"/>
  <c r="D387" i="3"/>
  <c r="E387" i="3"/>
  <c r="F387" i="3"/>
  <c r="H387" i="3"/>
  <c r="I387" i="3" a="1"/>
  <c r="I387" i="3"/>
  <c r="J387" i="3"/>
  <c r="K387" i="3" a="1"/>
  <c r="K387" i="3" s="1"/>
  <c r="L387" i="3"/>
  <c r="N387" i="3"/>
  <c r="O387" i="3"/>
  <c r="P387" i="3"/>
  <c r="Q387" i="3"/>
  <c r="R387" i="3"/>
  <c r="S387" i="3"/>
  <c r="T387" i="3"/>
  <c r="U387" i="3" s="1"/>
  <c r="V387" i="3"/>
  <c r="W387" i="3" s="1"/>
  <c r="A388" i="3"/>
  <c r="B388" i="3"/>
  <c r="C388" i="3"/>
  <c r="D388" i="3"/>
  <c r="E388" i="3"/>
  <c r="F388" i="3"/>
  <c r="H388" i="3"/>
  <c r="I388" i="3" a="1"/>
  <c r="I388" i="3" s="1"/>
  <c r="J388" i="3"/>
  <c r="K388" i="3" a="1"/>
  <c r="K388" i="3" s="1"/>
  <c r="L388" i="3"/>
  <c r="N388" i="3"/>
  <c r="P388" i="3"/>
  <c r="Q388" i="3" s="1"/>
  <c r="R388" i="3"/>
  <c r="S388" i="3" s="1"/>
  <c r="T388" i="3"/>
  <c r="U388" i="3"/>
  <c r="A389" i="3"/>
  <c r="B389" i="3"/>
  <c r="C389" i="3"/>
  <c r="D389" i="3"/>
  <c r="E389" i="3"/>
  <c r="F389" i="3"/>
  <c r="H389" i="3"/>
  <c r="I389" i="3" a="1"/>
  <c r="I389" i="3"/>
  <c r="J389" i="3"/>
  <c r="K389" i="3" a="1"/>
  <c r="K389" i="3" s="1"/>
  <c r="L389" i="3"/>
  <c r="N389" i="3"/>
  <c r="O389" i="3"/>
  <c r="P389" i="3"/>
  <c r="Q389" i="3"/>
  <c r="R389" i="3"/>
  <c r="S389" i="3" s="1"/>
  <c r="T389" i="3"/>
  <c r="U389" i="3"/>
  <c r="V389" i="3"/>
  <c r="W389" i="3"/>
  <c r="A390" i="3"/>
  <c r="B390" i="3"/>
  <c r="C390" i="3"/>
  <c r="D390" i="3"/>
  <c r="E390" i="3"/>
  <c r="F390" i="3"/>
  <c r="H390" i="3"/>
  <c r="I390" i="3" a="1"/>
  <c r="I390" i="3"/>
  <c r="J390" i="3"/>
  <c r="K390" i="3" a="1"/>
  <c r="K390" i="3"/>
  <c r="L390" i="3"/>
  <c r="N390" i="3"/>
  <c r="V390" i="3" s="1"/>
  <c r="W390" i="3" s="1"/>
  <c r="O390" i="3"/>
  <c r="P390" i="3"/>
  <c r="Q390" i="3" s="1"/>
  <c r="R390" i="3"/>
  <c r="S390" i="3"/>
  <c r="T390" i="3"/>
  <c r="U390" i="3"/>
  <c r="A391" i="3"/>
  <c r="B391" i="3"/>
  <c r="C391" i="3"/>
  <c r="D391" i="3"/>
  <c r="E391" i="3"/>
  <c r="F391" i="3"/>
  <c r="H391" i="3"/>
  <c r="I391" i="3" a="1"/>
  <c r="I391" i="3"/>
  <c r="J391" i="3"/>
  <c r="K391" i="3" a="1"/>
  <c r="K391" i="3"/>
  <c r="L391" i="3"/>
  <c r="N391" i="3"/>
  <c r="O391" i="3"/>
  <c r="P391" i="3"/>
  <c r="Q391" i="3" s="1"/>
  <c r="R391" i="3"/>
  <c r="S391" i="3"/>
  <c r="T391" i="3"/>
  <c r="U391" i="3"/>
  <c r="V391" i="3"/>
  <c r="W391" i="3"/>
  <c r="A392" i="3"/>
  <c r="B392" i="3"/>
  <c r="C392" i="3"/>
  <c r="D392" i="3"/>
  <c r="E392" i="3"/>
  <c r="F392" i="3"/>
  <c r="H392" i="3"/>
  <c r="I392" i="3" a="1"/>
  <c r="I392" i="3"/>
  <c r="J392" i="3"/>
  <c r="K392" i="3" a="1"/>
  <c r="K392" i="3"/>
  <c r="L392" i="3"/>
  <c r="N392" i="3"/>
  <c r="P392" i="3"/>
  <c r="Q392" i="3" s="1"/>
  <c r="R392" i="3"/>
  <c r="S392" i="3" s="1"/>
  <c r="T392" i="3"/>
  <c r="U392" i="3" s="1"/>
  <c r="A393" i="3"/>
  <c r="B393" i="3"/>
  <c r="C393" i="3"/>
  <c r="D393" i="3"/>
  <c r="E393" i="3"/>
  <c r="F393" i="3"/>
  <c r="H393" i="3"/>
  <c r="I393" i="3" a="1"/>
  <c r="I393" i="3"/>
  <c r="J393" i="3"/>
  <c r="K393" i="3" a="1"/>
  <c r="K393" i="3" s="1"/>
  <c r="L393" i="3"/>
  <c r="N393" i="3"/>
  <c r="O393" i="3" s="1"/>
  <c r="P393" i="3"/>
  <c r="Q393" i="3"/>
  <c r="R393" i="3"/>
  <c r="S393" i="3"/>
  <c r="T393" i="3"/>
  <c r="U393" i="3" s="1"/>
  <c r="V393" i="3"/>
  <c r="W393" i="3" s="1"/>
  <c r="A394" i="3"/>
  <c r="B394" i="3"/>
  <c r="C394" i="3"/>
  <c r="D394" i="3"/>
  <c r="E394" i="3"/>
  <c r="F394" i="3"/>
  <c r="H394" i="3"/>
  <c r="I394" i="3" a="1"/>
  <c r="I394" i="3" s="1"/>
  <c r="J394" i="3"/>
  <c r="K394" i="3" a="1"/>
  <c r="K394" i="3"/>
  <c r="L394" i="3"/>
  <c r="N394" i="3"/>
  <c r="O394" i="3"/>
  <c r="P394" i="3"/>
  <c r="Q394" i="3"/>
  <c r="R394" i="3"/>
  <c r="S394" i="3"/>
  <c r="T394" i="3"/>
  <c r="U394" i="3" s="1"/>
  <c r="V394" i="3"/>
  <c r="W394" i="3" s="1"/>
  <c r="A395" i="3"/>
  <c r="B395" i="3"/>
  <c r="C395" i="3"/>
  <c r="D395" i="3"/>
  <c r="E395" i="3"/>
  <c r="F395" i="3"/>
  <c r="H395" i="3"/>
  <c r="I395" i="3" a="1"/>
  <c r="I395" i="3"/>
  <c r="J395" i="3"/>
  <c r="K395" i="3" a="1"/>
  <c r="K395" i="3" s="1"/>
  <c r="L395" i="3"/>
  <c r="N395" i="3"/>
  <c r="P395" i="3"/>
  <c r="Q395" i="3"/>
  <c r="R395" i="3"/>
  <c r="S395" i="3"/>
  <c r="T395" i="3"/>
  <c r="U395" i="3"/>
  <c r="A396" i="3"/>
  <c r="B396" i="3"/>
  <c r="C396" i="3"/>
  <c r="D396" i="3"/>
  <c r="E396" i="3"/>
  <c r="F396" i="3"/>
  <c r="H396" i="3"/>
  <c r="I396" i="3" a="1"/>
  <c r="I396" i="3" s="1"/>
  <c r="J396" i="3"/>
  <c r="K396" i="3" a="1"/>
  <c r="K396" i="3"/>
  <c r="L396" i="3"/>
  <c r="N396" i="3"/>
  <c r="P396" i="3"/>
  <c r="Q396" i="3"/>
  <c r="R396" i="3"/>
  <c r="S396" i="3" s="1"/>
  <c r="T396" i="3"/>
  <c r="U396" i="3"/>
  <c r="A397" i="3"/>
  <c r="B397" i="3"/>
  <c r="C397" i="3"/>
  <c r="D397" i="3"/>
  <c r="E397" i="3"/>
  <c r="F397" i="3"/>
  <c r="H397" i="3"/>
  <c r="I397" i="3" a="1"/>
  <c r="I397" i="3"/>
  <c r="J397" i="3"/>
  <c r="K397" i="3" a="1"/>
  <c r="K397" i="3"/>
  <c r="L397" i="3"/>
  <c r="N397" i="3"/>
  <c r="O397" i="3"/>
  <c r="P397" i="3"/>
  <c r="Q397" i="3" s="1"/>
  <c r="R397" i="3"/>
  <c r="S397" i="3" s="1"/>
  <c r="T397" i="3"/>
  <c r="U397" i="3" s="1"/>
  <c r="V397" i="3"/>
  <c r="W397" i="3"/>
  <c r="A398" i="3"/>
  <c r="B398" i="3"/>
  <c r="C398" i="3"/>
  <c r="D398" i="3"/>
  <c r="E398" i="3"/>
  <c r="F398" i="3"/>
  <c r="H398" i="3"/>
  <c r="I398" i="3" a="1"/>
  <c r="I398" i="3"/>
  <c r="J398" i="3"/>
  <c r="K398" i="3" a="1"/>
  <c r="K398" i="3" s="1"/>
  <c r="L398" i="3"/>
  <c r="N398" i="3"/>
  <c r="O398" i="3"/>
  <c r="P398" i="3"/>
  <c r="Q398" i="3" s="1"/>
  <c r="R398" i="3"/>
  <c r="S398" i="3" s="1"/>
  <c r="T398" i="3"/>
  <c r="U398" i="3" s="1"/>
  <c r="V398" i="3"/>
  <c r="W398" i="3" s="1"/>
  <c r="A399" i="3"/>
  <c r="B399" i="3"/>
  <c r="C399" i="3"/>
  <c r="D399" i="3"/>
  <c r="E399" i="3"/>
  <c r="F399" i="3"/>
  <c r="H399" i="3"/>
  <c r="I399" i="3" a="1"/>
  <c r="I399" i="3"/>
  <c r="J399" i="3"/>
  <c r="K399" i="3" a="1"/>
  <c r="K399" i="3" s="1"/>
  <c r="L399" i="3"/>
  <c r="N399" i="3"/>
  <c r="O399" i="3"/>
  <c r="P399" i="3"/>
  <c r="Q399" i="3"/>
  <c r="R399" i="3"/>
  <c r="S399" i="3"/>
  <c r="T399" i="3"/>
  <c r="U399" i="3"/>
  <c r="V399" i="3"/>
  <c r="W399" i="3"/>
  <c r="A400" i="3"/>
  <c r="B400" i="3"/>
  <c r="C400" i="3"/>
  <c r="D400" i="3"/>
  <c r="E400" i="3"/>
  <c r="F400" i="3"/>
  <c r="H400" i="3"/>
  <c r="I400" i="3" a="1"/>
  <c r="I400" i="3" s="1"/>
  <c r="J400" i="3"/>
  <c r="K400" i="3" a="1"/>
  <c r="K400" i="3"/>
  <c r="L400" i="3"/>
  <c r="N400" i="3"/>
  <c r="V400" i="3" s="1"/>
  <c r="O400" i="3"/>
  <c r="P400" i="3"/>
  <c r="Q400" i="3"/>
  <c r="R400" i="3"/>
  <c r="S400" i="3"/>
  <c r="T400" i="3"/>
  <c r="U400" i="3" s="1"/>
  <c r="W400" i="3"/>
  <c r="A401" i="3"/>
  <c r="B401" i="3"/>
  <c r="C401" i="3"/>
  <c r="D401" i="3"/>
  <c r="E401" i="3"/>
  <c r="F401" i="3"/>
  <c r="H401" i="3"/>
  <c r="I401" i="3" a="1"/>
  <c r="I401" i="3"/>
  <c r="J401" i="3"/>
  <c r="K401" i="3" a="1"/>
  <c r="K401" i="3" s="1"/>
  <c r="L401" i="3"/>
  <c r="N401" i="3"/>
  <c r="O401" i="3" s="1"/>
  <c r="P401" i="3"/>
  <c r="Q401" i="3" s="1"/>
  <c r="R401" i="3"/>
  <c r="S401" i="3"/>
  <c r="T401" i="3"/>
  <c r="U401" i="3"/>
  <c r="A402" i="3"/>
  <c r="B402" i="3"/>
  <c r="C402" i="3"/>
  <c r="D402" i="3"/>
  <c r="E402" i="3"/>
  <c r="F402" i="3"/>
  <c r="H402" i="3"/>
  <c r="I402" i="3" a="1"/>
  <c r="I402" i="3" s="1"/>
  <c r="J402" i="3"/>
  <c r="K402" i="3" a="1"/>
  <c r="K402" i="3"/>
  <c r="L402" i="3"/>
  <c r="N402" i="3"/>
  <c r="P402" i="3"/>
  <c r="Q402" i="3"/>
  <c r="R402" i="3"/>
  <c r="S402" i="3"/>
  <c r="T402" i="3"/>
  <c r="U402" i="3" s="1"/>
  <c r="A403" i="3"/>
  <c r="B403" i="3"/>
  <c r="C403" i="3"/>
  <c r="D403" i="3"/>
  <c r="E403" i="3"/>
  <c r="F403" i="3"/>
  <c r="H403" i="3"/>
  <c r="I403" i="3" a="1"/>
  <c r="I403" i="3" s="1"/>
  <c r="J403" i="3"/>
  <c r="K403" i="3" a="1"/>
  <c r="K403" i="3" s="1"/>
  <c r="L403" i="3"/>
  <c r="N403" i="3"/>
  <c r="O403" i="3"/>
  <c r="P403" i="3"/>
  <c r="Q403" i="3"/>
  <c r="R403" i="3"/>
  <c r="S403" i="3" s="1"/>
  <c r="T403" i="3"/>
  <c r="U403" i="3"/>
  <c r="V403" i="3"/>
  <c r="W403" i="3"/>
  <c r="A404" i="3"/>
  <c r="B404" i="3"/>
  <c r="C404" i="3"/>
  <c r="D404" i="3"/>
  <c r="E404" i="3"/>
  <c r="F404" i="3"/>
  <c r="H404" i="3"/>
  <c r="I404" i="3" a="1"/>
  <c r="I404" i="3"/>
  <c r="J404" i="3"/>
  <c r="K404" i="3" a="1"/>
  <c r="K404" i="3"/>
  <c r="L404" i="3"/>
  <c r="N404" i="3"/>
  <c r="V404" i="3" s="1"/>
  <c r="O404" i="3"/>
  <c r="P404" i="3"/>
  <c r="Q404" i="3" s="1"/>
  <c r="R404" i="3"/>
  <c r="S404" i="3" s="1"/>
  <c r="T404" i="3"/>
  <c r="U404" i="3"/>
  <c r="W404" i="3"/>
  <c r="A405" i="3"/>
  <c r="B405" i="3"/>
  <c r="C405" i="3"/>
  <c r="D405" i="3"/>
  <c r="E405" i="3"/>
  <c r="F405" i="3"/>
  <c r="H405" i="3"/>
  <c r="I405" i="3" a="1"/>
  <c r="I405" i="3"/>
  <c r="J405" i="3"/>
  <c r="K405" i="3" a="1"/>
  <c r="K405" i="3"/>
  <c r="L405" i="3"/>
  <c r="N405" i="3"/>
  <c r="O405" i="3"/>
  <c r="P405" i="3"/>
  <c r="Q405" i="3" s="1"/>
  <c r="R405" i="3"/>
  <c r="S405" i="3" s="1"/>
  <c r="T405" i="3"/>
  <c r="U405" i="3" s="1"/>
  <c r="V405" i="3"/>
  <c r="W405" i="3"/>
  <c r="A406" i="3"/>
  <c r="B406" i="3"/>
  <c r="C406" i="3"/>
  <c r="D406" i="3"/>
  <c r="E406" i="3"/>
  <c r="F406" i="3"/>
  <c r="H406" i="3"/>
  <c r="I406" i="3" a="1"/>
  <c r="I406" i="3"/>
  <c r="J406" i="3"/>
  <c r="K406" i="3" a="1"/>
  <c r="K406" i="3" s="1"/>
  <c r="L406" i="3"/>
  <c r="N406" i="3"/>
  <c r="O406" i="3"/>
  <c r="P406" i="3"/>
  <c r="Q406" i="3"/>
  <c r="R406" i="3"/>
  <c r="S406" i="3" s="1"/>
  <c r="T406" i="3"/>
  <c r="U406" i="3" s="1"/>
  <c r="V406" i="3"/>
  <c r="W406" i="3" s="1"/>
  <c r="A407" i="3"/>
  <c r="B407" i="3"/>
  <c r="C407" i="3"/>
  <c r="D407" i="3"/>
  <c r="E407" i="3"/>
  <c r="F407" i="3"/>
  <c r="H407" i="3"/>
  <c r="I407" i="3" a="1"/>
  <c r="I407" i="3"/>
  <c r="J407" i="3"/>
  <c r="K407" i="3" a="1"/>
  <c r="K407" i="3"/>
  <c r="L407" i="3"/>
  <c r="N407" i="3"/>
  <c r="O407" i="3"/>
  <c r="P407" i="3"/>
  <c r="Q407" i="3"/>
  <c r="R407" i="3"/>
  <c r="S407" i="3"/>
  <c r="T407" i="3"/>
  <c r="U407" i="3"/>
  <c r="V407" i="3"/>
  <c r="W407" i="3"/>
  <c r="A408" i="3"/>
  <c r="B408" i="3"/>
  <c r="C408" i="3"/>
  <c r="D408" i="3"/>
  <c r="E408" i="3"/>
  <c r="F408" i="3"/>
  <c r="H408" i="3"/>
  <c r="I408" i="3" a="1"/>
  <c r="I408" i="3" s="1"/>
  <c r="J408" i="3"/>
  <c r="K408" i="3" a="1"/>
  <c r="K408" i="3"/>
  <c r="L408" i="3"/>
  <c r="N408" i="3"/>
  <c r="O408" i="3"/>
  <c r="P408" i="3"/>
  <c r="Q408" i="3"/>
  <c r="R408" i="3"/>
  <c r="S408" i="3"/>
  <c r="T408" i="3"/>
  <c r="U408" i="3" s="1"/>
  <c r="V408" i="3"/>
  <c r="W408" i="3" s="1"/>
  <c r="A409" i="3"/>
  <c r="B409" i="3"/>
  <c r="C409" i="3"/>
  <c r="D409" i="3"/>
  <c r="E409" i="3"/>
  <c r="F409" i="3"/>
  <c r="H409" i="3"/>
  <c r="I409" i="3" a="1"/>
  <c r="I409" i="3"/>
  <c r="J409" i="3"/>
  <c r="K409" i="3" a="1"/>
  <c r="K409" i="3" s="1"/>
  <c r="L409" i="3"/>
  <c r="N409" i="3"/>
  <c r="V409" i="3" s="1"/>
  <c r="W409" i="3" s="1"/>
  <c r="P409" i="3"/>
  <c r="Q409" i="3" s="1"/>
  <c r="R409" i="3"/>
  <c r="S409" i="3"/>
  <c r="T409" i="3"/>
  <c r="U409" i="3"/>
  <c r="A410" i="3"/>
  <c r="B410" i="3"/>
  <c r="C410" i="3"/>
  <c r="D410" i="3"/>
  <c r="E410" i="3"/>
  <c r="F410" i="3"/>
  <c r="H410" i="3"/>
  <c r="I410" i="3" a="1"/>
  <c r="I410" i="3" s="1"/>
  <c r="J410" i="3"/>
  <c r="K410" i="3" a="1"/>
  <c r="K410" i="3"/>
  <c r="L410" i="3"/>
  <c r="N410" i="3"/>
  <c r="O410" i="3" s="1"/>
  <c r="P410" i="3"/>
  <c r="Q410" i="3"/>
  <c r="R410" i="3"/>
  <c r="S410" i="3"/>
  <c r="T410" i="3"/>
  <c r="U410" i="3" s="1"/>
  <c r="V410" i="3"/>
  <c r="W410" i="3" s="1"/>
  <c r="A411" i="3"/>
  <c r="B411" i="3"/>
  <c r="C411" i="3"/>
  <c r="D411" i="3"/>
  <c r="E411" i="3"/>
  <c r="F411" i="3"/>
  <c r="H411" i="3"/>
  <c r="I411" i="3" a="1"/>
  <c r="I411" i="3" s="1"/>
  <c r="J411" i="3"/>
  <c r="K411" i="3" a="1"/>
  <c r="K411" i="3"/>
  <c r="L411" i="3"/>
  <c r="N411" i="3"/>
  <c r="O411" i="3"/>
  <c r="P411" i="3"/>
  <c r="Q411" i="3"/>
  <c r="R411" i="3"/>
  <c r="S411" i="3"/>
  <c r="T411" i="3"/>
  <c r="U411" i="3"/>
  <c r="V411" i="3"/>
  <c r="W411" i="3"/>
  <c r="A412" i="3"/>
  <c r="B412" i="3"/>
  <c r="C412" i="3"/>
  <c r="D412" i="3"/>
  <c r="E412" i="3"/>
  <c r="F412" i="3"/>
  <c r="H412" i="3"/>
  <c r="I412" i="3" a="1"/>
  <c r="I412" i="3" s="1"/>
  <c r="J412" i="3"/>
  <c r="K412" i="3" a="1"/>
  <c r="K412" i="3"/>
  <c r="L412" i="3"/>
  <c r="N412" i="3"/>
  <c r="P412" i="3"/>
  <c r="Q412" i="3" s="1"/>
  <c r="R412" i="3"/>
  <c r="S412" i="3" s="1"/>
  <c r="T412" i="3"/>
  <c r="U412" i="3"/>
  <c r="A413" i="3"/>
  <c r="B413" i="3"/>
  <c r="C413" i="3"/>
  <c r="D413" i="3"/>
  <c r="E413" i="3"/>
  <c r="F413" i="3"/>
  <c r="H413" i="3"/>
  <c r="I413" i="3" a="1"/>
  <c r="I413" i="3"/>
  <c r="J413" i="3"/>
  <c r="K413" i="3" a="1"/>
  <c r="K413" i="3" s="1"/>
  <c r="L413" i="3"/>
  <c r="N413" i="3"/>
  <c r="O413" i="3"/>
  <c r="P413" i="3"/>
  <c r="Q413" i="3"/>
  <c r="R413" i="3"/>
  <c r="S413" i="3" s="1"/>
  <c r="T413" i="3"/>
  <c r="U413" i="3" s="1"/>
  <c r="V413" i="3"/>
  <c r="W413" i="3"/>
  <c r="A414" i="3"/>
  <c r="B414" i="3"/>
  <c r="C414" i="3"/>
  <c r="D414" i="3"/>
  <c r="E414" i="3"/>
  <c r="F414" i="3"/>
  <c r="H414" i="3"/>
  <c r="I414" i="3" a="1"/>
  <c r="I414" i="3" s="1"/>
  <c r="J414" i="3"/>
  <c r="K414" i="3" a="1"/>
  <c r="K414" i="3" s="1"/>
  <c r="L414" i="3"/>
  <c r="N414" i="3"/>
  <c r="O414" i="3"/>
  <c r="P414" i="3"/>
  <c r="Q414" i="3" s="1"/>
  <c r="R414" i="3"/>
  <c r="S414" i="3" s="1"/>
  <c r="T414" i="3"/>
  <c r="U414" i="3"/>
  <c r="V414" i="3"/>
  <c r="W414" i="3"/>
  <c r="A415" i="3"/>
  <c r="B415" i="3"/>
  <c r="C415" i="3"/>
  <c r="D415" i="3"/>
  <c r="E415" i="3"/>
  <c r="F415" i="3"/>
  <c r="H415" i="3"/>
  <c r="I415" i="3" a="1"/>
  <c r="I415" i="3" s="1"/>
  <c r="J415" i="3"/>
  <c r="K415" i="3" a="1"/>
  <c r="K415" i="3" s="1"/>
  <c r="L415" i="3"/>
  <c r="N415" i="3"/>
  <c r="O415" i="3" s="1"/>
  <c r="P415" i="3"/>
  <c r="Q415" i="3"/>
  <c r="R415" i="3"/>
  <c r="S415" i="3" s="1"/>
  <c r="T415" i="3"/>
  <c r="U415" i="3"/>
  <c r="V415" i="3"/>
  <c r="W415" i="3" s="1"/>
  <c r="A416" i="3"/>
  <c r="B416" i="3"/>
  <c r="C416" i="3"/>
  <c r="D416" i="3"/>
  <c r="E416" i="3"/>
  <c r="F416" i="3"/>
  <c r="H416" i="3"/>
  <c r="I416" i="3" a="1"/>
  <c r="I416" i="3"/>
  <c r="J416" i="3"/>
  <c r="K416" i="3" a="1"/>
  <c r="K416" i="3" s="1"/>
  <c r="L416" i="3"/>
  <c r="N416" i="3"/>
  <c r="O416" i="3"/>
  <c r="P416" i="3"/>
  <c r="Q416" i="3"/>
  <c r="R416" i="3"/>
  <c r="S416" i="3"/>
  <c r="T416" i="3"/>
  <c r="U416" i="3" s="1"/>
  <c r="V416" i="3"/>
  <c r="W416" i="3" s="1"/>
  <c r="A417" i="3"/>
  <c r="B417" i="3"/>
  <c r="C417" i="3"/>
  <c r="D417" i="3"/>
  <c r="E417" i="3"/>
  <c r="F417" i="3"/>
  <c r="H417" i="3"/>
  <c r="I417" i="3" a="1"/>
  <c r="I417" i="3"/>
  <c r="J417" i="3"/>
  <c r="K417" i="3" a="1"/>
  <c r="K417" i="3" s="1"/>
  <c r="L417" i="3"/>
  <c r="N417" i="3"/>
  <c r="O417" i="3" s="1"/>
  <c r="P417" i="3"/>
  <c r="Q417" i="3"/>
  <c r="R417" i="3"/>
  <c r="S417" i="3"/>
  <c r="T417" i="3"/>
  <c r="U417" i="3" s="1"/>
  <c r="V417" i="3"/>
  <c r="W417" i="3"/>
  <c r="A418" i="3"/>
  <c r="B418" i="3"/>
  <c r="C418" i="3"/>
  <c r="D418" i="3"/>
  <c r="E418" i="3"/>
  <c r="F418" i="3"/>
  <c r="H418" i="3"/>
  <c r="I418" i="3" a="1"/>
  <c r="I418" i="3" s="1"/>
  <c r="J418" i="3"/>
  <c r="K418" i="3" a="1"/>
  <c r="K418" i="3" s="1"/>
  <c r="L418" i="3"/>
  <c r="N418" i="3"/>
  <c r="O418" i="3" s="1"/>
  <c r="P418" i="3"/>
  <c r="Q418" i="3"/>
  <c r="R418" i="3"/>
  <c r="S418" i="3" s="1"/>
  <c r="T418" i="3"/>
  <c r="U418" i="3"/>
  <c r="V418" i="3"/>
  <c r="W418" i="3" s="1"/>
  <c r="A419" i="3"/>
  <c r="B419" i="3"/>
  <c r="C419" i="3"/>
  <c r="D419" i="3"/>
  <c r="E419" i="3"/>
  <c r="F419" i="3"/>
  <c r="H419" i="3"/>
  <c r="I419" i="3" a="1"/>
  <c r="I419" i="3" s="1"/>
  <c r="J419" i="3"/>
  <c r="K419" i="3" a="1"/>
  <c r="K419" i="3" s="1"/>
  <c r="L419" i="3"/>
  <c r="N419" i="3"/>
  <c r="O419" i="3" s="1"/>
  <c r="P419" i="3"/>
  <c r="Q419" i="3"/>
  <c r="R419" i="3"/>
  <c r="S419" i="3"/>
  <c r="T419" i="3"/>
  <c r="U419" i="3"/>
  <c r="V419" i="3"/>
  <c r="W419" i="3" s="1"/>
  <c r="A420" i="3"/>
  <c r="B420" i="3"/>
  <c r="C420" i="3"/>
  <c r="D420" i="3"/>
  <c r="E420" i="3"/>
  <c r="F420" i="3"/>
  <c r="H420" i="3"/>
  <c r="I420" i="3" a="1"/>
  <c r="I420" i="3"/>
  <c r="J420" i="3"/>
  <c r="K420" i="3" a="1"/>
  <c r="K420" i="3"/>
  <c r="L420" i="3"/>
  <c r="N420" i="3"/>
  <c r="V420" i="3" s="1"/>
  <c r="O420" i="3"/>
  <c r="P420" i="3"/>
  <c r="Q420" i="3" s="1"/>
  <c r="R420" i="3"/>
  <c r="S420" i="3"/>
  <c r="T420" i="3"/>
  <c r="U420" i="3" s="1"/>
  <c r="W420" i="3"/>
  <c r="A421" i="3"/>
  <c r="B421" i="3"/>
  <c r="C421" i="3"/>
  <c r="D421" i="3"/>
  <c r="E421" i="3"/>
  <c r="F421" i="3"/>
  <c r="H421" i="3"/>
  <c r="I421" i="3" a="1"/>
  <c r="I421" i="3"/>
  <c r="J421" i="3"/>
  <c r="K421" i="3" a="1"/>
  <c r="K421" i="3" s="1"/>
  <c r="L421" i="3"/>
  <c r="N421" i="3"/>
  <c r="O421" i="3"/>
  <c r="P421" i="3"/>
  <c r="Q421" i="3" s="1"/>
  <c r="R421" i="3"/>
  <c r="S421" i="3" s="1"/>
  <c r="T421" i="3"/>
  <c r="U421" i="3"/>
  <c r="V421" i="3"/>
  <c r="W421" i="3"/>
  <c r="A422" i="3"/>
  <c r="B422" i="3"/>
  <c r="C422" i="3"/>
  <c r="D422" i="3"/>
  <c r="E422" i="3"/>
  <c r="F422" i="3"/>
  <c r="H422" i="3"/>
  <c r="I422" i="3" a="1"/>
  <c r="I422" i="3" s="1"/>
  <c r="J422" i="3"/>
  <c r="K422" i="3" a="1"/>
  <c r="K422" i="3" s="1"/>
  <c r="L422" i="3"/>
  <c r="N422" i="3"/>
  <c r="O422" i="3" s="1"/>
  <c r="P422" i="3"/>
  <c r="Q422" i="3" s="1"/>
  <c r="R422" i="3"/>
  <c r="S422" i="3" s="1"/>
  <c r="T422" i="3"/>
  <c r="U422" i="3" s="1"/>
  <c r="A423" i="3"/>
  <c r="B423" i="3"/>
  <c r="C423" i="3"/>
  <c r="D423" i="3"/>
  <c r="E423" i="3"/>
  <c r="F423" i="3"/>
  <c r="H423" i="3"/>
  <c r="I423" i="3" a="1"/>
  <c r="I423" i="3" s="1"/>
  <c r="J423" i="3"/>
  <c r="K423" i="3" a="1"/>
  <c r="K423" i="3" s="1"/>
  <c r="L423" i="3"/>
  <c r="N423" i="3"/>
  <c r="O423" i="3" s="1"/>
  <c r="P423" i="3"/>
  <c r="Q423" i="3"/>
  <c r="R423" i="3"/>
  <c r="S423" i="3"/>
  <c r="T423" i="3"/>
  <c r="U423" i="3" s="1"/>
  <c r="V423" i="3"/>
  <c r="W423" i="3" s="1"/>
  <c r="A424" i="3"/>
  <c r="B424" i="3"/>
  <c r="C424" i="3"/>
  <c r="D424" i="3"/>
  <c r="E424" i="3"/>
  <c r="F424" i="3"/>
  <c r="H424" i="3"/>
  <c r="I424" i="3" a="1"/>
  <c r="I424" i="3" s="1"/>
  <c r="J424" i="3"/>
  <c r="K424" i="3" a="1"/>
  <c r="K424" i="3"/>
  <c r="L424" i="3"/>
  <c r="N424" i="3"/>
  <c r="O424" i="3" s="1"/>
  <c r="P424" i="3"/>
  <c r="Q424" i="3"/>
  <c r="R424" i="3"/>
  <c r="S424" i="3" s="1"/>
  <c r="T424" i="3"/>
  <c r="U424" i="3" s="1"/>
  <c r="A425" i="3"/>
  <c r="B425" i="3"/>
  <c r="C425" i="3"/>
  <c r="D425" i="3"/>
  <c r="E425" i="3"/>
  <c r="F425" i="3"/>
  <c r="H425" i="3"/>
  <c r="I425" i="3" a="1"/>
  <c r="I425" i="3"/>
  <c r="J425" i="3"/>
  <c r="K425" i="3" a="1"/>
  <c r="K425" i="3" s="1"/>
  <c r="L425" i="3"/>
  <c r="N425" i="3"/>
  <c r="O425" i="3" s="1"/>
  <c r="P425" i="3"/>
  <c r="Q425" i="3"/>
  <c r="R425" i="3"/>
  <c r="S425" i="3"/>
  <c r="T425" i="3"/>
  <c r="U425" i="3" s="1"/>
  <c r="V425" i="3"/>
  <c r="W425" i="3" s="1"/>
  <c r="A426" i="3"/>
  <c r="B426" i="3"/>
  <c r="C426" i="3"/>
  <c r="D426" i="3"/>
  <c r="E426" i="3"/>
  <c r="F426" i="3"/>
  <c r="H426" i="3"/>
  <c r="I426" i="3" a="1"/>
  <c r="I426" i="3" s="1"/>
  <c r="J426" i="3"/>
  <c r="K426" i="3" a="1"/>
  <c r="K426" i="3"/>
  <c r="L426" i="3"/>
  <c r="N426" i="3"/>
  <c r="O426" i="3" s="1"/>
  <c r="P426" i="3"/>
  <c r="Q426" i="3" s="1"/>
  <c r="R426" i="3"/>
  <c r="S426" i="3" s="1"/>
  <c r="T426" i="3"/>
  <c r="U426" i="3" s="1"/>
  <c r="V426" i="3"/>
  <c r="W426" i="3" s="1"/>
  <c r="A427" i="3"/>
  <c r="B427" i="3"/>
  <c r="C427" i="3"/>
  <c r="D427" i="3"/>
  <c r="E427" i="3"/>
  <c r="F427" i="3"/>
  <c r="H427" i="3"/>
  <c r="I427" i="3" a="1"/>
  <c r="I427" i="3"/>
  <c r="J427" i="3"/>
  <c r="K427" i="3" a="1"/>
  <c r="K427" i="3" s="1"/>
  <c r="L427" i="3"/>
  <c r="N427" i="3"/>
  <c r="O427" i="3" s="1"/>
  <c r="P427" i="3"/>
  <c r="Q427" i="3"/>
  <c r="R427" i="3"/>
  <c r="S427" i="3"/>
  <c r="T427" i="3"/>
  <c r="U427" i="3"/>
  <c r="V427" i="3"/>
  <c r="W427" i="3" s="1"/>
  <c r="A428" i="3"/>
  <c r="B428" i="3"/>
  <c r="C428" i="3"/>
  <c r="D428" i="3"/>
  <c r="E428" i="3"/>
  <c r="F428" i="3"/>
  <c r="H428" i="3"/>
  <c r="I428" i="3" a="1"/>
  <c r="I428" i="3" s="1"/>
  <c r="J428" i="3"/>
  <c r="K428" i="3" a="1"/>
  <c r="K428" i="3"/>
  <c r="L428" i="3"/>
  <c r="N428" i="3"/>
  <c r="V428" i="3" s="1"/>
  <c r="W428" i="3" s="1"/>
  <c r="O428" i="3"/>
  <c r="P428" i="3"/>
  <c r="Q428" i="3" s="1"/>
  <c r="R428" i="3"/>
  <c r="S428" i="3" s="1"/>
  <c r="T428" i="3"/>
  <c r="U428" i="3" s="1"/>
  <c r="A429" i="3"/>
  <c r="B429" i="3"/>
  <c r="C429" i="3"/>
  <c r="D429" i="3"/>
  <c r="E429" i="3"/>
  <c r="F429" i="3"/>
  <c r="H429" i="3"/>
  <c r="I429" i="3" a="1"/>
  <c r="I429" i="3"/>
  <c r="J429" i="3"/>
  <c r="K429" i="3" a="1"/>
  <c r="K429" i="3" s="1"/>
  <c r="L429" i="3"/>
  <c r="N429" i="3"/>
  <c r="O429" i="3"/>
  <c r="P429" i="3"/>
  <c r="Q429" i="3" s="1"/>
  <c r="R429" i="3"/>
  <c r="S429" i="3"/>
  <c r="T429" i="3"/>
  <c r="U429" i="3" s="1"/>
  <c r="V429" i="3"/>
  <c r="W429" i="3"/>
  <c r="A430" i="3"/>
  <c r="B430" i="3"/>
  <c r="C430" i="3"/>
  <c r="D430" i="3"/>
  <c r="E430" i="3"/>
  <c r="F430" i="3"/>
  <c r="H430" i="3"/>
  <c r="I430" i="3" a="1"/>
  <c r="I430" i="3" s="1"/>
  <c r="J430" i="3"/>
  <c r="K430" i="3" a="1"/>
  <c r="K430" i="3"/>
  <c r="L430" i="3"/>
  <c r="N430" i="3"/>
  <c r="O430" i="3" s="1"/>
  <c r="P430" i="3"/>
  <c r="Q430" i="3"/>
  <c r="R430" i="3"/>
  <c r="S430" i="3" s="1"/>
  <c r="T430" i="3"/>
  <c r="U430" i="3" s="1"/>
  <c r="V430" i="3"/>
  <c r="W430" i="3" s="1"/>
  <c r="A431" i="3"/>
  <c r="B431" i="3"/>
  <c r="C431" i="3"/>
  <c r="D431" i="3"/>
  <c r="E431" i="3"/>
  <c r="F431" i="3"/>
  <c r="H431" i="3"/>
  <c r="I431" i="3" a="1"/>
  <c r="I431" i="3"/>
  <c r="J431" i="3"/>
  <c r="K431" i="3" a="1"/>
  <c r="K431" i="3" s="1"/>
  <c r="L431" i="3"/>
  <c r="N431" i="3"/>
  <c r="O431" i="3"/>
  <c r="P431" i="3"/>
  <c r="Q431" i="3"/>
  <c r="R431" i="3"/>
  <c r="S431" i="3"/>
  <c r="T431" i="3"/>
  <c r="U431" i="3" s="1"/>
  <c r="V431" i="3"/>
  <c r="W431" i="3" s="1"/>
  <c r="A432" i="3"/>
  <c r="B432" i="3"/>
  <c r="C432" i="3"/>
  <c r="D432" i="3"/>
  <c r="E432" i="3"/>
  <c r="F432" i="3"/>
  <c r="H432" i="3"/>
  <c r="I432" i="3" a="1"/>
  <c r="I432" i="3"/>
  <c r="J432" i="3"/>
  <c r="K432" i="3" a="1"/>
  <c r="K432" i="3" s="1"/>
  <c r="L432" i="3"/>
  <c r="N432" i="3"/>
  <c r="V432" i="3" s="1"/>
  <c r="W432" i="3" s="1"/>
  <c r="O432" i="3"/>
  <c r="P432" i="3"/>
  <c r="Q432" i="3"/>
  <c r="R432" i="3"/>
  <c r="S432" i="3" s="1"/>
  <c r="T432" i="3"/>
  <c r="U432" i="3" s="1"/>
  <c r="A433" i="3"/>
  <c r="B433" i="3"/>
  <c r="C433" i="3"/>
  <c r="D433" i="3"/>
  <c r="E433" i="3"/>
  <c r="F433" i="3"/>
  <c r="H433" i="3"/>
  <c r="I433" i="3" a="1"/>
  <c r="I433" i="3" s="1"/>
  <c r="J433" i="3"/>
  <c r="K433" i="3" a="1"/>
  <c r="K433" i="3" s="1"/>
  <c r="L433" i="3"/>
  <c r="N433" i="3"/>
  <c r="O433" i="3"/>
  <c r="P433" i="3"/>
  <c r="Q433" i="3" s="1"/>
  <c r="R433" i="3"/>
  <c r="S433" i="3"/>
  <c r="T433" i="3"/>
  <c r="U433" i="3" s="1"/>
  <c r="V433" i="3"/>
  <c r="W433" i="3" s="1"/>
  <c r="A434" i="3"/>
  <c r="B434" i="3"/>
  <c r="C434" i="3"/>
  <c r="D434" i="3"/>
  <c r="E434" i="3"/>
  <c r="F434" i="3"/>
  <c r="H434" i="3"/>
  <c r="I434" i="3" a="1"/>
  <c r="I434" i="3" s="1"/>
  <c r="J434" i="3"/>
  <c r="K434" i="3" a="1"/>
  <c r="K434" i="3"/>
  <c r="L434" i="3"/>
  <c r="N434" i="3"/>
  <c r="O434" i="3" s="1"/>
  <c r="P434" i="3"/>
  <c r="Q434" i="3" s="1"/>
  <c r="R434" i="3"/>
  <c r="S434" i="3" s="1"/>
  <c r="T434" i="3"/>
  <c r="U434" i="3" s="1"/>
  <c r="V434" i="3"/>
  <c r="W434" i="3" s="1"/>
  <c r="A435" i="3"/>
  <c r="B435" i="3"/>
  <c r="C435" i="3"/>
  <c r="D435" i="3"/>
  <c r="E435" i="3"/>
  <c r="F435" i="3"/>
  <c r="H435" i="3"/>
  <c r="I435" i="3" a="1"/>
  <c r="I435" i="3" s="1"/>
  <c r="J435" i="3"/>
  <c r="K435" i="3" a="1"/>
  <c r="K435" i="3"/>
  <c r="L435" i="3"/>
  <c r="N435" i="3"/>
  <c r="O435" i="3"/>
  <c r="P435" i="3"/>
  <c r="Q435" i="3" s="1"/>
  <c r="R435" i="3"/>
  <c r="S435" i="3" s="1"/>
  <c r="T435" i="3"/>
  <c r="U435" i="3"/>
  <c r="V435" i="3"/>
  <c r="W435" i="3" s="1"/>
  <c r="A436" i="3"/>
  <c r="B436" i="3"/>
  <c r="C436" i="3"/>
  <c r="D436" i="3"/>
  <c r="E436" i="3"/>
  <c r="F436" i="3"/>
  <c r="H436" i="3"/>
  <c r="I436" i="3" a="1"/>
  <c r="I436" i="3"/>
  <c r="J436" i="3"/>
  <c r="K436" i="3" a="1"/>
  <c r="K436" i="3"/>
  <c r="L436" i="3"/>
  <c r="N436" i="3"/>
  <c r="O436" i="3"/>
  <c r="P436" i="3"/>
  <c r="Q436" i="3" s="1"/>
  <c r="R436" i="3"/>
  <c r="S436" i="3"/>
  <c r="T436" i="3"/>
  <c r="U436" i="3"/>
  <c r="V436" i="3"/>
  <c r="W436" i="3" s="1"/>
  <c r="A437" i="3"/>
  <c r="B437" i="3"/>
  <c r="C437" i="3"/>
  <c r="D437" i="3"/>
  <c r="E437" i="3"/>
  <c r="F437" i="3"/>
  <c r="H437" i="3"/>
  <c r="I437" i="3" a="1"/>
  <c r="I437" i="3"/>
  <c r="J437" i="3"/>
  <c r="K437" i="3" a="1"/>
  <c r="K437" i="3"/>
  <c r="L437" i="3"/>
  <c r="N437" i="3"/>
  <c r="O437" i="3"/>
  <c r="P437" i="3"/>
  <c r="Q437" i="3"/>
  <c r="R437" i="3"/>
  <c r="S437" i="3" s="1"/>
  <c r="T437" i="3"/>
  <c r="U437" i="3"/>
  <c r="V437" i="3"/>
  <c r="W437" i="3"/>
  <c r="A438" i="3"/>
  <c r="B438" i="3"/>
  <c r="C438" i="3"/>
  <c r="D438" i="3"/>
  <c r="E438" i="3"/>
  <c r="F438" i="3"/>
  <c r="H438" i="3"/>
  <c r="I438" i="3" a="1"/>
  <c r="I438" i="3"/>
  <c r="J438" i="3"/>
  <c r="K438" i="3" a="1"/>
  <c r="K438" i="3"/>
  <c r="L438" i="3"/>
  <c r="N438" i="3"/>
  <c r="O438" i="3"/>
  <c r="P438" i="3"/>
  <c r="Q438" i="3" s="1"/>
  <c r="R438" i="3"/>
  <c r="S438" i="3" s="1"/>
  <c r="T438" i="3"/>
  <c r="U438" i="3"/>
  <c r="V438" i="3"/>
  <c r="W438" i="3"/>
  <c r="A439" i="3"/>
  <c r="B439" i="3"/>
  <c r="C439" i="3"/>
  <c r="D439" i="3"/>
  <c r="E439" i="3"/>
  <c r="F439" i="3"/>
  <c r="H439" i="3"/>
  <c r="I439" i="3" a="1"/>
  <c r="I439" i="3" s="1"/>
  <c r="J439" i="3"/>
  <c r="K439" i="3" a="1"/>
  <c r="K439" i="3" s="1"/>
  <c r="L439" i="3"/>
  <c r="N439" i="3"/>
  <c r="O439" i="3" s="1"/>
  <c r="P439" i="3"/>
  <c r="Q439" i="3"/>
  <c r="R439" i="3"/>
  <c r="S439" i="3" s="1"/>
  <c r="T439" i="3"/>
  <c r="U439" i="3"/>
  <c r="V439" i="3"/>
  <c r="W439" i="3" s="1"/>
  <c r="A440" i="3"/>
  <c r="B440" i="3"/>
  <c r="C440" i="3"/>
  <c r="D440" i="3"/>
  <c r="E440" i="3"/>
  <c r="F440" i="3"/>
  <c r="H440" i="3"/>
  <c r="I440" i="3" a="1"/>
  <c r="I440" i="3"/>
  <c r="J440" i="3"/>
  <c r="K440" i="3" a="1"/>
  <c r="K440" i="3" s="1"/>
  <c r="L440" i="3"/>
  <c r="N440" i="3"/>
  <c r="V440" i="3" s="1"/>
  <c r="P440" i="3"/>
  <c r="Q440" i="3"/>
  <c r="R440" i="3"/>
  <c r="S440" i="3"/>
  <c r="T440" i="3"/>
  <c r="U440" i="3" s="1"/>
  <c r="W440" i="3"/>
  <c r="A441" i="3"/>
  <c r="B441" i="3"/>
  <c r="C441" i="3"/>
  <c r="D441" i="3"/>
  <c r="E441" i="3"/>
  <c r="F441" i="3"/>
  <c r="H441" i="3"/>
  <c r="I441" i="3" a="1"/>
  <c r="I441" i="3" s="1"/>
  <c r="J441" i="3"/>
  <c r="K441" i="3" a="1"/>
  <c r="K441" i="3" s="1"/>
  <c r="L441" i="3"/>
  <c r="N441" i="3"/>
  <c r="O441" i="3" s="1"/>
  <c r="P441" i="3"/>
  <c r="Q441" i="3" s="1"/>
  <c r="R441" i="3"/>
  <c r="S441" i="3"/>
  <c r="T441" i="3"/>
  <c r="U441" i="3"/>
  <c r="V441" i="3"/>
  <c r="W441" i="3" s="1"/>
  <c r="A442" i="3"/>
  <c r="B442" i="3"/>
  <c r="C442" i="3"/>
  <c r="D442" i="3"/>
  <c r="E442" i="3"/>
  <c r="F442" i="3"/>
  <c r="H442" i="3"/>
  <c r="I442" i="3" a="1"/>
  <c r="I442" i="3" s="1"/>
  <c r="J442" i="3"/>
  <c r="K442" i="3" a="1"/>
  <c r="K442" i="3" s="1"/>
  <c r="L442" i="3"/>
  <c r="N442" i="3"/>
  <c r="O442" i="3" s="1"/>
  <c r="P442" i="3"/>
  <c r="Q442" i="3" s="1"/>
  <c r="R442" i="3"/>
  <c r="S442" i="3" s="1"/>
  <c r="T442" i="3"/>
  <c r="U442" i="3"/>
  <c r="A443" i="3"/>
  <c r="B443" i="3"/>
  <c r="C443" i="3"/>
  <c r="D443" i="3"/>
  <c r="E443" i="3"/>
  <c r="F443" i="3"/>
  <c r="H443" i="3"/>
  <c r="I443" i="3" a="1"/>
  <c r="I443" i="3" s="1"/>
  <c r="J443" i="3"/>
  <c r="K443" i="3" a="1"/>
  <c r="K443" i="3" s="1"/>
  <c r="L443" i="3"/>
  <c r="N443" i="3"/>
  <c r="V443" i="3" s="1"/>
  <c r="W443" i="3" s="1"/>
  <c r="P443" i="3"/>
  <c r="Q443" i="3" s="1"/>
  <c r="R443" i="3"/>
  <c r="S443" i="3" s="1"/>
  <c r="T443" i="3"/>
  <c r="U443" i="3"/>
  <c r="A444" i="3"/>
  <c r="B444" i="3"/>
  <c r="C444" i="3"/>
  <c r="D444" i="3"/>
  <c r="E444" i="3"/>
  <c r="F444" i="3"/>
  <c r="H444" i="3"/>
  <c r="I444" i="3" a="1"/>
  <c r="I444" i="3" s="1"/>
  <c r="J444" i="3"/>
  <c r="K444" i="3" a="1"/>
  <c r="K444" i="3"/>
  <c r="L444" i="3"/>
  <c r="N444" i="3"/>
  <c r="O444" i="3" s="1"/>
  <c r="P444" i="3"/>
  <c r="Q444" i="3" s="1"/>
  <c r="R444" i="3"/>
  <c r="S444" i="3" s="1"/>
  <c r="T444" i="3"/>
  <c r="U444" i="3"/>
  <c r="V444" i="3"/>
  <c r="W444" i="3"/>
  <c r="A445" i="3"/>
  <c r="B445" i="3"/>
  <c r="C445" i="3"/>
  <c r="D445" i="3"/>
  <c r="E445" i="3"/>
  <c r="F445" i="3"/>
  <c r="H445" i="3"/>
  <c r="I445" i="3" a="1"/>
  <c r="I445" i="3"/>
  <c r="J445" i="3"/>
  <c r="K445" i="3" a="1"/>
  <c r="K445" i="3"/>
  <c r="L445" i="3"/>
  <c r="N445" i="3"/>
  <c r="O445" i="3"/>
  <c r="P445" i="3"/>
  <c r="Q445" i="3" s="1"/>
  <c r="R445" i="3"/>
  <c r="S445" i="3"/>
  <c r="T445" i="3"/>
  <c r="U445" i="3" s="1"/>
  <c r="V445" i="3"/>
  <c r="W445" i="3"/>
  <c r="A446" i="3"/>
  <c r="B446" i="3"/>
  <c r="C446" i="3"/>
  <c r="D446" i="3"/>
  <c r="E446" i="3"/>
  <c r="F446" i="3"/>
  <c r="H446" i="3"/>
  <c r="I446" i="3" a="1"/>
  <c r="I446" i="3" s="1"/>
  <c r="J446" i="3"/>
  <c r="K446" i="3" a="1"/>
  <c r="K446" i="3" s="1"/>
  <c r="L446" i="3"/>
  <c r="N446" i="3"/>
  <c r="V446" i="3" s="1"/>
  <c r="W446" i="3" s="1"/>
  <c r="P446" i="3"/>
  <c r="Q446" i="3" s="1"/>
  <c r="R446" i="3"/>
  <c r="S446" i="3" s="1"/>
  <c r="T446" i="3"/>
  <c r="U446" i="3"/>
  <c r="A447" i="3"/>
  <c r="B447" i="3"/>
  <c r="C447" i="3"/>
  <c r="D447" i="3"/>
  <c r="E447" i="3"/>
  <c r="F447" i="3"/>
  <c r="H447" i="3"/>
  <c r="I447" i="3" a="1"/>
  <c r="I447" i="3" s="1"/>
  <c r="J447" i="3"/>
  <c r="K447" i="3" a="1"/>
  <c r="K447" i="3"/>
  <c r="L447" i="3"/>
  <c r="N447" i="3"/>
  <c r="O447" i="3" s="1"/>
  <c r="P447" i="3"/>
  <c r="Q447" i="3"/>
  <c r="R447" i="3"/>
  <c r="S447" i="3" s="1"/>
  <c r="T447" i="3"/>
  <c r="U447" i="3" s="1"/>
  <c r="V447" i="3"/>
  <c r="W447" i="3" s="1"/>
  <c r="A448" i="3"/>
  <c r="B448" i="3"/>
  <c r="C448" i="3"/>
  <c r="D448" i="3"/>
  <c r="E448" i="3"/>
  <c r="F448" i="3"/>
  <c r="H448" i="3"/>
  <c r="I448" i="3" a="1"/>
  <c r="I448" i="3"/>
  <c r="J448" i="3"/>
  <c r="K448" i="3" a="1"/>
  <c r="K448" i="3" s="1"/>
  <c r="L448" i="3"/>
  <c r="N448" i="3"/>
  <c r="O448" i="3" s="1"/>
  <c r="P448" i="3"/>
  <c r="Q448" i="3"/>
  <c r="R448" i="3"/>
  <c r="S448" i="3"/>
  <c r="T448" i="3"/>
  <c r="U448" i="3" s="1"/>
  <c r="V448" i="3"/>
  <c r="W448" i="3" s="1"/>
  <c r="A449" i="3"/>
  <c r="B449" i="3"/>
  <c r="C449" i="3"/>
  <c r="D449" i="3"/>
  <c r="E449" i="3"/>
  <c r="F449" i="3"/>
  <c r="H449" i="3"/>
  <c r="I449" i="3" a="1"/>
  <c r="I449" i="3"/>
  <c r="J449" i="3"/>
  <c r="K449" i="3" a="1"/>
  <c r="K449" i="3" s="1"/>
  <c r="L449" i="3"/>
  <c r="N449" i="3"/>
  <c r="O449" i="3"/>
  <c r="P449" i="3"/>
  <c r="Q449" i="3"/>
  <c r="R449" i="3"/>
  <c r="S449" i="3"/>
  <c r="T449" i="3"/>
  <c r="U449" i="3" s="1"/>
  <c r="V449" i="3"/>
  <c r="W449" i="3"/>
  <c r="A450" i="3"/>
  <c r="B450" i="3"/>
  <c r="C450" i="3"/>
  <c r="D450" i="3"/>
  <c r="E450" i="3"/>
  <c r="F450" i="3"/>
  <c r="H450" i="3"/>
  <c r="I450" i="3" a="1"/>
  <c r="I450" i="3" s="1"/>
  <c r="J450" i="3"/>
  <c r="K450" i="3" a="1"/>
  <c r="K450" i="3"/>
  <c r="L450" i="3"/>
  <c r="N450" i="3"/>
  <c r="O450" i="3" s="1"/>
  <c r="P450" i="3"/>
  <c r="Q450" i="3" s="1"/>
  <c r="R450" i="3"/>
  <c r="S450" i="3" s="1"/>
  <c r="T450" i="3"/>
  <c r="U450" i="3" s="1"/>
  <c r="A451" i="3"/>
  <c r="B451" i="3"/>
  <c r="C451" i="3"/>
  <c r="D451" i="3"/>
  <c r="E451" i="3"/>
  <c r="F451" i="3"/>
  <c r="H451" i="3"/>
  <c r="I451" i="3" a="1"/>
  <c r="I451" i="3" s="1"/>
  <c r="J451" i="3"/>
  <c r="K451" i="3" a="1"/>
  <c r="K451" i="3"/>
  <c r="L451" i="3"/>
  <c r="N451" i="3"/>
  <c r="O451" i="3" s="1"/>
  <c r="P451" i="3"/>
  <c r="Q451" i="3" s="1"/>
  <c r="R451" i="3"/>
  <c r="S451" i="3" s="1"/>
  <c r="T451" i="3"/>
  <c r="U451" i="3"/>
  <c r="A452" i="3"/>
  <c r="B452" i="3"/>
  <c r="C452" i="3"/>
  <c r="D452" i="3"/>
  <c r="E452" i="3"/>
  <c r="F452" i="3"/>
  <c r="H452" i="3"/>
  <c r="I452" i="3" a="1"/>
  <c r="I452" i="3" s="1"/>
  <c r="J452" i="3"/>
  <c r="K452" i="3" a="1"/>
  <c r="K452" i="3"/>
  <c r="L452" i="3"/>
  <c r="N452" i="3"/>
  <c r="O452" i="3" s="1"/>
  <c r="P452" i="3"/>
  <c r="Q452" i="3" s="1"/>
  <c r="R452" i="3"/>
  <c r="S452" i="3" s="1"/>
  <c r="T452" i="3"/>
  <c r="U452" i="3"/>
  <c r="A453" i="3"/>
  <c r="B453" i="3"/>
  <c r="C453" i="3"/>
  <c r="D453" i="3"/>
  <c r="E453" i="3"/>
  <c r="F453" i="3"/>
  <c r="H453" i="3"/>
  <c r="I453" i="3" a="1"/>
  <c r="I453" i="3"/>
  <c r="J453" i="3"/>
  <c r="K453" i="3" a="1"/>
  <c r="K453" i="3"/>
  <c r="L453" i="3"/>
  <c r="N453" i="3"/>
  <c r="O453" i="3"/>
  <c r="P453" i="3"/>
  <c r="Q453" i="3"/>
  <c r="R453" i="3"/>
  <c r="S453" i="3" s="1"/>
  <c r="T453" i="3"/>
  <c r="U453" i="3" s="1"/>
  <c r="V453" i="3"/>
  <c r="W453" i="3"/>
  <c r="A454" i="3"/>
  <c r="B454" i="3"/>
  <c r="C454" i="3"/>
  <c r="D454" i="3"/>
  <c r="E454" i="3"/>
  <c r="F454" i="3"/>
  <c r="H454" i="3"/>
  <c r="I454" i="3" a="1"/>
  <c r="I454" i="3"/>
  <c r="J454" i="3"/>
  <c r="K454" i="3" a="1"/>
  <c r="K454" i="3" s="1"/>
  <c r="L454" i="3"/>
  <c r="N454" i="3"/>
  <c r="V454" i="3" s="1"/>
  <c r="O454" i="3"/>
  <c r="P454" i="3"/>
  <c r="Q454" i="3"/>
  <c r="R454" i="3"/>
  <c r="S454" i="3" s="1"/>
  <c r="T454" i="3"/>
  <c r="U454" i="3" s="1"/>
  <c r="W454" i="3"/>
  <c r="A455" i="3"/>
  <c r="B455" i="3"/>
  <c r="C455" i="3"/>
  <c r="D455" i="3"/>
  <c r="E455" i="3"/>
  <c r="F455" i="3"/>
  <c r="H455" i="3"/>
  <c r="I455" i="3" a="1"/>
  <c r="I455" i="3"/>
  <c r="J455" i="3"/>
  <c r="K455" i="3" a="1"/>
  <c r="K455" i="3" s="1"/>
  <c r="L455" i="3"/>
  <c r="N455" i="3"/>
  <c r="O455" i="3" s="1"/>
  <c r="P455" i="3"/>
  <c r="Q455" i="3"/>
  <c r="R455" i="3"/>
  <c r="S455" i="3" s="1"/>
  <c r="T455" i="3"/>
  <c r="U455" i="3"/>
  <c r="V455" i="3"/>
  <c r="W455" i="3" s="1"/>
  <c r="A456" i="3"/>
  <c r="B456" i="3"/>
  <c r="C456" i="3"/>
  <c r="D456" i="3"/>
  <c r="E456" i="3"/>
  <c r="F456" i="3"/>
  <c r="H456" i="3"/>
  <c r="I456" i="3" a="1"/>
  <c r="I456" i="3" s="1"/>
  <c r="J456" i="3"/>
  <c r="K456" i="3" a="1"/>
  <c r="K456" i="3" s="1"/>
  <c r="L456" i="3"/>
  <c r="N456" i="3"/>
  <c r="O456" i="3" s="1"/>
  <c r="P456" i="3"/>
  <c r="Q456" i="3" s="1"/>
  <c r="R456" i="3"/>
  <c r="S456" i="3"/>
  <c r="T456" i="3"/>
  <c r="U456" i="3" s="1"/>
  <c r="V456" i="3"/>
  <c r="W456" i="3" s="1"/>
  <c r="A457" i="3"/>
  <c r="B457" i="3"/>
  <c r="C457" i="3"/>
  <c r="D457" i="3"/>
  <c r="E457" i="3"/>
  <c r="F457" i="3"/>
  <c r="H457" i="3"/>
  <c r="I457" i="3" a="1"/>
  <c r="I457" i="3" s="1"/>
  <c r="J457" i="3"/>
  <c r="K457" i="3" a="1"/>
  <c r="K457" i="3" s="1"/>
  <c r="L457" i="3"/>
  <c r="N457" i="3"/>
  <c r="O457" i="3" s="1"/>
  <c r="P457" i="3"/>
  <c r="Q457" i="3"/>
  <c r="R457" i="3"/>
  <c r="S457" i="3"/>
  <c r="T457" i="3"/>
  <c r="U457" i="3" s="1"/>
  <c r="V457" i="3"/>
  <c r="W457" i="3" s="1"/>
  <c r="A458" i="3"/>
  <c r="B458" i="3"/>
  <c r="C458" i="3"/>
  <c r="D458" i="3"/>
  <c r="E458" i="3"/>
  <c r="F458" i="3"/>
  <c r="H458" i="3"/>
  <c r="I458" i="3" a="1"/>
  <c r="I458" i="3" s="1"/>
  <c r="J458" i="3"/>
  <c r="K458" i="3" a="1"/>
  <c r="K458" i="3"/>
  <c r="L458" i="3"/>
  <c r="N458" i="3"/>
  <c r="O458" i="3" s="1"/>
  <c r="P458" i="3"/>
  <c r="Q458" i="3" s="1"/>
  <c r="R458" i="3"/>
  <c r="S458" i="3" s="1"/>
  <c r="T458" i="3"/>
  <c r="U458" i="3" s="1"/>
  <c r="V458" i="3"/>
  <c r="W458" i="3" s="1"/>
  <c r="A459" i="3"/>
  <c r="B459" i="3"/>
  <c r="C459" i="3"/>
  <c r="D459" i="3"/>
  <c r="E459" i="3"/>
  <c r="F459" i="3"/>
  <c r="H459" i="3"/>
  <c r="I459" i="3" a="1"/>
  <c r="I459" i="3"/>
  <c r="J459" i="3"/>
  <c r="K459" i="3" a="1"/>
  <c r="K459" i="3" s="1"/>
  <c r="L459" i="3"/>
  <c r="N459" i="3"/>
  <c r="O459" i="3" s="1"/>
  <c r="P459" i="3"/>
  <c r="Q459" i="3"/>
  <c r="R459" i="3"/>
  <c r="S459" i="3" s="1"/>
  <c r="T459" i="3"/>
  <c r="U459" i="3"/>
  <c r="V459" i="3"/>
  <c r="W459" i="3" s="1"/>
  <c r="A460" i="3"/>
  <c r="B460" i="3"/>
  <c r="C460" i="3"/>
  <c r="D460" i="3"/>
  <c r="E460" i="3"/>
  <c r="F460" i="3"/>
  <c r="H460" i="3"/>
  <c r="I460" i="3" a="1"/>
  <c r="I460" i="3" s="1"/>
  <c r="J460" i="3"/>
  <c r="K460" i="3" a="1"/>
  <c r="K460" i="3"/>
  <c r="L460" i="3"/>
  <c r="N460" i="3"/>
  <c r="V460" i="3" s="1"/>
  <c r="W460" i="3" s="1"/>
  <c r="O460" i="3"/>
  <c r="P460" i="3"/>
  <c r="Q460" i="3" s="1"/>
  <c r="R460" i="3"/>
  <c r="S460" i="3" s="1"/>
  <c r="T460" i="3"/>
  <c r="U460" i="3" s="1"/>
  <c r="A461" i="3"/>
  <c r="B461" i="3"/>
  <c r="C461" i="3"/>
  <c r="D461" i="3"/>
  <c r="E461" i="3"/>
  <c r="F461" i="3"/>
  <c r="H461" i="3"/>
  <c r="I461" i="3" a="1"/>
  <c r="I461" i="3"/>
  <c r="J461" i="3"/>
  <c r="K461" i="3" a="1"/>
  <c r="K461" i="3" s="1"/>
  <c r="L461" i="3"/>
  <c r="N461" i="3"/>
  <c r="O461" i="3"/>
  <c r="P461" i="3"/>
  <c r="Q461" i="3" s="1"/>
  <c r="R461" i="3"/>
  <c r="S461" i="3"/>
  <c r="T461" i="3"/>
  <c r="U461" i="3" s="1"/>
  <c r="V461" i="3"/>
  <c r="W461" i="3"/>
  <c r="A462" i="3"/>
  <c r="B462" i="3"/>
  <c r="C462" i="3"/>
  <c r="D462" i="3"/>
  <c r="E462" i="3"/>
  <c r="F462" i="3"/>
  <c r="H462" i="3"/>
  <c r="I462" i="3" a="1"/>
  <c r="I462" i="3" s="1"/>
  <c r="J462" i="3"/>
  <c r="K462" i="3" a="1"/>
  <c r="K462" i="3" s="1"/>
  <c r="L462" i="3"/>
  <c r="N462" i="3"/>
  <c r="O462" i="3" s="1"/>
  <c r="P462" i="3"/>
  <c r="Q462" i="3"/>
  <c r="R462" i="3"/>
  <c r="S462" i="3" s="1"/>
  <c r="T462" i="3"/>
  <c r="U462" i="3" s="1"/>
  <c r="V462" i="3"/>
  <c r="W462" i="3" s="1"/>
  <c r="A463" i="3"/>
  <c r="B463" i="3"/>
  <c r="C463" i="3"/>
  <c r="D463" i="3"/>
  <c r="E463" i="3"/>
  <c r="F463" i="3"/>
  <c r="H463" i="3"/>
  <c r="I463" i="3" a="1"/>
  <c r="I463" i="3"/>
  <c r="J463" i="3"/>
  <c r="K463" i="3" a="1"/>
  <c r="K463" i="3" s="1"/>
  <c r="L463" i="3"/>
  <c r="N463" i="3"/>
  <c r="O463" i="3"/>
  <c r="P463" i="3"/>
  <c r="Q463" i="3"/>
  <c r="R463" i="3"/>
  <c r="S463" i="3"/>
  <c r="T463" i="3"/>
  <c r="U463" i="3" s="1"/>
  <c r="V463" i="3"/>
  <c r="W463" i="3" s="1"/>
  <c r="A464" i="3"/>
  <c r="B464" i="3"/>
  <c r="C464" i="3"/>
  <c r="D464" i="3"/>
  <c r="E464" i="3"/>
  <c r="F464" i="3"/>
  <c r="H464" i="3"/>
  <c r="I464" i="3" a="1"/>
  <c r="I464" i="3"/>
  <c r="J464" i="3"/>
  <c r="K464" i="3" a="1"/>
  <c r="K464" i="3" s="1"/>
  <c r="L464" i="3"/>
  <c r="N464" i="3"/>
  <c r="O464" i="3"/>
  <c r="P464" i="3"/>
  <c r="Q464" i="3"/>
  <c r="R464" i="3"/>
  <c r="S464" i="3" s="1"/>
  <c r="T464" i="3"/>
  <c r="U464" i="3" s="1"/>
  <c r="V464" i="3"/>
  <c r="W464" i="3"/>
  <c r="A465" i="3"/>
  <c r="B465" i="3"/>
  <c r="C465" i="3"/>
  <c r="D465" i="3"/>
  <c r="E465" i="3"/>
  <c r="F465" i="3"/>
  <c r="H465" i="3"/>
  <c r="I465" i="3" a="1"/>
  <c r="I465" i="3" s="1"/>
  <c r="J465" i="3"/>
  <c r="K465" i="3" a="1"/>
  <c r="K465" i="3" s="1"/>
  <c r="L465" i="3"/>
  <c r="N465" i="3"/>
  <c r="O465" i="3"/>
  <c r="P465" i="3"/>
  <c r="Q465" i="3" s="1"/>
  <c r="R465" i="3"/>
  <c r="S465" i="3"/>
  <c r="T465" i="3"/>
  <c r="U465" i="3" s="1"/>
  <c r="V465" i="3"/>
  <c r="W465" i="3" s="1"/>
  <c r="A466" i="3"/>
  <c r="B466" i="3"/>
  <c r="C466" i="3"/>
  <c r="D466" i="3"/>
  <c r="E466" i="3"/>
  <c r="F466" i="3"/>
  <c r="H466" i="3"/>
  <c r="I466" i="3" a="1"/>
  <c r="I466" i="3" s="1"/>
  <c r="J466" i="3"/>
  <c r="K466" i="3" a="1"/>
  <c r="K466" i="3"/>
  <c r="L466" i="3"/>
  <c r="N466" i="3"/>
  <c r="O466" i="3" s="1"/>
  <c r="P466" i="3"/>
  <c r="Q466" i="3" s="1"/>
  <c r="R466" i="3"/>
  <c r="S466" i="3" s="1"/>
  <c r="T466" i="3"/>
  <c r="U466" i="3" s="1"/>
  <c r="V466" i="3"/>
  <c r="W466" i="3" s="1"/>
  <c r="A467" i="3"/>
  <c r="B467" i="3"/>
  <c r="C467" i="3"/>
  <c r="D467" i="3"/>
  <c r="E467" i="3"/>
  <c r="F467" i="3"/>
  <c r="H467" i="3"/>
  <c r="I467" i="3" a="1"/>
  <c r="I467" i="3" s="1"/>
  <c r="J467" i="3"/>
  <c r="K467" i="3" a="1"/>
  <c r="K467" i="3"/>
  <c r="L467" i="3"/>
  <c r="N467" i="3"/>
  <c r="O467" i="3" s="1"/>
  <c r="P467" i="3"/>
  <c r="Q467" i="3" s="1"/>
  <c r="R467" i="3"/>
  <c r="S467" i="3" s="1"/>
  <c r="T467" i="3"/>
  <c r="U467" i="3"/>
  <c r="V467" i="3"/>
  <c r="W467" i="3" s="1"/>
  <c r="A468" i="3"/>
  <c r="B468" i="3"/>
  <c r="C468" i="3"/>
  <c r="D468" i="3"/>
  <c r="E468" i="3"/>
  <c r="F468" i="3"/>
  <c r="H468" i="3"/>
  <c r="I468" i="3" a="1"/>
  <c r="I468" i="3"/>
  <c r="J468" i="3"/>
  <c r="K468" i="3" a="1"/>
  <c r="K468" i="3"/>
  <c r="L468" i="3"/>
  <c r="N468" i="3"/>
  <c r="O468" i="3"/>
  <c r="P468" i="3"/>
  <c r="Q468" i="3" s="1"/>
  <c r="R468" i="3"/>
  <c r="S468" i="3"/>
  <c r="T468" i="3"/>
  <c r="U468" i="3"/>
  <c r="V468" i="3"/>
  <c r="W468" i="3" s="1"/>
  <c r="A469" i="3"/>
  <c r="B469" i="3"/>
  <c r="C469" i="3"/>
  <c r="D469" i="3"/>
  <c r="E469" i="3"/>
  <c r="F469" i="3"/>
  <c r="H469" i="3"/>
  <c r="I469" i="3" a="1"/>
  <c r="I469" i="3"/>
  <c r="J469" i="3"/>
  <c r="K469" i="3" a="1"/>
  <c r="K469" i="3"/>
  <c r="L469" i="3"/>
  <c r="N469" i="3"/>
  <c r="O469" i="3"/>
  <c r="P469" i="3"/>
  <c r="Q469" i="3"/>
  <c r="R469" i="3"/>
  <c r="S469" i="3" s="1"/>
  <c r="T469" i="3"/>
  <c r="U469" i="3"/>
  <c r="V469" i="3"/>
  <c r="W469" i="3"/>
  <c r="A470" i="3"/>
  <c r="B470" i="3"/>
  <c r="C470" i="3"/>
  <c r="D470" i="3"/>
  <c r="E470" i="3"/>
  <c r="F470" i="3"/>
  <c r="H470" i="3"/>
  <c r="I470" i="3" a="1"/>
  <c r="I470" i="3"/>
  <c r="J470" i="3"/>
  <c r="K470" i="3" a="1"/>
  <c r="K470" i="3"/>
  <c r="L470" i="3"/>
  <c r="N470" i="3"/>
  <c r="O470" i="3"/>
  <c r="P470" i="3"/>
  <c r="Q470" i="3" s="1"/>
  <c r="R470" i="3"/>
  <c r="S470" i="3" s="1"/>
  <c r="T470" i="3"/>
  <c r="U470" i="3"/>
  <c r="V470" i="3"/>
  <c r="W470" i="3" s="1"/>
  <c r="A471" i="3"/>
  <c r="B471" i="3"/>
  <c r="C471" i="3"/>
  <c r="D471" i="3"/>
  <c r="E471" i="3"/>
  <c r="F471" i="3"/>
  <c r="H471" i="3"/>
  <c r="I471" i="3" a="1"/>
  <c r="I471" i="3" s="1"/>
  <c r="J471" i="3"/>
  <c r="K471" i="3" a="1"/>
  <c r="K471" i="3" s="1"/>
  <c r="L471" i="3"/>
  <c r="N471" i="3"/>
  <c r="O471" i="3" s="1"/>
  <c r="P471" i="3"/>
  <c r="Q471" i="3"/>
  <c r="R471" i="3"/>
  <c r="S471" i="3" s="1"/>
  <c r="T471" i="3"/>
  <c r="U471" i="3"/>
  <c r="V471" i="3"/>
  <c r="W471" i="3" s="1"/>
  <c r="A472" i="3"/>
  <c r="B472" i="3"/>
  <c r="C472" i="3"/>
  <c r="D472" i="3"/>
  <c r="E472" i="3"/>
  <c r="F472" i="3"/>
  <c r="H472" i="3"/>
  <c r="I472" i="3" a="1"/>
  <c r="I472" i="3"/>
  <c r="J472" i="3"/>
  <c r="K472" i="3" a="1"/>
  <c r="K472" i="3" s="1"/>
  <c r="L472" i="3"/>
  <c r="N472" i="3"/>
  <c r="P472" i="3"/>
  <c r="Q472" i="3"/>
  <c r="R472" i="3"/>
  <c r="S472" i="3"/>
  <c r="T472" i="3"/>
  <c r="U472" i="3" s="1"/>
  <c r="A473" i="3"/>
  <c r="B473" i="3"/>
  <c r="C473" i="3"/>
  <c r="D473" i="3"/>
  <c r="E473" i="3"/>
  <c r="F473" i="3"/>
  <c r="H473" i="3"/>
  <c r="I473" i="3" a="1"/>
  <c r="I473" i="3" s="1"/>
  <c r="J473" i="3"/>
  <c r="K473" i="3" a="1"/>
  <c r="K473" i="3" s="1"/>
  <c r="L473" i="3"/>
  <c r="N473" i="3"/>
  <c r="V473" i="3" s="1"/>
  <c r="W473" i="3" s="1"/>
  <c r="P473" i="3"/>
  <c r="Q473" i="3" s="1"/>
  <c r="R473" i="3"/>
  <c r="S473" i="3"/>
  <c r="T473" i="3"/>
  <c r="U473" i="3"/>
  <c r="A474" i="3"/>
  <c r="B474" i="3"/>
  <c r="C474" i="3"/>
  <c r="D474" i="3"/>
  <c r="E474" i="3"/>
  <c r="F474" i="3"/>
  <c r="H474" i="3"/>
  <c r="I474" i="3" a="1"/>
  <c r="I474" i="3" s="1"/>
  <c r="J474" i="3"/>
  <c r="K474" i="3" a="1"/>
  <c r="K474" i="3" s="1"/>
  <c r="L474" i="3"/>
  <c r="N474" i="3"/>
  <c r="P474" i="3"/>
  <c r="Q474" i="3" s="1"/>
  <c r="R474" i="3"/>
  <c r="S474" i="3" s="1"/>
  <c r="T474" i="3"/>
  <c r="U474" i="3"/>
  <c r="A475" i="3"/>
  <c r="B475" i="3"/>
  <c r="C475" i="3"/>
  <c r="D475" i="3"/>
  <c r="E475" i="3"/>
  <c r="F475" i="3"/>
  <c r="H475" i="3"/>
  <c r="I475" i="3" a="1"/>
  <c r="I475" i="3"/>
  <c r="J475" i="3"/>
  <c r="K475" i="3" a="1"/>
  <c r="K475" i="3" s="1"/>
  <c r="L475" i="3"/>
  <c r="N475" i="3"/>
  <c r="P475" i="3"/>
  <c r="Q475" i="3"/>
  <c r="R475" i="3"/>
  <c r="S475" i="3" s="1"/>
  <c r="T475" i="3"/>
  <c r="U475" i="3"/>
  <c r="A476" i="3"/>
  <c r="B476" i="3"/>
  <c r="C476" i="3"/>
  <c r="D476" i="3"/>
  <c r="E476" i="3"/>
  <c r="F476" i="3"/>
  <c r="H476" i="3"/>
  <c r="I476" i="3" a="1"/>
  <c r="I476" i="3" s="1"/>
  <c r="J476" i="3"/>
  <c r="K476" i="3" a="1"/>
  <c r="K476" i="3"/>
  <c r="L476" i="3"/>
  <c r="N476" i="3"/>
  <c r="O476" i="3"/>
  <c r="P476" i="3"/>
  <c r="Q476" i="3" s="1"/>
  <c r="R476" i="3"/>
  <c r="S476" i="3" s="1"/>
  <c r="T476" i="3"/>
  <c r="U476" i="3" s="1"/>
  <c r="V476" i="3"/>
  <c r="W476" i="3" s="1"/>
  <c r="A477" i="3"/>
  <c r="B477" i="3"/>
  <c r="C477" i="3"/>
  <c r="D477" i="3"/>
  <c r="E477" i="3"/>
  <c r="F477" i="3"/>
  <c r="H477" i="3"/>
  <c r="I477" i="3" a="1"/>
  <c r="I477" i="3"/>
  <c r="J477" i="3"/>
  <c r="K477" i="3" a="1"/>
  <c r="K477" i="3" s="1"/>
  <c r="L477" i="3"/>
  <c r="N477" i="3"/>
  <c r="O477" i="3"/>
  <c r="P477" i="3"/>
  <c r="Q477" i="3"/>
  <c r="R477" i="3"/>
  <c r="S477" i="3"/>
  <c r="T477" i="3"/>
  <c r="U477" i="3"/>
  <c r="V477" i="3"/>
  <c r="W477" i="3"/>
  <c r="A478" i="3"/>
  <c r="B478" i="3"/>
  <c r="C478" i="3"/>
  <c r="D478" i="3"/>
  <c r="E478" i="3"/>
  <c r="F478" i="3"/>
  <c r="H478" i="3"/>
  <c r="I478" i="3" a="1"/>
  <c r="I478" i="3" s="1"/>
  <c r="J478" i="3"/>
  <c r="K478" i="3" a="1"/>
  <c r="K478" i="3"/>
  <c r="L478" i="3"/>
  <c r="N478" i="3"/>
  <c r="V478" i="3" s="1"/>
  <c r="W478" i="3" s="1"/>
  <c r="P478" i="3"/>
  <c r="Q478" i="3" s="1"/>
  <c r="R478" i="3"/>
  <c r="S478" i="3" s="1"/>
  <c r="T478" i="3"/>
  <c r="U478" i="3"/>
  <c r="A479" i="3"/>
  <c r="B479" i="3"/>
  <c r="C479" i="3"/>
  <c r="D479" i="3"/>
  <c r="E479" i="3"/>
  <c r="F479" i="3"/>
  <c r="H479" i="3"/>
  <c r="I479" i="3" a="1"/>
  <c r="I479" i="3" s="1"/>
  <c r="J479" i="3"/>
  <c r="K479" i="3" a="1"/>
  <c r="K479" i="3"/>
  <c r="L479" i="3"/>
  <c r="N479" i="3"/>
  <c r="O479" i="3" s="1"/>
  <c r="P479" i="3"/>
  <c r="Q479" i="3"/>
  <c r="R479" i="3"/>
  <c r="S479" i="3" s="1"/>
  <c r="T479" i="3"/>
  <c r="U479" i="3" s="1"/>
  <c r="V479" i="3"/>
  <c r="W479" i="3" s="1"/>
  <c r="A480" i="3"/>
  <c r="B480" i="3"/>
  <c r="C480" i="3"/>
  <c r="D480" i="3"/>
  <c r="E480" i="3"/>
  <c r="F480" i="3"/>
  <c r="H480" i="3"/>
  <c r="I480" i="3" a="1"/>
  <c r="I480" i="3"/>
  <c r="J480" i="3"/>
  <c r="K480" i="3" a="1"/>
  <c r="K480" i="3" s="1"/>
  <c r="L480" i="3"/>
  <c r="N480" i="3"/>
  <c r="O480" i="3" s="1"/>
  <c r="P480" i="3"/>
  <c r="Q480" i="3" s="1"/>
  <c r="R480" i="3"/>
  <c r="S480" i="3"/>
  <c r="T480" i="3"/>
  <c r="U480" i="3" s="1"/>
  <c r="A481" i="3"/>
  <c r="B481" i="3"/>
  <c r="C481" i="3"/>
  <c r="D481" i="3"/>
  <c r="E481" i="3"/>
  <c r="F481" i="3"/>
  <c r="H481" i="3"/>
  <c r="I481" i="3" a="1"/>
  <c r="I481" i="3" s="1"/>
  <c r="J481" i="3"/>
  <c r="K481" i="3" a="1"/>
  <c r="K481" i="3" s="1"/>
  <c r="L481" i="3"/>
  <c r="N481" i="3"/>
  <c r="O481" i="3"/>
  <c r="P481" i="3"/>
  <c r="Q481" i="3" s="1"/>
  <c r="R481" i="3"/>
  <c r="S481" i="3"/>
  <c r="T481" i="3"/>
  <c r="U481" i="3" s="1"/>
  <c r="V481" i="3"/>
  <c r="W481" i="3"/>
  <c r="A482" i="3"/>
  <c r="B482" i="3"/>
  <c r="C482" i="3"/>
  <c r="D482" i="3"/>
  <c r="E482" i="3"/>
  <c r="F482" i="3"/>
  <c r="H482" i="3"/>
  <c r="I482" i="3" a="1"/>
  <c r="I482" i="3" s="1"/>
  <c r="J482" i="3"/>
  <c r="K482" i="3" a="1"/>
  <c r="K482" i="3"/>
  <c r="L482" i="3"/>
  <c r="N482" i="3"/>
  <c r="O482" i="3" s="1"/>
  <c r="P482" i="3"/>
  <c r="Q482" i="3" s="1"/>
  <c r="R482" i="3"/>
  <c r="S482" i="3" s="1"/>
  <c r="T482" i="3"/>
  <c r="U482" i="3" s="1"/>
  <c r="A483" i="3"/>
  <c r="B483" i="3"/>
  <c r="C483" i="3"/>
  <c r="D483" i="3"/>
  <c r="E483" i="3"/>
  <c r="F483" i="3"/>
  <c r="H483" i="3"/>
  <c r="I483" i="3" a="1"/>
  <c r="I483" i="3" s="1"/>
  <c r="J483" i="3"/>
  <c r="K483" i="3" a="1"/>
  <c r="K483" i="3"/>
  <c r="L483" i="3"/>
  <c r="N483" i="3"/>
  <c r="O483" i="3"/>
  <c r="P483" i="3"/>
  <c r="Q483" i="3" s="1"/>
  <c r="R483" i="3"/>
  <c r="S483" i="3" s="1"/>
  <c r="T483" i="3"/>
  <c r="U483" i="3"/>
  <c r="V483" i="3"/>
  <c r="W483" i="3" s="1"/>
  <c r="A484" i="3"/>
  <c r="B484" i="3"/>
  <c r="C484" i="3"/>
  <c r="D484" i="3"/>
  <c r="E484" i="3"/>
  <c r="F484" i="3"/>
  <c r="H484" i="3"/>
  <c r="I484" i="3" a="1"/>
  <c r="I484" i="3" s="1"/>
  <c r="J484" i="3"/>
  <c r="K484" i="3" a="1"/>
  <c r="K484" i="3"/>
  <c r="L484" i="3"/>
  <c r="N484" i="3"/>
  <c r="O484" i="3" s="1"/>
  <c r="P484" i="3"/>
  <c r="Q484" i="3" s="1"/>
  <c r="R484" i="3"/>
  <c r="S484" i="3" s="1"/>
  <c r="T484" i="3"/>
  <c r="U484" i="3"/>
  <c r="A485" i="3"/>
  <c r="B485" i="3"/>
  <c r="C485" i="3"/>
  <c r="D485" i="3"/>
  <c r="E485" i="3"/>
  <c r="F485" i="3"/>
  <c r="H485" i="3"/>
  <c r="I485" i="3" a="1"/>
  <c r="I485" i="3"/>
  <c r="J485" i="3"/>
  <c r="K485" i="3" a="1"/>
  <c r="K485" i="3"/>
  <c r="L485" i="3"/>
  <c r="N485" i="3"/>
  <c r="O485" i="3"/>
  <c r="P485" i="3"/>
  <c r="Q485" i="3"/>
  <c r="R485" i="3"/>
  <c r="S485" i="3" s="1"/>
  <c r="T485" i="3"/>
  <c r="U485" i="3" s="1"/>
  <c r="V485" i="3"/>
  <c r="W485" i="3"/>
  <c r="A486" i="3"/>
  <c r="B486" i="3"/>
  <c r="C486" i="3"/>
  <c r="D486" i="3"/>
  <c r="E486" i="3"/>
  <c r="F486" i="3"/>
  <c r="H486" i="3"/>
  <c r="I486" i="3" a="1"/>
  <c r="I486" i="3"/>
  <c r="J486" i="3"/>
  <c r="K486" i="3" a="1"/>
  <c r="K486" i="3" s="1"/>
  <c r="L486" i="3"/>
  <c r="N486" i="3"/>
  <c r="V486" i="3" s="1"/>
  <c r="W486" i="3" s="1"/>
  <c r="P486" i="3"/>
  <c r="Q486" i="3"/>
  <c r="R486" i="3"/>
  <c r="S486" i="3" s="1"/>
  <c r="T486" i="3"/>
  <c r="U486" i="3" s="1"/>
  <c r="A487" i="3"/>
  <c r="B487" i="3"/>
  <c r="C487" i="3"/>
  <c r="D487" i="3"/>
  <c r="E487" i="3"/>
  <c r="F487" i="3"/>
  <c r="H487" i="3"/>
  <c r="I487" i="3" a="1"/>
  <c r="I487" i="3"/>
  <c r="J487" i="3"/>
  <c r="K487" i="3" a="1"/>
  <c r="K487" i="3"/>
  <c r="L487" i="3"/>
  <c r="N487" i="3"/>
  <c r="O487" i="3"/>
  <c r="P487" i="3"/>
  <c r="Q487" i="3"/>
  <c r="R487" i="3"/>
  <c r="S487" i="3" s="1"/>
  <c r="T487" i="3"/>
  <c r="U487" i="3" s="1"/>
  <c r="V487" i="3"/>
  <c r="W487" i="3" s="1"/>
  <c r="A488" i="3"/>
  <c r="B488" i="3"/>
  <c r="C488" i="3"/>
  <c r="D488" i="3"/>
  <c r="E488" i="3"/>
  <c r="F488" i="3"/>
  <c r="H488" i="3"/>
  <c r="I488" i="3" a="1"/>
  <c r="I488" i="3" s="1"/>
  <c r="J488" i="3"/>
  <c r="K488" i="3" a="1"/>
  <c r="K488" i="3" s="1"/>
  <c r="L488" i="3"/>
  <c r="N488" i="3"/>
  <c r="V488" i="3" s="1"/>
  <c r="W488" i="3" s="1"/>
  <c r="P488" i="3"/>
  <c r="Q488" i="3" s="1"/>
  <c r="R488" i="3"/>
  <c r="S488" i="3" s="1"/>
  <c r="T488" i="3"/>
  <c r="U488" i="3" s="1"/>
  <c r="A489" i="3"/>
  <c r="B489" i="3"/>
  <c r="C489" i="3"/>
  <c r="D489" i="3"/>
  <c r="E489" i="3"/>
  <c r="F489" i="3"/>
  <c r="H489" i="3"/>
  <c r="I489" i="3" a="1"/>
  <c r="I489" i="3" s="1"/>
  <c r="J489" i="3"/>
  <c r="K489" i="3" a="1"/>
  <c r="K489" i="3" s="1"/>
  <c r="L489" i="3"/>
  <c r="N489" i="3"/>
  <c r="O489" i="3"/>
  <c r="P489" i="3"/>
  <c r="Q489" i="3"/>
  <c r="R489" i="3"/>
  <c r="S489" i="3"/>
  <c r="T489" i="3"/>
  <c r="U489" i="3"/>
  <c r="V489" i="3"/>
  <c r="W489" i="3"/>
  <c r="A490" i="3"/>
  <c r="B490" i="3"/>
  <c r="C490" i="3"/>
  <c r="D490" i="3"/>
  <c r="E490" i="3"/>
  <c r="F490" i="3"/>
  <c r="H490" i="3"/>
  <c r="I490" i="3" a="1"/>
  <c r="I490" i="3" s="1"/>
  <c r="J490" i="3"/>
  <c r="K490" i="3" a="1"/>
  <c r="K490" i="3" s="1"/>
  <c r="L490" i="3"/>
  <c r="N490" i="3"/>
  <c r="O490" i="3" s="1"/>
  <c r="P490" i="3"/>
  <c r="Q490" i="3"/>
  <c r="R490" i="3"/>
  <c r="S490" i="3" s="1"/>
  <c r="T490" i="3"/>
  <c r="U490" i="3" s="1"/>
  <c r="V490" i="3"/>
  <c r="W490" i="3" s="1"/>
  <c r="A491" i="3"/>
  <c r="B491" i="3"/>
  <c r="C491" i="3"/>
  <c r="D491" i="3"/>
  <c r="E491" i="3"/>
  <c r="F491" i="3"/>
  <c r="H491" i="3"/>
  <c r="I491" i="3" a="1"/>
  <c r="I491" i="3"/>
  <c r="J491" i="3"/>
  <c r="K491" i="3" a="1"/>
  <c r="K491" i="3" s="1"/>
  <c r="L491" i="3"/>
  <c r="N491" i="3"/>
  <c r="P491" i="3"/>
  <c r="Q491" i="3" s="1"/>
  <c r="R491" i="3"/>
  <c r="S491" i="3" s="1"/>
  <c r="T491" i="3"/>
  <c r="U491" i="3"/>
  <c r="A492" i="3"/>
  <c r="B492" i="3"/>
  <c r="C492" i="3"/>
  <c r="D492" i="3"/>
  <c r="E492" i="3"/>
  <c r="F492" i="3"/>
  <c r="H492" i="3"/>
  <c r="I492" i="3" a="1"/>
  <c r="I492" i="3"/>
  <c r="J492" i="3"/>
  <c r="K492" i="3" a="1"/>
  <c r="K492" i="3"/>
  <c r="L492" i="3"/>
  <c r="N492" i="3"/>
  <c r="V492" i="3" s="1"/>
  <c r="W492" i="3" s="1"/>
  <c r="O492" i="3"/>
  <c r="P492" i="3"/>
  <c r="Q492" i="3" s="1"/>
  <c r="R492" i="3"/>
  <c r="S492" i="3" s="1"/>
  <c r="T492" i="3"/>
  <c r="U492" i="3" s="1"/>
  <c r="A493" i="3"/>
  <c r="B493" i="3"/>
  <c r="C493" i="3"/>
  <c r="D493" i="3"/>
  <c r="E493" i="3"/>
  <c r="F493" i="3"/>
  <c r="H493" i="3"/>
  <c r="I493" i="3" a="1"/>
  <c r="I493" i="3"/>
  <c r="J493" i="3"/>
  <c r="K493" i="3" a="1"/>
  <c r="K493" i="3" s="1"/>
  <c r="L493" i="3"/>
  <c r="N493" i="3"/>
  <c r="O493" i="3"/>
  <c r="P493" i="3"/>
  <c r="Q493" i="3"/>
  <c r="R493" i="3"/>
  <c r="S493" i="3"/>
  <c r="T493" i="3"/>
  <c r="U493" i="3"/>
  <c r="V493" i="3"/>
  <c r="W493" i="3"/>
  <c r="A494" i="3"/>
  <c r="B494" i="3"/>
  <c r="C494" i="3"/>
  <c r="D494" i="3"/>
  <c r="E494" i="3"/>
  <c r="F494" i="3"/>
  <c r="H494" i="3"/>
  <c r="I494" i="3" a="1"/>
  <c r="I494" i="3" s="1"/>
  <c r="J494" i="3"/>
  <c r="K494" i="3" a="1"/>
  <c r="K494" i="3" s="1"/>
  <c r="L494" i="3"/>
  <c r="N494" i="3"/>
  <c r="P494" i="3"/>
  <c r="Q494" i="3" s="1"/>
  <c r="R494" i="3"/>
  <c r="S494" i="3" s="1"/>
  <c r="T494" i="3"/>
  <c r="U494" i="3"/>
  <c r="A495" i="3"/>
  <c r="B495" i="3"/>
  <c r="C495" i="3"/>
  <c r="D495" i="3"/>
  <c r="E495" i="3"/>
  <c r="F495" i="3"/>
  <c r="H495" i="3"/>
  <c r="I495" i="3" a="1"/>
  <c r="I495" i="3"/>
  <c r="J495" i="3"/>
  <c r="K495" i="3" a="1"/>
  <c r="K495" i="3"/>
  <c r="L495" i="3"/>
  <c r="N495" i="3"/>
  <c r="O495" i="3" s="1"/>
  <c r="P495" i="3"/>
  <c r="Q495" i="3"/>
  <c r="R495" i="3"/>
  <c r="S495" i="3"/>
  <c r="T495" i="3"/>
  <c r="U495" i="3" s="1"/>
  <c r="A496" i="3"/>
  <c r="B496" i="3"/>
  <c r="C496" i="3"/>
  <c r="D496" i="3"/>
  <c r="E496" i="3"/>
  <c r="F496" i="3"/>
  <c r="H496" i="3"/>
  <c r="I496" i="3" a="1"/>
  <c r="I496" i="3" s="1"/>
  <c r="J496" i="3"/>
  <c r="K496" i="3" a="1"/>
  <c r="K496" i="3" s="1"/>
  <c r="L496" i="3"/>
  <c r="N496" i="3"/>
  <c r="V496" i="3" s="1"/>
  <c r="W496" i="3" s="1"/>
  <c r="O496" i="3"/>
  <c r="P496" i="3"/>
  <c r="Q496" i="3" s="1"/>
  <c r="R496" i="3"/>
  <c r="S496" i="3" s="1"/>
  <c r="T496" i="3"/>
  <c r="U496" i="3" s="1"/>
  <c r="A497" i="3"/>
  <c r="B497" i="3"/>
  <c r="C497" i="3"/>
  <c r="D497" i="3"/>
  <c r="E497" i="3"/>
  <c r="F497" i="3"/>
  <c r="H497" i="3"/>
  <c r="I497" i="3" a="1"/>
  <c r="I497" i="3"/>
  <c r="J497" i="3"/>
  <c r="K497" i="3" a="1"/>
  <c r="K497" i="3" s="1"/>
  <c r="L497" i="3"/>
  <c r="N497" i="3"/>
  <c r="V497" i="3" s="1"/>
  <c r="W497" i="3" s="1"/>
  <c r="O497" i="3"/>
  <c r="P497" i="3"/>
  <c r="Q497" i="3" s="1"/>
  <c r="R497" i="3"/>
  <c r="S497" i="3"/>
  <c r="T497" i="3"/>
  <c r="U497" i="3"/>
  <c r="A498" i="3"/>
  <c r="B498" i="3"/>
  <c r="C498" i="3"/>
  <c r="D498" i="3"/>
  <c r="E498" i="3"/>
  <c r="F498" i="3"/>
  <c r="H498" i="3"/>
  <c r="I498" i="3" a="1"/>
  <c r="I498" i="3" s="1"/>
  <c r="J498" i="3"/>
  <c r="K498" i="3" a="1"/>
  <c r="K498" i="3" s="1"/>
  <c r="L498" i="3"/>
  <c r="N498" i="3"/>
  <c r="O498" i="3" s="1"/>
  <c r="P498" i="3"/>
  <c r="Q498" i="3" s="1"/>
  <c r="R498" i="3"/>
  <c r="S498" i="3"/>
  <c r="T498" i="3"/>
  <c r="U498" i="3"/>
  <c r="V498" i="3"/>
  <c r="W498" i="3" s="1"/>
  <c r="A499" i="3"/>
  <c r="B499" i="3"/>
  <c r="C499" i="3"/>
  <c r="D499" i="3"/>
  <c r="E499" i="3"/>
  <c r="F499" i="3"/>
  <c r="H499" i="3"/>
  <c r="I499" i="3" a="1"/>
  <c r="I499" i="3"/>
  <c r="J499" i="3"/>
  <c r="K499" i="3" a="1"/>
  <c r="K499" i="3"/>
  <c r="L499" i="3"/>
  <c r="N499" i="3"/>
  <c r="P499" i="3"/>
  <c r="Q499" i="3" s="1"/>
  <c r="R499" i="3"/>
  <c r="S499" i="3" s="1"/>
  <c r="T499" i="3"/>
  <c r="U499" i="3"/>
  <c r="A500" i="3"/>
  <c r="B500" i="3"/>
  <c r="C500" i="3"/>
  <c r="D500" i="3"/>
  <c r="E500" i="3"/>
  <c r="F500" i="3"/>
  <c r="H500" i="3"/>
  <c r="I500" i="3" a="1"/>
  <c r="I500" i="3"/>
  <c r="J500" i="3"/>
  <c r="K500" i="3" a="1"/>
  <c r="K500" i="3"/>
  <c r="L500" i="3"/>
  <c r="N500" i="3"/>
  <c r="O500" i="3"/>
  <c r="P500" i="3"/>
  <c r="Q500" i="3" s="1"/>
  <c r="R500" i="3"/>
  <c r="S500" i="3" s="1"/>
  <c r="T500" i="3"/>
  <c r="U500" i="3"/>
  <c r="V500" i="3"/>
  <c r="W500" i="3" s="1"/>
  <c r="A501" i="3"/>
  <c r="B501" i="3"/>
  <c r="C501" i="3"/>
  <c r="D501" i="3"/>
  <c r="E501" i="3"/>
  <c r="F501" i="3"/>
  <c r="H501" i="3"/>
  <c r="I501" i="3" a="1"/>
  <c r="I501" i="3"/>
  <c r="J501" i="3"/>
  <c r="K501" i="3" a="1"/>
  <c r="K501" i="3" s="1"/>
  <c r="L501" i="3"/>
  <c r="N501" i="3"/>
  <c r="O501" i="3"/>
  <c r="P501" i="3"/>
  <c r="Q501" i="3" s="1"/>
  <c r="R501" i="3"/>
  <c r="S501" i="3" s="1"/>
  <c r="T501" i="3"/>
  <c r="U501" i="3"/>
  <c r="V501" i="3"/>
  <c r="W501" i="3"/>
  <c r="A502" i="3"/>
  <c r="B502" i="3"/>
  <c r="C502" i="3"/>
  <c r="D502" i="3"/>
  <c r="E502" i="3"/>
  <c r="F502" i="3"/>
  <c r="H502" i="3"/>
  <c r="I502" i="3" a="1"/>
  <c r="I502" i="3"/>
  <c r="J502" i="3"/>
  <c r="K502" i="3" a="1"/>
  <c r="K502" i="3"/>
  <c r="L502" i="3"/>
  <c r="N502" i="3"/>
  <c r="O502" i="3"/>
  <c r="P502" i="3"/>
  <c r="Q502" i="3" s="1"/>
  <c r="R502" i="3"/>
  <c r="S502" i="3" s="1"/>
  <c r="T502" i="3"/>
  <c r="U502" i="3"/>
  <c r="V502" i="3"/>
  <c r="W502" i="3" s="1"/>
  <c r="A503" i="3"/>
  <c r="B503" i="3"/>
  <c r="C503" i="3"/>
  <c r="D503" i="3"/>
  <c r="E503" i="3"/>
  <c r="F503" i="3"/>
  <c r="H503" i="3"/>
  <c r="I503" i="3" a="1"/>
  <c r="I503" i="3" s="1"/>
  <c r="J503" i="3"/>
  <c r="K503" i="3" a="1"/>
  <c r="K503" i="3"/>
  <c r="L503" i="3"/>
  <c r="N503" i="3"/>
  <c r="O503" i="3" s="1"/>
  <c r="P503" i="3"/>
  <c r="Q503" i="3"/>
  <c r="R503" i="3"/>
  <c r="S503" i="3" s="1"/>
  <c r="T503" i="3"/>
  <c r="U503" i="3" s="1"/>
  <c r="V503" i="3"/>
  <c r="W503" i="3" s="1"/>
  <c r="A504" i="3"/>
  <c r="B504" i="3"/>
  <c r="C504" i="3"/>
  <c r="D504" i="3"/>
  <c r="E504" i="3"/>
  <c r="F504" i="3"/>
  <c r="H504" i="3"/>
  <c r="I504" i="3" a="1"/>
  <c r="I504" i="3"/>
  <c r="J504" i="3"/>
  <c r="K504" i="3" a="1"/>
  <c r="K504" i="3" s="1"/>
  <c r="L504" i="3"/>
  <c r="N504" i="3"/>
  <c r="P504" i="3"/>
  <c r="Q504" i="3"/>
  <c r="R504" i="3"/>
  <c r="S504" i="3"/>
  <c r="T504" i="3"/>
  <c r="U504" i="3" s="1"/>
  <c r="A505" i="3"/>
  <c r="B505" i="3"/>
  <c r="C505" i="3"/>
  <c r="D505" i="3"/>
  <c r="E505" i="3"/>
  <c r="F505" i="3"/>
  <c r="H505" i="3"/>
  <c r="I505" i="3" a="1"/>
  <c r="I505" i="3" s="1"/>
  <c r="J505" i="3"/>
  <c r="K505" i="3" a="1"/>
  <c r="K505" i="3" s="1"/>
  <c r="L505" i="3"/>
  <c r="N505" i="3"/>
  <c r="O505" i="3" s="1"/>
  <c r="P505" i="3"/>
  <c r="Q505" i="3" s="1"/>
  <c r="R505" i="3"/>
  <c r="S505" i="3"/>
  <c r="T505" i="3"/>
  <c r="U505" i="3" s="1"/>
  <c r="V505" i="3"/>
  <c r="W505" i="3" s="1"/>
  <c r="A506" i="3"/>
  <c r="B506" i="3"/>
  <c r="C506" i="3"/>
  <c r="D506" i="3"/>
  <c r="E506" i="3"/>
  <c r="F506" i="3"/>
  <c r="H506" i="3"/>
  <c r="I506" i="3" a="1"/>
  <c r="I506" i="3" s="1"/>
  <c r="J506" i="3"/>
  <c r="K506" i="3" a="1"/>
  <c r="K506" i="3"/>
  <c r="L506" i="3"/>
  <c r="N506" i="3"/>
  <c r="O506" i="3" s="1"/>
  <c r="P506" i="3"/>
  <c r="Q506" i="3"/>
  <c r="R506" i="3"/>
  <c r="S506" i="3"/>
  <c r="T506" i="3"/>
  <c r="U506" i="3"/>
  <c r="V506" i="3"/>
  <c r="W506" i="3" s="1"/>
  <c r="A507" i="3"/>
  <c r="B507" i="3"/>
  <c r="C507" i="3"/>
  <c r="D507" i="3"/>
  <c r="E507" i="3"/>
  <c r="F507" i="3"/>
  <c r="H507" i="3"/>
  <c r="I507" i="3" a="1"/>
  <c r="I507" i="3" s="1"/>
  <c r="J507" i="3"/>
  <c r="K507" i="3" a="1"/>
  <c r="K507" i="3"/>
  <c r="L507" i="3"/>
  <c r="N507" i="3"/>
  <c r="P507" i="3"/>
  <c r="Q507" i="3"/>
  <c r="R507" i="3"/>
  <c r="S507" i="3"/>
  <c r="T507" i="3"/>
  <c r="U507" i="3"/>
  <c r="A508" i="3"/>
  <c r="B508" i="3"/>
  <c r="C508" i="3"/>
  <c r="D508" i="3"/>
  <c r="E508" i="3"/>
  <c r="F508" i="3"/>
  <c r="H508" i="3"/>
  <c r="I508" i="3" a="1"/>
  <c r="I508" i="3" s="1"/>
  <c r="J508" i="3"/>
  <c r="K508" i="3" a="1"/>
  <c r="K508" i="3"/>
  <c r="L508" i="3"/>
  <c r="N508" i="3"/>
  <c r="V508" i="3" s="1"/>
  <c r="W508" i="3" s="1"/>
  <c r="P508" i="3"/>
  <c r="Q508" i="3" s="1"/>
  <c r="R508" i="3"/>
  <c r="S508" i="3"/>
  <c r="T508" i="3"/>
  <c r="U508" i="3" s="1"/>
  <c r="A509" i="3"/>
  <c r="B509" i="3"/>
  <c r="C509" i="3"/>
  <c r="D509" i="3"/>
  <c r="E509" i="3"/>
  <c r="F509" i="3"/>
  <c r="H509" i="3"/>
  <c r="I509" i="3" a="1"/>
  <c r="I509" i="3"/>
  <c r="J509" i="3"/>
  <c r="K509" i="3" a="1"/>
  <c r="K509" i="3" s="1"/>
  <c r="L509" i="3"/>
  <c r="N509" i="3"/>
  <c r="O509" i="3"/>
  <c r="P509" i="3"/>
  <c r="Q509" i="3"/>
  <c r="R509" i="3"/>
  <c r="S509" i="3" s="1"/>
  <c r="T509" i="3"/>
  <c r="U509" i="3" s="1"/>
  <c r="V509" i="3"/>
  <c r="W509" i="3"/>
  <c r="A510" i="3"/>
  <c r="B510" i="3"/>
  <c r="C510" i="3"/>
  <c r="D510" i="3"/>
  <c r="E510" i="3"/>
  <c r="F510" i="3"/>
  <c r="H510" i="3"/>
  <c r="I510" i="3" a="1"/>
  <c r="I510" i="3" s="1"/>
  <c r="J510" i="3"/>
  <c r="K510" i="3" a="1"/>
  <c r="K510" i="3" s="1"/>
  <c r="L510" i="3"/>
  <c r="N510" i="3"/>
  <c r="O510" i="3" s="1"/>
  <c r="P510" i="3"/>
  <c r="Q510" i="3"/>
  <c r="R510" i="3"/>
  <c r="S510" i="3" s="1"/>
  <c r="T510" i="3"/>
  <c r="U510" i="3" s="1"/>
  <c r="V510" i="3"/>
  <c r="W510" i="3" s="1"/>
  <c r="A511" i="3"/>
  <c r="B511" i="3"/>
  <c r="C511" i="3"/>
  <c r="D511" i="3"/>
  <c r="E511" i="3"/>
  <c r="F511" i="3"/>
  <c r="H511" i="3"/>
  <c r="I511" i="3" a="1"/>
  <c r="I511" i="3"/>
  <c r="J511" i="3"/>
  <c r="K511" i="3" a="1"/>
  <c r="K511" i="3" s="1"/>
  <c r="L511" i="3"/>
  <c r="N511" i="3"/>
  <c r="O511" i="3"/>
  <c r="P511" i="3"/>
  <c r="Q511" i="3"/>
  <c r="R511" i="3"/>
  <c r="S511" i="3" s="1"/>
  <c r="T511" i="3"/>
  <c r="U511" i="3" s="1"/>
  <c r="V511" i="3"/>
  <c r="W511" i="3"/>
  <c r="A512" i="3"/>
  <c r="B512" i="3"/>
  <c r="C512" i="3"/>
  <c r="D512" i="3"/>
  <c r="E512" i="3"/>
  <c r="F512" i="3"/>
  <c r="H512" i="3"/>
  <c r="I512" i="3" a="1"/>
  <c r="I512" i="3" s="1"/>
  <c r="J512" i="3"/>
  <c r="K512" i="3" a="1"/>
  <c r="K512" i="3" s="1"/>
  <c r="L512" i="3"/>
  <c r="N512" i="3"/>
  <c r="O512" i="3"/>
  <c r="P512" i="3"/>
  <c r="Q512" i="3" s="1"/>
  <c r="R512" i="3"/>
  <c r="S512" i="3" s="1"/>
  <c r="T512" i="3"/>
  <c r="U512" i="3" s="1"/>
  <c r="V512" i="3"/>
  <c r="W512" i="3" s="1"/>
  <c r="A513" i="3"/>
  <c r="B513" i="3"/>
  <c r="C513" i="3"/>
  <c r="D513" i="3"/>
  <c r="E513" i="3"/>
  <c r="F513" i="3"/>
  <c r="H513" i="3"/>
  <c r="I513" i="3" a="1"/>
  <c r="I513" i="3" s="1"/>
  <c r="J513" i="3"/>
  <c r="K513" i="3" a="1"/>
  <c r="K513" i="3" s="1"/>
  <c r="L513" i="3"/>
  <c r="N513" i="3"/>
  <c r="P513" i="3"/>
  <c r="Q513" i="3" s="1"/>
  <c r="R513" i="3"/>
  <c r="S513" i="3"/>
  <c r="T513" i="3"/>
  <c r="U513" i="3" s="1"/>
  <c r="A514" i="3"/>
  <c r="B514" i="3"/>
  <c r="C514" i="3"/>
  <c r="D514" i="3"/>
  <c r="E514" i="3"/>
  <c r="F514" i="3"/>
  <c r="H514" i="3"/>
  <c r="I514" i="3" a="1"/>
  <c r="I514" i="3" s="1"/>
  <c r="J514" i="3"/>
  <c r="K514" i="3" a="1"/>
  <c r="K514" i="3"/>
  <c r="L514" i="3"/>
  <c r="N514" i="3"/>
  <c r="O514" i="3" s="1"/>
  <c r="P514" i="3"/>
  <c r="Q514" i="3" s="1"/>
  <c r="R514" i="3"/>
  <c r="S514" i="3"/>
  <c r="T514" i="3"/>
  <c r="U514" i="3"/>
  <c r="V514" i="3"/>
  <c r="W514" i="3" s="1"/>
  <c r="A515" i="3"/>
  <c r="B515" i="3"/>
  <c r="C515" i="3"/>
  <c r="D515" i="3"/>
  <c r="E515" i="3"/>
  <c r="F515" i="3"/>
  <c r="H515" i="3"/>
  <c r="I515" i="3" a="1"/>
  <c r="I515" i="3" s="1"/>
  <c r="J515" i="3"/>
  <c r="K515" i="3" a="1"/>
  <c r="K515" i="3"/>
  <c r="L515" i="3"/>
  <c r="N515" i="3"/>
  <c r="O515" i="3"/>
  <c r="P515" i="3"/>
  <c r="Q515" i="3" s="1"/>
  <c r="R515" i="3"/>
  <c r="S515" i="3"/>
  <c r="T515" i="3"/>
  <c r="U515" i="3"/>
  <c r="V515" i="3"/>
  <c r="W515" i="3" s="1"/>
  <c r="A516" i="3"/>
  <c r="B516" i="3"/>
  <c r="C516" i="3"/>
  <c r="D516" i="3"/>
  <c r="E516" i="3"/>
  <c r="F516" i="3"/>
  <c r="H516" i="3"/>
  <c r="I516" i="3" a="1"/>
  <c r="I516" i="3" s="1"/>
  <c r="J516" i="3"/>
  <c r="K516" i="3" a="1"/>
  <c r="K516" i="3"/>
  <c r="L516" i="3"/>
  <c r="N516" i="3"/>
  <c r="O516" i="3" s="1"/>
  <c r="P516" i="3"/>
  <c r="Q516" i="3" s="1"/>
  <c r="R516" i="3"/>
  <c r="S516" i="3"/>
  <c r="T516" i="3"/>
  <c r="U516" i="3"/>
  <c r="V516" i="3"/>
  <c r="W516" i="3" s="1"/>
  <c r="A517" i="3"/>
  <c r="B517" i="3"/>
  <c r="C517" i="3"/>
  <c r="D517" i="3"/>
  <c r="E517" i="3"/>
  <c r="F517" i="3"/>
  <c r="H517" i="3"/>
  <c r="I517" i="3" a="1"/>
  <c r="I517" i="3"/>
  <c r="J517" i="3"/>
  <c r="K517" i="3" a="1"/>
  <c r="K517" i="3" s="1"/>
  <c r="L517" i="3"/>
  <c r="N517" i="3"/>
  <c r="O517" i="3"/>
  <c r="P517" i="3"/>
  <c r="Q517" i="3"/>
  <c r="R517" i="3"/>
  <c r="S517" i="3"/>
  <c r="T517" i="3"/>
  <c r="U517" i="3" s="1"/>
  <c r="V517" i="3"/>
  <c r="W517" i="3"/>
  <c r="A518" i="3"/>
  <c r="B518" i="3"/>
  <c r="C518" i="3"/>
  <c r="D518" i="3"/>
  <c r="E518" i="3"/>
  <c r="F518" i="3"/>
  <c r="H518" i="3"/>
  <c r="I518" i="3" a="1"/>
  <c r="I518" i="3"/>
  <c r="J518" i="3"/>
  <c r="K518" i="3" a="1"/>
  <c r="K518" i="3" s="1"/>
  <c r="L518" i="3"/>
  <c r="N518" i="3"/>
  <c r="P518" i="3"/>
  <c r="Q518" i="3" s="1"/>
  <c r="R518" i="3"/>
  <c r="S518" i="3" s="1"/>
  <c r="T518" i="3"/>
  <c r="U518" i="3"/>
  <c r="A519" i="3"/>
  <c r="B519" i="3"/>
  <c r="C519" i="3"/>
  <c r="D519" i="3"/>
  <c r="E519" i="3"/>
  <c r="F519" i="3"/>
  <c r="H519" i="3"/>
  <c r="I519" i="3" a="1"/>
  <c r="I519" i="3" s="1"/>
  <c r="J519" i="3"/>
  <c r="K519" i="3" a="1"/>
  <c r="K519" i="3" s="1"/>
  <c r="L519" i="3"/>
  <c r="N519" i="3"/>
  <c r="P519" i="3"/>
  <c r="Q519" i="3"/>
  <c r="R519" i="3"/>
  <c r="S519" i="3" s="1"/>
  <c r="T519" i="3"/>
  <c r="U519" i="3" s="1"/>
  <c r="A520" i="3"/>
  <c r="B520" i="3"/>
  <c r="C520" i="3"/>
  <c r="D520" i="3"/>
  <c r="E520" i="3"/>
  <c r="F520" i="3"/>
  <c r="H520" i="3"/>
  <c r="I520" i="3" a="1"/>
  <c r="I520" i="3" s="1"/>
  <c r="J520" i="3"/>
  <c r="K520" i="3" a="1"/>
  <c r="K520" i="3" s="1"/>
  <c r="L520" i="3"/>
  <c r="N520" i="3"/>
  <c r="O520" i="3"/>
  <c r="P520" i="3"/>
  <c r="Q520" i="3" s="1"/>
  <c r="R520" i="3"/>
  <c r="S520" i="3"/>
  <c r="T520" i="3"/>
  <c r="U520" i="3" s="1"/>
  <c r="V520" i="3"/>
  <c r="W520" i="3" s="1"/>
  <c r="A521" i="3"/>
  <c r="B521" i="3"/>
  <c r="C521" i="3"/>
  <c r="D521" i="3"/>
  <c r="E521" i="3"/>
  <c r="F521" i="3"/>
  <c r="H521" i="3"/>
  <c r="I521" i="3" a="1"/>
  <c r="I521" i="3"/>
  <c r="J521" i="3"/>
  <c r="K521" i="3" a="1"/>
  <c r="K521" i="3" s="1"/>
  <c r="L521" i="3"/>
  <c r="N521" i="3"/>
  <c r="P521" i="3"/>
  <c r="Q521" i="3" s="1"/>
  <c r="R521" i="3"/>
  <c r="S521" i="3"/>
  <c r="T521" i="3"/>
  <c r="U521" i="3" s="1"/>
  <c r="A522" i="3"/>
  <c r="B522" i="3"/>
  <c r="C522" i="3"/>
  <c r="D522" i="3"/>
  <c r="E522" i="3"/>
  <c r="F522" i="3"/>
  <c r="H522" i="3"/>
  <c r="I522" i="3" a="1"/>
  <c r="I522" i="3" s="1"/>
  <c r="J522" i="3"/>
  <c r="K522" i="3" a="1"/>
  <c r="K522" i="3" s="1"/>
  <c r="L522" i="3"/>
  <c r="N522" i="3"/>
  <c r="P522" i="3"/>
  <c r="Q522" i="3"/>
  <c r="R522" i="3"/>
  <c r="S522" i="3" s="1"/>
  <c r="T522" i="3"/>
  <c r="U522" i="3"/>
  <c r="A523" i="3"/>
  <c r="B523" i="3"/>
  <c r="C523" i="3"/>
  <c r="D523" i="3"/>
  <c r="E523" i="3"/>
  <c r="F523" i="3"/>
  <c r="H523" i="3"/>
  <c r="I523" i="3" a="1"/>
  <c r="I523" i="3"/>
  <c r="J523" i="3"/>
  <c r="K523" i="3" a="1"/>
  <c r="K523" i="3" s="1"/>
  <c r="L523" i="3"/>
  <c r="N523" i="3"/>
  <c r="P523" i="3"/>
  <c r="Q523" i="3"/>
  <c r="R523" i="3"/>
  <c r="S523" i="3" s="1"/>
  <c r="T523" i="3"/>
  <c r="U523" i="3"/>
  <c r="A524" i="3"/>
  <c r="B524" i="3"/>
  <c r="C524" i="3"/>
  <c r="D524" i="3"/>
  <c r="E524" i="3"/>
  <c r="F524" i="3"/>
  <c r="H524" i="3"/>
  <c r="I524" i="3" a="1"/>
  <c r="I524" i="3"/>
  <c r="J524" i="3"/>
  <c r="K524" i="3" a="1"/>
  <c r="K524" i="3"/>
  <c r="L524" i="3"/>
  <c r="N524" i="3"/>
  <c r="O524" i="3"/>
  <c r="P524" i="3"/>
  <c r="Q524" i="3" s="1"/>
  <c r="R524" i="3"/>
  <c r="S524" i="3"/>
  <c r="T524" i="3"/>
  <c r="U524" i="3"/>
  <c r="V524" i="3"/>
  <c r="W524" i="3" s="1"/>
  <c r="A525" i="3"/>
  <c r="B525" i="3"/>
  <c r="C525" i="3"/>
  <c r="D525" i="3"/>
  <c r="E525" i="3"/>
  <c r="F525" i="3"/>
  <c r="H525" i="3"/>
  <c r="I525" i="3" a="1"/>
  <c r="I525" i="3"/>
  <c r="J525" i="3"/>
  <c r="K525" i="3" a="1"/>
  <c r="K525" i="3"/>
  <c r="L525" i="3"/>
  <c r="N525" i="3"/>
  <c r="O525" i="3"/>
  <c r="P525" i="3"/>
  <c r="Q525" i="3"/>
  <c r="R525" i="3"/>
  <c r="S525" i="3" s="1"/>
  <c r="T525" i="3"/>
  <c r="U525" i="3"/>
  <c r="V525" i="3"/>
  <c r="W525" i="3"/>
  <c r="A526" i="3"/>
  <c r="B526" i="3"/>
  <c r="C526" i="3"/>
  <c r="D526" i="3"/>
  <c r="E526" i="3"/>
  <c r="F526" i="3"/>
  <c r="H526" i="3"/>
  <c r="I526" i="3" a="1"/>
  <c r="I526" i="3"/>
  <c r="J526" i="3"/>
  <c r="K526" i="3" a="1"/>
  <c r="K526" i="3"/>
  <c r="L526" i="3"/>
  <c r="N526" i="3"/>
  <c r="V526" i="3" s="1"/>
  <c r="W526" i="3" s="1"/>
  <c r="O526" i="3"/>
  <c r="P526" i="3"/>
  <c r="Q526" i="3" s="1"/>
  <c r="R526" i="3"/>
  <c r="S526" i="3" s="1"/>
  <c r="T526" i="3"/>
  <c r="U526" i="3" s="1"/>
  <c r="A527" i="3"/>
  <c r="B527" i="3"/>
  <c r="C527" i="3"/>
  <c r="D527" i="3"/>
  <c r="E527" i="3"/>
  <c r="F527" i="3"/>
  <c r="H527" i="3"/>
  <c r="I527" i="3" a="1"/>
  <c r="I527" i="3"/>
  <c r="J527" i="3"/>
  <c r="K527" i="3" a="1"/>
  <c r="K527" i="3" s="1"/>
  <c r="L527" i="3"/>
  <c r="N527" i="3"/>
  <c r="O527" i="3"/>
  <c r="P527" i="3"/>
  <c r="Q527" i="3"/>
  <c r="R527" i="3"/>
  <c r="S527" i="3"/>
  <c r="T527" i="3"/>
  <c r="U527" i="3"/>
  <c r="V527" i="3"/>
  <c r="W527" i="3"/>
  <c r="A528" i="3"/>
  <c r="B528" i="3"/>
  <c r="C528" i="3"/>
  <c r="D528" i="3"/>
  <c r="E528" i="3"/>
  <c r="F528" i="3"/>
  <c r="H528" i="3"/>
  <c r="I528" i="3" a="1"/>
  <c r="I528" i="3" s="1"/>
  <c r="J528" i="3"/>
  <c r="K528" i="3" a="1"/>
  <c r="K528" i="3" s="1"/>
  <c r="L528" i="3"/>
  <c r="N528" i="3"/>
  <c r="O528" i="3" s="1"/>
  <c r="P528" i="3"/>
  <c r="Q528" i="3"/>
  <c r="R528" i="3"/>
  <c r="S528" i="3"/>
  <c r="T528" i="3"/>
  <c r="U528" i="3" s="1"/>
  <c r="V528" i="3"/>
  <c r="W528" i="3" s="1"/>
  <c r="A529" i="3"/>
  <c r="B529" i="3"/>
  <c r="C529" i="3"/>
  <c r="D529" i="3"/>
  <c r="E529" i="3"/>
  <c r="F529" i="3"/>
  <c r="H529" i="3"/>
  <c r="I529" i="3" a="1"/>
  <c r="I529" i="3"/>
  <c r="J529" i="3"/>
  <c r="K529" i="3" a="1"/>
  <c r="K529" i="3" s="1"/>
  <c r="L529" i="3"/>
  <c r="N529" i="3"/>
  <c r="O529" i="3" s="1"/>
  <c r="P529" i="3"/>
  <c r="Q529" i="3" s="1"/>
  <c r="R529" i="3"/>
  <c r="S529" i="3"/>
  <c r="T529" i="3"/>
  <c r="U529" i="3"/>
  <c r="V529" i="3"/>
  <c r="W529" i="3" s="1"/>
  <c r="A530" i="3"/>
  <c r="B530" i="3"/>
  <c r="C530" i="3"/>
  <c r="D530" i="3"/>
  <c r="E530" i="3"/>
  <c r="F530" i="3"/>
  <c r="H530" i="3"/>
  <c r="I530" i="3" a="1"/>
  <c r="I530" i="3" s="1"/>
  <c r="J530" i="3"/>
  <c r="K530" i="3" a="1"/>
  <c r="K530" i="3" s="1"/>
  <c r="L530" i="3"/>
  <c r="N530" i="3"/>
  <c r="P530" i="3"/>
  <c r="Q530" i="3" s="1"/>
  <c r="R530" i="3"/>
  <c r="S530" i="3"/>
  <c r="T530" i="3"/>
  <c r="U530" i="3" s="1"/>
  <c r="A531" i="3"/>
  <c r="B531" i="3"/>
  <c r="C531" i="3"/>
  <c r="D531" i="3"/>
  <c r="E531" i="3"/>
  <c r="F531" i="3"/>
  <c r="H531" i="3"/>
  <c r="I531" i="3" a="1"/>
  <c r="I531" i="3"/>
  <c r="J531" i="3"/>
  <c r="K531" i="3" a="1"/>
  <c r="K531" i="3" s="1"/>
  <c r="L531" i="3"/>
  <c r="N531" i="3"/>
  <c r="O531" i="3"/>
  <c r="P531" i="3"/>
  <c r="Q531" i="3"/>
  <c r="R531" i="3"/>
  <c r="S531" i="3"/>
  <c r="T531" i="3"/>
  <c r="U531" i="3"/>
  <c r="V531" i="3"/>
  <c r="W531" i="3"/>
  <c r="A532" i="3"/>
  <c r="B532" i="3"/>
  <c r="C532" i="3"/>
  <c r="D532" i="3"/>
  <c r="E532" i="3"/>
  <c r="F532" i="3"/>
  <c r="H532" i="3"/>
  <c r="I532" i="3" a="1"/>
  <c r="I532" i="3" s="1"/>
  <c r="J532" i="3"/>
  <c r="K532" i="3" a="1"/>
  <c r="K532" i="3"/>
  <c r="L532" i="3"/>
  <c r="N532" i="3"/>
  <c r="O532" i="3" s="1"/>
  <c r="P532" i="3"/>
  <c r="Q532" i="3" s="1"/>
  <c r="R532" i="3"/>
  <c r="S532" i="3" s="1"/>
  <c r="T532" i="3"/>
  <c r="U532" i="3"/>
  <c r="V532" i="3"/>
  <c r="W532" i="3" s="1"/>
  <c r="A533" i="3"/>
  <c r="B533" i="3"/>
  <c r="C533" i="3"/>
  <c r="D533" i="3"/>
  <c r="E533" i="3"/>
  <c r="F533" i="3"/>
  <c r="H533" i="3"/>
  <c r="I533" i="3" a="1"/>
  <c r="I533" i="3"/>
  <c r="J533" i="3"/>
  <c r="K533" i="3" a="1"/>
  <c r="K533" i="3"/>
  <c r="L533" i="3"/>
  <c r="N533" i="3"/>
  <c r="O533" i="3"/>
  <c r="P533" i="3"/>
  <c r="Q533" i="3" s="1"/>
  <c r="R533" i="3"/>
  <c r="S533" i="3"/>
  <c r="T533" i="3"/>
  <c r="U533" i="3" s="1"/>
  <c r="V533" i="3"/>
  <c r="W533" i="3"/>
  <c r="A534" i="3"/>
  <c r="B534" i="3"/>
  <c r="C534" i="3"/>
  <c r="D534" i="3"/>
  <c r="E534" i="3"/>
  <c r="F534" i="3"/>
  <c r="H534" i="3"/>
  <c r="I534" i="3" a="1"/>
  <c r="I534" i="3"/>
  <c r="J534" i="3"/>
  <c r="K534" i="3" a="1"/>
  <c r="K534" i="3" s="1"/>
  <c r="L534" i="3"/>
  <c r="N534" i="3"/>
  <c r="O534" i="3"/>
  <c r="P534" i="3"/>
  <c r="Q534" i="3"/>
  <c r="R534" i="3"/>
  <c r="S534" i="3" s="1"/>
  <c r="T534" i="3"/>
  <c r="U534" i="3"/>
  <c r="V534" i="3"/>
  <c r="W534" i="3" s="1"/>
  <c r="A535" i="3"/>
  <c r="B535" i="3"/>
  <c r="C535" i="3"/>
  <c r="D535" i="3"/>
  <c r="E535" i="3"/>
  <c r="F535" i="3"/>
  <c r="H535" i="3"/>
  <c r="I535" i="3" a="1"/>
  <c r="I535" i="3" s="1"/>
  <c r="J535" i="3"/>
  <c r="K535" i="3" a="1"/>
  <c r="K535" i="3" s="1"/>
  <c r="L535" i="3"/>
  <c r="N535" i="3"/>
  <c r="O535" i="3"/>
  <c r="P535" i="3"/>
  <c r="Q535" i="3"/>
  <c r="R535" i="3"/>
  <c r="S535" i="3" s="1"/>
  <c r="T535" i="3"/>
  <c r="U535" i="3"/>
  <c r="V535" i="3"/>
  <c r="W535" i="3" s="1"/>
  <c r="A536" i="3"/>
  <c r="B536" i="3"/>
  <c r="C536" i="3"/>
  <c r="D536" i="3"/>
  <c r="E536" i="3"/>
  <c r="F536" i="3"/>
  <c r="H536" i="3"/>
  <c r="I536" i="3" a="1"/>
  <c r="I536" i="3"/>
  <c r="J536" i="3"/>
  <c r="K536" i="3" a="1"/>
  <c r="K536" i="3"/>
  <c r="L536" i="3"/>
  <c r="N536" i="3"/>
  <c r="O536" i="3" s="1"/>
  <c r="P536" i="3"/>
  <c r="Q536" i="3" s="1"/>
  <c r="R536" i="3"/>
  <c r="S536" i="3"/>
  <c r="T536" i="3"/>
  <c r="U536" i="3" s="1"/>
  <c r="V536" i="3"/>
  <c r="W536" i="3" s="1"/>
  <c r="A537" i="3"/>
  <c r="B537" i="3"/>
  <c r="C537" i="3"/>
  <c r="D537" i="3"/>
  <c r="E537" i="3"/>
  <c r="F537" i="3"/>
  <c r="H537" i="3"/>
  <c r="I537" i="3" a="1"/>
  <c r="I537" i="3" s="1"/>
  <c r="J537" i="3"/>
  <c r="K537" i="3" a="1"/>
  <c r="K537" i="3" s="1"/>
  <c r="L537" i="3"/>
  <c r="N537" i="3"/>
  <c r="O537" i="3"/>
  <c r="P537" i="3"/>
  <c r="Q537" i="3" s="1"/>
  <c r="R537" i="3"/>
  <c r="S537" i="3"/>
  <c r="T537" i="3"/>
  <c r="U537" i="3" s="1"/>
  <c r="V537" i="3"/>
  <c r="W537" i="3" s="1"/>
  <c r="A538" i="3"/>
  <c r="B538" i="3"/>
  <c r="C538" i="3"/>
  <c r="D538" i="3"/>
  <c r="E538" i="3"/>
  <c r="F538" i="3"/>
  <c r="H538" i="3"/>
  <c r="I538" i="3" a="1"/>
  <c r="I538" i="3" s="1"/>
  <c r="J538" i="3"/>
  <c r="K538" i="3" a="1"/>
  <c r="K538" i="3" s="1"/>
  <c r="L538" i="3"/>
  <c r="N538" i="3"/>
  <c r="O538" i="3" s="1"/>
  <c r="P538" i="3"/>
  <c r="Q538" i="3"/>
  <c r="R538" i="3"/>
  <c r="S538" i="3"/>
  <c r="T538" i="3"/>
  <c r="U538" i="3"/>
  <c r="V538" i="3"/>
  <c r="W538" i="3" s="1"/>
  <c r="A539" i="3"/>
  <c r="B539" i="3"/>
  <c r="C539" i="3"/>
  <c r="D539" i="3"/>
  <c r="E539" i="3"/>
  <c r="F539" i="3"/>
  <c r="H539" i="3"/>
  <c r="I539" i="3" a="1"/>
  <c r="I539" i="3" s="1"/>
  <c r="J539" i="3"/>
  <c r="K539" i="3" a="1"/>
  <c r="K539" i="3"/>
  <c r="L539" i="3"/>
  <c r="N539" i="3"/>
  <c r="P539" i="3"/>
  <c r="Q539" i="3"/>
  <c r="R539" i="3"/>
  <c r="S539" i="3"/>
  <c r="T539" i="3"/>
  <c r="U539" i="3"/>
  <c r="A540" i="3"/>
  <c r="B540" i="3"/>
  <c r="C540" i="3"/>
  <c r="D540" i="3"/>
  <c r="E540" i="3"/>
  <c r="F540" i="3"/>
  <c r="H540" i="3"/>
  <c r="I540" i="3" a="1"/>
  <c r="I540" i="3" s="1"/>
  <c r="J540" i="3"/>
  <c r="K540" i="3" a="1"/>
  <c r="K540" i="3"/>
  <c r="L540" i="3"/>
  <c r="N540" i="3"/>
  <c r="P540" i="3"/>
  <c r="Q540" i="3" s="1"/>
  <c r="R540" i="3"/>
  <c r="S540" i="3"/>
  <c r="T540" i="3"/>
  <c r="U540" i="3" s="1"/>
  <c r="A541" i="3"/>
  <c r="B541" i="3"/>
  <c r="C541" i="3"/>
  <c r="D541" i="3"/>
  <c r="E541" i="3"/>
  <c r="F541" i="3"/>
  <c r="H541" i="3"/>
  <c r="I541" i="3" a="1"/>
  <c r="I541" i="3"/>
  <c r="J541" i="3"/>
  <c r="K541" i="3" a="1"/>
  <c r="K541" i="3" s="1"/>
  <c r="L541" i="3"/>
  <c r="N541" i="3"/>
  <c r="O541" i="3"/>
  <c r="P541" i="3"/>
  <c r="Q541" i="3"/>
  <c r="R541" i="3"/>
  <c r="S541" i="3" s="1"/>
  <c r="T541" i="3"/>
  <c r="U541" i="3" s="1"/>
  <c r="V541" i="3"/>
  <c r="W541" i="3"/>
  <c r="A542" i="3"/>
  <c r="B542" i="3"/>
  <c r="C542" i="3"/>
  <c r="D542" i="3"/>
  <c r="E542" i="3"/>
  <c r="F542" i="3"/>
  <c r="H542" i="3"/>
  <c r="I542" i="3" a="1"/>
  <c r="I542" i="3" s="1"/>
  <c r="J542" i="3"/>
  <c r="K542" i="3" a="1"/>
  <c r="K542" i="3"/>
  <c r="L542" i="3"/>
  <c r="N542" i="3"/>
  <c r="P542" i="3"/>
  <c r="Q542" i="3"/>
  <c r="R542" i="3"/>
  <c r="S542" i="3" s="1"/>
  <c r="T542" i="3"/>
  <c r="U542" i="3" s="1"/>
  <c r="A543" i="3"/>
  <c r="B543" i="3"/>
  <c r="C543" i="3"/>
  <c r="D543" i="3"/>
  <c r="E543" i="3"/>
  <c r="F543" i="3"/>
  <c r="H543" i="3"/>
  <c r="I543" i="3" a="1"/>
  <c r="I543" i="3"/>
  <c r="J543" i="3"/>
  <c r="K543" i="3" a="1"/>
  <c r="K543" i="3" s="1"/>
  <c r="L543" i="3"/>
  <c r="N543" i="3"/>
  <c r="O543" i="3"/>
  <c r="P543" i="3"/>
  <c r="Q543" i="3"/>
  <c r="R543" i="3"/>
  <c r="S543" i="3" s="1"/>
  <c r="T543" i="3"/>
  <c r="U543" i="3" s="1"/>
  <c r="V543" i="3"/>
  <c r="W543" i="3"/>
  <c r="A544" i="3"/>
  <c r="B544" i="3"/>
  <c r="C544" i="3"/>
  <c r="D544" i="3"/>
  <c r="E544" i="3"/>
  <c r="F544" i="3"/>
  <c r="H544" i="3"/>
  <c r="I544" i="3" a="1"/>
  <c r="I544" i="3" s="1"/>
  <c r="J544" i="3"/>
  <c r="K544" i="3" a="1"/>
  <c r="K544" i="3" s="1"/>
  <c r="L544" i="3"/>
  <c r="N544" i="3"/>
  <c r="P544" i="3"/>
  <c r="Q544" i="3" s="1"/>
  <c r="R544" i="3"/>
  <c r="S544" i="3" s="1"/>
  <c r="T544" i="3"/>
  <c r="U544" i="3" s="1"/>
  <c r="A545" i="3"/>
  <c r="B545" i="3"/>
  <c r="C545" i="3"/>
  <c r="D545" i="3"/>
  <c r="E545" i="3"/>
  <c r="F545" i="3"/>
  <c r="H545" i="3"/>
  <c r="I545" i="3" a="1"/>
  <c r="I545" i="3"/>
  <c r="J545" i="3"/>
  <c r="K545" i="3" a="1"/>
  <c r="K545" i="3" s="1"/>
  <c r="L545" i="3"/>
  <c r="N545" i="3"/>
  <c r="O545" i="3" s="1"/>
  <c r="P545" i="3"/>
  <c r="Q545" i="3" s="1"/>
  <c r="R545" i="3"/>
  <c r="S545" i="3"/>
  <c r="T545" i="3"/>
  <c r="U545" i="3"/>
  <c r="V545" i="3"/>
  <c r="W545" i="3" s="1"/>
  <c r="A546" i="3"/>
  <c r="B546" i="3"/>
  <c r="C546" i="3"/>
  <c r="D546" i="3"/>
  <c r="E546" i="3"/>
  <c r="F546" i="3"/>
  <c r="H546" i="3"/>
  <c r="I546" i="3" a="1"/>
  <c r="I546" i="3" s="1"/>
  <c r="J546" i="3"/>
  <c r="K546" i="3" a="1"/>
  <c r="K546" i="3"/>
  <c r="L546" i="3"/>
  <c r="N546" i="3"/>
  <c r="O546" i="3" s="1"/>
  <c r="P546" i="3"/>
  <c r="Q546" i="3" s="1"/>
  <c r="R546" i="3"/>
  <c r="S546" i="3"/>
  <c r="T546" i="3"/>
  <c r="U546" i="3"/>
  <c r="V546" i="3"/>
  <c r="W546" i="3" s="1"/>
  <c r="A547" i="3"/>
  <c r="B547" i="3"/>
  <c r="C547" i="3"/>
  <c r="D547" i="3"/>
  <c r="E547" i="3"/>
  <c r="F547" i="3"/>
  <c r="H547" i="3"/>
  <c r="I547" i="3" a="1"/>
  <c r="I547" i="3"/>
  <c r="J547" i="3"/>
  <c r="K547" i="3" a="1"/>
  <c r="K547" i="3"/>
  <c r="L547" i="3"/>
  <c r="N547" i="3"/>
  <c r="O547" i="3" s="1"/>
  <c r="P547" i="3"/>
  <c r="Q547" i="3" s="1"/>
  <c r="R547" i="3"/>
  <c r="S547" i="3"/>
  <c r="T547" i="3"/>
  <c r="U547" i="3"/>
  <c r="A548" i="3"/>
  <c r="B548" i="3"/>
  <c r="C548" i="3"/>
  <c r="D548" i="3"/>
  <c r="E548" i="3"/>
  <c r="F548" i="3"/>
  <c r="H548" i="3"/>
  <c r="I548" i="3" a="1"/>
  <c r="I548" i="3" s="1"/>
  <c r="J548" i="3"/>
  <c r="K548" i="3" a="1"/>
  <c r="K548" i="3"/>
  <c r="L548" i="3"/>
  <c r="N548" i="3"/>
  <c r="O548" i="3" s="1"/>
  <c r="P548" i="3"/>
  <c r="Q548" i="3" s="1"/>
  <c r="R548" i="3"/>
  <c r="S548" i="3"/>
  <c r="T548" i="3"/>
  <c r="U548" i="3"/>
  <c r="V548" i="3"/>
  <c r="W548" i="3" s="1"/>
  <c r="A549" i="3"/>
  <c r="B549" i="3"/>
  <c r="C549" i="3"/>
  <c r="D549" i="3"/>
  <c r="E549" i="3"/>
  <c r="F549" i="3"/>
  <c r="H549" i="3"/>
  <c r="I549" i="3" a="1"/>
  <c r="I549" i="3"/>
  <c r="J549" i="3"/>
  <c r="K549" i="3" a="1"/>
  <c r="K549" i="3"/>
  <c r="L549" i="3"/>
  <c r="N549" i="3"/>
  <c r="O549" i="3"/>
  <c r="P549" i="3"/>
  <c r="Q549" i="3" s="1"/>
  <c r="R549" i="3"/>
  <c r="S549" i="3" s="1"/>
  <c r="T549" i="3"/>
  <c r="U549" i="3" s="1"/>
  <c r="V549" i="3"/>
  <c r="W549" i="3"/>
  <c r="A550" i="3"/>
  <c r="B550" i="3"/>
  <c r="C550" i="3"/>
  <c r="D550" i="3"/>
  <c r="E550" i="3"/>
  <c r="F550" i="3"/>
  <c r="H550" i="3"/>
  <c r="I550" i="3" a="1"/>
  <c r="I550" i="3" s="1"/>
  <c r="J550" i="3"/>
  <c r="K550" i="3" a="1"/>
  <c r="K550" i="3" s="1"/>
  <c r="L550" i="3"/>
  <c r="N550" i="3"/>
  <c r="V550" i="3" s="1"/>
  <c r="P550" i="3"/>
  <c r="Q550" i="3" s="1"/>
  <c r="R550" i="3"/>
  <c r="S550" i="3" s="1"/>
  <c r="T550" i="3"/>
  <c r="U550" i="3"/>
  <c r="W550" i="3"/>
  <c r="A551" i="3"/>
  <c r="B551" i="3"/>
  <c r="C551" i="3"/>
  <c r="D551" i="3"/>
  <c r="E551" i="3"/>
  <c r="F551" i="3"/>
  <c r="H551" i="3"/>
  <c r="I551" i="3" a="1"/>
  <c r="I551" i="3" s="1"/>
  <c r="J551" i="3"/>
  <c r="K551" i="3" a="1"/>
  <c r="K551" i="3" s="1"/>
  <c r="L551" i="3"/>
  <c r="N551" i="3"/>
  <c r="O551" i="3" s="1"/>
  <c r="P551" i="3"/>
  <c r="Q551" i="3"/>
  <c r="R551" i="3"/>
  <c r="S551" i="3" s="1"/>
  <c r="T551" i="3"/>
  <c r="U551" i="3"/>
  <c r="A552" i="3"/>
  <c r="B552" i="3"/>
  <c r="C552" i="3"/>
  <c r="D552" i="3"/>
  <c r="E552" i="3"/>
  <c r="F552" i="3"/>
  <c r="H552" i="3"/>
  <c r="I552" i="3" a="1"/>
  <c r="I552" i="3"/>
  <c r="J552" i="3"/>
  <c r="K552" i="3" a="1"/>
  <c r="K552" i="3" s="1"/>
  <c r="L552" i="3"/>
  <c r="N552" i="3"/>
  <c r="O552" i="3"/>
  <c r="P552" i="3"/>
  <c r="Q552" i="3"/>
  <c r="R552" i="3"/>
  <c r="S552" i="3"/>
  <c r="T552" i="3"/>
  <c r="U552" i="3" s="1"/>
  <c r="V552" i="3"/>
  <c r="W552" i="3" s="1"/>
  <c r="A553" i="3"/>
  <c r="B553" i="3"/>
  <c r="C553" i="3"/>
  <c r="D553" i="3"/>
  <c r="E553" i="3"/>
  <c r="F553" i="3"/>
  <c r="H553" i="3"/>
  <c r="I553" i="3" a="1"/>
  <c r="I553" i="3" s="1"/>
  <c r="J553" i="3"/>
  <c r="K553" i="3" a="1"/>
  <c r="K553" i="3" s="1"/>
  <c r="L553" i="3"/>
  <c r="N553" i="3"/>
  <c r="P553" i="3"/>
  <c r="Q553" i="3" s="1"/>
  <c r="R553" i="3"/>
  <c r="S553" i="3"/>
  <c r="T553" i="3"/>
  <c r="U553" i="3" s="1"/>
  <c r="A554" i="3"/>
  <c r="B554" i="3"/>
  <c r="C554" i="3"/>
  <c r="D554" i="3"/>
  <c r="E554" i="3"/>
  <c r="F554" i="3"/>
  <c r="H554" i="3"/>
  <c r="I554" i="3" a="1"/>
  <c r="I554" i="3" s="1"/>
  <c r="J554" i="3"/>
  <c r="K554" i="3" a="1"/>
  <c r="K554" i="3" s="1"/>
  <c r="L554" i="3"/>
  <c r="N554" i="3"/>
  <c r="O554" i="3" s="1"/>
  <c r="P554" i="3"/>
  <c r="Q554" i="3" s="1"/>
  <c r="R554" i="3"/>
  <c r="S554" i="3" s="1"/>
  <c r="T554" i="3"/>
  <c r="U554" i="3"/>
  <c r="V554" i="3"/>
  <c r="W554" i="3" s="1"/>
  <c r="A555" i="3"/>
  <c r="B555" i="3"/>
  <c r="C555" i="3"/>
  <c r="D555" i="3"/>
  <c r="E555" i="3"/>
  <c r="F555" i="3"/>
  <c r="H555" i="3"/>
  <c r="I555" i="3" a="1"/>
  <c r="I555" i="3"/>
  <c r="J555" i="3"/>
  <c r="K555" i="3" a="1"/>
  <c r="K555" i="3" s="1"/>
  <c r="L555" i="3"/>
  <c r="N555" i="3"/>
  <c r="O555" i="3" s="1"/>
  <c r="P555" i="3"/>
  <c r="Q555" i="3"/>
  <c r="R555" i="3"/>
  <c r="S555" i="3" s="1"/>
  <c r="T555" i="3"/>
  <c r="U555" i="3"/>
  <c r="V555" i="3"/>
  <c r="W555" i="3" s="1"/>
  <c r="A556" i="3"/>
  <c r="B556" i="3"/>
  <c r="C556" i="3"/>
  <c r="D556" i="3"/>
  <c r="E556" i="3"/>
  <c r="F556" i="3"/>
  <c r="H556" i="3"/>
  <c r="I556" i="3" a="1"/>
  <c r="I556" i="3"/>
  <c r="J556" i="3"/>
  <c r="K556" i="3" a="1"/>
  <c r="K556" i="3"/>
  <c r="L556" i="3"/>
  <c r="N556" i="3"/>
  <c r="O556" i="3" s="1"/>
  <c r="P556" i="3"/>
  <c r="Q556" i="3" s="1"/>
  <c r="R556" i="3"/>
  <c r="S556" i="3"/>
  <c r="T556" i="3"/>
  <c r="U556" i="3" s="1"/>
  <c r="V556" i="3"/>
  <c r="W556" i="3" s="1"/>
  <c r="A557" i="3"/>
  <c r="B557" i="3"/>
  <c r="C557" i="3"/>
  <c r="D557" i="3"/>
  <c r="E557" i="3"/>
  <c r="F557" i="3"/>
  <c r="H557" i="3"/>
  <c r="I557" i="3" a="1"/>
  <c r="I557" i="3"/>
  <c r="J557" i="3"/>
  <c r="K557" i="3" a="1"/>
  <c r="K557" i="3" s="1"/>
  <c r="L557" i="3"/>
  <c r="N557" i="3"/>
  <c r="O557" i="3"/>
  <c r="P557" i="3"/>
  <c r="Q557" i="3"/>
  <c r="R557" i="3"/>
  <c r="S557" i="3"/>
  <c r="T557" i="3"/>
  <c r="U557" i="3" s="1"/>
  <c r="V557" i="3"/>
  <c r="W557" i="3"/>
  <c r="A558" i="3"/>
  <c r="B558" i="3"/>
  <c r="C558" i="3"/>
  <c r="D558" i="3"/>
  <c r="E558" i="3"/>
  <c r="F558" i="3"/>
  <c r="H558" i="3"/>
  <c r="I558" i="3" a="1"/>
  <c r="I558" i="3" s="1"/>
  <c r="J558" i="3"/>
  <c r="K558" i="3" a="1"/>
  <c r="K558" i="3"/>
  <c r="L558" i="3"/>
  <c r="N558" i="3"/>
  <c r="O558" i="3"/>
  <c r="P558" i="3"/>
  <c r="Q558" i="3"/>
  <c r="R558" i="3"/>
  <c r="S558" i="3" s="1"/>
  <c r="T558" i="3"/>
  <c r="U558" i="3" s="1"/>
  <c r="V558" i="3"/>
  <c r="W558" i="3" s="1"/>
  <c r="A559" i="3"/>
  <c r="B559" i="3"/>
  <c r="C559" i="3"/>
  <c r="D559" i="3"/>
  <c r="E559" i="3"/>
  <c r="F559" i="3"/>
  <c r="H559" i="3"/>
  <c r="I559" i="3" a="1"/>
  <c r="I559" i="3" s="1"/>
  <c r="J559" i="3"/>
  <c r="K559" i="3" a="1"/>
  <c r="K559" i="3" s="1"/>
  <c r="L559" i="3"/>
  <c r="N559" i="3"/>
  <c r="O559" i="3"/>
  <c r="P559" i="3"/>
  <c r="Q559" i="3"/>
  <c r="R559" i="3"/>
  <c r="S559" i="3"/>
  <c r="T559" i="3"/>
  <c r="U559" i="3" s="1"/>
  <c r="V559" i="3"/>
  <c r="W559" i="3"/>
  <c r="A560" i="3"/>
  <c r="B560" i="3"/>
  <c r="C560" i="3"/>
  <c r="D560" i="3"/>
  <c r="E560" i="3"/>
  <c r="F560" i="3"/>
  <c r="H560" i="3"/>
  <c r="I560" i="3" a="1"/>
  <c r="I560" i="3" s="1"/>
  <c r="J560" i="3"/>
  <c r="K560" i="3" a="1"/>
  <c r="K560" i="3"/>
  <c r="L560" i="3"/>
  <c r="N560" i="3"/>
  <c r="P560" i="3"/>
  <c r="Q560" i="3"/>
  <c r="R560" i="3"/>
  <c r="S560" i="3"/>
  <c r="T560" i="3"/>
  <c r="U560" i="3" s="1"/>
  <c r="A561" i="3"/>
  <c r="B561" i="3"/>
  <c r="C561" i="3"/>
  <c r="D561" i="3"/>
  <c r="E561" i="3"/>
  <c r="F561" i="3"/>
  <c r="H561" i="3"/>
  <c r="I561" i="3" a="1"/>
  <c r="I561" i="3"/>
  <c r="J561" i="3"/>
  <c r="K561" i="3" a="1"/>
  <c r="K561" i="3" s="1"/>
  <c r="L561" i="3"/>
  <c r="N561" i="3"/>
  <c r="O561" i="3" s="1"/>
  <c r="P561" i="3"/>
  <c r="Q561" i="3" s="1"/>
  <c r="R561" i="3"/>
  <c r="S561" i="3"/>
  <c r="T561" i="3"/>
  <c r="U561" i="3"/>
  <c r="V561" i="3"/>
  <c r="W561" i="3" s="1"/>
  <c r="A562" i="3"/>
  <c r="B562" i="3"/>
  <c r="C562" i="3"/>
  <c r="D562" i="3"/>
  <c r="E562" i="3"/>
  <c r="F562" i="3"/>
  <c r="H562" i="3"/>
  <c r="I562" i="3" a="1"/>
  <c r="I562" i="3" s="1"/>
  <c r="J562" i="3"/>
  <c r="K562" i="3" a="1"/>
  <c r="K562" i="3" s="1"/>
  <c r="L562" i="3"/>
  <c r="N562" i="3"/>
  <c r="P562" i="3"/>
  <c r="Q562" i="3" s="1"/>
  <c r="R562" i="3"/>
  <c r="S562" i="3" s="1"/>
  <c r="T562" i="3"/>
  <c r="U562" i="3" s="1"/>
  <c r="A563" i="3"/>
  <c r="B563" i="3"/>
  <c r="C563" i="3"/>
  <c r="D563" i="3"/>
  <c r="E563" i="3"/>
  <c r="F563" i="3"/>
  <c r="H563" i="3"/>
  <c r="I563" i="3" a="1"/>
  <c r="I563" i="3"/>
  <c r="J563" i="3"/>
  <c r="K563" i="3" a="1"/>
  <c r="K563" i="3"/>
  <c r="L563" i="3"/>
  <c r="N563" i="3"/>
  <c r="O563" i="3"/>
  <c r="P563" i="3"/>
  <c r="Q563" i="3" s="1"/>
  <c r="R563" i="3"/>
  <c r="S563" i="3"/>
  <c r="T563" i="3"/>
  <c r="U563" i="3"/>
  <c r="V563" i="3"/>
  <c r="W563" i="3"/>
  <c r="A564" i="3"/>
  <c r="B564" i="3"/>
  <c r="C564" i="3"/>
  <c r="D564" i="3"/>
  <c r="E564" i="3"/>
  <c r="F564" i="3"/>
  <c r="H564" i="3"/>
  <c r="I564" i="3" a="1"/>
  <c r="I564" i="3" s="1"/>
  <c r="J564" i="3"/>
  <c r="K564" i="3" a="1"/>
  <c r="K564" i="3"/>
  <c r="L564" i="3"/>
  <c r="N564" i="3"/>
  <c r="P564" i="3"/>
  <c r="Q564" i="3" s="1"/>
  <c r="R564" i="3"/>
  <c r="S564" i="3"/>
  <c r="T564" i="3"/>
  <c r="U564" i="3"/>
  <c r="A565" i="3"/>
  <c r="B565" i="3"/>
  <c r="C565" i="3"/>
  <c r="D565" i="3"/>
  <c r="E565" i="3"/>
  <c r="F565" i="3"/>
  <c r="H565" i="3"/>
  <c r="I565" i="3" a="1"/>
  <c r="I565" i="3"/>
  <c r="J565" i="3"/>
  <c r="K565" i="3" a="1"/>
  <c r="K565" i="3"/>
  <c r="L565" i="3"/>
  <c r="N565" i="3"/>
  <c r="O565" i="3"/>
  <c r="P565" i="3"/>
  <c r="Q565" i="3" s="1"/>
  <c r="R565" i="3"/>
  <c r="S565" i="3" s="1"/>
  <c r="T565" i="3"/>
  <c r="U565" i="3" s="1"/>
  <c r="V565" i="3"/>
  <c r="W565" i="3"/>
  <c r="A566" i="3"/>
  <c r="B566" i="3"/>
  <c r="C566" i="3"/>
  <c r="D566" i="3"/>
  <c r="E566" i="3"/>
  <c r="F566" i="3"/>
  <c r="H566" i="3"/>
  <c r="I566" i="3" a="1"/>
  <c r="I566" i="3"/>
  <c r="J566" i="3"/>
  <c r="K566" i="3" a="1"/>
  <c r="K566" i="3" s="1"/>
  <c r="L566" i="3"/>
  <c r="N566" i="3"/>
  <c r="O566" i="3"/>
  <c r="P566" i="3"/>
  <c r="Q566" i="3" s="1"/>
  <c r="R566" i="3"/>
  <c r="S566" i="3" s="1"/>
  <c r="T566" i="3"/>
  <c r="U566" i="3"/>
  <c r="V566" i="3"/>
  <c r="W566" i="3" s="1"/>
  <c r="A567" i="3"/>
  <c r="B567" i="3"/>
  <c r="C567" i="3"/>
  <c r="D567" i="3"/>
  <c r="E567" i="3"/>
  <c r="F567" i="3"/>
  <c r="H567" i="3"/>
  <c r="I567" i="3" a="1"/>
  <c r="I567" i="3"/>
  <c r="J567" i="3"/>
  <c r="K567" i="3" a="1"/>
  <c r="K567" i="3" s="1"/>
  <c r="L567" i="3"/>
  <c r="N567" i="3"/>
  <c r="O567" i="3" s="1"/>
  <c r="P567" i="3"/>
  <c r="Q567" i="3"/>
  <c r="R567" i="3"/>
  <c r="S567" i="3" s="1"/>
  <c r="T567" i="3"/>
  <c r="U567" i="3"/>
  <c r="V567" i="3"/>
  <c r="W567" i="3" s="1"/>
  <c r="A568" i="3"/>
  <c r="B568" i="3"/>
  <c r="C568" i="3"/>
  <c r="D568" i="3"/>
  <c r="E568" i="3"/>
  <c r="F568" i="3"/>
  <c r="H568" i="3"/>
  <c r="I568" i="3" a="1"/>
  <c r="I568" i="3" s="1"/>
  <c r="J568" i="3"/>
  <c r="K568" i="3" a="1"/>
  <c r="K568" i="3"/>
  <c r="L568" i="3"/>
  <c r="N568" i="3"/>
  <c r="V568" i="3" s="1"/>
  <c r="W568" i="3" s="1"/>
  <c r="P568" i="3"/>
  <c r="Q568" i="3" s="1"/>
  <c r="R568" i="3"/>
  <c r="S568" i="3"/>
  <c r="T568" i="3"/>
  <c r="U568" i="3" s="1"/>
  <c r="A569" i="3"/>
  <c r="B569" i="3"/>
  <c r="C569" i="3"/>
  <c r="D569" i="3"/>
  <c r="E569" i="3"/>
  <c r="F569" i="3"/>
  <c r="H569" i="3"/>
  <c r="I569" i="3" a="1"/>
  <c r="I569" i="3" s="1"/>
  <c r="J569" i="3"/>
  <c r="K569" i="3" a="1"/>
  <c r="K569" i="3" s="1"/>
  <c r="L569" i="3"/>
  <c r="N569" i="3"/>
  <c r="O569" i="3" s="1"/>
  <c r="P569" i="3"/>
  <c r="Q569" i="3" s="1"/>
  <c r="R569" i="3"/>
  <c r="S569" i="3"/>
  <c r="T569" i="3"/>
  <c r="U569" i="3"/>
  <c r="V569" i="3"/>
  <c r="W569" i="3" s="1"/>
  <c r="A570" i="3"/>
  <c r="B570" i="3"/>
  <c r="C570" i="3"/>
  <c r="D570" i="3"/>
  <c r="E570" i="3"/>
  <c r="F570" i="3"/>
  <c r="H570" i="3"/>
  <c r="I570" i="3" a="1"/>
  <c r="I570" i="3" s="1"/>
  <c r="J570" i="3"/>
  <c r="K570" i="3" a="1"/>
  <c r="K570" i="3" s="1"/>
  <c r="L570" i="3"/>
  <c r="N570" i="3"/>
  <c r="O570" i="3" s="1"/>
  <c r="P570" i="3"/>
  <c r="Q570" i="3"/>
  <c r="R570" i="3"/>
  <c r="S570" i="3" s="1"/>
  <c r="T570" i="3"/>
  <c r="U570" i="3"/>
  <c r="V570" i="3"/>
  <c r="W570" i="3" s="1"/>
  <c r="A571" i="3"/>
  <c r="B571" i="3"/>
  <c r="C571" i="3"/>
  <c r="D571" i="3"/>
  <c r="E571" i="3"/>
  <c r="F571" i="3"/>
  <c r="H571" i="3"/>
  <c r="I571" i="3" a="1"/>
  <c r="I571" i="3" s="1"/>
  <c r="J571" i="3"/>
  <c r="K571" i="3" a="1"/>
  <c r="K571" i="3"/>
  <c r="L571" i="3"/>
  <c r="N571" i="3"/>
  <c r="O571" i="3"/>
  <c r="P571" i="3"/>
  <c r="Q571" i="3"/>
  <c r="R571" i="3"/>
  <c r="S571" i="3"/>
  <c r="T571" i="3"/>
  <c r="U571" i="3"/>
  <c r="V571" i="3"/>
  <c r="W571" i="3"/>
  <c r="A572" i="3"/>
  <c r="B572" i="3"/>
  <c r="C572" i="3"/>
  <c r="D572" i="3"/>
  <c r="E572" i="3"/>
  <c r="F572" i="3"/>
  <c r="H572" i="3"/>
  <c r="I572" i="3" a="1"/>
  <c r="I572" i="3" s="1"/>
  <c r="J572" i="3"/>
  <c r="K572" i="3" a="1"/>
  <c r="K572" i="3"/>
  <c r="L572" i="3"/>
  <c r="N572" i="3"/>
  <c r="P572" i="3"/>
  <c r="Q572" i="3" s="1"/>
  <c r="R572" i="3"/>
  <c r="S572" i="3"/>
  <c r="T572" i="3"/>
  <c r="U572" i="3"/>
  <c r="A573" i="3"/>
  <c r="B573" i="3"/>
  <c r="C573" i="3"/>
  <c r="D573" i="3"/>
  <c r="E573" i="3"/>
  <c r="F573" i="3"/>
  <c r="H573" i="3"/>
  <c r="I573" i="3" a="1"/>
  <c r="I573" i="3" s="1"/>
  <c r="J573" i="3"/>
  <c r="K573" i="3" a="1"/>
  <c r="K573" i="3"/>
  <c r="L573" i="3"/>
  <c r="N573" i="3"/>
  <c r="O573" i="3" s="1"/>
  <c r="P573" i="3"/>
  <c r="Q573" i="3" s="1"/>
  <c r="R573" i="3"/>
  <c r="S573" i="3" s="1"/>
  <c r="T573" i="3"/>
  <c r="U573" i="3" s="1"/>
  <c r="A574" i="3"/>
  <c r="B574" i="3"/>
  <c r="C574" i="3"/>
  <c r="D574" i="3"/>
  <c r="E574" i="3"/>
  <c r="F574" i="3"/>
  <c r="H574" i="3"/>
  <c r="I574" i="3" a="1"/>
  <c r="I574" i="3" s="1"/>
  <c r="J574" i="3"/>
  <c r="K574" i="3" a="1"/>
  <c r="K574" i="3" s="1"/>
  <c r="L574" i="3"/>
  <c r="N574" i="3"/>
  <c r="O574" i="3" s="1"/>
  <c r="P574" i="3"/>
  <c r="Q574" i="3"/>
  <c r="R574" i="3"/>
  <c r="S574" i="3" s="1"/>
  <c r="T574" i="3"/>
  <c r="U574" i="3" s="1"/>
  <c r="V574" i="3"/>
  <c r="W574" i="3" s="1"/>
  <c r="A575" i="3"/>
  <c r="B575" i="3"/>
  <c r="C575" i="3"/>
  <c r="D575" i="3"/>
  <c r="E575" i="3"/>
  <c r="F575" i="3"/>
  <c r="H575" i="3"/>
  <c r="I575" i="3" a="1"/>
  <c r="I575" i="3" s="1"/>
  <c r="J575" i="3"/>
  <c r="K575" i="3" a="1"/>
  <c r="K575" i="3" s="1"/>
  <c r="L575" i="3"/>
  <c r="N575" i="3"/>
  <c r="O575" i="3" s="1"/>
  <c r="P575" i="3"/>
  <c r="Q575" i="3" s="1"/>
  <c r="R575" i="3"/>
  <c r="S575" i="3" s="1"/>
  <c r="T575" i="3"/>
  <c r="U575" i="3" s="1"/>
  <c r="A576" i="3"/>
  <c r="B576" i="3"/>
  <c r="C576" i="3"/>
  <c r="D576" i="3"/>
  <c r="E576" i="3"/>
  <c r="F576" i="3"/>
  <c r="H576" i="3"/>
  <c r="I576" i="3" a="1"/>
  <c r="I576" i="3" s="1"/>
  <c r="J576" i="3"/>
  <c r="K576" i="3" a="1"/>
  <c r="K576" i="3" s="1"/>
  <c r="L576" i="3"/>
  <c r="N576" i="3"/>
  <c r="O576" i="3" s="1"/>
  <c r="P576" i="3"/>
  <c r="Q576" i="3" s="1"/>
  <c r="R576" i="3"/>
  <c r="S576" i="3"/>
  <c r="T576" i="3"/>
  <c r="U576" i="3"/>
  <c r="A577" i="3"/>
  <c r="B577" i="3"/>
  <c r="C577" i="3"/>
  <c r="D577" i="3"/>
  <c r="E577" i="3"/>
  <c r="F577" i="3"/>
  <c r="H577" i="3"/>
  <c r="I577" i="3" a="1"/>
  <c r="I577" i="3" s="1"/>
  <c r="J577" i="3"/>
  <c r="K577" i="3" a="1"/>
  <c r="K577" i="3"/>
  <c r="L577" i="3"/>
  <c r="N577" i="3"/>
  <c r="O577" i="3" s="1"/>
  <c r="P577" i="3"/>
  <c r="Q577" i="3" s="1"/>
  <c r="R577" i="3"/>
  <c r="S577" i="3" s="1"/>
  <c r="T577" i="3"/>
  <c r="U577" i="3"/>
  <c r="V577" i="3"/>
  <c r="W577" i="3" s="1"/>
  <c r="A578" i="3"/>
  <c r="B578" i="3"/>
  <c r="C578" i="3"/>
  <c r="D578" i="3"/>
  <c r="E578" i="3"/>
  <c r="F578" i="3"/>
  <c r="H578" i="3"/>
  <c r="I578" i="3" a="1"/>
  <c r="I578" i="3" s="1"/>
  <c r="J578" i="3"/>
  <c r="K578" i="3" a="1"/>
  <c r="K578" i="3" s="1"/>
  <c r="L578" i="3"/>
  <c r="N578" i="3"/>
  <c r="O578" i="3" s="1"/>
  <c r="P578" i="3"/>
  <c r="Q578" i="3" s="1"/>
  <c r="R578" i="3"/>
  <c r="S578" i="3"/>
  <c r="T578" i="3"/>
  <c r="U578" i="3"/>
  <c r="A579" i="3"/>
  <c r="B579" i="3"/>
  <c r="C579" i="3"/>
  <c r="D579" i="3"/>
  <c r="E579" i="3"/>
  <c r="F579" i="3"/>
  <c r="H579" i="3"/>
  <c r="I579" i="3" a="1"/>
  <c r="I579" i="3"/>
  <c r="J579" i="3"/>
  <c r="K579" i="3" a="1"/>
  <c r="K579" i="3"/>
  <c r="L579" i="3"/>
  <c r="N579" i="3"/>
  <c r="O579" i="3"/>
  <c r="P579" i="3"/>
  <c r="Q579" i="3" s="1"/>
  <c r="R579" i="3"/>
  <c r="S579" i="3"/>
  <c r="T579" i="3"/>
  <c r="U579" i="3" s="1"/>
  <c r="V579" i="3"/>
  <c r="W579" i="3" s="1"/>
  <c r="A580" i="3"/>
  <c r="B580" i="3"/>
  <c r="C580" i="3"/>
  <c r="D580" i="3"/>
  <c r="E580" i="3"/>
  <c r="F580" i="3"/>
  <c r="H580" i="3"/>
  <c r="I580" i="3" a="1"/>
  <c r="I580" i="3"/>
  <c r="J580" i="3"/>
  <c r="K580" i="3" a="1"/>
  <c r="K580" i="3"/>
  <c r="L580" i="3"/>
  <c r="N580" i="3"/>
  <c r="O580" i="3"/>
  <c r="P580" i="3"/>
  <c r="Q580" i="3"/>
  <c r="R580" i="3"/>
  <c r="S580" i="3"/>
  <c r="T580" i="3"/>
  <c r="U580" i="3"/>
  <c r="V580" i="3"/>
  <c r="W580" i="3"/>
  <c r="A581" i="3"/>
  <c r="B581" i="3"/>
  <c r="C581" i="3"/>
  <c r="D581" i="3"/>
  <c r="E581" i="3"/>
  <c r="F581" i="3"/>
  <c r="H581" i="3"/>
  <c r="I581" i="3" a="1"/>
  <c r="I581" i="3" s="1"/>
  <c r="J581" i="3"/>
  <c r="K581" i="3" a="1"/>
  <c r="K581" i="3"/>
  <c r="L581" i="3"/>
  <c r="N581" i="3"/>
  <c r="P581" i="3"/>
  <c r="Q581" i="3" s="1"/>
  <c r="R581" i="3"/>
  <c r="S581" i="3" s="1"/>
  <c r="T581" i="3"/>
  <c r="U581" i="3" s="1"/>
  <c r="A582" i="3"/>
  <c r="B582" i="3"/>
  <c r="C582" i="3"/>
  <c r="D582" i="3"/>
  <c r="E582" i="3"/>
  <c r="F582" i="3"/>
  <c r="H582" i="3"/>
  <c r="I582" i="3" a="1"/>
  <c r="I582" i="3" s="1"/>
  <c r="J582" i="3"/>
  <c r="K582" i="3" a="1"/>
  <c r="K582" i="3" s="1"/>
  <c r="L582" i="3"/>
  <c r="N582" i="3"/>
  <c r="P582" i="3"/>
  <c r="Q582" i="3"/>
  <c r="R582" i="3"/>
  <c r="S582" i="3" s="1"/>
  <c r="T582" i="3"/>
  <c r="U582" i="3" s="1"/>
  <c r="A583" i="3"/>
  <c r="B583" i="3"/>
  <c r="C583" i="3"/>
  <c r="D583" i="3"/>
  <c r="E583" i="3"/>
  <c r="F583" i="3"/>
  <c r="H583" i="3"/>
  <c r="I583" i="3" a="1"/>
  <c r="I583" i="3" s="1"/>
  <c r="J583" i="3"/>
  <c r="K583" i="3" a="1"/>
  <c r="K583" i="3" s="1"/>
  <c r="L583" i="3"/>
  <c r="N583" i="3"/>
  <c r="V583" i="3" s="1"/>
  <c r="P583" i="3"/>
  <c r="Q583" i="3" s="1"/>
  <c r="R583" i="3"/>
  <c r="S583" i="3" s="1"/>
  <c r="T583" i="3"/>
  <c r="U583" i="3" s="1"/>
  <c r="W583" i="3"/>
  <c r="A584" i="3"/>
  <c r="B584" i="3"/>
  <c r="C584" i="3"/>
  <c r="D584" i="3"/>
  <c r="E584" i="3"/>
  <c r="F584" i="3"/>
  <c r="H584" i="3"/>
  <c r="I584" i="3" a="1"/>
  <c r="I584" i="3"/>
  <c r="J584" i="3"/>
  <c r="K584" i="3" a="1"/>
  <c r="K584" i="3" s="1"/>
  <c r="L584" i="3"/>
  <c r="N584" i="3"/>
  <c r="O584" i="3" s="1"/>
  <c r="P584" i="3"/>
  <c r="Q584" i="3"/>
  <c r="R584" i="3"/>
  <c r="S584" i="3"/>
  <c r="T584" i="3"/>
  <c r="U584" i="3"/>
  <c r="V584" i="3"/>
  <c r="W584" i="3" s="1"/>
  <c r="A585" i="3"/>
  <c r="B585" i="3"/>
  <c r="C585" i="3"/>
  <c r="D585" i="3"/>
  <c r="E585" i="3"/>
  <c r="F585" i="3"/>
  <c r="H585" i="3"/>
  <c r="I585" i="3" a="1"/>
  <c r="I585" i="3" s="1"/>
  <c r="J585" i="3"/>
  <c r="K585" i="3" a="1"/>
  <c r="K585" i="3" s="1"/>
  <c r="L585" i="3"/>
  <c r="N585" i="3"/>
  <c r="O585" i="3" s="1"/>
  <c r="P585" i="3"/>
  <c r="Q585" i="3"/>
  <c r="R585" i="3"/>
  <c r="S585" i="3" s="1"/>
  <c r="T585" i="3"/>
  <c r="U585" i="3" s="1"/>
  <c r="V585" i="3"/>
  <c r="W585" i="3" s="1"/>
  <c r="A586" i="3"/>
  <c r="B586" i="3"/>
  <c r="C586" i="3"/>
  <c r="D586" i="3"/>
  <c r="E586" i="3"/>
  <c r="F586" i="3"/>
  <c r="H586" i="3"/>
  <c r="I586" i="3" a="1"/>
  <c r="I586" i="3" s="1"/>
  <c r="J586" i="3"/>
  <c r="K586" i="3" a="1"/>
  <c r="K586" i="3" s="1"/>
  <c r="L586" i="3"/>
  <c r="N586" i="3"/>
  <c r="V586" i="3" s="1"/>
  <c r="W586" i="3" s="1"/>
  <c r="P586" i="3"/>
  <c r="Q586" i="3" s="1"/>
  <c r="R586" i="3"/>
  <c r="S586" i="3" s="1"/>
  <c r="T586" i="3"/>
  <c r="U586" i="3"/>
  <c r="A587" i="3"/>
  <c r="B587" i="3"/>
  <c r="C587" i="3"/>
  <c r="D587" i="3"/>
  <c r="E587" i="3"/>
  <c r="F587" i="3"/>
  <c r="H587" i="3"/>
  <c r="I587" i="3" a="1"/>
  <c r="I587" i="3" s="1"/>
  <c r="J587" i="3"/>
  <c r="K587" i="3" a="1"/>
  <c r="K587" i="3"/>
  <c r="L587" i="3"/>
  <c r="N587" i="3"/>
  <c r="O587" i="3" s="1"/>
  <c r="P587" i="3"/>
  <c r="Q587" i="3" s="1"/>
  <c r="R587" i="3"/>
  <c r="S587" i="3" s="1"/>
  <c r="T587" i="3"/>
  <c r="U587" i="3"/>
  <c r="V587" i="3"/>
  <c r="W587" i="3" s="1"/>
  <c r="A588" i="3"/>
  <c r="B588" i="3"/>
  <c r="C588" i="3"/>
  <c r="D588" i="3"/>
  <c r="E588" i="3"/>
  <c r="F588" i="3"/>
  <c r="H588" i="3"/>
  <c r="I588" i="3" a="1"/>
  <c r="I588" i="3"/>
  <c r="J588" i="3"/>
  <c r="K588" i="3" a="1"/>
  <c r="K588" i="3"/>
  <c r="L588" i="3"/>
  <c r="N588" i="3"/>
  <c r="O588" i="3"/>
  <c r="P588" i="3"/>
  <c r="Q588" i="3"/>
  <c r="R588" i="3"/>
  <c r="S588" i="3" s="1"/>
  <c r="T588" i="3"/>
  <c r="U588" i="3" s="1"/>
  <c r="V588" i="3"/>
  <c r="W588" i="3"/>
  <c r="A589" i="3"/>
  <c r="B589" i="3"/>
  <c r="C589" i="3"/>
  <c r="D589" i="3"/>
  <c r="E589" i="3"/>
  <c r="F589" i="3"/>
  <c r="H589" i="3"/>
  <c r="I589" i="3" a="1"/>
  <c r="I589" i="3"/>
  <c r="J589" i="3"/>
  <c r="K589" i="3" a="1"/>
  <c r="K589" i="3" s="1"/>
  <c r="L589" i="3"/>
  <c r="N589" i="3"/>
  <c r="V589" i="3" s="1"/>
  <c r="P589" i="3"/>
  <c r="Q589" i="3" s="1"/>
  <c r="R589" i="3"/>
  <c r="S589" i="3" s="1"/>
  <c r="T589" i="3"/>
  <c r="U589" i="3"/>
  <c r="W589" i="3"/>
  <c r="A590" i="3"/>
  <c r="B590" i="3"/>
  <c r="C590" i="3"/>
  <c r="D590" i="3"/>
  <c r="E590" i="3"/>
  <c r="F590" i="3"/>
  <c r="H590" i="3"/>
  <c r="I590" i="3" a="1"/>
  <c r="I590" i="3" s="1"/>
  <c r="J590" i="3"/>
  <c r="K590" i="3" a="1"/>
  <c r="K590" i="3"/>
  <c r="L590" i="3"/>
  <c r="N590" i="3"/>
  <c r="O590" i="3" s="1"/>
  <c r="P590" i="3"/>
  <c r="Q590" i="3"/>
  <c r="R590" i="3"/>
  <c r="S590" i="3" s="1"/>
  <c r="T590" i="3"/>
  <c r="U590" i="3" s="1"/>
  <c r="A591" i="3"/>
  <c r="B591" i="3"/>
  <c r="C591" i="3"/>
  <c r="D591" i="3"/>
  <c r="E591" i="3"/>
  <c r="F591" i="3"/>
  <c r="H591" i="3"/>
  <c r="I591" i="3" a="1"/>
  <c r="I591" i="3"/>
  <c r="J591" i="3"/>
  <c r="K591" i="3" a="1"/>
  <c r="K591" i="3" s="1"/>
  <c r="L591" i="3"/>
  <c r="N591" i="3"/>
  <c r="O591" i="3" s="1"/>
  <c r="P591" i="3"/>
  <c r="Q591" i="3"/>
  <c r="R591" i="3"/>
  <c r="S591" i="3"/>
  <c r="T591" i="3"/>
  <c r="U591" i="3" s="1"/>
  <c r="V591" i="3"/>
  <c r="W591" i="3" s="1"/>
  <c r="A592" i="3"/>
  <c r="B592" i="3"/>
  <c r="C592" i="3"/>
  <c r="D592" i="3"/>
  <c r="E592" i="3"/>
  <c r="F592" i="3"/>
  <c r="H592" i="3"/>
  <c r="I592" i="3" a="1"/>
  <c r="I592" i="3"/>
  <c r="J592" i="3"/>
  <c r="K592" i="3" a="1"/>
  <c r="K592" i="3" s="1"/>
  <c r="L592" i="3"/>
  <c r="N592" i="3"/>
  <c r="O592" i="3"/>
  <c r="P592" i="3"/>
  <c r="Q592" i="3" s="1"/>
  <c r="R592" i="3"/>
  <c r="S592" i="3"/>
  <c r="T592" i="3"/>
  <c r="U592" i="3" s="1"/>
  <c r="V592" i="3"/>
  <c r="W592" i="3"/>
  <c r="A593" i="3"/>
  <c r="B593" i="3"/>
  <c r="C593" i="3"/>
  <c r="D593" i="3"/>
  <c r="E593" i="3"/>
  <c r="F593" i="3"/>
  <c r="H593" i="3"/>
  <c r="I593" i="3" a="1"/>
  <c r="I593" i="3" s="1"/>
  <c r="J593" i="3"/>
  <c r="K593" i="3" a="1"/>
  <c r="K593" i="3" s="1"/>
  <c r="L593" i="3"/>
  <c r="N593" i="3"/>
  <c r="O593" i="3" s="1"/>
  <c r="P593" i="3"/>
  <c r="Q593" i="3" s="1"/>
  <c r="R593" i="3"/>
  <c r="S593" i="3" s="1"/>
  <c r="T593" i="3"/>
  <c r="U593" i="3" s="1"/>
  <c r="V593" i="3"/>
  <c r="W593" i="3" s="1"/>
  <c r="A594" i="3"/>
  <c r="B594" i="3"/>
  <c r="C594" i="3"/>
  <c r="D594" i="3"/>
  <c r="E594" i="3"/>
  <c r="F594" i="3"/>
  <c r="H594" i="3"/>
  <c r="I594" i="3" a="1"/>
  <c r="I594" i="3" s="1"/>
  <c r="J594" i="3"/>
  <c r="K594" i="3" a="1"/>
  <c r="K594" i="3"/>
  <c r="L594" i="3"/>
  <c r="N594" i="3"/>
  <c r="O594" i="3"/>
  <c r="P594" i="3"/>
  <c r="Q594" i="3" s="1"/>
  <c r="R594" i="3"/>
  <c r="S594" i="3" s="1"/>
  <c r="T594" i="3"/>
  <c r="U594" i="3"/>
  <c r="V594" i="3"/>
  <c r="W594" i="3" s="1"/>
  <c r="A595" i="3"/>
  <c r="B595" i="3"/>
  <c r="C595" i="3"/>
  <c r="D595" i="3"/>
  <c r="E595" i="3"/>
  <c r="F595" i="3"/>
  <c r="H595" i="3"/>
  <c r="I595" i="3" a="1"/>
  <c r="I595" i="3"/>
  <c r="J595" i="3"/>
  <c r="K595" i="3" a="1"/>
  <c r="K595" i="3"/>
  <c r="L595" i="3"/>
  <c r="N595" i="3"/>
  <c r="O595" i="3"/>
  <c r="P595" i="3"/>
  <c r="Q595" i="3" s="1"/>
  <c r="R595" i="3"/>
  <c r="S595" i="3" s="1"/>
  <c r="T595" i="3"/>
  <c r="U595" i="3"/>
  <c r="V595" i="3"/>
  <c r="W595" i="3" s="1"/>
  <c r="A596" i="3"/>
  <c r="B596" i="3"/>
  <c r="C596" i="3"/>
  <c r="D596" i="3"/>
  <c r="E596" i="3"/>
  <c r="F596" i="3"/>
  <c r="H596" i="3"/>
  <c r="I596" i="3" a="1"/>
  <c r="I596" i="3"/>
  <c r="J596" i="3"/>
  <c r="K596" i="3" a="1"/>
  <c r="K596" i="3" s="1"/>
  <c r="L596" i="3"/>
  <c r="N596" i="3"/>
  <c r="O596" i="3"/>
  <c r="P596" i="3"/>
  <c r="Q596" i="3"/>
  <c r="R596" i="3"/>
  <c r="S596" i="3" s="1"/>
  <c r="T596" i="3"/>
  <c r="U596" i="3" s="1"/>
  <c r="V596" i="3"/>
  <c r="W596" i="3"/>
  <c r="A597" i="3"/>
  <c r="B597" i="3"/>
  <c r="C597" i="3"/>
  <c r="D597" i="3"/>
  <c r="E597" i="3"/>
  <c r="F597" i="3"/>
  <c r="H597" i="3"/>
  <c r="I597" i="3" a="1"/>
  <c r="I597" i="3" s="1"/>
  <c r="J597" i="3"/>
  <c r="K597" i="3" a="1"/>
  <c r="K597" i="3" s="1"/>
  <c r="L597" i="3"/>
  <c r="N597" i="3"/>
  <c r="V597" i="3" s="1"/>
  <c r="W597" i="3" s="1"/>
  <c r="P597" i="3"/>
  <c r="Q597" i="3" s="1"/>
  <c r="R597" i="3"/>
  <c r="S597" i="3" s="1"/>
  <c r="T597" i="3"/>
  <c r="U597" i="3"/>
  <c r="A598" i="3"/>
  <c r="B598" i="3"/>
  <c r="C598" i="3"/>
  <c r="D598" i="3"/>
  <c r="E598" i="3"/>
  <c r="F598" i="3"/>
  <c r="H598" i="3"/>
  <c r="I598" i="3" a="1"/>
  <c r="I598" i="3" s="1"/>
  <c r="J598" i="3"/>
  <c r="K598" i="3" a="1"/>
  <c r="K598" i="3" s="1"/>
  <c r="L598" i="3"/>
  <c r="N598" i="3"/>
  <c r="V598" i="3" s="1"/>
  <c r="W598" i="3" s="1"/>
  <c r="P598" i="3"/>
  <c r="Q598" i="3"/>
  <c r="R598" i="3"/>
  <c r="S598" i="3" s="1"/>
  <c r="T598" i="3"/>
  <c r="U598" i="3" s="1"/>
  <c r="A599" i="3"/>
  <c r="B599" i="3"/>
  <c r="C599" i="3"/>
  <c r="D599" i="3"/>
  <c r="E599" i="3"/>
  <c r="F599" i="3"/>
  <c r="H599" i="3"/>
  <c r="I599" i="3" a="1"/>
  <c r="I599" i="3" s="1"/>
  <c r="J599" i="3"/>
  <c r="K599" i="3" a="1"/>
  <c r="K599" i="3"/>
  <c r="L599" i="3"/>
  <c r="N599" i="3"/>
  <c r="O599" i="3" s="1"/>
  <c r="P599" i="3"/>
  <c r="Q599" i="3" s="1"/>
  <c r="R599" i="3"/>
  <c r="S599" i="3"/>
  <c r="T599" i="3"/>
  <c r="U599" i="3" s="1"/>
  <c r="V599" i="3"/>
  <c r="W599" i="3" s="1"/>
  <c r="A600" i="3"/>
  <c r="B600" i="3"/>
  <c r="C600" i="3"/>
  <c r="D600" i="3"/>
  <c r="E600" i="3"/>
  <c r="F600" i="3"/>
  <c r="H600" i="3"/>
  <c r="I600" i="3" a="1"/>
  <c r="I600" i="3" s="1"/>
  <c r="J600" i="3"/>
  <c r="K600" i="3" a="1"/>
  <c r="K600" i="3" s="1"/>
  <c r="L600" i="3"/>
  <c r="N600" i="3"/>
  <c r="O600" i="3"/>
  <c r="P600" i="3"/>
  <c r="Q600" i="3"/>
  <c r="R600" i="3"/>
  <c r="S600" i="3"/>
  <c r="T600" i="3"/>
  <c r="U600" i="3" s="1"/>
  <c r="V600" i="3"/>
  <c r="W600" i="3"/>
  <c r="A601" i="3"/>
  <c r="B601" i="3"/>
  <c r="C601" i="3"/>
  <c r="D601" i="3"/>
  <c r="E601" i="3"/>
  <c r="F601" i="3"/>
  <c r="H601" i="3"/>
  <c r="I601" i="3" a="1"/>
  <c r="I601" i="3" s="1"/>
  <c r="J601" i="3"/>
  <c r="K601" i="3" a="1"/>
  <c r="K601" i="3"/>
  <c r="L601" i="3"/>
  <c r="N601" i="3"/>
  <c r="O601" i="3" s="1"/>
  <c r="P601" i="3"/>
  <c r="Q601" i="3" s="1"/>
  <c r="R601" i="3"/>
  <c r="S601" i="3" s="1"/>
  <c r="T601" i="3"/>
  <c r="U601" i="3" s="1"/>
  <c r="V601" i="3"/>
  <c r="W601" i="3" s="1"/>
  <c r="A602" i="3"/>
  <c r="B602" i="3"/>
  <c r="C602" i="3"/>
  <c r="D602" i="3"/>
  <c r="E602" i="3"/>
  <c r="F602" i="3"/>
  <c r="H602" i="3"/>
  <c r="I602" i="3" a="1"/>
  <c r="I602" i="3" s="1"/>
  <c r="J602" i="3"/>
  <c r="K602" i="3" a="1"/>
  <c r="K602" i="3" s="1"/>
  <c r="L602" i="3"/>
  <c r="N602" i="3"/>
  <c r="O602" i="3" s="1"/>
  <c r="P602" i="3"/>
  <c r="Q602" i="3" s="1"/>
  <c r="R602" i="3"/>
  <c r="S602" i="3" s="1"/>
  <c r="T602" i="3"/>
  <c r="U602" i="3"/>
  <c r="A603" i="3"/>
  <c r="B603" i="3"/>
  <c r="C603" i="3"/>
  <c r="D603" i="3"/>
  <c r="E603" i="3"/>
  <c r="F603" i="3"/>
  <c r="H603" i="3"/>
  <c r="I603" i="3" a="1"/>
  <c r="I603" i="3"/>
  <c r="J603" i="3"/>
  <c r="K603" i="3" a="1"/>
  <c r="K603" i="3"/>
  <c r="L603" i="3"/>
  <c r="N603" i="3"/>
  <c r="O603" i="3"/>
  <c r="P603" i="3"/>
  <c r="Q603" i="3" s="1"/>
  <c r="R603" i="3"/>
  <c r="S603" i="3" s="1"/>
  <c r="T603" i="3"/>
  <c r="U603" i="3"/>
  <c r="V603" i="3"/>
  <c r="W603" i="3" s="1"/>
  <c r="A604" i="3"/>
  <c r="B604" i="3"/>
  <c r="C604" i="3"/>
  <c r="D604" i="3"/>
  <c r="E604" i="3"/>
  <c r="F604" i="3"/>
  <c r="H604" i="3"/>
  <c r="I604" i="3" a="1"/>
  <c r="I604" i="3"/>
  <c r="J604" i="3"/>
  <c r="K604" i="3" a="1"/>
  <c r="K604" i="3" s="1"/>
  <c r="L604" i="3"/>
  <c r="N604" i="3"/>
  <c r="O604" i="3"/>
  <c r="P604" i="3"/>
  <c r="Q604" i="3" s="1"/>
  <c r="R604" i="3"/>
  <c r="S604" i="3" s="1"/>
  <c r="T604" i="3"/>
  <c r="U604" i="3"/>
  <c r="V604" i="3"/>
  <c r="W604" i="3"/>
  <c r="A605" i="3"/>
  <c r="B605" i="3"/>
  <c r="C605" i="3"/>
  <c r="D605" i="3"/>
  <c r="E605" i="3"/>
  <c r="F605" i="3"/>
  <c r="H605" i="3"/>
  <c r="I605" i="3" a="1"/>
  <c r="I605" i="3" s="1"/>
  <c r="J605" i="3"/>
  <c r="K605" i="3" a="1"/>
  <c r="K605" i="3"/>
  <c r="L605" i="3"/>
  <c r="N605" i="3"/>
  <c r="O605" i="3" s="1"/>
  <c r="P605" i="3"/>
  <c r="Q605" i="3" s="1"/>
  <c r="R605" i="3"/>
  <c r="S605" i="3" s="1"/>
  <c r="T605" i="3"/>
  <c r="U605" i="3"/>
  <c r="V605" i="3"/>
  <c r="W605" i="3" s="1"/>
  <c r="A606" i="3"/>
  <c r="B606" i="3"/>
  <c r="C606" i="3"/>
  <c r="D606" i="3"/>
  <c r="E606" i="3"/>
  <c r="F606" i="3"/>
  <c r="H606" i="3"/>
  <c r="I606" i="3" a="1"/>
  <c r="I606" i="3" s="1"/>
  <c r="J606" i="3"/>
  <c r="K606" i="3" a="1"/>
  <c r="K606" i="3"/>
  <c r="L606" i="3"/>
  <c r="N606" i="3"/>
  <c r="O606" i="3" s="1"/>
  <c r="P606" i="3"/>
  <c r="Q606" i="3"/>
  <c r="R606" i="3"/>
  <c r="S606" i="3"/>
  <c r="T606" i="3"/>
  <c r="U606" i="3" s="1"/>
  <c r="V606" i="3"/>
  <c r="W606" i="3" s="1"/>
  <c r="A607" i="3"/>
  <c r="B607" i="3"/>
  <c r="C607" i="3"/>
  <c r="D607" i="3"/>
  <c r="E607" i="3"/>
  <c r="F607" i="3"/>
  <c r="H607" i="3"/>
  <c r="I607" i="3" a="1"/>
  <c r="I607" i="3" s="1"/>
  <c r="J607" i="3"/>
  <c r="K607" i="3" a="1"/>
  <c r="K607" i="3"/>
  <c r="L607" i="3"/>
  <c r="N607" i="3"/>
  <c r="P607" i="3"/>
  <c r="Q607" i="3" s="1"/>
  <c r="R607" i="3"/>
  <c r="S607" i="3" s="1"/>
  <c r="T607" i="3"/>
  <c r="U607" i="3" s="1"/>
  <c r="A608" i="3"/>
  <c r="B608" i="3"/>
  <c r="C608" i="3"/>
  <c r="D608" i="3"/>
  <c r="E608" i="3"/>
  <c r="F608" i="3"/>
  <c r="H608" i="3"/>
  <c r="I608" i="3" a="1"/>
  <c r="I608" i="3"/>
  <c r="J608" i="3"/>
  <c r="K608" i="3" a="1"/>
  <c r="K608" i="3" s="1"/>
  <c r="L608" i="3"/>
  <c r="N608" i="3"/>
  <c r="O608" i="3"/>
  <c r="P608" i="3"/>
  <c r="Q608" i="3"/>
  <c r="R608" i="3"/>
  <c r="S608" i="3"/>
  <c r="T608" i="3"/>
  <c r="U608" i="3"/>
  <c r="V608" i="3"/>
  <c r="W608" i="3"/>
  <c r="A609" i="3"/>
  <c r="B609" i="3"/>
  <c r="C609" i="3"/>
  <c r="D609" i="3"/>
  <c r="E609" i="3"/>
  <c r="F609" i="3"/>
  <c r="H609" i="3"/>
  <c r="I609" i="3" a="1"/>
  <c r="I609" i="3" s="1"/>
  <c r="J609" i="3"/>
  <c r="K609" i="3" a="1"/>
  <c r="K609" i="3"/>
  <c r="L609" i="3"/>
  <c r="N609" i="3"/>
  <c r="O609" i="3" s="1"/>
  <c r="P609" i="3"/>
  <c r="Q609" i="3" s="1"/>
  <c r="R609" i="3"/>
  <c r="S609" i="3"/>
  <c r="T609" i="3"/>
  <c r="U609" i="3"/>
  <c r="V609" i="3"/>
  <c r="W609" i="3" s="1"/>
  <c r="A610" i="3"/>
  <c r="B610" i="3"/>
  <c r="C610" i="3"/>
  <c r="D610" i="3"/>
  <c r="E610" i="3"/>
  <c r="F610" i="3"/>
  <c r="H610" i="3"/>
  <c r="I610" i="3" a="1"/>
  <c r="I610" i="3"/>
  <c r="J610" i="3"/>
  <c r="K610" i="3" a="1"/>
  <c r="K610" i="3"/>
  <c r="L610" i="3"/>
  <c r="N610" i="3"/>
  <c r="O610" i="3" s="1"/>
  <c r="P610" i="3"/>
  <c r="Q610" i="3" s="1"/>
  <c r="R610" i="3"/>
  <c r="S610" i="3"/>
  <c r="T610" i="3"/>
  <c r="U610" i="3"/>
  <c r="A611" i="3"/>
  <c r="B611" i="3"/>
  <c r="C611" i="3"/>
  <c r="D611" i="3"/>
  <c r="E611" i="3"/>
  <c r="F611" i="3"/>
  <c r="H611" i="3"/>
  <c r="I611" i="3" a="1"/>
  <c r="I611" i="3" s="1"/>
  <c r="J611" i="3"/>
  <c r="K611" i="3" a="1"/>
  <c r="K611" i="3"/>
  <c r="L611" i="3"/>
  <c r="N611" i="3"/>
  <c r="O611" i="3" s="1"/>
  <c r="P611" i="3"/>
  <c r="Q611" i="3" s="1"/>
  <c r="R611" i="3"/>
  <c r="S611" i="3" s="1"/>
  <c r="T611" i="3"/>
  <c r="U611" i="3"/>
  <c r="V611" i="3"/>
  <c r="W611" i="3" s="1"/>
  <c r="A612" i="3"/>
  <c r="B612" i="3"/>
  <c r="C612" i="3"/>
  <c r="D612" i="3"/>
  <c r="E612" i="3"/>
  <c r="F612" i="3"/>
  <c r="H612" i="3"/>
  <c r="I612" i="3" a="1"/>
  <c r="I612" i="3"/>
  <c r="J612" i="3"/>
  <c r="K612" i="3" a="1"/>
  <c r="K612" i="3"/>
  <c r="L612" i="3"/>
  <c r="N612" i="3"/>
  <c r="O612" i="3"/>
  <c r="P612" i="3"/>
  <c r="Q612" i="3" s="1"/>
  <c r="R612" i="3"/>
  <c r="S612" i="3"/>
  <c r="T612" i="3"/>
  <c r="U612" i="3" s="1"/>
  <c r="V612" i="3"/>
  <c r="W612" i="3"/>
  <c r="A613" i="3"/>
  <c r="B613" i="3"/>
  <c r="C613" i="3"/>
  <c r="D613" i="3"/>
  <c r="E613" i="3"/>
  <c r="F613" i="3"/>
  <c r="H613" i="3"/>
  <c r="I613" i="3" a="1"/>
  <c r="I613" i="3" s="1"/>
  <c r="J613" i="3"/>
  <c r="K613" i="3" a="1"/>
  <c r="K613" i="3" s="1"/>
  <c r="L613" i="3"/>
  <c r="N613" i="3"/>
  <c r="O613" i="3" s="1"/>
  <c r="P613" i="3"/>
  <c r="Q613" i="3"/>
  <c r="R613" i="3"/>
  <c r="S613" i="3" s="1"/>
  <c r="T613" i="3"/>
  <c r="U613" i="3"/>
  <c r="V613" i="3"/>
  <c r="W613" i="3" s="1"/>
  <c r="A614" i="3"/>
  <c r="B614" i="3"/>
  <c r="C614" i="3"/>
  <c r="D614" i="3"/>
  <c r="E614" i="3"/>
  <c r="F614" i="3"/>
  <c r="H614" i="3"/>
  <c r="I614" i="3" a="1"/>
  <c r="I614" i="3"/>
  <c r="J614" i="3"/>
  <c r="K614" i="3" a="1"/>
  <c r="K614" i="3"/>
  <c r="L614" i="3"/>
  <c r="N614" i="3"/>
  <c r="O614" i="3"/>
  <c r="P614" i="3"/>
  <c r="Q614" i="3"/>
  <c r="R614" i="3"/>
  <c r="S614" i="3"/>
  <c r="T614" i="3"/>
  <c r="U614" i="3" s="1"/>
  <c r="V614" i="3"/>
  <c r="W614" i="3"/>
  <c r="A615" i="3"/>
  <c r="B615" i="3"/>
  <c r="C615" i="3"/>
  <c r="D615" i="3"/>
  <c r="E615" i="3"/>
  <c r="F615" i="3"/>
  <c r="H615" i="3"/>
  <c r="I615" i="3" a="1"/>
  <c r="I615" i="3"/>
  <c r="J615" i="3"/>
  <c r="K615" i="3" a="1"/>
  <c r="K615" i="3" s="1"/>
  <c r="L615" i="3"/>
  <c r="N615" i="3"/>
  <c r="O615" i="3"/>
  <c r="P615" i="3"/>
  <c r="Q615" i="3"/>
  <c r="R615" i="3"/>
  <c r="S615" i="3" s="1"/>
  <c r="T615" i="3"/>
  <c r="U615" i="3" s="1"/>
  <c r="V615" i="3"/>
  <c r="W615" i="3" s="1"/>
  <c r="A616" i="3"/>
  <c r="B616" i="3"/>
  <c r="C616" i="3"/>
  <c r="D616" i="3"/>
  <c r="E616" i="3"/>
  <c r="F616" i="3"/>
  <c r="H616" i="3"/>
  <c r="I616" i="3" a="1"/>
  <c r="I616" i="3" s="1"/>
  <c r="J616" i="3"/>
  <c r="K616" i="3" a="1"/>
  <c r="K616" i="3" s="1"/>
  <c r="L616" i="3"/>
  <c r="N616" i="3"/>
  <c r="O616" i="3"/>
  <c r="P616" i="3"/>
  <c r="Q616" i="3" s="1"/>
  <c r="R616" i="3"/>
  <c r="S616" i="3"/>
  <c r="T616" i="3"/>
  <c r="U616" i="3" s="1"/>
  <c r="V616" i="3"/>
  <c r="W616" i="3"/>
  <c r="A617" i="3"/>
  <c r="B617" i="3"/>
  <c r="C617" i="3"/>
  <c r="D617" i="3"/>
  <c r="E617" i="3"/>
  <c r="F617" i="3"/>
  <c r="H617" i="3"/>
  <c r="I617" i="3" a="1"/>
  <c r="I617" i="3" s="1"/>
  <c r="J617" i="3"/>
  <c r="K617" i="3" a="1"/>
  <c r="K617" i="3"/>
  <c r="L617" i="3"/>
  <c r="N617" i="3"/>
  <c r="O617" i="3" s="1"/>
  <c r="P617" i="3"/>
  <c r="Q617" i="3"/>
  <c r="R617" i="3"/>
  <c r="S617" i="3" s="1"/>
  <c r="T617" i="3"/>
  <c r="U617" i="3"/>
  <c r="V617" i="3"/>
  <c r="W617" i="3" s="1"/>
  <c r="A618" i="3"/>
  <c r="B618" i="3"/>
  <c r="C618" i="3"/>
  <c r="D618" i="3"/>
  <c r="E618" i="3"/>
  <c r="F618" i="3"/>
  <c r="H618" i="3"/>
  <c r="I618" i="3" a="1"/>
  <c r="I618" i="3"/>
  <c r="J618" i="3"/>
  <c r="K618" i="3" a="1"/>
  <c r="K618" i="3" s="1"/>
  <c r="L618" i="3"/>
  <c r="N618" i="3"/>
  <c r="O618" i="3"/>
  <c r="P618" i="3"/>
  <c r="Q618" i="3"/>
  <c r="R618" i="3"/>
  <c r="S618" i="3" s="1"/>
  <c r="T618" i="3"/>
  <c r="U618" i="3"/>
  <c r="V618" i="3"/>
  <c r="W618" i="3"/>
  <c r="A619" i="3"/>
  <c r="B619" i="3"/>
  <c r="C619" i="3"/>
  <c r="D619" i="3"/>
  <c r="E619" i="3"/>
  <c r="F619" i="3"/>
  <c r="H619" i="3"/>
  <c r="I619" i="3" a="1"/>
  <c r="I619" i="3"/>
  <c r="J619" i="3"/>
  <c r="K619" i="3" a="1"/>
  <c r="K619" i="3"/>
  <c r="L619" i="3"/>
  <c r="N619" i="3"/>
  <c r="V619" i="3" s="1"/>
  <c r="O619" i="3"/>
  <c r="P619" i="3"/>
  <c r="Q619" i="3" s="1"/>
  <c r="R619" i="3"/>
  <c r="S619" i="3"/>
  <c r="T619" i="3"/>
  <c r="U619" i="3"/>
  <c r="W619" i="3"/>
  <c r="A620" i="3"/>
  <c r="B620" i="3"/>
  <c r="C620" i="3"/>
  <c r="D620" i="3"/>
  <c r="E620" i="3"/>
  <c r="F620" i="3"/>
  <c r="H620" i="3"/>
  <c r="I620" i="3" a="1"/>
  <c r="I620" i="3"/>
  <c r="J620" i="3"/>
  <c r="K620" i="3" a="1"/>
  <c r="K620" i="3"/>
  <c r="L620" i="3"/>
  <c r="N620" i="3"/>
  <c r="O620" i="3"/>
  <c r="P620" i="3"/>
  <c r="Q620" i="3"/>
  <c r="R620" i="3"/>
  <c r="S620" i="3" s="1"/>
  <c r="T620" i="3"/>
  <c r="U620" i="3" s="1"/>
  <c r="V620" i="3"/>
  <c r="W620" i="3"/>
  <c r="A621" i="3"/>
  <c r="B621" i="3"/>
  <c r="C621" i="3"/>
  <c r="D621" i="3"/>
  <c r="E621" i="3"/>
  <c r="F621" i="3"/>
  <c r="H621" i="3"/>
  <c r="I621" i="3" a="1"/>
  <c r="I621" i="3"/>
  <c r="J621" i="3"/>
  <c r="K621" i="3" a="1"/>
  <c r="K621" i="3" s="1"/>
  <c r="L621" i="3"/>
  <c r="N621" i="3"/>
  <c r="V621" i="3" s="1"/>
  <c r="O621" i="3"/>
  <c r="P621" i="3"/>
  <c r="Q621" i="3"/>
  <c r="R621" i="3"/>
  <c r="S621" i="3" s="1"/>
  <c r="T621" i="3"/>
  <c r="U621" i="3" s="1"/>
  <c r="W621" i="3"/>
  <c r="A622" i="3"/>
  <c r="B622" i="3"/>
  <c r="C622" i="3"/>
  <c r="D622" i="3"/>
  <c r="E622" i="3"/>
  <c r="F622" i="3"/>
  <c r="H622" i="3"/>
  <c r="I622" i="3" a="1"/>
  <c r="I622" i="3"/>
  <c r="J622" i="3"/>
  <c r="K622" i="3" a="1"/>
  <c r="K622" i="3" s="1"/>
  <c r="L622" i="3"/>
  <c r="N622" i="3"/>
  <c r="O622" i="3" s="1"/>
  <c r="P622" i="3"/>
  <c r="Q622" i="3"/>
  <c r="R622" i="3"/>
  <c r="S622" i="3"/>
  <c r="T622" i="3"/>
  <c r="U622" i="3" s="1"/>
  <c r="V622" i="3"/>
  <c r="W622" i="3" s="1"/>
  <c r="A623" i="3"/>
  <c r="B623" i="3"/>
  <c r="C623" i="3"/>
  <c r="D623" i="3"/>
  <c r="E623" i="3"/>
  <c r="F623" i="3"/>
  <c r="H623" i="3"/>
  <c r="I623" i="3" a="1"/>
  <c r="I623" i="3" s="1"/>
  <c r="J623" i="3"/>
  <c r="K623" i="3" a="1"/>
  <c r="K623" i="3"/>
  <c r="L623" i="3"/>
  <c r="N623" i="3"/>
  <c r="O623" i="3"/>
  <c r="P623" i="3"/>
  <c r="Q623" i="3"/>
  <c r="R623" i="3"/>
  <c r="S623" i="3"/>
  <c r="T623" i="3"/>
  <c r="U623" i="3" s="1"/>
  <c r="V623" i="3"/>
  <c r="W623" i="3" s="1"/>
  <c r="A624" i="3"/>
  <c r="B624" i="3"/>
  <c r="C624" i="3"/>
  <c r="D624" i="3"/>
  <c r="E624" i="3"/>
  <c r="F624" i="3"/>
  <c r="H624" i="3"/>
  <c r="I624" i="3" a="1"/>
  <c r="I624" i="3"/>
  <c r="J624" i="3"/>
  <c r="K624" i="3" a="1"/>
  <c r="K624" i="3" s="1"/>
  <c r="L624" i="3"/>
  <c r="N624" i="3"/>
  <c r="O624" i="3" s="1"/>
  <c r="P624" i="3"/>
  <c r="Q624" i="3"/>
  <c r="R624" i="3"/>
  <c r="S624" i="3"/>
  <c r="T624" i="3"/>
  <c r="U624" i="3"/>
  <c r="A625" i="3"/>
  <c r="B625" i="3"/>
  <c r="C625" i="3"/>
  <c r="D625" i="3"/>
  <c r="E625" i="3"/>
  <c r="F625" i="3"/>
  <c r="H625" i="3"/>
  <c r="I625" i="3" a="1"/>
  <c r="I625" i="3" s="1"/>
  <c r="J625" i="3"/>
  <c r="K625" i="3" a="1"/>
  <c r="K625" i="3" s="1"/>
  <c r="L625" i="3"/>
  <c r="N625" i="3"/>
  <c r="O625" i="3" s="1"/>
  <c r="P625" i="3"/>
  <c r="Q625" i="3"/>
  <c r="R625" i="3"/>
  <c r="S625" i="3"/>
  <c r="T625" i="3"/>
  <c r="U625" i="3"/>
  <c r="A626" i="3"/>
  <c r="B626" i="3"/>
  <c r="C626" i="3"/>
  <c r="D626" i="3"/>
  <c r="E626" i="3"/>
  <c r="F626" i="3"/>
  <c r="H626" i="3"/>
  <c r="I626" i="3" a="1"/>
  <c r="I626" i="3"/>
  <c r="J626" i="3"/>
  <c r="K626" i="3" a="1"/>
  <c r="K626" i="3"/>
  <c r="L626" i="3"/>
  <c r="N626" i="3"/>
  <c r="O626" i="3"/>
  <c r="P626" i="3"/>
  <c r="Q626" i="3" s="1"/>
  <c r="R626" i="3"/>
  <c r="S626" i="3"/>
  <c r="T626" i="3"/>
  <c r="U626" i="3"/>
  <c r="V626" i="3"/>
  <c r="W626" i="3"/>
  <c r="A627" i="3"/>
  <c r="B627" i="3"/>
  <c r="C627" i="3"/>
  <c r="D627" i="3"/>
  <c r="E627" i="3"/>
  <c r="F627" i="3"/>
  <c r="H627" i="3"/>
  <c r="I627" i="3" a="1"/>
  <c r="I627" i="3"/>
  <c r="J627" i="3"/>
  <c r="K627" i="3" a="1"/>
  <c r="K627" i="3"/>
  <c r="L627" i="3"/>
  <c r="N627" i="3"/>
  <c r="O627" i="3" s="1"/>
  <c r="P627" i="3"/>
  <c r="Q627" i="3" s="1"/>
  <c r="R627" i="3"/>
  <c r="S627" i="3"/>
  <c r="T627" i="3"/>
  <c r="U627" i="3"/>
  <c r="A628" i="3"/>
  <c r="B628" i="3"/>
  <c r="C628" i="3"/>
  <c r="D628" i="3"/>
  <c r="E628" i="3"/>
  <c r="F628" i="3"/>
  <c r="H628" i="3"/>
  <c r="I628" i="3" a="1"/>
  <c r="I628" i="3"/>
  <c r="J628" i="3"/>
  <c r="K628" i="3" a="1"/>
  <c r="K628" i="3"/>
  <c r="L628" i="3"/>
  <c r="N628" i="3"/>
  <c r="O628" i="3"/>
  <c r="P628" i="3"/>
  <c r="Q628" i="3" s="1"/>
  <c r="R628" i="3"/>
  <c r="S628" i="3"/>
  <c r="T628" i="3"/>
  <c r="U628" i="3" s="1"/>
  <c r="V628" i="3"/>
  <c r="W628" i="3"/>
  <c r="A629" i="3"/>
  <c r="B629" i="3"/>
  <c r="C629" i="3"/>
  <c r="D629" i="3"/>
  <c r="E629" i="3"/>
  <c r="F629" i="3"/>
  <c r="H629" i="3"/>
  <c r="I629" i="3" a="1"/>
  <c r="I629" i="3"/>
  <c r="J629" i="3"/>
  <c r="K629" i="3" a="1"/>
  <c r="K629" i="3" s="1"/>
  <c r="L629" i="3"/>
  <c r="N629" i="3"/>
  <c r="O629" i="3"/>
  <c r="P629" i="3"/>
  <c r="Q629" i="3"/>
  <c r="R629" i="3"/>
  <c r="S629" i="3" s="1"/>
  <c r="T629" i="3"/>
  <c r="U629" i="3"/>
  <c r="V629" i="3"/>
  <c r="W629" i="3" s="1"/>
  <c r="A630" i="3"/>
  <c r="B630" i="3"/>
  <c r="C630" i="3"/>
  <c r="D630" i="3"/>
  <c r="E630" i="3"/>
  <c r="F630" i="3"/>
  <c r="H630" i="3"/>
  <c r="I630" i="3" a="1"/>
  <c r="I630" i="3" s="1"/>
  <c r="J630" i="3"/>
  <c r="K630" i="3" a="1"/>
  <c r="K630" i="3"/>
  <c r="L630" i="3"/>
  <c r="N630" i="3"/>
  <c r="O630" i="3"/>
  <c r="P630" i="3"/>
  <c r="Q630" i="3"/>
  <c r="R630" i="3"/>
  <c r="S630" i="3" s="1"/>
  <c r="T630" i="3"/>
  <c r="U630" i="3"/>
  <c r="V630" i="3"/>
  <c r="W630" i="3"/>
  <c r="A631" i="3"/>
  <c r="B631" i="3"/>
  <c r="C631" i="3"/>
  <c r="D631" i="3"/>
  <c r="E631" i="3"/>
  <c r="F631" i="3"/>
  <c r="H631" i="3"/>
  <c r="I631" i="3" a="1"/>
  <c r="I631" i="3"/>
  <c r="J631" i="3"/>
  <c r="K631" i="3" a="1"/>
  <c r="K631" i="3"/>
  <c r="L631" i="3"/>
  <c r="N631" i="3"/>
  <c r="O631" i="3" s="1"/>
  <c r="P631" i="3"/>
  <c r="Q631" i="3" s="1"/>
  <c r="R631" i="3"/>
  <c r="S631" i="3"/>
  <c r="T631" i="3"/>
  <c r="U631" i="3" s="1"/>
  <c r="V631" i="3"/>
  <c r="W631" i="3"/>
  <c r="A632" i="3"/>
  <c r="B632" i="3"/>
  <c r="C632" i="3"/>
  <c r="D632" i="3"/>
  <c r="E632" i="3"/>
  <c r="F632" i="3"/>
  <c r="H632" i="3"/>
  <c r="I632" i="3" a="1"/>
  <c r="I632" i="3" s="1"/>
  <c r="J632" i="3"/>
  <c r="K632" i="3" a="1"/>
  <c r="K632" i="3" s="1"/>
  <c r="L632" i="3"/>
  <c r="N632" i="3"/>
  <c r="O632" i="3"/>
  <c r="P632" i="3"/>
  <c r="Q632" i="3" s="1"/>
  <c r="R632" i="3"/>
  <c r="S632" i="3"/>
  <c r="T632" i="3"/>
  <c r="U632" i="3"/>
  <c r="V632" i="3"/>
  <c r="W632" i="3" s="1"/>
  <c r="A633" i="3"/>
  <c r="B633" i="3"/>
  <c r="C633" i="3"/>
  <c r="D633" i="3"/>
  <c r="E633" i="3"/>
  <c r="F633" i="3"/>
  <c r="H633" i="3"/>
  <c r="I633" i="3" a="1"/>
  <c r="I633" i="3" s="1"/>
  <c r="J633" i="3"/>
  <c r="K633" i="3" a="1"/>
  <c r="K633" i="3"/>
  <c r="L633" i="3"/>
  <c r="N633" i="3"/>
  <c r="P633" i="3"/>
  <c r="Q633" i="3"/>
  <c r="R633" i="3"/>
  <c r="S633" i="3"/>
  <c r="T633" i="3"/>
  <c r="U633" i="3" s="1"/>
  <c r="A634" i="3"/>
  <c r="B634" i="3"/>
  <c r="C634" i="3"/>
  <c r="D634" i="3"/>
  <c r="E634" i="3"/>
  <c r="F634" i="3"/>
  <c r="H634" i="3"/>
  <c r="I634" i="3" a="1"/>
  <c r="I634" i="3" s="1"/>
  <c r="J634" i="3"/>
  <c r="K634" i="3" a="1"/>
  <c r="K634" i="3" s="1"/>
  <c r="L634" i="3"/>
  <c r="N634" i="3"/>
  <c r="O634" i="3" s="1"/>
  <c r="P634" i="3"/>
  <c r="Q634" i="3"/>
  <c r="R634" i="3"/>
  <c r="S634" i="3" s="1"/>
  <c r="T634" i="3"/>
  <c r="U634" i="3"/>
  <c r="A635" i="3"/>
  <c r="B635" i="3"/>
  <c r="C635" i="3"/>
  <c r="D635" i="3"/>
  <c r="E635" i="3"/>
  <c r="F635" i="3"/>
  <c r="H635" i="3"/>
  <c r="I635" i="3" a="1"/>
  <c r="I635" i="3"/>
  <c r="J635" i="3"/>
  <c r="K635" i="3" a="1"/>
  <c r="K635" i="3"/>
  <c r="L635" i="3"/>
  <c r="N635" i="3"/>
  <c r="V635" i="3" s="1"/>
  <c r="W635" i="3" s="1"/>
  <c r="O635" i="3"/>
  <c r="P635" i="3"/>
  <c r="Q635" i="3" s="1"/>
  <c r="R635" i="3"/>
  <c r="S635" i="3"/>
  <c r="T635" i="3"/>
  <c r="U635" i="3"/>
  <c r="A636" i="3"/>
  <c r="B636" i="3"/>
  <c r="C636" i="3"/>
  <c r="D636" i="3"/>
  <c r="E636" i="3"/>
  <c r="F636" i="3"/>
  <c r="H636" i="3"/>
  <c r="I636" i="3" a="1"/>
  <c r="I636" i="3"/>
  <c r="J636" i="3"/>
  <c r="K636" i="3" a="1"/>
  <c r="K636" i="3"/>
  <c r="L636" i="3"/>
  <c r="N636" i="3"/>
  <c r="O636" i="3"/>
  <c r="P636" i="3"/>
  <c r="Q636" i="3"/>
  <c r="R636" i="3"/>
  <c r="S636" i="3" s="1"/>
  <c r="T636" i="3"/>
  <c r="U636" i="3"/>
  <c r="V636" i="3"/>
  <c r="W636" i="3"/>
  <c r="A637" i="3"/>
  <c r="B637" i="3"/>
  <c r="C637" i="3"/>
  <c r="D637" i="3"/>
  <c r="E637" i="3"/>
  <c r="F637" i="3"/>
  <c r="H637" i="3"/>
  <c r="I637" i="3" a="1"/>
  <c r="I637" i="3"/>
  <c r="J637" i="3"/>
  <c r="K637" i="3" a="1"/>
  <c r="K637" i="3"/>
  <c r="L637" i="3"/>
  <c r="N637" i="3"/>
  <c r="V637" i="3" s="1"/>
  <c r="W637" i="3" s="1"/>
  <c r="P637" i="3"/>
  <c r="Q637" i="3"/>
  <c r="R637" i="3"/>
  <c r="S637" i="3" s="1"/>
  <c r="T637" i="3"/>
  <c r="U637" i="3" s="1"/>
  <c r="A638" i="3"/>
  <c r="B638" i="3"/>
  <c r="C638" i="3"/>
  <c r="D638" i="3"/>
  <c r="E638" i="3"/>
  <c r="F638" i="3"/>
  <c r="H638" i="3"/>
  <c r="I638" i="3" a="1"/>
  <c r="I638" i="3"/>
  <c r="J638" i="3"/>
  <c r="K638" i="3" a="1"/>
  <c r="K638" i="3" s="1"/>
  <c r="L638" i="3"/>
  <c r="N638" i="3"/>
  <c r="O638" i="3"/>
  <c r="P638" i="3"/>
  <c r="Q638" i="3"/>
  <c r="R638" i="3"/>
  <c r="S638" i="3"/>
  <c r="T638" i="3"/>
  <c r="U638" i="3"/>
  <c r="V638" i="3"/>
  <c r="W638" i="3"/>
  <c r="A639" i="3"/>
  <c r="B639" i="3"/>
  <c r="C639" i="3"/>
  <c r="D639" i="3"/>
  <c r="E639" i="3"/>
  <c r="F639" i="3"/>
  <c r="H639" i="3"/>
  <c r="I639" i="3" a="1"/>
  <c r="I639" i="3" s="1"/>
  <c r="J639" i="3"/>
  <c r="K639" i="3" a="1"/>
  <c r="K639" i="3"/>
  <c r="L639" i="3"/>
  <c r="N639" i="3"/>
  <c r="V639" i="3" s="1"/>
  <c r="P639" i="3"/>
  <c r="Q639" i="3"/>
  <c r="R639" i="3"/>
  <c r="S639" i="3" s="1"/>
  <c r="T639" i="3"/>
  <c r="U639" i="3" s="1"/>
  <c r="W639" i="3"/>
  <c r="A640" i="3"/>
  <c r="B640" i="3"/>
  <c r="C640" i="3"/>
  <c r="D640" i="3"/>
  <c r="E640" i="3"/>
  <c r="F640" i="3"/>
  <c r="H640" i="3"/>
  <c r="I640" i="3" a="1"/>
  <c r="I640" i="3"/>
  <c r="J640" i="3"/>
  <c r="K640" i="3" a="1"/>
  <c r="K640" i="3" s="1"/>
  <c r="L640" i="3"/>
  <c r="N640" i="3"/>
  <c r="O640" i="3" s="1"/>
  <c r="P640" i="3"/>
  <c r="Q640" i="3" s="1"/>
  <c r="R640" i="3"/>
  <c r="S640" i="3"/>
  <c r="T640" i="3"/>
  <c r="U640" i="3" s="1"/>
  <c r="A641" i="3"/>
  <c r="B641" i="3"/>
  <c r="C641" i="3"/>
  <c r="D641" i="3"/>
  <c r="E641" i="3"/>
  <c r="F641" i="3"/>
  <c r="H641" i="3"/>
  <c r="I641" i="3" a="1"/>
  <c r="I641" i="3" s="1"/>
  <c r="J641" i="3"/>
  <c r="K641" i="3" a="1"/>
  <c r="K641" i="3"/>
  <c r="L641" i="3"/>
  <c r="N641" i="3"/>
  <c r="P641" i="3"/>
  <c r="Q641" i="3"/>
  <c r="R641" i="3"/>
  <c r="S641" i="3"/>
  <c r="T641" i="3"/>
  <c r="U641" i="3" s="1"/>
  <c r="A642" i="3"/>
  <c r="B642" i="3"/>
  <c r="C642" i="3"/>
  <c r="D642" i="3"/>
  <c r="E642" i="3"/>
  <c r="F642" i="3"/>
  <c r="H642" i="3"/>
  <c r="I642" i="3" a="1"/>
  <c r="I642" i="3" s="1"/>
  <c r="J642" i="3"/>
  <c r="K642" i="3" a="1"/>
  <c r="K642" i="3"/>
  <c r="L642" i="3"/>
  <c r="N642" i="3"/>
  <c r="O642" i="3"/>
  <c r="P642" i="3"/>
  <c r="Q642" i="3"/>
  <c r="R642" i="3"/>
  <c r="S642" i="3"/>
  <c r="T642" i="3"/>
  <c r="U642" i="3"/>
  <c r="V642" i="3"/>
  <c r="W642" i="3"/>
  <c r="A643" i="3"/>
  <c r="B643" i="3"/>
  <c r="C643" i="3"/>
  <c r="D643" i="3"/>
  <c r="E643" i="3"/>
  <c r="F643" i="3"/>
  <c r="H643" i="3"/>
  <c r="I643" i="3" a="1"/>
  <c r="I643" i="3" s="1"/>
  <c r="J643" i="3"/>
  <c r="K643" i="3" a="1"/>
  <c r="K643" i="3"/>
  <c r="L643" i="3"/>
  <c r="N643" i="3"/>
  <c r="P643" i="3"/>
  <c r="Q643" i="3" s="1"/>
  <c r="R643" i="3"/>
  <c r="S643" i="3"/>
  <c r="T643" i="3"/>
  <c r="U643" i="3" s="1"/>
  <c r="A644" i="3"/>
  <c r="B644" i="3"/>
  <c r="C644" i="3"/>
  <c r="D644" i="3"/>
  <c r="E644" i="3"/>
  <c r="F644" i="3"/>
  <c r="H644" i="3"/>
  <c r="I644" i="3" a="1"/>
  <c r="I644" i="3"/>
  <c r="J644" i="3"/>
  <c r="K644" i="3" a="1"/>
  <c r="K644" i="3" s="1"/>
  <c r="L644" i="3"/>
  <c r="N644" i="3"/>
  <c r="O644" i="3"/>
  <c r="P644" i="3"/>
  <c r="Q644" i="3"/>
  <c r="R644" i="3"/>
  <c r="S644" i="3" s="1"/>
  <c r="T644" i="3"/>
  <c r="U644" i="3" s="1"/>
  <c r="V644" i="3"/>
  <c r="W644" i="3"/>
  <c r="A645" i="3"/>
  <c r="B645" i="3"/>
  <c r="C645" i="3"/>
  <c r="D645" i="3"/>
  <c r="E645" i="3"/>
  <c r="F645" i="3"/>
  <c r="H645" i="3"/>
  <c r="I645" i="3" a="1"/>
  <c r="I645" i="3"/>
  <c r="J645" i="3"/>
  <c r="K645" i="3" a="1"/>
  <c r="K645" i="3" s="1"/>
  <c r="L645" i="3"/>
  <c r="N645" i="3"/>
  <c r="O645" i="3" s="1"/>
  <c r="P645" i="3"/>
  <c r="Q645" i="3"/>
  <c r="R645" i="3"/>
  <c r="S645" i="3" s="1"/>
  <c r="T645" i="3"/>
  <c r="U645" i="3"/>
  <c r="V645" i="3"/>
  <c r="W645" i="3" s="1"/>
  <c r="A646" i="3"/>
  <c r="B646" i="3"/>
  <c r="C646" i="3"/>
  <c r="D646" i="3"/>
  <c r="E646" i="3"/>
  <c r="F646" i="3"/>
  <c r="H646" i="3"/>
  <c r="I646" i="3" a="1"/>
  <c r="I646" i="3"/>
  <c r="J646" i="3"/>
  <c r="K646" i="3" a="1"/>
  <c r="K646" i="3"/>
  <c r="L646" i="3"/>
  <c r="N646" i="3"/>
  <c r="O646" i="3" s="1"/>
  <c r="P646" i="3"/>
  <c r="Q646" i="3"/>
  <c r="R646" i="3"/>
  <c r="S646" i="3" s="1"/>
  <c r="T646" i="3"/>
  <c r="U646" i="3" s="1"/>
  <c r="V646" i="3"/>
  <c r="W646" i="3" s="1"/>
  <c r="A647" i="3"/>
  <c r="B647" i="3"/>
  <c r="C647" i="3"/>
  <c r="D647" i="3"/>
  <c r="E647" i="3"/>
  <c r="F647" i="3"/>
  <c r="H647" i="3"/>
  <c r="I647" i="3" a="1"/>
  <c r="I647" i="3"/>
  <c r="J647" i="3"/>
  <c r="K647" i="3" a="1"/>
  <c r="K647" i="3" s="1"/>
  <c r="L647" i="3"/>
  <c r="N647" i="3"/>
  <c r="O647" i="3"/>
  <c r="P647" i="3"/>
  <c r="Q647" i="3"/>
  <c r="R647" i="3"/>
  <c r="S647" i="3" s="1"/>
  <c r="T647" i="3"/>
  <c r="U647" i="3" s="1"/>
  <c r="V647" i="3"/>
  <c r="W647" i="3" s="1"/>
  <c r="A648" i="3"/>
  <c r="B648" i="3"/>
  <c r="C648" i="3"/>
  <c r="D648" i="3"/>
  <c r="E648" i="3"/>
  <c r="F648" i="3"/>
  <c r="H648" i="3"/>
  <c r="I648" i="3" a="1"/>
  <c r="I648" i="3" s="1"/>
  <c r="J648" i="3"/>
  <c r="K648" i="3" a="1"/>
  <c r="K648" i="3" s="1"/>
  <c r="L648" i="3"/>
  <c r="N648" i="3"/>
  <c r="V648" i="3" s="1"/>
  <c r="W648" i="3" s="1"/>
  <c r="P648" i="3"/>
  <c r="Q648" i="3" s="1"/>
  <c r="R648" i="3"/>
  <c r="S648" i="3"/>
  <c r="T648" i="3"/>
  <c r="U648" i="3" s="1"/>
  <c r="A649" i="3"/>
  <c r="B649" i="3"/>
  <c r="C649" i="3"/>
  <c r="D649" i="3"/>
  <c r="E649" i="3"/>
  <c r="F649" i="3"/>
  <c r="H649" i="3"/>
  <c r="I649" i="3" a="1"/>
  <c r="I649" i="3" s="1"/>
  <c r="J649" i="3"/>
  <c r="K649" i="3" a="1"/>
  <c r="K649" i="3"/>
  <c r="L649" i="3"/>
  <c r="N649" i="3"/>
  <c r="O649" i="3" s="1"/>
  <c r="P649" i="3"/>
  <c r="Q649" i="3" s="1"/>
  <c r="R649" i="3"/>
  <c r="S649" i="3" s="1"/>
  <c r="T649" i="3"/>
  <c r="U649" i="3"/>
  <c r="V649" i="3"/>
  <c r="W649" i="3" s="1"/>
  <c r="A650" i="3"/>
  <c r="B650" i="3"/>
  <c r="C650" i="3"/>
  <c r="D650" i="3"/>
  <c r="E650" i="3"/>
  <c r="F650" i="3"/>
  <c r="H650" i="3"/>
  <c r="I650" i="3" a="1"/>
  <c r="I650" i="3" s="1"/>
  <c r="J650" i="3"/>
  <c r="K650" i="3" a="1"/>
  <c r="K650" i="3" s="1"/>
  <c r="L650" i="3"/>
  <c r="N650" i="3"/>
  <c r="V650" i="3" s="1"/>
  <c r="P650" i="3"/>
  <c r="Q650" i="3" s="1"/>
  <c r="R650" i="3"/>
  <c r="S650" i="3"/>
  <c r="T650" i="3"/>
  <c r="U650" i="3"/>
  <c r="W650" i="3"/>
  <c r="A651" i="3"/>
  <c r="B651" i="3"/>
  <c r="C651" i="3"/>
  <c r="D651" i="3"/>
  <c r="E651" i="3"/>
  <c r="F651" i="3"/>
  <c r="H651" i="3"/>
  <c r="I651" i="3" a="1"/>
  <c r="I651" i="3"/>
  <c r="J651" i="3"/>
  <c r="K651" i="3" a="1"/>
  <c r="K651" i="3"/>
  <c r="L651" i="3"/>
  <c r="N651" i="3"/>
  <c r="O651" i="3"/>
  <c r="P651" i="3"/>
  <c r="Q651" i="3" s="1"/>
  <c r="R651" i="3"/>
  <c r="S651" i="3"/>
  <c r="T651" i="3"/>
  <c r="U651" i="3"/>
  <c r="V651" i="3"/>
  <c r="W651" i="3" s="1"/>
  <c r="A652" i="3"/>
  <c r="B652" i="3"/>
  <c r="C652" i="3"/>
  <c r="D652" i="3"/>
  <c r="E652" i="3"/>
  <c r="F652" i="3"/>
  <c r="H652" i="3"/>
  <c r="I652" i="3" a="1"/>
  <c r="I652" i="3"/>
  <c r="J652" i="3"/>
  <c r="K652" i="3" a="1"/>
  <c r="K652" i="3" s="1"/>
  <c r="L652" i="3"/>
  <c r="N652" i="3"/>
  <c r="O652" i="3"/>
  <c r="P652" i="3"/>
  <c r="Q652" i="3"/>
  <c r="R652" i="3"/>
  <c r="S652" i="3" s="1"/>
  <c r="T652" i="3"/>
  <c r="U652" i="3"/>
  <c r="V652" i="3"/>
  <c r="W652" i="3"/>
  <c r="A653" i="3"/>
  <c r="B653" i="3"/>
  <c r="C653" i="3"/>
  <c r="D653" i="3"/>
  <c r="E653" i="3"/>
  <c r="F653" i="3"/>
  <c r="H653" i="3"/>
  <c r="I653" i="3" a="1"/>
  <c r="I653" i="3"/>
  <c r="J653" i="3"/>
  <c r="K653" i="3" a="1"/>
  <c r="K653" i="3"/>
  <c r="L653" i="3"/>
  <c r="N653" i="3"/>
  <c r="O653" i="3"/>
  <c r="P653" i="3"/>
  <c r="Q653" i="3" s="1"/>
  <c r="R653" i="3"/>
  <c r="S653" i="3" s="1"/>
  <c r="T653" i="3"/>
  <c r="U653" i="3" s="1"/>
  <c r="V653" i="3"/>
  <c r="W653" i="3" s="1"/>
  <c r="A654" i="3"/>
  <c r="B654" i="3"/>
  <c r="C654" i="3"/>
  <c r="D654" i="3"/>
  <c r="E654" i="3"/>
  <c r="F654" i="3"/>
  <c r="H654" i="3"/>
  <c r="I654" i="3" a="1"/>
  <c r="I654" i="3"/>
  <c r="J654" i="3"/>
  <c r="K654" i="3" a="1"/>
  <c r="K654" i="3" s="1"/>
  <c r="L654" i="3"/>
  <c r="N654" i="3"/>
  <c r="O654" i="3"/>
  <c r="P654" i="3"/>
  <c r="Q654" i="3"/>
  <c r="R654" i="3"/>
  <c r="S654" i="3"/>
  <c r="T654" i="3"/>
  <c r="U654" i="3" s="1"/>
  <c r="V654" i="3"/>
  <c r="W654" i="3"/>
  <c r="A655" i="3"/>
  <c r="B655" i="3"/>
  <c r="C655" i="3"/>
  <c r="D655" i="3"/>
  <c r="E655" i="3"/>
  <c r="F655" i="3"/>
  <c r="H655" i="3"/>
  <c r="I655" i="3" a="1"/>
  <c r="I655" i="3" s="1"/>
  <c r="J655" i="3"/>
  <c r="K655" i="3" a="1"/>
  <c r="K655" i="3" s="1"/>
  <c r="L655" i="3"/>
  <c r="N655" i="3"/>
  <c r="V655" i="3" s="1"/>
  <c r="O655" i="3"/>
  <c r="P655" i="3"/>
  <c r="Q655" i="3" s="1"/>
  <c r="R655" i="3"/>
  <c r="S655" i="3"/>
  <c r="T655" i="3"/>
  <c r="U655" i="3" s="1"/>
  <c r="W655" i="3"/>
  <c r="A656" i="3"/>
  <c r="B656" i="3"/>
  <c r="C656" i="3"/>
  <c r="D656" i="3"/>
  <c r="E656" i="3"/>
  <c r="F656" i="3"/>
  <c r="H656" i="3"/>
  <c r="I656" i="3" a="1"/>
  <c r="I656" i="3" s="1"/>
  <c r="J656" i="3"/>
  <c r="K656" i="3" a="1"/>
  <c r="K656" i="3" s="1"/>
  <c r="L656" i="3"/>
  <c r="N656" i="3"/>
  <c r="O656" i="3"/>
  <c r="P656" i="3"/>
  <c r="Q656" i="3"/>
  <c r="R656" i="3"/>
  <c r="S656" i="3"/>
  <c r="T656" i="3"/>
  <c r="U656" i="3"/>
  <c r="V656" i="3"/>
  <c r="W656" i="3"/>
  <c r="A657" i="3"/>
  <c r="B657" i="3"/>
  <c r="C657" i="3"/>
  <c r="D657" i="3"/>
  <c r="E657" i="3"/>
  <c r="F657" i="3"/>
  <c r="H657" i="3"/>
  <c r="I657" i="3" a="1"/>
  <c r="I657" i="3" s="1"/>
  <c r="J657" i="3"/>
  <c r="K657" i="3" a="1"/>
  <c r="K657" i="3" s="1"/>
  <c r="L657" i="3"/>
  <c r="N657" i="3"/>
  <c r="O657" i="3" s="1"/>
  <c r="P657" i="3"/>
  <c r="Q657" i="3"/>
  <c r="R657" i="3"/>
  <c r="S657" i="3" s="1"/>
  <c r="T657" i="3"/>
  <c r="U657" i="3"/>
  <c r="V657" i="3"/>
  <c r="W657" i="3" s="1"/>
  <c r="A658" i="3"/>
  <c r="B658" i="3"/>
  <c r="C658" i="3"/>
  <c r="D658" i="3"/>
  <c r="E658" i="3"/>
  <c r="F658" i="3"/>
  <c r="H658" i="3"/>
  <c r="I658" i="3" a="1"/>
  <c r="I658" i="3"/>
  <c r="J658" i="3"/>
  <c r="K658" i="3" a="1"/>
  <c r="K658" i="3" s="1"/>
  <c r="L658" i="3"/>
  <c r="N658" i="3"/>
  <c r="O658" i="3"/>
  <c r="P658" i="3"/>
  <c r="Q658" i="3"/>
  <c r="R658" i="3"/>
  <c r="S658" i="3"/>
  <c r="T658" i="3"/>
  <c r="U658" i="3" s="1"/>
  <c r="V658" i="3"/>
  <c r="W658" i="3"/>
  <c r="A659" i="3"/>
  <c r="B659" i="3"/>
  <c r="C659" i="3"/>
  <c r="D659" i="3"/>
  <c r="E659" i="3"/>
  <c r="F659" i="3"/>
  <c r="H659" i="3"/>
  <c r="I659" i="3" a="1"/>
  <c r="I659" i="3" s="1"/>
  <c r="J659" i="3"/>
  <c r="K659" i="3" a="1"/>
  <c r="K659" i="3" s="1"/>
  <c r="L659" i="3"/>
  <c r="N659" i="3"/>
  <c r="V659" i="3" s="1"/>
  <c r="W659" i="3" s="1"/>
  <c r="P659" i="3"/>
  <c r="Q659" i="3"/>
  <c r="R659" i="3"/>
  <c r="S659" i="3" s="1"/>
  <c r="T659" i="3"/>
  <c r="U659" i="3" s="1"/>
  <c r="A660" i="3"/>
  <c r="B660" i="3"/>
  <c r="C660" i="3"/>
  <c r="D660" i="3"/>
  <c r="E660" i="3"/>
  <c r="F660" i="3"/>
  <c r="H660" i="3"/>
  <c r="I660" i="3" a="1"/>
  <c r="I660" i="3"/>
  <c r="J660" i="3"/>
  <c r="K660" i="3" a="1"/>
  <c r="K660" i="3" s="1"/>
  <c r="L660" i="3"/>
  <c r="N660" i="3"/>
  <c r="O660" i="3"/>
  <c r="P660" i="3"/>
  <c r="Q660" i="3"/>
  <c r="R660" i="3"/>
  <c r="S660" i="3"/>
  <c r="T660" i="3"/>
  <c r="U660" i="3" s="1"/>
  <c r="V660" i="3"/>
  <c r="W660" i="3"/>
  <c r="A661" i="3"/>
  <c r="B661" i="3"/>
  <c r="C661" i="3"/>
  <c r="D661" i="3"/>
  <c r="E661" i="3"/>
  <c r="F661" i="3"/>
  <c r="H661" i="3"/>
  <c r="I661" i="3" a="1"/>
  <c r="I661" i="3" s="1"/>
  <c r="J661" i="3"/>
  <c r="K661" i="3" a="1"/>
  <c r="K661" i="3" s="1"/>
  <c r="L661" i="3"/>
  <c r="N661" i="3"/>
  <c r="O661" i="3" s="1"/>
  <c r="P661" i="3"/>
  <c r="Q661" i="3"/>
  <c r="R661" i="3"/>
  <c r="S661" i="3" s="1"/>
  <c r="T661" i="3"/>
  <c r="U661" i="3" s="1"/>
  <c r="A662" i="3"/>
  <c r="B662" i="3"/>
  <c r="C662" i="3"/>
  <c r="D662" i="3"/>
  <c r="E662" i="3"/>
  <c r="F662" i="3"/>
  <c r="H662" i="3"/>
  <c r="I662" i="3" a="1"/>
  <c r="I662" i="3"/>
  <c r="J662" i="3"/>
  <c r="K662" i="3" a="1"/>
  <c r="K662" i="3" s="1"/>
  <c r="L662" i="3"/>
  <c r="N662" i="3"/>
  <c r="O662" i="3" s="1"/>
  <c r="P662" i="3"/>
  <c r="Q662" i="3"/>
  <c r="R662" i="3"/>
  <c r="S662" i="3"/>
  <c r="T662" i="3"/>
  <c r="U662" i="3"/>
  <c r="V662" i="3"/>
  <c r="W662" i="3" s="1"/>
  <c r="A663" i="3"/>
  <c r="B663" i="3"/>
  <c r="C663" i="3"/>
  <c r="D663" i="3"/>
  <c r="E663" i="3"/>
  <c r="F663" i="3"/>
  <c r="H663" i="3"/>
  <c r="I663" i="3" a="1"/>
  <c r="I663" i="3" s="1"/>
  <c r="J663" i="3"/>
  <c r="K663" i="3" a="1"/>
  <c r="K663" i="3"/>
  <c r="L663" i="3"/>
  <c r="N663" i="3"/>
  <c r="O663" i="3" s="1"/>
  <c r="P663" i="3"/>
  <c r="Q663" i="3" s="1"/>
  <c r="R663" i="3"/>
  <c r="S663" i="3"/>
  <c r="T663" i="3"/>
  <c r="U663" i="3" s="1"/>
  <c r="A664" i="3"/>
  <c r="B664" i="3"/>
  <c r="C664" i="3"/>
  <c r="D664" i="3"/>
  <c r="E664" i="3"/>
  <c r="F664" i="3"/>
  <c r="H664" i="3"/>
  <c r="I664" i="3" a="1"/>
  <c r="I664" i="3"/>
  <c r="J664" i="3"/>
  <c r="K664" i="3" a="1"/>
  <c r="K664" i="3"/>
  <c r="L664" i="3"/>
  <c r="N664" i="3"/>
  <c r="O664" i="3"/>
  <c r="P664" i="3"/>
  <c r="Q664" i="3" s="1"/>
  <c r="R664" i="3"/>
  <c r="S664" i="3"/>
  <c r="T664" i="3"/>
  <c r="U664" i="3"/>
  <c r="V664" i="3"/>
  <c r="W664" i="3"/>
  <c r="A665" i="3"/>
  <c r="B665" i="3"/>
  <c r="C665" i="3"/>
  <c r="D665" i="3"/>
  <c r="E665" i="3"/>
  <c r="F665" i="3"/>
  <c r="H665" i="3"/>
  <c r="I665" i="3" a="1"/>
  <c r="I665" i="3"/>
  <c r="J665" i="3"/>
  <c r="K665" i="3" a="1"/>
  <c r="K665" i="3"/>
  <c r="L665" i="3"/>
  <c r="N665" i="3"/>
  <c r="O665" i="3"/>
  <c r="P665" i="3"/>
  <c r="Q665" i="3" s="1"/>
  <c r="R665" i="3"/>
  <c r="S665" i="3" s="1"/>
  <c r="T665" i="3"/>
  <c r="U665" i="3"/>
  <c r="V665" i="3"/>
  <c r="W665" i="3" s="1"/>
  <c r="A666" i="3"/>
  <c r="B666" i="3"/>
  <c r="C666" i="3"/>
  <c r="D666" i="3"/>
  <c r="E666" i="3"/>
  <c r="F666" i="3"/>
  <c r="H666" i="3"/>
  <c r="I666" i="3" a="1"/>
  <c r="I666" i="3"/>
  <c r="J666" i="3"/>
  <c r="K666" i="3" a="1"/>
  <c r="K666" i="3"/>
  <c r="L666" i="3"/>
  <c r="N666" i="3"/>
  <c r="O666" i="3"/>
  <c r="P666" i="3"/>
  <c r="Q666" i="3" s="1"/>
  <c r="R666" i="3"/>
  <c r="S666" i="3"/>
  <c r="T666" i="3"/>
  <c r="U666" i="3" s="1"/>
  <c r="V666" i="3"/>
  <c r="W666" i="3"/>
  <c r="A667" i="3"/>
  <c r="B667" i="3"/>
  <c r="C667" i="3"/>
  <c r="D667" i="3"/>
  <c r="E667" i="3"/>
  <c r="F667" i="3"/>
  <c r="H667" i="3"/>
  <c r="I667" i="3" a="1"/>
  <c r="I667" i="3"/>
  <c r="J667" i="3"/>
  <c r="K667" i="3" a="1"/>
  <c r="K667" i="3" s="1"/>
  <c r="L667" i="3"/>
  <c r="N667" i="3"/>
  <c r="O667" i="3"/>
  <c r="P667" i="3"/>
  <c r="Q667" i="3" s="1"/>
  <c r="R667" i="3"/>
  <c r="S667" i="3" s="1"/>
  <c r="T667" i="3"/>
  <c r="U667" i="3"/>
  <c r="V667" i="3"/>
  <c r="W667" i="3" s="1"/>
  <c r="A668" i="3"/>
  <c r="B668" i="3"/>
  <c r="C668" i="3"/>
  <c r="D668" i="3"/>
  <c r="E668" i="3"/>
  <c r="F668" i="3"/>
  <c r="H668" i="3"/>
  <c r="I668" i="3" a="1"/>
  <c r="I668" i="3" s="1"/>
  <c r="J668" i="3"/>
  <c r="K668" i="3" a="1"/>
  <c r="K668" i="3"/>
  <c r="L668" i="3"/>
  <c r="N668" i="3"/>
  <c r="O668" i="3" s="1"/>
  <c r="P668" i="3"/>
  <c r="Q668" i="3"/>
  <c r="R668" i="3"/>
  <c r="S668" i="3" s="1"/>
  <c r="T668" i="3"/>
  <c r="U668" i="3"/>
  <c r="V668" i="3"/>
  <c r="W668" i="3" s="1"/>
  <c r="A669" i="3"/>
  <c r="B669" i="3"/>
  <c r="C669" i="3"/>
  <c r="D669" i="3"/>
  <c r="E669" i="3"/>
  <c r="F669" i="3"/>
  <c r="H669" i="3"/>
  <c r="I669" i="3" a="1"/>
  <c r="I669" i="3"/>
  <c r="J669" i="3"/>
  <c r="K669" i="3" a="1"/>
  <c r="K669" i="3"/>
  <c r="L669" i="3"/>
  <c r="N669" i="3"/>
  <c r="O669" i="3"/>
  <c r="P669" i="3"/>
  <c r="Q669" i="3" s="1"/>
  <c r="R669" i="3"/>
  <c r="S669" i="3"/>
  <c r="T669" i="3"/>
  <c r="U669" i="3" s="1"/>
  <c r="V669" i="3"/>
  <c r="W669" i="3" s="1"/>
  <c r="A670" i="3"/>
  <c r="B670" i="3"/>
  <c r="C670" i="3"/>
  <c r="D670" i="3"/>
  <c r="E670" i="3"/>
  <c r="F670" i="3"/>
  <c r="H670" i="3"/>
  <c r="I670" i="3" a="1"/>
  <c r="I670" i="3" s="1"/>
  <c r="J670" i="3"/>
  <c r="K670" i="3" a="1"/>
  <c r="K670" i="3" s="1"/>
  <c r="L670" i="3"/>
  <c r="N670" i="3"/>
  <c r="V670" i="3" s="1"/>
  <c r="W670" i="3" s="1"/>
  <c r="P670" i="3"/>
  <c r="Q670" i="3" s="1"/>
  <c r="R670" i="3"/>
  <c r="S670" i="3"/>
  <c r="T670" i="3"/>
  <c r="U670" i="3" s="1"/>
  <c r="A671" i="3"/>
  <c r="B671" i="3"/>
  <c r="C671" i="3"/>
  <c r="D671" i="3"/>
  <c r="E671" i="3"/>
  <c r="F671" i="3"/>
  <c r="H671" i="3"/>
  <c r="I671" i="3" a="1"/>
  <c r="I671" i="3" s="1"/>
  <c r="J671" i="3"/>
  <c r="K671" i="3" a="1"/>
  <c r="K671" i="3"/>
  <c r="L671" i="3"/>
  <c r="N671" i="3"/>
  <c r="O671" i="3" s="1"/>
  <c r="P671" i="3"/>
  <c r="Q671" i="3"/>
  <c r="R671" i="3"/>
  <c r="S671" i="3"/>
  <c r="T671" i="3"/>
  <c r="U671" i="3"/>
  <c r="V671" i="3"/>
  <c r="W671" i="3" s="1"/>
  <c r="A672" i="3"/>
  <c r="B672" i="3"/>
  <c r="C672" i="3"/>
  <c r="D672" i="3"/>
  <c r="E672" i="3"/>
  <c r="F672" i="3"/>
  <c r="H672" i="3"/>
  <c r="I672" i="3" a="1"/>
  <c r="I672" i="3" s="1"/>
  <c r="J672" i="3"/>
  <c r="K672" i="3" a="1"/>
  <c r="K672" i="3"/>
  <c r="L672" i="3"/>
  <c r="N672" i="3"/>
  <c r="O672" i="3" s="1"/>
  <c r="P672" i="3"/>
  <c r="Q672" i="3"/>
  <c r="R672" i="3"/>
  <c r="S672" i="3"/>
  <c r="T672" i="3"/>
  <c r="U672" i="3"/>
  <c r="A673" i="3"/>
  <c r="B673" i="3"/>
  <c r="C673" i="3"/>
  <c r="D673" i="3"/>
  <c r="E673" i="3"/>
  <c r="F673" i="3"/>
  <c r="H673" i="3"/>
  <c r="I673" i="3" a="1"/>
  <c r="I673" i="3"/>
  <c r="J673" i="3"/>
  <c r="K673" i="3" a="1"/>
  <c r="K673" i="3"/>
  <c r="L673" i="3"/>
  <c r="N673" i="3"/>
  <c r="V673" i="3" s="1"/>
  <c r="W673" i="3" s="1"/>
  <c r="O673" i="3"/>
  <c r="P673" i="3"/>
  <c r="Q673" i="3" s="1"/>
  <c r="R673" i="3"/>
  <c r="S673" i="3"/>
  <c r="T673" i="3"/>
  <c r="U673" i="3" s="1"/>
  <c r="A674" i="3"/>
  <c r="B674" i="3"/>
  <c r="C674" i="3"/>
  <c r="D674" i="3"/>
  <c r="E674" i="3"/>
  <c r="F674" i="3"/>
  <c r="H674" i="3"/>
  <c r="I674" i="3" a="1"/>
  <c r="I674" i="3"/>
  <c r="J674" i="3"/>
  <c r="K674" i="3" a="1"/>
  <c r="K674" i="3" s="1"/>
  <c r="L674" i="3"/>
  <c r="N674" i="3"/>
  <c r="O674" i="3"/>
  <c r="P674" i="3"/>
  <c r="Q674" i="3"/>
  <c r="R674" i="3"/>
  <c r="S674" i="3" s="1"/>
  <c r="T674" i="3"/>
  <c r="U674" i="3"/>
  <c r="V674" i="3"/>
  <c r="W674" i="3"/>
  <c r="A675" i="3"/>
  <c r="B675" i="3"/>
  <c r="C675" i="3"/>
  <c r="D675" i="3"/>
  <c r="E675" i="3"/>
  <c r="F675" i="3"/>
  <c r="H675" i="3"/>
  <c r="I675" i="3" a="1"/>
  <c r="I675" i="3" s="1"/>
  <c r="J675" i="3"/>
  <c r="K675" i="3" a="1"/>
  <c r="K675" i="3"/>
  <c r="L675" i="3"/>
  <c r="N675" i="3"/>
  <c r="O675" i="3" s="1"/>
  <c r="P675" i="3"/>
  <c r="Q675" i="3"/>
  <c r="R675" i="3"/>
  <c r="S675" i="3" s="1"/>
  <c r="T675" i="3"/>
  <c r="U675" i="3" s="1"/>
  <c r="A676" i="3"/>
  <c r="B676" i="3"/>
  <c r="C676" i="3"/>
  <c r="D676" i="3"/>
  <c r="E676" i="3"/>
  <c r="F676" i="3"/>
  <c r="H676" i="3"/>
  <c r="I676" i="3" a="1"/>
  <c r="I676" i="3"/>
  <c r="J676" i="3"/>
  <c r="K676" i="3" a="1"/>
  <c r="K676" i="3" s="1"/>
  <c r="L676" i="3"/>
  <c r="N676" i="3"/>
  <c r="O676" i="3"/>
  <c r="P676" i="3"/>
  <c r="Q676" i="3"/>
  <c r="R676" i="3"/>
  <c r="S676" i="3"/>
  <c r="T676" i="3"/>
  <c r="U676" i="3" s="1"/>
  <c r="V676" i="3"/>
  <c r="W676" i="3"/>
  <c r="A677" i="3"/>
  <c r="B677" i="3"/>
  <c r="C677" i="3"/>
  <c r="D677" i="3"/>
  <c r="E677" i="3"/>
  <c r="F677" i="3"/>
  <c r="H677" i="3"/>
  <c r="I677" i="3" a="1"/>
  <c r="I677" i="3" s="1"/>
  <c r="J677" i="3"/>
  <c r="K677" i="3" a="1"/>
  <c r="K677" i="3" s="1"/>
  <c r="L677" i="3"/>
  <c r="N677" i="3"/>
  <c r="V677" i="3" s="1"/>
  <c r="W677" i="3" s="1"/>
  <c r="O677" i="3"/>
  <c r="P677" i="3"/>
  <c r="Q677" i="3"/>
  <c r="R677" i="3"/>
  <c r="S677" i="3" s="1"/>
  <c r="T677" i="3"/>
  <c r="U677" i="3" s="1"/>
  <c r="A678" i="3"/>
  <c r="B678" i="3"/>
  <c r="C678" i="3"/>
  <c r="D678" i="3"/>
  <c r="E678" i="3"/>
  <c r="F678" i="3"/>
  <c r="H678" i="3"/>
  <c r="I678" i="3" a="1"/>
  <c r="I678" i="3"/>
  <c r="J678" i="3"/>
  <c r="K678" i="3" a="1"/>
  <c r="K678" i="3" s="1"/>
  <c r="L678" i="3"/>
  <c r="N678" i="3"/>
  <c r="O678" i="3" s="1"/>
  <c r="P678" i="3"/>
  <c r="Q678" i="3" s="1"/>
  <c r="R678" i="3"/>
  <c r="S678" i="3"/>
  <c r="T678" i="3"/>
  <c r="U678" i="3"/>
  <c r="A679" i="3"/>
  <c r="B679" i="3"/>
  <c r="C679" i="3"/>
  <c r="D679" i="3"/>
  <c r="E679" i="3"/>
  <c r="F679" i="3"/>
  <c r="H679" i="3"/>
  <c r="I679" i="3" a="1"/>
  <c r="I679" i="3" s="1"/>
  <c r="J679" i="3"/>
  <c r="K679" i="3" a="1"/>
  <c r="K679" i="3"/>
  <c r="L679" i="3"/>
  <c r="N679" i="3"/>
  <c r="P679" i="3"/>
  <c r="Q679" i="3" s="1"/>
  <c r="R679" i="3"/>
  <c r="S679" i="3"/>
  <c r="T679" i="3"/>
  <c r="U679" i="3"/>
  <c r="A680" i="3"/>
  <c r="B680" i="3"/>
  <c r="C680" i="3"/>
  <c r="D680" i="3"/>
  <c r="E680" i="3"/>
  <c r="F680" i="3"/>
  <c r="H680" i="3"/>
  <c r="I680" i="3" a="1"/>
  <c r="I680" i="3"/>
  <c r="J680" i="3"/>
  <c r="K680" i="3" a="1"/>
  <c r="K680" i="3"/>
  <c r="L680" i="3"/>
  <c r="N680" i="3"/>
  <c r="O680" i="3"/>
  <c r="P680" i="3"/>
  <c r="Q680" i="3" s="1"/>
  <c r="R680" i="3"/>
  <c r="S680" i="3"/>
  <c r="T680" i="3"/>
  <c r="U680" i="3"/>
  <c r="V680" i="3"/>
  <c r="W680" i="3"/>
  <c r="A681" i="3"/>
  <c r="B681" i="3"/>
  <c r="C681" i="3"/>
  <c r="D681" i="3"/>
  <c r="E681" i="3"/>
  <c r="F681" i="3"/>
  <c r="H681" i="3"/>
  <c r="I681" i="3" a="1"/>
  <c r="I681" i="3" s="1"/>
  <c r="J681" i="3"/>
  <c r="K681" i="3" a="1"/>
  <c r="K681" i="3"/>
  <c r="L681" i="3"/>
  <c r="N681" i="3"/>
  <c r="O681" i="3" s="1"/>
  <c r="P681" i="3"/>
  <c r="Q681" i="3" s="1"/>
  <c r="R681" i="3"/>
  <c r="S681" i="3" s="1"/>
  <c r="T681" i="3"/>
  <c r="U681" i="3"/>
  <c r="V681" i="3"/>
  <c r="W681" i="3" s="1"/>
  <c r="A682" i="3"/>
  <c r="B682" i="3"/>
  <c r="C682" i="3"/>
  <c r="D682" i="3"/>
  <c r="E682" i="3"/>
  <c r="F682" i="3"/>
  <c r="H682" i="3"/>
  <c r="I682" i="3" a="1"/>
  <c r="I682" i="3"/>
  <c r="J682" i="3"/>
  <c r="K682" i="3" a="1"/>
  <c r="K682" i="3"/>
  <c r="L682" i="3"/>
  <c r="N682" i="3"/>
  <c r="O682" i="3"/>
  <c r="P682" i="3"/>
  <c r="Q682" i="3" s="1"/>
  <c r="R682" i="3"/>
  <c r="S682" i="3"/>
  <c r="T682" i="3"/>
  <c r="U682" i="3" s="1"/>
  <c r="V682" i="3"/>
  <c r="W682" i="3"/>
  <c r="A683" i="3"/>
  <c r="B683" i="3"/>
  <c r="C683" i="3"/>
  <c r="D683" i="3"/>
  <c r="E683" i="3"/>
  <c r="F683" i="3"/>
  <c r="H683" i="3"/>
  <c r="I683" i="3" a="1"/>
  <c r="I683" i="3"/>
  <c r="J683" i="3"/>
  <c r="K683" i="3" a="1"/>
  <c r="K683" i="3" s="1"/>
  <c r="L683" i="3"/>
  <c r="N683" i="3"/>
  <c r="O683" i="3"/>
  <c r="P683" i="3"/>
  <c r="Q683" i="3" s="1"/>
  <c r="R683" i="3"/>
  <c r="S683" i="3" s="1"/>
  <c r="T683" i="3"/>
  <c r="U683" i="3"/>
  <c r="V683" i="3"/>
  <c r="W683" i="3" s="1"/>
  <c r="A684" i="3"/>
  <c r="B684" i="3"/>
  <c r="C684" i="3"/>
  <c r="D684" i="3"/>
  <c r="E684" i="3"/>
  <c r="F684" i="3"/>
  <c r="H684" i="3"/>
  <c r="I684" i="3" a="1"/>
  <c r="I684" i="3" s="1"/>
  <c r="J684" i="3"/>
  <c r="K684" i="3" a="1"/>
  <c r="K684" i="3"/>
  <c r="L684" i="3"/>
  <c r="N684" i="3"/>
  <c r="O684" i="3" s="1"/>
  <c r="P684" i="3"/>
  <c r="Q684" i="3"/>
  <c r="R684" i="3"/>
  <c r="S684" i="3" s="1"/>
  <c r="T684" i="3"/>
  <c r="U684" i="3"/>
  <c r="A685" i="3"/>
  <c r="B685" i="3"/>
  <c r="C685" i="3"/>
  <c r="D685" i="3"/>
  <c r="E685" i="3"/>
  <c r="F685" i="3"/>
  <c r="H685" i="3"/>
  <c r="I685" i="3" a="1"/>
  <c r="I685" i="3"/>
  <c r="J685" i="3"/>
  <c r="K685" i="3" a="1"/>
  <c r="K685" i="3"/>
  <c r="L685" i="3"/>
  <c r="N685" i="3"/>
  <c r="O685" i="3"/>
  <c r="P685" i="3"/>
  <c r="Q685" i="3" s="1"/>
  <c r="R685" i="3"/>
  <c r="S685" i="3"/>
  <c r="T685" i="3"/>
  <c r="U685" i="3" s="1"/>
  <c r="V685" i="3"/>
  <c r="W685" i="3" s="1"/>
  <c r="A686" i="3"/>
  <c r="B686" i="3"/>
  <c r="C686" i="3"/>
  <c r="D686" i="3"/>
  <c r="E686" i="3"/>
  <c r="F686" i="3"/>
  <c r="H686" i="3"/>
  <c r="I686" i="3" a="1"/>
  <c r="I686" i="3"/>
  <c r="J686" i="3"/>
  <c r="K686" i="3" a="1"/>
  <c r="K686" i="3" s="1"/>
  <c r="L686" i="3"/>
  <c r="N686" i="3"/>
  <c r="O686" i="3"/>
  <c r="P686" i="3"/>
  <c r="Q686" i="3" s="1"/>
  <c r="R686" i="3"/>
  <c r="S686" i="3"/>
  <c r="T686" i="3"/>
  <c r="U686" i="3" s="1"/>
  <c r="V686" i="3"/>
  <c r="W686" i="3"/>
  <c r="A687" i="3"/>
  <c r="B687" i="3"/>
  <c r="C687" i="3"/>
  <c r="D687" i="3"/>
  <c r="E687" i="3"/>
  <c r="F687" i="3"/>
  <c r="H687" i="3"/>
  <c r="I687" i="3" a="1"/>
  <c r="I687" i="3" s="1"/>
  <c r="J687" i="3"/>
  <c r="K687" i="3" a="1"/>
  <c r="K687" i="3"/>
  <c r="L687" i="3"/>
  <c r="N687" i="3"/>
  <c r="O687" i="3" s="1"/>
  <c r="P687" i="3"/>
  <c r="Q687" i="3"/>
  <c r="R687" i="3"/>
  <c r="S687" i="3"/>
  <c r="T687" i="3"/>
  <c r="U687" i="3"/>
  <c r="A688" i="3"/>
  <c r="B688" i="3"/>
  <c r="C688" i="3"/>
  <c r="D688" i="3"/>
  <c r="E688" i="3"/>
  <c r="F688" i="3"/>
  <c r="H688" i="3"/>
  <c r="I688" i="3" a="1"/>
  <c r="I688" i="3" s="1"/>
  <c r="J688" i="3"/>
  <c r="K688" i="3" a="1"/>
  <c r="K688" i="3"/>
  <c r="L688" i="3"/>
  <c r="N688" i="3"/>
  <c r="O688" i="3"/>
  <c r="P688" i="3"/>
  <c r="Q688" i="3"/>
  <c r="R688" i="3"/>
  <c r="S688" i="3" s="1"/>
  <c r="T688" i="3"/>
  <c r="U688" i="3"/>
  <c r="V688" i="3"/>
  <c r="W688" i="3"/>
  <c r="A689" i="3"/>
  <c r="B689" i="3"/>
  <c r="C689" i="3"/>
  <c r="D689" i="3"/>
  <c r="E689" i="3"/>
  <c r="F689" i="3"/>
  <c r="H689" i="3"/>
  <c r="I689" i="3" a="1"/>
  <c r="I689" i="3" s="1"/>
  <c r="J689" i="3"/>
  <c r="K689" i="3" a="1"/>
  <c r="K689" i="3"/>
  <c r="L689" i="3"/>
  <c r="N689" i="3"/>
  <c r="V689" i="3" s="1"/>
  <c r="O689" i="3"/>
  <c r="P689" i="3"/>
  <c r="Q689" i="3" s="1"/>
  <c r="R689" i="3"/>
  <c r="S689" i="3"/>
  <c r="T689" i="3"/>
  <c r="U689" i="3"/>
  <c r="W689" i="3"/>
  <c r="A690" i="3"/>
  <c r="B690" i="3"/>
  <c r="C690" i="3"/>
  <c r="D690" i="3"/>
  <c r="E690" i="3"/>
  <c r="F690" i="3"/>
  <c r="H690" i="3"/>
  <c r="I690" i="3" a="1"/>
  <c r="I690" i="3"/>
  <c r="J690" i="3"/>
  <c r="K690" i="3" a="1"/>
  <c r="K690" i="3"/>
  <c r="L690" i="3"/>
  <c r="N690" i="3"/>
  <c r="O690" i="3"/>
  <c r="P690" i="3"/>
  <c r="Q690" i="3"/>
  <c r="R690" i="3"/>
  <c r="S690" i="3" s="1"/>
  <c r="T690" i="3"/>
  <c r="U690" i="3"/>
  <c r="V690" i="3"/>
  <c r="W690" i="3"/>
  <c r="A691" i="3"/>
  <c r="B691" i="3"/>
  <c r="C691" i="3"/>
  <c r="D691" i="3"/>
  <c r="E691" i="3"/>
  <c r="F691" i="3"/>
  <c r="H691" i="3"/>
  <c r="I691" i="3" a="1"/>
  <c r="I691" i="3"/>
  <c r="J691" i="3"/>
  <c r="K691" i="3" a="1"/>
  <c r="K691" i="3"/>
  <c r="L691" i="3"/>
  <c r="N691" i="3"/>
  <c r="V691" i="3" s="1"/>
  <c r="P691" i="3"/>
  <c r="Q691" i="3"/>
  <c r="R691" i="3"/>
  <c r="S691" i="3" s="1"/>
  <c r="T691" i="3"/>
  <c r="U691" i="3" s="1"/>
  <c r="W691" i="3"/>
  <c r="A692" i="3"/>
  <c r="B692" i="3"/>
  <c r="C692" i="3"/>
  <c r="D692" i="3"/>
  <c r="E692" i="3"/>
  <c r="F692" i="3"/>
  <c r="H692" i="3"/>
  <c r="I692" i="3" a="1"/>
  <c r="I692" i="3"/>
  <c r="J692" i="3"/>
  <c r="K692" i="3" a="1"/>
  <c r="K692" i="3" s="1"/>
  <c r="L692" i="3"/>
  <c r="N692" i="3"/>
  <c r="O692" i="3"/>
  <c r="P692" i="3"/>
  <c r="Q692" i="3"/>
  <c r="R692" i="3"/>
  <c r="S692" i="3"/>
  <c r="T692" i="3"/>
  <c r="U692" i="3"/>
  <c r="V692" i="3"/>
  <c r="W692" i="3"/>
  <c r="A693" i="3"/>
  <c r="B693" i="3"/>
  <c r="C693" i="3"/>
  <c r="D693" i="3"/>
  <c r="E693" i="3"/>
  <c r="F693" i="3"/>
  <c r="H693" i="3"/>
  <c r="I693" i="3" a="1"/>
  <c r="I693" i="3" s="1"/>
  <c r="J693" i="3"/>
  <c r="K693" i="3" a="1"/>
  <c r="K693" i="3"/>
  <c r="L693" i="3"/>
  <c r="N693" i="3"/>
  <c r="V693" i="3" s="1"/>
  <c r="W693" i="3" s="1"/>
  <c r="P693" i="3"/>
  <c r="Q693" i="3"/>
  <c r="R693" i="3"/>
  <c r="S693" i="3"/>
  <c r="T693" i="3"/>
  <c r="U693" i="3" s="1"/>
  <c r="A694" i="3"/>
  <c r="B694" i="3"/>
  <c r="C694" i="3"/>
  <c r="D694" i="3"/>
  <c r="E694" i="3"/>
  <c r="F694" i="3"/>
  <c r="H694" i="3"/>
  <c r="I694" i="3" a="1"/>
  <c r="I694" i="3"/>
  <c r="J694" i="3"/>
  <c r="K694" i="3" a="1"/>
  <c r="K694" i="3" s="1"/>
  <c r="L694" i="3"/>
  <c r="N694" i="3"/>
  <c r="O694" i="3" s="1"/>
  <c r="P694" i="3"/>
  <c r="Q694" i="3"/>
  <c r="R694" i="3"/>
  <c r="S694" i="3"/>
  <c r="T694" i="3"/>
  <c r="U694" i="3" s="1"/>
  <c r="V694" i="3"/>
  <c r="W694" i="3" s="1"/>
  <c r="A695" i="3"/>
  <c r="B695" i="3"/>
  <c r="C695" i="3"/>
  <c r="D695" i="3"/>
  <c r="E695" i="3"/>
  <c r="F695" i="3"/>
  <c r="H695" i="3"/>
  <c r="I695" i="3" a="1"/>
  <c r="I695" i="3" s="1"/>
  <c r="J695" i="3"/>
  <c r="K695" i="3" a="1"/>
  <c r="K695" i="3"/>
  <c r="L695" i="3"/>
  <c r="N695" i="3"/>
  <c r="O695" i="3" s="1"/>
  <c r="P695" i="3"/>
  <c r="Q695" i="3" s="1"/>
  <c r="R695" i="3"/>
  <c r="S695" i="3"/>
  <c r="T695" i="3"/>
  <c r="U695" i="3"/>
  <c r="A696" i="3"/>
  <c r="B696" i="3"/>
  <c r="C696" i="3"/>
  <c r="D696" i="3"/>
  <c r="E696" i="3"/>
  <c r="F696" i="3"/>
  <c r="H696" i="3"/>
  <c r="I696" i="3" a="1"/>
  <c r="I696" i="3"/>
  <c r="J696" i="3"/>
  <c r="K696" i="3" a="1"/>
  <c r="K696" i="3"/>
  <c r="L696" i="3"/>
  <c r="N696" i="3"/>
  <c r="O696" i="3"/>
  <c r="P696" i="3"/>
  <c r="Q696" i="3" s="1"/>
  <c r="R696" i="3"/>
  <c r="S696" i="3"/>
  <c r="T696" i="3"/>
  <c r="U696" i="3"/>
  <c r="V696" i="3"/>
  <c r="W696" i="3"/>
  <c r="A697" i="3"/>
  <c r="B697" i="3"/>
  <c r="C697" i="3"/>
  <c r="D697" i="3"/>
  <c r="E697" i="3"/>
  <c r="F697" i="3"/>
  <c r="H697" i="3"/>
  <c r="I697" i="3" a="1"/>
  <c r="I697" i="3" s="1"/>
  <c r="J697" i="3"/>
  <c r="K697" i="3" a="1"/>
  <c r="K697" i="3"/>
  <c r="L697" i="3"/>
  <c r="N697" i="3"/>
  <c r="P697" i="3"/>
  <c r="Q697" i="3" s="1"/>
  <c r="R697" i="3"/>
  <c r="S697" i="3" s="1"/>
  <c r="T697" i="3"/>
  <c r="U697" i="3"/>
  <c r="A698" i="3"/>
  <c r="B698" i="3"/>
  <c r="C698" i="3"/>
  <c r="D698" i="3"/>
  <c r="E698" i="3"/>
  <c r="F698" i="3"/>
  <c r="H698" i="3"/>
  <c r="I698" i="3" a="1"/>
  <c r="I698" i="3"/>
  <c r="J698" i="3"/>
  <c r="K698" i="3" a="1"/>
  <c r="K698" i="3"/>
  <c r="L698" i="3"/>
  <c r="N698" i="3"/>
  <c r="O698" i="3"/>
  <c r="P698" i="3"/>
  <c r="Q698" i="3" s="1"/>
  <c r="R698" i="3"/>
  <c r="S698" i="3"/>
  <c r="T698" i="3"/>
  <c r="U698" i="3" s="1"/>
  <c r="V698" i="3"/>
  <c r="W698" i="3"/>
  <c r="A699" i="3"/>
  <c r="B699" i="3"/>
  <c r="C699" i="3"/>
  <c r="D699" i="3"/>
  <c r="E699" i="3"/>
  <c r="F699" i="3"/>
  <c r="H699" i="3"/>
  <c r="I699" i="3" a="1"/>
  <c r="I699" i="3"/>
  <c r="J699" i="3"/>
  <c r="K699" i="3" a="1"/>
  <c r="K699" i="3" s="1"/>
  <c r="L699" i="3"/>
  <c r="N699" i="3"/>
  <c r="O699" i="3"/>
  <c r="P699" i="3"/>
  <c r="Q699" i="3" s="1"/>
  <c r="R699" i="3"/>
  <c r="S699" i="3" s="1"/>
  <c r="T699" i="3"/>
  <c r="U699" i="3"/>
  <c r="V699" i="3"/>
  <c r="W699" i="3" s="1"/>
  <c r="A700" i="3"/>
  <c r="B700" i="3"/>
  <c r="C700" i="3"/>
  <c r="D700" i="3"/>
  <c r="E700" i="3"/>
  <c r="F700" i="3"/>
  <c r="H700" i="3"/>
  <c r="I700" i="3" a="1"/>
  <c r="I700" i="3" s="1"/>
  <c r="J700" i="3"/>
  <c r="K700" i="3" a="1"/>
  <c r="K700" i="3" s="1"/>
  <c r="L700" i="3"/>
  <c r="N700" i="3"/>
  <c r="O700" i="3"/>
  <c r="P700" i="3"/>
  <c r="Q700" i="3"/>
  <c r="R700" i="3"/>
  <c r="S700" i="3" s="1"/>
  <c r="T700" i="3"/>
  <c r="U700" i="3"/>
  <c r="V700" i="3"/>
  <c r="W700" i="3"/>
  <c r="A701" i="3"/>
  <c r="B701" i="3"/>
  <c r="C701" i="3"/>
  <c r="D701" i="3"/>
  <c r="E701" i="3"/>
  <c r="F701" i="3"/>
  <c r="H701" i="3"/>
  <c r="I701" i="3" a="1"/>
  <c r="I701" i="3" s="1"/>
  <c r="J701" i="3"/>
  <c r="K701" i="3" a="1"/>
  <c r="K701" i="3"/>
  <c r="L701" i="3"/>
  <c r="N701" i="3"/>
  <c r="O701" i="3"/>
  <c r="P701" i="3"/>
  <c r="Q701" i="3" s="1"/>
  <c r="R701" i="3"/>
  <c r="S701" i="3"/>
  <c r="T701" i="3"/>
  <c r="U701" i="3" s="1"/>
  <c r="V701" i="3"/>
  <c r="W701" i="3" s="1"/>
  <c r="A702" i="3"/>
  <c r="B702" i="3"/>
  <c r="C702" i="3"/>
  <c r="D702" i="3"/>
  <c r="E702" i="3"/>
  <c r="F702" i="3"/>
  <c r="H702" i="3"/>
  <c r="I702" i="3" a="1"/>
  <c r="I702" i="3" s="1"/>
  <c r="J702" i="3"/>
  <c r="K702" i="3" a="1"/>
  <c r="K702" i="3" s="1"/>
  <c r="L702" i="3"/>
  <c r="N702" i="3"/>
  <c r="V702" i="3" s="1"/>
  <c r="W702" i="3" s="1"/>
  <c r="O702" i="3"/>
  <c r="P702" i="3"/>
  <c r="Q702" i="3" s="1"/>
  <c r="R702" i="3"/>
  <c r="S702" i="3"/>
  <c r="T702" i="3"/>
  <c r="U702" i="3" s="1"/>
  <c r="A703" i="3"/>
  <c r="B703" i="3"/>
  <c r="C703" i="3"/>
  <c r="D703" i="3"/>
  <c r="E703" i="3"/>
  <c r="F703" i="3"/>
  <c r="H703" i="3"/>
  <c r="I703" i="3" a="1"/>
  <c r="I703" i="3" s="1"/>
  <c r="J703" i="3"/>
  <c r="K703" i="3" a="1"/>
  <c r="K703" i="3" s="1"/>
  <c r="L703" i="3"/>
  <c r="N703" i="3"/>
  <c r="O703" i="3" s="1"/>
  <c r="P703" i="3"/>
  <c r="Q703" i="3"/>
  <c r="R703" i="3"/>
  <c r="S703" i="3" s="1"/>
  <c r="T703" i="3"/>
  <c r="U703" i="3"/>
  <c r="V703" i="3"/>
  <c r="W703" i="3" s="1"/>
  <c r="A704" i="3"/>
  <c r="B704" i="3"/>
  <c r="C704" i="3"/>
  <c r="D704" i="3"/>
  <c r="E704" i="3"/>
  <c r="F704" i="3"/>
  <c r="H704" i="3"/>
  <c r="I704" i="3" a="1"/>
  <c r="I704" i="3" s="1"/>
  <c r="J704" i="3"/>
  <c r="K704" i="3" a="1"/>
  <c r="K704" i="3" s="1"/>
  <c r="L704" i="3"/>
  <c r="N704" i="3"/>
  <c r="O704" i="3"/>
  <c r="P704" i="3"/>
  <c r="Q704" i="3"/>
  <c r="R704" i="3"/>
  <c r="S704" i="3" s="1"/>
  <c r="T704" i="3"/>
  <c r="U704" i="3"/>
  <c r="V704" i="3"/>
  <c r="W704" i="3"/>
  <c r="A705" i="3"/>
  <c r="B705" i="3"/>
  <c r="C705" i="3"/>
  <c r="D705" i="3"/>
  <c r="E705" i="3"/>
  <c r="F705" i="3"/>
  <c r="H705" i="3"/>
  <c r="I705" i="3" a="1"/>
  <c r="I705" i="3"/>
  <c r="J705" i="3"/>
  <c r="K705" i="3" a="1"/>
  <c r="K705" i="3"/>
  <c r="L705" i="3"/>
  <c r="N705" i="3"/>
  <c r="V705" i="3" s="1"/>
  <c r="W705" i="3" s="1"/>
  <c r="O705" i="3"/>
  <c r="P705" i="3"/>
  <c r="Q705" i="3" s="1"/>
  <c r="R705" i="3"/>
  <c r="S705" i="3"/>
  <c r="T705" i="3"/>
  <c r="U705" i="3" s="1"/>
  <c r="A706" i="3"/>
  <c r="B706" i="3"/>
  <c r="C706" i="3"/>
  <c r="D706" i="3"/>
  <c r="E706" i="3"/>
  <c r="F706" i="3"/>
  <c r="H706" i="3"/>
  <c r="I706" i="3" a="1"/>
  <c r="I706" i="3"/>
  <c r="J706" i="3"/>
  <c r="K706" i="3" a="1"/>
  <c r="K706" i="3"/>
  <c r="L706" i="3"/>
  <c r="N706" i="3"/>
  <c r="O706" i="3"/>
  <c r="P706" i="3"/>
  <c r="Q706" i="3"/>
  <c r="R706" i="3"/>
  <c r="S706" i="3" s="1"/>
  <c r="T706" i="3"/>
  <c r="U706" i="3"/>
  <c r="V706" i="3"/>
  <c r="W706" i="3"/>
  <c r="A707" i="3"/>
  <c r="B707" i="3"/>
  <c r="C707" i="3"/>
  <c r="D707" i="3"/>
  <c r="E707" i="3"/>
  <c r="F707" i="3"/>
  <c r="H707" i="3"/>
  <c r="I707" i="3" a="1"/>
  <c r="I707" i="3"/>
  <c r="J707" i="3"/>
  <c r="K707" i="3" a="1"/>
  <c r="K707" i="3"/>
  <c r="L707" i="3"/>
  <c r="N707" i="3"/>
  <c r="V707" i="3" s="1"/>
  <c r="W707" i="3" s="1"/>
  <c r="O707" i="3"/>
  <c r="P707" i="3"/>
  <c r="Q707" i="3"/>
  <c r="R707" i="3"/>
  <c r="S707" i="3" s="1"/>
  <c r="T707" i="3"/>
  <c r="U707" i="3" s="1"/>
  <c r="A708" i="3"/>
  <c r="B708" i="3"/>
  <c r="C708" i="3"/>
  <c r="D708" i="3"/>
  <c r="E708" i="3"/>
  <c r="F708" i="3"/>
  <c r="H708" i="3"/>
  <c r="I708" i="3" a="1"/>
  <c r="I708" i="3"/>
  <c r="J708" i="3"/>
  <c r="K708" i="3" a="1"/>
  <c r="K708" i="3" s="1"/>
  <c r="L708" i="3"/>
  <c r="N708" i="3"/>
  <c r="O708" i="3"/>
  <c r="P708" i="3"/>
  <c r="Q708" i="3"/>
  <c r="R708" i="3"/>
  <c r="S708" i="3"/>
  <c r="T708" i="3"/>
  <c r="U708" i="3"/>
  <c r="V708" i="3"/>
  <c r="W708" i="3"/>
  <c r="A709" i="3"/>
  <c r="B709" i="3"/>
  <c r="C709" i="3"/>
  <c r="D709" i="3"/>
  <c r="E709" i="3"/>
  <c r="F709" i="3"/>
  <c r="H709" i="3"/>
  <c r="I709" i="3" a="1"/>
  <c r="I709" i="3" s="1"/>
  <c r="J709" i="3"/>
  <c r="K709" i="3" a="1"/>
  <c r="K709" i="3" s="1"/>
  <c r="L709" i="3"/>
  <c r="N709" i="3"/>
  <c r="V709" i="3" s="1"/>
  <c r="O709" i="3"/>
  <c r="P709" i="3"/>
  <c r="Q709" i="3"/>
  <c r="R709" i="3"/>
  <c r="S709" i="3" s="1"/>
  <c r="T709" i="3"/>
  <c r="U709" i="3" s="1"/>
  <c r="W709" i="3"/>
  <c r="A710" i="3"/>
  <c r="B710" i="3"/>
  <c r="C710" i="3"/>
  <c r="D710" i="3"/>
  <c r="E710" i="3"/>
  <c r="F710" i="3"/>
  <c r="H710" i="3"/>
  <c r="I710" i="3" a="1"/>
  <c r="I710" i="3"/>
  <c r="J710" i="3"/>
  <c r="K710" i="3" a="1"/>
  <c r="K710" i="3" s="1"/>
  <c r="L710" i="3"/>
  <c r="N710" i="3"/>
  <c r="O710" i="3" s="1"/>
  <c r="P710" i="3"/>
  <c r="Q710" i="3"/>
  <c r="R710" i="3"/>
  <c r="S710" i="3"/>
  <c r="T710" i="3"/>
  <c r="U710" i="3" s="1"/>
  <c r="A711" i="3"/>
  <c r="B711" i="3"/>
  <c r="C711" i="3"/>
  <c r="D711" i="3"/>
  <c r="E711" i="3"/>
  <c r="F711" i="3"/>
  <c r="H711" i="3"/>
  <c r="I711" i="3" a="1"/>
  <c r="I711" i="3" s="1"/>
  <c r="J711" i="3"/>
  <c r="K711" i="3" a="1"/>
  <c r="K711" i="3"/>
  <c r="L711" i="3"/>
  <c r="N711" i="3"/>
  <c r="P711" i="3"/>
  <c r="Q711" i="3"/>
  <c r="R711" i="3"/>
  <c r="S711" i="3"/>
  <c r="T711" i="3"/>
  <c r="U711" i="3" s="1"/>
  <c r="A712" i="3"/>
  <c r="B712" i="3"/>
  <c r="C712" i="3"/>
  <c r="D712" i="3"/>
  <c r="E712" i="3"/>
  <c r="F712" i="3"/>
  <c r="H712" i="3"/>
  <c r="I712" i="3" a="1"/>
  <c r="I712" i="3" s="1"/>
  <c r="J712" i="3"/>
  <c r="K712" i="3" a="1"/>
  <c r="K712" i="3"/>
  <c r="L712" i="3"/>
  <c r="N712" i="3"/>
  <c r="O712" i="3"/>
  <c r="P712" i="3"/>
  <c r="Q712" i="3" s="1"/>
  <c r="R712" i="3"/>
  <c r="S712" i="3"/>
  <c r="T712" i="3"/>
  <c r="U712" i="3"/>
  <c r="V712" i="3"/>
  <c r="W712" i="3"/>
  <c r="A713" i="3"/>
  <c r="B713" i="3"/>
  <c r="C713" i="3"/>
  <c r="D713" i="3"/>
  <c r="E713" i="3"/>
  <c r="F713" i="3"/>
  <c r="H713" i="3"/>
  <c r="I713" i="3" a="1"/>
  <c r="I713" i="3" s="1"/>
  <c r="J713" i="3"/>
  <c r="K713" i="3" a="1"/>
  <c r="K713" i="3"/>
  <c r="L713" i="3"/>
  <c r="N713" i="3"/>
  <c r="O713" i="3" s="1"/>
  <c r="P713" i="3"/>
  <c r="Q713" i="3" s="1"/>
  <c r="R713" i="3"/>
  <c r="S713" i="3" s="1"/>
  <c r="T713" i="3"/>
  <c r="U713" i="3"/>
  <c r="V713" i="3"/>
  <c r="W713" i="3"/>
  <c r="A714" i="3"/>
  <c r="B714" i="3"/>
  <c r="C714" i="3"/>
  <c r="D714" i="3"/>
  <c r="E714" i="3"/>
  <c r="F714" i="3"/>
  <c r="H714" i="3"/>
  <c r="I714" i="3" a="1"/>
  <c r="I714" i="3"/>
  <c r="J714" i="3"/>
  <c r="K714" i="3" a="1"/>
  <c r="K714" i="3"/>
  <c r="L714" i="3"/>
  <c r="N714" i="3"/>
  <c r="O714" i="3"/>
  <c r="P714" i="3"/>
  <c r="Q714" i="3" s="1"/>
  <c r="R714" i="3"/>
  <c r="S714" i="3"/>
  <c r="T714" i="3"/>
  <c r="U714" i="3" s="1"/>
  <c r="V714" i="3"/>
  <c r="W714" i="3"/>
  <c r="A715" i="3"/>
  <c r="B715" i="3"/>
  <c r="C715" i="3"/>
  <c r="D715" i="3"/>
  <c r="E715" i="3"/>
  <c r="F715" i="3"/>
  <c r="H715" i="3"/>
  <c r="I715" i="3" a="1"/>
  <c r="I715" i="3"/>
  <c r="J715" i="3"/>
  <c r="K715" i="3" a="1"/>
  <c r="K715" i="3" s="1"/>
  <c r="L715" i="3"/>
  <c r="N715" i="3"/>
  <c r="O715" i="3"/>
  <c r="P715" i="3"/>
  <c r="Q715" i="3" s="1"/>
  <c r="R715" i="3"/>
  <c r="S715" i="3" s="1"/>
  <c r="T715" i="3"/>
  <c r="U715" i="3" s="1"/>
  <c r="V715" i="3"/>
  <c r="W715" i="3" s="1"/>
  <c r="A716" i="3"/>
  <c r="B716" i="3"/>
  <c r="C716" i="3"/>
  <c r="D716" i="3"/>
  <c r="E716" i="3"/>
  <c r="F716" i="3"/>
  <c r="H716" i="3"/>
  <c r="I716" i="3" a="1"/>
  <c r="I716" i="3" s="1"/>
  <c r="J716" i="3"/>
  <c r="K716" i="3" a="1"/>
  <c r="K716" i="3"/>
  <c r="L716" i="3"/>
  <c r="N716" i="3"/>
  <c r="O716" i="3" s="1"/>
  <c r="P716" i="3"/>
  <c r="Q716" i="3"/>
  <c r="R716" i="3"/>
  <c r="S716" i="3"/>
  <c r="T716" i="3"/>
  <c r="U716" i="3"/>
  <c r="V716" i="3"/>
  <c r="W716" i="3" s="1"/>
  <c r="A717" i="3"/>
  <c r="B717" i="3"/>
  <c r="C717" i="3"/>
  <c r="D717" i="3"/>
  <c r="E717" i="3"/>
  <c r="F717" i="3"/>
  <c r="H717" i="3"/>
  <c r="I717" i="3" a="1"/>
  <c r="I717" i="3" s="1"/>
  <c r="J717" i="3"/>
  <c r="K717" i="3" a="1"/>
  <c r="K717" i="3"/>
  <c r="L717" i="3"/>
  <c r="N717" i="3"/>
  <c r="O717" i="3"/>
  <c r="P717" i="3"/>
  <c r="Q717" i="3"/>
  <c r="R717" i="3"/>
  <c r="S717" i="3"/>
  <c r="T717" i="3"/>
  <c r="U717" i="3" s="1"/>
  <c r="V717" i="3"/>
  <c r="W717" i="3" s="1"/>
  <c r="A718" i="3"/>
  <c r="B718" i="3"/>
  <c r="C718" i="3"/>
  <c r="D718" i="3"/>
  <c r="E718" i="3"/>
  <c r="F718" i="3"/>
  <c r="H718" i="3"/>
  <c r="I718" i="3" a="1"/>
  <c r="I718" i="3"/>
  <c r="J718" i="3"/>
  <c r="K718" i="3" a="1"/>
  <c r="K718" i="3" s="1"/>
  <c r="L718" i="3"/>
  <c r="N718" i="3"/>
  <c r="O718" i="3" s="1"/>
  <c r="P718" i="3"/>
  <c r="Q718" i="3" s="1"/>
  <c r="R718" i="3"/>
  <c r="S718" i="3"/>
  <c r="T718" i="3"/>
  <c r="U718" i="3" s="1"/>
  <c r="V718" i="3"/>
  <c r="W718" i="3" s="1"/>
  <c r="A719" i="3"/>
  <c r="B719" i="3"/>
  <c r="C719" i="3"/>
  <c r="D719" i="3"/>
  <c r="E719" i="3"/>
  <c r="F719" i="3"/>
  <c r="H719" i="3"/>
  <c r="I719" i="3" a="1"/>
  <c r="I719" i="3" s="1"/>
  <c r="J719" i="3"/>
  <c r="K719" i="3" a="1"/>
  <c r="K719" i="3" s="1"/>
  <c r="L719" i="3"/>
  <c r="N719" i="3"/>
  <c r="O719" i="3" s="1"/>
  <c r="P719" i="3"/>
  <c r="Q719" i="3"/>
  <c r="R719" i="3"/>
  <c r="S719" i="3" s="1"/>
  <c r="T719" i="3"/>
  <c r="U719" i="3"/>
  <c r="V719" i="3"/>
  <c r="W719" i="3" s="1"/>
  <c r="A720" i="3"/>
  <c r="B720" i="3"/>
  <c r="C720" i="3"/>
  <c r="D720" i="3"/>
  <c r="E720" i="3"/>
  <c r="F720" i="3"/>
  <c r="H720" i="3"/>
  <c r="I720" i="3" a="1"/>
  <c r="I720" i="3" s="1"/>
  <c r="J720" i="3"/>
  <c r="K720" i="3" a="1"/>
  <c r="K720" i="3"/>
  <c r="L720" i="3"/>
  <c r="N720" i="3"/>
  <c r="O720" i="3" s="1"/>
  <c r="P720" i="3"/>
  <c r="Q720" i="3"/>
  <c r="R720" i="3"/>
  <c r="S720" i="3"/>
  <c r="T720" i="3"/>
  <c r="U720" i="3"/>
  <c r="V720" i="3"/>
  <c r="W720" i="3" s="1"/>
  <c r="A721" i="3"/>
  <c r="B721" i="3"/>
  <c r="C721" i="3"/>
  <c r="D721" i="3"/>
  <c r="E721" i="3"/>
  <c r="F721" i="3"/>
  <c r="H721" i="3"/>
  <c r="I721" i="3" a="1"/>
  <c r="I721" i="3" s="1"/>
  <c r="J721" i="3"/>
  <c r="K721" i="3" a="1"/>
  <c r="K721" i="3"/>
  <c r="L721" i="3"/>
  <c r="N721" i="3"/>
  <c r="V721" i="3" s="1"/>
  <c r="P721" i="3"/>
  <c r="Q721" i="3" s="1"/>
  <c r="R721" i="3"/>
  <c r="S721" i="3"/>
  <c r="T721" i="3"/>
  <c r="U721" i="3"/>
  <c r="W721" i="3"/>
  <c r="A722" i="3"/>
  <c r="B722" i="3"/>
  <c r="C722" i="3"/>
  <c r="D722" i="3"/>
  <c r="E722" i="3"/>
  <c r="F722" i="3"/>
  <c r="H722" i="3"/>
  <c r="I722" i="3" a="1"/>
  <c r="I722" i="3"/>
  <c r="J722" i="3"/>
  <c r="K722" i="3" a="1"/>
  <c r="K722" i="3"/>
  <c r="L722" i="3"/>
  <c r="N722" i="3"/>
  <c r="O722" i="3"/>
  <c r="P722" i="3"/>
  <c r="Q722" i="3" s="1"/>
  <c r="R722" i="3"/>
  <c r="S722" i="3" s="1"/>
  <c r="T722" i="3"/>
  <c r="U722" i="3" s="1"/>
  <c r="V722" i="3"/>
  <c r="W722" i="3"/>
  <c r="A723" i="3"/>
  <c r="B723" i="3"/>
  <c r="C723" i="3"/>
  <c r="D723" i="3"/>
  <c r="E723" i="3"/>
  <c r="F723" i="3"/>
  <c r="H723" i="3"/>
  <c r="I723" i="3" a="1"/>
  <c r="I723" i="3" s="1"/>
  <c r="J723" i="3"/>
  <c r="K723" i="3" a="1"/>
  <c r="K723" i="3" s="1"/>
  <c r="L723" i="3"/>
  <c r="N723" i="3"/>
  <c r="O723" i="3"/>
  <c r="P723" i="3"/>
  <c r="Q723" i="3"/>
  <c r="R723" i="3"/>
  <c r="S723" i="3" s="1"/>
  <c r="T723" i="3"/>
  <c r="U723" i="3" s="1"/>
  <c r="V723" i="3"/>
  <c r="W723" i="3" s="1"/>
  <c r="A724" i="3"/>
  <c r="B724" i="3"/>
  <c r="C724" i="3"/>
  <c r="D724" i="3"/>
  <c r="E724" i="3"/>
  <c r="F724" i="3"/>
  <c r="H724" i="3"/>
  <c r="I724" i="3" a="1"/>
  <c r="I724" i="3"/>
  <c r="J724" i="3"/>
  <c r="K724" i="3" a="1"/>
  <c r="K724" i="3" s="1"/>
  <c r="L724" i="3"/>
  <c r="N724" i="3"/>
  <c r="O724" i="3"/>
  <c r="P724" i="3"/>
  <c r="Q724" i="3"/>
  <c r="R724" i="3"/>
  <c r="S724" i="3"/>
  <c r="T724" i="3"/>
  <c r="U724" i="3" s="1"/>
  <c r="V724" i="3"/>
  <c r="W724" i="3"/>
  <c r="A725" i="3"/>
  <c r="B725" i="3"/>
  <c r="C725" i="3"/>
  <c r="D725" i="3"/>
  <c r="E725" i="3"/>
  <c r="F725" i="3"/>
  <c r="H725" i="3"/>
  <c r="I725" i="3" a="1"/>
  <c r="I725" i="3" s="1"/>
  <c r="J725" i="3"/>
  <c r="K725" i="3" a="1"/>
  <c r="K725" i="3" s="1"/>
  <c r="L725" i="3"/>
  <c r="N725" i="3"/>
  <c r="O725" i="3" s="1"/>
  <c r="P725" i="3"/>
  <c r="Q725" i="3"/>
  <c r="R725" i="3"/>
  <c r="S725" i="3" s="1"/>
  <c r="T725" i="3"/>
  <c r="U725" i="3" s="1"/>
  <c r="A726" i="3"/>
  <c r="B726" i="3"/>
  <c r="C726" i="3"/>
  <c r="D726" i="3"/>
  <c r="E726" i="3"/>
  <c r="F726" i="3"/>
  <c r="H726" i="3"/>
  <c r="I726" i="3" a="1"/>
  <c r="I726" i="3"/>
  <c r="J726" i="3"/>
  <c r="K726" i="3" a="1"/>
  <c r="K726" i="3" s="1"/>
  <c r="L726" i="3"/>
  <c r="N726" i="3"/>
  <c r="O726" i="3" s="1"/>
  <c r="P726" i="3"/>
  <c r="Q726" i="3"/>
  <c r="R726" i="3"/>
  <c r="S726" i="3"/>
  <c r="T726" i="3"/>
  <c r="U726" i="3" s="1"/>
  <c r="V726" i="3"/>
  <c r="W726" i="3" s="1"/>
  <c r="A727" i="3"/>
  <c r="B727" i="3"/>
  <c r="C727" i="3"/>
  <c r="D727" i="3"/>
  <c r="E727" i="3"/>
  <c r="F727" i="3"/>
  <c r="H727" i="3"/>
  <c r="I727" i="3" a="1"/>
  <c r="I727" i="3" s="1"/>
  <c r="J727" i="3"/>
  <c r="K727" i="3" a="1"/>
  <c r="K727" i="3"/>
  <c r="L727" i="3"/>
  <c r="N727" i="3"/>
  <c r="P727" i="3"/>
  <c r="Q727" i="3" s="1"/>
  <c r="R727" i="3"/>
  <c r="S727" i="3"/>
  <c r="T727" i="3"/>
  <c r="U727" i="3" s="1"/>
  <c r="A728" i="3"/>
  <c r="B728" i="3"/>
  <c r="C728" i="3"/>
  <c r="D728" i="3"/>
  <c r="E728" i="3"/>
  <c r="F728" i="3"/>
  <c r="H728" i="3"/>
  <c r="I728" i="3" a="1"/>
  <c r="I728" i="3" s="1"/>
  <c r="J728" i="3"/>
  <c r="K728" i="3" a="1"/>
  <c r="K728" i="3"/>
  <c r="L728" i="3"/>
  <c r="N728" i="3"/>
  <c r="O728" i="3"/>
  <c r="P728" i="3"/>
  <c r="Q728" i="3"/>
  <c r="R728" i="3"/>
  <c r="S728" i="3"/>
  <c r="T728" i="3"/>
  <c r="U728" i="3"/>
  <c r="V728" i="3"/>
  <c r="W728" i="3"/>
  <c r="A729" i="3"/>
  <c r="B729" i="3"/>
  <c r="C729" i="3"/>
  <c r="D729" i="3"/>
  <c r="E729" i="3"/>
  <c r="F729" i="3"/>
  <c r="H729" i="3"/>
  <c r="I729" i="3" a="1"/>
  <c r="I729" i="3" s="1"/>
  <c r="J729" i="3"/>
  <c r="K729" i="3" a="1"/>
  <c r="K729" i="3"/>
  <c r="L729" i="3"/>
  <c r="N729" i="3"/>
  <c r="O729" i="3" s="1"/>
  <c r="P729" i="3"/>
  <c r="Q729" i="3" s="1"/>
  <c r="R729" i="3"/>
  <c r="S729" i="3"/>
  <c r="T729" i="3"/>
  <c r="U729" i="3"/>
  <c r="V729" i="3"/>
  <c r="W729" i="3" s="1"/>
  <c r="A730" i="3"/>
  <c r="B730" i="3"/>
  <c r="C730" i="3"/>
  <c r="D730" i="3"/>
  <c r="E730" i="3"/>
  <c r="F730" i="3"/>
  <c r="H730" i="3"/>
  <c r="I730" i="3" a="1"/>
  <c r="I730" i="3"/>
  <c r="J730" i="3"/>
  <c r="K730" i="3" a="1"/>
  <c r="K730" i="3"/>
  <c r="L730" i="3"/>
  <c r="N730" i="3"/>
  <c r="O730" i="3"/>
  <c r="P730" i="3"/>
  <c r="Q730" i="3" s="1"/>
  <c r="R730" i="3"/>
  <c r="S730" i="3"/>
  <c r="T730" i="3"/>
  <c r="U730" i="3" s="1"/>
  <c r="V730" i="3"/>
  <c r="W730" i="3"/>
  <c r="A731" i="3"/>
  <c r="B731" i="3"/>
  <c r="C731" i="3"/>
  <c r="D731" i="3"/>
  <c r="E731" i="3"/>
  <c r="F731" i="3"/>
  <c r="H731" i="3"/>
  <c r="I731" i="3" a="1"/>
  <c r="I731" i="3"/>
  <c r="J731" i="3"/>
  <c r="K731" i="3" a="1"/>
  <c r="K731" i="3" s="1"/>
  <c r="L731" i="3"/>
  <c r="N731" i="3"/>
  <c r="O731" i="3"/>
  <c r="P731" i="3"/>
  <c r="Q731" i="3"/>
  <c r="R731" i="3"/>
  <c r="S731" i="3" s="1"/>
  <c r="T731" i="3"/>
  <c r="U731" i="3"/>
  <c r="V731" i="3"/>
  <c r="W731" i="3" s="1"/>
  <c r="A732" i="3"/>
  <c r="B732" i="3"/>
  <c r="C732" i="3"/>
  <c r="D732" i="3"/>
  <c r="E732" i="3"/>
  <c r="F732" i="3"/>
  <c r="H732" i="3"/>
  <c r="I732" i="3" a="1"/>
  <c r="I732" i="3"/>
  <c r="J732" i="3"/>
  <c r="K732" i="3" a="1"/>
  <c r="K732" i="3"/>
  <c r="L732" i="3"/>
  <c r="N732" i="3"/>
  <c r="O732" i="3" s="1"/>
  <c r="P732" i="3"/>
  <c r="Q732" i="3"/>
  <c r="R732" i="3"/>
  <c r="S732" i="3"/>
  <c r="T732" i="3"/>
  <c r="U732" i="3"/>
  <c r="V732" i="3"/>
  <c r="W732" i="3" s="1"/>
  <c r="A733" i="3"/>
  <c r="B733" i="3"/>
  <c r="C733" i="3"/>
  <c r="D733" i="3"/>
  <c r="E733" i="3"/>
  <c r="F733" i="3"/>
  <c r="H733" i="3"/>
  <c r="I733" i="3" a="1"/>
  <c r="I733" i="3"/>
  <c r="J733" i="3"/>
  <c r="K733" i="3" a="1"/>
  <c r="K733" i="3"/>
  <c r="L733" i="3"/>
  <c r="N733" i="3"/>
  <c r="O733" i="3"/>
  <c r="P733" i="3"/>
  <c r="Q733" i="3"/>
  <c r="R733" i="3"/>
  <c r="S733" i="3"/>
  <c r="T733" i="3"/>
  <c r="U733" i="3" s="1"/>
  <c r="V733" i="3"/>
  <c r="W733" i="3" s="1"/>
  <c r="A734" i="3"/>
  <c r="B734" i="3"/>
  <c r="C734" i="3"/>
  <c r="D734" i="3"/>
  <c r="E734" i="3"/>
  <c r="F734" i="3"/>
  <c r="H734" i="3"/>
  <c r="I734" i="3" a="1"/>
  <c r="I734" i="3" s="1"/>
  <c r="J734" i="3"/>
  <c r="K734" i="3" a="1"/>
  <c r="K734" i="3" s="1"/>
  <c r="L734" i="3"/>
  <c r="N734" i="3"/>
  <c r="O734" i="3" s="1"/>
  <c r="P734" i="3"/>
  <c r="Q734" i="3" s="1"/>
  <c r="R734" i="3"/>
  <c r="S734" i="3"/>
  <c r="T734" i="3"/>
  <c r="U734" i="3" s="1"/>
  <c r="V734" i="3"/>
  <c r="W734" i="3" s="1"/>
  <c r="A735" i="3"/>
  <c r="B735" i="3"/>
  <c r="C735" i="3"/>
  <c r="D735" i="3"/>
  <c r="E735" i="3"/>
  <c r="F735" i="3"/>
  <c r="H735" i="3"/>
  <c r="I735" i="3" a="1"/>
  <c r="I735" i="3" s="1"/>
  <c r="J735" i="3"/>
  <c r="K735" i="3" a="1"/>
  <c r="K735" i="3"/>
  <c r="L735" i="3"/>
  <c r="N735" i="3"/>
  <c r="O735" i="3" s="1"/>
  <c r="P735" i="3"/>
  <c r="Q735" i="3"/>
  <c r="R735" i="3"/>
  <c r="S735" i="3"/>
  <c r="T735" i="3"/>
  <c r="U735" i="3"/>
  <c r="V735" i="3"/>
  <c r="W735" i="3" s="1"/>
  <c r="A736" i="3"/>
  <c r="B736" i="3"/>
  <c r="C736" i="3"/>
  <c r="D736" i="3"/>
  <c r="E736" i="3"/>
  <c r="F736" i="3"/>
  <c r="H736" i="3"/>
  <c r="I736" i="3" a="1"/>
  <c r="I736" i="3" s="1"/>
  <c r="J736" i="3"/>
  <c r="K736" i="3" a="1"/>
  <c r="K736" i="3" s="1"/>
  <c r="L736" i="3"/>
  <c r="N736" i="3"/>
  <c r="O736" i="3"/>
  <c r="P736" i="3"/>
  <c r="Q736" i="3"/>
  <c r="R736" i="3"/>
  <c r="S736" i="3" s="1"/>
  <c r="T736" i="3"/>
  <c r="U736" i="3"/>
  <c r="V736" i="3"/>
  <c r="W736" i="3" s="1"/>
  <c r="A737" i="3"/>
  <c r="B737" i="3"/>
  <c r="C737" i="3"/>
  <c r="D737" i="3"/>
  <c r="E737" i="3"/>
  <c r="F737" i="3"/>
  <c r="H737" i="3"/>
  <c r="I737" i="3" a="1"/>
  <c r="I737" i="3"/>
  <c r="J737" i="3"/>
  <c r="K737" i="3" a="1"/>
  <c r="K737" i="3"/>
  <c r="L737" i="3"/>
  <c r="N737" i="3"/>
  <c r="V737" i="3" s="1"/>
  <c r="P737" i="3"/>
  <c r="Q737" i="3" s="1"/>
  <c r="R737" i="3"/>
  <c r="S737" i="3"/>
  <c r="T737" i="3"/>
  <c r="U737" i="3"/>
  <c r="W737" i="3"/>
  <c r="A738" i="3"/>
  <c r="B738" i="3"/>
  <c r="C738" i="3"/>
  <c r="D738" i="3"/>
  <c r="E738" i="3"/>
  <c r="F738" i="3"/>
  <c r="H738" i="3"/>
  <c r="I738" i="3" a="1"/>
  <c r="I738" i="3"/>
  <c r="J738" i="3"/>
  <c r="K738" i="3" a="1"/>
  <c r="K738" i="3"/>
  <c r="L738" i="3"/>
  <c r="N738" i="3"/>
  <c r="O738" i="3"/>
  <c r="P738" i="3"/>
  <c r="Q738" i="3"/>
  <c r="R738" i="3"/>
  <c r="S738" i="3" s="1"/>
  <c r="T738" i="3"/>
  <c r="U738" i="3"/>
  <c r="V738" i="3"/>
  <c r="W738" i="3"/>
  <c r="A739" i="3"/>
  <c r="B739" i="3"/>
  <c r="C739" i="3"/>
  <c r="D739" i="3"/>
  <c r="E739" i="3"/>
  <c r="F739" i="3"/>
  <c r="H739" i="3"/>
  <c r="I739" i="3" a="1"/>
  <c r="I739" i="3"/>
  <c r="J739" i="3"/>
  <c r="K739" i="3" a="1"/>
  <c r="K739" i="3"/>
  <c r="L739" i="3"/>
  <c r="N739" i="3"/>
  <c r="O739" i="3"/>
  <c r="P739" i="3"/>
  <c r="Q739" i="3"/>
  <c r="R739" i="3"/>
  <c r="S739" i="3" s="1"/>
  <c r="T739" i="3"/>
  <c r="U739" i="3" s="1"/>
  <c r="V739" i="3"/>
  <c r="W739" i="3" s="1"/>
  <c r="A740" i="3"/>
  <c r="B740" i="3"/>
  <c r="C740" i="3"/>
  <c r="D740" i="3"/>
  <c r="E740" i="3"/>
  <c r="F740" i="3"/>
  <c r="H740" i="3"/>
  <c r="I740" i="3" a="1"/>
  <c r="I740" i="3"/>
  <c r="J740" i="3"/>
  <c r="K740" i="3" a="1"/>
  <c r="K740" i="3" s="1"/>
  <c r="L740" i="3"/>
  <c r="N740" i="3"/>
  <c r="O740" i="3"/>
  <c r="P740" i="3"/>
  <c r="Q740" i="3"/>
  <c r="R740" i="3"/>
  <c r="S740" i="3"/>
  <c r="T740" i="3"/>
  <c r="U740" i="3"/>
  <c r="V740" i="3"/>
  <c r="W740" i="3"/>
  <c r="A741" i="3"/>
  <c r="B741" i="3"/>
  <c r="C741" i="3"/>
  <c r="D741" i="3"/>
  <c r="E741" i="3"/>
  <c r="F741" i="3"/>
  <c r="H741" i="3"/>
  <c r="I741" i="3" a="1"/>
  <c r="I741" i="3" s="1"/>
  <c r="J741" i="3"/>
  <c r="K741" i="3" a="1"/>
  <c r="K741" i="3"/>
  <c r="L741" i="3"/>
  <c r="N741" i="3"/>
  <c r="O741" i="3" s="1"/>
  <c r="P741" i="3"/>
  <c r="Q741" i="3"/>
  <c r="R741" i="3"/>
  <c r="S741" i="3"/>
  <c r="T741" i="3"/>
  <c r="U741" i="3" s="1"/>
  <c r="V741" i="3"/>
  <c r="W741" i="3" s="1"/>
  <c r="A742" i="3"/>
  <c r="B742" i="3"/>
  <c r="C742" i="3"/>
  <c r="D742" i="3"/>
  <c r="E742" i="3"/>
  <c r="F742" i="3"/>
  <c r="H742" i="3"/>
  <c r="I742" i="3" a="1"/>
  <c r="I742" i="3"/>
  <c r="J742" i="3"/>
  <c r="K742" i="3" a="1"/>
  <c r="K742" i="3" s="1"/>
  <c r="L742" i="3"/>
  <c r="N742" i="3"/>
  <c r="O742" i="3" s="1"/>
  <c r="P742" i="3"/>
  <c r="Q742" i="3" s="1"/>
  <c r="R742" i="3"/>
  <c r="S742" i="3"/>
  <c r="T742" i="3"/>
  <c r="U742" i="3" s="1"/>
  <c r="V742" i="3"/>
  <c r="W742" i="3" s="1"/>
  <c r="A743" i="3"/>
  <c r="B743" i="3"/>
  <c r="C743" i="3"/>
  <c r="D743" i="3"/>
  <c r="E743" i="3"/>
  <c r="F743" i="3"/>
  <c r="H743" i="3"/>
  <c r="I743" i="3" a="1"/>
  <c r="I743" i="3" s="1"/>
  <c r="J743" i="3"/>
  <c r="K743" i="3" a="1"/>
  <c r="K743" i="3"/>
  <c r="L743" i="3"/>
  <c r="N743" i="3"/>
  <c r="O743" i="3" s="1"/>
  <c r="P743" i="3"/>
  <c r="Q743" i="3"/>
  <c r="R743" i="3"/>
  <c r="S743" i="3"/>
  <c r="T743" i="3"/>
  <c r="U743" i="3" s="1"/>
  <c r="A744" i="3"/>
  <c r="B744" i="3"/>
  <c r="C744" i="3"/>
  <c r="D744" i="3"/>
  <c r="E744" i="3"/>
  <c r="F744" i="3"/>
  <c r="H744" i="3"/>
  <c r="I744" i="3" a="1"/>
  <c r="I744" i="3" s="1"/>
  <c r="J744" i="3"/>
  <c r="K744" i="3" a="1"/>
  <c r="K744" i="3"/>
  <c r="L744" i="3"/>
  <c r="N744" i="3"/>
  <c r="O744" i="3"/>
  <c r="P744" i="3"/>
  <c r="Q744" i="3"/>
  <c r="R744" i="3"/>
  <c r="S744" i="3"/>
  <c r="T744" i="3"/>
  <c r="U744" i="3"/>
  <c r="V744" i="3"/>
  <c r="W744" i="3"/>
  <c r="A745" i="3"/>
  <c r="B745" i="3"/>
  <c r="C745" i="3"/>
  <c r="D745" i="3"/>
  <c r="E745" i="3"/>
  <c r="F745" i="3"/>
  <c r="H745" i="3"/>
  <c r="I745" i="3" a="1"/>
  <c r="I745" i="3" s="1"/>
  <c r="J745" i="3"/>
  <c r="K745" i="3" a="1"/>
  <c r="K745" i="3"/>
  <c r="L745" i="3"/>
  <c r="N745" i="3"/>
  <c r="O745" i="3" s="1"/>
  <c r="P745" i="3"/>
  <c r="Q745" i="3" s="1"/>
  <c r="R745" i="3"/>
  <c r="S745" i="3" s="1"/>
  <c r="T745" i="3"/>
  <c r="U745" i="3" s="1"/>
  <c r="A746" i="3"/>
  <c r="B746" i="3"/>
  <c r="C746" i="3"/>
  <c r="D746" i="3"/>
  <c r="E746" i="3"/>
  <c r="F746" i="3"/>
  <c r="H746" i="3"/>
  <c r="I746" i="3" a="1"/>
  <c r="I746" i="3"/>
  <c r="J746" i="3"/>
  <c r="K746" i="3" a="1"/>
  <c r="K746" i="3" s="1"/>
  <c r="L746" i="3"/>
  <c r="N746" i="3"/>
  <c r="O746" i="3"/>
  <c r="P746" i="3"/>
  <c r="Q746" i="3" s="1"/>
  <c r="R746" i="3"/>
  <c r="S746" i="3" s="1"/>
  <c r="T746" i="3"/>
  <c r="U746" i="3" s="1"/>
  <c r="V746" i="3"/>
  <c r="W746" i="3"/>
  <c r="A747" i="3"/>
  <c r="B747" i="3"/>
  <c r="C747" i="3"/>
  <c r="D747" i="3"/>
  <c r="E747" i="3"/>
  <c r="F747" i="3"/>
  <c r="H747" i="3"/>
  <c r="I747" i="3" a="1"/>
  <c r="I747" i="3"/>
  <c r="J747" i="3"/>
  <c r="K747" i="3" a="1"/>
  <c r="K747" i="3" s="1"/>
  <c r="L747" i="3"/>
  <c r="N747" i="3"/>
  <c r="V747" i="3" s="1"/>
  <c r="W747" i="3" s="1"/>
  <c r="O747" i="3"/>
  <c r="P747" i="3"/>
  <c r="Q747" i="3" s="1"/>
  <c r="R747" i="3"/>
  <c r="S747" i="3" s="1"/>
  <c r="T747" i="3"/>
  <c r="U747" i="3"/>
  <c r="A748" i="3"/>
  <c r="B748" i="3"/>
  <c r="C748" i="3"/>
  <c r="D748" i="3"/>
  <c r="E748" i="3"/>
  <c r="F748" i="3"/>
  <c r="H748" i="3"/>
  <c r="I748" i="3" a="1"/>
  <c r="I748" i="3"/>
  <c r="J748" i="3"/>
  <c r="K748" i="3" a="1"/>
  <c r="K748" i="3"/>
  <c r="L748" i="3"/>
  <c r="N748" i="3"/>
  <c r="O748" i="3" s="1"/>
  <c r="P748" i="3"/>
  <c r="Q748" i="3"/>
  <c r="R748" i="3"/>
  <c r="S748" i="3" s="1"/>
  <c r="T748" i="3"/>
  <c r="U748" i="3"/>
  <c r="V748" i="3"/>
  <c r="W748" i="3" s="1"/>
  <c r="A749" i="3"/>
  <c r="B749" i="3"/>
  <c r="C749" i="3"/>
  <c r="D749" i="3"/>
  <c r="E749" i="3"/>
  <c r="F749" i="3"/>
  <c r="H749" i="3"/>
  <c r="I749" i="3" a="1"/>
  <c r="I749" i="3"/>
  <c r="J749" i="3"/>
  <c r="K749" i="3" a="1"/>
  <c r="K749" i="3"/>
  <c r="L749" i="3"/>
  <c r="N749" i="3"/>
  <c r="O749" i="3"/>
  <c r="P749" i="3"/>
  <c r="Q749" i="3" s="1"/>
  <c r="R749" i="3"/>
  <c r="S749" i="3"/>
  <c r="T749" i="3"/>
  <c r="U749" i="3" s="1"/>
  <c r="V749" i="3"/>
  <c r="W749" i="3" s="1"/>
  <c r="A750" i="3"/>
  <c r="B750" i="3"/>
  <c r="C750" i="3"/>
  <c r="D750" i="3"/>
  <c r="E750" i="3"/>
  <c r="F750" i="3"/>
  <c r="H750" i="3"/>
  <c r="I750" i="3" a="1"/>
  <c r="I750" i="3" s="1"/>
  <c r="J750" i="3"/>
  <c r="K750" i="3" a="1"/>
  <c r="K750" i="3" s="1"/>
  <c r="L750" i="3"/>
  <c r="N750" i="3"/>
  <c r="V750" i="3" s="1"/>
  <c r="W750" i="3" s="1"/>
  <c r="P750" i="3"/>
  <c r="Q750" i="3" s="1"/>
  <c r="R750" i="3"/>
  <c r="S750" i="3"/>
  <c r="T750" i="3"/>
  <c r="U750" i="3" s="1"/>
  <c r="A751" i="3"/>
  <c r="B751" i="3"/>
  <c r="C751" i="3"/>
  <c r="D751" i="3"/>
  <c r="E751" i="3"/>
  <c r="F751" i="3"/>
  <c r="H751" i="3"/>
  <c r="I751" i="3" a="1"/>
  <c r="I751" i="3" s="1"/>
  <c r="J751" i="3"/>
  <c r="K751" i="3" a="1"/>
  <c r="K751" i="3" s="1"/>
  <c r="L751" i="3"/>
  <c r="N751" i="3"/>
  <c r="O751" i="3" s="1"/>
  <c r="P751" i="3"/>
  <c r="Q751" i="3" s="1"/>
  <c r="R751" i="3"/>
  <c r="S751" i="3" s="1"/>
  <c r="T751" i="3"/>
  <c r="U751" i="3"/>
  <c r="A752" i="3"/>
  <c r="B752" i="3"/>
  <c r="C752" i="3"/>
  <c r="D752" i="3"/>
  <c r="E752" i="3"/>
  <c r="F752" i="3"/>
  <c r="H752" i="3"/>
  <c r="I752" i="3" a="1"/>
  <c r="I752" i="3" s="1"/>
  <c r="J752" i="3"/>
  <c r="K752" i="3" a="1"/>
  <c r="K752" i="3" s="1"/>
  <c r="L752" i="3"/>
  <c r="N752" i="3"/>
  <c r="O752" i="3" s="1"/>
  <c r="P752" i="3"/>
  <c r="Q752" i="3" s="1"/>
  <c r="R752" i="3"/>
  <c r="S752" i="3" s="1"/>
  <c r="T752" i="3"/>
  <c r="U752" i="3"/>
  <c r="V752" i="3"/>
  <c r="W752" i="3" s="1"/>
  <c r="A753" i="3"/>
  <c r="B753" i="3"/>
  <c r="C753" i="3"/>
  <c r="D753" i="3"/>
  <c r="E753" i="3"/>
  <c r="F753" i="3"/>
  <c r="H753" i="3"/>
  <c r="I753" i="3" a="1"/>
  <c r="I753" i="3"/>
  <c r="J753" i="3"/>
  <c r="K753" i="3" a="1"/>
  <c r="K753" i="3"/>
  <c r="L753" i="3"/>
  <c r="N753" i="3"/>
  <c r="O753" i="3"/>
  <c r="P753" i="3"/>
  <c r="Q753" i="3" s="1"/>
  <c r="R753" i="3"/>
  <c r="S753" i="3"/>
  <c r="T753" i="3"/>
  <c r="U753" i="3"/>
  <c r="V753" i="3"/>
  <c r="W753" i="3" s="1"/>
  <c r="A754" i="3"/>
  <c r="B754" i="3"/>
  <c r="C754" i="3"/>
  <c r="D754" i="3"/>
  <c r="E754" i="3"/>
  <c r="F754" i="3"/>
  <c r="H754" i="3"/>
  <c r="I754" i="3" a="1"/>
  <c r="I754" i="3"/>
  <c r="J754" i="3"/>
  <c r="K754" i="3" a="1"/>
  <c r="K754" i="3" s="1"/>
  <c r="L754" i="3"/>
  <c r="N754" i="3"/>
  <c r="O754" i="3"/>
  <c r="P754" i="3"/>
  <c r="Q754" i="3" s="1"/>
  <c r="R754" i="3"/>
  <c r="S754" i="3" s="1"/>
  <c r="T754" i="3"/>
  <c r="U754" i="3"/>
  <c r="V754" i="3"/>
  <c r="W754" i="3"/>
  <c r="A755" i="3"/>
  <c r="B755" i="3"/>
  <c r="C755" i="3"/>
  <c r="D755" i="3"/>
  <c r="E755" i="3"/>
  <c r="F755" i="3"/>
  <c r="H755" i="3"/>
  <c r="I755" i="3" a="1"/>
  <c r="I755" i="3" s="1"/>
  <c r="J755" i="3"/>
  <c r="K755" i="3" a="1"/>
  <c r="K755" i="3"/>
  <c r="L755" i="3"/>
  <c r="N755" i="3"/>
  <c r="V755" i="3" s="1"/>
  <c r="W755" i="3" s="1"/>
  <c r="O755" i="3"/>
  <c r="P755" i="3"/>
  <c r="Q755" i="3" s="1"/>
  <c r="R755" i="3"/>
  <c r="S755" i="3" s="1"/>
  <c r="T755" i="3"/>
  <c r="U755" i="3" s="1"/>
  <c r="A756" i="3"/>
  <c r="B756" i="3"/>
  <c r="C756" i="3"/>
  <c r="D756" i="3"/>
  <c r="E756" i="3"/>
  <c r="F756" i="3"/>
  <c r="H756" i="3"/>
  <c r="I756" i="3" a="1"/>
  <c r="I756" i="3"/>
  <c r="J756" i="3"/>
  <c r="K756" i="3" a="1"/>
  <c r="K756" i="3" s="1"/>
  <c r="L756" i="3"/>
  <c r="N756" i="3"/>
  <c r="O756" i="3"/>
  <c r="P756" i="3"/>
  <c r="Q756" i="3"/>
  <c r="R756" i="3"/>
  <c r="S756" i="3"/>
  <c r="T756" i="3"/>
  <c r="U756" i="3"/>
  <c r="V756" i="3"/>
  <c r="W756" i="3"/>
  <c r="A757" i="3"/>
  <c r="B757" i="3"/>
  <c r="C757" i="3"/>
  <c r="D757" i="3"/>
  <c r="E757" i="3"/>
  <c r="F757" i="3"/>
  <c r="H757" i="3"/>
  <c r="I757" i="3" a="1"/>
  <c r="I757" i="3" s="1"/>
  <c r="J757" i="3"/>
  <c r="K757" i="3" a="1"/>
  <c r="K757" i="3" s="1"/>
  <c r="L757" i="3"/>
  <c r="N757" i="3"/>
  <c r="O757" i="3"/>
  <c r="P757" i="3"/>
  <c r="Q757" i="3"/>
  <c r="R757" i="3"/>
  <c r="S757" i="3" s="1"/>
  <c r="T757" i="3"/>
  <c r="U757" i="3" s="1"/>
  <c r="V757" i="3"/>
  <c r="W757" i="3"/>
  <c r="A758" i="3"/>
  <c r="B758" i="3"/>
  <c r="C758" i="3"/>
  <c r="D758" i="3"/>
  <c r="E758" i="3"/>
  <c r="F758" i="3"/>
  <c r="H758" i="3"/>
  <c r="I758" i="3" a="1"/>
  <c r="I758" i="3"/>
  <c r="J758" i="3"/>
  <c r="K758" i="3" a="1"/>
  <c r="K758" i="3" s="1"/>
  <c r="L758" i="3"/>
  <c r="N758" i="3"/>
  <c r="O758" i="3" s="1"/>
  <c r="P758" i="3"/>
  <c r="Q758" i="3" s="1"/>
  <c r="R758" i="3"/>
  <c r="S758" i="3"/>
  <c r="T758" i="3"/>
  <c r="U758" i="3"/>
  <c r="V758" i="3"/>
  <c r="W758" i="3" s="1"/>
  <c r="A759" i="3"/>
  <c r="B759" i="3"/>
  <c r="C759" i="3"/>
  <c r="D759" i="3"/>
  <c r="E759" i="3"/>
  <c r="F759" i="3"/>
  <c r="H759" i="3"/>
  <c r="I759" i="3" a="1"/>
  <c r="I759" i="3" s="1"/>
  <c r="J759" i="3"/>
  <c r="K759" i="3" a="1"/>
  <c r="K759" i="3"/>
  <c r="L759" i="3"/>
  <c r="N759" i="3"/>
  <c r="P759" i="3"/>
  <c r="Q759" i="3"/>
  <c r="R759" i="3"/>
  <c r="S759" i="3" s="1"/>
  <c r="T759" i="3"/>
  <c r="U759" i="3" s="1"/>
  <c r="A760" i="3"/>
  <c r="B760" i="3"/>
  <c r="C760" i="3"/>
  <c r="D760" i="3"/>
  <c r="E760" i="3"/>
  <c r="F760" i="3"/>
  <c r="H760" i="3"/>
  <c r="I760" i="3" a="1"/>
  <c r="I760" i="3" s="1"/>
  <c r="J760" i="3"/>
  <c r="K760" i="3" a="1"/>
  <c r="K760" i="3" s="1"/>
  <c r="L760" i="3"/>
  <c r="N760" i="3"/>
  <c r="O760" i="3"/>
  <c r="P760" i="3"/>
  <c r="Q760" i="3" s="1"/>
  <c r="R760" i="3"/>
  <c r="S760" i="3" s="1"/>
  <c r="T760" i="3"/>
  <c r="U760" i="3"/>
  <c r="V760" i="3"/>
  <c r="W760" i="3"/>
  <c r="A761" i="3"/>
  <c r="B761" i="3"/>
  <c r="C761" i="3"/>
  <c r="D761" i="3"/>
  <c r="E761" i="3"/>
  <c r="F761" i="3"/>
  <c r="H761" i="3"/>
  <c r="I761" i="3" a="1"/>
  <c r="I761" i="3" s="1"/>
  <c r="J761" i="3"/>
  <c r="K761" i="3" a="1"/>
  <c r="K761" i="3"/>
  <c r="L761" i="3"/>
  <c r="N761" i="3"/>
  <c r="V761" i="3" s="1"/>
  <c r="W761" i="3" s="1"/>
  <c r="P761" i="3"/>
  <c r="Q761" i="3" s="1"/>
  <c r="R761" i="3"/>
  <c r="S761" i="3"/>
  <c r="T761" i="3"/>
  <c r="U761" i="3"/>
  <c r="A762" i="3"/>
  <c r="B762" i="3"/>
  <c r="C762" i="3"/>
  <c r="D762" i="3"/>
  <c r="E762" i="3"/>
  <c r="F762" i="3"/>
  <c r="H762" i="3"/>
  <c r="I762" i="3" a="1"/>
  <c r="I762" i="3"/>
  <c r="J762" i="3"/>
  <c r="K762" i="3" a="1"/>
  <c r="K762" i="3"/>
  <c r="L762" i="3"/>
  <c r="N762" i="3"/>
  <c r="O762" i="3"/>
  <c r="P762" i="3"/>
  <c r="Q762" i="3" s="1"/>
  <c r="R762" i="3"/>
  <c r="S762" i="3"/>
  <c r="T762" i="3"/>
  <c r="U762" i="3"/>
  <c r="V762" i="3"/>
  <c r="W762" i="3"/>
  <c r="A763" i="3"/>
  <c r="B763" i="3"/>
  <c r="C763" i="3"/>
  <c r="D763" i="3"/>
  <c r="E763" i="3"/>
  <c r="F763" i="3"/>
  <c r="H763" i="3"/>
  <c r="I763" i="3" a="1"/>
  <c r="I763" i="3"/>
  <c r="J763" i="3"/>
  <c r="K763" i="3" a="1"/>
  <c r="K763" i="3"/>
  <c r="L763" i="3"/>
  <c r="N763" i="3"/>
  <c r="O763" i="3"/>
  <c r="P763" i="3"/>
  <c r="Q763" i="3"/>
  <c r="R763" i="3"/>
  <c r="S763" i="3" s="1"/>
  <c r="T763" i="3"/>
  <c r="U763" i="3" s="1"/>
  <c r="V763" i="3"/>
  <c r="W763" i="3" s="1"/>
  <c r="A764" i="3"/>
  <c r="B764" i="3"/>
  <c r="C764" i="3"/>
  <c r="D764" i="3"/>
  <c r="E764" i="3"/>
  <c r="F764" i="3"/>
  <c r="H764" i="3"/>
  <c r="I764" i="3" a="1"/>
  <c r="I764" i="3" s="1"/>
  <c r="J764" i="3"/>
  <c r="K764" i="3" a="1"/>
  <c r="K764" i="3" s="1"/>
  <c r="L764" i="3"/>
  <c r="N764" i="3"/>
  <c r="O764" i="3"/>
  <c r="P764" i="3"/>
  <c r="Q764" i="3"/>
  <c r="R764" i="3"/>
  <c r="S764" i="3"/>
  <c r="T764" i="3"/>
  <c r="U764" i="3"/>
  <c r="V764" i="3"/>
  <c r="W764" i="3"/>
  <c r="A765" i="3"/>
  <c r="B765" i="3"/>
  <c r="C765" i="3"/>
  <c r="D765" i="3"/>
  <c r="E765" i="3"/>
  <c r="F765" i="3"/>
  <c r="H765" i="3"/>
  <c r="I765" i="3" a="1"/>
  <c r="I765" i="3"/>
  <c r="J765" i="3"/>
  <c r="K765" i="3" a="1"/>
  <c r="K765" i="3"/>
  <c r="L765" i="3"/>
  <c r="N765" i="3"/>
  <c r="O765" i="3"/>
  <c r="P765" i="3"/>
  <c r="Q765" i="3"/>
  <c r="R765" i="3"/>
  <c r="S765" i="3"/>
  <c r="T765" i="3"/>
  <c r="U765" i="3" s="1"/>
  <c r="V765" i="3"/>
  <c r="W765" i="3" s="1"/>
  <c r="A766" i="3"/>
  <c r="B766" i="3"/>
  <c r="C766" i="3"/>
  <c r="D766" i="3"/>
  <c r="E766" i="3"/>
  <c r="F766" i="3"/>
  <c r="H766" i="3"/>
  <c r="I766" i="3" a="1"/>
  <c r="I766" i="3" s="1"/>
  <c r="J766" i="3"/>
  <c r="K766" i="3" a="1"/>
  <c r="K766" i="3" s="1"/>
  <c r="L766" i="3"/>
  <c r="N766" i="3"/>
  <c r="V766" i="3" s="1"/>
  <c r="W766" i="3" s="1"/>
  <c r="P766" i="3"/>
  <c r="Q766" i="3" s="1"/>
  <c r="R766" i="3"/>
  <c r="S766" i="3"/>
  <c r="T766" i="3"/>
  <c r="U766" i="3"/>
  <c r="A767" i="3"/>
  <c r="B767" i="3"/>
  <c r="C767" i="3"/>
  <c r="D767" i="3"/>
  <c r="E767" i="3"/>
  <c r="F767" i="3"/>
  <c r="H767" i="3"/>
  <c r="I767" i="3" a="1"/>
  <c r="I767" i="3" s="1"/>
  <c r="J767" i="3"/>
  <c r="K767" i="3" a="1"/>
  <c r="K767" i="3" s="1"/>
  <c r="L767" i="3"/>
  <c r="N767" i="3"/>
  <c r="O767" i="3" s="1"/>
  <c r="P767" i="3"/>
  <c r="Q767" i="3"/>
  <c r="R767" i="3"/>
  <c r="S767" i="3" s="1"/>
  <c r="T767" i="3"/>
  <c r="U767" i="3" s="1"/>
  <c r="V767" i="3"/>
  <c r="W767" i="3" s="1"/>
  <c r="A768" i="3"/>
  <c r="B768" i="3"/>
  <c r="C768" i="3"/>
  <c r="D768" i="3"/>
  <c r="E768" i="3"/>
  <c r="F768" i="3"/>
  <c r="H768" i="3"/>
  <c r="I768" i="3" a="1"/>
  <c r="I768" i="3" s="1"/>
  <c r="J768" i="3"/>
  <c r="K768" i="3" a="1"/>
  <c r="K768" i="3" s="1"/>
  <c r="L768" i="3"/>
  <c r="N768" i="3"/>
  <c r="O768" i="3"/>
  <c r="P768" i="3"/>
  <c r="Q768" i="3"/>
  <c r="R768" i="3"/>
  <c r="S768" i="3" s="1"/>
  <c r="T768" i="3"/>
  <c r="U768" i="3"/>
  <c r="V768" i="3"/>
  <c r="W768" i="3"/>
  <c r="A769" i="3"/>
  <c r="B769" i="3"/>
  <c r="C769" i="3"/>
  <c r="D769" i="3"/>
  <c r="E769" i="3"/>
  <c r="F769" i="3"/>
  <c r="H769" i="3"/>
  <c r="I769" i="3" a="1"/>
  <c r="I769" i="3"/>
  <c r="J769" i="3"/>
  <c r="K769" i="3" a="1"/>
  <c r="K769" i="3"/>
  <c r="L769" i="3"/>
  <c r="N769" i="3"/>
  <c r="V769" i="3" s="1"/>
  <c r="P769" i="3"/>
  <c r="Q769" i="3" s="1"/>
  <c r="R769" i="3"/>
  <c r="S769" i="3" s="1"/>
  <c r="T769" i="3"/>
  <c r="U769" i="3" s="1"/>
  <c r="W769" i="3"/>
  <c r="A770" i="3"/>
  <c r="B770" i="3"/>
  <c r="C770" i="3"/>
  <c r="D770" i="3"/>
  <c r="E770" i="3"/>
  <c r="F770" i="3"/>
  <c r="H770" i="3"/>
  <c r="I770" i="3" a="1"/>
  <c r="I770" i="3"/>
  <c r="J770" i="3"/>
  <c r="K770" i="3" a="1"/>
  <c r="K770" i="3"/>
  <c r="L770" i="3"/>
  <c r="N770" i="3"/>
  <c r="O770" i="3"/>
  <c r="P770" i="3"/>
  <c r="Q770" i="3" s="1"/>
  <c r="R770" i="3"/>
  <c r="S770" i="3" s="1"/>
  <c r="T770" i="3"/>
  <c r="U770" i="3"/>
  <c r="V770" i="3"/>
  <c r="W770" i="3"/>
  <c r="A771" i="3"/>
  <c r="B771" i="3"/>
  <c r="C771" i="3"/>
  <c r="D771" i="3"/>
  <c r="E771" i="3"/>
  <c r="F771" i="3"/>
  <c r="H771" i="3"/>
  <c r="I771" i="3" a="1"/>
  <c r="I771" i="3" s="1"/>
  <c r="J771" i="3"/>
  <c r="K771" i="3" a="1"/>
  <c r="K771" i="3"/>
  <c r="L771" i="3"/>
  <c r="N771" i="3"/>
  <c r="O771" i="3" s="1"/>
  <c r="P771" i="3"/>
  <c r="Q771" i="3"/>
  <c r="R771" i="3"/>
  <c r="S771" i="3" s="1"/>
  <c r="T771" i="3"/>
  <c r="U771" i="3" s="1"/>
  <c r="V771" i="3"/>
  <c r="W771" i="3" s="1"/>
  <c r="A772" i="3"/>
  <c r="B772" i="3"/>
  <c r="C772" i="3"/>
  <c r="D772" i="3"/>
  <c r="E772" i="3"/>
  <c r="F772" i="3"/>
  <c r="H772" i="3"/>
  <c r="I772" i="3" a="1"/>
  <c r="I772" i="3"/>
  <c r="J772" i="3"/>
  <c r="K772" i="3" a="1"/>
  <c r="K772" i="3"/>
  <c r="L772" i="3"/>
  <c r="N772" i="3"/>
  <c r="O772" i="3"/>
  <c r="P772" i="3"/>
  <c r="Q772" i="3"/>
  <c r="R772" i="3"/>
  <c r="S772" i="3" s="1"/>
  <c r="T772" i="3"/>
  <c r="U772" i="3" s="1"/>
  <c r="V772" i="3"/>
  <c r="W772" i="3"/>
  <c r="A773" i="3"/>
  <c r="B773" i="3"/>
  <c r="C773" i="3"/>
  <c r="D773" i="3"/>
  <c r="E773" i="3"/>
  <c r="F773" i="3"/>
  <c r="H773" i="3"/>
  <c r="I773" i="3" a="1"/>
  <c r="I773" i="3" s="1"/>
  <c r="J773" i="3"/>
  <c r="K773" i="3" a="1"/>
  <c r="K773" i="3" s="1"/>
  <c r="L773" i="3"/>
  <c r="N773" i="3"/>
  <c r="V773" i="3" s="1"/>
  <c r="W773" i="3" s="1"/>
  <c r="P773" i="3"/>
  <c r="Q773" i="3" s="1"/>
  <c r="R773" i="3"/>
  <c r="S773" i="3" s="1"/>
  <c r="T773" i="3"/>
  <c r="U773" i="3" s="1"/>
  <c r="A774" i="3"/>
  <c r="B774" i="3"/>
  <c r="C774" i="3"/>
  <c r="D774" i="3"/>
  <c r="E774" i="3"/>
  <c r="F774" i="3"/>
  <c r="H774" i="3"/>
  <c r="I774" i="3" a="1"/>
  <c r="I774" i="3" s="1"/>
  <c r="J774" i="3"/>
  <c r="K774" i="3" a="1"/>
  <c r="K774" i="3" s="1"/>
  <c r="L774" i="3"/>
  <c r="N774" i="3"/>
  <c r="O774" i="3"/>
  <c r="P774" i="3"/>
  <c r="Q774" i="3" s="1"/>
  <c r="R774" i="3"/>
  <c r="S774" i="3"/>
  <c r="T774" i="3"/>
  <c r="U774" i="3"/>
  <c r="V774" i="3"/>
  <c r="W774" i="3" s="1"/>
  <c r="A775" i="3"/>
  <c r="B775" i="3"/>
  <c r="C775" i="3"/>
  <c r="D775" i="3"/>
  <c r="E775" i="3"/>
  <c r="F775" i="3"/>
  <c r="H775" i="3"/>
  <c r="I775" i="3" a="1"/>
  <c r="I775" i="3" s="1"/>
  <c r="J775" i="3"/>
  <c r="K775" i="3" a="1"/>
  <c r="K775" i="3"/>
  <c r="L775" i="3"/>
  <c r="N775" i="3"/>
  <c r="O775" i="3" s="1"/>
  <c r="P775" i="3"/>
  <c r="Q775" i="3" s="1"/>
  <c r="R775" i="3"/>
  <c r="S775" i="3"/>
  <c r="T775" i="3"/>
  <c r="U775" i="3" s="1"/>
  <c r="V775" i="3"/>
  <c r="W775" i="3" s="1"/>
  <c r="A776" i="3"/>
  <c r="B776" i="3"/>
  <c r="C776" i="3"/>
  <c r="D776" i="3"/>
  <c r="E776" i="3"/>
  <c r="F776" i="3"/>
  <c r="H776" i="3"/>
  <c r="I776" i="3" a="1"/>
  <c r="I776" i="3" s="1"/>
  <c r="J776" i="3"/>
  <c r="K776" i="3" a="1"/>
  <c r="K776" i="3"/>
  <c r="L776" i="3"/>
  <c r="N776" i="3"/>
  <c r="O776" i="3"/>
  <c r="P776" i="3"/>
  <c r="Q776" i="3" s="1"/>
  <c r="R776" i="3"/>
  <c r="S776" i="3"/>
  <c r="T776" i="3"/>
  <c r="U776" i="3"/>
  <c r="V776" i="3"/>
  <c r="W776" i="3" s="1"/>
  <c r="A777" i="3"/>
  <c r="B777" i="3"/>
  <c r="C777" i="3"/>
  <c r="D777" i="3"/>
  <c r="E777" i="3"/>
  <c r="F777" i="3"/>
  <c r="H777" i="3"/>
  <c r="I777" i="3" a="1"/>
  <c r="I777" i="3" s="1"/>
  <c r="J777" i="3"/>
  <c r="K777" i="3" a="1"/>
  <c r="K777" i="3"/>
  <c r="L777" i="3"/>
  <c r="N777" i="3"/>
  <c r="O777" i="3" s="1"/>
  <c r="P777" i="3"/>
  <c r="Q777" i="3" s="1"/>
  <c r="R777" i="3"/>
  <c r="S777" i="3" s="1"/>
  <c r="T777" i="3"/>
  <c r="U777" i="3" s="1"/>
  <c r="V777" i="3"/>
  <c r="W777" i="3"/>
  <c r="A778" i="3"/>
  <c r="B778" i="3"/>
  <c r="C778" i="3"/>
  <c r="D778" i="3"/>
  <c r="E778" i="3"/>
  <c r="F778" i="3"/>
  <c r="H778" i="3"/>
  <c r="I778" i="3" a="1"/>
  <c r="I778" i="3"/>
  <c r="J778" i="3"/>
  <c r="K778" i="3" a="1"/>
  <c r="K778" i="3" s="1"/>
  <c r="L778" i="3"/>
  <c r="N778" i="3"/>
  <c r="O778" i="3"/>
  <c r="P778" i="3"/>
  <c r="Q778" i="3" s="1"/>
  <c r="R778" i="3"/>
  <c r="S778" i="3"/>
  <c r="T778" i="3"/>
  <c r="U778" i="3" s="1"/>
  <c r="V778" i="3"/>
  <c r="W778" i="3"/>
  <c r="A779" i="3"/>
  <c r="B779" i="3"/>
  <c r="C779" i="3"/>
  <c r="D779" i="3"/>
  <c r="E779" i="3"/>
  <c r="F779" i="3"/>
  <c r="H779" i="3"/>
  <c r="I779" i="3" a="1"/>
  <c r="I779" i="3" s="1"/>
  <c r="J779" i="3"/>
  <c r="K779" i="3" a="1"/>
  <c r="K779" i="3" s="1"/>
  <c r="L779" i="3"/>
  <c r="N779" i="3"/>
  <c r="O779" i="3"/>
  <c r="P779" i="3"/>
  <c r="Q779" i="3"/>
  <c r="R779" i="3"/>
  <c r="S779" i="3" s="1"/>
  <c r="T779" i="3"/>
  <c r="U779" i="3"/>
  <c r="V779" i="3"/>
  <c r="W779" i="3" s="1"/>
  <c r="A780" i="3"/>
  <c r="B780" i="3"/>
  <c r="C780" i="3"/>
  <c r="D780" i="3"/>
  <c r="E780" i="3"/>
  <c r="F780" i="3"/>
  <c r="H780" i="3"/>
  <c r="I780" i="3" a="1"/>
  <c r="I780" i="3"/>
  <c r="J780" i="3"/>
  <c r="K780" i="3" a="1"/>
  <c r="K780" i="3" s="1"/>
  <c r="L780" i="3"/>
  <c r="N780" i="3"/>
  <c r="O780" i="3"/>
  <c r="P780" i="3"/>
  <c r="Q780" i="3"/>
  <c r="R780" i="3"/>
  <c r="S780" i="3" s="1"/>
  <c r="T780" i="3"/>
  <c r="U780" i="3"/>
  <c r="V780" i="3"/>
  <c r="W780" i="3"/>
  <c r="A781" i="3"/>
  <c r="B781" i="3"/>
  <c r="C781" i="3"/>
  <c r="D781" i="3"/>
  <c r="E781" i="3"/>
  <c r="F781" i="3"/>
  <c r="H781" i="3"/>
  <c r="I781" i="3" a="1"/>
  <c r="I781" i="3" s="1"/>
  <c r="J781" i="3"/>
  <c r="K781" i="3" a="1"/>
  <c r="K781" i="3"/>
  <c r="L781" i="3"/>
  <c r="N781" i="3"/>
  <c r="O781" i="3"/>
  <c r="P781" i="3"/>
  <c r="Q781" i="3" s="1"/>
  <c r="R781" i="3"/>
  <c r="S781" i="3"/>
  <c r="T781" i="3"/>
  <c r="U781" i="3" s="1"/>
  <c r="V781" i="3"/>
  <c r="W781" i="3" s="1"/>
  <c r="A782" i="3"/>
  <c r="B782" i="3"/>
  <c r="C782" i="3"/>
  <c r="D782" i="3"/>
  <c r="E782" i="3"/>
  <c r="F782" i="3"/>
  <c r="H782" i="3"/>
  <c r="I782" i="3" a="1"/>
  <c r="I782" i="3"/>
  <c r="J782" i="3"/>
  <c r="K782" i="3" a="1"/>
  <c r="K782" i="3" s="1"/>
  <c r="L782" i="3"/>
  <c r="N782" i="3"/>
  <c r="O782" i="3"/>
  <c r="P782" i="3"/>
  <c r="Q782" i="3"/>
  <c r="R782" i="3"/>
  <c r="S782" i="3"/>
  <c r="T782" i="3"/>
  <c r="U782" i="3" s="1"/>
  <c r="V782" i="3"/>
  <c r="W782" i="3" s="1"/>
  <c r="A783" i="3"/>
  <c r="B783" i="3"/>
  <c r="C783" i="3"/>
  <c r="D783" i="3"/>
  <c r="E783" i="3"/>
  <c r="F783" i="3"/>
  <c r="H783" i="3"/>
  <c r="I783" i="3" a="1"/>
  <c r="I783" i="3" s="1"/>
  <c r="J783" i="3"/>
  <c r="K783" i="3" a="1"/>
  <c r="K783" i="3" s="1"/>
  <c r="L783" i="3"/>
  <c r="N783" i="3"/>
  <c r="P783" i="3"/>
  <c r="Q783" i="3" s="1"/>
  <c r="R783" i="3"/>
  <c r="S783" i="3" s="1"/>
  <c r="T783" i="3"/>
  <c r="U783" i="3"/>
  <c r="A784" i="3"/>
  <c r="B784" i="3"/>
  <c r="C784" i="3"/>
  <c r="D784" i="3"/>
  <c r="E784" i="3"/>
  <c r="F784" i="3"/>
  <c r="H784" i="3"/>
  <c r="I784" i="3" a="1"/>
  <c r="I784" i="3"/>
  <c r="J784" i="3"/>
  <c r="K784" i="3" a="1"/>
  <c r="K784" i="3" s="1"/>
  <c r="L784" i="3"/>
  <c r="N784" i="3"/>
  <c r="O784" i="3"/>
  <c r="P784" i="3"/>
  <c r="Q784" i="3"/>
  <c r="R784" i="3"/>
  <c r="S784" i="3" s="1"/>
  <c r="T784" i="3"/>
  <c r="U784" i="3"/>
  <c r="V784" i="3"/>
  <c r="W784" i="3"/>
  <c r="A785" i="3"/>
  <c r="B785" i="3"/>
  <c r="C785" i="3"/>
  <c r="D785" i="3"/>
  <c r="E785" i="3"/>
  <c r="F785" i="3"/>
  <c r="H785" i="3"/>
  <c r="I785" i="3" a="1"/>
  <c r="I785" i="3"/>
  <c r="J785" i="3"/>
  <c r="K785" i="3" a="1"/>
  <c r="K785" i="3"/>
  <c r="L785" i="3"/>
  <c r="N785" i="3"/>
  <c r="V785" i="3" s="1"/>
  <c r="W785" i="3" s="1"/>
  <c r="O785" i="3"/>
  <c r="P785" i="3"/>
  <c r="Q785" i="3" s="1"/>
  <c r="R785" i="3"/>
  <c r="S785" i="3"/>
  <c r="T785" i="3"/>
  <c r="U785" i="3"/>
  <c r="A786" i="3"/>
  <c r="B786" i="3"/>
  <c r="C786" i="3"/>
  <c r="D786" i="3"/>
  <c r="E786" i="3"/>
  <c r="F786" i="3"/>
  <c r="H786" i="3"/>
  <c r="I786" i="3" a="1"/>
  <c r="I786" i="3"/>
  <c r="J786" i="3"/>
  <c r="K786" i="3" a="1"/>
  <c r="K786" i="3"/>
  <c r="L786" i="3"/>
  <c r="N786" i="3"/>
  <c r="O786" i="3"/>
  <c r="P786" i="3"/>
  <c r="Q786" i="3" s="1"/>
  <c r="R786" i="3"/>
  <c r="S786" i="3"/>
  <c r="T786" i="3"/>
  <c r="U786" i="3"/>
  <c r="V786" i="3"/>
  <c r="W786" i="3"/>
  <c r="A787" i="3"/>
  <c r="B787" i="3"/>
  <c r="C787" i="3"/>
  <c r="D787" i="3"/>
  <c r="E787" i="3"/>
  <c r="F787" i="3"/>
  <c r="H787" i="3"/>
  <c r="I787" i="3" a="1"/>
  <c r="I787" i="3"/>
  <c r="J787" i="3"/>
  <c r="K787" i="3" a="1"/>
  <c r="K787" i="3"/>
  <c r="L787" i="3"/>
  <c r="N787" i="3"/>
  <c r="P787" i="3"/>
  <c r="Q787" i="3" s="1"/>
  <c r="R787" i="3"/>
  <c r="S787" i="3" s="1"/>
  <c r="T787" i="3"/>
  <c r="U787" i="3" s="1"/>
  <c r="A788" i="3"/>
  <c r="B788" i="3"/>
  <c r="C788" i="3"/>
  <c r="D788" i="3"/>
  <c r="E788" i="3"/>
  <c r="F788" i="3"/>
  <c r="H788" i="3"/>
  <c r="I788" i="3" a="1"/>
  <c r="I788" i="3"/>
  <c r="J788" i="3"/>
  <c r="K788" i="3" a="1"/>
  <c r="K788" i="3" s="1"/>
  <c r="L788" i="3"/>
  <c r="N788" i="3"/>
  <c r="O788" i="3" s="1"/>
  <c r="P788" i="3"/>
  <c r="Q788" i="3"/>
  <c r="R788" i="3"/>
  <c r="S788" i="3"/>
  <c r="T788" i="3"/>
  <c r="U788" i="3" s="1"/>
  <c r="A789" i="3"/>
  <c r="B789" i="3"/>
  <c r="C789" i="3"/>
  <c r="D789" i="3"/>
  <c r="E789" i="3"/>
  <c r="F789" i="3"/>
  <c r="H789" i="3"/>
  <c r="I789" i="3" a="1"/>
  <c r="I789" i="3" s="1"/>
  <c r="J789" i="3"/>
  <c r="K789" i="3" a="1"/>
  <c r="K789" i="3" s="1"/>
  <c r="L789" i="3"/>
  <c r="N789" i="3"/>
  <c r="O789" i="3"/>
  <c r="P789" i="3"/>
  <c r="Q789" i="3"/>
  <c r="R789" i="3"/>
  <c r="S789" i="3" s="1"/>
  <c r="T789" i="3"/>
  <c r="U789" i="3" s="1"/>
  <c r="V789" i="3"/>
  <c r="W789" i="3" s="1"/>
  <c r="A790" i="3"/>
  <c r="B790" i="3"/>
  <c r="C790" i="3"/>
  <c r="D790" i="3"/>
  <c r="E790" i="3"/>
  <c r="F790" i="3"/>
  <c r="H790" i="3"/>
  <c r="I790" i="3" a="1"/>
  <c r="I790" i="3"/>
  <c r="J790" i="3"/>
  <c r="K790" i="3" a="1"/>
  <c r="K790" i="3" s="1"/>
  <c r="L790" i="3"/>
  <c r="N790" i="3"/>
  <c r="P790" i="3"/>
  <c r="Q790" i="3" s="1"/>
  <c r="R790" i="3"/>
  <c r="S790" i="3"/>
  <c r="T790" i="3"/>
  <c r="U790" i="3"/>
  <c r="A791" i="3"/>
  <c r="B791" i="3"/>
  <c r="C791" i="3"/>
  <c r="D791" i="3"/>
  <c r="E791" i="3"/>
  <c r="F791" i="3"/>
  <c r="H791" i="3"/>
  <c r="I791" i="3" a="1"/>
  <c r="I791" i="3" s="1"/>
  <c r="J791" i="3"/>
  <c r="K791" i="3" a="1"/>
  <c r="K791" i="3" s="1"/>
  <c r="L791" i="3"/>
  <c r="N791" i="3"/>
  <c r="P791" i="3"/>
  <c r="Q791" i="3"/>
  <c r="R791" i="3"/>
  <c r="S791" i="3"/>
  <c r="T791" i="3"/>
  <c r="U791" i="3" s="1"/>
  <c r="A792" i="3"/>
  <c r="B792" i="3"/>
  <c r="C792" i="3"/>
  <c r="D792" i="3"/>
  <c r="E792" i="3"/>
  <c r="F792" i="3"/>
  <c r="H792" i="3"/>
  <c r="I792" i="3" a="1"/>
  <c r="I792" i="3"/>
  <c r="J792" i="3"/>
  <c r="K792" i="3" a="1"/>
  <c r="K792" i="3"/>
  <c r="L792" i="3"/>
  <c r="N792" i="3"/>
  <c r="O792" i="3"/>
  <c r="P792" i="3"/>
  <c r="Q792" i="3" s="1"/>
  <c r="R792" i="3"/>
  <c r="S792" i="3" s="1"/>
  <c r="T792" i="3"/>
  <c r="U792" i="3"/>
  <c r="V792" i="3"/>
  <c r="W792" i="3"/>
  <c r="A793" i="3"/>
  <c r="B793" i="3"/>
  <c r="C793" i="3"/>
  <c r="D793" i="3"/>
  <c r="E793" i="3"/>
  <c r="F793" i="3"/>
  <c r="H793" i="3"/>
  <c r="I793" i="3" a="1"/>
  <c r="I793" i="3"/>
  <c r="J793" i="3"/>
  <c r="K793" i="3" a="1"/>
  <c r="K793" i="3"/>
  <c r="L793" i="3"/>
  <c r="N793" i="3"/>
  <c r="O793" i="3"/>
  <c r="P793" i="3"/>
  <c r="Q793" i="3" s="1"/>
  <c r="R793" i="3"/>
  <c r="S793" i="3"/>
  <c r="T793" i="3"/>
  <c r="U793" i="3"/>
  <c r="V793" i="3"/>
  <c r="W793" i="3" s="1"/>
  <c r="A794" i="3"/>
  <c r="B794" i="3"/>
  <c r="C794" i="3"/>
  <c r="D794" i="3"/>
  <c r="E794" i="3"/>
  <c r="F794" i="3"/>
  <c r="H794" i="3"/>
  <c r="I794" i="3" a="1"/>
  <c r="I794" i="3"/>
  <c r="J794" i="3"/>
  <c r="K794" i="3" a="1"/>
  <c r="K794" i="3"/>
  <c r="L794" i="3"/>
  <c r="N794" i="3"/>
  <c r="O794" i="3"/>
  <c r="P794" i="3"/>
  <c r="Q794" i="3" s="1"/>
  <c r="R794" i="3"/>
  <c r="S794" i="3" s="1"/>
  <c r="T794" i="3"/>
  <c r="U794" i="3"/>
  <c r="V794" i="3"/>
  <c r="W794" i="3"/>
  <c r="A795" i="3"/>
  <c r="B795" i="3"/>
  <c r="C795" i="3"/>
  <c r="D795" i="3"/>
  <c r="E795" i="3"/>
  <c r="F795" i="3"/>
  <c r="H795" i="3"/>
  <c r="I795" i="3" a="1"/>
  <c r="I795" i="3"/>
  <c r="J795" i="3"/>
  <c r="K795" i="3" a="1"/>
  <c r="K795" i="3"/>
  <c r="L795" i="3"/>
  <c r="N795" i="3"/>
  <c r="O795" i="3"/>
  <c r="P795" i="3"/>
  <c r="Q795" i="3"/>
  <c r="R795" i="3"/>
  <c r="S795" i="3" s="1"/>
  <c r="T795" i="3"/>
  <c r="U795" i="3" s="1"/>
  <c r="V795" i="3"/>
  <c r="W795" i="3" s="1"/>
  <c r="A796" i="3"/>
  <c r="B796" i="3"/>
  <c r="C796" i="3"/>
  <c r="D796" i="3"/>
  <c r="E796" i="3"/>
  <c r="F796" i="3"/>
  <c r="H796" i="3"/>
  <c r="I796" i="3" a="1"/>
  <c r="I796" i="3" s="1"/>
  <c r="J796" i="3"/>
  <c r="K796" i="3" a="1"/>
  <c r="K796" i="3" s="1"/>
  <c r="L796" i="3"/>
  <c r="N796" i="3"/>
  <c r="O796" i="3"/>
  <c r="P796" i="3"/>
  <c r="Q796" i="3"/>
  <c r="R796" i="3"/>
  <c r="S796" i="3" s="1"/>
  <c r="T796" i="3"/>
  <c r="U796" i="3"/>
  <c r="V796" i="3"/>
  <c r="W796" i="3"/>
  <c r="A797" i="3"/>
  <c r="B797" i="3"/>
  <c r="C797" i="3"/>
  <c r="D797" i="3"/>
  <c r="E797" i="3"/>
  <c r="F797" i="3"/>
  <c r="H797" i="3"/>
  <c r="I797" i="3" a="1"/>
  <c r="I797" i="3"/>
  <c r="J797" i="3"/>
  <c r="K797" i="3" a="1"/>
  <c r="K797" i="3"/>
  <c r="L797" i="3"/>
  <c r="N797" i="3"/>
  <c r="O797" i="3" s="1"/>
  <c r="P797" i="3"/>
  <c r="Q797" i="3"/>
  <c r="R797" i="3"/>
  <c r="S797" i="3"/>
  <c r="T797" i="3"/>
  <c r="U797" i="3" s="1"/>
  <c r="V797" i="3"/>
  <c r="W797" i="3" s="1"/>
  <c r="A798" i="3"/>
  <c r="B798" i="3"/>
  <c r="C798" i="3"/>
  <c r="D798" i="3"/>
  <c r="E798" i="3"/>
  <c r="F798" i="3"/>
  <c r="H798" i="3"/>
  <c r="I798" i="3" a="1"/>
  <c r="I798" i="3" s="1"/>
  <c r="J798" i="3"/>
  <c r="K798" i="3" a="1"/>
  <c r="K798" i="3" s="1"/>
  <c r="L798" i="3"/>
  <c r="N798" i="3"/>
  <c r="O798" i="3"/>
  <c r="P798" i="3"/>
  <c r="Q798" i="3" s="1"/>
  <c r="R798" i="3"/>
  <c r="S798" i="3"/>
  <c r="T798" i="3"/>
  <c r="U798" i="3" s="1"/>
  <c r="V798" i="3"/>
  <c r="W798" i="3" s="1"/>
  <c r="A799" i="3"/>
  <c r="B799" i="3"/>
  <c r="C799" i="3"/>
  <c r="D799" i="3"/>
  <c r="E799" i="3"/>
  <c r="F799" i="3"/>
  <c r="H799" i="3"/>
  <c r="I799" i="3" a="1"/>
  <c r="I799" i="3" s="1"/>
  <c r="J799" i="3"/>
  <c r="K799" i="3" a="1"/>
  <c r="K799" i="3" s="1"/>
  <c r="L799" i="3"/>
  <c r="N799" i="3"/>
  <c r="P799" i="3"/>
  <c r="Q799" i="3"/>
  <c r="R799" i="3"/>
  <c r="S799" i="3" s="1"/>
  <c r="T799" i="3"/>
  <c r="U799" i="3" s="1"/>
  <c r="A800" i="3"/>
  <c r="B800" i="3"/>
  <c r="C800" i="3"/>
  <c r="D800" i="3"/>
  <c r="E800" i="3"/>
  <c r="F800" i="3"/>
  <c r="H800" i="3"/>
  <c r="I800" i="3" a="1"/>
  <c r="I800" i="3" s="1"/>
  <c r="J800" i="3"/>
  <c r="K800" i="3" a="1"/>
  <c r="K800" i="3" s="1"/>
  <c r="L800" i="3"/>
  <c r="N800" i="3"/>
  <c r="O800" i="3" s="1"/>
  <c r="P800" i="3"/>
  <c r="Q800" i="3"/>
  <c r="R800" i="3"/>
  <c r="S800" i="3"/>
  <c r="T800" i="3"/>
  <c r="U800" i="3"/>
  <c r="V800" i="3"/>
  <c r="W800" i="3" s="1"/>
  <c r="A801" i="3"/>
  <c r="B801" i="3"/>
  <c r="C801" i="3"/>
  <c r="D801" i="3"/>
  <c r="E801" i="3"/>
  <c r="F801" i="3"/>
  <c r="H801" i="3"/>
  <c r="I801" i="3" a="1"/>
  <c r="I801" i="3"/>
  <c r="J801" i="3"/>
  <c r="K801" i="3" a="1"/>
  <c r="K801" i="3"/>
  <c r="L801" i="3"/>
  <c r="N801" i="3"/>
  <c r="V801" i="3" s="1"/>
  <c r="W801" i="3" s="1"/>
  <c r="O801" i="3"/>
  <c r="P801" i="3"/>
  <c r="Q801" i="3" s="1"/>
  <c r="R801" i="3"/>
  <c r="S801" i="3" s="1"/>
  <c r="T801" i="3"/>
  <c r="U801" i="3" s="1"/>
  <c r="A802" i="3"/>
  <c r="B802" i="3"/>
  <c r="C802" i="3"/>
  <c r="D802" i="3"/>
  <c r="E802" i="3"/>
  <c r="F802" i="3"/>
  <c r="H802" i="3"/>
  <c r="I802" i="3" a="1"/>
  <c r="I802" i="3"/>
  <c r="J802" i="3"/>
  <c r="K802" i="3" a="1"/>
  <c r="K802" i="3"/>
  <c r="L802" i="3"/>
  <c r="N802" i="3"/>
  <c r="O802" i="3"/>
  <c r="P802" i="3"/>
  <c r="Q802" i="3"/>
  <c r="R802" i="3"/>
  <c r="S802" i="3" s="1"/>
  <c r="T802" i="3"/>
  <c r="U802" i="3" s="1"/>
  <c r="V802" i="3"/>
  <c r="W802" i="3"/>
  <c r="A803" i="3"/>
  <c r="B803" i="3"/>
  <c r="C803" i="3"/>
  <c r="D803" i="3"/>
  <c r="E803" i="3"/>
  <c r="F803" i="3"/>
  <c r="H803" i="3"/>
  <c r="I803" i="3" a="1"/>
  <c r="I803" i="3"/>
  <c r="J803" i="3"/>
  <c r="K803" i="3" a="1"/>
  <c r="K803" i="3" s="1"/>
  <c r="L803" i="3"/>
  <c r="N803" i="3"/>
  <c r="O803" i="3" s="1"/>
  <c r="P803" i="3"/>
  <c r="Q803" i="3"/>
  <c r="R803" i="3"/>
  <c r="S803" i="3" s="1"/>
  <c r="T803" i="3"/>
  <c r="U803" i="3" s="1"/>
  <c r="A804" i="3"/>
  <c r="B804" i="3"/>
  <c r="C804" i="3"/>
  <c r="D804" i="3"/>
  <c r="E804" i="3"/>
  <c r="F804" i="3"/>
  <c r="H804" i="3"/>
  <c r="I804" i="3" a="1"/>
  <c r="I804" i="3"/>
  <c r="J804" i="3"/>
  <c r="K804" i="3" a="1"/>
  <c r="K804" i="3" s="1"/>
  <c r="L804" i="3"/>
  <c r="N804" i="3"/>
  <c r="O804" i="3"/>
  <c r="P804" i="3"/>
  <c r="Q804" i="3"/>
  <c r="R804" i="3"/>
  <c r="S804" i="3"/>
  <c r="T804" i="3"/>
  <c r="U804" i="3" s="1"/>
  <c r="V804" i="3"/>
  <c r="W804" i="3"/>
  <c r="A805" i="3"/>
  <c r="B805" i="3"/>
  <c r="C805" i="3"/>
  <c r="D805" i="3"/>
  <c r="E805" i="3"/>
  <c r="F805" i="3"/>
  <c r="H805" i="3"/>
  <c r="I805" i="3" a="1"/>
  <c r="I805" i="3" s="1"/>
  <c r="J805" i="3"/>
  <c r="K805" i="3" a="1"/>
  <c r="K805" i="3" s="1"/>
  <c r="L805" i="3"/>
  <c r="N805" i="3"/>
  <c r="O805" i="3"/>
  <c r="P805" i="3"/>
  <c r="Q805" i="3" s="1"/>
  <c r="R805" i="3"/>
  <c r="S805" i="3"/>
  <c r="T805" i="3"/>
  <c r="U805" i="3" s="1"/>
  <c r="V805" i="3"/>
  <c r="W805" i="3" s="1"/>
  <c r="A806" i="3"/>
  <c r="B806" i="3"/>
  <c r="C806" i="3"/>
  <c r="D806" i="3"/>
  <c r="E806" i="3"/>
  <c r="F806" i="3"/>
  <c r="H806" i="3"/>
  <c r="I806" i="3" a="1"/>
  <c r="I806" i="3" s="1"/>
  <c r="J806" i="3"/>
  <c r="K806" i="3" a="1"/>
  <c r="K806" i="3" s="1"/>
  <c r="L806" i="3"/>
  <c r="N806" i="3"/>
  <c r="O806" i="3" s="1"/>
  <c r="P806" i="3"/>
  <c r="Q806" i="3"/>
  <c r="R806" i="3"/>
  <c r="S806" i="3"/>
  <c r="T806" i="3"/>
  <c r="U806" i="3" s="1"/>
  <c r="A807" i="3"/>
  <c r="B807" i="3"/>
  <c r="C807" i="3"/>
  <c r="D807" i="3"/>
  <c r="E807" i="3"/>
  <c r="F807" i="3"/>
  <c r="H807" i="3"/>
  <c r="I807" i="3" a="1"/>
  <c r="I807" i="3" s="1"/>
  <c r="J807" i="3"/>
  <c r="K807" i="3" a="1"/>
  <c r="K807" i="3"/>
  <c r="L807" i="3"/>
  <c r="N807" i="3"/>
  <c r="O807" i="3" s="1"/>
  <c r="P807" i="3"/>
  <c r="Q807" i="3"/>
  <c r="R807" i="3"/>
  <c r="S807" i="3"/>
  <c r="T807" i="3"/>
  <c r="U807" i="3"/>
  <c r="V807" i="3"/>
  <c r="W807" i="3" s="1"/>
  <c r="A808" i="3"/>
  <c r="B808" i="3"/>
  <c r="C808" i="3"/>
  <c r="D808" i="3"/>
  <c r="E808" i="3"/>
  <c r="F808" i="3"/>
  <c r="H808" i="3"/>
  <c r="I808" i="3" a="1"/>
  <c r="I808" i="3"/>
  <c r="J808" i="3"/>
  <c r="K808" i="3" a="1"/>
  <c r="K808" i="3"/>
  <c r="L808" i="3"/>
  <c r="N808" i="3"/>
  <c r="O808" i="3" s="1"/>
  <c r="P808" i="3"/>
  <c r="Q808" i="3"/>
  <c r="R808" i="3"/>
  <c r="S808" i="3"/>
  <c r="T808" i="3"/>
  <c r="U808" i="3"/>
  <c r="V808" i="3"/>
  <c r="W808" i="3" s="1"/>
  <c r="A809" i="3"/>
  <c r="B809" i="3"/>
  <c r="C809" i="3"/>
  <c r="D809" i="3"/>
  <c r="E809" i="3"/>
  <c r="F809" i="3"/>
  <c r="H809" i="3"/>
  <c r="I809" i="3" a="1"/>
  <c r="I809" i="3" s="1"/>
  <c r="J809" i="3"/>
  <c r="K809" i="3" a="1"/>
  <c r="K809" i="3"/>
  <c r="L809" i="3"/>
  <c r="N809" i="3"/>
  <c r="O809" i="3" s="1"/>
  <c r="P809" i="3"/>
  <c r="Q809" i="3" s="1"/>
  <c r="R809" i="3"/>
  <c r="S809" i="3" s="1"/>
  <c r="T809" i="3"/>
  <c r="U809" i="3"/>
  <c r="V809" i="3"/>
  <c r="W809" i="3"/>
  <c r="A810" i="3"/>
  <c r="B810" i="3"/>
  <c r="C810" i="3"/>
  <c r="D810" i="3"/>
  <c r="E810" i="3"/>
  <c r="F810" i="3"/>
  <c r="H810" i="3"/>
  <c r="I810" i="3" a="1"/>
  <c r="I810" i="3"/>
  <c r="J810" i="3"/>
  <c r="K810" i="3" a="1"/>
  <c r="K810" i="3"/>
  <c r="L810" i="3"/>
  <c r="N810" i="3"/>
  <c r="O810" i="3"/>
  <c r="P810" i="3"/>
  <c r="Q810" i="3" s="1"/>
  <c r="R810" i="3"/>
  <c r="S810" i="3"/>
  <c r="T810" i="3"/>
  <c r="U810" i="3" s="1"/>
  <c r="V810" i="3"/>
  <c r="W810" i="3"/>
  <c r="A811" i="3"/>
  <c r="B811" i="3"/>
  <c r="C811" i="3"/>
  <c r="D811" i="3"/>
  <c r="E811" i="3"/>
  <c r="F811" i="3"/>
  <c r="H811" i="3"/>
  <c r="I811" i="3" a="1"/>
  <c r="I811" i="3" s="1"/>
  <c r="J811" i="3"/>
  <c r="K811" i="3" a="1"/>
  <c r="K811" i="3" s="1"/>
  <c r="L811" i="3"/>
  <c r="N811" i="3"/>
  <c r="O811" i="3" s="1"/>
  <c r="P811" i="3"/>
  <c r="Q811" i="3" s="1"/>
  <c r="R811" i="3"/>
  <c r="S811" i="3" s="1"/>
  <c r="T811" i="3"/>
  <c r="U811" i="3"/>
  <c r="A812" i="3"/>
  <c r="B812" i="3"/>
  <c r="C812" i="3"/>
  <c r="D812" i="3"/>
  <c r="E812" i="3"/>
  <c r="F812" i="3"/>
  <c r="H812" i="3"/>
  <c r="I812" i="3" a="1"/>
  <c r="I812" i="3" s="1"/>
  <c r="J812" i="3"/>
  <c r="K812" i="3" a="1"/>
  <c r="K812" i="3" s="1"/>
  <c r="L812" i="3"/>
  <c r="N812" i="3"/>
  <c r="O812" i="3" s="1"/>
  <c r="P812" i="3"/>
  <c r="Q812" i="3"/>
  <c r="R812" i="3"/>
  <c r="S812" i="3" s="1"/>
  <c r="T812" i="3"/>
  <c r="U812" i="3" s="1"/>
  <c r="V812" i="3"/>
  <c r="W812" i="3" s="1"/>
  <c r="A813" i="3"/>
  <c r="B813" i="3"/>
  <c r="C813" i="3"/>
  <c r="D813" i="3"/>
  <c r="E813" i="3"/>
  <c r="F813" i="3"/>
  <c r="H813" i="3"/>
  <c r="I813" i="3" a="1"/>
  <c r="I813" i="3" s="1"/>
  <c r="J813" i="3"/>
  <c r="K813" i="3" a="1"/>
  <c r="K813" i="3" s="1"/>
  <c r="L813" i="3"/>
  <c r="N813" i="3"/>
  <c r="O813" i="3"/>
  <c r="P813" i="3"/>
  <c r="Q813" i="3" s="1"/>
  <c r="R813" i="3"/>
  <c r="S813" i="3"/>
  <c r="T813" i="3"/>
  <c r="U813" i="3" s="1"/>
  <c r="V813" i="3"/>
  <c r="W813" i="3" s="1"/>
  <c r="A814" i="3"/>
  <c r="B814" i="3"/>
  <c r="C814" i="3"/>
  <c r="D814" i="3"/>
  <c r="E814" i="3"/>
  <c r="F814" i="3"/>
  <c r="H814" i="3"/>
  <c r="I814" i="3" a="1"/>
  <c r="I814" i="3"/>
  <c r="J814" i="3"/>
  <c r="K814" i="3" a="1"/>
  <c r="K814" i="3" s="1"/>
  <c r="L814" i="3"/>
  <c r="N814" i="3"/>
  <c r="O814" i="3" s="1"/>
  <c r="P814" i="3"/>
  <c r="Q814" i="3" s="1"/>
  <c r="R814" i="3"/>
  <c r="S814" i="3"/>
  <c r="T814" i="3"/>
  <c r="U814" i="3" s="1"/>
  <c r="V814" i="3"/>
  <c r="W814" i="3" s="1"/>
  <c r="A815" i="3"/>
  <c r="B815" i="3"/>
  <c r="C815" i="3"/>
  <c r="D815" i="3"/>
  <c r="E815" i="3"/>
  <c r="F815" i="3"/>
  <c r="H815" i="3"/>
  <c r="I815" i="3" a="1"/>
  <c r="I815" i="3" s="1"/>
  <c r="J815" i="3"/>
  <c r="K815" i="3" a="1"/>
  <c r="K815" i="3" s="1"/>
  <c r="L815" i="3"/>
  <c r="N815" i="3"/>
  <c r="O815" i="3" s="1"/>
  <c r="P815" i="3"/>
  <c r="Q815" i="3"/>
  <c r="R815" i="3"/>
  <c r="S815" i="3"/>
  <c r="T815" i="3"/>
  <c r="U815" i="3"/>
  <c r="V815" i="3"/>
  <c r="W815" i="3" s="1"/>
  <c r="A816" i="3"/>
  <c r="B816" i="3"/>
  <c r="C816" i="3"/>
  <c r="D816" i="3"/>
  <c r="E816" i="3"/>
  <c r="F816" i="3"/>
  <c r="H816" i="3"/>
  <c r="I816" i="3" a="1"/>
  <c r="I816" i="3"/>
  <c r="J816" i="3"/>
  <c r="K816" i="3" a="1"/>
  <c r="K816" i="3"/>
  <c r="L816" i="3"/>
  <c r="N816" i="3"/>
  <c r="O816" i="3" s="1"/>
  <c r="P816" i="3"/>
  <c r="Q816" i="3"/>
  <c r="R816" i="3"/>
  <c r="S816" i="3" s="1"/>
  <c r="T816" i="3"/>
  <c r="U816" i="3"/>
  <c r="V816" i="3"/>
  <c r="W816" i="3" s="1"/>
  <c r="A817" i="3"/>
  <c r="B817" i="3"/>
  <c r="C817" i="3"/>
  <c r="D817" i="3"/>
  <c r="E817" i="3"/>
  <c r="F817" i="3"/>
  <c r="H817" i="3"/>
  <c r="I817" i="3" a="1"/>
  <c r="I817" i="3" s="1"/>
  <c r="J817" i="3"/>
  <c r="K817" i="3" a="1"/>
  <c r="K817" i="3"/>
  <c r="L817" i="3"/>
  <c r="N817" i="3"/>
  <c r="O817" i="3"/>
  <c r="P817" i="3"/>
  <c r="Q817" i="3" s="1"/>
  <c r="R817" i="3"/>
  <c r="S817" i="3"/>
  <c r="T817" i="3"/>
  <c r="U817" i="3" s="1"/>
  <c r="V817" i="3"/>
  <c r="W817" i="3" s="1"/>
  <c r="A818" i="3"/>
  <c r="B818" i="3"/>
  <c r="C818" i="3"/>
  <c r="D818" i="3"/>
  <c r="E818" i="3"/>
  <c r="F818" i="3"/>
  <c r="H818" i="3"/>
  <c r="I818" i="3" a="1"/>
  <c r="I818" i="3"/>
  <c r="J818" i="3"/>
  <c r="K818" i="3" a="1"/>
  <c r="K818" i="3" s="1"/>
  <c r="L818" i="3"/>
  <c r="N818" i="3"/>
  <c r="O818" i="3"/>
  <c r="P818" i="3"/>
  <c r="Q818" i="3" s="1"/>
  <c r="R818" i="3"/>
  <c r="S818" i="3"/>
  <c r="T818" i="3"/>
  <c r="U818" i="3"/>
  <c r="V818" i="3"/>
  <c r="W818" i="3"/>
  <c r="A819" i="3"/>
  <c r="B819" i="3"/>
  <c r="C819" i="3"/>
  <c r="D819" i="3"/>
  <c r="E819" i="3"/>
  <c r="F819" i="3"/>
  <c r="H819" i="3"/>
  <c r="I819" i="3" a="1"/>
  <c r="I819" i="3" s="1"/>
  <c r="J819" i="3"/>
  <c r="K819" i="3" a="1"/>
  <c r="K819" i="3" s="1"/>
  <c r="L819" i="3"/>
  <c r="N819" i="3"/>
  <c r="O819" i="3" s="1"/>
  <c r="P819" i="3"/>
  <c r="Q819" i="3"/>
  <c r="R819" i="3"/>
  <c r="S819" i="3" s="1"/>
  <c r="T819" i="3"/>
  <c r="U819" i="3" s="1"/>
  <c r="A820" i="3"/>
  <c r="B820" i="3"/>
  <c r="C820" i="3"/>
  <c r="D820" i="3"/>
  <c r="E820" i="3"/>
  <c r="F820" i="3"/>
  <c r="H820" i="3"/>
  <c r="I820" i="3" a="1"/>
  <c r="I820" i="3" s="1"/>
  <c r="J820" i="3"/>
  <c r="K820" i="3" a="1"/>
  <c r="K820" i="3" s="1"/>
  <c r="L820" i="3"/>
  <c r="N820" i="3"/>
  <c r="O820" i="3" s="1"/>
  <c r="P820" i="3"/>
  <c r="Q820" i="3"/>
  <c r="R820" i="3"/>
  <c r="S820" i="3"/>
  <c r="T820" i="3"/>
  <c r="U820" i="3"/>
  <c r="A821" i="3"/>
  <c r="B821" i="3"/>
  <c r="C821" i="3"/>
  <c r="D821" i="3"/>
  <c r="E821" i="3"/>
  <c r="F821" i="3"/>
  <c r="H821" i="3"/>
  <c r="I821" i="3" a="1"/>
  <c r="I821" i="3" s="1"/>
  <c r="J821" i="3"/>
  <c r="K821" i="3" a="1"/>
  <c r="K821" i="3"/>
  <c r="L821" i="3"/>
  <c r="N821" i="3"/>
  <c r="O821" i="3" s="1"/>
  <c r="P821" i="3"/>
  <c r="Q821" i="3"/>
  <c r="R821" i="3"/>
  <c r="S821" i="3"/>
  <c r="T821" i="3"/>
  <c r="U821" i="3" s="1"/>
  <c r="V821" i="3"/>
  <c r="W821" i="3" s="1"/>
  <c r="A822" i="3"/>
  <c r="B822" i="3"/>
  <c r="C822" i="3"/>
  <c r="D822" i="3"/>
  <c r="E822" i="3"/>
  <c r="F822" i="3"/>
  <c r="H822" i="3"/>
  <c r="I822" i="3" a="1"/>
  <c r="I822" i="3"/>
  <c r="J822" i="3"/>
  <c r="K822" i="3" a="1"/>
  <c r="K822" i="3" s="1"/>
  <c r="L822" i="3"/>
  <c r="N822" i="3"/>
  <c r="O822" i="3" s="1"/>
  <c r="P822" i="3"/>
  <c r="Q822" i="3"/>
  <c r="R822" i="3"/>
  <c r="S822" i="3"/>
  <c r="T822" i="3"/>
  <c r="U822" i="3" s="1"/>
  <c r="V822" i="3"/>
  <c r="W822" i="3" s="1"/>
  <c r="A823" i="3"/>
  <c r="B823" i="3"/>
  <c r="C823" i="3"/>
  <c r="D823" i="3"/>
  <c r="E823" i="3"/>
  <c r="F823" i="3"/>
  <c r="H823" i="3"/>
  <c r="I823" i="3" a="1"/>
  <c r="I823" i="3" s="1"/>
  <c r="J823" i="3"/>
  <c r="K823" i="3" a="1"/>
  <c r="K823" i="3"/>
  <c r="L823" i="3"/>
  <c r="N823" i="3"/>
  <c r="P823" i="3"/>
  <c r="Q823" i="3" s="1"/>
  <c r="R823" i="3"/>
  <c r="S823" i="3" s="1"/>
  <c r="T823" i="3"/>
  <c r="U823" i="3"/>
  <c r="A824" i="3"/>
  <c r="B824" i="3"/>
  <c r="C824" i="3"/>
  <c r="D824" i="3"/>
  <c r="E824" i="3"/>
  <c r="F824" i="3"/>
  <c r="H824" i="3"/>
  <c r="I824" i="3" a="1"/>
  <c r="I824" i="3"/>
  <c r="J824" i="3"/>
  <c r="K824" i="3" a="1"/>
  <c r="K824" i="3"/>
  <c r="L824" i="3"/>
  <c r="N824" i="3"/>
  <c r="O824" i="3"/>
  <c r="P824" i="3"/>
  <c r="Q824" i="3" s="1"/>
  <c r="R824" i="3"/>
  <c r="S824" i="3"/>
  <c r="T824" i="3"/>
  <c r="U824" i="3"/>
  <c r="V824" i="3"/>
  <c r="W824" i="3"/>
  <c r="A825" i="3"/>
  <c r="B825" i="3"/>
  <c r="C825" i="3"/>
  <c r="D825" i="3"/>
  <c r="E825" i="3"/>
  <c r="F825" i="3"/>
  <c r="H825" i="3"/>
  <c r="I825" i="3" a="1"/>
  <c r="I825" i="3" s="1"/>
  <c r="J825" i="3"/>
  <c r="K825" i="3" a="1"/>
  <c r="K825" i="3"/>
  <c r="L825" i="3"/>
  <c r="N825" i="3"/>
  <c r="O825" i="3" s="1"/>
  <c r="P825" i="3"/>
  <c r="Q825" i="3" s="1"/>
  <c r="R825" i="3"/>
  <c r="S825" i="3"/>
  <c r="T825" i="3"/>
  <c r="U825" i="3"/>
  <c r="V825" i="3"/>
  <c r="W825" i="3" s="1"/>
  <c r="A826" i="3"/>
  <c r="B826" i="3"/>
  <c r="C826" i="3"/>
  <c r="D826" i="3"/>
  <c r="E826" i="3"/>
  <c r="F826" i="3"/>
  <c r="H826" i="3"/>
  <c r="I826" i="3" a="1"/>
  <c r="I826" i="3"/>
  <c r="J826" i="3"/>
  <c r="K826" i="3" a="1"/>
  <c r="K826" i="3"/>
  <c r="L826" i="3"/>
  <c r="N826" i="3"/>
  <c r="O826" i="3"/>
  <c r="P826" i="3"/>
  <c r="Q826" i="3" s="1"/>
  <c r="R826" i="3"/>
  <c r="S826" i="3"/>
  <c r="T826" i="3"/>
  <c r="U826" i="3" s="1"/>
  <c r="V826" i="3"/>
  <c r="W826" i="3"/>
  <c r="A827" i="3"/>
  <c r="B827" i="3"/>
  <c r="C827" i="3"/>
  <c r="D827" i="3"/>
  <c r="E827" i="3"/>
  <c r="F827" i="3"/>
  <c r="H827" i="3"/>
  <c r="I827" i="3" a="1"/>
  <c r="I827" i="3"/>
  <c r="J827" i="3"/>
  <c r="K827" i="3" a="1"/>
  <c r="K827" i="3" s="1"/>
  <c r="L827" i="3"/>
  <c r="N827" i="3"/>
  <c r="O827" i="3"/>
  <c r="P827" i="3"/>
  <c r="Q827" i="3" s="1"/>
  <c r="R827" i="3"/>
  <c r="S827" i="3" s="1"/>
  <c r="T827" i="3"/>
  <c r="U827" i="3"/>
  <c r="V827" i="3"/>
  <c r="W827" i="3" s="1"/>
  <c r="A828" i="3"/>
  <c r="B828" i="3"/>
  <c r="C828" i="3"/>
  <c r="D828" i="3"/>
  <c r="E828" i="3"/>
  <c r="F828" i="3"/>
  <c r="H828" i="3"/>
  <c r="I828" i="3" a="1"/>
  <c r="I828" i="3"/>
  <c r="J828" i="3"/>
  <c r="K828" i="3" a="1"/>
  <c r="K828" i="3" s="1"/>
  <c r="L828" i="3"/>
  <c r="N828" i="3"/>
  <c r="V828" i="3" s="1"/>
  <c r="W828" i="3" s="1"/>
  <c r="O828" i="3"/>
  <c r="P828" i="3"/>
  <c r="Q828" i="3"/>
  <c r="R828" i="3"/>
  <c r="S828" i="3" s="1"/>
  <c r="T828" i="3"/>
  <c r="U828" i="3"/>
  <c r="A829" i="3"/>
  <c r="B829" i="3"/>
  <c r="C829" i="3"/>
  <c r="D829" i="3"/>
  <c r="E829" i="3"/>
  <c r="F829" i="3"/>
  <c r="H829" i="3"/>
  <c r="I829" i="3" a="1"/>
  <c r="I829" i="3"/>
  <c r="J829" i="3"/>
  <c r="K829" i="3" a="1"/>
  <c r="K829" i="3"/>
  <c r="L829" i="3"/>
  <c r="N829" i="3"/>
  <c r="O829" i="3" s="1"/>
  <c r="P829" i="3"/>
  <c r="Q829" i="3" s="1"/>
  <c r="R829" i="3"/>
  <c r="S829" i="3"/>
  <c r="T829" i="3"/>
  <c r="U829" i="3" s="1"/>
  <c r="A830" i="3"/>
  <c r="B830" i="3"/>
  <c r="C830" i="3"/>
  <c r="D830" i="3"/>
  <c r="E830" i="3"/>
  <c r="F830" i="3"/>
  <c r="H830" i="3"/>
  <c r="I830" i="3" a="1"/>
  <c r="I830" i="3" s="1"/>
  <c r="J830" i="3"/>
  <c r="K830" i="3" a="1"/>
  <c r="K830" i="3" s="1"/>
  <c r="L830" i="3"/>
  <c r="N830" i="3"/>
  <c r="V830" i="3" s="1"/>
  <c r="W830" i="3" s="1"/>
  <c r="O830" i="3"/>
  <c r="P830" i="3"/>
  <c r="Q830" i="3" s="1"/>
  <c r="R830" i="3"/>
  <c r="S830" i="3"/>
  <c r="T830" i="3"/>
  <c r="U830" i="3"/>
  <c r="A831" i="3"/>
  <c r="B831" i="3"/>
  <c r="C831" i="3"/>
  <c r="D831" i="3"/>
  <c r="E831" i="3"/>
  <c r="F831" i="3"/>
  <c r="H831" i="3"/>
  <c r="I831" i="3" a="1"/>
  <c r="I831" i="3" s="1"/>
  <c r="J831" i="3"/>
  <c r="K831" i="3" a="1"/>
  <c r="K831" i="3" s="1"/>
  <c r="L831" i="3"/>
  <c r="N831" i="3"/>
  <c r="O831" i="3" s="1"/>
  <c r="P831" i="3"/>
  <c r="Q831" i="3"/>
  <c r="R831" i="3"/>
  <c r="S831" i="3" s="1"/>
  <c r="T831" i="3"/>
  <c r="U831" i="3" s="1"/>
  <c r="A832" i="3"/>
  <c r="B832" i="3"/>
  <c r="C832" i="3"/>
  <c r="D832" i="3"/>
  <c r="E832" i="3"/>
  <c r="F832" i="3"/>
  <c r="H832" i="3"/>
  <c r="I832" i="3" a="1"/>
  <c r="I832" i="3" s="1"/>
  <c r="J832" i="3"/>
  <c r="K832" i="3" a="1"/>
  <c r="K832" i="3"/>
  <c r="L832" i="3"/>
  <c r="N832" i="3"/>
  <c r="O832" i="3"/>
  <c r="P832" i="3"/>
  <c r="Q832" i="3"/>
  <c r="R832" i="3"/>
  <c r="S832" i="3"/>
  <c r="T832" i="3"/>
  <c r="U832" i="3"/>
  <c r="V832" i="3"/>
  <c r="W832" i="3"/>
  <c r="A833" i="3"/>
  <c r="B833" i="3"/>
  <c r="C833" i="3"/>
  <c r="D833" i="3"/>
  <c r="E833" i="3"/>
  <c r="F833" i="3"/>
  <c r="H833" i="3"/>
  <c r="I833" i="3" a="1"/>
  <c r="I833" i="3" s="1"/>
  <c r="J833" i="3"/>
  <c r="K833" i="3" a="1"/>
  <c r="K833" i="3"/>
  <c r="L833" i="3"/>
  <c r="N833" i="3"/>
  <c r="P833" i="3"/>
  <c r="Q833" i="3" s="1"/>
  <c r="R833" i="3"/>
  <c r="S833" i="3"/>
  <c r="T833" i="3"/>
  <c r="U833" i="3" s="1"/>
  <c r="A834" i="3"/>
  <c r="B834" i="3"/>
  <c r="C834" i="3"/>
  <c r="D834" i="3"/>
  <c r="E834" i="3"/>
  <c r="F834" i="3"/>
  <c r="H834" i="3"/>
  <c r="I834" i="3" a="1"/>
  <c r="I834" i="3"/>
  <c r="J834" i="3"/>
  <c r="K834" i="3" a="1"/>
  <c r="K834" i="3"/>
  <c r="L834" i="3"/>
  <c r="N834" i="3"/>
  <c r="O834" i="3"/>
  <c r="P834" i="3"/>
  <c r="Q834" i="3"/>
  <c r="R834" i="3"/>
  <c r="S834" i="3" s="1"/>
  <c r="T834" i="3"/>
  <c r="U834" i="3"/>
  <c r="V834" i="3"/>
  <c r="W834" i="3"/>
  <c r="A835" i="3"/>
  <c r="B835" i="3"/>
  <c r="C835" i="3"/>
  <c r="D835" i="3"/>
  <c r="E835" i="3"/>
  <c r="F835" i="3"/>
  <c r="H835" i="3"/>
  <c r="I835" i="3" a="1"/>
  <c r="I835" i="3"/>
  <c r="J835" i="3"/>
  <c r="K835" i="3" a="1"/>
  <c r="K835" i="3"/>
  <c r="L835" i="3"/>
  <c r="N835" i="3"/>
  <c r="V835" i="3" s="1"/>
  <c r="O835" i="3"/>
  <c r="P835" i="3"/>
  <c r="Q835" i="3"/>
  <c r="R835" i="3"/>
  <c r="S835" i="3" s="1"/>
  <c r="T835" i="3"/>
  <c r="U835" i="3" s="1"/>
  <c r="W835" i="3"/>
  <c r="A836" i="3"/>
  <c r="B836" i="3"/>
  <c r="C836" i="3"/>
  <c r="D836" i="3"/>
  <c r="E836" i="3"/>
  <c r="F836" i="3"/>
  <c r="H836" i="3"/>
  <c r="I836" i="3" a="1"/>
  <c r="I836" i="3"/>
  <c r="J836" i="3"/>
  <c r="K836" i="3" a="1"/>
  <c r="K836" i="3" s="1"/>
  <c r="L836" i="3"/>
  <c r="N836" i="3"/>
  <c r="O836" i="3"/>
  <c r="P836" i="3"/>
  <c r="Q836" i="3"/>
  <c r="R836" i="3"/>
  <c r="S836" i="3" s="1"/>
  <c r="T836" i="3"/>
  <c r="U836" i="3" s="1"/>
  <c r="V836" i="3"/>
  <c r="W836" i="3" s="1"/>
  <c r="A837" i="3"/>
  <c r="B837" i="3"/>
  <c r="C837" i="3"/>
  <c r="D837" i="3"/>
  <c r="E837" i="3"/>
  <c r="F837" i="3"/>
  <c r="H837" i="3"/>
  <c r="I837" i="3" a="1"/>
  <c r="I837" i="3" s="1"/>
  <c r="J837" i="3"/>
  <c r="K837" i="3" a="1"/>
  <c r="K837" i="3"/>
  <c r="L837" i="3"/>
  <c r="N837" i="3"/>
  <c r="O837" i="3"/>
  <c r="P837" i="3"/>
  <c r="Q837" i="3" s="1"/>
  <c r="R837" i="3"/>
  <c r="S837" i="3"/>
  <c r="T837" i="3"/>
  <c r="U837" i="3" s="1"/>
  <c r="V837" i="3"/>
  <c r="W837" i="3"/>
  <c r="A838" i="3"/>
  <c r="B838" i="3"/>
  <c r="C838" i="3"/>
  <c r="D838" i="3"/>
  <c r="E838" i="3"/>
  <c r="F838" i="3"/>
  <c r="H838" i="3"/>
  <c r="I838" i="3" a="1"/>
  <c r="I838" i="3" s="1"/>
  <c r="J838" i="3"/>
  <c r="K838" i="3" a="1"/>
  <c r="K838" i="3" s="1"/>
  <c r="L838" i="3"/>
  <c r="N838" i="3"/>
  <c r="O838" i="3" s="1"/>
  <c r="P838" i="3"/>
  <c r="Q838" i="3"/>
  <c r="R838" i="3"/>
  <c r="S838" i="3"/>
  <c r="T838" i="3"/>
  <c r="U838" i="3"/>
  <c r="A839" i="3"/>
  <c r="B839" i="3"/>
  <c r="C839" i="3"/>
  <c r="D839" i="3"/>
  <c r="E839" i="3"/>
  <c r="F839" i="3"/>
  <c r="H839" i="3"/>
  <c r="I839" i="3" a="1"/>
  <c r="I839" i="3" s="1"/>
  <c r="J839" i="3"/>
  <c r="K839" i="3" a="1"/>
  <c r="K839" i="3"/>
  <c r="L839" i="3"/>
  <c r="N839" i="3"/>
  <c r="O839" i="3" s="1"/>
  <c r="P839" i="3"/>
  <c r="Q839" i="3"/>
  <c r="R839" i="3"/>
  <c r="S839" i="3"/>
  <c r="T839" i="3"/>
  <c r="U839" i="3" s="1"/>
  <c r="V839" i="3"/>
  <c r="W839" i="3" s="1"/>
  <c r="A840" i="3"/>
  <c r="B840" i="3"/>
  <c r="C840" i="3"/>
  <c r="D840" i="3"/>
  <c r="E840" i="3"/>
  <c r="F840" i="3"/>
  <c r="H840" i="3"/>
  <c r="I840" i="3" a="1"/>
  <c r="I840" i="3"/>
  <c r="J840" i="3"/>
  <c r="K840" i="3" a="1"/>
  <c r="K840" i="3"/>
  <c r="L840" i="3"/>
  <c r="N840" i="3"/>
  <c r="O840" i="3" s="1"/>
  <c r="P840" i="3"/>
  <c r="Q840" i="3" s="1"/>
  <c r="R840" i="3"/>
  <c r="S840" i="3" s="1"/>
  <c r="T840" i="3"/>
  <c r="U840" i="3"/>
  <c r="V840" i="3"/>
  <c r="W840" i="3" s="1"/>
  <c r="A841" i="3"/>
  <c r="B841" i="3"/>
  <c r="C841" i="3"/>
  <c r="D841" i="3"/>
  <c r="E841" i="3"/>
  <c r="F841" i="3"/>
  <c r="H841" i="3"/>
  <c r="I841" i="3" a="1"/>
  <c r="I841" i="3"/>
  <c r="J841" i="3"/>
  <c r="K841" i="3" a="1"/>
  <c r="K841" i="3"/>
  <c r="L841" i="3"/>
  <c r="N841" i="3"/>
  <c r="O841" i="3"/>
  <c r="P841" i="3"/>
  <c r="Q841" i="3" s="1"/>
  <c r="R841" i="3"/>
  <c r="S841" i="3"/>
  <c r="T841" i="3"/>
  <c r="U841" i="3" s="1"/>
  <c r="V841" i="3"/>
  <c r="W841" i="3"/>
  <c r="A842" i="3"/>
  <c r="B842" i="3"/>
  <c r="C842" i="3"/>
  <c r="D842" i="3"/>
  <c r="E842" i="3"/>
  <c r="F842" i="3"/>
  <c r="H842" i="3"/>
  <c r="I842" i="3" a="1"/>
  <c r="I842" i="3"/>
  <c r="J842" i="3"/>
  <c r="K842" i="3" a="1"/>
  <c r="K842" i="3" s="1"/>
  <c r="L842" i="3"/>
  <c r="N842" i="3"/>
  <c r="O842" i="3"/>
  <c r="P842" i="3"/>
  <c r="Q842" i="3" s="1"/>
  <c r="R842" i="3"/>
  <c r="S842" i="3"/>
  <c r="T842" i="3"/>
  <c r="U842" i="3"/>
  <c r="V842" i="3"/>
  <c r="W842" i="3"/>
  <c r="A843" i="3"/>
  <c r="B843" i="3"/>
  <c r="C843" i="3"/>
  <c r="D843" i="3"/>
  <c r="E843" i="3"/>
  <c r="F843" i="3"/>
  <c r="H843" i="3"/>
  <c r="I843" i="3" a="1"/>
  <c r="I843" i="3" s="1"/>
  <c r="J843" i="3"/>
  <c r="K843" i="3" a="1"/>
  <c r="K843" i="3" s="1"/>
  <c r="L843" i="3"/>
  <c r="N843" i="3"/>
  <c r="O843" i="3" s="1"/>
  <c r="P843" i="3"/>
  <c r="Q843" i="3" s="1"/>
  <c r="R843" i="3"/>
  <c r="S843" i="3" s="1"/>
  <c r="T843" i="3"/>
  <c r="U843" i="3"/>
  <c r="V843" i="3"/>
  <c r="W843" i="3" s="1"/>
  <c r="A844" i="3"/>
  <c r="B844" i="3"/>
  <c r="C844" i="3"/>
  <c r="D844" i="3"/>
  <c r="E844" i="3"/>
  <c r="F844" i="3"/>
  <c r="H844" i="3"/>
  <c r="I844" i="3" a="1"/>
  <c r="I844" i="3"/>
  <c r="J844" i="3"/>
  <c r="K844" i="3" a="1"/>
  <c r="K844" i="3"/>
  <c r="L844" i="3"/>
  <c r="N844" i="3"/>
  <c r="V844" i="3" s="1"/>
  <c r="W844" i="3" s="1"/>
  <c r="O844" i="3"/>
  <c r="P844" i="3"/>
  <c r="Q844" i="3"/>
  <c r="R844" i="3"/>
  <c r="S844" i="3" s="1"/>
  <c r="T844" i="3"/>
  <c r="U844" i="3" s="1"/>
  <c r="A845" i="3"/>
  <c r="B845" i="3"/>
  <c r="C845" i="3"/>
  <c r="D845" i="3"/>
  <c r="E845" i="3"/>
  <c r="F845" i="3"/>
  <c r="H845" i="3"/>
  <c r="I845" i="3" a="1"/>
  <c r="I845" i="3"/>
  <c r="J845" i="3"/>
  <c r="K845" i="3" a="1"/>
  <c r="K845" i="3" s="1"/>
  <c r="L845" i="3"/>
  <c r="N845" i="3"/>
  <c r="O845" i="3"/>
  <c r="P845" i="3"/>
  <c r="Q845" i="3"/>
  <c r="R845" i="3"/>
  <c r="S845" i="3" s="1"/>
  <c r="T845" i="3"/>
  <c r="U845" i="3" s="1"/>
  <c r="V845" i="3"/>
  <c r="W845" i="3" s="1"/>
  <c r="A846" i="3"/>
  <c r="B846" i="3"/>
  <c r="C846" i="3"/>
  <c r="D846" i="3"/>
  <c r="E846" i="3"/>
  <c r="F846" i="3"/>
  <c r="H846" i="3"/>
  <c r="I846" i="3" a="1"/>
  <c r="I846" i="3" s="1"/>
  <c r="J846" i="3"/>
  <c r="K846" i="3" a="1"/>
  <c r="K846" i="3" s="1"/>
  <c r="L846" i="3"/>
  <c r="N846" i="3"/>
  <c r="V846" i="3" s="1"/>
  <c r="W846" i="3" s="1"/>
  <c r="O846" i="3"/>
  <c r="P846" i="3"/>
  <c r="Q846" i="3" s="1"/>
  <c r="R846" i="3"/>
  <c r="S846" i="3"/>
  <c r="T846" i="3"/>
  <c r="U846" i="3"/>
  <c r="A847" i="3"/>
  <c r="B847" i="3"/>
  <c r="C847" i="3"/>
  <c r="D847" i="3"/>
  <c r="E847" i="3"/>
  <c r="F847" i="3"/>
  <c r="H847" i="3"/>
  <c r="I847" i="3" a="1"/>
  <c r="I847" i="3" s="1"/>
  <c r="J847" i="3"/>
  <c r="K847" i="3" a="1"/>
  <c r="K847" i="3" s="1"/>
  <c r="L847" i="3"/>
  <c r="N847" i="3"/>
  <c r="O847" i="3" s="1"/>
  <c r="P847" i="3"/>
  <c r="Q847" i="3" s="1"/>
  <c r="R847" i="3"/>
  <c r="S847" i="3"/>
  <c r="T847" i="3"/>
  <c r="U847" i="3"/>
  <c r="A848" i="3"/>
  <c r="B848" i="3"/>
  <c r="C848" i="3"/>
  <c r="D848" i="3"/>
  <c r="E848" i="3"/>
  <c r="F848" i="3"/>
  <c r="H848" i="3"/>
  <c r="I848" i="3" a="1"/>
  <c r="I848" i="3" s="1"/>
  <c r="J848" i="3"/>
  <c r="K848" i="3" a="1"/>
  <c r="K848" i="3"/>
  <c r="L848" i="3"/>
  <c r="N848" i="3"/>
  <c r="V848" i="3" s="1"/>
  <c r="W848" i="3" s="1"/>
  <c r="P848" i="3"/>
  <c r="Q848" i="3" s="1"/>
  <c r="R848" i="3"/>
  <c r="S848" i="3" s="1"/>
  <c r="T848" i="3"/>
  <c r="U848" i="3"/>
  <c r="A849" i="3"/>
  <c r="B849" i="3"/>
  <c r="C849" i="3"/>
  <c r="D849" i="3"/>
  <c r="E849" i="3"/>
  <c r="F849" i="3"/>
  <c r="H849" i="3"/>
  <c r="I849" i="3" a="1"/>
  <c r="I849" i="3"/>
  <c r="J849" i="3"/>
  <c r="K849" i="3" a="1"/>
  <c r="K849" i="3"/>
  <c r="L849" i="3"/>
  <c r="N849" i="3"/>
  <c r="O849" i="3"/>
  <c r="P849" i="3"/>
  <c r="Q849" i="3" s="1"/>
  <c r="R849" i="3"/>
  <c r="S849" i="3"/>
  <c r="T849" i="3"/>
  <c r="U849" i="3" s="1"/>
  <c r="V849" i="3"/>
  <c r="W849" i="3" s="1"/>
  <c r="A850" i="3"/>
  <c r="B850" i="3"/>
  <c r="C850" i="3"/>
  <c r="D850" i="3"/>
  <c r="E850" i="3"/>
  <c r="F850" i="3"/>
  <c r="H850" i="3"/>
  <c r="I850" i="3" a="1"/>
  <c r="I850" i="3"/>
  <c r="J850" i="3"/>
  <c r="K850" i="3" a="1"/>
  <c r="K850" i="3"/>
  <c r="L850" i="3"/>
  <c r="N850" i="3"/>
  <c r="O850" i="3"/>
  <c r="P850" i="3"/>
  <c r="Q850" i="3"/>
  <c r="R850" i="3"/>
  <c r="S850" i="3" s="1"/>
  <c r="T850" i="3"/>
  <c r="U850" i="3"/>
  <c r="V850" i="3"/>
  <c r="W850" i="3"/>
  <c r="A851" i="3"/>
  <c r="B851" i="3"/>
  <c r="C851" i="3"/>
  <c r="D851" i="3"/>
  <c r="E851" i="3"/>
  <c r="F851" i="3"/>
  <c r="H851" i="3"/>
  <c r="I851" i="3" a="1"/>
  <c r="I851" i="3"/>
  <c r="J851" i="3"/>
  <c r="K851" i="3" a="1"/>
  <c r="K851" i="3"/>
  <c r="L851" i="3"/>
  <c r="N851" i="3"/>
  <c r="O851" i="3"/>
  <c r="P851" i="3"/>
  <c r="Q851" i="3" s="1"/>
  <c r="R851" i="3"/>
  <c r="S851" i="3" s="1"/>
  <c r="T851" i="3"/>
  <c r="U851" i="3" s="1"/>
  <c r="V851" i="3"/>
  <c r="W851" i="3" s="1"/>
  <c r="A852" i="3"/>
  <c r="B852" i="3"/>
  <c r="C852" i="3"/>
  <c r="D852" i="3"/>
  <c r="E852" i="3"/>
  <c r="F852" i="3"/>
  <c r="H852" i="3"/>
  <c r="I852" i="3" a="1"/>
  <c r="I852" i="3" s="1"/>
  <c r="J852" i="3"/>
  <c r="K852" i="3" a="1"/>
  <c r="K852" i="3"/>
  <c r="L852" i="3"/>
  <c r="N852" i="3"/>
  <c r="O852" i="3" s="1"/>
  <c r="P852" i="3"/>
  <c r="Q852" i="3"/>
  <c r="R852" i="3"/>
  <c r="S852" i="3"/>
  <c r="T852" i="3"/>
  <c r="U852" i="3"/>
  <c r="V852" i="3"/>
  <c r="W852" i="3" s="1"/>
  <c r="A853" i="3"/>
  <c r="B853" i="3"/>
  <c r="C853" i="3"/>
  <c r="D853" i="3"/>
  <c r="E853" i="3"/>
  <c r="F853" i="3"/>
  <c r="H853" i="3"/>
  <c r="I853" i="3" a="1"/>
  <c r="I853" i="3"/>
  <c r="J853" i="3"/>
  <c r="K853" i="3" a="1"/>
  <c r="K853" i="3"/>
  <c r="L853" i="3"/>
  <c r="N853" i="3"/>
  <c r="V853" i="3" s="1"/>
  <c r="W853" i="3" s="1"/>
  <c r="P853" i="3"/>
  <c r="Q853" i="3"/>
  <c r="R853" i="3"/>
  <c r="S853" i="3"/>
  <c r="T853" i="3"/>
  <c r="U853" i="3" s="1"/>
  <c r="A854" i="3"/>
  <c r="B854" i="3"/>
  <c r="C854" i="3"/>
  <c r="D854" i="3"/>
  <c r="E854" i="3"/>
  <c r="F854" i="3"/>
  <c r="H854" i="3"/>
  <c r="I854" i="3" a="1"/>
  <c r="I854" i="3"/>
  <c r="J854" i="3"/>
  <c r="K854" i="3" a="1"/>
  <c r="K854" i="3" s="1"/>
  <c r="L854" i="3"/>
  <c r="N854" i="3"/>
  <c r="O854" i="3"/>
  <c r="P854" i="3"/>
  <c r="Q854" i="3"/>
  <c r="R854" i="3"/>
  <c r="S854" i="3"/>
  <c r="T854" i="3"/>
  <c r="U854" i="3"/>
  <c r="V854" i="3"/>
  <c r="W854" i="3"/>
  <c r="A855" i="3"/>
  <c r="B855" i="3"/>
  <c r="C855" i="3"/>
  <c r="D855" i="3"/>
  <c r="E855" i="3"/>
  <c r="F855" i="3"/>
  <c r="H855" i="3"/>
  <c r="I855" i="3" a="1"/>
  <c r="I855" i="3" s="1"/>
  <c r="J855" i="3"/>
  <c r="K855" i="3" a="1"/>
  <c r="K855" i="3" s="1"/>
  <c r="L855" i="3"/>
  <c r="N855" i="3"/>
  <c r="O855" i="3" s="1"/>
  <c r="P855" i="3"/>
  <c r="Q855" i="3"/>
  <c r="R855" i="3"/>
  <c r="S855" i="3" s="1"/>
  <c r="T855" i="3"/>
  <c r="U855" i="3"/>
  <c r="A856" i="3"/>
  <c r="B856" i="3"/>
  <c r="C856" i="3"/>
  <c r="D856" i="3"/>
  <c r="E856" i="3"/>
  <c r="F856" i="3"/>
  <c r="H856" i="3"/>
  <c r="I856" i="3" a="1"/>
  <c r="I856" i="3"/>
  <c r="J856" i="3"/>
  <c r="K856" i="3" a="1"/>
  <c r="K856" i="3" s="1"/>
  <c r="L856" i="3"/>
  <c r="N856" i="3"/>
  <c r="V856" i="3" s="1"/>
  <c r="W856" i="3" s="1"/>
  <c r="O856" i="3"/>
  <c r="P856" i="3"/>
  <c r="Q856" i="3"/>
  <c r="R856" i="3"/>
  <c r="S856" i="3" s="1"/>
  <c r="T856" i="3"/>
  <c r="U856" i="3"/>
  <c r="A857" i="3"/>
  <c r="B857" i="3"/>
  <c r="C857" i="3"/>
  <c r="D857" i="3"/>
  <c r="E857" i="3"/>
  <c r="F857" i="3"/>
  <c r="H857" i="3"/>
  <c r="I857" i="3" a="1"/>
  <c r="I857" i="3" s="1"/>
  <c r="J857" i="3"/>
  <c r="K857" i="3" a="1"/>
  <c r="K857" i="3"/>
  <c r="L857" i="3"/>
  <c r="N857" i="3"/>
  <c r="O857" i="3" s="1"/>
  <c r="P857" i="3"/>
  <c r="Q857" i="3" s="1"/>
  <c r="R857" i="3"/>
  <c r="S857" i="3" s="1"/>
  <c r="T857" i="3"/>
  <c r="U857" i="3"/>
  <c r="A858" i="3"/>
  <c r="B858" i="3"/>
  <c r="C858" i="3"/>
  <c r="D858" i="3"/>
  <c r="E858" i="3"/>
  <c r="F858" i="3"/>
  <c r="H858" i="3"/>
  <c r="I858" i="3" a="1"/>
  <c r="I858" i="3"/>
  <c r="J858" i="3"/>
  <c r="K858" i="3" a="1"/>
  <c r="K858" i="3"/>
  <c r="L858" i="3"/>
  <c r="N858" i="3"/>
  <c r="O858" i="3"/>
  <c r="P858" i="3"/>
  <c r="Q858" i="3" s="1"/>
  <c r="R858" i="3"/>
  <c r="S858" i="3"/>
  <c r="T858" i="3"/>
  <c r="U858" i="3" s="1"/>
  <c r="V858" i="3"/>
  <c r="W858" i="3"/>
  <c r="A859" i="3"/>
  <c r="B859" i="3"/>
  <c r="C859" i="3"/>
  <c r="D859" i="3"/>
  <c r="E859" i="3"/>
  <c r="F859" i="3"/>
  <c r="H859" i="3"/>
  <c r="I859" i="3" a="1"/>
  <c r="I859" i="3" s="1"/>
  <c r="J859" i="3"/>
  <c r="K859" i="3" a="1"/>
  <c r="K859" i="3" s="1"/>
  <c r="L859" i="3"/>
  <c r="N859" i="3"/>
  <c r="O859" i="3"/>
  <c r="P859" i="3"/>
  <c r="Q859" i="3"/>
  <c r="R859" i="3"/>
  <c r="S859" i="3" s="1"/>
  <c r="T859" i="3"/>
  <c r="U859" i="3"/>
  <c r="V859" i="3"/>
  <c r="W859" i="3" s="1"/>
  <c r="A860" i="3"/>
  <c r="B860" i="3"/>
  <c r="C860" i="3"/>
  <c r="D860" i="3"/>
  <c r="E860" i="3"/>
  <c r="F860" i="3"/>
  <c r="H860" i="3"/>
  <c r="I860" i="3" a="1"/>
  <c r="I860" i="3"/>
  <c r="J860" i="3"/>
  <c r="K860" i="3" a="1"/>
  <c r="K860" i="3"/>
  <c r="L860" i="3"/>
  <c r="N860" i="3"/>
  <c r="O860" i="3"/>
  <c r="P860" i="3"/>
  <c r="Q860" i="3"/>
  <c r="R860" i="3"/>
  <c r="S860" i="3"/>
  <c r="T860" i="3"/>
  <c r="U860" i="3"/>
  <c r="V860" i="3"/>
  <c r="W860" i="3"/>
  <c r="A861" i="3"/>
  <c r="B861" i="3"/>
  <c r="C861" i="3"/>
  <c r="D861" i="3"/>
  <c r="E861" i="3"/>
  <c r="F861" i="3"/>
  <c r="H861" i="3"/>
  <c r="I861" i="3" a="1"/>
  <c r="I861" i="3"/>
  <c r="J861" i="3"/>
  <c r="K861" i="3" a="1"/>
  <c r="K861" i="3"/>
  <c r="L861" i="3"/>
  <c r="N861" i="3"/>
  <c r="O861" i="3" s="1"/>
  <c r="P861" i="3"/>
  <c r="Q861" i="3"/>
  <c r="R861" i="3"/>
  <c r="S861" i="3" s="1"/>
  <c r="T861" i="3"/>
  <c r="U861" i="3" s="1"/>
  <c r="V861" i="3"/>
  <c r="W861" i="3" s="1"/>
  <c r="A862" i="3"/>
  <c r="B862" i="3"/>
  <c r="C862" i="3"/>
  <c r="D862" i="3"/>
  <c r="E862" i="3"/>
  <c r="F862" i="3"/>
  <c r="H862" i="3"/>
  <c r="I862" i="3" a="1"/>
  <c r="I862" i="3"/>
  <c r="J862" i="3"/>
  <c r="K862" i="3" a="1"/>
  <c r="K862" i="3" s="1"/>
  <c r="L862" i="3"/>
  <c r="N862" i="3"/>
  <c r="O862" i="3"/>
  <c r="P862" i="3"/>
  <c r="Q862" i="3"/>
  <c r="R862" i="3"/>
  <c r="S862" i="3"/>
  <c r="T862" i="3"/>
  <c r="U862" i="3" s="1"/>
  <c r="V862" i="3"/>
  <c r="W862" i="3"/>
  <c r="A863" i="3"/>
  <c r="B863" i="3"/>
  <c r="C863" i="3"/>
  <c r="D863" i="3"/>
  <c r="E863" i="3"/>
  <c r="F863" i="3"/>
  <c r="H863" i="3"/>
  <c r="I863" i="3" a="1"/>
  <c r="I863" i="3" s="1"/>
  <c r="J863" i="3"/>
  <c r="K863" i="3" a="1"/>
  <c r="K863" i="3"/>
  <c r="L863" i="3"/>
  <c r="N863" i="3"/>
  <c r="O863" i="3" s="1"/>
  <c r="P863" i="3"/>
  <c r="Q863" i="3"/>
  <c r="R863" i="3"/>
  <c r="S863" i="3" s="1"/>
  <c r="T863" i="3"/>
  <c r="U863" i="3"/>
  <c r="A864" i="3"/>
  <c r="B864" i="3"/>
  <c r="C864" i="3"/>
  <c r="D864" i="3"/>
  <c r="E864" i="3"/>
  <c r="F864" i="3"/>
  <c r="H864" i="3"/>
  <c r="I864" i="3" a="1"/>
  <c r="I864" i="3" s="1"/>
  <c r="J864" i="3"/>
  <c r="K864" i="3" a="1"/>
  <c r="K864" i="3" s="1"/>
  <c r="L864" i="3"/>
  <c r="N864" i="3"/>
  <c r="O864" i="3" s="1"/>
  <c r="P864" i="3"/>
  <c r="Q864" i="3" s="1"/>
  <c r="R864" i="3"/>
  <c r="S864" i="3"/>
  <c r="T864" i="3"/>
  <c r="U864" i="3"/>
  <c r="V864" i="3"/>
  <c r="W864" i="3" s="1"/>
  <c r="A865" i="3"/>
  <c r="B865" i="3"/>
  <c r="C865" i="3"/>
  <c r="D865" i="3"/>
  <c r="E865" i="3"/>
  <c r="F865" i="3"/>
  <c r="H865" i="3"/>
  <c r="I865" i="3" a="1"/>
  <c r="I865" i="3"/>
  <c r="J865" i="3"/>
  <c r="K865" i="3" a="1"/>
  <c r="K865" i="3"/>
  <c r="L865" i="3"/>
  <c r="N865" i="3"/>
  <c r="O865" i="3"/>
  <c r="P865" i="3"/>
  <c r="Q865" i="3" s="1"/>
  <c r="R865" i="3"/>
  <c r="S865" i="3" s="1"/>
  <c r="T865" i="3"/>
  <c r="U865" i="3"/>
  <c r="V865" i="3"/>
  <c r="W865" i="3"/>
  <c r="A866" i="3"/>
  <c r="B866" i="3"/>
  <c r="C866" i="3"/>
  <c r="D866" i="3"/>
  <c r="E866" i="3"/>
  <c r="F866" i="3"/>
  <c r="H866" i="3"/>
  <c r="I866" i="3" a="1"/>
  <c r="I866" i="3"/>
  <c r="J866" i="3"/>
  <c r="K866" i="3" a="1"/>
  <c r="K866" i="3"/>
  <c r="L866" i="3"/>
  <c r="N866" i="3"/>
  <c r="O866" i="3"/>
  <c r="P866" i="3"/>
  <c r="Q866" i="3"/>
  <c r="R866" i="3"/>
  <c r="S866" i="3" s="1"/>
  <c r="T866" i="3"/>
  <c r="U866" i="3" s="1"/>
  <c r="V866" i="3"/>
  <c r="W866" i="3"/>
  <c r="A867" i="3"/>
  <c r="B867" i="3"/>
  <c r="C867" i="3"/>
  <c r="D867" i="3"/>
  <c r="E867" i="3"/>
  <c r="F867" i="3"/>
  <c r="H867" i="3"/>
  <c r="I867" i="3" a="1"/>
  <c r="I867" i="3"/>
  <c r="J867" i="3"/>
  <c r="K867" i="3" a="1"/>
  <c r="K867" i="3" s="1"/>
  <c r="L867" i="3"/>
  <c r="N867" i="3"/>
  <c r="V867" i="3" s="1"/>
  <c r="W867" i="3" s="1"/>
  <c r="P867" i="3"/>
  <c r="Q867" i="3"/>
  <c r="R867" i="3"/>
  <c r="S867" i="3" s="1"/>
  <c r="T867" i="3"/>
  <c r="U867" i="3" s="1"/>
  <c r="A868" i="3"/>
  <c r="B868" i="3"/>
  <c r="C868" i="3"/>
  <c r="D868" i="3"/>
  <c r="E868" i="3"/>
  <c r="F868" i="3"/>
  <c r="H868" i="3"/>
  <c r="I868" i="3" a="1"/>
  <c r="I868" i="3" s="1"/>
  <c r="J868" i="3"/>
  <c r="K868" i="3" a="1"/>
  <c r="K868" i="3" s="1"/>
  <c r="L868" i="3"/>
  <c r="N868" i="3"/>
  <c r="V868" i="3" s="1"/>
  <c r="W868" i="3" s="1"/>
  <c r="O868" i="3"/>
  <c r="P868" i="3"/>
  <c r="Q868" i="3"/>
  <c r="R868" i="3"/>
  <c r="S868" i="3" s="1"/>
  <c r="T868" i="3"/>
  <c r="U868" i="3"/>
  <c r="A869" i="3"/>
  <c r="B869" i="3"/>
  <c r="C869" i="3"/>
  <c r="D869" i="3"/>
  <c r="E869" i="3"/>
  <c r="F869" i="3"/>
  <c r="H869" i="3"/>
  <c r="I869" i="3" a="1"/>
  <c r="I869" i="3" s="1"/>
  <c r="J869" i="3"/>
  <c r="K869" i="3" a="1"/>
  <c r="K869" i="3" s="1"/>
  <c r="L869" i="3"/>
  <c r="N869" i="3"/>
  <c r="O869" i="3"/>
  <c r="P869" i="3"/>
  <c r="Q869" i="3" s="1"/>
  <c r="R869" i="3"/>
  <c r="S869" i="3"/>
  <c r="T869" i="3"/>
  <c r="U869" i="3" s="1"/>
  <c r="V869" i="3"/>
  <c r="W869" i="3" s="1"/>
  <c r="A870" i="3"/>
  <c r="B870" i="3"/>
  <c r="C870" i="3"/>
  <c r="D870" i="3"/>
  <c r="E870" i="3"/>
  <c r="F870" i="3"/>
  <c r="H870" i="3"/>
  <c r="I870" i="3" a="1"/>
  <c r="I870" i="3" s="1"/>
  <c r="J870" i="3"/>
  <c r="K870" i="3" a="1"/>
  <c r="K870" i="3" s="1"/>
  <c r="L870" i="3"/>
  <c r="N870" i="3"/>
  <c r="O870" i="3" s="1"/>
  <c r="P870" i="3"/>
  <c r="Q870" i="3"/>
  <c r="R870" i="3"/>
  <c r="S870" i="3"/>
  <c r="T870" i="3"/>
  <c r="U870" i="3"/>
  <c r="V870" i="3"/>
  <c r="W870" i="3" s="1"/>
  <c r="A871" i="3"/>
  <c r="B871" i="3"/>
  <c r="C871" i="3"/>
  <c r="D871" i="3"/>
  <c r="E871" i="3"/>
  <c r="F871" i="3"/>
  <c r="H871" i="3"/>
  <c r="I871" i="3" a="1"/>
  <c r="I871" i="3" s="1"/>
  <c r="J871" i="3"/>
  <c r="K871" i="3" a="1"/>
  <c r="K871" i="3" s="1"/>
  <c r="L871" i="3"/>
  <c r="N871" i="3"/>
  <c r="O871" i="3" s="1"/>
  <c r="P871" i="3"/>
  <c r="Q871" i="3" s="1"/>
  <c r="R871" i="3"/>
  <c r="S871" i="3"/>
  <c r="T871" i="3"/>
  <c r="U871" i="3"/>
  <c r="V871" i="3"/>
  <c r="W871" i="3" s="1"/>
  <c r="A872" i="3"/>
  <c r="B872" i="3"/>
  <c r="C872" i="3"/>
  <c r="D872" i="3"/>
  <c r="E872" i="3"/>
  <c r="F872" i="3"/>
  <c r="H872" i="3"/>
  <c r="I872" i="3" a="1"/>
  <c r="I872" i="3"/>
  <c r="J872" i="3"/>
  <c r="K872" i="3" a="1"/>
  <c r="K872" i="3"/>
  <c r="L872" i="3"/>
  <c r="N872" i="3"/>
  <c r="O872" i="3" s="1"/>
  <c r="P872" i="3"/>
  <c r="Q872" i="3"/>
  <c r="R872" i="3"/>
  <c r="S872" i="3"/>
  <c r="T872" i="3"/>
  <c r="U872" i="3"/>
  <c r="V872" i="3"/>
  <c r="W872" i="3" s="1"/>
  <c r="A873" i="3"/>
  <c r="B873" i="3"/>
  <c r="C873" i="3"/>
  <c r="D873" i="3"/>
  <c r="E873" i="3"/>
  <c r="F873" i="3"/>
  <c r="H873" i="3"/>
  <c r="I873" i="3" a="1"/>
  <c r="I873" i="3" s="1"/>
  <c r="J873" i="3"/>
  <c r="K873" i="3" a="1"/>
  <c r="K873" i="3"/>
  <c r="L873" i="3"/>
  <c r="N873" i="3"/>
  <c r="O873" i="3"/>
  <c r="P873" i="3"/>
  <c r="Q873" i="3" s="1"/>
  <c r="R873" i="3"/>
  <c r="S873" i="3" s="1"/>
  <c r="T873" i="3"/>
  <c r="U873" i="3" s="1"/>
  <c r="V873" i="3"/>
  <c r="W873" i="3" s="1"/>
  <c r="A874" i="3"/>
  <c r="B874" i="3"/>
  <c r="C874" i="3"/>
  <c r="D874" i="3"/>
  <c r="E874" i="3"/>
  <c r="F874" i="3"/>
  <c r="H874" i="3"/>
  <c r="I874" i="3" a="1"/>
  <c r="I874" i="3"/>
  <c r="J874" i="3"/>
  <c r="K874" i="3" a="1"/>
  <c r="K874" i="3" s="1"/>
  <c r="L874" i="3"/>
  <c r="N874" i="3"/>
  <c r="O874" i="3"/>
  <c r="P874" i="3"/>
  <c r="Q874" i="3" s="1"/>
  <c r="R874" i="3"/>
  <c r="S874" i="3"/>
  <c r="T874" i="3"/>
  <c r="U874" i="3"/>
  <c r="V874" i="3"/>
  <c r="W874" i="3"/>
  <c r="A875" i="3"/>
  <c r="B875" i="3"/>
  <c r="C875" i="3"/>
  <c r="D875" i="3"/>
  <c r="E875" i="3"/>
  <c r="F875" i="3"/>
  <c r="H875" i="3"/>
  <c r="I875" i="3" a="1"/>
  <c r="I875" i="3" s="1"/>
  <c r="J875" i="3"/>
  <c r="K875" i="3" a="1"/>
  <c r="K875" i="3"/>
  <c r="L875" i="3"/>
  <c r="N875" i="3"/>
  <c r="O875" i="3" s="1"/>
  <c r="P875" i="3"/>
  <c r="Q875" i="3"/>
  <c r="R875" i="3"/>
  <c r="S875" i="3" s="1"/>
  <c r="T875" i="3"/>
  <c r="U875" i="3"/>
  <c r="V875" i="3"/>
  <c r="W875" i="3" s="1"/>
  <c r="A876" i="3"/>
  <c r="B876" i="3"/>
  <c r="C876" i="3"/>
  <c r="D876" i="3"/>
  <c r="E876" i="3"/>
  <c r="F876" i="3"/>
  <c r="H876" i="3"/>
  <c r="I876" i="3" a="1"/>
  <c r="I876" i="3"/>
  <c r="J876" i="3"/>
  <c r="K876" i="3" a="1"/>
  <c r="K876" i="3" s="1"/>
  <c r="L876" i="3"/>
  <c r="N876" i="3"/>
  <c r="O876" i="3" s="1"/>
  <c r="P876" i="3"/>
  <c r="Q876" i="3"/>
  <c r="R876" i="3"/>
  <c r="S876" i="3"/>
  <c r="T876" i="3"/>
  <c r="U876" i="3" s="1"/>
  <c r="A877" i="3"/>
  <c r="B877" i="3"/>
  <c r="C877" i="3"/>
  <c r="D877" i="3"/>
  <c r="E877" i="3"/>
  <c r="F877" i="3"/>
  <c r="H877" i="3"/>
  <c r="I877" i="3" a="1"/>
  <c r="I877" i="3"/>
  <c r="J877" i="3"/>
  <c r="K877" i="3" a="1"/>
  <c r="K877" i="3" s="1"/>
  <c r="L877" i="3"/>
  <c r="N877" i="3"/>
  <c r="O877" i="3" s="1"/>
  <c r="P877" i="3"/>
  <c r="Q877" i="3"/>
  <c r="R877" i="3"/>
  <c r="S877" i="3" s="1"/>
  <c r="T877" i="3"/>
  <c r="U877" i="3" s="1"/>
  <c r="A878" i="3"/>
  <c r="B878" i="3"/>
  <c r="C878" i="3"/>
  <c r="D878" i="3"/>
  <c r="E878" i="3"/>
  <c r="F878" i="3"/>
  <c r="H878" i="3"/>
  <c r="I878" i="3" a="1"/>
  <c r="I878" i="3"/>
  <c r="J878" i="3"/>
  <c r="K878" i="3" a="1"/>
  <c r="K878" i="3" s="1"/>
  <c r="L878" i="3"/>
  <c r="N878" i="3"/>
  <c r="O878" i="3" s="1"/>
  <c r="P878" i="3"/>
  <c r="Q878" i="3" s="1"/>
  <c r="R878" i="3"/>
  <c r="S878" i="3"/>
  <c r="T878" i="3"/>
  <c r="U878" i="3" s="1"/>
  <c r="A879" i="3"/>
  <c r="B879" i="3"/>
  <c r="C879" i="3"/>
  <c r="D879" i="3"/>
  <c r="E879" i="3"/>
  <c r="F879" i="3"/>
  <c r="H879" i="3"/>
  <c r="I879" i="3" a="1"/>
  <c r="I879" i="3" s="1"/>
  <c r="J879" i="3"/>
  <c r="K879" i="3" a="1"/>
  <c r="K879" i="3"/>
  <c r="L879" i="3"/>
  <c r="N879" i="3"/>
  <c r="O879" i="3" s="1"/>
  <c r="P879" i="3"/>
  <c r="Q879" i="3" s="1"/>
  <c r="R879" i="3"/>
  <c r="S879" i="3" s="1"/>
  <c r="T879" i="3"/>
  <c r="U879" i="3" s="1"/>
  <c r="V879" i="3"/>
  <c r="W879" i="3" s="1"/>
  <c r="A880" i="3"/>
  <c r="B880" i="3"/>
  <c r="C880" i="3"/>
  <c r="D880" i="3"/>
  <c r="E880" i="3"/>
  <c r="F880" i="3"/>
  <c r="H880" i="3"/>
  <c r="I880" i="3" a="1"/>
  <c r="I880" i="3" s="1"/>
  <c r="J880" i="3"/>
  <c r="K880" i="3" a="1"/>
  <c r="K880" i="3"/>
  <c r="L880" i="3"/>
  <c r="N880" i="3"/>
  <c r="O880" i="3"/>
  <c r="P880" i="3"/>
  <c r="Q880" i="3" s="1"/>
  <c r="R880" i="3"/>
  <c r="S880" i="3"/>
  <c r="T880" i="3"/>
  <c r="U880" i="3"/>
  <c r="V880" i="3"/>
  <c r="W880" i="3" s="1"/>
  <c r="A881" i="3"/>
  <c r="B881" i="3"/>
  <c r="C881" i="3"/>
  <c r="D881" i="3"/>
  <c r="E881" i="3"/>
  <c r="F881" i="3"/>
  <c r="H881" i="3"/>
  <c r="I881" i="3" a="1"/>
  <c r="I881" i="3"/>
  <c r="J881" i="3"/>
  <c r="K881" i="3" a="1"/>
  <c r="K881" i="3"/>
  <c r="L881" i="3"/>
  <c r="N881" i="3"/>
  <c r="O881" i="3"/>
  <c r="P881" i="3"/>
  <c r="Q881" i="3" s="1"/>
  <c r="R881" i="3"/>
  <c r="S881" i="3"/>
  <c r="T881" i="3"/>
  <c r="U881" i="3"/>
  <c r="V881" i="3"/>
  <c r="W881" i="3" s="1"/>
  <c r="A882" i="3"/>
  <c r="B882" i="3"/>
  <c r="C882" i="3"/>
  <c r="D882" i="3"/>
  <c r="E882" i="3"/>
  <c r="F882" i="3"/>
  <c r="H882" i="3"/>
  <c r="I882" i="3" a="1"/>
  <c r="I882" i="3"/>
  <c r="J882" i="3"/>
  <c r="K882" i="3" a="1"/>
  <c r="K882" i="3"/>
  <c r="L882" i="3"/>
  <c r="N882" i="3"/>
  <c r="O882" i="3"/>
  <c r="P882" i="3"/>
  <c r="Q882" i="3" s="1"/>
  <c r="R882" i="3"/>
  <c r="S882" i="3" s="1"/>
  <c r="T882" i="3"/>
  <c r="U882" i="3"/>
  <c r="V882" i="3"/>
  <c r="W882" i="3"/>
  <c r="A883" i="3"/>
  <c r="B883" i="3"/>
  <c r="C883" i="3"/>
  <c r="D883" i="3"/>
  <c r="E883" i="3"/>
  <c r="F883" i="3"/>
  <c r="H883" i="3"/>
  <c r="I883" i="3" a="1"/>
  <c r="I883" i="3" s="1"/>
  <c r="J883" i="3"/>
  <c r="K883" i="3" a="1"/>
  <c r="K883" i="3"/>
  <c r="L883" i="3"/>
  <c r="N883" i="3"/>
  <c r="O883" i="3" s="1"/>
  <c r="P883" i="3"/>
  <c r="Q883" i="3" s="1"/>
  <c r="R883" i="3"/>
  <c r="S883" i="3" s="1"/>
  <c r="T883" i="3"/>
  <c r="U883" i="3"/>
  <c r="A884" i="3"/>
  <c r="B884" i="3"/>
  <c r="C884" i="3"/>
  <c r="D884" i="3"/>
  <c r="E884" i="3"/>
  <c r="F884" i="3"/>
  <c r="H884" i="3"/>
  <c r="I884" i="3" a="1"/>
  <c r="I884" i="3" s="1"/>
  <c r="J884" i="3"/>
  <c r="K884" i="3" a="1"/>
  <c r="K884" i="3"/>
  <c r="L884" i="3"/>
  <c r="N884" i="3"/>
  <c r="O884" i="3" s="1"/>
  <c r="P884" i="3"/>
  <c r="Q884" i="3"/>
  <c r="R884" i="3"/>
  <c r="S884" i="3"/>
  <c r="T884" i="3"/>
  <c r="U884" i="3" s="1"/>
  <c r="V884" i="3"/>
  <c r="W884" i="3" s="1"/>
  <c r="A885" i="3"/>
  <c r="B885" i="3"/>
  <c r="C885" i="3"/>
  <c r="D885" i="3"/>
  <c r="E885" i="3"/>
  <c r="F885" i="3"/>
  <c r="H885" i="3"/>
  <c r="I885" i="3" a="1"/>
  <c r="I885" i="3" s="1"/>
  <c r="J885" i="3"/>
  <c r="K885" i="3" a="1"/>
  <c r="K885" i="3"/>
  <c r="L885" i="3"/>
  <c r="N885" i="3"/>
  <c r="V885" i="3" s="1"/>
  <c r="O885" i="3"/>
  <c r="P885" i="3"/>
  <c r="Q885" i="3" s="1"/>
  <c r="R885" i="3"/>
  <c r="S885" i="3"/>
  <c r="T885" i="3"/>
  <c r="U885" i="3" s="1"/>
  <c r="W885" i="3"/>
  <c r="A886" i="3"/>
  <c r="B886" i="3"/>
  <c r="C886" i="3"/>
  <c r="D886" i="3"/>
  <c r="E886" i="3"/>
  <c r="F886" i="3"/>
  <c r="H886" i="3"/>
  <c r="I886" i="3" a="1"/>
  <c r="I886" i="3"/>
  <c r="J886" i="3"/>
  <c r="K886" i="3" a="1"/>
  <c r="K886" i="3" s="1"/>
  <c r="L886" i="3"/>
  <c r="N886" i="3"/>
  <c r="O886" i="3"/>
  <c r="P886" i="3"/>
  <c r="Q886" i="3" s="1"/>
  <c r="R886" i="3"/>
  <c r="S886" i="3" s="1"/>
  <c r="T886" i="3"/>
  <c r="U886" i="3"/>
  <c r="V886" i="3"/>
  <c r="W886" i="3" s="1"/>
  <c r="A887" i="3"/>
  <c r="B887" i="3"/>
  <c r="C887" i="3"/>
  <c r="D887" i="3"/>
  <c r="E887" i="3"/>
  <c r="F887" i="3"/>
  <c r="H887" i="3"/>
  <c r="I887" i="3" a="1"/>
  <c r="I887" i="3" s="1"/>
  <c r="J887" i="3"/>
  <c r="K887" i="3" a="1"/>
  <c r="K887" i="3"/>
  <c r="L887" i="3"/>
  <c r="N887" i="3"/>
  <c r="O887" i="3" s="1"/>
  <c r="P887" i="3"/>
  <c r="Q887" i="3"/>
  <c r="R887" i="3"/>
  <c r="S887" i="3"/>
  <c r="T887" i="3"/>
  <c r="U887" i="3"/>
  <c r="A888" i="3"/>
  <c r="B888" i="3"/>
  <c r="C888" i="3"/>
  <c r="D888" i="3"/>
  <c r="E888" i="3"/>
  <c r="F888" i="3"/>
  <c r="H888" i="3"/>
  <c r="I888" i="3" a="1"/>
  <c r="I888" i="3"/>
  <c r="J888" i="3"/>
  <c r="K888" i="3" a="1"/>
  <c r="K888" i="3"/>
  <c r="L888" i="3"/>
  <c r="N888" i="3"/>
  <c r="V888" i="3" s="1"/>
  <c r="W888" i="3" s="1"/>
  <c r="P888" i="3"/>
  <c r="Q888" i="3"/>
  <c r="R888" i="3"/>
  <c r="S888" i="3"/>
  <c r="T888" i="3"/>
  <c r="U888" i="3" s="1"/>
  <c r="A889" i="3"/>
  <c r="B889" i="3"/>
  <c r="C889" i="3"/>
  <c r="D889" i="3"/>
  <c r="E889" i="3"/>
  <c r="F889" i="3"/>
  <c r="H889" i="3"/>
  <c r="I889" i="3" a="1"/>
  <c r="I889" i="3"/>
  <c r="J889" i="3"/>
  <c r="K889" i="3" a="1"/>
  <c r="K889" i="3" s="1"/>
  <c r="L889" i="3"/>
  <c r="N889" i="3"/>
  <c r="O889" i="3"/>
  <c r="P889" i="3"/>
  <c r="Q889" i="3" s="1"/>
  <c r="R889" i="3"/>
  <c r="S889" i="3"/>
  <c r="T889" i="3"/>
  <c r="U889" i="3"/>
  <c r="V889" i="3"/>
  <c r="W889" i="3" s="1"/>
  <c r="A890" i="3"/>
  <c r="B890" i="3"/>
  <c r="C890" i="3"/>
  <c r="D890" i="3"/>
  <c r="E890" i="3"/>
  <c r="F890" i="3"/>
  <c r="H890" i="3"/>
  <c r="I890" i="3" a="1"/>
  <c r="I890" i="3" s="1"/>
  <c r="J890" i="3"/>
  <c r="K890" i="3" a="1"/>
  <c r="K890" i="3"/>
  <c r="L890" i="3"/>
  <c r="N890" i="3"/>
  <c r="O890" i="3" s="1"/>
  <c r="P890" i="3"/>
  <c r="Q890" i="3" s="1"/>
  <c r="R890" i="3"/>
  <c r="S890" i="3"/>
  <c r="T890" i="3"/>
  <c r="U890" i="3"/>
  <c r="V890" i="3"/>
  <c r="W890" i="3" s="1"/>
  <c r="A891" i="3"/>
  <c r="B891" i="3"/>
  <c r="C891" i="3"/>
  <c r="D891" i="3"/>
  <c r="E891" i="3"/>
  <c r="F891" i="3"/>
  <c r="H891" i="3"/>
  <c r="I891" i="3" a="1"/>
  <c r="I891" i="3"/>
  <c r="J891" i="3"/>
  <c r="K891" i="3" a="1"/>
  <c r="K891" i="3"/>
  <c r="L891" i="3"/>
  <c r="N891" i="3"/>
  <c r="O891" i="3"/>
  <c r="P891" i="3"/>
  <c r="Q891" i="3" s="1"/>
  <c r="R891" i="3"/>
  <c r="S891" i="3" s="1"/>
  <c r="T891" i="3"/>
  <c r="U891" i="3"/>
  <c r="V891" i="3"/>
  <c r="W891" i="3" s="1"/>
  <c r="A892" i="3"/>
  <c r="B892" i="3"/>
  <c r="C892" i="3"/>
  <c r="D892" i="3"/>
  <c r="E892" i="3"/>
  <c r="F892" i="3"/>
  <c r="H892" i="3"/>
  <c r="I892" i="3" a="1"/>
  <c r="I892" i="3" s="1"/>
  <c r="J892" i="3"/>
  <c r="K892" i="3" a="1"/>
  <c r="K892" i="3"/>
  <c r="L892" i="3"/>
  <c r="N892" i="3"/>
  <c r="O892" i="3" s="1"/>
  <c r="P892" i="3"/>
  <c r="Q892" i="3" s="1"/>
  <c r="R892" i="3"/>
  <c r="S892" i="3"/>
  <c r="T892" i="3"/>
  <c r="U892" i="3" s="1"/>
  <c r="A893" i="3"/>
  <c r="B893" i="3"/>
  <c r="C893" i="3"/>
  <c r="D893" i="3"/>
  <c r="E893" i="3"/>
  <c r="F893" i="3"/>
  <c r="H893" i="3"/>
  <c r="I893" i="3" a="1"/>
  <c r="I893" i="3"/>
  <c r="J893" i="3"/>
  <c r="K893" i="3" a="1"/>
  <c r="K893" i="3" s="1"/>
  <c r="L893" i="3"/>
  <c r="N893" i="3"/>
  <c r="O893" i="3"/>
  <c r="P893" i="3"/>
  <c r="Q893" i="3"/>
  <c r="R893" i="3"/>
  <c r="S893" i="3" s="1"/>
  <c r="T893" i="3"/>
  <c r="U893" i="3" s="1"/>
  <c r="V893" i="3"/>
  <c r="W893" i="3"/>
  <c r="A894" i="3"/>
  <c r="B894" i="3"/>
  <c r="C894" i="3"/>
  <c r="D894" i="3"/>
  <c r="E894" i="3"/>
  <c r="F894" i="3"/>
  <c r="H894" i="3"/>
  <c r="I894" i="3" a="1"/>
  <c r="I894" i="3"/>
  <c r="J894" i="3"/>
  <c r="K894" i="3" a="1"/>
  <c r="K894" i="3" s="1"/>
  <c r="L894" i="3"/>
  <c r="N894" i="3"/>
  <c r="V894" i="3" s="1"/>
  <c r="W894" i="3" s="1"/>
  <c r="O894" i="3"/>
  <c r="P894" i="3"/>
  <c r="Q894" i="3"/>
  <c r="R894" i="3"/>
  <c r="S894" i="3" s="1"/>
  <c r="T894" i="3"/>
  <c r="U894" i="3"/>
  <c r="A895" i="3"/>
  <c r="B895" i="3"/>
  <c r="C895" i="3"/>
  <c r="D895" i="3"/>
  <c r="E895" i="3"/>
  <c r="F895" i="3"/>
  <c r="H895" i="3"/>
  <c r="I895" i="3" a="1"/>
  <c r="I895" i="3" s="1"/>
  <c r="J895" i="3"/>
  <c r="K895" i="3" a="1"/>
  <c r="K895" i="3"/>
  <c r="L895" i="3"/>
  <c r="N895" i="3"/>
  <c r="O895" i="3" s="1"/>
  <c r="P895" i="3"/>
  <c r="Q895" i="3"/>
  <c r="R895" i="3"/>
  <c r="S895" i="3"/>
  <c r="T895" i="3"/>
  <c r="U895" i="3" s="1"/>
  <c r="A896" i="3"/>
  <c r="B896" i="3"/>
  <c r="C896" i="3"/>
  <c r="D896" i="3"/>
  <c r="E896" i="3"/>
  <c r="F896" i="3"/>
  <c r="H896" i="3"/>
  <c r="I896" i="3" a="1"/>
  <c r="I896" i="3"/>
  <c r="J896" i="3"/>
  <c r="K896" i="3" a="1"/>
  <c r="K896" i="3"/>
  <c r="L896" i="3"/>
  <c r="N896" i="3"/>
  <c r="O896" i="3"/>
  <c r="P896" i="3"/>
  <c r="Q896" i="3"/>
  <c r="R896" i="3"/>
  <c r="S896" i="3" s="1"/>
  <c r="T896" i="3"/>
  <c r="U896" i="3" s="1"/>
  <c r="V896" i="3"/>
  <c r="W896" i="3" s="1"/>
  <c r="A897" i="3"/>
  <c r="B897" i="3"/>
  <c r="C897" i="3"/>
  <c r="D897" i="3"/>
  <c r="E897" i="3"/>
  <c r="F897" i="3"/>
  <c r="H897" i="3"/>
  <c r="I897" i="3" a="1"/>
  <c r="I897" i="3"/>
  <c r="J897" i="3"/>
  <c r="K897" i="3" a="1"/>
  <c r="K897" i="3" s="1"/>
  <c r="L897" i="3"/>
  <c r="N897" i="3"/>
  <c r="V897" i="3" s="1"/>
  <c r="W897" i="3" s="1"/>
  <c r="O897" i="3"/>
  <c r="P897" i="3"/>
  <c r="Q897" i="3" s="1"/>
  <c r="R897" i="3"/>
  <c r="S897" i="3"/>
  <c r="T897" i="3"/>
  <c r="U897" i="3"/>
  <c r="A898" i="3"/>
  <c r="B898" i="3"/>
  <c r="C898" i="3"/>
  <c r="D898" i="3"/>
  <c r="E898" i="3"/>
  <c r="F898" i="3"/>
  <c r="H898" i="3"/>
  <c r="I898" i="3" a="1"/>
  <c r="I898" i="3" s="1"/>
  <c r="J898" i="3"/>
  <c r="K898" i="3" a="1"/>
  <c r="K898" i="3"/>
  <c r="L898" i="3"/>
  <c r="N898" i="3"/>
  <c r="O898" i="3" s="1"/>
  <c r="P898" i="3"/>
  <c r="Q898" i="3"/>
  <c r="R898" i="3"/>
  <c r="S898" i="3"/>
  <c r="T898" i="3"/>
  <c r="U898" i="3" s="1"/>
  <c r="V898" i="3"/>
  <c r="W898" i="3" s="1"/>
  <c r="A899" i="3"/>
  <c r="B899" i="3"/>
  <c r="C899" i="3"/>
  <c r="D899" i="3"/>
  <c r="E899" i="3"/>
  <c r="F899" i="3"/>
  <c r="H899" i="3"/>
  <c r="I899" i="3" a="1"/>
  <c r="I899" i="3"/>
  <c r="J899" i="3"/>
  <c r="K899" i="3" a="1"/>
  <c r="K899" i="3"/>
  <c r="L899" i="3"/>
  <c r="N899" i="3"/>
  <c r="V899" i="3" s="1"/>
  <c r="W899" i="3" s="1"/>
  <c r="O899" i="3"/>
  <c r="P899" i="3"/>
  <c r="Q899" i="3"/>
  <c r="R899" i="3"/>
  <c r="S899" i="3" s="1"/>
  <c r="T899" i="3"/>
  <c r="U899" i="3"/>
  <c r="A900" i="3"/>
  <c r="B900" i="3"/>
  <c r="C900" i="3"/>
  <c r="D900" i="3"/>
  <c r="E900" i="3"/>
  <c r="F900" i="3"/>
  <c r="H900" i="3"/>
  <c r="I900" i="3" a="1"/>
  <c r="I900" i="3"/>
  <c r="J900" i="3"/>
  <c r="K900" i="3" a="1"/>
  <c r="K900" i="3"/>
  <c r="L900" i="3"/>
  <c r="N900" i="3"/>
  <c r="V900" i="3" s="1"/>
  <c r="W900" i="3" s="1"/>
  <c r="O900" i="3"/>
  <c r="P900" i="3"/>
  <c r="Q900" i="3" s="1"/>
  <c r="R900" i="3"/>
  <c r="S900" i="3"/>
  <c r="T900" i="3"/>
  <c r="U900" i="3"/>
  <c r="A901" i="3"/>
  <c r="B901" i="3"/>
  <c r="C901" i="3"/>
  <c r="D901" i="3"/>
  <c r="E901" i="3"/>
  <c r="F901" i="3"/>
  <c r="H901" i="3"/>
  <c r="I901" i="3" a="1"/>
  <c r="I901" i="3"/>
  <c r="J901" i="3"/>
  <c r="K901" i="3" a="1"/>
  <c r="K901" i="3"/>
  <c r="L901" i="3"/>
  <c r="N901" i="3"/>
  <c r="O901" i="3"/>
  <c r="P901" i="3"/>
  <c r="Q901" i="3"/>
  <c r="R901" i="3"/>
  <c r="S901" i="3"/>
  <c r="T901" i="3"/>
  <c r="U901" i="3" s="1"/>
  <c r="V901" i="3"/>
  <c r="W901" i="3"/>
  <c r="A902" i="3"/>
  <c r="B902" i="3"/>
  <c r="C902" i="3"/>
  <c r="D902" i="3"/>
  <c r="E902" i="3"/>
  <c r="F902" i="3"/>
  <c r="H902" i="3"/>
  <c r="I902" i="3" a="1"/>
  <c r="I902" i="3"/>
  <c r="J902" i="3"/>
  <c r="K902" i="3" a="1"/>
  <c r="K902" i="3" s="1"/>
  <c r="L902" i="3"/>
  <c r="N902" i="3"/>
  <c r="O902" i="3"/>
  <c r="P902" i="3"/>
  <c r="Q902" i="3" s="1"/>
  <c r="R902" i="3"/>
  <c r="S902" i="3" s="1"/>
  <c r="T902" i="3"/>
  <c r="U902" i="3"/>
  <c r="V902" i="3"/>
  <c r="W902" i="3" s="1"/>
  <c r="A903" i="3"/>
  <c r="B903" i="3"/>
  <c r="C903" i="3"/>
  <c r="D903" i="3"/>
  <c r="E903" i="3"/>
  <c r="F903" i="3"/>
  <c r="H903" i="3"/>
  <c r="I903" i="3" a="1"/>
  <c r="I903" i="3" s="1"/>
  <c r="J903" i="3"/>
  <c r="K903" i="3" a="1"/>
  <c r="K903" i="3"/>
  <c r="L903" i="3"/>
  <c r="N903" i="3"/>
  <c r="O903" i="3" s="1"/>
  <c r="P903" i="3"/>
  <c r="Q903" i="3"/>
  <c r="R903" i="3"/>
  <c r="S903" i="3"/>
  <c r="T903" i="3"/>
  <c r="U903" i="3"/>
  <c r="A904" i="3"/>
  <c r="B904" i="3"/>
  <c r="C904" i="3"/>
  <c r="D904" i="3"/>
  <c r="E904" i="3"/>
  <c r="F904" i="3"/>
  <c r="H904" i="3"/>
  <c r="I904" i="3" a="1"/>
  <c r="I904" i="3"/>
  <c r="J904" i="3"/>
  <c r="K904" i="3" a="1"/>
  <c r="K904" i="3"/>
  <c r="L904" i="3"/>
  <c r="N904" i="3"/>
  <c r="O904" i="3" s="1"/>
  <c r="P904" i="3"/>
  <c r="Q904" i="3"/>
  <c r="R904" i="3"/>
  <c r="S904" i="3"/>
  <c r="T904" i="3"/>
  <c r="U904" i="3" s="1"/>
  <c r="A905" i="3"/>
  <c r="B905" i="3"/>
  <c r="C905" i="3"/>
  <c r="D905" i="3"/>
  <c r="E905" i="3"/>
  <c r="F905" i="3"/>
  <c r="H905" i="3"/>
  <c r="I905" i="3" a="1"/>
  <c r="I905" i="3"/>
  <c r="J905" i="3"/>
  <c r="K905" i="3" a="1"/>
  <c r="K905" i="3" s="1"/>
  <c r="L905" i="3"/>
  <c r="N905" i="3"/>
  <c r="O905" i="3"/>
  <c r="P905" i="3"/>
  <c r="Q905" i="3"/>
  <c r="R905" i="3"/>
  <c r="S905" i="3"/>
  <c r="T905" i="3"/>
  <c r="U905" i="3"/>
  <c r="V905" i="3"/>
  <c r="W905" i="3"/>
  <c r="A906" i="3"/>
  <c r="B906" i="3"/>
  <c r="C906" i="3"/>
  <c r="D906" i="3"/>
  <c r="E906" i="3"/>
  <c r="F906" i="3"/>
  <c r="H906" i="3"/>
  <c r="I906" i="3" a="1"/>
  <c r="I906" i="3" s="1"/>
  <c r="J906" i="3"/>
  <c r="K906" i="3" a="1"/>
  <c r="K906" i="3"/>
  <c r="L906" i="3"/>
  <c r="N906" i="3"/>
  <c r="O906" i="3" s="1"/>
  <c r="P906" i="3"/>
  <c r="Q906" i="3"/>
  <c r="R906" i="3"/>
  <c r="S906" i="3"/>
  <c r="T906" i="3"/>
  <c r="U906" i="3" s="1"/>
  <c r="A907" i="3"/>
  <c r="B907" i="3"/>
  <c r="C907" i="3"/>
  <c r="D907" i="3"/>
  <c r="E907" i="3"/>
  <c r="F907" i="3"/>
  <c r="H907" i="3"/>
  <c r="I907" i="3" a="1"/>
  <c r="I907" i="3"/>
  <c r="J907" i="3"/>
  <c r="K907" i="3" a="1"/>
  <c r="K907" i="3"/>
  <c r="L907" i="3"/>
  <c r="N907" i="3"/>
  <c r="O907" i="3"/>
  <c r="P907" i="3"/>
  <c r="Q907" i="3"/>
  <c r="R907" i="3"/>
  <c r="S907" i="3"/>
  <c r="T907" i="3"/>
  <c r="U907" i="3" s="1"/>
  <c r="V907" i="3"/>
  <c r="W907" i="3"/>
  <c r="A908" i="3"/>
  <c r="B908" i="3"/>
  <c r="C908" i="3"/>
  <c r="D908" i="3"/>
  <c r="E908" i="3"/>
  <c r="F908" i="3"/>
  <c r="H908" i="3"/>
  <c r="I908" i="3" a="1"/>
  <c r="I908" i="3" s="1"/>
  <c r="J908" i="3"/>
  <c r="K908" i="3" a="1"/>
  <c r="K908" i="3" s="1"/>
  <c r="L908" i="3"/>
  <c r="N908" i="3"/>
  <c r="O908" i="3" s="1"/>
  <c r="P908" i="3"/>
  <c r="Q908" i="3"/>
  <c r="R908" i="3"/>
  <c r="S908" i="3"/>
  <c r="T908" i="3"/>
  <c r="U908" i="3"/>
  <c r="V908" i="3"/>
  <c r="W908" i="3" s="1"/>
  <c r="A909" i="3"/>
  <c r="B909" i="3"/>
  <c r="C909" i="3"/>
  <c r="D909" i="3"/>
  <c r="E909" i="3"/>
  <c r="F909" i="3"/>
  <c r="H909" i="3"/>
  <c r="I909" i="3" a="1"/>
  <c r="I909" i="3" s="1"/>
  <c r="J909" i="3"/>
  <c r="K909" i="3" a="1"/>
  <c r="K909" i="3"/>
  <c r="L909" i="3"/>
  <c r="N909" i="3"/>
  <c r="O909" i="3" s="1"/>
  <c r="P909" i="3"/>
  <c r="Q909" i="3"/>
  <c r="R909" i="3"/>
  <c r="S909" i="3"/>
  <c r="T909" i="3"/>
  <c r="U909" i="3"/>
  <c r="V909" i="3"/>
  <c r="W909" i="3" s="1"/>
  <c r="A910" i="3"/>
  <c r="B910" i="3"/>
  <c r="C910" i="3"/>
  <c r="D910" i="3"/>
  <c r="E910" i="3"/>
  <c r="F910" i="3"/>
  <c r="H910" i="3"/>
  <c r="I910" i="3" a="1"/>
  <c r="I910" i="3"/>
  <c r="J910" i="3"/>
  <c r="K910" i="3" a="1"/>
  <c r="K910" i="3"/>
  <c r="L910" i="3"/>
  <c r="N910" i="3"/>
  <c r="O910" i="3"/>
  <c r="P910" i="3"/>
  <c r="Q910" i="3" s="1"/>
  <c r="R910" i="3"/>
  <c r="S910" i="3"/>
  <c r="T910" i="3"/>
  <c r="U910" i="3"/>
  <c r="V910" i="3"/>
  <c r="W910" i="3"/>
  <c r="A911" i="3"/>
  <c r="B911" i="3"/>
  <c r="C911" i="3"/>
  <c r="D911" i="3"/>
  <c r="E911" i="3"/>
  <c r="F911" i="3"/>
  <c r="H911" i="3"/>
  <c r="I911" i="3" a="1"/>
  <c r="I911" i="3"/>
  <c r="J911" i="3"/>
  <c r="K911" i="3" a="1"/>
  <c r="K911" i="3"/>
  <c r="L911" i="3"/>
  <c r="N911" i="3"/>
  <c r="O911" i="3"/>
  <c r="P911" i="3"/>
  <c r="Q911" i="3" s="1"/>
  <c r="R911" i="3"/>
  <c r="S911" i="3"/>
  <c r="T911" i="3"/>
  <c r="U911" i="3"/>
  <c r="V911" i="3"/>
  <c r="W911" i="3"/>
  <c r="A912" i="3"/>
  <c r="B912" i="3"/>
  <c r="C912" i="3"/>
  <c r="D912" i="3"/>
  <c r="E912" i="3"/>
  <c r="F912" i="3"/>
  <c r="H912" i="3"/>
  <c r="I912" i="3" a="1"/>
  <c r="I912" i="3"/>
  <c r="J912" i="3"/>
  <c r="K912" i="3" a="1"/>
  <c r="K912" i="3"/>
  <c r="L912" i="3"/>
  <c r="N912" i="3"/>
  <c r="O912" i="3"/>
  <c r="P912" i="3"/>
  <c r="Q912" i="3"/>
  <c r="R912" i="3"/>
  <c r="S912" i="3" s="1"/>
  <c r="T912" i="3"/>
  <c r="U912" i="3"/>
  <c r="V912" i="3"/>
  <c r="W912" i="3"/>
  <c r="A913" i="3"/>
  <c r="B913" i="3"/>
  <c r="C913" i="3"/>
  <c r="D913" i="3"/>
  <c r="E913" i="3"/>
  <c r="F913" i="3"/>
  <c r="H913" i="3"/>
  <c r="I913" i="3" a="1"/>
  <c r="I913" i="3"/>
  <c r="J913" i="3"/>
  <c r="K913" i="3" a="1"/>
  <c r="K913" i="3"/>
  <c r="L913" i="3"/>
  <c r="N913" i="3"/>
  <c r="O913" i="3"/>
  <c r="P913" i="3"/>
  <c r="Q913" i="3"/>
  <c r="R913" i="3"/>
  <c r="S913" i="3" s="1"/>
  <c r="T913" i="3"/>
  <c r="U913" i="3"/>
  <c r="V913" i="3"/>
  <c r="W913" i="3"/>
  <c r="A914" i="3"/>
  <c r="B914" i="3"/>
  <c r="C914" i="3"/>
  <c r="D914" i="3"/>
  <c r="E914" i="3"/>
  <c r="F914" i="3"/>
  <c r="H914" i="3"/>
  <c r="I914" i="3" a="1"/>
  <c r="I914" i="3"/>
  <c r="J914" i="3"/>
  <c r="K914" i="3" a="1"/>
  <c r="K914" i="3"/>
  <c r="L914" i="3"/>
  <c r="N914" i="3"/>
  <c r="O914" i="3"/>
  <c r="P914" i="3"/>
  <c r="Q914" i="3"/>
  <c r="R914" i="3"/>
  <c r="S914" i="3"/>
  <c r="T914" i="3"/>
  <c r="U914" i="3" s="1"/>
  <c r="V914" i="3"/>
  <c r="W914" i="3"/>
  <c r="A915" i="3"/>
  <c r="B915" i="3"/>
  <c r="C915" i="3"/>
  <c r="D915" i="3"/>
  <c r="E915" i="3"/>
  <c r="F915" i="3"/>
  <c r="H915" i="3"/>
  <c r="I915" i="3" a="1"/>
  <c r="I915" i="3"/>
  <c r="J915" i="3"/>
  <c r="K915" i="3" a="1"/>
  <c r="K915" i="3" s="1"/>
  <c r="L915" i="3"/>
  <c r="N915" i="3"/>
  <c r="O915" i="3"/>
  <c r="P915" i="3"/>
  <c r="Q915" i="3"/>
  <c r="R915" i="3"/>
  <c r="S915" i="3"/>
  <c r="T915" i="3"/>
  <c r="U915" i="3" s="1"/>
  <c r="V915" i="3"/>
  <c r="W915" i="3"/>
  <c r="A916" i="3"/>
  <c r="B916" i="3"/>
  <c r="C916" i="3"/>
  <c r="D916" i="3"/>
  <c r="E916" i="3"/>
  <c r="F916" i="3"/>
  <c r="H916" i="3"/>
  <c r="I916" i="3" a="1"/>
  <c r="I916" i="3" s="1"/>
  <c r="J916" i="3"/>
  <c r="K916" i="3" a="1"/>
  <c r="K916" i="3" s="1"/>
  <c r="L916" i="3"/>
  <c r="N916" i="3"/>
  <c r="O916" i="3" s="1"/>
  <c r="P916" i="3"/>
  <c r="Q916" i="3"/>
  <c r="R916" i="3"/>
  <c r="S916" i="3"/>
  <c r="T916" i="3"/>
  <c r="U916" i="3"/>
  <c r="V916" i="3"/>
  <c r="W916" i="3" s="1"/>
  <c r="A917" i="3"/>
  <c r="B917" i="3"/>
  <c r="C917" i="3"/>
  <c r="D917" i="3"/>
  <c r="E917" i="3"/>
  <c r="F917" i="3"/>
  <c r="H917" i="3"/>
  <c r="I917" i="3" a="1"/>
  <c r="I917" i="3" s="1"/>
  <c r="J917" i="3"/>
  <c r="K917" i="3" a="1"/>
  <c r="K917" i="3"/>
  <c r="L917" i="3"/>
  <c r="N917" i="3"/>
  <c r="O917" i="3" s="1"/>
  <c r="P917" i="3"/>
  <c r="Q917" i="3"/>
  <c r="R917" i="3"/>
  <c r="S917" i="3"/>
  <c r="T917" i="3"/>
  <c r="U917" i="3"/>
  <c r="V917" i="3"/>
  <c r="W917" i="3" s="1"/>
  <c r="A918" i="3"/>
  <c r="B918" i="3"/>
  <c r="C918" i="3"/>
  <c r="D918" i="3"/>
  <c r="E918" i="3"/>
  <c r="F918" i="3"/>
  <c r="H918" i="3"/>
  <c r="I918" i="3" a="1"/>
  <c r="I918" i="3"/>
  <c r="J918" i="3"/>
  <c r="K918" i="3" a="1"/>
  <c r="K918" i="3"/>
  <c r="L918" i="3"/>
  <c r="N918" i="3"/>
  <c r="O918" i="3"/>
  <c r="P918" i="3"/>
  <c r="Q918" i="3" s="1"/>
  <c r="R918" i="3"/>
  <c r="S918" i="3"/>
  <c r="T918" i="3"/>
  <c r="U918" i="3"/>
  <c r="V918" i="3"/>
  <c r="W918" i="3"/>
  <c r="A919" i="3"/>
  <c r="B919" i="3"/>
  <c r="C919" i="3"/>
  <c r="D919" i="3"/>
  <c r="E919" i="3"/>
  <c r="F919" i="3"/>
  <c r="H919" i="3"/>
  <c r="I919" i="3" a="1"/>
  <c r="I919" i="3"/>
  <c r="J919" i="3"/>
  <c r="K919" i="3" a="1"/>
  <c r="K919" i="3"/>
  <c r="L919" i="3"/>
  <c r="N919" i="3"/>
  <c r="O919" i="3"/>
  <c r="P919" i="3"/>
  <c r="Q919" i="3" s="1"/>
  <c r="R919" i="3"/>
  <c r="S919" i="3"/>
  <c r="T919" i="3"/>
  <c r="U919" i="3"/>
  <c r="V919" i="3"/>
  <c r="W919" i="3"/>
  <c r="A920" i="3"/>
  <c r="B920" i="3"/>
  <c r="C920" i="3"/>
  <c r="D920" i="3"/>
  <c r="E920" i="3"/>
  <c r="F920" i="3"/>
  <c r="H920" i="3"/>
  <c r="I920" i="3" a="1"/>
  <c r="I920" i="3"/>
  <c r="J920" i="3"/>
  <c r="K920" i="3" a="1"/>
  <c r="K920" i="3"/>
  <c r="L920" i="3"/>
  <c r="N920" i="3"/>
  <c r="O920" i="3"/>
  <c r="P920" i="3"/>
  <c r="Q920" i="3"/>
  <c r="R920" i="3"/>
  <c r="S920" i="3" s="1"/>
  <c r="T920" i="3"/>
  <c r="U920" i="3"/>
  <c r="V920" i="3"/>
  <c r="W920" i="3"/>
  <c r="A921" i="3"/>
  <c r="B921" i="3"/>
  <c r="C921" i="3"/>
  <c r="D921" i="3"/>
  <c r="E921" i="3"/>
  <c r="F921" i="3"/>
  <c r="H921" i="3"/>
  <c r="I921" i="3" a="1"/>
  <c r="I921" i="3"/>
  <c r="J921" i="3"/>
  <c r="K921" i="3" a="1"/>
  <c r="K921" i="3"/>
  <c r="L921" i="3"/>
  <c r="N921" i="3"/>
  <c r="O921" i="3"/>
  <c r="P921" i="3"/>
  <c r="Q921" i="3"/>
  <c r="R921" i="3"/>
  <c r="S921" i="3" s="1"/>
  <c r="T921" i="3"/>
  <c r="U921" i="3"/>
  <c r="V921" i="3"/>
  <c r="W921" i="3"/>
  <c r="A922" i="3"/>
  <c r="B922" i="3"/>
  <c r="C922" i="3"/>
  <c r="D922" i="3"/>
  <c r="E922" i="3"/>
  <c r="F922" i="3"/>
  <c r="H922" i="3"/>
  <c r="I922" i="3" a="1"/>
  <c r="I922" i="3"/>
  <c r="J922" i="3"/>
  <c r="K922" i="3" a="1"/>
  <c r="K922" i="3"/>
  <c r="L922" i="3"/>
  <c r="N922" i="3"/>
  <c r="O922" i="3"/>
  <c r="P922" i="3"/>
  <c r="Q922" i="3"/>
  <c r="R922" i="3"/>
  <c r="S922" i="3"/>
  <c r="T922" i="3"/>
  <c r="U922" i="3" s="1"/>
  <c r="V922" i="3"/>
  <c r="W922" i="3"/>
  <c r="A923" i="3"/>
  <c r="B923" i="3"/>
  <c r="C923" i="3"/>
  <c r="D923" i="3"/>
  <c r="E923" i="3"/>
  <c r="F923" i="3"/>
  <c r="H923" i="3"/>
  <c r="I923" i="3" a="1"/>
  <c r="I923" i="3"/>
  <c r="J923" i="3"/>
  <c r="K923" i="3" a="1"/>
  <c r="K923" i="3" s="1"/>
  <c r="L923" i="3"/>
  <c r="N923" i="3"/>
  <c r="O923" i="3"/>
  <c r="P923" i="3"/>
  <c r="Q923" i="3"/>
  <c r="R923" i="3"/>
  <c r="S923" i="3"/>
  <c r="T923" i="3"/>
  <c r="U923" i="3" s="1"/>
  <c r="V923" i="3"/>
  <c r="W923" i="3"/>
  <c r="A924" i="3"/>
  <c r="B924" i="3"/>
  <c r="C924" i="3"/>
  <c r="D924" i="3"/>
  <c r="E924" i="3"/>
  <c r="F924" i="3"/>
  <c r="H924" i="3"/>
  <c r="I924" i="3" a="1"/>
  <c r="I924" i="3" s="1"/>
  <c r="J924" i="3"/>
  <c r="K924" i="3" a="1"/>
  <c r="K924" i="3" s="1"/>
  <c r="L924" i="3"/>
  <c r="N924" i="3"/>
  <c r="O924" i="3" s="1"/>
  <c r="P924" i="3"/>
  <c r="Q924" i="3"/>
  <c r="R924" i="3"/>
  <c r="S924" i="3"/>
  <c r="T924" i="3"/>
  <c r="U924" i="3"/>
  <c r="V924" i="3"/>
  <c r="W924" i="3" s="1"/>
  <c r="A925" i="3"/>
  <c r="B925" i="3"/>
  <c r="C925" i="3"/>
  <c r="D925" i="3"/>
  <c r="E925" i="3"/>
  <c r="F925" i="3"/>
  <c r="H925" i="3"/>
  <c r="I925" i="3" a="1"/>
  <c r="I925" i="3" s="1"/>
  <c r="J925" i="3"/>
  <c r="K925" i="3" a="1"/>
  <c r="K925" i="3"/>
  <c r="L925" i="3"/>
  <c r="N925" i="3"/>
  <c r="O925" i="3" s="1"/>
  <c r="P925" i="3"/>
  <c r="Q925" i="3"/>
  <c r="R925" i="3"/>
  <c r="S925" i="3"/>
  <c r="T925" i="3"/>
  <c r="U925" i="3"/>
  <c r="V925" i="3"/>
  <c r="W925" i="3" s="1"/>
  <c r="A926" i="3"/>
  <c r="B926" i="3"/>
  <c r="C926" i="3"/>
  <c r="D926" i="3"/>
  <c r="E926" i="3"/>
  <c r="F926" i="3"/>
  <c r="H926" i="3"/>
  <c r="I926" i="3" a="1"/>
  <c r="I926" i="3"/>
  <c r="J926" i="3"/>
  <c r="K926" i="3" a="1"/>
  <c r="K926" i="3"/>
  <c r="L926" i="3"/>
  <c r="N926" i="3"/>
  <c r="O926" i="3"/>
  <c r="P926" i="3"/>
  <c r="Q926" i="3" s="1"/>
  <c r="R926" i="3"/>
  <c r="S926" i="3"/>
  <c r="T926" i="3"/>
  <c r="U926" i="3"/>
  <c r="V926" i="3"/>
  <c r="W926" i="3"/>
  <c r="A927" i="3"/>
  <c r="B927" i="3"/>
  <c r="C927" i="3"/>
  <c r="D927" i="3"/>
  <c r="E927" i="3"/>
  <c r="F927" i="3"/>
  <c r="H927" i="3"/>
  <c r="I927" i="3" a="1"/>
  <c r="I927" i="3"/>
  <c r="J927" i="3"/>
  <c r="K927" i="3" a="1"/>
  <c r="K927" i="3"/>
  <c r="L927" i="3"/>
  <c r="N927" i="3"/>
  <c r="O927" i="3"/>
  <c r="P927" i="3"/>
  <c r="Q927" i="3" s="1"/>
  <c r="R927" i="3"/>
  <c r="S927" i="3"/>
  <c r="T927" i="3"/>
  <c r="U927" i="3"/>
  <c r="V927" i="3"/>
  <c r="W927" i="3"/>
  <c r="A928" i="3"/>
  <c r="B928" i="3"/>
  <c r="C928" i="3"/>
  <c r="D928" i="3"/>
  <c r="E928" i="3"/>
  <c r="F928" i="3"/>
  <c r="H928" i="3"/>
  <c r="I928" i="3" a="1"/>
  <c r="I928" i="3"/>
  <c r="J928" i="3"/>
  <c r="K928" i="3" a="1"/>
  <c r="K928" i="3"/>
  <c r="L928" i="3"/>
  <c r="N928" i="3"/>
  <c r="O928" i="3"/>
  <c r="P928" i="3"/>
  <c r="Q928" i="3"/>
  <c r="R928" i="3"/>
  <c r="S928" i="3" s="1"/>
  <c r="T928" i="3"/>
  <c r="U928" i="3"/>
  <c r="V928" i="3"/>
  <c r="W928" i="3"/>
  <c r="A929" i="3"/>
  <c r="B929" i="3"/>
  <c r="C929" i="3"/>
  <c r="D929" i="3"/>
  <c r="E929" i="3"/>
  <c r="F929" i="3"/>
  <c r="H929" i="3"/>
  <c r="I929" i="3" a="1"/>
  <c r="I929" i="3"/>
  <c r="J929" i="3"/>
  <c r="K929" i="3" a="1"/>
  <c r="K929" i="3"/>
  <c r="L929" i="3"/>
  <c r="N929" i="3"/>
  <c r="O929" i="3"/>
  <c r="P929" i="3"/>
  <c r="Q929" i="3"/>
  <c r="R929" i="3"/>
  <c r="S929" i="3" s="1"/>
  <c r="T929" i="3"/>
  <c r="U929" i="3"/>
  <c r="V929" i="3"/>
  <c r="W929" i="3"/>
  <c r="A930" i="3"/>
  <c r="B930" i="3"/>
  <c r="C930" i="3"/>
  <c r="D930" i="3"/>
  <c r="E930" i="3"/>
  <c r="F930" i="3"/>
  <c r="H930" i="3"/>
  <c r="I930" i="3" a="1"/>
  <c r="I930" i="3"/>
  <c r="J930" i="3"/>
  <c r="K930" i="3" a="1"/>
  <c r="K930" i="3"/>
  <c r="L930" i="3"/>
  <c r="N930" i="3"/>
  <c r="O930" i="3"/>
  <c r="P930" i="3"/>
  <c r="Q930" i="3"/>
  <c r="R930" i="3"/>
  <c r="S930" i="3"/>
  <c r="T930" i="3"/>
  <c r="U930" i="3" s="1"/>
  <c r="V930" i="3"/>
  <c r="W930" i="3"/>
  <c r="A931" i="3"/>
  <c r="B931" i="3"/>
  <c r="C931" i="3"/>
  <c r="D931" i="3"/>
  <c r="E931" i="3"/>
  <c r="F931" i="3"/>
  <c r="H931" i="3"/>
  <c r="I931" i="3" a="1"/>
  <c r="I931" i="3"/>
  <c r="J931" i="3"/>
  <c r="K931" i="3" a="1"/>
  <c r="K931" i="3" s="1"/>
  <c r="L931" i="3"/>
  <c r="N931" i="3"/>
  <c r="O931" i="3"/>
  <c r="P931" i="3"/>
  <c r="Q931" i="3"/>
  <c r="R931" i="3"/>
  <c r="S931" i="3"/>
  <c r="T931" i="3"/>
  <c r="U931" i="3" s="1"/>
  <c r="V931" i="3"/>
  <c r="W931" i="3"/>
  <c r="A932" i="3"/>
  <c r="B932" i="3"/>
  <c r="C932" i="3"/>
  <c r="D932" i="3"/>
  <c r="E932" i="3"/>
  <c r="F932" i="3"/>
  <c r="H932" i="3"/>
  <c r="I932" i="3" a="1"/>
  <c r="I932" i="3" s="1"/>
  <c r="J932" i="3"/>
  <c r="K932" i="3" a="1"/>
  <c r="K932" i="3" s="1"/>
  <c r="L932" i="3"/>
  <c r="N932" i="3"/>
  <c r="O932" i="3" s="1"/>
  <c r="P932" i="3"/>
  <c r="Q932" i="3"/>
  <c r="R932" i="3"/>
  <c r="S932" i="3"/>
  <c r="T932" i="3"/>
  <c r="U932" i="3"/>
  <c r="V932" i="3"/>
  <c r="W932" i="3" s="1"/>
  <c r="A933" i="3"/>
  <c r="B933" i="3"/>
  <c r="C933" i="3"/>
  <c r="D933" i="3"/>
  <c r="E933" i="3"/>
  <c r="F933" i="3"/>
  <c r="H933" i="3"/>
  <c r="I933" i="3" a="1"/>
  <c r="I933" i="3" s="1"/>
  <c r="J933" i="3"/>
  <c r="K933" i="3" a="1"/>
  <c r="K933" i="3"/>
  <c r="L933" i="3"/>
  <c r="N933" i="3"/>
  <c r="O933" i="3" s="1"/>
  <c r="P933" i="3"/>
  <c r="Q933" i="3"/>
  <c r="R933" i="3"/>
  <c r="S933" i="3"/>
  <c r="T933" i="3"/>
  <c r="U933" i="3"/>
  <c r="V933" i="3"/>
  <c r="W933" i="3" s="1"/>
  <c r="A934" i="3"/>
  <c r="B934" i="3"/>
  <c r="C934" i="3"/>
  <c r="D934" i="3"/>
  <c r="E934" i="3"/>
  <c r="F934" i="3"/>
  <c r="H934" i="3"/>
  <c r="I934" i="3" a="1"/>
  <c r="I934" i="3"/>
  <c r="J934" i="3"/>
  <c r="K934" i="3" a="1"/>
  <c r="K934" i="3"/>
  <c r="L934" i="3"/>
  <c r="N934" i="3"/>
  <c r="O934" i="3"/>
  <c r="P934" i="3"/>
  <c r="Q934" i="3" s="1"/>
  <c r="R934" i="3"/>
  <c r="S934" i="3"/>
  <c r="T934" i="3"/>
  <c r="U934" i="3"/>
  <c r="V934" i="3"/>
  <c r="W934" i="3"/>
  <c r="A935" i="3"/>
  <c r="B935" i="3"/>
  <c r="C935" i="3"/>
  <c r="D935" i="3"/>
  <c r="E935" i="3"/>
  <c r="F935" i="3"/>
  <c r="H935" i="3"/>
  <c r="I935" i="3" a="1"/>
  <c r="I935" i="3"/>
  <c r="J935" i="3"/>
  <c r="K935" i="3" a="1"/>
  <c r="K935" i="3"/>
  <c r="L935" i="3"/>
  <c r="N935" i="3"/>
  <c r="O935" i="3"/>
  <c r="P935" i="3"/>
  <c r="Q935" i="3" s="1"/>
  <c r="R935" i="3"/>
  <c r="S935" i="3"/>
  <c r="T935" i="3"/>
  <c r="U935" i="3"/>
  <c r="V935" i="3"/>
  <c r="W935" i="3"/>
  <c r="A936" i="3"/>
  <c r="B936" i="3"/>
  <c r="C936" i="3"/>
  <c r="D936" i="3"/>
  <c r="E936" i="3"/>
  <c r="F936" i="3"/>
  <c r="H936" i="3"/>
  <c r="I936" i="3" a="1"/>
  <c r="I936" i="3"/>
  <c r="J936" i="3"/>
  <c r="K936" i="3" a="1"/>
  <c r="K936" i="3"/>
  <c r="L936" i="3"/>
  <c r="N936" i="3"/>
  <c r="O936" i="3"/>
  <c r="P936" i="3"/>
  <c r="Q936" i="3"/>
  <c r="R936" i="3"/>
  <c r="S936" i="3" s="1"/>
  <c r="T936" i="3"/>
  <c r="U936" i="3"/>
  <c r="V936" i="3"/>
  <c r="W936" i="3"/>
  <c r="A937" i="3"/>
  <c r="B937" i="3"/>
  <c r="C937" i="3"/>
  <c r="D937" i="3"/>
  <c r="E937" i="3"/>
  <c r="F937" i="3"/>
  <c r="H937" i="3"/>
  <c r="I937" i="3" a="1"/>
  <c r="I937" i="3"/>
  <c r="J937" i="3"/>
  <c r="K937" i="3" a="1"/>
  <c r="K937" i="3"/>
  <c r="L937" i="3"/>
  <c r="N937" i="3"/>
  <c r="O937" i="3"/>
  <c r="P937" i="3"/>
  <c r="Q937" i="3"/>
  <c r="R937" i="3"/>
  <c r="S937" i="3" s="1"/>
  <c r="T937" i="3"/>
  <c r="U937" i="3"/>
  <c r="V937" i="3"/>
  <c r="W937" i="3"/>
  <c r="A938" i="3"/>
  <c r="B938" i="3"/>
  <c r="C938" i="3"/>
  <c r="D938" i="3"/>
  <c r="E938" i="3"/>
  <c r="F938" i="3"/>
  <c r="H938" i="3"/>
  <c r="I938" i="3" a="1"/>
  <c r="I938" i="3"/>
  <c r="J938" i="3"/>
  <c r="K938" i="3" a="1"/>
  <c r="K938" i="3"/>
  <c r="L938" i="3"/>
  <c r="N938" i="3"/>
  <c r="O938" i="3"/>
  <c r="P938" i="3"/>
  <c r="Q938" i="3"/>
  <c r="R938" i="3"/>
  <c r="S938" i="3"/>
  <c r="T938" i="3"/>
  <c r="U938" i="3" s="1"/>
  <c r="V938" i="3"/>
  <c r="W938" i="3"/>
  <c r="A939" i="3"/>
  <c r="B939" i="3"/>
  <c r="C939" i="3"/>
  <c r="D939" i="3"/>
  <c r="E939" i="3"/>
  <c r="F939" i="3"/>
  <c r="H939" i="3"/>
  <c r="I939" i="3" a="1"/>
  <c r="I939" i="3"/>
  <c r="J939" i="3"/>
  <c r="K939" i="3" a="1"/>
  <c r="K939" i="3" s="1"/>
  <c r="L939" i="3"/>
  <c r="N939" i="3"/>
  <c r="O939" i="3"/>
  <c r="P939" i="3"/>
  <c r="Q939" i="3"/>
  <c r="R939" i="3"/>
  <c r="S939" i="3"/>
  <c r="T939" i="3"/>
  <c r="U939" i="3" s="1"/>
  <c r="V939" i="3"/>
  <c r="W939" i="3"/>
  <c r="A940" i="3"/>
  <c r="B940" i="3"/>
  <c r="C940" i="3"/>
  <c r="D940" i="3"/>
  <c r="E940" i="3"/>
  <c r="F940" i="3"/>
  <c r="H940" i="3"/>
  <c r="I940" i="3" a="1"/>
  <c r="I940" i="3" s="1"/>
  <c r="J940" i="3"/>
  <c r="K940" i="3" a="1"/>
  <c r="K940" i="3" s="1"/>
  <c r="L940" i="3"/>
  <c r="N940" i="3"/>
  <c r="O940" i="3" s="1"/>
  <c r="P940" i="3"/>
  <c r="Q940" i="3"/>
  <c r="R940" i="3"/>
  <c r="S940" i="3"/>
  <c r="T940" i="3"/>
  <c r="U940" i="3"/>
  <c r="V940" i="3"/>
  <c r="W940" i="3" s="1"/>
  <c r="A941" i="3"/>
  <c r="B941" i="3"/>
  <c r="C941" i="3"/>
  <c r="D941" i="3"/>
  <c r="E941" i="3"/>
  <c r="F941" i="3"/>
  <c r="H941" i="3"/>
  <c r="I941" i="3" a="1"/>
  <c r="I941" i="3" s="1"/>
  <c r="J941" i="3"/>
  <c r="K941" i="3" a="1"/>
  <c r="K941" i="3"/>
  <c r="L941" i="3"/>
  <c r="N941" i="3"/>
  <c r="O941" i="3" s="1"/>
  <c r="P941" i="3"/>
  <c r="Q941" i="3"/>
  <c r="R941" i="3"/>
  <c r="S941" i="3"/>
  <c r="T941" i="3"/>
  <c r="U941" i="3"/>
  <c r="V941" i="3"/>
  <c r="W941" i="3" s="1"/>
  <c r="A942" i="3"/>
  <c r="B942" i="3"/>
  <c r="C942" i="3"/>
  <c r="D942" i="3"/>
  <c r="E942" i="3"/>
  <c r="F942" i="3"/>
  <c r="H942" i="3"/>
  <c r="I942" i="3" a="1"/>
  <c r="I942" i="3"/>
  <c r="J942" i="3"/>
  <c r="K942" i="3" a="1"/>
  <c r="K942" i="3"/>
  <c r="L942" i="3"/>
  <c r="N942" i="3"/>
  <c r="O942" i="3"/>
  <c r="P942" i="3"/>
  <c r="Q942" i="3" s="1"/>
  <c r="R942" i="3"/>
  <c r="S942" i="3"/>
  <c r="T942" i="3"/>
  <c r="U942" i="3"/>
  <c r="V942" i="3"/>
  <c r="W942" i="3"/>
  <c r="A943" i="3"/>
  <c r="B943" i="3"/>
  <c r="C943" i="3"/>
  <c r="D943" i="3"/>
  <c r="E943" i="3"/>
  <c r="F943" i="3"/>
  <c r="H943" i="3"/>
  <c r="I943" i="3" a="1"/>
  <c r="I943" i="3"/>
  <c r="J943" i="3"/>
  <c r="K943" i="3" a="1"/>
  <c r="K943" i="3"/>
  <c r="L943" i="3"/>
  <c r="N943" i="3"/>
  <c r="O943" i="3"/>
  <c r="P943" i="3"/>
  <c r="Q943" i="3" s="1"/>
  <c r="R943" i="3"/>
  <c r="S943" i="3"/>
  <c r="T943" i="3"/>
  <c r="U943" i="3"/>
  <c r="V943" i="3"/>
  <c r="W943" i="3"/>
  <c r="A944" i="3"/>
  <c r="B944" i="3"/>
  <c r="C944" i="3"/>
  <c r="D944" i="3"/>
  <c r="E944" i="3"/>
  <c r="F944" i="3"/>
  <c r="H944" i="3"/>
  <c r="I944" i="3" a="1"/>
  <c r="I944" i="3"/>
  <c r="J944" i="3"/>
  <c r="K944" i="3" a="1"/>
  <c r="K944" i="3"/>
  <c r="L944" i="3"/>
  <c r="N944" i="3"/>
  <c r="O944" i="3"/>
  <c r="P944" i="3"/>
  <c r="Q944" i="3"/>
  <c r="R944" i="3"/>
  <c r="S944" i="3" s="1"/>
  <c r="T944" i="3"/>
  <c r="U944" i="3"/>
  <c r="V944" i="3"/>
  <c r="W944" i="3"/>
  <c r="A945" i="3"/>
  <c r="B945" i="3"/>
  <c r="C945" i="3"/>
  <c r="D945" i="3"/>
  <c r="E945" i="3"/>
  <c r="F945" i="3"/>
  <c r="H945" i="3"/>
  <c r="I945" i="3" a="1"/>
  <c r="I945" i="3"/>
  <c r="J945" i="3"/>
  <c r="K945" i="3" a="1"/>
  <c r="K945" i="3"/>
  <c r="L945" i="3"/>
  <c r="N945" i="3"/>
  <c r="O945" i="3"/>
  <c r="P945" i="3"/>
  <c r="Q945" i="3"/>
  <c r="R945" i="3"/>
  <c r="S945" i="3" s="1"/>
  <c r="T945" i="3"/>
  <c r="U945" i="3"/>
  <c r="V945" i="3"/>
  <c r="W945" i="3"/>
  <c r="A946" i="3"/>
  <c r="B946" i="3"/>
  <c r="C946" i="3"/>
  <c r="D946" i="3"/>
  <c r="E946" i="3"/>
  <c r="F946" i="3"/>
  <c r="H946" i="3"/>
  <c r="I946" i="3" a="1"/>
  <c r="I946" i="3"/>
  <c r="J946" i="3"/>
  <c r="K946" i="3" a="1"/>
  <c r="K946" i="3"/>
  <c r="L946" i="3"/>
  <c r="N946" i="3"/>
  <c r="O946" i="3"/>
  <c r="P946" i="3"/>
  <c r="Q946" i="3"/>
  <c r="R946" i="3"/>
  <c r="S946" i="3"/>
  <c r="T946" i="3"/>
  <c r="U946" i="3" s="1"/>
  <c r="V946" i="3"/>
  <c r="W946" i="3"/>
  <c r="A947" i="3"/>
  <c r="B947" i="3"/>
  <c r="C947" i="3"/>
  <c r="D947" i="3"/>
  <c r="E947" i="3"/>
  <c r="F947" i="3"/>
  <c r="H947" i="3"/>
  <c r="I947" i="3" a="1"/>
  <c r="I947" i="3"/>
  <c r="J947" i="3"/>
  <c r="K947" i="3" a="1"/>
  <c r="K947" i="3" s="1"/>
  <c r="L947" i="3"/>
  <c r="N947" i="3"/>
  <c r="O947" i="3"/>
  <c r="P947" i="3"/>
  <c r="Q947" i="3"/>
  <c r="R947" i="3"/>
  <c r="S947" i="3"/>
  <c r="T947" i="3"/>
  <c r="U947" i="3" s="1"/>
  <c r="V947" i="3"/>
  <c r="W947" i="3"/>
  <c r="A948" i="3"/>
  <c r="B948" i="3"/>
  <c r="C948" i="3"/>
  <c r="D948" i="3"/>
  <c r="E948" i="3"/>
  <c r="F948" i="3"/>
  <c r="H948" i="3"/>
  <c r="I948" i="3" a="1"/>
  <c r="I948" i="3" s="1"/>
  <c r="J948" i="3"/>
  <c r="K948" i="3" a="1"/>
  <c r="K948" i="3" s="1"/>
  <c r="L948" i="3"/>
  <c r="N948" i="3"/>
  <c r="O948" i="3" s="1"/>
  <c r="P948" i="3"/>
  <c r="Q948" i="3"/>
  <c r="R948" i="3"/>
  <c r="S948" i="3"/>
  <c r="T948" i="3"/>
  <c r="U948" i="3"/>
  <c r="V948" i="3"/>
  <c r="W948" i="3" s="1"/>
  <c r="A949" i="3"/>
  <c r="B949" i="3"/>
  <c r="C949" i="3"/>
  <c r="D949" i="3"/>
  <c r="E949" i="3"/>
  <c r="F949" i="3"/>
  <c r="H949" i="3"/>
  <c r="I949" i="3" a="1"/>
  <c r="I949" i="3" s="1"/>
  <c r="J949" i="3"/>
  <c r="K949" i="3" a="1"/>
  <c r="K949" i="3"/>
  <c r="L949" i="3"/>
  <c r="N949" i="3"/>
  <c r="O949" i="3" s="1"/>
  <c r="P949" i="3"/>
  <c r="Q949" i="3"/>
  <c r="R949" i="3"/>
  <c r="S949" i="3"/>
  <c r="T949" i="3"/>
  <c r="U949" i="3"/>
  <c r="V949" i="3"/>
  <c r="W949" i="3" s="1"/>
  <c r="A950" i="3"/>
  <c r="B950" i="3"/>
  <c r="C950" i="3"/>
  <c r="D950" i="3"/>
  <c r="E950" i="3"/>
  <c r="F950" i="3"/>
  <c r="H950" i="3"/>
  <c r="I950" i="3" a="1"/>
  <c r="I950" i="3"/>
  <c r="J950" i="3"/>
  <c r="K950" i="3" a="1"/>
  <c r="K950" i="3"/>
  <c r="L950" i="3"/>
  <c r="N950" i="3"/>
  <c r="O950" i="3"/>
  <c r="P950" i="3"/>
  <c r="Q950" i="3" s="1"/>
  <c r="R950" i="3"/>
  <c r="S950" i="3"/>
  <c r="T950" i="3"/>
  <c r="U950" i="3"/>
  <c r="V950" i="3"/>
  <c r="W950" i="3"/>
  <c r="A951" i="3"/>
  <c r="B951" i="3"/>
  <c r="C951" i="3"/>
  <c r="D951" i="3"/>
  <c r="E951" i="3"/>
  <c r="F951" i="3"/>
  <c r="H951" i="3"/>
  <c r="I951" i="3" a="1"/>
  <c r="I951" i="3"/>
  <c r="J951" i="3"/>
  <c r="K951" i="3" a="1"/>
  <c r="K951" i="3"/>
  <c r="L951" i="3"/>
  <c r="N951" i="3"/>
  <c r="O951" i="3"/>
  <c r="P951" i="3"/>
  <c r="Q951" i="3" s="1"/>
  <c r="R951" i="3"/>
  <c r="S951" i="3"/>
  <c r="T951" i="3"/>
  <c r="U951" i="3"/>
  <c r="V951" i="3"/>
  <c r="W951" i="3"/>
  <c r="A952" i="3"/>
  <c r="B952" i="3"/>
  <c r="C952" i="3"/>
  <c r="D952" i="3"/>
  <c r="E952" i="3"/>
  <c r="F952" i="3"/>
  <c r="H952" i="3"/>
  <c r="I952" i="3" a="1"/>
  <c r="I952" i="3"/>
  <c r="J952" i="3"/>
  <c r="K952" i="3" a="1"/>
  <c r="K952" i="3"/>
  <c r="L952" i="3"/>
  <c r="N952" i="3"/>
  <c r="O952" i="3"/>
  <c r="P952" i="3"/>
  <c r="Q952" i="3"/>
  <c r="R952" i="3"/>
  <c r="S952" i="3" s="1"/>
  <c r="T952" i="3"/>
  <c r="U952" i="3"/>
  <c r="V952" i="3"/>
  <c r="W952" i="3"/>
  <c r="A953" i="3"/>
  <c r="B953" i="3"/>
  <c r="C953" i="3"/>
  <c r="D953" i="3"/>
  <c r="E953" i="3"/>
  <c r="F953" i="3"/>
  <c r="H953" i="3"/>
  <c r="I953" i="3" a="1"/>
  <c r="I953" i="3"/>
  <c r="J953" i="3"/>
  <c r="K953" i="3" a="1"/>
  <c r="K953" i="3"/>
  <c r="L953" i="3"/>
  <c r="N953" i="3"/>
  <c r="O953" i="3"/>
  <c r="P953" i="3"/>
  <c r="Q953" i="3"/>
  <c r="R953" i="3"/>
  <c r="S953" i="3" s="1"/>
  <c r="T953" i="3"/>
  <c r="U953" i="3"/>
  <c r="V953" i="3"/>
  <c r="W953" i="3"/>
  <c r="A954" i="3"/>
  <c r="B954" i="3"/>
  <c r="C954" i="3"/>
  <c r="D954" i="3"/>
  <c r="E954" i="3"/>
  <c r="F954" i="3"/>
  <c r="H954" i="3"/>
  <c r="I954" i="3" a="1"/>
  <c r="I954" i="3"/>
  <c r="J954" i="3"/>
  <c r="K954" i="3" a="1"/>
  <c r="K954" i="3"/>
  <c r="L954" i="3"/>
  <c r="N954" i="3"/>
  <c r="O954" i="3"/>
  <c r="P954" i="3"/>
  <c r="Q954" i="3"/>
  <c r="R954" i="3"/>
  <c r="S954" i="3"/>
  <c r="T954" i="3"/>
  <c r="U954" i="3" s="1"/>
  <c r="V954" i="3"/>
  <c r="W954" i="3"/>
  <c r="A955" i="3"/>
  <c r="B955" i="3"/>
  <c r="C955" i="3"/>
  <c r="D955" i="3"/>
  <c r="E955" i="3"/>
  <c r="F955" i="3"/>
  <c r="H955" i="3"/>
  <c r="I955" i="3" a="1"/>
  <c r="I955" i="3"/>
  <c r="J955" i="3"/>
  <c r="K955" i="3" a="1"/>
  <c r="K955" i="3" s="1"/>
  <c r="L955" i="3"/>
  <c r="N955" i="3"/>
  <c r="O955" i="3"/>
  <c r="P955" i="3"/>
  <c r="Q955" i="3"/>
  <c r="R955" i="3"/>
  <c r="S955" i="3"/>
  <c r="T955" i="3"/>
  <c r="U955" i="3" s="1"/>
  <c r="V955" i="3"/>
  <c r="W955" i="3"/>
  <c r="A956" i="3"/>
  <c r="B956" i="3"/>
  <c r="C956" i="3"/>
  <c r="D956" i="3"/>
  <c r="E956" i="3"/>
  <c r="F956" i="3"/>
  <c r="H956" i="3"/>
  <c r="I956" i="3" a="1"/>
  <c r="I956" i="3" s="1"/>
  <c r="J956" i="3"/>
  <c r="K956" i="3" a="1"/>
  <c r="K956" i="3" s="1"/>
  <c r="L956" i="3"/>
  <c r="N956" i="3"/>
  <c r="O956" i="3" s="1"/>
  <c r="P956" i="3"/>
  <c r="Q956" i="3"/>
  <c r="R956" i="3"/>
  <c r="S956" i="3"/>
  <c r="T956" i="3"/>
  <c r="U956" i="3"/>
  <c r="V956" i="3"/>
  <c r="W956" i="3" s="1"/>
  <c r="A957" i="3"/>
  <c r="B957" i="3"/>
  <c r="C957" i="3"/>
  <c r="D957" i="3"/>
  <c r="E957" i="3"/>
  <c r="F957" i="3"/>
  <c r="H957" i="3"/>
  <c r="I957" i="3" a="1"/>
  <c r="I957" i="3" s="1"/>
  <c r="J957" i="3"/>
  <c r="K957" i="3" a="1"/>
  <c r="K957" i="3"/>
  <c r="L957" i="3"/>
  <c r="N957" i="3"/>
  <c r="O957" i="3" s="1"/>
  <c r="P957" i="3"/>
  <c r="Q957" i="3"/>
  <c r="R957" i="3"/>
  <c r="S957" i="3"/>
  <c r="T957" i="3"/>
  <c r="U957" i="3"/>
  <c r="V957" i="3"/>
  <c r="W957" i="3" s="1"/>
  <c r="A958" i="3"/>
  <c r="B958" i="3"/>
  <c r="C958" i="3"/>
  <c r="D958" i="3"/>
  <c r="E958" i="3"/>
  <c r="F958" i="3"/>
  <c r="H958" i="3"/>
  <c r="I958" i="3" a="1"/>
  <c r="I958" i="3"/>
  <c r="J958" i="3"/>
  <c r="K958" i="3" a="1"/>
  <c r="K958" i="3"/>
  <c r="L958" i="3"/>
  <c r="N958" i="3"/>
  <c r="O958" i="3"/>
  <c r="P958" i="3"/>
  <c r="Q958" i="3" s="1"/>
  <c r="R958" i="3"/>
  <c r="S958" i="3"/>
  <c r="T958" i="3"/>
  <c r="U958" i="3"/>
  <c r="V958" i="3"/>
  <c r="W958" i="3"/>
  <c r="A959" i="3"/>
  <c r="B959" i="3"/>
  <c r="C959" i="3"/>
  <c r="D959" i="3"/>
  <c r="E959" i="3"/>
  <c r="F959" i="3"/>
  <c r="H959" i="3"/>
  <c r="I959" i="3" a="1"/>
  <c r="I959" i="3"/>
  <c r="J959" i="3"/>
  <c r="K959" i="3" a="1"/>
  <c r="K959" i="3"/>
  <c r="L959" i="3"/>
  <c r="N959" i="3"/>
  <c r="O959" i="3"/>
  <c r="P959" i="3"/>
  <c r="Q959" i="3" s="1"/>
  <c r="R959" i="3"/>
  <c r="S959" i="3"/>
  <c r="T959" i="3"/>
  <c r="U959" i="3"/>
  <c r="V959" i="3"/>
  <c r="W959" i="3"/>
  <c r="A960" i="3"/>
  <c r="B960" i="3"/>
  <c r="C960" i="3"/>
  <c r="D960" i="3"/>
  <c r="E960" i="3"/>
  <c r="F960" i="3"/>
  <c r="H960" i="3"/>
  <c r="I960" i="3" a="1"/>
  <c r="I960" i="3"/>
  <c r="J960" i="3"/>
  <c r="K960" i="3" a="1"/>
  <c r="K960" i="3"/>
  <c r="L960" i="3"/>
  <c r="N960" i="3"/>
  <c r="O960" i="3"/>
  <c r="P960" i="3"/>
  <c r="Q960" i="3"/>
  <c r="R960" i="3"/>
  <c r="S960" i="3" s="1"/>
  <c r="T960" i="3"/>
  <c r="U960" i="3"/>
  <c r="V960" i="3"/>
  <c r="W960" i="3"/>
  <c r="A961" i="3"/>
  <c r="B961" i="3"/>
  <c r="C961" i="3"/>
  <c r="D961" i="3"/>
  <c r="E961" i="3"/>
  <c r="F961" i="3"/>
  <c r="H961" i="3"/>
  <c r="I961" i="3" a="1"/>
  <c r="I961" i="3"/>
  <c r="J961" i="3"/>
  <c r="K961" i="3" a="1"/>
  <c r="K961" i="3"/>
  <c r="L961" i="3"/>
  <c r="N961" i="3"/>
  <c r="O961" i="3"/>
  <c r="P961" i="3"/>
  <c r="Q961" i="3"/>
  <c r="R961" i="3"/>
  <c r="S961" i="3" s="1"/>
  <c r="T961" i="3"/>
  <c r="U961" i="3"/>
  <c r="V961" i="3"/>
  <c r="W961" i="3"/>
  <c r="A962" i="3"/>
  <c r="B962" i="3"/>
  <c r="C962" i="3"/>
  <c r="D962" i="3"/>
  <c r="E962" i="3"/>
  <c r="F962" i="3"/>
  <c r="H962" i="3"/>
  <c r="I962" i="3" a="1"/>
  <c r="I962" i="3"/>
  <c r="J962" i="3"/>
  <c r="K962" i="3" a="1"/>
  <c r="K962" i="3"/>
  <c r="L962" i="3"/>
  <c r="N962" i="3"/>
  <c r="O962" i="3"/>
  <c r="P962" i="3"/>
  <c r="Q962" i="3"/>
  <c r="R962" i="3"/>
  <c r="S962" i="3"/>
  <c r="T962" i="3"/>
  <c r="U962" i="3" s="1"/>
  <c r="V962" i="3"/>
  <c r="W962" i="3"/>
  <c r="A963" i="3"/>
  <c r="B963" i="3"/>
  <c r="C963" i="3"/>
  <c r="D963" i="3"/>
  <c r="E963" i="3"/>
  <c r="F963" i="3"/>
  <c r="H963" i="3"/>
  <c r="I963" i="3" a="1"/>
  <c r="I963" i="3"/>
  <c r="J963" i="3"/>
  <c r="K963" i="3" a="1"/>
  <c r="K963" i="3" s="1"/>
  <c r="L963" i="3"/>
  <c r="N963" i="3"/>
  <c r="O963" i="3"/>
  <c r="P963" i="3"/>
  <c r="Q963" i="3"/>
  <c r="R963" i="3"/>
  <c r="S963" i="3"/>
  <c r="T963" i="3"/>
  <c r="U963" i="3" s="1"/>
  <c r="V963" i="3"/>
  <c r="W963" i="3"/>
  <c r="A964" i="3"/>
  <c r="B964" i="3"/>
  <c r="C964" i="3"/>
  <c r="D964" i="3"/>
  <c r="E964" i="3"/>
  <c r="F964" i="3"/>
  <c r="H964" i="3"/>
  <c r="I964" i="3" a="1"/>
  <c r="I964" i="3" s="1"/>
  <c r="J964" i="3"/>
  <c r="K964" i="3" a="1"/>
  <c r="K964" i="3" s="1"/>
  <c r="L964" i="3"/>
  <c r="N964" i="3"/>
  <c r="O964" i="3" s="1"/>
  <c r="P964" i="3"/>
  <c r="Q964" i="3"/>
  <c r="R964" i="3"/>
  <c r="S964" i="3"/>
  <c r="T964" i="3"/>
  <c r="U964" i="3"/>
  <c r="V964" i="3"/>
  <c r="W964" i="3" s="1"/>
  <c r="A965" i="3"/>
  <c r="B965" i="3"/>
  <c r="C965" i="3"/>
  <c r="D965" i="3"/>
  <c r="E965" i="3"/>
  <c r="F965" i="3"/>
  <c r="H965" i="3"/>
  <c r="I965" i="3" a="1"/>
  <c r="I965" i="3" s="1"/>
  <c r="J965" i="3"/>
  <c r="K965" i="3" a="1"/>
  <c r="K965" i="3"/>
  <c r="L965" i="3"/>
  <c r="N965" i="3"/>
  <c r="O965" i="3" s="1"/>
  <c r="P965" i="3"/>
  <c r="Q965" i="3"/>
  <c r="R965" i="3"/>
  <c r="S965" i="3"/>
  <c r="T965" i="3"/>
  <c r="U965" i="3"/>
  <c r="V965" i="3"/>
  <c r="W965" i="3" s="1"/>
  <c r="A966" i="3"/>
  <c r="B966" i="3"/>
  <c r="C966" i="3"/>
  <c r="D966" i="3"/>
  <c r="E966" i="3"/>
  <c r="F966" i="3"/>
  <c r="H966" i="3"/>
  <c r="I966" i="3" a="1"/>
  <c r="I966" i="3"/>
  <c r="J966" i="3"/>
  <c r="K966" i="3" a="1"/>
  <c r="K966" i="3"/>
  <c r="L966" i="3"/>
  <c r="N966" i="3"/>
  <c r="O966" i="3"/>
  <c r="P966" i="3"/>
  <c r="Q966" i="3" s="1"/>
  <c r="R966" i="3"/>
  <c r="S966" i="3"/>
  <c r="T966" i="3"/>
  <c r="U966" i="3"/>
  <c r="V966" i="3"/>
  <c r="W966" i="3"/>
  <c r="A967" i="3"/>
  <c r="B967" i="3"/>
  <c r="C967" i="3"/>
  <c r="D967" i="3"/>
  <c r="E967" i="3"/>
  <c r="F967" i="3"/>
  <c r="H967" i="3"/>
  <c r="I967" i="3" a="1"/>
  <c r="I967" i="3"/>
  <c r="J967" i="3"/>
  <c r="K967" i="3" a="1"/>
  <c r="K967" i="3"/>
  <c r="L967" i="3"/>
  <c r="N967" i="3"/>
  <c r="O967" i="3"/>
  <c r="P967" i="3"/>
  <c r="Q967" i="3" s="1"/>
  <c r="R967" i="3"/>
  <c r="S967" i="3"/>
  <c r="T967" i="3"/>
  <c r="U967" i="3"/>
  <c r="V967" i="3"/>
  <c r="W967" i="3"/>
  <c r="A968" i="3"/>
  <c r="B968" i="3"/>
  <c r="C968" i="3"/>
  <c r="D968" i="3"/>
  <c r="E968" i="3"/>
  <c r="F968" i="3"/>
  <c r="H968" i="3"/>
  <c r="I968" i="3" a="1"/>
  <c r="I968" i="3"/>
  <c r="J968" i="3"/>
  <c r="K968" i="3" a="1"/>
  <c r="K968" i="3"/>
  <c r="L968" i="3"/>
  <c r="N968" i="3"/>
  <c r="O968" i="3"/>
  <c r="P968" i="3"/>
  <c r="Q968" i="3"/>
  <c r="R968" i="3"/>
  <c r="S968" i="3" s="1"/>
  <c r="T968" i="3"/>
  <c r="U968" i="3"/>
  <c r="V968" i="3"/>
  <c r="W968" i="3"/>
  <c r="A969" i="3"/>
  <c r="B969" i="3"/>
  <c r="C969" i="3"/>
  <c r="D969" i="3"/>
  <c r="E969" i="3"/>
  <c r="F969" i="3"/>
  <c r="H969" i="3"/>
  <c r="I969" i="3" a="1"/>
  <c r="I969" i="3"/>
  <c r="J969" i="3"/>
  <c r="K969" i="3" a="1"/>
  <c r="K969" i="3"/>
  <c r="L969" i="3"/>
  <c r="N969" i="3"/>
  <c r="O969" i="3"/>
  <c r="P969" i="3"/>
  <c r="Q969" i="3"/>
  <c r="R969" i="3"/>
  <c r="S969" i="3" s="1"/>
  <c r="T969" i="3"/>
  <c r="U969" i="3"/>
  <c r="V969" i="3"/>
  <c r="W969" i="3"/>
  <c r="A970" i="3"/>
  <c r="B970" i="3"/>
  <c r="C970" i="3"/>
  <c r="D970" i="3"/>
  <c r="E970" i="3"/>
  <c r="F970" i="3"/>
  <c r="H970" i="3"/>
  <c r="I970" i="3" a="1"/>
  <c r="I970" i="3"/>
  <c r="J970" i="3"/>
  <c r="K970" i="3" a="1"/>
  <c r="K970" i="3"/>
  <c r="L970" i="3"/>
  <c r="N970" i="3"/>
  <c r="O970" i="3"/>
  <c r="P970" i="3"/>
  <c r="Q970" i="3"/>
  <c r="R970" i="3"/>
  <c r="S970" i="3"/>
  <c r="T970" i="3"/>
  <c r="U970" i="3" s="1"/>
  <c r="V970" i="3"/>
  <c r="W970" i="3"/>
  <c r="A971" i="3"/>
  <c r="B971" i="3"/>
  <c r="C971" i="3"/>
  <c r="D971" i="3"/>
  <c r="E971" i="3"/>
  <c r="F971" i="3"/>
  <c r="H971" i="3"/>
  <c r="I971" i="3" a="1"/>
  <c r="I971" i="3"/>
  <c r="J971" i="3"/>
  <c r="K971" i="3" a="1"/>
  <c r="K971" i="3" s="1"/>
  <c r="L971" i="3"/>
  <c r="N971" i="3"/>
  <c r="O971" i="3"/>
  <c r="P971" i="3"/>
  <c r="Q971" i="3"/>
  <c r="R971" i="3"/>
  <c r="S971" i="3"/>
  <c r="T971" i="3"/>
  <c r="U971" i="3" s="1"/>
  <c r="V971" i="3"/>
  <c r="W971" i="3"/>
  <c r="A972" i="3"/>
  <c r="B972" i="3"/>
  <c r="C972" i="3"/>
  <c r="D972" i="3"/>
  <c r="E972" i="3"/>
  <c r="F972" i="3"/>
  <c r="H972" i="3"/>
  <c r="I972" i="3" a="1"/>
  <c r="I972" i="3" s="1"/>
  <c r="J972" i="3"/>
  <c r="K972" i="3" a="1"/>
  <c r="K972" i="3" s="1"/>
  <c r="L972" i="3"/>
  <c r="N972" i="3"/>
  <c r="O972" i="3" s="1"/>
  <c r="P972" i="3"/>
  <c r="Q972" i="3"/>
  <c r="R972" i="3"/>
  <c r="S972" i="3"/>
  <c r="T972" i="3"/>
  <c r="U972" i="3"/>
  <c r="V972" i="3"/>
  <c r="W972" i="3" s="1"/>
  <c r="A973" i="3"/>
  <c r="B973" i="3"/>
  <c r="C973" i="3"/>
  <c r="D973" i="3"/>
  <c r="E973" i="3"/>
  <c r="F973" i="3"/>
  <c r="H973" i="3"/>
  <c r="I973" i="3" a="1"/>
  <c r="I973" i="3" s="1"/>
  <c r="J973" i="3"/>
  <c r="K973" i="3" a="1"/>
  <c r="K973" i="3"/>
  <c r="L973" i="3"/>
  <c r="N973" i="3"/>
  <c r="O973" i="3" s="1"/>
  <c r="P973" i="3"/>
  <c r="Q973" i="3"/>
  <c r="R973" i="3"/>
  <c r="S973" i="3"/>
  <c r="T973" i="3"/>
  <c r="U973" i="3"/>
  <c r="V973" i="3"/>
  <c r="W973" i="3" s="1"/>
  <c r="A974" i="3"/>
  <c r="B974" i="3"/>
  <c r="C974" i="3"/>
  <c r="D974" i="3"/>
  <c r="E974" i="3"/>
  <c r="F974" i="3"/>
  <c r="H974" i="3"/>
  <c r="I974" i="3" a="1"/>
  <c r="I974" i="3"/>
  <c r="J974" i="3"/>
  <c r="K974" i="3" a="1"/>
  <c r="K974" i="3"/>
  <c r="L974" i="3"/>
  <c r="N974" i="3"/>
  <c r="O974" i="3"/>
  <c r="P974" i="3"/>
  <c r="Q974" i="3" s="1"/>
  <c r="R974" i="3"/>
  <c r="S974" i="3"/>
  <c r="T974" i="3"/>
  <c r="U974" i="3"/>
  <c r="V974" i="3"/>
  <c r="W974" i="3"/>
  <c r="A975" i="3"/>
  <c r="B975" i="3"/>
  <c r="C975" i="3"/>
  <c r="D975" i="3"/>
  <c r="E975" i="3"/>
  <c r="F975" i="3"/>
  <c r="H975" i="3"/>
  <c r="I975" i="3" a="1"/>
  <c r="I975" i="3"/>
  <c r="J975" i="3"/>
  <c r="K975" i="3" a="1"/>
  <c r="K975" i="3"/>
  <c r="L975" i="3"/>
  <c r="N975" i="3"/>
  <c r="O975" i="3"/>
  <c r="P975" i="3"/>
  <c r="Q975" i="3" s="1"/>
  <c r="R975" i="3"/>
  <c r="S975" i="3"/>
  <c r="T975" i="3"/>
  <c r="U975" i="3"/>
  <c r="V975" i="3"/>
  <c r="W975" i="3"/>
  <c r="A976" i="3"/>
  <c r="B976" i="3"/>
  <c r="C976" i="3"/>
  <c r="D976" i="3"/>
  <c r="E976" i="3"/>
  <c r="F976" i="3"/>
  <c r="H976" i="3"/>
  <c r="I976" i="3" a="1"/>
  <c r="I976" i="3"/>
  <c r="J976" i="3"/>
  <c r="K976" i="3" a="1"/>
  <c r="K976" i="3"/>
  <c r="L976" i="3"/>
  <c r="N976" i="3"/>
  <c r="O976" i="3"/>
  <c r="P976" i="3"/>
  <c r="Q976" i="3"/>
  <c r="R976" i="3"/>
  <c r="S976" i="3" s="1"/>
  <c r="T976" i="3"/>
  <c r="U976" i="3"/>
  <c r="V976" i="3"/>
  <c r="W976" i="3"/>
  <c r="A977" i="3"/>
  <c r="B977" i="3"/>
  <c r="C977" i="3"/>
  <c r="D977" i="3"/>
  <c r="E977" i="3"/>
  <c r="F977" i="3"/>
  <c r="H977" i="3"/>
  <c r="I977" i="3" a="1"/>
  <c r="I977" i="3"/>
  <c r="J977" i="3"/>
  <c r="K977" i="3" a="1"/>
  <c r="K977" i="3"/>
  <c r="L977" i="3"/>
  <c r="N977" i="3"/>
  <c r="O977" i="3"/>
  <c r="P977" i="3"/>
  <c r="Q977" i="3"/>
  <c r="R977" i="3"/>
  <c r="S977" i="3" s="1"/>
  <c r="T977" i="3"/>
  <c r="U977" i="3"/>
  <c r="V977" i="3"/>
  <c r="W977" i="3"/>
  <c r="A978" i="3"/>
  <c r="B978" i="3"/>
  <c r="C978" i="3"/>
  <c r="D978" i="3"/>
  <c r="E978" i="3"/>
  <c r="F978" i="3"/>
  <c r="H978" i="3"/>
  <c r="I978" i="3" a="1"/>
  <c r="I978" i="3"/>
  <c r="J978" i="3"/>
  <c r="K978" i="3" a="1"/>
  <c r="K978" i="3"/>
  <c r="L978" i="3"/>
  <c r="N978" i="3"/>
  <c r="O978" i="3"/>
  <c r="P978" i="3"/>
  <c r="Q978" i="3"/>
  <c r="R978" i="3"/>
  <c r="S978" i="3"/>
  <c r="T978" i="3"/>
  <c r="U978" i="3" s="1"/>
  <c r="V978" i="3"/>
  <c r="W978" i="3"/>
  <c r="A979" i="3"/>
  <c r="B979" i="3"/>
  <c r="C979" i="3"/>
  <c r="D979" i="3"/>
  <c r="E979" i="3"/>
  <c r="F979" i="3"/>
  <c r="H979" i="3"/>
  <c r="I979" i="3" a="1"/>
  <c r="I979" i="3"/>
  <c r="J979" i="3"/>
  <c r="K979" i="3" a="1"/>
  <c r="K979" i="3" s="1"/>
  <c r="L979" i="3"/>
  <c r="N979" i="3"/>
  <c r="O979" i="3"/>
  <c r="P979" i="3"/>
  <c r="Q979" i="3"/>
  <c r="R979" i="3"/>
  <c r="S979" i="3"/>
  <c r="T979" i="3"/>
  <c r="U979" i="3" s="1"/>
  <c r="V979" i="3"/>
  <c r="W979" i="3"/>
  <c r="A980" i="3"/>
  <c r="B980" i="3"/>
  <c r="C980" i="3"/>
  <c r="D980" i="3"/>
  <c r="E980" i="3"/>
  <c r="F980" i="3"/>
  <c r="H980" i="3"/>
  <c r="I980" i="3" a="1"/>
  <c r="I980" i="3" s="1"/>
  <c r="J980" i="3"/>
  <c r="K980" i="3" a="1"/>
  <c r="K980" i="3" s="1"/>
  <c r="L980" i="3"/>
  <c r="N980" i="3"/>
  <c r="O980" i="3" s="1"/>
  <c r="P980" i="3"/>
  <c r="Q980" i="3"/>
  <c r="R980" i="3"/>
  <c r="S980" i="3"/>
  <c r="T980" i="3"/>
  <c r="U980" i="3"/>
  <c r="V980" i="3"/>
  <c r="W980" i="3" s="1"/>
  <c r="A981" i="3"/>
  <c r="B981" i="3"/>
  <c r="C981" i="3"/>
  <c r="D981" i="3"/>
  <c r="E981" i="3"/>
  <c r="F981" i="3"/>
  <c r="H981" i="3"/>
  <c r="I981" i="3" a="1"/>
  <c r="I981" i="3" s="1"/>
  <c r="J981" i="3"/>
  <c r="K981" i="3" a="1"/>
  <c r="K981" i="3"/>
  <c r="L981" i="3"/>
  <c r="N981" i="3"/>
  <c r="O981" i="3" s="1"/>
  <c r="P981" i="3"/>
  <c r="Q981" i="3"/>
  <c r="R981" i="3"/>
  <c r="S981" i="3"/>
  <c r="T981" i="3"/>
  <c r="U981" i="3"/>
  <c r="V981" i="3"/>
  <c r="W981" i="3" s="1"/>
  <c r="A982" i="3"/>
  <c r="B982" i="3"/>
  <c r="C982" i="3"/>
  <c r="D982" i="3"/>
  <c r="E982" i="3"/>
  <c r="F982" i="3"/>
  <c r="H982" i="3"/>
  <c r="I982" i="3" a="1"/>
  <c r="I982" i="3"/>
  <c r="J982" i="3"/>
  <c r="K982" i="3" a="1"/>
  <c r="K982" i="3"/>
  <c r="L982" i="3"/>
  <c r="N982" i="3"/>
  <c r="O982" i="3"/>
  <c r="P982" i="3"/>
  <c r="Q982" i="3" s="1"/>
  <c r="R982" i="3"/>
  <c r="S982" i="3"/>
  <c r="T982" i="3"/>
  <c r="U982" i="3"/>
  <c r="V982" i="3"/>
  <c r="W982" i="3"/>
  <c r="A983" i="3"/>
  <c r="B983" i="3"/>
  <c r="C983" i="3"/>
  <c r="D983" i="3"/>
  <c r="E983" i="3"/>
  <c r="F983" i="3"/>
  <c r="H983" i="3"/>
  <c r="I983" i="3" a="1"/>
  <c r="I983" i="3"/>
  <c r="J983" i="3"/>
  <c r="K983" i="3" a="1"/>
  <c r="K983" i="3"/>
  <c r="L983" i="3"/>
  <c r="N983" i="3"/>
  <c r="O983" i="3"/>
  <c r="P983" i="3"/>
  <c r="Q983" i="3" s="1"/>
  <c r="R983" i="3"/>
  <c r="S983" i="3"/>
  <c r="T983" i="3"/>
  <c r="U983" i="3"/>
  <c r="V983" i="3"/>
  <c r="W983" i="3"/>
  <c r="A984" i="3"/>
  <c r="B984" i="3"/>
  <c r="C984" i="3"/>
  <c r="D984" i="3"/>
  <c r="E984" i="3"/>
  <c r="F984" i="3"/>
  <c r="H984" i="3"/>
  <c r="I984" i="3" a="1"/>
  <c r="I984" i="3"/>
  <c r="J984" i="3"/>
  <c r="K984" i="3" a="1"/>
  <c r="K984" i="3"/>
  <c r="L984" i="3"/>
  <c r="N984" i="3"/>
  <c r="O984" i="3"/>
  <c r="P984" i="3"/>
  <c r="Q984" i="3"/>
  <c r="R984" i="3"/>
  <c r="S984" i="3" s="1"/>
  <c r="T984" i="3"/>
  <c r="U984" i="3"/>
  <c r="V984" i="3"/>
  <c r="W984" i="3"/>
  <c r="A985" i="3"/>
  <c r="B985" i="3"/>
  <c r="C985" i="3"/>
  <c r="D985" i="3"/>
  <c r="E985" i="3"/>
  <c r="F985" i="3"/>
  <c r="H985" i="3"/>
  <c r="I985" i="3" a="1"/>
  <c r="I985" i="3"/>
  <c r="J985" i="3"/>
  <c r="K985" i="3" a="1"/>
  <c r="K985" i="3"/>
  <c r="L985" i="3"/>
  <c r="N985" i="3"/>
  <c r="O985" i="3"/>
  <c r="P985" i="3"/>
  <c r="Q985" i="3"/>
  <c r="R985" i="3"/>
  <c r="S985" i="3" s="1"/>
  <c r="T985" i="3"/>
  <c r="U985" i="3"/>
  <c r="V985" i="3"/>
  <c r="W985" i="3"/>
  <c r="A986" i="3"/>
  <c r="B986" i="3"/>
  <c r="C986" i="3"/>
  <c r="D986" i="3"/>
  <c r="E986" i="3"/>
  <c r="F986" i="3"/>
  <c r="H986" i="3"/>
  <c r="I986" i="3" a="1"/>
  <c r="I986" i="3"/>
  <c r="J986" i="3"/>
  <c r="K986" i="3" a="1"/>
  <c r="K986" i="3"/>
  <c r="L986" i="3"/>
  <c r="N986" i="3"/>
  <c r="O986" i="3"/>
  <c r="P986" i="3"/>
  <c r="Q986" i="3"/>
  <c r="R986" i="3"/>
  <c r="S986" i="3"/>
  <c r="T986" i="3"/>
  <c r="U986" i="3" s="1"/>
  <c r="V986" i="3"/>
  <c r="W986" i="3"/>
  <c r="A987" i="3"/>
  <c r="B987" i="3"/>
  <c r="C987" i="3"/>
  <c r="D987" i="3"/>
  <c r="E987" i="3"/>
  <c r="F987" i="3"/>
  <c r="H987" i="3"/>
  <c r="I987" i="3" a="1"/>
  <c r="I987" i="3"/>
  <c r="J987" i="3"/>
  <c r="K987" i="3" a="1"/>
  <c r="K987" i="3" s="1"/>
  <c r="L987" i="3"/>
  <c r="N987" i="3"/>
  <c r="O987" i="3"/>
  <c r="P987" i="3"/>
  <c r="Q987" i="3"/>
  <c r="R987" i="3"/>
  <c r="S987" i="3"/>
  <c r="T987" i="3"/>
  <c r="U987" i="3" s="1"/>
  <c r="V987" i="3"/>
  <c r="W987" i="3"/>
  <c r="A988" i="3"/>
  <c r="B988" i="3"/>
  <c r="C988" i="3"/>
  <c r="D988" i="3"/>
  <c r="E988" i="3"/>
  <c r="F988" i="3"/>
  <c r="H988" i="3"/>
  <c r="I988" i="3" a="1"/>
  <c r="I988" i="3" s="1"/>
  <c r="J988" i="3"/>
  <c r="K988" i="3" a="1"/>
  <c r="K988" i="3" s="1"/>
  <c r="L988" i="3"/>
  <c r="N988" i="3"/>
  <c r="O988" i="3" s="1"/>
  <c r="P988" i="3"/>
  <c r="Q988" i="3"/>
  <c r="R988" i="3"/>
  <c r="S988" i="3"/>
  <c r="T988" i="3"/>
  <c r="U988" i="3"/>
  <c r="V988" i="3"/>
  <c r="W988" i="3" s="1"/>
  <c r="A989" i="3"/>
  <c r="B989" i="3"/>
  <c r="C989" i="3"/>
  <c r="D989" i="3"/>
  <c r="E989" i="3"/>
  <c r="F989" i="3"/>
  <c r="H989" i="3"/>
  <c r="I989" i="3" a="1"/>
  <c r="I989" i="3" s="1"/>
  <c r="J989" i="3"/>
  <c r="K989" i="3" a="1"/>
  <c r="K989" i="3"/>
  <c r="L989" i="3"/>
  <c r="N989" i="3"/>
  <c r="O989" i="3" s="1"/>
  <c r="P989" i="3"/>
  <c r="Q989" i="3"/>
  <c r="R989" i="3"/>
  <c r="S989" i="3"/>
  <c r="T989" i="3"/>
  <c r="U989" i="3"/>
  <c r="V989" i="3"/>
  <c r="W989" i="3" s="1"/>
  <c r="A990" i="3"/>
  <c r="B990" i="3"/>
  <c r="C990" i="3"/>
  <c r="D990" i="3"/>
  <c r="E990" i="3"/>
  <c r="F990" i="3"/>
  <c r="H990" i="3"/>
  <c r="I990" i="3" a="1"/>
  <c r="I990" i="3"/>
  <c r="J990" i="3"/>
  <c r="K990" i="3" a="1"/>
  <c r="K990" i="3"/>
  <c r="L990" i="3"/>
  <c r="N990" i="3"/>
  <c r="O990" i="3"/>
  <c r="P990" i="3"/>
  <c r="Q990" i="3" s="1"/>
  <c r="R990" i="3"/>
  <c r="S990" i="3"/>
  <c r="T990" i="3"/>
  <c r="U990" i="3"/>
  <c r="V990" i="3"/>
  <c r="W990" i="3"/>
  <c r="A991" i="3"/>
  <c r="B991" i="3"/>
  <c r="C991" i="3"/>
  <c r="D991" i="3"/>
  <c r="E991" i="3"/>
  <c r="F991" i="3"/>
  <c r="H991" i="3"/>
  <c r="I991" i="3" a="1"/>
  <c r="I991" i="3"/>
  <c r="J991" i="3"/>
  <c r="K991" i="3" a="1"/>
  <c r="K991" i="3"/>
  <c r="L991" i="3"/>
  <c r="N991" i="3"/>
  <c r="O991" i="3"/>
  <c r="P991" i="3"/>
  <c r="Q991" i="3" s="1"/>
  <c r="R991" i="3"/>
  <c r="S991" i="3"/>
  <c r="T991" i="3"/>
  <c r="U991" i="3"/>
  <c r="V991" i="3"/>
  <c r="W991" i="3"/>
  <c r="A992" i="3"/>
  <c r="B992" i="3"/>
  <c r="C992" i="3"/>
  <c r="D992" i="3"/>
  <c r="E992" i="3"/>
  <c r="F992" i="3"/>
  <c r="H992" i="3"/>
  <c r="I992" i="3" a="1"/>
  <c r="I992" i="3"/>
  <c r="J992" i="3"/>
  <c r="K992" i="3" a="1"/>
  <c r="K992" i="3"/>
  <c r="L992" i="3"/>
  <c r="N992" i="3"/>
  <c r="O992" i="3"/>
  <c r="P992" i="3"/>
  <c r="Q992" i="3"/>
  <c r="R992" i="3"/>
  <c r="S992" i="3" s="1"/>
  <c r="T992" i="3"/>
  <c r="U992" i="3"/>
  <c r="V992" i="3"/>
  <c r="W992" i="3"/>
  <c r="A993" i="3"/>
  <c r="B993" i="3"/>
  <c r="C993" i="3"/>
  <c r="D993" i="3"/>
  <c r="E993" i="3"/>
  <c r="F993" i="3"/>
  <c r="H993" i="3"/>
  <c r="I993" i="3" a="1"/>
  <c r="I993" i="3"/>
  <c r="J993" i="3"/>
  <c r="K993" i="3" a="1"/>
  <c r="K993" i="3"/>
  <c r="L993" i="3"/>
  <c r="N993" i="3"/>
  <c r="O993" i="3"/>
  <c r="P993" i="3"/>
  <c r="Q993" i="3"/>
  <c r="R993" i="3"/>
  <c r="S993" i="3" s="1"/>
  <c r="T993" i="3"/>
  <c r="U993" i="3"/>
  <c r="V993" i="3"/>
  <c r="W993" i="3"/>
  <c r="A994" i="3"/>
  <c r="B994" i="3"/>
  <c r="C994" i="3"/>
  <c r="D994" i="3"/>
  <c r="E994" i="3"/>
  <c r="F994" i="3"/>
  <c r="H994" i="3"/>
  <c r="I994" i="3" a="1"/>
  <c r="I994" i="3"/>
  <c r="J994" i="3"/>
  <c r="K994" i="3" a="1"/>
  <c r="K994" i="3"/>
  <c r="L994" i="3"/>
  <c r="N994" i="3"/>
  <c r="O994" i="3"/>
  <c r="P994" i="3"/>
  <c r="Q994" i="3"/>
  <c r="R994" i="3"/>
  <c r="S994" i="3"/>
  <c r="T994" i="3"/>
  <c r="U994" i="3" s="1"/>
  <c r="V994" i="3"/>
  <c r="W994" i="3"/>
  <c r="A995" i="3"/>
  <c r="B995" i="3"/>
  <c r="C995" i="3"/>
  <c r="D995" i="3"/>
  <c r="E995" i="3"/>
  <c r="F995" i="3"/>
  <c r="H995" i="3"/>
  <c r="I995" i="3" a="1"/>
  <c r="I995" i="3"/>
  <c r="J995" i="3"/>
  <c r="K995" i="3" a="1"/>
  <c r="K995" i="3" s="1"/>
  <c r="L995" i="3"/>
  <c r="N995" i="3"/>
  <c r="O995" i="3"/>
  <c r="P995" i="3"/>
  <c r="Q995" i="3"/>
  <c r="R995" i="3"/>
  <c r="S995" i="3"/>
  <c r="T995" i="3"/>
  <c r="U995" i="3" s="1"/>
  <c r="V995" i="3"/>
  <c r="W995" i="3"/>
  <c r="A996" i="3"/>
  <c r="B996" i="3"/>
  <c r="C996" i="3"/>
  <c r="D996" i="3"/>
  <c r="E996" i="3"/>
  <c r="F996" i="3"/>
  <c r="H996" i="3"/>
  <c r="I996" i="3" a="1"/>
  <c r="I996" i="3" s="1"/>
  <c r="J996" i="3"/>
  <c r="K996" i="3" a="1"/>
  <c r="K996" i="3" s="1"/>
  <c r="L996" i="3"/>
  <c r="N996" i="3"/>
  <c r="O996" i="3" s="1"/>
  <c r="P996" i="3"/>
  <c r="Q996" i="3"/>
  <c r="R996" i="3"/>
  <c r="S996" i="3"/>
  <c r="T996" i="3"/>
  <c r="U996" i="3"/>
  <c r="V996" i="3"/>
  <c r="W996" i="3" s="1"/>
  <c r="A997" i="3"/>
  <c r="B997" i="3"/>
  <c r="C997" i="3"/>
  <c r="D997" i="3"/>
  <c r="E997" i="3"/>
  <c r="F997" i="3"/>
  <c r="H997" i="3"/>
  <c r="I997" i="3" a="1"/>
  <c r="I997" i="3" s="1"/>
  <c r="J997" i="3"/>
  <c r="K997" i="3" a="1"/>
  <c r="K997" i="3"/>
  <c r="L997" i="3"/>
  <c r="N997" i="3"/>
  <c r="O997" i="3" s="1"/>
  <c r="P997" i="3"/>
  <c r="Q997" i="3"/>
  <c r="R997" i="3"/>
  <c r="S997" i="3"/>
  <c r="T997" i="3"/>
  <c r="U997" i="3"/>
  <c r="V997" i="3"/>
  <c r="W997" i="3" s="1"/>
  <c r="A998" i="3"/>
  <c r="B998" i="3"/>
  <c r="C998" i="3"/>
  <c r="D998" i="3"/>
  <c r="E998" i="3"/>
  <c r="F998" i="3"/>
  <c r="H998" i="3"/>
  <c r="I998" i="3" a="1"/>
  <c r="I998" i="3"/>
  <c r="J998" i="3"/>
  <c r="K998" i="3" a="1"/>
  <c r="K998" i="3"/>
  <c r="L998" i="3"/>
  <c r="N998" i="3"/>
  <c r="O998" i="3"/>
  <c r="P998" i="3"/>
  <c r="Q998" i="3" s="1"/>
  <c r="R998" i="3"/>
  <c r="S998" i="3"/>
  <c r="T998" i="3"/>
  <c r="U998" i="3"/>
  <c r="V998" i="3"/>
  <c r="W998" i="3"/>
  <c r="A999" i="3"/>
  <c r="B999" i="3"/>
  <c r="C999" i="3"/>
  <c r="D999" i="3"/>
  <c r="E999" i="3"/>
  <c r="F999" i="3"/>
  <c r="H999" i="3"/>
  <c r="I999" i="3" a="1"/>
  <c r="I999" i="3"/>
  <c r="J999" i="3"/>
  <c r="K999" i="3" a="1"/>
  <c r="K999" i="3"/>
  <c r="L999" i="3"/>
  <c r="N999" i="3"/>
  <c r="O999" i="3"/>
  <c r="P999" i="3"/>
  <c r="Q999" i="3" s="1"/>
  <c r="R999" i="3"/>
  <c r="S999" i="3"/>
  <c r="T999" i="3"/>
  <c r="U999" i="3"/>
  <c r="V999" i="3"/>
  <c r="W999" i="3"/>
  <c r="A1000" i="3"/>
  <c r="B1000" i="3"/>
  <c r="C1000" i="3"/>
  <c r="D1000" i="3"/>
  <c r="E1000" i="3"/>
  <c r="F1000" i="3"/>
  <c r="H1000" i="3"/>
  <c r="I1000" i="3" a="1"/>
  <c r="I1000" i="3"/>
  <c r="J1000" i="3"/>
  <c r="K1000" i="3" a="1"/>
  <c r="K1000" i="3"/>
  <c r="L1000" i="3"/>
  <c r="N1000" i="3"/>
  <c r="O1000" i="3"/>
  <c r="P1000" i="3"/>
  <c r="Q1000" i="3"/>
  <c r="R1000" i="3"/>
  <c r="S1000" i="3" s="1"/>
  <c r="T1000" i="3"/>
  <c r="U1000" i="3"/>
  <c r="V1000" i="3"/>
  <c r="W1000" i="3"/>
  <c r="A1001" i="3"/>
  <c r="B1001" i="3"/>
  <c r="C1001" i="3"/>
  <c r="D1001" i="3"/>
  <c r="E1001" i="3"/>
  <c r="F1001" i="3"/>
  <c r="H1001" i="3"/>
  <c r="I1001" i="3" a="1"/>
  <c r="I1001" i="3"/>
  <c r="J1001" i="3"/>
  <c r="K1001" i="3" a="1"/>
  <c r="K1001" i="3"/>
  <c r="L1001" i="3"/>
  <c r="N1001" i="3"/>
  <c r="O1001" i="3"/>
  <c r="P1001" i="3"/>
  <c r="Q1001" i="3"/>
  <c r="R1001" i="3"/>
  <c r="S1001" i="3" s="1"/>
  <c r="T1001" i="3"/>
  <c r="U1001" i="3"/>
  <c r="V1001" i="3"/>
  <c r="W1001" i="3"/>
  <c r="A1002" i="3"/>
  <c r="B1002" i="3"/>
  <c r="C1002" i="3"/>
  <c r="D1002" i="3"/>
  <c r="E1002" i="3"/>
  <c r="F1002" i="3"/>
  <c r="H1002" i="3"/>
  <c r="I1002" i="3" a="1"/>
  <c r="I1002" i="3"/>
  <c r="J1002" i="3"/>
  <c r="K1002" i="3" a="1"/>
  <c r="K1002" i="3"/>
  <c r="L1002" i="3"/>
  <c r="N1002" i="3"/>
  <c r="O1002" i="3"/>
  <c r="P1002" i="3"/>
  <c r="Q1002" i="3"/>
  <c r="R1002" i="3"/>
  <c r="S1002" i="3"/>
  <c r="T1002" i="3"/>
  <c r="U1002" i="3" s="1"/>
  <c r="V1002" i="3"/>
  <c r="W1002" i="3"/>
  <c r="A1003" i="3"/>
  <c r="B1003" i="3"/>
  <c r="C1003" i="3"/>
  <c r="D1003" i="3"/>
  <c r="E1003" i="3"/>
  <c r="F1003" i="3"/>
  <c r="H1003" i="3"/>
  <c r="I1003" i="3" a="1"/>
  <c r="I1003" i="3"/>
  <c r="J1003" i="3"/>
  <c r="K1003" i="3" a="1"/>
  <c r="K1003" i="3" s="1"/>
  <c r="L1003" i="3"/>
  <c r="N1003" i="3"/>
  <c r="O1003" i="3"/>
  <c r="P1003" i="3"/>
  <c r="Q1003" i="3"/>
  <c r="R1003" i="3"/>
  <c r="S1003" i="3"/>
  <c r="T1003" i="3"/>
  <c r="U1003" i="3" s="1"/>
  <c r="V1003" i="3"/>
  <c r="W1003" i="3"/>
  <c r="A1004" i="3"/>
  <c r="B1004" i="3"/>
  <c r="C1004" i="3"/>
  <c r="D1004" i="3"/>
  <c r="E1004" i="3"/>
  <c r="F1004" i="3"/>
  <c r="H1004" i="3"/>
  <c r="I1004" i="3" a="1"/>
  <c r="I1004" i="3" s="1"/>
  <c r="J1004" i="3"/>
  <c r="K1004" i="3" a="1"/>
  <c r="K1004" i="3" s="1"/>
  <c r="L1004" i="3"/>
  <c r="N1004" i="3"/>
  <c r="O1004" i="3" s="1"/>
  <c r="P1004" i="3"/>
  <c r="Q1004" i="3"/>
  <c r="R1004" i="3"/>
  <c r="S1004" i="3"/>
  <c r="T1004" i="3"/>
  <c r="U1004" i="3"/>
  <c r="V1004" i="3"/>
  <c r="W1004" i="3" s="1"/>
  <c r="A1005" i="3"/>
  <c r="B1005" i="3"/>
  <c r="C1005" i="3"/>
  <c r="D1005" i="3"/>
  <c r="E1005" i="3"/>
  <c r="F1005" i="3"/>
  <c r="H1005" i="3"/>
  <c r="I1005" i="3" a="1"/>
  <c r="I1005" i="3" s="1"/>
  <c r="J1005" i="3"/>
  <c r="K1005" i="3" a="1"/>
  <c r="K1005" i="3"/>
  <c r="L1005" i="3"/>
  <c r="N1005" i="3"/>
  <c r="O1005" i="3" s="1"/>
  <c r="P1005" i="3"/>
  <c r="Q1005" i="3"/>
  <c r="R1005" i="3"/>
  <c r="S1005" i="3"/>
  <c r="T1005" i="3"/>
  <c r="U1005" i="3"/>
  <c r="V1005" i="3"/>
  <c r="W1005" i="3" s="1"/>
  <c r="A1006" i="3"/>
  <c r="B1006" i="3"/>
  <c r="C1006" i="3"/>
  <c r="D1006" i="3"/>
  <c r="E1006" i="3"/>
  <c r="F1006" i="3"/>
  <c r="H1006" i="3"/>
  <c r="I1006" i="3" a="1"/>
  <c r="I1006" i="3"/>
  <c r="J1006" i="3"/>
  <c r="K1006" i="3" a="1"/>
  <c r="K1006" i="3"/>
  <c r="L1006" i="3"/>
  <c r="N1006" i="3"/>
  <c r="O1006" i="3"/>
  <c r="P1006" i="3"/>
  <c r="Q1006" i="3" s="1"/>
  <c r="R1006" i="3"/>
  <c r="S1006" i="3"/>
  <c r="T1006" i="3"/>
  <c r="U1006" i="3"/>
  <c r="V1006" i="3"/>
  <c r="W1006" i="3"/>
  <c r="A1007" i="3"/>
  <c r="B1007" i="3"/>
  <c r="C1007" i="3"/>
  <c r="D1007" i="3"/>
  <c r="E1007" i="3"/>
  <c r="F1007" i="3"/>
  <c r="H1007" i="3"/>
  <c r="I1007" i="3" a="1"/>
  <c r="I1007" i="3"/>
  <c r="J1007" i="3"/>
  <c r="K1007" i="3" a="1"/>
  <c r="K1007" i="3"/>
  <c r="L1007" i="3"/>
  <c r="N1007" i="3"/>
  <c r="O1007" i="3"/>
  <c r="P1007" i="3"/>
  <c r="Q1007" i="3" s="1"/>
  <c r="R1007" i="3"/>
  <c r="S1007" i="3"/>
  <c r="T1007" i="3"/>
  <c r="U1007" i="3"/>
  <c r="V1007" i="3"/>
  <c r="W1007" i="3"/>
  <c r="A1008" i="3"/>
  <c r="B1008" i="3"/>
  <c r="C1008" i="3"/>
  <c r="D1008" i="3"/>
  <c r="E1008" i="3"/>
  <c r="F1008" i="3"/>
  <c r="H1008" i="3"/>
  <c r="I1008" i="3" a="1"/>
  <c r="I1008" i="3"/>
  <c r="J1008" i="3"/>
  <c r="K1008" i="3" a="1"/>
  <c r="K1008" i="3"/>
  <c r="L1008" i="3"/>
  <c r="N1008" i="3"/>
  <c r="O1008" i="3"/>
  <c r="P1008" i="3"/>
  <c r="Q1008" i="3"/>
  <c r="R1008" i="3"/>
  <c r="S1008" i="3" s="1"/>
  <c r="T1008" i="3"/>
  <c r="U1008" i="3"/>
  <c r="V1008" i="3"/>
  <c r="W1008" i="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4" i="23"/>
  <c r="C35" i="23"/>
  <c r="C36" i="23"/>
  <c r="C37" i="23"/>
  <c r="C38" i="23"/>
  <c r="C39" i="23"/>
  <c r="C40" i="23"/>
  <c r="C41" i="23"/>
  <c r="C42" i="23"/>
  <c r="C43" i="23"/>
  <c r="C44" i="23"/>
  <c r="C45" i="23"/>
  <c r="C46" i="23"/>
  <c r="C47" i="23"/>
  <c r="C48" i="23"/>
  <c r="C49" i="23"/>
  <c r="C50" i="23"/>
  <c r="C51" i="23"/>
  <c r="C52" i="23"/>
  <c r="C53" i="23"/>
  <c r="C54" i="23"/>
  <c r="C55" i="23"/>
  <c r="C56" i="23"/>
  <c r="C57" i="23"/>
  <c r="C58" i="23"/>
  <c r="C59" i="23"/>
  <c r="C60" i="23"/>
  <c r="C61" i="23"/>
  <c r="C62" i="23"/>
  <c r="C63" i="23"/>
  <c r="C64" i="23"/>
  <c r="C65" i="23"/>
  <c r="C66" i="23"/>
  <c r="C67" i="23"/>
  <c r="C68" i="23"/>
  <c r="C69" i="23"/>
  <c r="C70" i="23"/>
  <c r="C71" i="23"/>
  <c r="C72" i="23"/>
  <c r="C73" i="23"/>
  <c r="C74" i="23"/>
  <c r="C75" i="23"/>
  <c r="C76" i="23"/>
  <c r="C77" i="23"/>
  <c r="C78" i="23"/>
  <c r="C79" i="23"/>
  <c r="C80" i="23"/>
  <c r="C81" i="23"/>
  <c r="C82" i="23"/>
  <c r="C83" i="23"/>
  <c r="C84" i="23"/>
  <c r="C85" i="23"/>
  <c r="C86" i="23"/>
  <c r="C87" i="23"/>
  <c r="C88" i="23"/>
  <c r="C89" i="23"/>
  <c r="C90" i="23"/>
  <c r="C91" i="23"/>
  <c r="C92" i="23"/>
  <c r="C93" i="23"/>
  <c r="C94" i="23"/>
  <c r="C95" i="23"/>
  <c r="C96" i="23"/>
  <c r="C97" i="23"/>
  <c r="C98" i="23"/>
  <c r="C3"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3" i="23"/>
  <c r="A4" i="23"/>
  <c r="A5" i="23"/>
  <c r="A6" i="23"/>
  <c r="A7" i="23"/>
  <c r="A8" i="23"/>
  <c r="A9" i="23"/>
  <c r="A10" i="23"/>
  <c r="A11" i="23"/>
  <c r="A12" i="23"/>
  <c r="A13" i="23"/>
  <c r="A14" i="23"/>
  <c r="A15" i="23"/>
  <c r="A16" i="23"/>
  <c r="A17" i="23"/>
  <c r="A18" i="23"/>
  <c r="A19" i="23"/>
  <c r="A20" i="23"/>
  <c r="A21" i="23"/>
  <c r="A22" i="23"/>
  <c r="A23" i="23"/>
  <c r="A24"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78" i="23"/>
  <c r="A79" i="23"/>
  <c r="A80" i="23"/>
  <c r="A81" i="23"/>
  <c r="A82" i="23"/>
  <c r="A83" i="23"/>
  <c r="A84" i="23"/>
  <c r="A85" i="23"/>
  <c r="A86" i="23"/>
  <c r="A87" i="23"/>
  <c r="A88" i="23"/>
  <c r="A89" i="23"/>
  <c r="A90" i="23"/>
  <c r="A91" i="23"/>
  <c r="A92" i="23"/>
  <c r="A93" i="23"/>
  <c r="A94" i="23"/>
  <c r="A95" i="23"/>
  <c r="A96" i="23"/>
  <c r="A97" i="23"/>
  <c r="A98" i="23"/>
  <c r="A3" i="2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5" i="3"/>
  <c r="V938" i="23" l="1"/>
  <c r="W938" i="23" s="1"/>
  <c r="V761" i="23"/>
  <c r="W761" i="23" s="1"/>
  <c r="O761" i="23"/>
  <c r="V714" i="23"/>
  <c r="W714" i="23" s="1"/>
  <c r="O714" i="23"/>
  <c r="O709" i="23"/>
  <c r="V709" i="23"/>
  <c r="W709" i="23" s="1"/>
  <c r="V962" i="23"/>
  <c r="W962" i="23" s="1"/>
  <c r="V957" i="23"/>
  <c r="W957" i="23" s="1"/>
  <c r="V996" i="23"/>
  <c r="W996" i="23" s="1"/>
  <c r="V994" i="23"/>
  <c r="W994" i="23" s="1"/>
  <c r="V932" i="23"/>
  <c r="W932" i="23" s="1"/>
  <c r="V930" i="23"/>
  <c r="W930" i="23" s="1"/>
  <c r="V868" i="23"/>
  <c r="W868" i="23" s="1"/>
  <c r="V866" i="23"/>
  <c r="W866" i="23" s="1"/>
  <c r="V825" i="23"/>
  <c r="W825" i="23" s="1"/>
  <c r="O825" i="23"/>
  <c r="V812" i="23"/>
  <c r="W812" i="23" s="1"/>
  <c r="V770" i="23"/>
  <c r="W770" i="23" s="1"/>
  <c r="O682" i="23"/>
  <c r="V682" i="23"/>
  <c r="W682" i="23" s="1"/>
  <c r="V986" i="23"/>
  <c r="W986" i="23" s="1"/>
  <c r="O1004" i="23"/>
  <c r="V991" i="23"/>
  <c r="W991" i="23" s="1"/>
  <c r="O985" i="23"/>
  <c r="O965" i="23"/>
  <c r="O945" i="23"/>
  <c r="O940" i="23"/>
  <c r="V927" i="23"/>
  <c r="W927" i="23" s="1"/>
  <c r="O922" i="23"/>
  <c r="O921" i="23"/>
  <c r="O901" i="23"/>
  <c r="O893" i="23"/>
  <c r="O881" i="23"/>
  <c r="O876" i="23"/>
  <c r="V863" i="23"/>
  <c r="W863" i="23" s="1"/>
  <c r="O858" i="23"/>
  <c r="O857" i="23"/>
  <c r="V819" i="23"/>
  <c r="W819" i="23" s="1"/>
  <c r="V818" i="23"/>
  <c r="W818" i="23" s="1"/>
  <c r="V801" i="23"/>
  <c r="W801" i="23" s="1"/>
  <c r="O794" i="23"/>
  <c r="O793" i="23"/>
  <c r="V739" i="23"/>
  <c r="W739" i="23" s="1"/>
  <c r="V737" i="23"/>
  <c r="W737" i="23" s="1"/>
  <c r="O737" i="23"/>
  <c r="V721" i="23"/>
  <c r="W721" i="23" s="1"/>
  <c r="O721" i="23"/>
  <c r="V780" i="23"/>
  <c r="W780" i="23" s="1"/>
  <c r="O780" i="23"/>
  <c r="V762" i="23"/>
  <c r="W762" i="23" s="1"/>
  <c r="O762" i="23"/>
  <c r="V745" i="23"/>
  <c r="W745" i="23" s="1"/>
  <c r="O745" i="23"/>
  <c r="O937" i="23"/>
  <c r="O917" i="23"/>
  <c r="O909" i="23"/>
  <c r="O897" i="23"/>
  <c r="O892" i="23"/>
  <c r="O874" i="23"/>
  <c r="O873" i="23"/>
  <c r="O853" i="23"/>
  <c r="O845" i="23"/>
  <c r="O781" i="23"/>
  <c r="V773" i="23"/>
  <c r="W773" i="23" s="1"/>
  <c r="O773" i="23"/>
  <c r="V899" i="23"/>
  <c r="W899" i="23" s="1"/>
  <c r="O807" i="23"/>
  <c r="V803" i="23"/>
  <c r="W803" i="23" s="1"/>
  <c r="V755" i="23"/>
  <c r="W755" i="23" s="1"/>
  <c r="O748" i="23"/>
  <c r="V748" i="23"/>
  <c r="W748" i="23" s="1"/>
  <c r="V713" i="23"/>
  <c r="W713" i="23" s="1"/>
  <c r="O713" i="23"/>
  <c r="V963" i="23"/>
  <c r="W963" i="23" s="1"/>
  <c r="V796" i="23"/>
  <c r="W796" i="23" s="1"/>
  <c r="V746" i="23"/>
  <c r="W746" i="23" s="1"/>
  <c r="O746" i="23"/>
  <c r="V741" i="23"/>
  <c r="W741" i="23" s="1"/>
  <c r="O741" i="23"/>
  <c r="V732" i="23"/>
  <c r="W732" i="23" s="1"/>
  <c r="O732" i="23"/>
  <c r="V725" i="23"/>
  <c r="W725" i="23" s="1"/>
  <c r="O725" i="23"/>
  <c r="O650" i="23"/>
  <c r="V650" i="23"/>
  <c r="W650" i="23" s="1"/>
  <c r="O983" i="23"/>
  <c r="V979" i="23"/>
  <c r="W979" i="23" s="1"/>
  <c r="V978" i="23"/>
  <c r="W978" i="23" s="1"/>
  <c r="O919" i="23"/>
  <c r="V915" i="23"/>
  <c r="W915" i="23" s="1"/>
  <c r="V914" i="23"/>
  <c r="W914" i="23" s="1"/>
  <c r="O855" i="23"/>
  <c r="V851" i="23"/>
  <c r="W851" i="23" s="1"/>
  <c r="V850" i="23"/>
  <c r="W850" i="23" s="1"/>
  <c r="V844" i="23"/>
  <c r="W844" i="23" s="1"/>
  <c r="O821" i="23"/>
  <c r="V805" i="23"/>
  <c r="W805" i="23" s="1"/>
  <c r="O805" i="23"/>
  <c r="V797" i="23"/>
  <c r="W797" i="23" s="1"/>
  <c r="V785" i="23"/>
  <c r="W785" i="23" s="1"/>
  <c r="O785" i="23"/>
  <c r="V777" i="23"/>
  <c r="W777" i="23" s="1"/>
  <c r="O777" i="23"/>
  <c r="O759" i="23"/>
  <c r="V757" i="23"/>
  <c r="W757" i="23" s="1"/>
  <c r="O757" i="23"/>
  <c r="V716" i="23"/>
  <c r="W716" i="23" s="1"/>
  <c r="O716" i="23"/>
  <c r="V698" i="23"/>
  <c r="W698" i="23" s="1"/>
  <c r="V610" i="23"/>
  <c r="W610" i="23" s="1"/>
  <c r="O542" i="23"/>
  <c r="V542" i="23"/>
  <c r="W542" i="23" s="1"/>
  <c r="V730" i="23"/>
  <c r="W730" i="23" s="1"/>
  <c r="V666" i="23"/>
  <c r="W666" i="23" s="1"/>
  <c r="O543" i="23"/>
  <c r="V543" i="23"/>
  <c r="W543" i="23" s="1"/>
  <c r="V683" i="23"/>
  <c r="W683" i="23" s="1"/>
  <c r="V678" i="23"/>
  <c r="W678" i="23" s="1"/>
  <c r="V587" i="23"/>
  <c r="W587" i="23" s="1"/>
  <c r="V603" i="23"/>
  <c r="W603" i="23" s="1"/>
  <c r="V634" i="23"/>
  <c r="W634" i="23" s="1"/>
  <c r="V619" i="23"/>
  <c r="W619" i="23" s="1"/>
  <c r="V618" i="23"/>
  <c r="W618" i="23" s="1"/>
  <c r="V525" i="23"/>
  <c r="W525" i="23" s="1"/>
  <c r="O525" i="23"/>
  <c r="V614" i="23"/>
  <c r="W614" i="23" s="1"/>
  <c r="O729" i="23"/>
  <c r="V651" i="23"/>
  <c r="W651" i="23" s="1"/>
  <c r="V646" i="23"/>
  <c r="W646" i="23" s="1"/>
  <c r="V534" i="23"/>
  <c r="W534" i="23" s="1"/>
  <c r="O563" i="23"/>
  <c r="V563" i="23"/>
  <c r="W563" i="23" s="1"/>
  <c r="V528" i="23"/>
  <c r="W528" i="23" s="1"/>
  <c r="O528" i="23"/>
  <c r="O518" i="23"/>
  <c r="V518" i="23"/>
  <c r="W518" i="23" s="1"/>
  <c r="O481" i="23"/>
  <c r="V481" i="23"/>
  <c r="W481" i="23" s="1"/>
  <c r="V558" i="23"/>
  <c r="W558" i="23" s="1"/>
  <c r="O529" i="23"/>
  <c r="V529" i="23"/>
  <c r="W529" i="23" s="1"/>
  <c r="V590" i="23"/>
  <c r="W590" i="23" s="1"/>
  <c r="V559" i="23"/>
  <c r="W559" i="23" s="1"/>
  <c r="O521" i="23"/>
  <c r="O571" i="23"/>
  <c r="V571" i="23"/>
  <c r="W571" i="23" s="1"/>
  <c r="O555" i="23"/>
  <c r="V555" i="23"/>
  <c r="W555" i="23" s="1"/>
  <c r="O440" i="23"/>
  <c r="V440" i="23"/>
  <c r="W440" i="23" s="1"/>
  <c r="V424" i="23"/>
  <c r="W424" i="23" s="1"/>
  <c r="O441" i="23"/>
  <c r="V441" i="23"/>
  <c r="W441" i="23" s="1"/>
  <c r="V465" i="23"/>
  <c r="W465" i="23" s="1"/>
  <c r="V449" i="23"/>
  <c r="W449" i="23" s="1"/>
  <c r="V426" i="23"/>
  <c r="W426" i="23" s="1"/>
  <c r="V515" i="23"/>
  <c r="W515" i="23" s="1"/>
  <c r="V503" i="23"/>
  <c r="W503" i="23" s="1"/>
  <c r="O499" i="23"/>
  <c r="V487" i="23"/>
  <c r="W487" i="23" s="1"/>
  <c r="O483" i="23"/>
  <c r="V471" i="23"/>
  <c r="W471" i="23" s="1"/>
  <c r="V455" i="23"/>
  <c r="W455" i="23" s="1"/>
  <c r="V412" i="23"/>
  <c r="W412" i="23" s="1"/>
  <c r="O409" i="23"/>
  <c r="V409" i="23"/>
  <c r="W409" i="23" s="1"/>
  <c r="V457" i="23"/>
  <c r="W457" i="23" s="1"/>
  <c r="V541" i="23"/>
  <c r="W541" i="23" s="1"/>
  <c r="V533" i="23"/>
  <c r="W533" i="23" s="1"/>
  <c r="V517" i="23"/>
  <c r="W517" i="23" s="1"/>
  <c r="V500" i="23"/>
  <c r="W500" i="23" s="1"/>
  <c r="V484" i="23"/>
  <c r="W484" i="23" s="1"/>
  <c r="V468" i="23"/>
  <c r="W468" i="23" s="1"/>
  <c r="V452" i="23"/>
  <c r="W452" i="23" s="1"/>
  <c r="O437" i="23"/>
  <c r="O411" i="23"/>
  <c r="V519" i="23"/>
  <c r="W519" i="23" s="1"/>
  <c r="O508" i="23"/>
  <c r="O492" i="23"/>
  <c r="O476" i="23"/>
  <c r="O460" i="23"/>
  <c r="V547" i="23"/>
  <c r="W547" i="23" s="1"/>
  <c r="V539" i="23"/>
  <c r="W539" i="23" s="1"/>
  <c r="V531" i="23"/>
  <c r="W531" i="23" s="1"/>
  <c r="O443" i="23"/>
  <c r="V394" i="23"/>
  <c r="W394" i="23" s="1"/>
  <c r="O392" i="23"/>
  <c r="V392" i="23"/>
  <c r="W392" i="23" s="1"/>
  <c r="O389" i="23"/>
  <c r="V378" i="23"/>
  <c r="W378" i="23" s="1"/>
  <c r="O375" i="23"/>
  <c r="V421" i="23"/>
  <c r="W421" i="23" s="1"/>
  <c r="V366" i="23"/>
  <c r="W366" i="23" s="1"/>
  <c r="O366" i="23"/>
  <c r="O395" i="23"/>
  <c r="O338" i="23"/>
  <c r="V338" i="23"/>
  <c r="W338" i="23" s="1"/>
  <c r="O407" i="23"/>
  <c r="O402" i="23"/>
  <c r="O383" i="23"/>
  <c r="O343" i="23"/>
  <c r="V343" i="23"/>
  <c r="W343" i="23" s="1"/>
  <c r="O295" i="23"/>
  <c r="V295" i="23"/>
  <c r="W295" i="23" s="1"/>
  <c r="O413" i="23"/>
  <c r="O361" i="23"/>
  <c r="V346" i="23"/>
  <c r="W346" i="23" s="1"/>
  <c r="O346" i="23"/>
  <c r="O324" i="23"/>
  <c r="O399" i="23"/>
  <c r="O379" i="23"/>
  <c r="V348" i="23"/>
  <c r="W348" i="23" s="1"/>
  <c r="O348" i="23"/>
  <c r="V359" i="23"/>
  <c r="W359" i="23" s="1"/>
  <c r="O344" i="23"/>
  <c r="V344" i="23"/>
  <c r="W344" i="23" s="1"/>
  <c r="O335" i="23"/>
  <c r="V322" i="23"/>
  <c r="W322" i="23" s="1"/>
  <c r="O322" i="23"/>
  <c r="V330" i="23"/>
  <c r="W330" i="23" s="1"/>
  <c r="O330" i="23"/>
  <c r="V316" i="23"/>
  <c r="W316" i="23" s="1"/>
  <c r="O316" i="23"/>
  <c r="O314" i="23"/>
  <c r="V311" i="23"/>
  <c r="W311" i="23" s="1"/>
  <c r="O303" i="23"/>
  <c r="V303" i="23"/>
  <c r="W303" i="23" s="1"/>
  <c r="O282" i="23"/>
  <c r="O279" i="23"/>
  <c r="V279" i="23"/>
  <c r="W279" i="23" s="1"/>
  <c r="O263" i="23"/>
  <c r="V263" i="23"/>
  <c r="W263" i="23" s="1"/>
  <c r="V291" i="23"/>
  <c r="W291" i="23" s="1"/>
  <c r="O291" i="23"/>
  <c r="O277" i="23"/>
  <c r="V277" i="23"/>
  <c r="W277" i="23" s="1"/>
  <c r="V274" i="23"/>
  <c r="W274" i="23" s="1"/>
  <c r="O305" i="23"/>
  <c r="O298" i="23"/>
  <c r="O287" i="23"/>
  <c r="V287" i="23"/>
  <c r="W287" i="23" s="1"/>
  <c r="O280" i="23"/>
  <c r="V280" i="23"/>
  <c r="W280" i="23" s="1"/>
  <c r="V332" i="23"/>
  <c r="W332" i="23" s="1"/>
  <c r="O332" i="23"/>
  <c r="V318" i="23"/>
  <c r="W318" i="23" s="1"/>
  <c r="O318" i="23"/>
  <c r="V309" i="23"/>
  <c r="W309" i="23" s="1"/>
  <c r="V307" i="23"/>
  <c r="W307" i="23" s="1"/>
  <c r="O307" i="23"/>
  <c r="O271" i="23"/>
  <c r="V271" i="23"/>
  <c r="W271" i="23" s="1"/>
  <c r="V219" i="23"/>
  <c r="W219" i="23" s="1"/>
  <c r="O219" i="23"/>
  <c r="V264" i="23"/>
  <c r="W264" i="23" s="1"/>
  <c r="V206" i="23"/>
  <c r="W206" i="23" s="1"/>
  <c r="O206" i="23"/>
  <c r="O249" i="23"/>
  <c r="V249" i="23"/>
  <c r="W249" i="23" s="1"/>
  <c r="O255" i="23"/>
  <c r="V255" i="23"/>
  <c r="W255" i="23" s="1"/>
  <c r="O244" i="23"/>
  <c r="V244" i="23"/>
  <c r="W244" i="23" s="1"/>
  <c r="V258" i="23"/>
  <c r="W258" i="23" s="1"/>
  <c r="V225" i="23"/>
  <c r="W225" i="23" s="1"/>
  <c r="O225" i="23"/>
  <c r="O241" i="23"/>
  <c r="V234" i="23"/>
  <c r="W234" i="23" s="1"/>
  <c r="V223" i="23"/>
  <c r="W223" i="23" s="1"/>
  <c r="V217" i="23"/>
  <c r="W217" i="23" s="1"/>
  <c r="V237" i="23"/>
  <c r="W237" i="23" s="1"/>
  <c r="O237" i="23"/>
  <c r="V230" i="23"/>
  <c r="W230" i="23" s="1"/>
  <c r="O230" i="23"/>
  <c r="O221" i="23"/>
  <c r="O197" i="23"/>
  <c r="V197" i="23"/>
  <c r="W197" i="23" s="1"/>
  <c r="V229" i="23"/>
  <c r="W229" i="23" s="1"/>
  <c r="O229" i="23"/>
  <c r="O212" i="23"/>
  <c r="V212" i="23"/>
  <c r="W212" i="23" s="1"/>
  <c r="O209" i="23"/>
  <c r="V209" i="23"/>
  <c r="W209" i="23" s="1"/>
  <c r="V201" i="23"/>
  <c r="W201" i="23" s="1"/>
  <c r="O201" i="23"/>
  <c r="O189" i="23"/>
  <c r="V189" i="23"/>
  <c r="W189" i="23" s="1"/>
  <c r="V185" i="23"/>
  <c r="W185" i="23" s="1"/>
  <c r="V199" i="23"/>
  <c r="W199" i="23" s="1"/>
  <c r="O199" i="23"/>
  <c r="V172" i="23"/>
  <c r="W172" i="23" s="1"/>
  <c r="V160" i="23"/>
  <c r="W160" i="23" s="1"/>
  <c r="O162" i="23"/>
  <c r="V162" i="23"/>
  <c r="W162" i="23" s="1"/>
  <c r="O157" i="23"/>
  <c r="V157" i="23"/>
  <c r="W157" i="23" s="1"/>
  <c r="V156" i="23"/>
  <c r="W156" i="23" s="1"/>
  <c r="O148" i="23"/>
  <c r="V148" i="23"/>
  <c r="W148" i="23" s="1"/>
  <c r="O154" i="23"/>
  <c r="V154" i="23"/>
  <c r="W154" i="23" s="1"/>
  <c r="V159" i="23"/>
  <c r="W159" i="23" s="1"/>
  <c r="O155" i="23"/>
  <c r="V155" i="23"/>
  <c r="W155" i="23" s="1"/>
  <c r="O145" i="23"/>
  <c r="V145" i="23"/>
  <c r="W145" i="23" s="1"/>
  <c r="O146" i="23"/>
  <c r="V146" i="23"/>
  <c r="W146" i="23" s="1"/>
  <c r="V129" i="23"/>
  <c r="W129" i="23" s="1"/>
  <c r="O121" i="23"/>
  <c r="V121" i="23"/>
  <c r="W121" i="23" s="1"/>
  <c r="V140" i="23"/>
  <c r="W140" i="23" s="1"/>
  <c r="O140" i="23"/>
  <c r="O130" i="23"/>
  <c r="V130" i="23"/>
  <c r="W130" i="23" s="1"/>
  <c r="O138" i="23"/>
  <c r="V138" i="23"/>
  <c r="W138" i="23" s="1"/>
  <c r="V133" i="23"/>
  <c r="W133" i="23" s="1"/>
  <c r="O133" i="23"/>
  <c r="O131" i="23"/>
  <c r="V131" i="23"/>
  <c r="W131" i="23" s="1"/>
  <c r="V105" i="23"/>
  <c r="W105" i="23" s="1"/>
  <c r="V115" i="23"/>
  <c r="W115" i="23" s="1"/>
  <c r="O132" i="23"/>
  <c r="V113" i="23"/>
  <c r="W113" i="23" s="1"/>
  <c r="V878" i="3"/>
  <c r="W878" i="3" s="1"/>
  <c r="V833" i="3"/>
  <c r="W833" i="3" s="1"/>
  <c r="O833" i="3"/>
  <c r="V831" i="3"/>
  <c r="W831" i="3" s="1"/>
  <c r="V904" i="3"/>
  <c r="W904" i="3" s="1"/>
  <c r="V892" i="3"/>
  <c r="W892" i="3" s="1"/>
  <c r="V876" i="3"/>
  <c r="W876" i="3" s="1"/>
  <c r="V806" i="3"/>
  <c r="W806" i="3" s="1"/>
  <c r="V803" i="3"/>
  <c r="W803" i="3" s="1"/>
  <c r="V903" i="3"/>
  <c r="W903" i="3" s="1"/>
  <c r="O888" i="3"/>
  <c r="V887" i="3"/>
  <c r="W887" i="3" s="1"/>
  <c r="V883" i="3"/>
  <c r="W883" i="3" s="1"/>
  <c r="V877" i="3"/>
  <c r="W877" i="3" s="1"/>
  <c r="O853" i="3"/>
  <c r="O848" i="3"/>
  <c r="V847" i="3"/>
  <c r="W847" i="3" s="1"/>
  <c r="V829" i="3"/>
  <c r="W829" i="3" s="1"/>
  <c r="O823" i="3"/>
  <c r="V823" i="3"/>
  <c r="W823" i="3" s="1"/>
  <c r="V811" i="3"/>
  <c r="W811" i="3" s="1"/>
  <c r="O773" i="3"/>
  <c r="O750" i="3"/>
  <c r="O759" i="3"/>
  <c r="V759" i="3"/>
  <c r="W759" i="3" s="1"/>
  <c r="V863" i="3"/>
  <c r="W863" i="3" s="1"/>
  <c r="V838" i="3"/>
  <c r="W838" i="3" s="1"/>
  <c r="V820" i="3"/>
  <c r="W820" i="3" s="1"/>
  <c r="V819" i="3"/>
  <c r="W819" i="3" s="1"/>
  <c r="O790" i="3"/>
  <c r="V790" i="3"/>
  <c r="W790" i="3" s="1"/>
  <c r="V855" i="3"/>
  <c r="W855" i="3" s="1"/>
  <c r="O769" i="3"/>
  <c r="O761" i="3"/>
  <c r="V906" i="3"/>
  <c r="W906" i="3" s="1"/>
  <c r="V895" i="3"/>
  <c r="W895" i="3" s="1"/>
  <c r="O867" i="3"/>
  <c r="V857" i="3"/>
  <c r="W857" i="3" s="1"/>
  <c r="V788" i="3"/>
  <c r="W788" i="3" s="1"/>
  <c r="O787" i="3"/>
  <c r="V787" i="3"/>
  <c r="W787" i="3" s="1"/>
  <c r="O783" i="3"/>
  <c r="V783" i="3"/>
  <c r="W783" i="3" s="1"/>
  <c r="O766" i="3"/>
  <c r="V751" i="3"/>
  <c r="W751" i="3" s="1"/>
  <c r="O697" i="3"/>
  <c r="V697" i="3"/>
  <c r="W697" i="3" s="1"/>
  <c r="O799" i="3"/>
  <c r="V799" i="3"/>
  <c r="W799" i="3" s="1"/>
  <c r="O791" i="3"/>
  <c r="V791" i="3"/>
  <c r="W791" i="3" s="1"/>
  <c r="V745" i="3"/>
  <c r="W745" i="3" s="1"/>
  <c r="V743" i="3"/>
  <c r="W743" i="3" s="1"/>
  <c r="O737" i="3"/>
  <c r="O727" i="3"/>
  <c r="V727" i="3"/>
  <c r="W727" i="3" s="1"/>
  <c r="V725" i="3"/>
  <c r="W725" i="3" s="1"/>
  <c r="V710" i="3"/>
  <c r="W710" i="3" s="1"/>
  <c r="O721" i="3"/>
  <c r="O711" i="3"/>
  <c r="V711" i="3"/>
  <c r="W711" i="3" s="1"/>
  <c r="O693" i="3"/>
  <c r="O691" i="3"/>
  <c r="O670" i="3"/>
  <c r="V687" i="3"/>
  <c r="W687" i="3" s="1"/>
  <c r="V678" i="3"/>
  <c r="W678" i="3" s="1"/>
  <c r="O679" i="3"/>
  <c r="V679" i="3"/>
  <c r="W679" i="3" s="1"/>
  <c r="V661" i="3"/>
  <c r="W661" i="3" s="1"/>
  <c r="V684" i="3"/>
  <c r="W684" i="3" s="1"/>
  <c r="V675" i="3"/>
  <c r="W675" i="3" s="1"/>
  <c r="V672" i="3"/>
  <c r="W672" i="3" s="1"/>
  <c r="O650" i="3"/>
  <c r="V695" i="3"/>
  <c r="W695" i="3" s="1"/>
  <c r="V663" i="3"/>
  <c r="W663" i="3" s="1"/>
  <c r="O641" i="3"/>
  <c r="V641" i="3"/>
  <c r="W641" i="3" s="1"/>
  <c r="O643" i="3"/>
  <c r="V643" i="3"/>
  <c r="W643" i="3" s="1"/>
  <c r="O639" i="3"/>
  <c r="O637" i="3"/>
  <c r="V634" i="3"/>
  <c r="W634" i="3" s="1"/>
  <c r="V627" i="3"/>
  <c r="W627" i="3" s="1"/>
  <c r="V610" i="3"/>
  <c r="W610" i="3" s="1"/>
  <c r="V602" i="3"/>
  <c r="W602" i="3" s="1"/>
  <c r="O659" i="3"/>
  <c r="O648" i="3"/>
  <c r="V607" i="3"/>
  <c r="W607" i="3" s="1"/>
  <c r="O607" i="3"/>
  <c r="O633" i="3"/>
  <c r="V633" i="3"/>
  <c r="W633" i="3" s="1"/>
  <c r="V640" i="3"/>
  <c r="W640" i="3" s="1"/>
  <c r="O564" i="3"/>
  <c r="V564" i="3"/>
  <c r="W564" i="3" s="1"/>
  <c r="O598" i="3"/>
  <c r="O597" i="3"/>
  <c r="V572" i="3"/>
  <c r="W572" i="3" s="1"/>
  <c r="O572" i="3"/>
  <c r="V624" i="3"/>
  <c r="W624" i="3" s="1"/>
  <c r="V590" i="3"/>
  <c r="W590" i="3" s="1"/>
  <c r="O586" i="3"/>
  <c r="O568" i="3"/>
  <c r="O582" i="3"/>
  <c r="V582" i="3"/>
  <c r="W582" i="3" s="1"/>
  <c r="O581" i="3"/>
  <c r="V581" i="3"/>
  <c r="W581" i="3" s="1"/>
  <c r="V575" i="3"/>
  <c r="W575" i="3" s="1"/>
  <c r="O589" i="3"/>
  <c r="V578" i="3"/>
  <c r="W578" i="3" s="1"/>
  <c r="V576" i="3"/>
  <c r="W576" i="3" s="1"/>
  <c r="V573" i="3"/>
  <c r="W573" i="3" s="1"/>
  <c r="V625" i="3"/>
  <c r="W625" i="3" s="1"/>
  <c r="V540" i="3"/>
  <c r="W540" i="3" s="1"/>
  <c r="O540" i="3"/>
  <c r="V560" i="3"/>
  <c r="W560" i="3" s="1"/>
  <c r="O560" i="3"/>
  <c r="O550" i="3"/>
  <c r="V523" i="3"/>
  <c r="W523" i="3" s="1"/>
  <c r="O523" i="3"/>
  <c r="O544" i="3"/>
  <c r="V544" i="3"/>
  <c r="W544" i="3" s="1"/>
  <c r="V553" i="3"/>
  <c r="W553" i="3" s="1"/>
  <c r="O553" i="3"/>
  <c r="O539" i="3"/>
  <c r="V539" i="3"/>
  <c r="W539" i="3" s="1"/>
  <c r="O522" i="3"/>
  <c r="V522" i="3"/>
  <c r="W522" i="3" s="1"/>
  <c r="O519" i="3"/>
  <c r="V519" i="3"/>
  <c r="W519" i="3" s="1"/>
  <c r="O562" i="3"/>
  <c r="V562" i="3"/>
  <c r="W562" i="3" s="1"/>
  <c r="O507" i="3"/>
  <c r="V507" i="3"/>
  <c r="W507" i="3" s="1"/>
  <c r="V547" i="3"/>
  <c r="W547" i="3" s="1"/>
  <c r="O542" i="3"/>
  <c r="V542" i="3"/>
  <c r="W542" i="3" s="1"/>
  <c r="V518" i="3"/>
  <c r="W518" i="3" s="1"/>
  <c r="O518" i="3"/>
  <c r="O499" i="3"/>
  <c r="V499" i="3"/>
  <c r="W499" i="3" s="1"/>
  <c r="O583" i="3"/>
  <c r="V551" i="3"/>
  <c r="W551" i="3" s="1"/>
  <c r="V521" i="3"/>
  <c r="W521" i="3" s="1"/>
  <c r="O521" i="3"/>
  <c r="V513" i="3"/>
  <c r="W513" i="3" s="1"/>
  <c r="O513" i="3"/>
  <c r="V495" i="3"/>
  <c r="W495" i="3" s="1"/>
  <c r="V451" i="3"/>
  <c r="W451" i="3" s="1"/>
  <c r="O488" i="3"/>
  <c r="V475" i="3"/>
  <c r="W475" i="3" s="1"/>
  <c r="O475" i="3"/>
  <c r="O473" i="3"/>
  <c r="V482" i="3"/>
  <c r="W482" i="3" s="1"/>
  <c r="O474" i="3"/>
  <c r="V474" i="3"/>
  <c r="W474" i="3" s="1"/>
  <c r="O530" i="3"/>
  <c r="V530" i="3"/>
  <c r="W530" i="3" s="1"/>
  <c r="V504" i="3"/>
  <c r="W504" i="3" s="1"/>
  <c r="O504" i="3"/>
  <c r="V480" i="3"/>
  <c r="W480" i="3" s="1"/>
  <c r="O494" i="3"/>
  <c r="V494" i="3"/>
  <c r="W494" i="3" s="1"/>
  <c r="O491" i="3"/>
  <c r="V491" i="3"/>
  <c r="W491" i="3" s="1"/>
  <c r="V484" i="3"/>
  <c r="W484" i="3" s="1"/>
  <c r="V472" i="3"/>
  <c r="W472" i="3" s="1"/>
  <c r="O472" i="3"/>
  <c r="O446" i="3"/>
  <c r="V392" i="3"/>
  <c r="W392" i="3" s="1"/>
  <c r="O392" i="3"/>
  <c r="O396" i="3"/>
  <c r="V396" i="3"/>
  <c r="W396" i="3" s="1"/>
  <c r="O388" i="3"/>
  <c r="V388" i="3"/>
  <c r="W388" i="3" s="1"/>
  <c r="V373" i="3"/>
  <c r="W373" i="3" s="1"/>
  <c r="O373" i="3"/>
  <c r="O366" i="3"/>
  <c r="V366" i="3"/>
  <c r="W366" i="3" s="1"/>
  <c r="V452" i="3"/>
  <c r="W452" i="3" s="1"/>
  <c r="V450" i="3"/>
  <c r="W450" i="3" s="1"/>
  <c r="O443" i="3"/>
  <c r="V442" i="3"/>
  <c r="W442" i="3" s="1"/>
  <c r="V424" i="3"/>
  <c r="W424" i="3" s="1"/>
  <c r="V422" i="3"/>
  <c r="W422" i="3" s="1"/>
  <c r="O409" i="3"/>
  <c r="V412" i="3"/>
  <c r="W412" i="3" s="1"/>
  <c r="O412" i="3"/>
  <c r="O508" i="3"/>
  <c r="O486" i="3"/>
  <c r="O478" i="3"/>
  <c r="V365" i="3"/>
  <c r="W365" i="3" s="1"/>
  <c r="O365" i="3"/>
  <c r="V401" i="3"/>
  <c r="W401" i="3" s="1"/>
  <c r="O369" i="3"/>
  <c r="V369" i="3"/>
  <c r="W369" i="3" s="1"/>
  <c r="O440" i="3"/>
  <c r="O402" i="3"/>
  <c r="V402" i="3"/>
  <c r="W402" i="3" s="1"/>
  <c r="O341" i="3"/>
  <c r="O395" i="3"/>
  <c r="V395" i="3"/>
  <c r="W395" i="3" s="1"/>
  <c r="O378" i="3"/>
  <c r="V363" i="3"/>
  <c r="W363" i="3" s="1"/>
  <c r="V352" i="3"/>
  <c r="W352" i="3" s="1"/>
  <c r="O352" i="3"/>
  <c r="O357" i="3"/>
  <c r="O353" i="3"/>
  <c r="V353" i="3"/>
  <c r="W353" i="3" s="1"/>
  <c r="V342" i="3"/>
  <c r="W342" i="3" s="1"/>
  <c r="V309" i="3"/>
  <c r="W309" i="3" s="1"/>
  <c r="O293" i="3"/>
  <c r="V293" i="3"/>
  <c r="W293" i="3" s="1"/>
  <c r="O339" i="3"/>
  <c r="O328" i="3"/>
  <c r="O313" i="3"/>
  <c r="V299" i="3"/>
  <c r="W299" i="3" s="1"/>
  <c r="O299" i="3"/>
  <c r="O371" i="3"/>
  <c r="O336" i="3"/>
  <c r="O330" i="3"/>
  <c r="V329" i="3"/>
  <c r="W329" i="3" s="1"/>
  <c r="V311" i="3"/>
  <c r="W311" i="3" s="1"/>
  <c r="O291" i="3"/>
  <c r="V291" i="3"/>
  <c r="W291" i="3" s="1"/>
  <c r="O305" i="3"/>
  <c r="V250" i="3"/>
  <c r="W250" i="3" s="1"/>
  <c r="O250" i="3"/>
  <c r="V318" i="3"/>
  <c r="W318" i="3" s="1"/>
  <c r="V337" i="3"/>
  <c r="W337" i="3" s="1"/>
  <c r="V282" i="3"/>
  <c r="W282" i="3" s="1"/>
  <c r="O251" i="3"/>
  <c r="V251" i="3"/>
  <c r="W251" i="3" s="1"/>
  <c r="V278" i="3"/>
  <c r="W278" i="3" s="1"/>
  <c r="O267" i="3"/>
  <c r="V235" i="3"/>
  <c r="W235" i="3" s="1"/>
  <c r="V265" i="3"/>
  <c r="W265" i="3" s="1"/>
  <c r="O211" i="3"/>
  <c r="V211" i="3"/>
  <c r="W211" i="3" s="1"/>
  <c r="O285" i="3"/>
  <c r="V285" i="3"/>
  <c r="W285" i="3" s="1"/>
  <c r="V276" i="3"/>
  <c r="W276" i="3" s="1"/>
  <c r="O238" i="3"/>
  <c r="V226" i="3"/>
  <c r="W226" i="3" s="1"/>
  <c r="O218" i="3"/>
  <c r="O183" i="3"/>
  <c r="V183" i="3"/>
  <c r="W183" i="3" s="1"/>
  <c r="O260" i="3"/>
  <c r="O258" i="3"/>
  <c r="O228" i="3"/>
  <c r="O220" i="3"/>
  <c r="V219" i="3"/>
  <c r="W219" i="3" s="1"/>
  <c r="O253" i="3"/>
  <c r="V253" i="3"/>
  <c r="W253" i="3" s="1"/>
  <c r="O213" i="3"/>
  <c r="V213" i="3"/>
  <c r="W213" i="3" s="1"/>
  <c r="V204" i="3"/>
  <c r="W204" i="3" s="1"/>
  <c r="V187" i="3"/>
  <c r="W187" i="3" s="1"/>
  <c r="O187" i="3"/>
  <c r="V190" i="3"/>
  <c r="W190" i="3" s="1"/>
  <c r="O154" i="3"/>
  <c r="V154" i="3"/>
  <c r="W154" i="3" s="1"/>
  <c r="O205" i="3"/>
  <c r="V194" i="3"/>
  <c r="W194" i="3" s="1"/>
  <c r="V169" i="3"/>
  <c r="W169" i="3" s="1"/>
  <c r="O169" i="3"/>
  <c r="O195" i="3"/>
  <c r="V195" i="3"/>
  <c r="W195" i="3" s="1"/>
  <c r="O175" i="3"/>
  <c r="V175" i="3"/>
  <c r="W175" i="3" s="1"/>
  <c r="O167" i="3"/>
  <c r="O135" i="3"/>
  <c r="V135" i="3"/>
  <c r="W135" i="3" s="1"/>
  <c r="V147" i="3"/>
  <c r="W147" i="3" s="1"/>
  <c r="O140" i="3"/>
  <c r="V139" i="3"/>
  <c r="W139" i="3" s="1"/>
  <c r="V124" i="3"/>
  <c r="W124" i="3" s="1"/>
  <c r="O124" i="3"/>
  <c r="V143" i="3"/>
  <c r="W143" i="3" s="1"/>
  <c r="V127" i="3"/>
  <c r="W127" i="3" s="1"/>
  <c r="O127" i="3"/>
  <c r="V119" i="3"/>
  <c r="W119" i="3" s="1"/>
  <c r="O108" i="3"/>
  <c r="O111" i="3"/>
  <c r="V103" i="3"/>
  <c r="W103" i="3" s="1"/>
  <c r="O116" i="3"/>
  <c r="I5" i="3" a="1"/>
  <c r="I5" i="3" s="1"/>
  <c r="H100" i="22" a="1"/>
  <c r="H100" i="22" s="1"/>
  <c r="H99" i="22" a="1"/>
  <c r="H99" i="22" s="1"/>
  <c r="H98" i="22" a="1"/>
  <c r="H98" i="22" s="1"/>
  <c r="H97" i="22" a="1"/>
  <c r="H97" i="22" s="1"/>
  <c r="H96" i="22" a="1"/>
  <c r="H96" i="22" s="1"/>
  <c r="H95" i="22" a="1"/>
  <c r="H95" i="22" s="1"/>
  <c r="H94" i="22" a="1"/>
  <c r="H94" i="22" s="1"/>
  <c r="H93" i="22" a="1"/>
  <c r="H93" i="22" s="1"/>
  <c r="H92" i="22" a="1"/>
  <c r="H92" i="22" s="1"/>
  <c r="H91" i="22" a="1"/>
  <c r="H91" i="22" s="1"/>
  <c r="H90" i="22" a="1"/>
  <c r="H90" i="22" s="1"/>
  <c r="H89" i="22" a="1"/>
  <c r="H89" i="22" s="1"/>
  <c r="H88" i="22" a="1"/>
  <c r="H88" i="22" s="1"/>
  <c r="H87" i="22" a="1"/>
  <c r="H87" i="22" s="1"/>
  <c r="H86" i="22" a="1"/>
  <c r="H86" i="22" s="1"/>
  <c r="H85" i="22" a="1"/>
  <c r="H85" i="22" s="1"/>
  <c r="H84" i="22" a="1"/>
  <c r="H84" i="22" s="1"/>
  <c r="H83" i="22" a="1"/>
  <c r="H83" i="22" s="1"/>
  <c r="H82" i="22" a="1"/>
  <c r="H82" i="22" s="1"/>
  <c r="H81" i="22" a="1"/>
  <c r="H81" i="22" s="1"/>
  <c r="H80" i="22" a="1"/>
  <c r="H80" i="22" s="1"/>
  <c r="H79" i="22" a="1"/>
  <c r="H79" i="22" s="1"/>
  <c r="H78" i="22" a="1"/>
  <c r="H78" i="22" s="1"/>
  <c r="H77" i="22" a="1"/>
  <c r="H77" i="22" s="1"/>
  <c r="H76" i="22" a="1"/>
  <c r="H76" i="22" s="1"/>
  <c r="H75" i="22" a="1"/>
  <c r="H75" i="22" s="1"/>
  <c r="H74" i="22" a="1"/>
  <c r="H74" i="22" s="1"/>
  <c r="H73" i="22" a="1"/>
  <c r="H73" i="22" s="1"/>
  <c r="H72" i="22" a="1"/>
  <c r="H72" i="22" s="1"/>
  <c r="H71" i="22" a="1"/>
  <c r="H71" i="22" s="1"/>
  <c r="H70" i="22" a="1"/>
  <c r="H70" i="22" s="1"/>
  <c r="H69" i="22" a="1"/>
  <c r="H69" i="22" s="1"/>
  <c r="H68" i="22" a="1"/>
  <c r="H68" i="22" s="1"/>
  <c r="H67" i="22" a="1"/>
  <c r="H67" i="22" s="1"/>
  <c r="H66" i="22" a="1"/>
  <c r="H66" i="22" s="1"/>
  <c r="H65" i="22" a="1"/>
  <c r="H65" i="22" s="1"/>
  <c r="H64" i="22" a="1"/>
  <c r="H64" i="22" s="1"/>
  <c r="H63" i="22" a="1"/>
  <c r="H63" i="22" s="1"/>
  <c r="H62" i="22" a="1"/>
  <c r="H62" i="22" s="1"/>
  <c r="H61" i="22" a="1"/>
  <c r="H61" i="22" s="1"/>
  <c r="H60" i="22" a="1"/>
  <c r="H60" i="22" s="1"/>
  <c r="H59" i="22" a="1"/>
  <c r="H59" i="22" s="1"/>
  <c r="H58" i="22" a="1"/>
  <c r="H58" i="22" s="1"/>
  <c r="H57" i="22" a="1"/>
  <c r="H57" i="22" s="1"/>
  <c r="H56" i="22" a="1"/>
  <c r="H56" i="22" s="1"/>
  <c r="H55" i="22" a="1"/>
  <c r="H55" i="22" s="1"/>
  <c r="H54" i="22" a="1"/>
  <c r="H54" i="22" s="1"/>
  <c r="H53" i="22" a="1"/>
  <c r="H53" i="22" s="1"/>
  <c r="H52" i="22" a="1"/>
  <c r="H52" i="22" s="1"/>
  <c r="H51" i="22" a="1"/>
  <c r="H51" i="22" s="1"/>
  <c r="H50" i="22" a="1"/>
  <c r="H50" i="22" s="1"/>
  <c r="H49" i="22" a="1"/>
  <c r="H49" i="22" s="1"/>
  <c r="H48" i="22" a="1"/>
  <c r="H48" i="22" s="1"/>
  <c r="H47" i="22" a="1"/>
  <c r="H47" i="22" s="1"/>
  <c r="H46" i="22" a="1"/>
  <c r="H46" i="22" s="1"/>
  <c r="H45" i="22" a="1"/>
  <c r="H45" i="22" s="1"/>
  <c r="H44" i="22" a="1"/>
  <c r="H44" i="22" s="1"/>
  <c r="H43" i="22" a="1"/>
  <c r="H43" i="22" s="1"/>
  <c r="H42" i="22" a="1"/>
  <c r="H42" i="22" s="1"/>
  <c r="H41" i="22" a="1"/>
  <c r="H41" i="22" s="1"/>
  <c r="H40" i="22" a="1"/>
  <c r="H40" i="22" s="1"/>
  <c r="H39" i="22" a="1"/>
  <c r="H39" i="22" s="1"/>
  <c r="H38" i="22" a="1"/>
  <c r="H38" i="22" s="1"/>
  <c r="H37" i="22" a="1"/>
  <c r="H37" i="22" s="1"/>
  <c r="H36" i="22" a="1"/>
  <c r="H36" i="22" s="1"/>
  <c r="H35" i="22" a="1"/>
  <c r="H35" i="22" s="1"/>
  <c r="H34" i="22" a="1"/>
  <c r="H34" i="22" s="1"/>
  <c r="H33" i="22" a="1"/>
  <c r="H33" i="22" s="1"/>
  <c r="H32" i="22" a="1"/>
  <c r="H32" i="22" s="1"/>
  <c r="H31" i="22" a="1"/>
  <c r="H31" i="22" s="1"/>
  <c r="H30" i="22" a="1"/>
  <c r="H30" i="22" s="1"/>
  <c r="H29" i="22" a="1"/>
  <c r="H29" i="22" s="1"/>
  <c r="H28" i="22" a="1"/>
  <c r="H28" i="22" s="1"/>
  <c r="H27" i="22" a="1"/>
  <c r="H27" i="22" s="1"/>
  <c r="H26" i="22" a="1"/>
  <c r="H26" i="22" s="1"/>
  <c r="H25" i="22" a="1"/>
  <c r="H25" i="22" s="1"/>
  <c r="H24" i="22" a="1"/>
  <c r="H24" i="22" s="1"/>
  <c r="H23" i="22" a="1"/>
  <c r="H23" i="22" s="1"/>
  <c r="H22" i="22" a="1"/>
  <c r="H22" i="22" s="1"/>
  <c r="H21" i="22" a="1"/>
  <c r="H21" i="22" s="1"/>
  <c r="H20" i="22" a="1"/>
  <c r="H20" i="22" s="1"/>
  <c r="H19" i="22" a="1"/>
  <c r="H19" i="22" s="1"/>
  <c r="H18" i="22" a="1"/>
  <c r="H18" i="22" s="1"/>
  <c r="H17" i="22" a="1"/>
  <c r="H17" i="22" s="1"/>
  <c r="H16" i="22" a="1"/>
  <c r="H16" i="22" s="1"/>
  <c r="H15" i="22" a="1"/>
  <c r="H15" i="22" s="1"/>
  <c r="H14" i="22" a="1"/>
  <c r="H14" i="22" s="1"/>
  <c r="H13" i="22" a="1"/>
  <c r="H13" i="22" s="1"/>
  <c r="H12" i="22" a="1"/>
  <c r="H12" i="22" s="1"/>
  <c r="H11" i="22" a="1"/>
  <c r="H11" i="22" s="1"/>
  <c r="H10" i="22" a="1"/>
  <c r="H10" i="22" s="1"/>
  <c r="H9" i="22" a="1"/>
  <c r="H9" i="22" s="1"/>
  <c r="H8" i="22" a="1"/>
  <c r="H8" i="22" s="1"/>
  <c r="H7" i="22" a="1"/>
  <c r="H7" i="22" s="1"/>
  <c r="H6" i="22" a="1"/>
  <c r="H6" i="22" s="1"/>
  <c r="H5" i="22" a="1"/>
  <c r="H5" i="22" s="1"/>
  <c r="H4" i="22" a="1"/>
  <c r="H4" i="22" s="1"/>
  <c r="H3" i="22" a="1"/>
  <c r="H3" i="22" s="1"/>
  <c r="H2" i="22" a="1"/>
  <c r="H2" i="22" s="1"/>
  <c r="I100" i="3" a="1"/>
  <c r="I100" i="3" s="1"/>
  <c r="I99" i="3" a="1"/>
  <c r="I99" i="3" s="1"/>
  <c r="I98" i="3" a="1"/>
  <c r="I98" i="3" s="1"/>
  <c r="I97" i="3" a="1"/>
  <c r="I97" i="3" s="1"/>
  <c r="I96" i="3" a="1"/>
  <c r="I96" i="3" s="1"/>
  <c r="I95" i="3" a="1"/>
  <c r="I95" i="3" s="1"/>
  <c r="I94" i="3" a="1"/>
  <c r="I94" i="3" s="1"/>
  <c r="I93" i="3" a="1"/>
  <c r="I93" i="3" s="1"/>
  <c r="I92" i="3" a="1"/>
  <c r="I92" i="3" s="1"/>
  <c r="I91" i="3" a="1"/>
  <c r="I91" i="3" s="1"/>
  <c r="I90" i="3" a="1"/>
  <c r="I90" i="3" s="1"/>
  <c r="I89" i="3" a="1"/>
  <c r="I89" i="3" s="1"/>
  <c r="I88" i="3" a="1"/>
  <c r="I88" i="3" s="1"/>
  <c r="I87" i="3" a="1"/>
  <c r="I87" i="3" s="1"/>
  <c r="I86" i="3" a="1"/>
  <c r="I86" i="3" s="1"/>
  <c r="I85" i="3" a="1"/>
  <c r="I85" i="3" s="1"/>
  <c r="I84" i="3" a="1"/>
  <c r="I84" i="3" s="1"/>
  <c r="I83" i="3" a="1"/>
  <c r="I83" i="3" s="1"/>
  <c r="I82" i="3" a="1"/>
  <c r="I82" i="3" s="1"/>
  <c r="I81" i="3" a="1"/>
  <c r="I81" i="3" s="1"/>
  <c r="I80" i="3" a="1"/>
  <c r="I80" i="3" s="1"/>
  <c r="I79" i="3" a="1"/>
  <c r="I79" i="3" s="1"/>
  <c r="I78" i="3" a="1"/>
  <c r="I78" i="3" s="1"/>
  <c r="I77" i="3" a="1"/>
  <c r="I77" i="3" s="1"/>
  <c r="I76" i="3" a="1"/>
  <c r="I76" i="3" s="1"/>
  <c r="I75" i="3" a="1"/>
  <c r="I75" i="3" s="1"/>
  <c r="I74" i="3" a="1"/>
  <c r="I74" i="3" s="1"/>
  <c r="I73" i="3" a="1"/>
  <c r="I73" i="3" s="1"/>
  <c r="I72" i="3" a="1"/>
  <c r="I72" i="3" s="1"/>
  <c r="I71" i="3" a="1"/>
  <c r="I71" i="3" s="1"/>
  <c r="I70" i="3" a="1"/>
  <c r="I70" i="3" s="1"/>
  <c r="I69" i="3" a="1"/>
  <c r="I69" i="3" s="1"/>
  <c r="I68" i="3" a="1"/>
  <c r="I68" i="3" s="1"/>
  <c r="I67" i="3" a="1"/>
  <c r="I67" i="3" s="1"/>
  <c r="I66" i="3" a="1"/>
  <c r="I66" i="3" s="1"/>
  <c r="I65" i="3" a="1"/>
  <c r="I65" i="3" s="1"/>
  <c r="I64" i="3" a="1"/>
  <c r="I64" i="3" s="1"/>
  <c r="I63" i="3" a="1"/>
  <c r="I63" i="3" s="1"/>
  <c r="I62" i="3" a="1"/>
  <c r="I62" i="3" s="1"/>
  <c r="I61" i="3" a="1"/>
  <c r="I61" i="3" s="1"/>
  <c r="I60" i="3" a="1"/>
  <c r="I60" i="3" s="1"/>
  <c r="I59" i="3" a="1"/>
  <c r="I59" i="3" s="1"/>
  <c r="I58" i="3" a="1"/>
  <c r="I58" i="3" s="1"/>
  <c r="I57" i="3" a="1"/>
  <c r="I57" i="3" s="1"/>
  <c r="I56" i="3" a="1"/>
  <c r="I56" i="3" s="1"/>
  <c r="I55" i="3" a="1"/>
  <c r="I55" i="3" s="1"/>
  <c r="I54" i="3" a="1"/>
  <c r="I54" i="3" s="1"/>
  <c r="I53" i="3" a="1"/>
  <c r="I53" i="3" s="1"/>
  <c r="I52" i="3" a="1"/>
  <c r="I52" i="3" s="1"/>
  <c r="I51" i="3" a="1"/>
  <c r="I51" i="3" s="1"/>
  <c r="I50" i="3" a="1"/>
  <c r="I50" i="3" s="1"/>
  <c r="I49" i="3" a="1"/>
  <c r="I49" i="3" s="1"/>
  <c r="I48" i="3" a="1"/>
  <c r="I48" i="3" s="1"/>
  <c r="I47" i="3" a="1"/>
  <c r="I47" i="3" s="1"/>
  <c r="I46" i="3" a="1"/>
  <c r="I46" i="3" s="1"/>
  <c r="I45" i="3" a="1"/>
  <c r="I45" i="3" s="1"/>
  <c r="I44" i="3" a="1"/>
  <c r="I44" i="3" s="1"/>
  <c r="I43" i="3" a="1"/>
  <c r="I43" i="3" s="1"/>
  <c r="I42" i="3" a="1"/>
  <c r="I42" i="3" s="1"/>
  <c r="I41" i="3" a="1"/>
  <c r="I41" i="3" s="1"/>
  <c r="I40" i="3" a="1"/>
  <c r="I40" i="3" s="1"/>
  <c r="I39" i="3" a="1"/>
  <c r="I39" i="3" s="1"/>
  <c r="I38" i="3" a="1"/>
  <c r="I38" i="3" s="1"/>
  <c r="I37" i="3" a="1"/>
  <c r="I37" i="3" s="1"/>
  <c r="I36" i="3" a="1"/>
  <c r="I36" i="3" s="1"/>
  <c r="I35" i="3" a="1"/>
  <c r="I35" i="3" s="1"/>
  <c r="I34" i="3" a="1"/>
  <c r="I34" i="3" s="1"/>
  <c r="I33" i="3" a="1"/>
  <c r="I33" i="3" s="1"/>
  <c r="I32" i="3" a="1"/>
  <c r="I32" i="3" s="1"/>
  <c r="I31" i="3" a="1"/>
  <c r="I31" i="3" s="1"/>
  <c r="I30" i="3" a="1"/>
  <c r="I30" i="3" s="1"/>
  <c r="I29" i="3" a="1"/>
  <c r="I29" i="3" s="1"/>
  <c r="I28" i="3" a="1"/>
  <c r="I28" i="3" s="1"/>
  <c r="I27" i="3" a="1"/>
  <c r="I27" i="3" s="1"/>
  <c r="I26" i="3" a="1"/>
  <c r="I26" i="3" s="1"/>
  <c r="I25" i="3" a="1"/>
  <c r="I25" i="3" s="1"/>
  <c r="I24" i="3" a="1"/>
  <c r="I24" i="3" s="1"/>
  <c r="I23" i="3" a="1"/>
  <c r="I23" i="3" s="1"/>
  <c r="I22" i="3" a="1"/>
  <c r="I22" i="3" s="1"/>
  <c r="I21" i="3" a="1"/>
  <c r="I21" i="3" s="1"/>
  <c r="I20" i="3" a="1"/>
  <c r="I20" i="3" s="1"/>
  <c r="I19" i="3" a="1"/>
  <c r="I19" i="3" s="1"/>
  <c r="I18" i="3" a="1"/>
  <c r="I18" i="3" s="1"/>
  <c r="I17" i="3" a="1"/>
  <c r="I17" i="3" s="1"/>
  <c r="I16" i="3" a="1"/>
  <c r="I16" i="3" s="1"/>
  <c r="I15" i="3" a="1"/>
  <c r="I15" i="3" s="1"/>
  <c r="I14" i="3" a="1"/>
  <c r="I14" i="3" s="1"/>
  <c r="I13" i="3" a="1"/>
  <c r="I13" i="3" s="1"/>
  <c r="I12" i="3" a="1"/>
  <c r="I12" i="3" s="1"/>
  <c r="I11" i="3" a="1"/>
  <c r="I11" i="3" s="1"/>
  <c r="I10" i="3" a="1"/>
  <c r="I10" i="3" s="1"/>
  <c r="I9" i="3" a="1"/>
  <c r="I9" i="3" s="1"/>
  <c r="I8" i="3" a="1"/>
  <c r="I8" i="3" s="1"/>
  <c r="I7" i="3" a="1"/>
  <c r="I7" i="3" s="1"/>
  <c r="I6" i="3" a="1"/>
  <c r="I6" i="3" s="1"/>
  <c r="I98" i="23" a="1"/>
  <c r="I98" i="23" s="1"/>
  <c r="I97" i="23" a="1"/>
  <c r="I97" i="23" s="1"/>
  <c r="I96" i="23" a="1"/>
  <c r="I96" i="23" s="1"/>
  <c r="I95" i="23" a="1"/>
  <c r="I95" i="23" s="1"/>
  <c r="I94" i="23" a="1"/>
  <c r="I94" i="23" s="1"/>
  <c r="I93" i="23" a="1"/>
  <c r="I93" i="23" s="1"/>
  <c r="I92" i="23" a="1"/>
  <c r="I92" i="23" s="1"/>
  <c r="I91" i="23" a="1"/>
  <c r="I91" i="23" s="1"/>
  <c r="I90" i="23" a="1"/>
  <c r="I90" i="23" s="1"/>
  <c r="I89" i="23" a="1"/>
  <c r="I89" i="23" s="1"/>
  <c r="I88" i="23" a="1"/>
  <c r="I88" i="23" s="1"/>
  <c r="I87" i="23" a="1"/>
  <c r="I87" i="23" s="1"/>
  <c r="I86" i="23" a="1"/>
  <c r="I86" i="23" s="1"/>
  <c r="I85" i="23" a="1"/>
  <c r="I85" i="23" s="1"/>
  <c r="I84" i="23" a="1"/>
  <c r="I84" i="23" s="1"/>
  <c r="I83" i="23" a="1"/>
  <c r="I83" i="23" s="1"/>
  <c r="I82" i="23" a="1"/>
  <c r="I82" i="23" s="1"/>
  <c r="I81" i="23" a="1"/>
  <c r="I81" i="23" s="1"/>
  <c r="I80" i="23" a="1"/>
  <c r="I80" i="23" s="1"/>
  <c r="I79" i="23" a="1"/>
  <c r="I79" i="23" s="1"/>
  <c r="I78" i="23" a="1"/>
  <c r="I78" i="23" s="1"/>
  <c r="I77" i="23" a="1"/>
  <c r="I77" i="23" s="1"/>
  <c r="I76" i="23" a="1"/>
  <c r="I76" i="23" s="1"/>
  <c r="I75" i="23" a="1"/>
  <c r="I75" i="23" s="1"/>
  <c r="I74" i="23" a="1"/>
  <c r="I74" i="23" s="1"/>
  <c r="I73" i="23" a="1"/>
  <c r="I73" i="23" s="1"/>
  <c r="I72" i="23" a="1"/>
  <c r="I72" i="23" s="1"/>
  <c r="I71" i="23" a="1"/>
  <c r="I71" i="23" s="1"/>
  <c r="I70" i="23" a="1"/>
  <c r="I70" i="23" s="1"/>
  <c r="I69" i="23" a="1"/>
  <c r="I69" i="23" s="1"/>
  <c r="I68" i="23" a="1"/>
  <c r="I68" i="23" s="1"/>
  <c r="I67" i="23" a="1"/>
  <c r="I67" i="23" s="1"/>
  <c r="I66" i="23" a="1"/>
  <c r="I66" i="23" s="1"/>
  <c r="I65" i="23" a="1"/>
  <c r="I65" i="23" s="1"/>
  <c r="I64" i="23" a="1"/>
  <c r="I64" i="23" s="1"/>
  <c r="I63" i="23" a="1"/>
  <c r="I63" i="23" s="1"/>
  <c r="I62" i="23" a="1"/>
  <c r="I62" i="23" s="1"/>
  <c r="I61" i="23" a="1"/>
  <c r="I61" i="23" s="1"/>
  <c r="I60" i="23" a="1"/>
  <c r="I60" i="23" s="1"/>
  <c r="I59" i="23" a="1"/>
  <c r="I59" i="23" s="1"/>
  <c r="I58" i="23" a="1"/>
  <c r="I58" i="23" s="1"/>
  <c r="I57" i="23" a="1"/>
  <c r="I57" i="23" s="1"/>
  <c r="I56" i="23" a="1"/>
  <c r="I56" i="23" s="1"/>
  <c r="I55" i="23" a="1"/>
  <c r="I55" i="23" s="1"/>
  <c r="I54" i="23" a="1"/>
  <c r="I54" i="23" s="1"/>
  <c r="I53" i="23" a="1"/>
  <c r="I53" i="23" s="1"/>
  <c r="I52" i="23" a="1"/>
  <c r="I52" i="23" s="1"/>
  <c r="I51" i="23" a="1"/>
  <c r="I51" i="23" s="1"/>
  <c r="I50" i="23" a="1"/>
  <c r="I50" i="23" s="1"/>
  <c r="I49" i="23" a="1"/>
  <c r="I49" i="23" s="1"/>
  <c r="I48" i="23" a="1"/>
  <c r="I48" i="23" s="1"/>
  <c r="I47" i="23" a="1"/>
  <c r="I47" i="23" s="1"/>
  <c r="I46" i="23" a="1"/>
  <c r="I46" i="23" s="1"/>
  <c r="I45" i="23" a="1"/>
  <c r="I45" i="23" s="1"/>
  <c r="I44" i="23" a="1"/>
  <c r="I44" i="23" s="1"/>
  <c r="I43" i="23" a="1"/>
  <c r="I43" i="23" s="1"/>
  <c r="I42" i="23" a="1"/>
  <c r="I42" i="23" s="1"/>
  <c r="I41" i="23" a="1"/>
  <c r="I41" i="23" s="1"/>
  <c r="I40" i="23" a="1"/>
  <c r="I40" i="23" s="1"/>
  <c r="I39" i="23" a="1"/>
  <c r="I39" i="23" s="1"/>
  <c r="I38" i="23" a="1"/>
  <c r="I38" i="23" s="1"/>
  <c r="I37" i="23" a="1"/>
  <c r="I37" i="23" s="1"/>
  <c r="I36" i="23" a="1"/>
  <c r="I36" i="23" s="1"/>
  <c r="I35" i="23" a="1"/>
  <c r="I35" i="23" s="1"/>
  <c r="I34" i="23" a="1"/>
  <c r="I34" i="23" s="1"/>
  <c r="I33" i="23" a="1"/>
  <c r="I33" i="23" s="1"/>
  <c r="I32" i="23" a="1"/>
  <c r="I32" i="23" s="1"/>
  <c r="I31" i="23" a="1"/>
  <c r="I31" i="23" s="1"/>
  <c r="I30" i="23" a="1"/>
  <c r="I30" i="23" s="1"/>
  <c r="I29" i="23" a="1"/>
  <c r="I29" i="23" s="1"/>
  <c r="I28" i="23" a="1"/>
  <c r="I28" i="23" s="1"/>
  <c r="I27" i="23" a="1"/>
  <c r="I27" i="23" s="1"/>
  <c r="I26" i="23" a="1"/>
  <c r="I26" i="23" s="1"/>
  <c r="I25" i="23" a="1"/>
  <c r="I25" i="23" s="1"/>
  <c r="I24" i="23" a="1"/>
  <c r="I24" i="23" s="1"/>
  <c r="I23" i="23" a="1"/>
  <c r="I23" i="23" s="1"/>
  <c r="I22" i="23" a="1"/>
  <c r="I22" i="23" s="1"/>
  <c r="I21" i="23" a="1"/>
  <c r="I21" i="23" s="1"/>
  <c r="I20" i="23" a="1"/>
  <c r="I20" i="23" s="1"/>
  <c r="I19" i="23" a="1"/>
  <c r="I19" i="23" s="1"/>
  <c r="I18" i="23" a="1"/>
  <c r="I18" i="23" s="1"/>
  <c r="I17" i="23" a="1"/>
  <c r="I17" i="23" s="1"/>
  <c r="I16" i="23" a="1"/>
  <c r="I16" i="23" s="1"/>
  <c r="I15" i="23" a="1"/>
  <c r="I15" i="23" s="1"/>
  <c r="I14" i="23" a="1"/>
  <c r="I14" i="23" s="1"/>
  <c r="I13" i="23" a="1"/>
  <c r="I13" i="23" s="1"/>
  <c r="I12" i="23" a="1"/>
  <c r="I12" i="23" s="1"/>
  <c r="I11" i="23" a="1"/>
  <c r="I11" i="23" s="1"/>
  <c r="I10" i="23" a="1"/>
  <c r="I10" i="23" s="1"/>
  <c r="I9" i="23" a="1"/>
  <c r="I9" i="23" s="1"/>
  <c r="I8" i="23" a="1"/>
  <c r="I8" i="23" s="1"/>
  <c r="I7" i="23" a="1"/>
  <c r="I7" i="23" s="1"/>
  <c r="I6" i="23" a="1"/>
  <c r="I6" i="23" s="1"/>
  <c r="I5" i="23" a="1"/>
  <c r="I5" i="23" s="1"/>
  <c r="I4" i="23" a="1"/>
  <c r="I4" i="23" s="1"/>
  <c r="I3" i="23" a="1"/>
  <c r="I3" i="23" s="1"/>
  <c r="J3" i="23" a="1"/>
  <c r="J3" i="23" s="1"/>
  <c r="J4" i="23" l="1" a="1"/>
  <c r="J4" i="23" s="1"/>
  <c r="J5" i="23" a="1"/>
  <c r="J5" i="23" s="1"/>
  <c r="J6" i="23" a="1"/>
  <c r="J6" i="23" s="1"/>
  <c r="J7" i="23" a="1"/>
  <c r="J7" i="23" s="1"/>
  <c r="J8" i="23" a="1"/>
  <c r="J8" i="23" s="1"/>
  <c r="J9" i="23" a="1"/>
  <c r="J9" i="23" s="1"/>
  <c r="J10" i="23" a="1"/>
  <c r="J10" i="23" s="1"/>
  <c r="J11" i="23" a="1"/>
  <c r="J11" i="23" s="1"/>
  <c r="J12" i="23" a="1"/>
  <c r="J12" i="23" s="1"/>
  <c r="J13" i="23" a="1"/>
  <c r="J13" i="23" s="1"/>
  <c r="J14" i="23" a="1"/>
  <c r="J14" i="23" s="1"/>
  <c r="J15" i="23" a="1"/>
  <c r="J15" i="23" s="1"/>
  <c r="J16" i="23" a="1"/>
  <c r="J16" i="23" s="1"/>
  <c r="J17" i="23" a="1"/>
  <c r="J17" i="23" s="1"/>
  <c r="J18" i="23" a="1"/>
  <c r="J18" i="23" s="1"/>
  <c r="J19" i="23" a="1"/>
  <c r="J19" i="23" s="1"/>
  <c r="J20" i="23" a="1"/>
  <c r="J20" i="23" s="1"/>
  <c r="J21" i="23" a="1"/>
  <c r="J21" i="23" s="1"/>
  <c r="J22" i="23" a="1"/>
  <c r="J22" i="23" s="1"/>
  <c r="J23" i="23" a="1"/>
  <c r="J23" i="23" s="1"/>
  <c r="J24" i="23" a="1"/>
  <c r="J24" i="23" s="1"/>
  <c r="J25" i="23" a="1"/>
  <c r="J25" i="23" s="1"/>
  <c r="J26" i="23" a="1"/>
  <c r="J26" i="23" s="1"/>
  <c r="J27" i="23" a="1"/>
  <c r="J27" i="23" s="1"/>
  <c r="J28" i="23" a="1"/>
  <c r="J28" i="23" s="1"/>
  <c r="J29" i="23" a="1"/>
  <c r="J29" i="23" s="1"/>
  <c r="J30" i="23" a="1"/>
  <c r="J30" i="23" s="1"/>
  <c r="J31" i="23" a="1"/>
  <c r="J31" i="23" s="1"/>
  <c r="J32" i="23" a="1"/>
  <c r="J32" i="23" s="1"/>
  <c r="J33" i="23" a="1"/>
  <c r="J33" i="23" s="1"/>
  <c r="J34" i="23" a="1"/>
  <c r="J34" i="23" s="1"/>
  <c r="J35" i="23" a="1"/>
  <c r="J35" i="23" s="1"/>
  <c r="J36" i="23" a="1"/>
  <c r="J36" i="23" s="1"/>
  <c r="J37" i="23" a="1"/>
  <c r="J37" i="23" s="1"/>
  <c r="J38" i="23" a="1"/>
  <c r="J38" i="23" s="1"/>
  <c r="J39" i="23" a="1"/>
  <c r="J39" i="23" s="1"/>
  <c r="J40" i="23" a="1"/>
  <c r="J40" i="23" s="1"/>
  <c r="J41" i="23" a="1"/>
  <c r="J41" i="23" s="1"/>
  <c r="J42" i="23" a="1"/>
  <c r="J42" i="23" s="1"/>
  <c r="J43" i="23" a="1"/>
  <c r="J43" i="23" s="1"/>
  <c r="J44" i="23" a="1"/>
  <c r="J44" i="23" s="1"/>
  <c r="J45" i="23" a="1"/>
  <c r="J45" i="23" s="1"/>
  <c r="J46" i="23" a="1"/>
  <c r="J46" i="23" s="1"/>
  <c r="J47" i="23" a="1"/>
  <c r="J47" i="23" s="1"/>
  <c r="J48" i="23" a="1"/>
  <c r="J48" i="23" s="1"/>
  <c r="J49" i="23" a="1"/>
  <c r="J49" i="23" s="1"/>
  <c r="J50" i="23" a="1"/>
  <c r="J50" i="23" s="1"/>
  <c r="J51" i="23" a="1"/>
  <c r="J51" i="23" s="1"/>
  <c r="J52" i="23" a="1"/>
  <c r="J52" i="23" s="1"/>
  <c r="J53" i="23" a="1"/>
  <c r="J53" i="23" s="1"/>
  <c r="J54" i="23" a="1"/>
  <c r="J54" i="23" s="1"/>
  <c r="J55" i="23" a="1"/>
  <c r="J55" i="23" s="1"/>
  <c r="J56" i="23" a="1"/>
  <c r="J56" i="23" s="1"/>
  <c r="J57" i="23" a="1"/>
  <c r="J57" i="23" s="1"/>
  <c r="J58" i="23" a="1"/>
  <c r="J58" i="23" s="1"/>
  <c r="J59" i="23" a="1"/>
  <c r="J59" i="23" s="1"/>
  <c r="J60" i="23" a="1"/>
  <c r="J60" i="23" s="1"/>
  <c r="J61" i="23" a="1"/>
  <c r="J61" i="23" s="1"/>
  <c r="J62" i="23" a="1"/>
  <c r="J62" i="23" s="1"/>
  <c r="J63" i="23" a="1"/>
  <c r="J63" i="23" s="1"/>
  <c r="J64" i="23" a="1"/>
  <c r="J64" i="23" s="1"/>
  <c r="J65" i="23" a="1"/>
  <c r="J65" i="23" s="1"/>
  <c r="J66" i="23" a="1"/>
  <c r="J66" i="23" s="1"/>
  <c r="J67" i="23" a="1"/>
  <c r="J67" i="23" s="1"/>
  <c r="J68" i="23" a="1"/>
  <c r="J68" i="23" s="1"/>
  <c r="J69" i="23" a="1"/>
  <c r="J69" i="23" s="1"/>
  <c r="J70" i="23" a="1"/>
  <c r="J70" i="23" s="1"/>
  <c r="J71" i="23" a="1"/>
  <c r="J71" i="23" s="1"/>
  <c r="J72" i="23" a="1"/>
  <c r="J72" i="23" s="1"/>
  <c r="J73" i="23" a="1"/>
  <c r="J73" i="23" s="1"/>
  <c r="J74" i="23" a="1"/>
  <c r="J74" i="23" s="1"/>
  <c r="J75" i="23" a="1"/>
  <c r="J75" i="23" s="1"/>
  <c r="J76" i="23" a="1"/>
  <c r="J76" i="23" s="1"/>
  <c r="J77" i="23" a="1"/>
  <c r="J77" i="23" s="1"/>
  <c r="J78" i="23" a="1"/>
  <c r="J78" i="23" s="1"/>
  <c r="J79" i="23" a="1"/>
  <c r="J79" i="23" s="1"/>
  <c r="J80" i="23" a="1"/>
  <c r="J80" i="23" s="1"/>
  <c r="J81" i="23" a="1"/>
  <c r="J81" i="23" s="1"/>
  <c r="J82" i="23" a="1"/>
  <c r="J82" i="23" s="1"/>
  <c r="J83" i="23" a="1"/>
  <c r="J83" i="23" s="1"/>
  <c r="J84" i="23" a="1"/>
  <c r="J84" i="23" s="1"/>
  <c r="J85" i="23" a="1"/>
  <c r="J85" i="23" s="1"/>
  <c r="J86" i="23" a="1"/>
  <c r="J86" i="23" s="1"/>
  <c r="J87" i="23" a="1"/>
  <c r="J87" i="23" s="1"/>
  <c r="J88" i="23" a="1"/>
  <c r="J88" i="23" s="1"/>
  <c r="J89" i="23" a="1"/>
  <c r="J89" i="23" s="1"/>
  <c r="J90" i="23" a="1"/>
  <c r="J90" i="23" s="1"/>
  <c r="J91" i="23" a="1"/>
  <c r="J91" i="23" s="1"/>
  <c r="J92" i="23" a="1"/>
  <c r="J92" i="23" s="1"/>
  <c r="J93" i="23" a="1"/>
  <c r="J93" i="23" s="1"/>
  <c r="J94" i="23" a="1"/>
  <c r="J94" i="23" s="1"/>
  <c r="J95" i="23" a="1"/>
  <c r="J95" i="23" s="1"/>
  <c r="J96" i="23" a="1"/>
  <c r="J96" i="23" s="1"/>
  <c r="J97" i="23" a="1"/>
  <c r="J97" i="23" s="1"/>
  <c r="J98" i="23" a="1"/>
  <c r="J98" i="23" s="1"/>
  <c r="I2" i="22" a="1"/>
  <c r="I2" i="22" s="1"/>
  <c r="H4" i="23" a="1"/>
  <c r="H4" i="23" s="1"/>
  <c r="H5" i="23" a="1"/>
  <c r="H5" i="23" s="1"/>
  <c r="H6" i="23" a="1"/>
  <c r="H6" i="23" s="1"/>
  <c r="H7" i="23" a="1"/>
  <c r="H7" i="23" s="1"/>
  <c r="H8" i="23" a="1"/>
  <c r="H8" i="23" s="1"/>
  <c r="H9" i="23" a="1"/>
  <c r="H9" i="23" s="1"/>
  <c r="H10" i="23" a="1"/>
  <c r="H10" i="23" s="1"/>
  <c r="H11" i="23" a="1"/>
  <c r="H11" i="23" s="1"/>
  <c r="H12" i="23" a="1"/>
  <c r="H12" i="23" s="1"/>
  <c r="H13" i="23" a="1"/>
  <c r="H13" i="23" s="1"/>
  <c r="H14" i="23" a="1"/>
  <c r="H14" i="23" s="1"/>
  <c r="H15" i="23" a="1"/>
  <c r="H15" i="23" s="1"/>
  <c r="H16" i="23" a="1"/>
  <c r="H16" i="23" s="1"/>
  <c r="H17" i="23" a="1"/>
  <c r="H17" i="23" s="1"/>
  <c r="H18" i="23" a="1"/>
  <c r="H18" i="23" s="1"/>
  <c r="H19" i="23" a="1"/>
  <c r="H19" i="23" s="1"/>
  <c r="H20" i="23" a="1"/>
  <c r="H20" i="23" s="1"/>
  <c r="H21" i="23" a="1"/>
  <c r="H21" i="23" s="1"/>
  <c r="H22" i="23" a="1"/>
  <c r="H22" i="23" s="1"/>
  <c r="H23" i="23" a="1"/>
  <c r="H23" i="23" s="1"/>
  <c r="H24" i="23" a="1"/>
  <c r="H24" i="23" s="1"/>
  <c r="H25" i="23" a="1"/>
  <c r="H25" i="23" s="1"/>
  <c r="H26" i="23" a="1"/>
  <c r="H26" i="23" s="1"/>
  <c r="H27" i="23" a="1"/>
  <c r="H27" i="23" s="1"/>
  <c r="H28" i="23" a="1"/>
  <c r="H28" i="23" s="1"/>
  <c r="H29" i="23" a="1"/>
  <c r="H29" i="23" s="1"/>
  <c r="H30" i="23" a="1"/>
  <c r="H30" i="23" s="1"/>
  <c r="H31" i="23" a="1"/>
  <c r="H31" i="23" s="1"/>
  <c r="H32" i="23" a="1"/>
  <c r="H32" i="23" s="1"/>
  <c r="H33" i="23" a="1"/>
  <c r="H33" i="23" s="1"/>
  <c r="H34" i="23" a="1"/>
  <c r="H34" i="23" s="1"/>
  <c r="H35" i="23" a="1"/>
  <c r="H35" i="23" s="1"/>
  <c r="H36" i="23" a="1"/>
  <c r="H36" i="23" s="1"/>
  <c r="H37" i="23" a="1"/>
  <c r="H37" i="23" s="1"/>
  <c r="H38" i="23" a="1"/>
  <c r="H38" i="23" s="1"/>
  <c r="H39" i="23" a="1"/>
  <c r="H39" i="23" s="1"/>
  <c r="H40" i="23" a="1"/>
  <c r="H40" i="23" s="1"/>
  <c r="H41" i="23" a="1"/>
  <c r="H41" i="23" s="1"/>
  <c r="H42" i="23" a="1"/>
  <c r="H42" i="23" s="1"/>
  <c r="H43" i="23" a="1"/>
  <c r="H43" i="23" s="1"/>
  <c r="H44" i="23" a="1"/>
  <c r="H44" i="23" s="1"/>
  <c r="H45" i="23" a="1"/>
  <c r="H45" i="23" s="1"/>
  <c r="H46" i="23" a="1"/>
  <c r="H46" i="23" s="1"/>
  <c r="H47" i="23" a="1"/>
  <c r="H47" i="23" s="1"/>
  <c r="H48" i="23" a="1"/>
  <c r="H48" i="23" s="1"/>
  <c r="H49" i="23" a="1"/>
  <c r="H49" i="23" s="1"/>
  <c r="H50" i="23" a="1"/>
  <c r="H50" i="23" s="1"/>
  <c r="H51" i="23" a="1"/>
  <c r="H51" i="23" s="1"/>
  <c r="H52" i="23" a="1"/>
  <c r="H52" i="23" s="1"/>
  <c r="H53" i="23" a="1"/>
  <c r="H53" i="23" s="1"/>
  <c r="H54" i="23" a="1"/>
  <c r="H54" i="23" s="1"/>
  <c r="H55" i="23" a="1"/>
  <c r="H55" i="23" s="1"/>
  <c r="H56" i="23" a="1"/>
  <c r="H56" i="23" s="1"/>
  <c r="H57" i="23" a="1"/>
  <c r="H57" i="23" s="1"/>
  <c r="H58" i="23" a="1"/>
  <c r="H58" i="23" s="1"/>
  <c r="H59" i="23" a="1"/>
  <c r="H59" i="23" s="1"/>
  <c r="H60" i="23" a="1"/>
  <c r="H60" i="23" s="1"/>
  <c r="H61" i="23" a="1"/>
  <c r="H61" i="23" s="1"/>
  <c r="H62" i="23" a="1"/>
  <c r="H62" i="23" s="1"/>
  <c r="H63" i="23" a="1"/>
  <c r="H63" i="23" s="1"/>
  <c r="H64" i="23" a="1"/>
  <c r="H64" i="23" s="1"/>
  <c r="H65" i="23" a="1"/>
  <c r="H65" i="23" s="1"/>
  <c r="H66" i="23" a="1"/>
  <c r="H66" i="23" s="1"/>
  <c r="H67" i="23" a="1"/>
  <c r="H67" i="23" s="1"/>
  <c r="H68" i="23" a="1"/>
  <c r="H68" i="23" s="1"/>
  <c r="H69" i="23" a="1"/>
  <c r="H69" i="23" s="1"/>
  <c r="H70" i="23" a="1"/>
  <c r="H70" i="23" s="1"/>
  <c r="H71" i="23" a="1"/>
  <c r="H71" i="23" s="1"/>
  <c r="H72" i="23" a="1"/>
  <c r="H72" i="23" s="1"/>
  <c r="H73" i="23" a="1"/>
  <c r="H73" i="23" s="1"/>
  <c r="H74" i="23" a="1"/>
  <c r="H74" i="23" s="1"/>
  <c r="H75" i="23" a="1"/>
  <c r="H75" i="23" s="1"/>
  <c r="H76" i="23" a="1"/>
  <c r="H76" i="23" s="1"/>
  <c r="H77" i="23" a="1"/>
  <c r="H77" i="23" s="1"/>
  <c r="H78" i="23" a="1"/>
  <c r="H78" i="23" s="1"/>
  <c r="H79" i="23" a="1"/>
  <c r="H79" i="23" s="1"/>
  <c r="H80" i="23" a="1"/>
  <c r="H80" i="23" s="1"/>
  <c r="H81" i="23" a="1"/>
  <c r="H81" i="23" s="1"/>
  <c r="H82" i="23" a="1"/>
  <c r="H82" i="23" s="1"/>
  <c r="H83" i="23" a="1"/>
  <c r="H83" i="23" s="1"/>
  <c r="H84" i="23" a="1"/>
  <c r="H84" i="23" s="1"/>
  <c r="H85" i="23" a="1"/>
  <c r="H85" i="23" s="1"/>
  <c r="H86" i="23" a="1"/>
  <c r="H86" i="23" s="1"/>
  <c r="H87" i="23" a="1"/>
  <c r="H87" i="23" s="1"/>
  <c r="H88" i="23" a="1"/>
  <c r="H88" i="23" s="1"/>
  <c r="H89" i="23" a="1"/>
  <c r="H89" i="23" s="1"/>
  <c r="H90" i="23" a="1"/>
  <c r="H90" i="23" s="1"/>
  <c r="H91" i="23" a="1"/>
  <c r="H91" i="23" s="1"/>
  <c r="H92" i="23" a="1"/>
  <c r="H92" i="23" s="1"/>
  <c r="H93" i="23" a="1"/>
  <c r="H93" i="23" s="1"/>
  <c r="H94" i="23" a="1"/>
  <c r="H94" i="23" s="1"/>
  <c r="H95" i="23" a="1"/>
  <c r="H95" i="23" s="1"/>
  <c r="H96" i="23" a="1"/>
  <c r="H96" i="23" s="1"/>
  <c r="H97" i="23" a="1"/>
  <c r="H97" i="23" s="1"/>
  <c r="H98" i="23" a="1"/>
  <c r="H98" i="23" s="1"/>
  <c r="H3" i="23" a="1"/>
  <c r="H3" i="23" s="1"/>
  <c r="G2" i="22" a="1"/>
  <c r="G2" i="22" s="1"/>
  <c r="G3" i="22" a="1"/>
  <c r="G3" i="22" s="1"/>
  <c r="G4" i="22" a="1"/>
  <c r="G4" i="22" s="1"/>
  <c r="G5" i="22" a="1"/>
  <c r="G5" i="22" s="1"/>
  <c r="G6" i="22" a="1"/>
  <c r="G6" i="22" s="1"/>
  <c r="G7" i="22" a="1"/>
  <c r="G7" i="22" s="1"/>
  <c r="G8" i="22" a="1"/>
  <c r="G8" i="22" s="1"/>
  <c r="G9" i="22" a="1"/>
  <c r="G9" i="22" s="1"/>
  <c r="G10" i="22" a="1"/>
  <c r="G10" i="22" s="1"/>
  <c r="G11" i="22" a="1"/>
  <c r="G11" i="22" s="1"/>
  <c r="G12" i="22" a="1"/>
  <c r="G12" i="22" s="1"/>
  <c r="G13" i="22" a="1"/>
  <c r="G13" i="22" s="1"/>
  <c r="G14" i="22" a="1"/>
  <c r="G14" i="22" s="1"/>
  <c r="G15" i="22" a="1"/>
  <c r="G15" i="22" s="1"/>
  <c r="G16" i="22" a="1"/>
  <c r="G16" i="22" s="1"/>
  <c r="G17" i="22" a="1"/>
  <c r="G17" i="22" s="1"/>
  <c r="G18" i="22" a="1"/>
  <c r="G18" i="22" s="1"/>
  <c r="G19" i="22" a="1"/>
  <c r="G19" i="22" s="1"/>
  <c r="G20" i="22" a="1"/>
  <c r="G20" i="22" s="1"/>
  <c r="G21" i="22" a="1"/>
  <c r="G21" i="22" s="1"/>
  <c r="G22" i="22" a="1"/>
  <c r="G22" i="22" s="1"/>
  <c r="G23" i="22" a="1"/>
  <c r="G23" i="22" s="1"/>
  <c r="G24" i="22" a="1"/>
  <c r="G24" i="22" s="1"/>
  <c r="G25" i="22" a="1"/>
  <c r="G25" i="22" s="1"/>
  <c r="G26" i="22" a="1"/>
  <c r="G26" i="22" s="1"/>
  <c r="G27" i="22" a="1"/>
  <c r="G27" i="22" s="1"/>
  <c r="G28" i="22" a="1"/>
  <c r="G28" i="22" s="1"/>
  <c r="G29" i="22" a="1"/>
  <c r="G29" i="22" s="1"/>
  <c r="G30" i="22" a="1"/>
  <c r="G30" i="22" s="1"/>
  <c r="G31" i="22" a="1"/>
  <c r="G31" i="22" s="1"/>
  <c r="G32" i="22" a="1"/>
  <c r="G32" i="22" s="1"/>
  <c r="G33" i="22" a="1"/>
  <c r="G33" i="22" s="1"/>
  <c r="G34" i="22" a="1"/>
  <c r="G34" i="22" s="1"/>
  <c r="G35" i="22" a="1"/>
  <c r="G35" i="22" s="1"/>
  <c r="G36" i="22" a="1"/>
  <c r="G36" i="22" s="1"/>
  <c r="G37" i="22" a="1"/>
  <c r="G37" i="22" s="1"/>
  <c r="G38" i="22" a="1"/>
  <c r="G38" i="22" s="1"/>
  <c r="G39" i="22" a="1"/>
  <c r="G39" i="22" s="1"/>
  <c r="G40" i="22" a="1"/>
  <c r="G40" i="22" s="1"/>
  <c r="G41" i="22" a="1"/>
  <c r="G41" i="22" s="1"/>
  <c r="G42" i="22" a="1"/>
  <c r="G42" i="22" s="1"/>
  <c r="G43" i="22" a="1"/>
  <c r="G43" i="22" s="1"/>
  <c r="G44" i="22" a="1"/>
  <c r="G44" i="22" s="1"/>
  <c r="G45" i="22" a="1"/>
  <c r="G45" i="22" s="1"/>
  <c r="G46" i="22" a="1"/>
  <c r="G46" i="22" s="1"/>
  <c r="G47" i="22" a="1"/>
  <c r="G47" i="22" s="1"/>
  <c r="G48" i="22" a="1"/>
  <c r="G48" i="22" s="1"/>
  <c r="G49" i="22" a="1"/>
  <c r="G49" i="22" s="1"/>
  <c r="G50" i="22" a="1"/>
  <c r="G50" i="22" s="1"/>
  <c r="G51" i="22" a="1"/>
  <c r="G51" i="22" s="1"/>
  <c r="G52" i="22" a="1"/>
  <c r="G52" i="22" s="1"/>
  <c r="G53" i="22" a="1"/>
  <c r="G53" i="22" s="1"/>
  <c r="G54" i="22" a="1"/>
  <c r="G54" i="22" s="1"/>
  <c r="G55" i="22" a="1"/>
  <c r="G55" i="22" s="1"/>
  <c r="G56" i="22" a="1"/>
  <c r="G56" i="22" s="1"/>
  <c r="G57" i="22" a="1"/>
  <c r="G57" i="22" s="1"/>
  <c r="G58" i="22" a="1"/>
  <c r="G58" i="22" s="1"/>
  <c r="G59" i="22" a="1"/>
  <c r="G59" i="22" s="1"/>
  <c r="G60" i="22" a="1"/>
  <c r="G60" i="22" s="1"/>
  <c r="G61" i="22" a="1"/>
  <c r="G61" i="22" s="1"/>
  <c r="G62" i="22" a="1"/>
  <c r="G62" i="22" s="1"/>
  <c r="G63" i="22" a="1"/>
  <c r="G63" i="22" s="1"/>
  <c r="G64" i="22" a="1"/>
  <c r="G64" i="22" s="1"/>
  <c r="G65" i="22" a="1"/>
  <c r="G65" i="22" s="1"/>
  <c r="G66" i="22" a="1"/>
  <c r="G66" i="22" s="1"/>
  <c r="G67" i="22" a="1"/>
  <c r="G67" i="22" s="1"/>
  <c r="G68" i="22" a="1"/>
  <c r="G68" i="22" s="1"/>
  <c r="G69" i="22" a="1"/>
  <c r="G69" i="22" s="1"/>
  <c r="G70" i="22" a="1"/>
  <c r="G70" i="22" s="1"/>
  <c r="G71" i="22" a="1"/>
  <c r="G71" i="22" s="1"/>
  <c r="G72" i="22" a="1"/>
  <c r="G72" i="22" s="1"/>
  <c r="G73" i="22" a="1"/>
  <c r="G73" i="22" s="1"/>
  <c r="G74" i="22" a="1"/>
  <c r="G74" i="22" s="1"/>
  <c r="G75" i="22" a="1"/>
  <c r="G75" i="22" s="1"/>
  <c r="G76" i="22" a="1"/>
  <c r="G76" i="22" s="1"/>
  <c r="G77" i="22" a="1"/>
  <c r="G77" i="22" s="1"/>
  <c r="G78" i="22" a="1"/>
  <c r="G78" i="22" s="1"/>
  <c r="G79" i="22" a="1"/>
  <c r="G79" i="22" s="1"/>
  <c r="G80" i="22" a="1"/>
  <c r="G80" i="22" s="1"/>
  <c r="G81" i="22" a="1"/>
  <c r="G81" i="22" s="1"/>
  <c r="G82" i="22" a="1"/>
  <c r="G82" i="22" s="1"/>
  <c r="G83" i="22" a="1"/>
  <c r="G83" i="22" s="1"/>
  <c r="G84" i="22" a="1"/>
  <c r="G84" i="22" s="1"/>
  <c r="G85" i="22" a="1"/>
  <c r="G85" i="22" s="1"/>
  <c r="G86" i="22" a="1"/>
  <c r="G86" i="22" s="1"/>
  <c r="G87" i="22" a="1"/>
  <c r="G87" i="22" s="1"/>
  <c r="G88" i="22" a="1"/>
  <c r="G88" i="22" s="1"/>
  <c r="G89" i="22" a="1"/>
  <c r="G89" i="22" s="1"/>
  <c r="G90" i="22" a="1"/>
  <c r="G90" i="22" s="1"/>
  <c r="G91" i="22" a="1"/>
  <c r="G91" i="22" s="1"/>
  <c r="G92" i="22" a="1"/>
  <c r="G92" i="22" s="1"/>
  <c r="G93" i="22" a="1"/>
  <c r="G93" i="22" s="1"/>
  <c r="G94" i="22" a="1"/>
  <c r="G94" i="22" s="1"/>
  <c r="G95" i="22" a="1"/>
  <c r="G95" i="22" s="1"/>
  <c r="G96" i="22" a="1"/>
  <c r="G96" i="22" s="1"/>
  <c r="G97" i="22" a="1"/>
  <c r="G97" i="22" s="1"/>
  <c r="G98" i="22" a="1"/>
  <c r="G98" i="22" s="1"/>
  <c r="G99" i="22" a="1"/>
  <c r="G99" i="22" s="1"/>
  <c r="G100" i="22" a="1"/>
  <c r="G100" i="22" s="1"/>
  <c r="T98" i="23"/>
  <c r="U98" i="23" s="1"/>
  <c r="R98" i="23"/>
  <c r="S98" i="23" s="1"/>
  <c r="P98" i="23"/>
  <c r="Q98" i="23" s="1"/>
  <c r="N98" i="23"/>
  <c r="O98" i="23" s="1"/>
  <c r="L98" i="23"/>
  <c r="K98" i="23" a="1"/>
  <c r="K98" i="23" s="1"/>
  <c r="F98" i="23"/>
  <c r="E98" i="23"/>
  <c r="D98" i="23"/>
  <c r="T97" i="23"/>
  <c r="U97" i="23" s="1"/>
  <c r="R97" i="23"/>
  <c r="S97" i="23" s="1"/>
  <c r="P97" i="23"/>
  <c r="Q97" i="23" s="1"/>
  <c r="N97" i="23"/>
  <c r="O97" i="23" s="1"/>
  <c r="L97" i="23"/>
  <c r="K97" i="23" a="1"/>
  <c r="K97" i="23" s="1"/>
  <c r="F97" i="23"/>
  <c r="E97" i="23"/>
  <c r="D97" i="23"/>
  <c r="T96" i="23"/>
  <c r="U96" i="23" s="1"/>
  <c r="R96" i="23"/>
  <c r="S96" i="23" s="1"/>
  <c r="P96" i="23"/>
  <c r="Q96" i="23" s="1"/>
  <c r="N96" i="23"/>
  <c r="V96" i="23" s="1"/>
  <c r="W96" i="23" s="1"/>
  <c r="L96" i="23"/>
  <c r="K96" i="23" a="1"/>
  <c r="K96" i="23" s="1"/>
  <c r="F96" i="23"/>
  <c r="E96" i="23"/>
  <c r="D96" i="23"/>
  <c r="T95" i="23"/>
  <c r="U95" i="23" s="1"/>
  <c r="R95" i="23"/>
  <c r="S95" i="23" s="1"/>
  <c r="P95" i="23"/>
  <c r="Q95" i="23" s="1"/>
  <c r="N95" i="23"/>
  <c r="L95" i="23"/>
  <c r="K95" i="23" a="1"/>
  <c r="K95" i="23" s="1"/>
  <c r="F95" i="23"/>
  <c r="E95" i="23"/>
  <c r="D95" i="23"/>
  <c r="T94" i="23"/>
  <c r="U94" i="23" s="1"/>
  <c r="R94" i="23"/>
  <c r="S94" i="23" s="1"/>
  <c r="P94" i="23"/>
  <c r="Q94" i="23" s="1"/>
  <c r="N94" i="23"/>
  <c r="O94" i="23" s="1"/>
  <c r="L94" i="23"/>
  <c r="K94" i="23" a="1"/>
  <c r="K94" i="23" s="1"/>
  <c r="F94" i="23"/>
  <c r="E94" i="23"/>
  <c r="D94" i="23"/>
  <c r="T93" i="23"/>
  <c r="U93" i="23" s="1"/>
  <c r="R93" i="23"/>
  <c r="S93" i="23" s="1"/>
  <c r="P93" i="23"/>
  <c r="Q93" i="23" s="1"/>
  <c r="N93" i="23"/>
  <c r="O93" i="23" s="1"/>
  <c r="L93" i="23"/>
  <c r="K93" i="23" a="1"/>
  <c r="K93" i="23" s="1"/>
  <c r="F93" i="23"/>
  <c r="E93" i="23"/>
  <c r="D93" i="23"/>
  <c r="T92" i="23"/>
  <c r="U92" i="23" s="1"/>
  <c r="R92" i="23"/>
  <c r="S92" i="23" s="1"/>
  <c r="P92" i="23"/>
  <c r="Q92" i="23" s="1"/>
  <c r="N92" i="23"/>
  <c r="V92" i="23" s="1"/>
  <c r="W92" i="23" s="1"/>
  <c r="L92" i="23"/>
  <c r="K92" i="23" a="1"/>
  <c r="K92" i="23" s="1"/>
  <c r="F92" i="23"/>
  <c r="E92" i="23"/>
  <c r="D92" i="23"/>
  <c r="T91" i="23"/>
  <c r="U91" i="23" s="1"/>
  <c r="R91" i="23"/>
  <c r="S91" i="23" s="1"/>
  <c r="P91" i="23"/>
  <c r="Q91" i="23" s="1"/>
  <c r="N91" i="23"/>
  <c r="O91" i="23" s="1"/>
  <c r="L91" i="23"/>
  <c r="K91" i="23" a="1"/>
  <c r="K91" i="23" s="1"/>
  <c r="F91" i="23"/>
  <c r="E91" i="23"/>
  <c r="D91" i="23"/>
  <c r="T90" i="23"/>
  <c r="U90" i="23" s="1"/>
  <c r="R90" i="23"/>
  <c r="S90" i="23" s="1"/>
  <c r="P90" i="23"/>
  <c r="Q90" i="23" s="1"/>
  <c r="N90" i="23"/>
  <c r="O90" i="23" s="1"/>
  <c r="L90" i="23"/>
  <c r="K90" i="23" a="1"/>
  <c r="K90" i="23" s="1"/>
  <c r="F90" i="23"/>
  <c r="E90" i="23"/>
  <c r="D90" i="23"/>
  <c r="T89" i="23"/>
  <c r="U89" i="23" s="1"/>
  <c r="R89" i="23"/>
  <c r="S89" i="23" s="1"/>
  <c r="P89" i="23"/>
  <c r="Q89" i="23" s="1"/>
  <c r="N89" i="23"/>
  <c r="O89" i="23" s="1"/>
  <c r="L89" i="23"/>
  <c r="K89" i="23" a="1"/>
  <c r="K89" i="23" s="1"/>
  <c r="F89" i="23"/>
  <c r="E89" i="23"/>
  <c r="D89" i="23"/>
  <c r="T88" i="23"/>
  <c r="U88" i="23" s="1"/>
  <c r="R88" i="23"/>
  <c r="S88" i="23" s="1"/>
  <c r="P88" i="23"/>
  <c r="Q88" i="23" s="1"/>
  <c r="N88" i="23"/>
  <c r="L88" i="23"/>
  <c r="K88" i="23" a="1"/>
  <c r="K88" i="23" s="1"/>
  <c r="F88" i="23"/>
  <c r="E88" i="23"/>
  <c r="D88" i="23"/>
  <c r="T87" i="23"/>
  <c r="U87" i="23" s="1"/>
  <c r="R87" i="23"/>
  <c r="S87" i="23" s="1"/>
  <c r="P87" i="23"/>
  <c r="Q87" i="23" s="1"/>
  <c r="N87" i="23"/>
  <c r="L87" i="23"/>
  <c r="K87" i="23" a="1"/>
  <c r="K87" i="23" s="1"/>
  <c r="F87" i="23"/>
  <c r="E87" i="23"/>
  <c r="D87" i="23"/>
  <c r="T86" i="23"/>
  <c r="U86" i="23" s="1"/>
  <c r="R86" i="23"/>
  <c r="S86" i="23" s="1"/>
  <c r="P86" i="23"/>
  <c r="Q86" i="23" s="1"/>
  <c r="N86" i="23"/>
  <c r="V86" i="23" s="1"/>
  <c r="W86" i="23" s="1"/>
  <c r="L86" i="23"/>
  <c r="K86" i="23" a="1"/>
  <c r="K86" i="23" s="1"/>
  <c r="F86" i="23"/>
  <c r="E86" i="23"/>
  <c r="D86" i="23"/>
  <c r="T85" i="23"/>
  <c r="U85" i="23" s="1"/>
  <c r="R85" i="23"/>
  <c r="S85" i="23" s="1"/>
  <c r="P85" i="23"/>
  <c r="Q85" i="23" s="1"/>
  <c r="N85" i="23"/>
  <c r="O85" i="23" s="1"/>
  <c r="L85" i="23"/>
  <c r="K85" i="23" a="1"/>
  <c r="K85" i="23" s="1"/>
  <c r="F85" i="23"/>
  <c r="E85" i="23"/>
  <c r="D85" i="23"/>
  <c r="T84" i="23"/>
  <c r="U84" i="23" s="1"/>
  <c r="R84" i="23"/>
  <c r="S84" i="23" s="1"/>
  <c r="P84" i="23"/>
  <c r="Q84" i="23" s="1"/>
  <c r="N84" i="23"/>
  <c r="V84" i="23" s="1"/>
  <c r="W84" i="23" s="1"/>
  <c r="L84" i="23"/>
  <c r="K84" i="23" a="1"/>
  <c r="K84" i="23" s="1"/>
  <c r="F84" i="23"/>
  <c r="E84" i="23"/>
  <c r="D84" i="23"/>
  <c r="T83" i="23"/>
  <c r="U83" i="23" s="1"/>
  <c r="R83" i="23"/>
  <c r="S83" i="23" s="1"/>
  <c r="P83" i="23"/>
  <c r="Q83" i="23" s="1"/>
  <c r="N83" i="23"/>
  <c r="V83" i="23" s="1"/>
  <c r="W83" i="23" s="1"/>
  <c r="L83" i="23"/>
  <c r="K83" i="23" a="1"/>
  <c r="K83" i="23" s="1"/>
  <c r="F83" i="23"/>
  <c r="E83" i="23"/>
  <c r="D83" i="23"/>
  <c r="T82" i="23"/>
  <c r="U82" i="23" s="1"/>
  <c r="R82" i="23"/>
  <c r="S82" i="23" s="1"/>
  <c r="P82" i="23"/>
  <c r="Q82" i="23" s="1"/>
  <c r="N82" i="23"/>
  <c r="O82" i="23" s="1"/>
  <c r="L82" i="23"/>
  <c r="K82" i="23" a="1"/>
  <c r="K82" i="23" s="1"/>
  <c r="F82" i="23"/>
  <c r="E82" i="23"/>
  <c r="D82" i="23"/>
  <c r="T81" i="23"/>
  <c r="U81" i="23" s="1"/>
  <c r="R81" i="23"/>
  <c r="S81" i="23" s="1"/>
  <c r="P81" i="23"/>
  <c r="Q81" i="23" s="1"/>
  <c r="N81" i="23"/>
  <c r="L81" i="23"/>
  <c r="K81" i="23" a="1"/>
  <c r="K81" i="23" s="1"/>
  <c r="F81" i="23"/>
  <c r="E81" i="23"/>
  <c r="D81" i="23"/>
  <c r="T80" i="23"/>
  <c r="U80" i="23" s="1"/>
  <c r="R80" i="23"/>
  <c r="S80" i="23" s="1"/>
  <c r="P80" i="23"/>
  <c r="Q80" i="23" s="1"/>
  <c r="N80" i="23"/>
  <c r="V80" i="23" s="1"/>
  <c r="W80" i="23" s="1"/>
  <c r="L80" i="23"/>
  <c r="K80" i="23" a="1"/>
  <c r="K80" i="23" s="1"/>
  <c r="F80" i="23"/>
  <c r="E80" i="23"/>
  <c r="D80" i="23"/>
  <c r="T79" i="23"/>
  <c r="U79" i="23" s="1"/>
  <c r="R79" i="23"/>
  <c r="S79" i="23" s="1"/>
  <c r="P79" i="23"/>
  <c r="Q79" i="23" s="1"/>
  <c r="N79" i="23"/>
  <c r="V79" i="23" s="1"/>
  <c r="W79" i="23" s="1"/>
  <c r="L79" i="23"/>
  <c r="K79" i="23" a="1"/>
  <c r="K79" i="23" s="1"/>
  <c r="F79" i="23"/>
  <c r="E79" i="23"/>
  <c r="D79" i="23"/>
  <c r="T78" i="23"/>
  <c r="U78" i="23" s="1"/>
  <c r="R78" i="23"/>
  <c r="S78" i="23" s="1"/>
  <c r="P78" i="23"/>
  <c r="Q78" i="23" s="1"/>
  <c r="N78" i="23"/>
  <c r="L78" i="23"/>
  <c r="K78" i="23" a="1"/>
  <c r="K78" i="23" s="1"/>
  <c r="F78" i="23"/>
  <c r="E78" i="23"/>
  <c r="D78" i="23"/>
  <c r="T77" i="23"/>
  <c r="U77" i="23" s="1"/>
  <c r="R77" i="23"/>
  <c r="S77" i="23" s="1"/>
  <c r="P77" i="23"/>
  <c r="Q77" i="23" s="1"/>
  <c r="N77" i="23"/>
  <c r="L77" i="23"/>
  <c r="K77" i="23" a="1"/>
  <c r="K77" i="23" s="1"/>
  <c r="F77" i="23"/>
  <c r="E77" i="23"/>
  <c r="D77" i="23"/>
  <c r="T76" i="23"/>
  <c r="U76" i="23" s="1"/>
  <c r="R76" i="23"/>
  <c r="S76" i="23" s="1"/>
  <c r="P76" i="23"/>
  <c r="Q76" i="23" s="1"/>
  <c r="N76" i="23"/>
  <c r="V76" i="23" s="1"/>
  <c r="W76" i="23" s="1"/>
  <c r="L76" i="23"/>
  <c r="K76" i="23" a="1"/>
  <c r="K76" i="23" s="1"/>
  <c r="F76" i="23"/>
  <c r="E76" i="23"/>
  <c r="D76" i="23"/>
  <c r="T75" i="23"/>
  <c r="U75" i="23" s="1"/>
  <c r="R75" i="23"/>
  <c r="S75" i="23" s="1"/>
  <c r="P75" i="23"/>
  <c r="Q75" i="23" s="1"/>
  <c r="N75" i="23"/>
  <c r="O75" i="23" s="1"/>
  <c r="L75" i="23"/>
  <c r="K75" i="23" a="1"/>
  <c r="K75" i="23" s="1"/>
  <c r="F75" i="23"/>
  <c r="E75" i="23"/>
  <c r="D75" i="23"/>
  <c r="T74" i="23"/>
  <c r="U74" i="23" s="1"/>
  <c r="R74" i="23"/>
  <c r="S74" i="23" s="1"/>
  <c r="P74" i="23"/>
  <c r="Q74" i="23" s="1"/>
  <c r="N74" i="23"/>
  <c r="L74" i="23"/>
  <c r="K74" i="23" a="1"/>
  <c r="K74" i="23" s="1"/>
  <c r="F74" i="23"/>
  <c r="E74" i="23"/>
  <c r="D74" i="23"/>
  <c r="T73" i="23"/>
  <c r="U73" i="23" s="1"/>
  <c r="R73" i="23"/>
  <c r="S73" i="23" s="1"/>
  <c r="P73" i="23"/>
  <c r="Q73" i="23" s="1"/>
  <c r="N73" i="23"/>
  <c r="L73" i="23"/>
  <c r="K73" i="23" a="1"/>
  <c r="K73" i="23" s="1"/>
  <c r="F73" i="23"/>
  <c r="E73" i="23"/>
  <c r="D73" i="23"/>
  <c r="T72" i="23"/>
  <c r="U72" i="23" s="1"/>
  <c r="R72" i="23"/>
  <c r="S72" i="23" s="1"/>
  <c r="P72" i="23"/>
  <c r="Q72" i="23" s="1"/>
  <c r="N72" i="23"/>
  <c r="L72" i="23"/>
  <c r="K72" i="23" a="1"/>
  <c r="K72" i="23" s="1"/>
  <c r="F72" i="23"/>
  <c r="E72" i="23"/>
  <c r="D72" i="23"/>
  <c r="T71" i="23"/>
  <c r="U71" i="23" s="1"/>
  <c r="R71" i="23"/>
  <c r="S71" i="23" s="1"/>
  <c r="P71" i="23"/>
  <c r="Q71" i="23" s="1"/>
  <c r="N71" i="23"/>
  <c r="V71" i="23" s="1"/>
  <c r="W71" i="23" s="1"/>
  <c r="L71" i="23"/>
  <c r="K71" i="23" a="1"/>
  <c r="K71" i="23" s="1"/>
  <c r="F71" i="23"/>
  <c r="E71" i="23"/>
  <c r="D71" i="23"/>
  <c r="T70" i="23"/>
  <c r="U70" i="23" s="1"/>
  <c r="R70" i="23"/>
  <c r="S70" i="23" s="1"/>
  <c r="P70" i="23"/>
  <c r="Q70" i="23" s="1"/>
  <c r="N70" i="23"/>
  <c r="V70" i="23" s="1"/>
  <c r="W70" i="23" s="1"/>
  <c r="L70" i="23"/>
  <c r="K70" i="23" a="1"/>
  <c r="K70" i="23" s="1"/>
  <c r="F70" i="23"/>
  <c r="E70" i="23"/>
  <c r="D70" i="23"/>
  <c r="T69" i="23"/>
  <c r="U69" i="23" s="1"/>
  <c r="R69" i="23"/>
  <c r="S69" i="23" s="1"/>
  <c r="P69" i="23"/>
  <c r="Q69" i="23" s="1"/>
  <c r="N69" i="23"/>
  <c r="O69" i="23" s="1"/>
  <c r="L69" i="23"/>
  <c r="K69" i="23" a="1"/>
  <c r="K69" i="23" s="1"/>
  <c r="F69" i="23"/>
  <c r="E69" i="23"/>
  <c r="D69" i="23"/>
  <c r="T68" i="23"/>
  <c r="U68" i="23" s="1"/>
  <c r="R68" i="23"/>
  <c r="S68" i="23" s="1"/>
  <c r="P68" i="23"/>
  <c r="Q68" i="23" s="1"/>
  <c r="N68" i="23"/>
  <c r="L68" i="23"/>
  <c r="K68" i="23" a="1"/>
  <c r="K68" i="23" s="1"/>
  <c r="F68" i="23"/>
  <c r="E68" i="23"/>
  <c r="D68" i="23"/>
  <c r="T67" i="23"/>
  <c r="U67" i="23" s="1"/>
  <c r="R67" i="23"/>
  <c r="S67" i="23" s="1"/>
  <c r="P67" i="23"/>
  <c r="Q67" i="23" s="1"/>
  <c r="N67" i="23"/>
  <c r="L67" i="23"/>
  <c r="K67" i="23" a="1"/>
  <c r="K67" i="23" s="1"/>
  <c r="F67" i="23"/>
  <c r="E67" i="23"/>
  <c r="D67" i="23"/>
  <c r="T66" i="23"/>
  <c r="U66" i="23" s="1"/>
  <c r="R66" i="23"/>
  <c r="S66" i="23" s="1"/>
  <c r="P66" i="23"/>
  <c r="Q66" i="23" s="1"/>
  <c r="N66" i="23"/>
  <c r="L66" i="23"/>
  <c r="K66" i="23" a="1"/>
  <c r="K66" i="23" s="1"/>
  <c r="F66" i="23"/>
  <c r="E66" i="23"/>
  <c r="D66" i="23"/>
  <c r="T65" i="23"/>
  <c r="U65" i="23" s="1"/>
  <c r="R65" i="23"/>
  <c r="S65" i="23" s="1"/>
  <c r="P65" i="23"/>
  <c r="Q65" i="23" s="1"/>
  <c r="N65" i="23"/>
  <c r="V65" i="23" s="1"/>
  <c r="W65" i="23" s="1"/>
  <c r="L65" i="23"/>
  <c r="K65" i="23" a="1"/>
  <c r="K65" i="23" s="1"/>
  <c r="F65" i="23"/>
  <c r="E65" i="23"/>
  <c r="D65" i="23"/>
  <c r="T64" i="23"/>
  <c r="U64" i="23" s="1"/>
  <c r="R64" i="23"/>
  <c r="S64" i="23" s="1"/>
  <c r="P64" i="23"/>
  <c r="Q64" i="23" s="1"/>
  <c r="N64" i="23"/>
  <c r="O64" i="23" s="1"/>
  <c r="L64" i="23"/>
  <c r="K64" i="23" a="1"/>
  <c r="K64" i="23" s="1"/>
  <c r="F64" i="23"/>
  <c r="E64" i="23"/>
  <c r="D64" i="23"/>
  <c r="T63" i="23"/>
  <c r="U63" i="23" s="1"/>
  <c r="R63" i="23"/>
  <c r="S63" i="23" s="1"/>
  <c r="P63" i="23"/>
  <c r="Q63" i="23" s="1"/>
  <c r="N63" i="23"/>
  <c r="L63" i="23"/>
  <c r="K63" i="23" a="1"/>
  <c r="K63" i="23" s="1"/>
  <c r="F63" i="23"/>
  <c r="E63" i="23"/>
  <c r="D63" i="23"/>
  <c r="T62" i="23"/>
  <c r="U62" i="23" s="1"/>
  <c r="R62" i="23"/>
  <c r="S62" i="23" s="1"/>
  <c r="P62" i="23"/>
  <c r="Q62" i="23" s="1"/>
  <c r="N62" i="23"/>
  <c r="O62" i="23" s="1"/>
  <c r="L62" i="23"/>
  <c r="K62" i="23" a="1"/>
  <c r="K62" i="23" s="1"/>
  <c r="F62" i="23"/>
  <c r="E62" i="23"/>
  <c r="D62" i="23"/>
  <c r="T61" i="23"/>
  <c r="U61" i="23" s="1"/>
  <c r="R61" i="23"/>
  <c r="S61" i="23" s="1"/>
  <c r="P61" i="23"/>
  <c r="Q61" i="23" s="1"/>
  <c r="N61" i="23"/>
  <c r="O61" i="23" s="1"/>
  <c r="L61" i="23"/>
  <c r="K61" i="23" a="1"/>
  <c r="K61" i="23" s="1"/>
  <c r="F61" i="23"/>
  <c r="E61" i="23"/>
  <c r="D61" i="23"/>
  <c r="T60" i="23"/>
  <c r="U60" i="23" s="1"/>
  <c r="R60" i="23"/>
  <c r="S60" i="23" s="1"/>
  <c r="P60" i="23"/>
  <c r="Q60" i="23" s="1"/>
  <c r="N60" i="23"/>
  <c r="V60" i="23" s="1"/>
  <c r="W60" i="23" s="1"/>
  <c r="L60" i="23"/>
  <c r="K60" i="23" a="1"/>
  <c r="K60" i="23" s="1"/>
  <c r="F60" i="23"/>
  <c r="E60" i="23"/>
  <c r="D60" i="23"/>
  <c r="T59" i="23"/>
  <c r="U59" i="23" s="1"/>
  <c r="R59" i="23"/>
  <c r="S59" i="23" s="1"/>
  <c r="P59" i="23"/>
  <c r="Q59" i="23" s="1"/>
  <c r="N59" i="23"/>
  <c r="L59" i="23"/>
  <c r="K59" i="23" a="1"/>
  <c r="K59" i="23" s="1"/>
  <c r="F59" i="23"/>
  <c r="E59" i="23"/>
  <c r="D59" i="23"/>
  <c r="T58" i="23"/>
  <c r="U58" i="23" s="1"/>
  <c r="R58" i="23"/>
  <c r="S58" i="23" s="1"/>
  <c r="P58" i="23"/>
  <c r="Q58" i="23" s="1"/>
  <c r="N58" i="23"/>
  <c r="V58" i="23" s="1"/>
  <c r="W58" i="23" s="1"/>
  <c r="L58" i="23"/>
  <c r="K58" i="23" a="1"/>
  <c r="K58" i="23" s="1"/>
  <c r="F58" i="23"/>
  <c r="E58" i="23"/>
  <c r="D58" i="23"/>
  <c r="T57" i="23"/>
  <c r="U57" i="23" s="1"/>
  <c r="R57" i="23"/>
  <c r="S57" i="23" s="1"/>
  <c r="P57" i="23"/>
  <c r="Q57" i="23" s="1"/>
  <c r="N57" i="23"/>
  <c r="L57" i="23"/>
  <c r="K57" i="23" a="1"/>
  <c r="K57" i="23" s="1"/>
  <c r="F57" i="23"/>
  <c r="E57" i="23"/>
  <c r="D57" i="23"/>
  <c r="T56" i="23"/>
  <c r="U56" i="23" s="1"/>
  <c r="R56" i="23"/>
  <c r="S56" i="23" s="1"/>
  <c r="P56" i="23"/>
  <c r="Q56" i="23" s="1"/>
  <c r="N56" i="23"/>
  <c r="L56" i="23"/>
  <c r="K56" i="23" a="1"/>
  <c r="K56" i="23" s="1"/>
  <c r="F56" i="23"/>
  <c r="E56" i="23"/>
  <c r="D56" i="23"/>
  <c r="T55" i="23"/>
  <c r="U55" i="23" s="1"/>
  <c r="R55" i="23"/>
  <c r="S55" i="23" s="1"/>
  <c r="P55" i="23"/>
  <c r="Q55" i="23" s="1"/>
  <c r="N55" i="23"/>
  <c r="V55" i="23" s="1"/>
  <c r="W55" i="23" s="1"/>
  <c r="L55" i="23"/>
  <c r="K55" i="23" a="1"/>
  <c r="K55" i="23" s="1"/>
  <c r="F55" i="23"/>
  <c r="E55" i="23"/>
  <c r="D55" i="23"/>
  <c r="T54" i="23"/>
  <c r="U54" i="23" s="1"/>
  <c r="R54" i="23"/>
  <c r="S54" i="23" s="1"/>
  <c r="P54" i="23"/>
  <c r="Q54" i="23" s="1"/>
  <c r="N54" i="23"/>
  <c r="O54" i="23" s="1"/>
  <c r="L54" i="23"/>
  <c r="K54" i="23" a="1"/>
  <c r="K54" i="23" s="1"/>
  <c r="F54" i="23"/>
  <c r="E54" i="23"/>
  <c r="D54" i="23"/>
  <c r="T53" i="23"/>
  <c r="U53" i="23" s="1"/>
  <c r="R53" i="23"/>
  <c r="S53" i="23" s="1"/>
  <c r="P53" i="23"/>
  <c r="Q53" i="23" s="1"/>
  <c r="N53" i="23"/>
  <c r="O53" i="23" s="1"/>
  <c r="L53" i="23"/>
  <c r="K53" i="23" a="1"/>
  <c r="K53" i="23" s="1"/>
  <c r="F53" i="23"/>
  <c r="E53" i="23"/>
  <c r="D53" i="23"/>
  <c r="T52" i="23"/>
  <c r="U52" i="23" s="1"/>
  <c r="R52" i="23"/>
  <c r="S52" i="23" s="1"/>
  <c r="P52" i="23"/>
  <c r="Q52" i="23" s="1"/>
  <c r="N52" i="23"/>
  <c r="V52" i="23" s="1"/>
  <c r="W52" i="23" s="1"/>
  <c r="L52" i="23"/>
  <c r="K52" i="23" a="1"/>
  <c r="K52" i="23" s="1"/>
  <c r="F52" i="23"/>
  <c r="E52" i="23"/>
  <c r="D52" i="23"/>
  <c r="T51" i="23"/>
  <c r="U51" i="23" s="1"/>
  <c r="R51" i="23"/>
  <c r="S51" i="23" s="1"/>
  <c r="P51" i="23"/>
  <c r="Q51" i="23" s="1"/>
  <c r="N51" i="23"/>
  <c r="O51" i="23" s="1"/>
  <c r="L51" i="23"/>
  <c r="K51" i="23" a="1"/>
  <c r="K51" i="23" s="1"/>
  <c r="F51" i="23"/>
  <c r="E51" i="23"/>
  <c r="D51" i="23"/>
  <c r="T50" i="23"/>
  <c r="U50" i="23" s="1"/>
  <c r="R50" i="23"/>
  <c r="S50" i="23" s="1"/>
  <c r="P50" i="23"/>
  <c r="Q50" i="23" s="1"/>
  <c r="N50" i="23"/>
  <c r="O50" i="23" s="1"/>
  <c r="L50" i="23"/>
  <c r="K50" i="23" a="1"/>
  <c r="K50" i="23" s="1"/>
  <c r="F50" i="23"/>
  <c r="E50" i="23"/>
  <c r="D50" i="23"/>
  <c r="T49" i="23"/>
  <c r="U49" i="23" s="1"/>
  <c r="R49" i="23"/>
  <c r="S49" i="23" s="1"/>
  <c r="P49" i="23"/>
  <c r="Q49" i="23" s="1"/>
  <c r="N49" i="23"/>
  <c r="O49" i="23" s="1"/>
  <c r="L49" i="23"/>
  <c r="K49" i="23" a="1"/>
  <c r="K49" i="23" s="1"/>
  <c r="F49" i="23"/>
  <c r="E49" i="23"/>
  <c r="D49" i="23"/>
  <c r="T48" i="23"/>
  <c r="U48" i="23" s="1"/>
  <c r="R48" i="23"/>
  <c r="S48" i="23" s="1"/>
  <c r="P48" i="23"/>
  <c r="Q48" i="23" s="1"/>
  <c r="N48" i="23"/>
  <c r="L48" i="23"/>
  <c r="K48" i="23" a="1"/>
  <c r="K48" i="23" s="1"/>
  <c r="F48" i="23"/>
  <c r="E48" i="23"/>
  <c r="D48" i="23"/>
  <c r="T47" i="23"/>
  <c r="U47" i="23" s="1"/>
  <c r="R47" i="23"/>
  <c r="S47" i="23" s="1"/>
  <c r="P47" i="23"/>
  <c r="Q47" i="23" s="1"/>
  <c r="N47" i="23"/>
  <c r="V47" i="23" s="1"/>
  <c r="W47" i="23" s="1"/>
  <c r="L47" i="23"/>
  <c r="K47" i="23" a="1"/>
  <c r="K47" i="23" s="1"/>
  <c r="F47" i="23"/>
  <c r="E47" i="23"/>
  <c r="D47" i="23"/>
  <c r="T46" i="23"/>
  <c r="U46" i="23" s="1"/>
  <c r="R46" i="23"/>
  <c r="S46" i="23" s="1"/>
  <c r="P46" i="23"/>
  <c r="Q46" i="23" s="1"/>
  <c r="N46" i="23"/>
  <c r="O46" i="23" s="1"/>
  <c r="L46" i="23"/>
  <c r="K46" i="23" a="1"/>
  <c r="K46" i="23" s="1"/>
  <c r="F46" i="23"/>
  <c r="E46" i="23"/>
  <c r="D46" i="23"/>
  <c r="T45" i="23"/>
  <c r="U45" i="23" s="1"/>
  <c r="R45" i="23"/>
  <c r="S45" i="23" s="1"/>
  <c r="P45" i="23"/>
  <c r="Q45" i="23" s="1"/>
  <c r="N45" i="23"/>
  <c r="V45" i="23" s="1"/>
  <c r="W45" i="23" s="1"/>
  <c r="L45" i="23"/>
  <c r="K45" i="23" a="1"/>
  <c r="K45" i="23" s="1"/>
  <c r="F45" i="23"/>
  <c r="E45" i="23"/>
  <c r="D45" i="23"/>
  <c r="T44" i="23"/>
  <c r="U44" i="23" s="1"/>
  <c r="R44" i="23"/>
  <c r="S44" i="23" s="1"/>
  <c r="P44" i="23"/>
  <c r="Q44" i="23" s="1"/>
  <c r="N44" i="23"/>
  <c r="O44" i="23" s="1"/>
  <c r="L44" i="23"/>
  <c r="K44" i="23" a="1"/>
  <c r="K44" i="23" s="1"/>
  <c r="F44" i="23"/>
  <c r="E44" i="23"/>
  <c r="D44" i="23"/>
  <c r="T43" i="23"/>
  <c r="U43" i="23" s="1"/>
  <c r="R43" i="23"/>
  <c r="S43" i="23" s="1"/>
  <c r="P43" i="23"/>
  <c r="Q43" i="23" s="1"/>
  <c r="N43" i="23"/>
  <c r="V43" i="23" s="1"/>
  <c r="W43" i="23" s="1"/>
  <c r="L43" i="23"/>
  <c r="K43" i="23" a="1"/>
  <c r="K43" i="23" s="1"/>
  <c r="F43" i="23"/>
  <c r="E43" i="23"/>
  <c r="D43" i="23"/>
  <c r="T42" i="23"/>
  <c r="U42" i="23" s="1"/>
  <c r="R42" i="23"/>
  <c r="S42" i="23" s="1"/>
  <c r="P42" i="23"/>
  <c r="Q42" i="23" s="1"/>
  <c r="N42" i="23"/>
  <c r="V42" i="23" s="1"/>
  <c r="W42" i="23" s="1"/>
  <c r="L42" i="23"/>
  <c r="K42" i="23" a="1"/>
  <c r="K42" i="23" s="1"/>
  <c r="F42" i="23"/>
  <c r="E42" i="23"/>
  <c r="D42" i="23"/>
  <c r="T41" i="23"/>
  <c r="U41" i="23" s="1"/>
  <c r="R41" i="23"/>
  <c r="S41" i="23" s="1"/>
  <c r="P41" i="23"/>
  <c r="Q41" i="23" s="1"/>
  <c r="N41" i="23"/>
  <c r="V41" i="23" s="1"/>
  <c r="W41" i="23" s="1"/>
  <c r="L41" i="23"/>
  <c r="K41" i="23" a="1"/>
  <c r="K41" i="23" s="1"/>
  <c r="F41" i="23"/>
  <c r="E41" i="23"/>
  <c r="D41" i="23"/>
  <c r="T40" i="23"/>
  <c r="U40" i="23" s="1"/>
  <c r="R40" i="23"/>
  <c r="S40" i="23" s="1"/>
  <c r="P40" i="23"/>
  <c r="Q40" i="23" s="1"/>
  <c r="N40" i="23"/>
  <c r="L40" i="23"/>
  <c r="K40" i="23" a="1"/>
  <c r="K40" i="23" s="1"/>
  <c r="F40" i="23"/>
  <c r="E40" i="23"/>
  <c r="D40" i="23"/>
  <c r="T39" i="23"/>
  <c r="U39" i="23" s="1"/>
  <c r="R39" i="23"/>
  <c r="S39" i="23" s="1"/>
  <c r="P39" i="23"/>
  <c r="Q39" i="23" s="1"/>
  <c r="N39" i="23"/>
  <c r="O39" i="23" s="1"/>
  <c r="L39" i="23"/>
  <c r="K39" i="23" a="1"/>
  <c r="K39" i="23" s="1"/>
  <c r="F39" i="23"/>
  <c r="E39" i="23"/>
  <c r="D39" i="23"/>
  <c r="T38" i="23"/>
  <c r="U38" i="23" s="1"/>
  <c r="R38" i="23"/>
  <c r="S38" i="23" s="1"/>
  <c r="P38" i="23"/>
  <c r="Q38" i="23" s="1"/>
  <c r="N38" i="23"/>
  <c r="O38" i="23" s="1"/>
  <c r="L38" i="23"/>
  <c r="K38" i="23" a="1"/>
  <c r="K38" i="23" s="1"/>
  <c r="F38" i="23"/>
  <c r="E38" i="23"/>
  <c r="D38" i="23"/>
  <c r="T37" i="23"/>
  <c r="U37" i="23" s="1"/>
  <c r="R37" i="23"/>
  <c r="S37" i="23" s="1"/>
  <c r="P37" i="23"/>
  <c r="Q37" i="23" s="1"/>
  <c r="N37" i="23"/>
  <c r="O37" i="23" s="1"/>
  <c r="L37" i="23"/>
  <c r="K37" i="23" a="1"/>
  <c r="K37" i="23" s="1"/>
  <c r="F37" i="23"/>
  <c r="E37" i="23"/>
  <c r="D37" i="23"/>
  <c r="T36" i="23"/>
  <c r="U36" i="23" s="1"/>
  <c r="R36" i="23"/>
  <c r="S36" i="23" s="1"/>
  <c r="P36" i="23"/>
  <c r="Q36" i="23" s="1"/>
  <c r="N36" i="23"/>
  <c r="V36" i="23" s="1"/>
  <c r="W36" i="23" s="1"/>
  <c r="L36" i="23"/>
  <c r="K36" i="23" a="1"/>
  <c r="K36" i="23" s="1"/>
  <c r="F36" i="23"/>
  <c r="E36" i="23"/>
  <c r="D36" i="23"/>
  <c r="T35" i="23"/>
  <c r="U35" i="23" s="1"/>
  <c r="R35" i="23"/>
  <c r="S35" i="23" s="1"/>
  <c r="P35" i="23"/>
  <c r="Q35" i="23" s="1"/>
  <c r="N35" i="23"/>
  <c r="O35" i="23" s="1"/>
  <c r="L35" i="23"/>
  <c r="K35" i="23" a="1"/>
  <c r="K35" i="23" s="1"/>
  <c r="F35" i="23"/>
  <c r="E35" i="23"/>
  <c r="D35" i="23"/>
  <c r="T34" i="23"/>
  <c r="U34" i="23" s="1"/>
  <c r="R34" i="23"/>
  <c r="S34" i="23" s="1"/>
  <c r="P34" i="23"/>
  <c r="Q34" i="23" s="1"/>
  <c r="N34" i="23"/>
  <c r="V34" i="23" s="1"/>
  <c r="W34" i="23" s="1"/>
  <c r="L34" i="23"/>
  <c r="K34" i="23" a="1"/>
  <c r="K34" i="23" s="1"/>
  <c r="F34" i="23"/>
  <c r="E34" i="23"/>
  <c r="D34" i="23"/>
  <c r="T33" i="23"/>
  <c r="U33" i="23" s="1"/>
  <c r="R33" i="23"/>
  <c r="S33" i="23" s="1"/>
  <c r="P33" i="23"/>
  <c r="Q33" i="23" s="1"/>
  <c r="N33" i="23"/>
  <c r="O33" i="23" s="1"/>
  <c r="L33" i="23"/>
  <c r="K33" i="23" a="1"/>
  <c r="K33" i="23" s="1"/>
  <c r="F33" i="23"/>
  <c r="E33" i="23"/>
  <c r="D33" i="23"/>
  <c r="T32" i="23"/>
  <c r="U32" i="23" s="1"/>
  <c r="R32" i="23"/>
  <c r="S32" i="23" s="1"/>
  <c r="P32" i="23"/>
  <c r="Q32" i="23" s="1"/>
  <c r="N32" i="23"/>
  <c r="O32" i="23" s="1"/>
  <c r="L32" i="23"/>
  <c r="K32" i="23" a="1"/>
  <c r="K32" i="23" s="1"/>
  <c r="F32" i="23"/>
  <c r="E32" i="23"/>
  <c r="D32" i="23"/>
  <c r="T31" i="23"/>
  <c r="U31" i="23" s="1"/>
  <c r="R31" i="23"/>
  <c r="S31" i="23" s="1"/>
  <c r="P31" i="23"/>
  <c r="Q31" i="23" s="1"/>
  <c r="N31" i="23"/>
  <c r="V31" i="23" s="1"/>
  <c r="W31" i="23" s="1"/>
  <c r="L31" i="23"/>
  <c r="K31" i="23" a="1"/>
  <c r="K31" i="23" s="1"/>
  <c r="F31" i="23"/>
  <c r="E31" i="23"/>
  <c r="D31" i="23"/>
  <c r="T30" i="23"/>
  <c r="U30" i="23" s="1"/>
  <c r="R30" i="23"/>
  <c r="S30" i="23" s="1"/>
  <c r="P30" i="23"/>
  <c r="Q30" i="23" s="1"/>
  <c r="N30" i="23"/>
  <c r="V30" i="23" s="1"/>
  <c r="W30" i="23" s="1"/>
  <c r="L30" i="23"/>
  <c r="K30" i="23" a="1"/>
  <c r="K30" i="23" s="1"/>
  <c r="F30" i="23"/>
  <c r="E30" i="23"/>
  <c r="D30" i="23"/>
  <c r="T29" i="23"/>
  <c r="U29" i="23" s="1"/>
  <c r="R29" i="23"/>
  <c r="S29" i="23" s="1"/>
  <c r="P29" i="23"/>
  <c r="Q29" i="23" s="1"/>
  <c r="N29" i="23"/>
  <c r="V29" i="23" s="1"/>
  <c r="W29" i="23" s="1"/>
  <c r="L29" i="23"/>
  <c r="K29" i="23" a="1"/>
  <c r="K29" i="23" s="1"/>
  <c r="F29" i="23"/>
  <c r="E29" i="23"/>
  <c r="D29" i="23"/>
  <c r="T28" i="23"/>
  <c r="U28" i="23" s="1"/>
  <c r="R28" i="23"/>
  <c r="S28" i="23" s="1"/>
  <c r="P28" i="23"/>
  <c r="Q28" i="23" s="1"/>
  <c r="N28" i="23"/>
  <c r="V28" i="23" s="1"/>
  <c r="W28" i="23" s="1"/>
  <c r="L28" i="23"/>
  <c r="K28" i="23" a="1"/>
  <c r="K28" i="23" s="1"/>
  <c r="F28" i="23"/>
  <c r="E28" i="23"/>
  <c r="D28" i="23"/>
  <c r="T27" i="23"/>
  <c r="U27" i="23" s="1"/>
  <c r="R27" i="23"/>
  <c r="S27" i="23" s="1"/>
  <c r="P27" i="23"/>
  <c r="Q27" i="23" s="1"/>
  <c r="N27" i="23"/>
  <c r="V27" i="23" s="1"/>
  <c r="W27" i="23" s="1"/>
  <c r="L27" i="23"/>
  <c r="K27" i="23" a="1"/>
  <c r="K27" i="23" s="1"/>
  <c r="F27" i="23"/>
  <c r="E27" i="23"/>
  <c r="D27" i="23"/>
  <c r="T26" i="23"/>
  <c r="U26" i="23" s="1"/>
  <c r="R26" i="23"/>
  <c r="S26" i="23" s="1"/>
  <c r="P26" i="23"/>
  <c r="Q26" i="23" s="1"/>
  <c r="N26" i="23"/>
  <c r="V26" i="23" s="1"/>
  <c r="W26" i="23" s="1"/>
  <c r="L26" i="23"/>
  <c r="K26" i="23" a="1"/>
  <c r="K26" i="23" s="1"/>
  <c r="F26" i="23"/>
  <c r="E26" i="23"/>
  <c r="D26" i="23"/>
  <c r="T25" i="23"/>
  <c r="U25" i="23" s="1"/>
  <c r="R25" i="23"/>
  <c r="S25" i="23" s="1"/>
  <c r="P25" i="23"/>
  <c r="Q25" i="23" s="1"/>
  <c r="N25" i="23"/>
  <c r="V25" i="23" s="1"/>
  <c r="W25" i="23" s="1"/>
  <c r="L25" i="23"/>
  <c r="K25" i="23" a="1"/>
  <c r="K25" i="23" s="1"/>
  <c r="F25" i="23"/>
  <c r="E25" i="23"/>
  <c r="D25" i="23"/>
  <c r="T24" i="23"/>
  <c r="U24" i="23" s="1"/>
  <c r="R24" i="23"/>
  <c r="S24" i="23" s="1"/>
  <c r="P24" i="23"/>
  <c r="Q24" i="23" s="1"/>
  <c r="N24" i="23"/>
  <c r="V24" i="23" s="1"/>
  <c r="W24" i="23" s="1"/>
  <c r="L24" i="23"/>
  <c r="K24" i="23" a="1"/>
  <c r="K24" i="23" s="1"/>
  <c r="F24" i="23"/>
  <c r="E24" i="23"/>
  <c r="D24" i="23"/>
  <c r="T23" i="23"/>
  <c r="U23" i="23" s="1"/>
  <c r="R23" i="23"/>
  <c r="S23" i="23" s="1"/>
  <c r="P23" i="23"/>
  <c r="Q23" i="23" s="1"/>
  <c r="N23" i="23"/>
  <c r="V23" i="23" s="1"/>
  <c r="W23" i="23" s="1"/>
  <c r="L23" i="23"/>
  <c r="K23" i="23" a="1"/>
  <c r="K23" i="23" s="1"/>
  <c r="F23" i="23"/>
  <c r="E23" i="23"/>
  <c r="D23" i="23"/>
  <c r="T22" i="23"/>
  <c r="U22" i="23" s="1"/>
  <c r="R22" i="23"/>
  <c r="S22" i="23" s="1"/>
  <c r="P22" i="23"/>
  <c r="Q22" i="23" s="1"/>
  <c r="N22" i="23"/>
  <c r="V22" i="23" s="1"/>
  <c r="W22" i="23" s="1"/>
  <c r="L22" i="23"/>
  <c r="K22" i="23" a="1"/>
  <c r="K22" i="23" s="1"/>
  <c r="F22" i="23"/>
  <c r="E22" i="23"/>
  <c r="D22" i="23"/>
  <c r="T21" i="23"/>
  <c r="U21" i="23" s="1"/>
  <c r="R21" i="23"/>
  <c r="S21" i="23" s="1"/>
  <c r="P21" i="23"/>
  <c r="Q21" i="23" s="1"/>
  <c r="N21" i="23"/>
  <c r="V21" i="23" s="1"/>
  <c r="W21" i="23" s="1"/>
  <c r="L21" i="23"/>
  <c r="K21" i="23" a="1"/>
  <c r="K21" i="23" s="1"/>
  <c r="F21" i="23"/>
  <c r="E21" i="23"/>
  <c r="D21" i="23"/>
  <c r="T20" i="23"/>
  <c r="U20" i="23" s="1"/>
  <c r="R20" i="23"/>
  <c r="S20" i="23" s="1"/>
  <c r="P20" i="23"/>
  <c r="Q20" i="23" s="1"/>
  <c r="N20" i="23"/>
  <c r="V20" i="23" s="1"/>
  <c r="W20" i="23" s="1"/>
  <c r="L20" i="23"/>
  <c r="K20" i="23" a="1"/>
  <c r="K20" i="23" s="1"/>
  <c r="F20" i="23"/>
  <c r="E20" i="23"/>
  <c r="D20" i="23"/>
  <c r="T19" i="23"/>
  <c r="U19" i="23" s="1"/>
  <c r="R19" i="23"/>
  <c r="S19" i="23" s="1"/>
  <c r="P19" i="23"/>
  <c r="Q19" i="23" s="1"/>
  <c r="N19" i="23"/>
  <c r="O19" i="23" s="1"/>
  <c r="L19" i="23"/>
  <c r="K19" i="23" a="1"/>
  <c r="K19" i="23" s="1"/>
  <c r="F19" i="23"/>
  <c r="E19" i="23"/>
  <c r="D19" i="23"/>
  <c r="T18" i="23"/>
  <c r="U18" i="23" s="1"/>
  <c r="R18" i="23"/>
  <c r="S18" i="23" s="1"/>
  <c r="P18" i="23"/>
  <c r="Q18" i="23" s="1"/>
  <c r="N18" i="23"/>
  <c r="O18" i="23" s="1"/>
  <c r="L18" i="23"/>
  <c r="K18" i="23" a="1"/>
  <c r="K18" i="23" s="1"/>
  <c r="F18" i="23"/>
  <c r="E18" i="23"/>
  <c r="D18" i="23"/>
  <c r="T17" i="23"/>
  <c r="U17" i="23" s="1"/>
  <c r="R17" i="23"/>
  <c r="S17" i="23" s="1"/>
  <c r="P17" i="23"/>
  <c r="Q17" i="23" s="1"/>
  <c r="N17" i="23"/>
  <c r="O17" i="23" s="1"/>
  <c r="L17" i="23"/>
  <c r="K17" i="23" a="1"/>
  <c r="K17" i="23" s="1"/>
  <c r="F17" i="23"/>
  <c r="E17" i="23"/>
  <c r="D17" i="23"/>
  <c r="T16" i="23"/>
  <c r="U16" i="23" s="1"/>
  <c r="R16" i="23"/>
  <c r="S16" i="23" s="1"/>
  <c r="P16" i="23"/>
  <c r="Q16" i="23" s="1"/>
  <c r="N16" i="23"/>
  <c r="O16" i="23" s="1"/>
  <c r="L16" i="23"/>
  <c r="K16" i="23" a="1"/>
  <c r="K16" i="23" s="1"/>
  <c r="F16" i="23"/>
  <c r="E16" i="23"/>
  <c r="D16" i="23"/>
  <c r="T15" i="23"/>
  <c r="U15" i="23" s="1"/>
  <c r="R15" i="23"/>
  <c r="S15" i="23" s="1"/>
  <c r="P15" i="23"/>
  <c r="Q15" i="23" s="1"/>
  <c r="N15" i="23"/>
  <c r="L15" i="23"/>
  <c r="K15" i="23" a="1"/>
  <c r="K15" i="23" s="1"/>
  <c r="F15" i="23"/>
  <c r="E15" i="23"/>
  <c r="D15" i="23"/>
  <c r="T14" i="23"/>
  <c r="U14" i="23" s="1"/>
  <c r="R14" i="23"/>
  <c r="S14" i="23" s="1"/>
  <c r="P14" i="23"/>
  <c r="Q14" i="23" s="1"/>
  <c r="N14" i="23"/>
  <c r="V14" i="23" s="1"/>
  <c r="W14" i="23" s="1"/>
  <c r="L14" i="23"/>
  <c r="K14" i="23" a="1"/>
  <c r="K14" i="23" s="1"/>
  <c r="F14" i="23"/>
  <c r="E14" i="23"/>
  <c r="D14" i="23"/>
  <c r="T13" i="23"/>
  <c r="U13" i="23" s="1"/>
  <c r="R13" i="23"/>
  <c r="S13" i="23" s="1"/>
  <c r="P13" i="23"/>
  <c r="Q13" i="23" s="1"/>
  <c r="N13" i="23"/>
  <c r="L13" i="23"/>
  <c r="K13" i="23" a="1"/>
  <c r="K13" i="23" s="1"/>
  <c r="F13" i="23"/>
  <c r="E13" i="23"/>
  <c r="D13" i="23"/>
  <c r="T12" i="23"/>
  <c r="U12" i="23" s="1"/>
  <c r="R12" i="23"/>
  <c r="S12" i="23" s="1"/>
  <c r="P12" i="23"/>
  <c r="Q12" i="23" s="1"/>
  <c r="N12" i="23"/>
  <c r="V12" i="23" s="1"/>
  <c r="W12" i="23" s="1"/>
  <c r="L12" i="23"/>
  <c r="K12" i="23" a="1"/>
  <c r="K12" i="23" s="1"/>
  <c r="F12" i="23"/>
  <c r="E12" i="23"/>
  <c r="D12" i="23"/>
  <c r="T11" i="23"/>
  <c r="U11" i="23" s="1"/>
  <c r="R11" i="23"/>
  <c r="S11" i="23" s="1"/>
  <c r="P11" i="23"/>
  <c r="Q11" i="23" s="1"/>
  <c r="N11" i="23"/>
  <c r="V11" i="23" s="1"/>
  <c r="W11" i="23" s="1"/>
  <c r="L11" i="23"/>
  <c r="K11" i="23" a="1"/>
  <c r="K11" i="23" s="1"/>
  <c r="F11" i="23"/>
  <c r="E11" i="23"/>
  <c r="D11" i="23"/>
  <c r="T10" i="23"/>
  <c r="U10" i="23" s="1"/>
  <c r="R10" i="23"/>
  <c r="S10" i="23" s="1"/>
  <c r="P10" i="23"/>
  <c r="Q10" i="23" s="1"/>
  <c r="N10" i="23"/>
  <c r="O10" i="23" s="1"/>
  <c r="L10" i="23"/>
  <c r="K10" i="23" a="1"/>
  <c r="K10" i="23" s="1"/>
  <c r="F10" i="23"/>
  <c r="E10" i="23"/>
  <c r="D10" i="23"/>
  <c r="T9" i="23"/>
  <c r="U9" i="23" s="1"/>
  <c r="R9" i="23"/>
  <c r="S9" i="23" s="1"/>
  <c r="P9" i="23"/>
  <c r="Q9" i="23" s="1"/>
  <c r="N9" i="23"/>
  <c r="O9" i="23" s="1"/>
  <c r="L9" i="23"/>
  <c r="K9" i="23" a="1"/>
  <c r="K9" i="23" s="1"/>
  <c r="F9" i="23"/>
  <c r="E9" i="23"/>
  <c r="D9" i="23"/>
  <c r="T8" i="23"/>
  <c r="U8" i="23" s="1"/>
  <c r="R8" i="23"/>
  <c r="S8" i="23" s="1"/>
  <c r="P8" i="23"/>
  <c r="Q8" i="23" s="1"/>
  <c r="N8" i="23"/>
  <c r="O8" i="23" s="1"/>
  <c r="L8" i="23"/>
  <c r="K8" i="23" a="1"/>
  <c r="K8" i="23" s="1"/>
  <c r="F8" i="23"/>
  <c r="E8" i="23"/>
  <c r="D8" i="23"/>
  <c r="T7" i="23"/>
  <c r="U7" i="23" s="1"/>
  <c r="R7" i="23"/>
  <c r="S7" i="23" s="1"/>
  <c r="P7" i="23"/>
  <c r="Q7" i="23" s="1"/>
  <c r="N7" i="23"/>
  <c r="O7" i="23" s="1"/>
  <c r="L7" i="23"/>
  <c r="K7" i="23" a="1"/>
  <c r="K7" i="23" s="1"/>
  <c r="F7" i="23"/>
  <c r="E7" i="23"/>
  <c r="D7" i="23"/>
  <c r="T6" i="23"/>
  <c r="U6" i="23" s="1"/>
  <c r="R6" i="23"/>
  <c r="S6" i="23" s="1"/>
  <c r="P6" i="23"/>
  <c r="Q6" i="23" s="1"/>
  <c r="N6" i="23"/>
  <c r="O6" i="23" s="1"/>
  <c r="L6" i="23"/>
  <c r="K6" i="23" a="1"/>
  <c r="K6" i="23" s="1"/>
  <c r="F6" i="23"/>
  <c r="E6" i="23"/>
  <c r="D6" i="23"/>
  <c r="T5" i="23"/>
  <c r="U5" i="23" s="1"/>
  <c r="R5" i="23"/>
  <c r="S5" i="23" s="1"/>
  <c r="P5" i="23"/>
  <c r="Q5" i="23" s="1"/>
  <c r="N5" i="23"/>
  <c r="L5" i="23"/>
  <c r="K5" i="23" a="1"/>
  <c r="K5" i="23" s="1"/>
  <c r="F5" i="23"/>
  <c r="E5" i="23"/>
  <c r="D5" i="23"/>
  <c r="T4" i="23"/>
  <c r="U4" i="23" s="1"/>
  <c r="R4" i="23"/>
  <c r="S4" i="23" s="1"/>
  <c r="P4" i="23"/>
  <c r="Q4" i="23" s="1"/>
  <c r="N4" i="23"/>
  <c r="L4" i="23"/>
  <c r="K4" i="23" a="1"/>
  <c r="K4" i="23" s="1"/>
  <c r="F4" i="23"/>
  <c r="E4" i="23"/>
  <c r="D4" i="23"/>
  <c r="T3" i="23"/>
  <c r="U3" i="23" s="1"/>
  <c r="R3" i="23"/>
  <c r="S3" i="23" s="1"/>
  <c r="P3" i="23"/>
  <c r="N3" i="23"/>
  <c r="L3" i="23"/>
  <c r="K3" i="23" a="1"/>
  <c r="K3" i="23" s="1"/>
  <c r="F3" i="23"/>
  <c r="E3" i="23"/>
  <c r="D3" i="23"/>
  <c r="M98" i="22"/>
  <c r="N98" i="22"/>
  <c r="O98" i="22"/>
  <c r="P98" i="22"/>
  <c r="Q98" i="22"/>
  <c r="R98" i="22"/>
  <c r="S98" i="22"/>
  <c r="T98" i="22"/>
  <c r="U98" i="22"/>
  <c r="V98" i="22"/>
  <c r="M99" i="22"/>
  <c r="N99" i="22"/>
  <c r="O99" i="22"/>
  <c r="P99" i="22"/>
  <c r="Q99" i="22"/>
  <c r="R99" i="22"/>
  <c r="S99" i="22"/>
  <c r="T99" i="22"/>
  <c r="U99" i="22"/>
  <c r="V99" i="22"/>
  <c r="M100" i="22"/>
  <c r="N100" i="22"/>
  <c r="O100" i="22"/>
  <c r="P100" i="22"/>
  <c r="Q100" i="22"/>
  <c r="R100" i="22"/>
  <c r="S100" i="22"/>
  <c r="T100" i="22"/>
  <c r="U100" i="22"/>
  <c r="V100" i="22"/>
  <c r="I3" i="22" a="1"/>
  <c r="I3" i="22" s="1"/>
  <c r="I4" i="22" a="1"/>
  <c r="I4" i="22" s="1"/>
  <c r="I5" i="22" a="1"/>
  <c r="I5" i="22" s="1"/>
  <c r="I6" i="22" a="1"/>
  <c r="I6" i="22" s="1"/>
  <c r="I7" i="22" a="1"/>
  <c r="I7" i="22" s="1"/>
  <c r="I8" i="22" a="1"/>
  <c r="I8" i="22" s="1"/>
  <c r="I9" i="22" a="1"/>
  <c r="I9" i="22" s="1"/>
  <c r="I10" i="22" a="1"/>
  <c r="I10" i="22" s="1"/>
  <c r="I11" i="22" a="1"/>
  <c r="I11" i="22" s="1"/>
  <c r="I12" i="22" a="1"/>
  <c r="I12" i="22" s="1"/>
  <c r="I13" i="22" a="1"/>
  <c r="I13" i="22" s="1"/>
  <c r="I14" i="22" a="1"/>
  <c r="I14" i="22" s="1"/>
  <c r="I15" i="22" a="1"/>
  <c r="I15" i="22" s="1"/>
  <c r="I16" i="22" a="1"/>
  <c r="I16" i="22" s="1"/>
  <c r="I17" i="22" a="1"/>
  <c r="I17" i="22" s="1"/>
  <c r="I18" i="22" a="1"/>
  <c r="I18" i="22" s="1"/>
  <c r="I19" i="22" a="1"/>
  <c r="I19" i="22" s="1"/>
  <c r="I20" i="22" a="1"/>
  <c r="I20" i="22" s="1"/>
  <c r="I21" i="22" a="1"/>
  <c r="I21" i="22" s="1"/>
  <c r="I22" i="22" a="1"/>
  <c r="I22" i="22" s="1"/>
  <c r="I23" i="22" a="1"/>
  <c r="I23" i="22" s="1"/>
  <c r="I24" i="22" a="1"/>
  <c r="I24" i="22" s="1"/>
  <c r="I25" i="22" a="1"/>
  <c r="I25" i="22" s="1"/>
  <c r="I26" i="22" a="1"/>
  <c r="I26" i="22" s="1"/>
  <c r="I27" i="22" a="1"/>
  <c r="I27" i="22" s="1"/>
  <c r="I28" i="22" a="1"/>
  <c r="I28" i="22" s="1"/>
  <c r="I29" i="22" a="1"/>
  <c r="I29" i="22" s="1"/>
  <c r="I30" i="22" a="1"/>
  <c r="I30" i="22" s="1"/>
  <c r="I31" i="22" a="1"/>
  <c r="I31" i="22" s="1"/>
  <c r="I32" i="22" a="1"/>
  <c r="I32" i="22" s="1"/>
  <c r="I33" i="22" a="1"/>
  <c r="I33" i="22" s="1"/>
  <c r="I34" i="22" a="1"/>
  <c r="I34" i="22" s="1"/>
  <c r="I35" i="22" a="1"/>
  <c r="I35" i="22" s="1"/>
  <c r="I36" i="22" a="1"/>
  <c r="I36" i="22" s="1"/>
  <c r="I37" i="22" a="1"/>
  <c r="I37" i="22" s="1"/>
  <c r="I38" i="22" a="1"/>
  <c r="I38" i="22" s="1"/>
  <c r="I39" i="22" a="1"/>
  <c r="I39" i="22" s="1"/>
  <c r="I40" i="22" a="1"/>
  <c r="I40" i="22" s="1"/>
  <c r="I41" i="22" a="1"/>
  <c r="I41" i="22" s="1"/>
  <c r="I42" i="22" a="1"/>
  <c r="I42" i="22" s="1"/>
  <c r="I43" i="22" a="1"/>
  <c r="I43" i="22" s="1"/>
  <c r="I44" i="22" a="1"/>
  <c r="I44" i="22" s="1"/>
  <c r="I45" i="22" a="1"/>
  <c r="I45" i="22" s="1"/>
  <c r="I46" i="22" a="1"/>
  <c r="I46" i="22" s="1"/>
  <c r="I47" i="22" a="1"/>
  <c r="I47" i="22" s="1"/>
  <c r="I48" i="22" a="1"/>
  <c r="I48" i="22" s="1"/>
  <c r="I49" i="22" a="1"/>
  <c r="I49" i="22" s="1"/>
  <c r="I50" i="22" a="1"/>
  <c r="I50" i="22" s="1"/>
  <c r="I51" i="22" a="1"/>
  <c r="I51" i="22" s="1"/>
  <c r="I52" i="22" a="1"/>
  <c r="I52" i="22" s="1"/>
  <c r="I53" i="22" a="1"/>
  <c r="I53" i="22" s="1"/>
  <c r="I54" i="22" a="1"/>
  <c r="I54" i="22" s="1"/>
  <c r="I55" i="22" a="1"/>
  <c r="I55" i="22" s="1"/>
  <c r="I56" i="22" a="1"/>
  <c r="I56" i="22" s="1"/>
  <c r="I57" i="22" a="1"/>
  <c r="I57" i="22" s="1"/>
  <c r="I58" i="22" a="1"/>
  <c r="I58" i="22" s="1"/>
  <c r="I59" i="22" a="1"/>
  <c r="I59" i="22" s="1"/>
  <c r="I60" i="22" a="1"/>
  <c r="I60" i="22" s="1"/>
  <c r="I61" i="22" a="1"/>
  <c r="I61" i="22" s="1"/>
  <c r="I62" i="22" a="1"/>
  <c r="I62" i="22" s="1"/>
  <c r="I63" i="22" a="1"/>
  <c r="I63" i="22" s="1"/>
  <c r="I64" i="22" a="1"/>
  <c r="I64" i="22" s="1"/>
  <c r="I65" i="22" a="1"/>
  <c r="I65" i="22" s="1"/>
  <c r="I66" i="22" a="1"/>
  <c r="I66" i="22" s="1"/>
  <c r="I67" i="22" a="1"/>
  <c r="I67" i="22" s="1"/>
  <c r="I68" i="22" a="1"/>
  <c r="I68" i="22" s="1"/>
  <c r="I69" i="22" a="1"/>
  <c r="I69" i="22" s="1"/>
  <c r="I70" i="22" a="1"/>
  <c r="I70" i="22" s="1"/>
  <c r="I71" i="22" a="1"/>
  <c r="I71" i="22" s="1"/>
  <c r="I72" i="22" a="1"/>
  <c r="I72" i="22" s="1"/>
  <c r="I73" i="22" a="1"/>
  <c r="I73" i="22" s="1"/>
  <c r="I74" i="22" a="1"/>
  <c r="I74" i="22" s="1"/>
  <c r="I75" i="22" a="1"/>
  <c r="I75" i="22" s="1"/>
  <c r="I76" i="22" a="1"/>
  <c r="I76" i="22" s="1"/>
  <c r="I77" i="22" a="1"/>
  <c r="I77" i="22" s="1"/>
  <c r="I78" i="22" a="1"/>
  <c r="I78" i="22" s="1"/>
  <c r="I79" i="22" a="1"/>
  <c r="I79" i="22" s="1"/>
  <c r="I80" i="22" a="1"/>
  <c r="I80" i="22" s="1"/>
  <c r="I81" i="22" a="1"/>
  <c r="I81" i="22" s="1"/>
  <c r="I82" i="22" a="1"/>
  <c r="I82" i="22" s="1"/>
  <c r="I83" i="22" a="1"/>
  <c r="I83" i="22" s="1"/>
  <c r="I84" i="22" a="1"/>
  <c r="I84" i="22" s="1"/>
  <c r="I85" i="22" a="1"/>
  <c r="I85" i="22" s="1"/>
  <c r="I86" i="22" a="1"/>
  <c r="I86" i="22" s="1"/>
  <c r="I87" i="22" a="1"/>
  <c r="I87" i="22" s="1"/>
  <c r="I88" i="22" a="1"/>
  <c r="I88" i="22" s="1"/>
  <c r="I89" i="22" a="1"/>
  <c r="I89" i="22" s="1"/>
  <c r="I90" i="22" a="1"/>
  <c r="I90" i="22" s="1"/>
  <c r="I91" i="22" a="1"/>
  <c r="I91" i="22" s="1"/>
  <c r="I92" i="22" a="1"/>
  <c r="I92" i="22" s="1"/>
  <c r="I93" i="22" a="1"/>
  <c r="I93" i="22" s="1"/>
  <c r="I94" i="22" a="1"/>
  <c r="I94" i="22" s="1"/>
  <c r="I95" i="22" a="1"/>
  <c r="I95" i="22" s="1"/>
  <c r="I96" i="22" a="1"/>
  <c r="I96" i="22" s="1"/>
  <c r="I97" i="22" a="1"/>
  <c r="I97" i="22" s="1"/>
  <c r="I98" i="22" a="1"/>
  <c r="I98" i="22" s="1"/>
  <c r="I99" i="22" a="1"/>
  <c r="I99" i="22" s="1"/>
  <c r="I100" i="22" a="1"/>
  <c r="I100" i="22" s="1"/>
  <c r="J3" i="22" a="1"/>
  <c r="J3" i="22" s="1"/>
  <c r="J4" i="22" a="1"/>
  <c r="J4" i="22" s="1"/>
  <c r="J5" i="22" a="1"/>
  <c r="J5" i="22" s="1"/>
  <c r="J6" i="22" a="1"/>
  <c r="J6" i="22" s="1"/>
  <c r="J7" i="22" a="1"/>
  <c r="J7" i="22" s="1"/>
  <c r="J8" i="22" a="1"/>
  <c r="J8" i="22" s="1"/>
  <c r="J9" i="22" a="1"/>
  <c r="J9" i="22" s="1"/>
  <c r="J10" i="22" a="1"/>
  <c r="J10" i="22" s="1"/>
  <c r="J11" i="22" a="1"/>
  <c r="J11" i="22" s="1"/>
  <c r="J12" i="22" a="1"/>
  <c r="J12" i="22" s="1"/>
  <c r="J13" i="22" a="1"/>
  <c r="J13" i="22" s="1"/>
  <c r="J14" i="22" a="1"/>
  <c r="J14" i="22" s="1"/>
  <c r="J15" i="22" a="1"/>
  <c r="J15" i="22" s="1"/>
  <c r="J16" i="22" a="1"/>
  <c r="J16" i="22" s="1"/>
  <c r="J17" i="22" a="1"/>
  <c r="J17" i="22" s="1"/>
  <c r="J18" i="22" a="1"/>
  <c r="J18" i="22" s="1"/>
  <c r="J19" i="22" a="1"/>
  <c r="J19" i="22" s="1"/>
  <c r="J20" i="22" a="1"/>
  <c r="J20" i="22" s="1"/>
  <c r="J21" i="22" a="1"/>
  <c r="J21" i="22" s="1"/>
  <c r="J22" i="22" a="1"/>
  <c r="J22" i="22" s="1"/>
  <c r="J23" i="22" a="1"/>
  <c r="J23" i="22" s="1"/>
  <c r="J24" i="22" a="1"/>
  <c r="J24" i="22" s="1"/>
  <c r="J25" i="22" a="1"/>
  <c r="J25" i="22" s="1"/>
  <c r="J26" i="22" a="1"/>
  <c r="J26" i="22" s="1"/>
  <c r="J27" i="22" a="1"/>
  <c r="J27" i="22" s="1"/>
  <c r="J28" i="22" a="1"/>
  <c r="J28" i="22" s="1"/>
  <c r="J29" i="22" a="1"/>
  <c r="J29" i="22" s="1"/>
  <c r="J30" i="22" a="1"/>
  <c r="J30" i="22" s="1"/>
  <c r="J31" i="22" a="1"/>
  <c r="J31" i="22" s="1"/>
  <c r="J32" i="22" a="1"/>
  <c r="J32" i="22" s="1"/>
  <c r="J33" i="22" a="1"/>
  <c r="J33" i="22" s="1"/>
  <c r="J34" i="22" a="1"/>
  <c r="J34" i="22" s="1"/>
  <c r="J35" i="22" a="1"/>
  <c r="J35" i="22" s="1"/>
  <c r="J36" i="22" a="1"/>
  <c r="J36" i="22" s="1"/>
  <c r="J37" i="22" a="1"/>
  <c r="J37" i="22" s="1"/>
  <c r="J38" i="22" a="1"/>
  <c r="J38" i="22" s="1"/>
  <c r="J39" i="22" a="1"/>
  <c r="J39" i="22" s="1"/>
  <c r="J40" i="22" a="1"/>
  <c r="J40" i="22" s="1"/>
  <c r="J41" i="22" a="1"/>
  <c r="J41" i="22" s="1"/>
  <c r="J42" i="22" a="1"/>
  <c r="J42" i="22" s="1"/>
  <c r="J43" i="22" a="1"/>
  <c r="J43" i="22" s="1"/>
  <c r="J44" i="22" a="1"/>
  <c r="J44" i="22" s="1"/>
  <c r="J45" i="22" a="1"/>
  <c r="J45" i="22" s="1"/>
  <c r="J46" i="22" a="1"/>
  <c r="J46" i="22" s="1"/>
  <c r="J47" i="22" a="1"/>
  <c r="J47" i="22" s="1"/>
  <c r="J48" i="22" a="1"/>
  <c r="J48" i="22" s="1"/>
  <c r="J49" i="22" a="1"/>
  <c r="J49" i="22" s="1"/>
  <c r="J50" i="22" a="1"/>
  <c r="J50" i="22" s="1"/>
  <c r="J51" i="22" a="1"/>
  <c r="J51" i="22" s="1"/>
  <c r="J52" i="22" a="1"/>
  <c r="J52" i="22" s="1"/>
  <c r="J53" i="22" a="1"/>
  <c r="J53" i="22" s="1"/>
  <c r="J54" i="22" a="1"/>
  <c r="J54" i="22" s="1"/>
  <c r="J55" i="22" a="1"/>
  <c r="J55" i="22" s="1"/>
  <c r="J56" i="22" a="1"/>
  <c r="J56" i="22" s="1"/>
  <c r="J57" i="22" a="1"/>
  <c r="J57" i="22" s="1"/>
  <c r="J58" i="22" a="1"/>
  <c r="J58" i="22" s="1"/>
  <c r="J59" i="22" a="1"/>
  <c r="J59" i="22" s="1"/>
  <c r="J60" i="22" a="1"/>
  <c r="J60" i="22" s="1"/>
  <c r="J61" i="22" a="1"/>
  <c r="J61" i="22" s="1"/>
  <c r="J62" i="22" a="1"/>
  <c r="J62" i="22" s="1"/>
  <c r="J63" i="22" a="1"/>
  <c r="J63" i="22" s="1"/>
  <c r="J64" i="22" a="1"/>
  <c r="J64" i="22" s="1"/>
  <c r="J65" i="22" a="1"/>
  <c r="J65" i="22" s="1"/>
  <c r="J66" i="22" a="1"/>
  <c r="J66" i="22" s="1"/>
  <c r="J67" i="22" a="1"/>
  <c r="J67" i="22" s="1"/>
  <c r="J68" i="22" a="1"/>
  <c r="J68" i="22" s="1"/>
  <c r="J69" i="22" a="1"/>
  <c r="J69" i="22" s="1"/>
  <c r="J70" i="22" a="1"/>
  <c r="J70" i="22" s="1"/>
  <c r="J71" i="22" a="1"/>
  <c r="J71" i="22" s="1"/>
  <c r="J72" i="22" a="1"/>
  <c r="J72" i="22" s="1"/>
  <c r="J73" i="22" a="1"/>
  <c r="J73" i="22" s="1"/>
  <c r="J74" i="22" a="1"/>
  <c r="J74" i="22" s="1"/>
  <c r="J75" i="22" a="1"/>
  <c r="J75" i="22" s="1"/>
  <c r="J76" i="22" a="1"/>
  <c r="J76" i="22" s="1"/>
  <c r="J77" i="22" a="1"/>
  <c r="J77" i="22" s="1"/>
  <c r="J78" i="22" a="1"/>
  <c r="J78" i="22" s="1"/>
  <c r="J79" i="22" a="1"/>
  <c r="J79" i="22" s="1"/>
  <c r="J80" i="22" a="1"/>
  <c r="J80" i="22" s="1"/>
  <c r="J81" i="22" a="1"/>
  <c r="J81" i="22" s="1"/>
  <c r="J82" i="22" a="1"/>
  <c r="J82" i="22" s="1"/>
  <c r="J83" i="22" a="1"/>
  <c r="J83" i="22" s="1"/>
  <c r="J84" i="22" a="1"/>
  <c r="J84" i="22" s="1"/>
  <c r="J85" i="22" a="1"/>
  <c r="J85" i="22" s="1"/>
  <c r="J86" i="22" a="1"/>
  <c r="J86" i="22" s="1"/>
  <c r="J87" i="22" a="1"/>
  <c r="J87" i="22" s="1"/>
  <c r="J88" i="22" a="1"/>
  <c r="J88" i="22" s="1"/>
  <c r="J89" i="22" a="1"/>
  <c r="J89" i="22" s="1"/>
  <c r="J90" i="22" a="1"/>
  <c r="J90" i="22" s="1"/>
  <c r="J91" i="22" a="1"/>
  <c r="J91" i="22" s="1"/>
  <c r="J92" i="22" a="1"/>
  <c r="J92" i="22" s="1"/>
  <c r="J93" i="22" a="1"/>
  <c r="J93" i="22" s="1"/>
  <c r="J94" i="22" a="1"/>
  <c r="J94" i="22" s="1"/>
  <c r="J95" i="22" a="1"/>
  <c r="J95" i="22" s="1"/>
  <c r="J96" i="22" a="1"/>
  <c r="J96" i="22" s="1"/>
  <c r="J97" i="22" a="1"/>
  <c r="J97" i="22" s="1"/>
  <c r="J98" i="22" a="1"/>
  <c r="J98" i="22" s="1"/>
  <c r="J99" i="22" a="1"/>
  <c r="J99" i="22" s="1"/>
  <c r="J100" i="22" a="1"/>
  <c r="J100" i="22" s="1"/>
  <c r="J2" i="22" a="1"/>
  <c r="J2" i="22" s="1"/>
  <c r="F3" i="22"/>
  <c r="F4" i="22"/>
  <c r="F5" i="22"/>
  <c r="F6" i="22"/>
  <c r="F7" i="22"/>
  <c r="F8" i="22"/>
  <c r="F9" i="22"/>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2" i="22"/>
  <c r="K24" i="22"/>
  <c r="L24" i="22"/>
  <c r="K25" i="22"/>
  <c r="L25" i="22"/>
  <c r="K26" i="22"/>
  <c r="L26" i="22"/>
  <c r="K27" i="22"/>
  <c r="L27" i="22"/>
  <c r="K28" i="22"/>
  <c r="L28" i="22"/>
  <c r="K29" i="22"/>
  <c r="L29" i="22"/>
  <c r="K30" i="22"/>
  <c r="L30" i="22"/>
  <c r="K31" i="22"/>
  <c r="L31" i="22"/>
  <c r="K32" i="22"/>
  <c r="L32" i="22"/>
  <c r="K33" i="22"/>
  <c r="L33" i="22"/>
  <c r="K34" i="22"/>
  <c r="L34" i="22"/>
  <c r="K35" i="22"/>
  <c r="L35" i="22"/>
  <c r="K36" i="22"/>
  <c r="L36" i="22"/>
  <c r="K37" i="22"/>
  <c r="L37" i="22"/>
  <c r="K38" i="22"/>
  <c r="L38" i="22"/>
  <c r="K39" i="22"/>
  <c r="L39" i="22"/>
  <c r="K40" i="22"/>
  <c r="L40" i="22"/>
  <c r="K41" i="22"/>
  <c r="L41" i="22"/>
  <c r="K42" i="22"/>
  <c r="L42" i="22"/>
  <c r="K43" i="22"/>
  <c r="L43" i="22"/>
  <c r="K44" i="22"/>
  <c r="L44" i="22"/>
  <c r="K45" i="22"/>
  <c r="L45" i="22"/>
  <c r="K46" i="22"/>
  <c r="L46" i="22"/>
  <c r="K47" i="22"/>
  <c r="L47" i="22"/>
  <c r="K48" i="22"/>
  <c r="L48" i="22"/>
  <c r="K49" i="22"/>
  <c r="L49" i="22"/>
  <c r="K50" i="22"/>
  <c r="L50" i="22"/>
  <c r="K51" i="22"/>
  <c r="L51" i="22"/>
  <c r="K52" i="22"/>
  <c r="L52" i="22"/>
  <c r="K53" i="22"/>
  <c r="L53" i="22"/>
  <c r="K54" i="22"/>
  <c r="L54" i="22"/>
  <c r="K55" i="22"/>
  <c r="L55" i="22"/>
  <c r="K56" i="22"/>
  <c r="L56" i="22"/>
  <c r="K57" i="22"/>
  <c r="L57" i="22"/>
  <c r="K58" i="22"/>
  <c r="L58" i="22"/>
  <c r="K59" i="22"/>
  <c r="L59" i="22"/>
  <c r="K60" i="22"/>
  <c r="L60" i="22"/>
  <c r="K61" i="22"/>
  <c r="L61" i="22"/>
  <c r="K62" i="22"/>
  <c r="L62" i="22"/>
  <c r="K63" i="22"/>
  <c r="L63" i="22"/>
  <c r="K64" i="22"/>
  <c r="L64" i="22"/>
  <c r="K65" i="22"/>
  <c r="L65" i="22"/>
  <c r="K66" i="22"/>
  <c r="L66" i="22"/>
  <c r="K67" i="22"/>
  <c r="L67" i="22"/>
  <c r="K68" i="22"/>
  <c r="L68" i="22"/>
  <c r="K69" i="22"/>
  <c r="L69" i="22"/>
  <c r="K70" i="22"/>
  <c r="L70" i="22"/>
  <c r="K71" i="22"/>
  <c r="L71" i="22"/>
  <c r="K72" i="22"/>
  <c r="L72" i="22"/>
  <c r="K73" i="22"/>
  <c r="L73" i="22"/>
  <c r="K74" i="22"/>
  <c r="L74" i="22"/>
  <c r="K75" i="22"/>
  <c r="L75" i="22"/>
  <c r="K76" i="22"/>
  <c r="L76" i="22"/>
  <c r="K77" i="22"/>
  <c r="L77" i="22"/>
  <c r="K78" i="22"/>
  <c r="L78" i="22"/>
  <c r="K79" i="22"/>
  <c r="L79" i="22"/>
  <c r="K80" i="22"/>
  <c r="L80" i="22"/>
  <c r="K81" i="22"/>
  <c r="L81" i="22"/>
  <c r="K82" i="22"/>
  <c r="L82" i="22"/>
  <c r="K83" i="22"/>
  <c r="L83" i="22"/>
  <c r="K84" i="22"/>
  <c r="L84" i="22"/>
  <c r="K85" i="22"/>
  <c r="L85" i="22"/>
  <c r="K86" i="22"/>
  <c r="L86" i="22"/>
  <c r="K87" i="22"/>
  <c r="L87" i="22"/>
  <c r="K88" i="22"/>
  <c r="L88" i="22"/>
  <c r="K89" i="22"/>
  <c r="L89" i="22"/>
  <c r="K90" i="22"/>
  <c r="L90" i="22"/>
  <c r="K91" i="22"/>
  <c r="L91" i="22"/>
  <c r="K92" i="22"/>
  <c r="L92" i="22"/>
  <c r="K93" i="22"/>
  <c r="L93" i="22"/>
  <c r="K94" i="22"/>
  <c r="L94" i="22"/>
  <c r="K95" i="22"/>
  <c r="L95" i="22"/>
  <c r="K96" i="22"/>
  <c r="L96" i="22"/>
  <c r="K97" i="22"/>
  <c r="L97" i="22"/>
  <c r="K98" i="22"/>
  <c r="L98" i="22"/>
  <c r="K99" i="22"/>
  <c r="L99" i="22"/>
  <c r="K100" i="22"/>
  <c r="L100" i="22"/>
  <c r="K3" i="22"/>
  <c r="L3" i="22"/>
  <c r="K4" i="22"/>
  <c r="L4" i="22"/>
  <c r="K5" i="22"/>
  <c r="L5" i="22"/>
  <c r="K6" i="22"/>
  <c r="L6" i="22"/>
  <c r="K7" i="22"/>
  <c r="L7" i="22"/>
  <c r="K8" i="22"/>
  <c r="L8" i="22"/>
  <c r="K9" i="22"/>
  <c r="L9" i="22"/>
  <c r="K10" i="22"/>
  <c r="L10" i="22"/>
  <c r="K11" i="22"/>
  <c r="L11" i="22"/>
  <c r="K12" i="22"/>
  <c r="L12" i="22"/>
  <c r="K13" i="22"/>
  <c r="L13" i="22"/>
  <c r="K14" i="22"/>
  <c r="L14" i="22"/>
  <c r="K15" i="22"/>
  <c r="L15" i="22"/>
  <c r="K16" i="22"/>
  <c r="L16" i="22"/>
  <c r="K17" i="22"/>
  <c r="L17" i="22"/>
  <c r="K18" i="22"/>
  <c r="L18" i="22"/>
  <c r="K19" i="22"/>
  <c r="L19" i="22"/>
  <c r="K20" i="22"/>
  <c r="L20" i="22"/>
  <c r="K21" i="22"/>
  <c r="L21" i="22"/>
  <c r="K22" i="22"/>
  <c r="L22" i="22"/>
  <c r="K23" i="22"/>
  <c r="L23" i="22"/>
  <c r="L2" i="22"/>
  <c r="K2" i="22"/>
  <c r="A3" i="22"/>
  <c r="B3" i="22"/>
  <c r="C3" i="22"/>
  <c r="D3" i="22"/>
  <c r="A4" i="22"/>
  <c r="B4" i="22"/>
  <c r="C4" i="22"/>
  <c r="D4" i="22"/>
  <c r="A5" i="22"/>
  <c r="B5" i="22"/>
  <c r="C5" i="22"/>
  <c r="D5" i="22"/>
  <c r="A6" i="22"/>
  <c r="B6" i="22"/>
  <c r="C6" i="22"/>
  <c r="D6" i="22"/>
  <c r="A7" i="22"/>
  <c r="B7" i="22"/>
  <c r="C7" i="22"/>
  <c r="D7" i="22"/>
  <c r="A8" i="22"/>
  <c r="B8" i="22"/>
  <c r="C8" i="22"/>
  <c r="D8" i="22"/>
  <c r="A9" i="22"/>
  <c r="B9" i="22"/>
  <c r="C9" i="22"/>
  <c r="D9" i="22"/>
  <c r="A10" i="22"/>
  <c r="B10" i="22"/>
  <c r="C10" i="22"/>
  <c r="D10" i="22"/>
  <c r="A11" i="22"/>
  <c r="B11" i="22"/>
  <c r="C11" i="22"/>
  <c r="D11" i="22"/>
  <c r="A12" i="22"/>
  <c r="B12" i="22"/>
  <c r="C12" i="22"/>
  <c r="D12" i="22"/>
  <c r="A13" i="22"/>
  <c r="B13" i="22"/>
  <c r="C13" i="22"/>
  <c r="D13" i="22"/>
  <c r="A14" i="22"/>
  <c r="B14" i="22"/>
  <c r="C14" i="22"/>
  <c r="D14" i="22"/>
  <c r="A15" i="22"/>
  <c r="B15" i="22"/>
  <c r="C15" i="22"/>
  <c r="D15" i="22"/>
  <c r="A16" i="22"/>
  <c r="B16" i="22"/>
  <c r="C16" i="22"/>
  <c r="D16" i="22"/>
  <c r="A17" i="22"/>
  <c r="B17" i="22"/>
  <c r="C17" i="22"/>
  <c r="D17" i="22"/>
  <c r="A18" i="22"/>
  <c r="B18" i="22"/>
  <c r="C18" i="22"/>
  <c r="D18" i="22"/>
  <c r="A19" i="22"/>
  <c r="B19" i="22"/>
  <c r="C19" i="22"/>
  <c r="D19" i="22"/>
  <c r="A20" i="22"/>
  <c r="B20" i="22"/>
  <c r="C20" i="22"/>
  <c r="D20" i="22"/>
  <c r="A21" i="22"/>
  <c r="B21" i="22"/>
  <c r="C21" i="22"/>
  <c r="D21" i="22"/>
  <c r="A22" i="22"/>
  <c r="B22" i="22"/>
  <c r="C22" i="22"/>
  <c r="D22" i="22"/>
  <c r="A23" i="22"/>
  <c r="B23" i="22"/>
  <c r="C23" i="22"/>
  <c r="D23" i="22"/>
  <c r="A24" i="22"/>
  <c r="B24" i="22"/>
  <c r="C24" i="22"/>
  <c r="D24" i="22"/>
  <c r="A25" i="22"/>
  <c r="B25" i="22"/>
  <c r="C25" i="22"/>
  <c r="D25" i="22"/>
  <c r="A26" i="22"/>
  <c r="B26" i="22"/>
  <c r="C26" i="22"/>
  <c r="D26" i="22"/>
  <c r="A27" i="22"/>
  <c r="B27" i="22"/>
  <c r="C27" i="22"/>
  <c r="D27" i="22"/>
  <c r="A28" i="22"/>
  <c r="B28" i="22"/>
  <c r="C28" i="22"/>
  <c r="D28" i="22"/>
  <c r="A29" i="22"/>
  <c r="B29" i="22"/>
  <c r="C29" i="22"/>
  <c r="D29" i="22"/>
  <c r="A30" i="22"/>
  <c r="B30" i="22"/>
  <c r="C30" i="22"/>
  <c r="D30" i="22"/>
  <c r="A31" i="22"/>
  <c r="B31" i="22"/>
  <c r="C31" i="22"/>
  <c r="D31" i="22"/>
  <c r="A32" i="22"/>
  <c r="B32" i="22"/>
  <c r="C32" i="22"/>
  <c r="D32" i="22"/>
  <c r="A33" i="22"/>
  <c r="B33" i="22"/>
  <c r="C33" i="22"/>
  <c r="D33" i="22"/>
  <c r="A34" i="22"/>
  <c r="B34" i="22"/>
  <c r="C34" i="22"/>
  <c r="D34" i="22"/>
  <c r="A35" i="22"/>
  <c r="B35" i="22"/>
  <c r="C35" i="22"/>
  <c r="D35" i="22"/>
  <c r="A36" i="22"/>
  <c r="B36" i="22"/>
  <c r="C36" i="22"/>
  <c r="D36" i="22"/>
  <c r="A37" i="22"/>
  <c r="B37" i="22"/>
  <c r="C37" i="22"/>
  <c r="D37" i="22"/>
  <c r="A38" i="22"/>
  <c r="B38" i="22"/>
  <c r="C38" i="22"/>
  <c r="D38" i="22"/>
  <c r="A39" i="22"/>
  <c r="B39" i="22"/>
  <c r="C39" i="22"/>
  <c r="D39" i="22"/>
  <c r="A40" i="22"/>
  <c r="B40" i="22"/>
  <c r="C40" i="22"/>
  <c r="D40" i="22"/>
  <c r="A41" i="22"/>
  <c r="B41" i="22"/>
  <c r="C41" i="22"/>
  <c r="D41" i="22"/>
  <c r="A42" i="22"/>
  <c r="B42" i="22"/>
  <c r="C42" i="22"/>
  <c r="D42" i="22"/>
  <c r="A43" i="22"/>
  <c r="B43" i="22"/>
  <c r="C43" i="22"/>
  <c r="D43" i="22"/>
  <c r="A44" i="22"/>
  <c r="B44" i="22"/>
  <c r="C44" i="22"/>
  <c r="D44" i="22"/>
  <c r="A45" i="22"/>
  <c r="B45" i="22"/>
  <c r="C45" i="22"/>
  <c r="D45" i="22"/>
  <c r="A46" i="22"/>
  <c r="B46" i="22"/>
  <c r="C46" i="22"/>
  <c r="D46" i="22"/>
  <c r="A47" i="22"/>
  <c r="B47" i="22"/>
  <c r="C47" i="22"/>
  <c r="D47" i="22"/>
  <c r="A48" i="22"/>
  <c r="B48" i="22"/>
  <c r="C48" i="22"/>
  <c r="D48" i="22"/>
  <c r="A49" i="22"/>
  <c r="B49" i="22"/>
  <c r="C49" i="22"/>
  <c r="D49" i="22"/>
  <c r="A50" i="22"/>
  <c r="B50" i="22"/>
  <c r="C50" i="22"/>
  <c r="D50" i="22"/>
  <c r="A51" i="22"/>
  <c r="B51" i="22"/>
  <c r="C51" i="22"/>
  <c r="D51" i="22"/>
  <c r="A52" i="22"/>
  <c r="B52" i="22"/>
  <c r="C52" i="22"/>
  <c r="D52" i="22"/>
  <c r="A53" i="22"/>
  <c r="B53" i="22"/>
  <c r="C53" i="22"/>
  <c r="D53" i="22"/>
  <c r="A54" i="22"/>
  <c r="B54" i="22"/>
  <c r="C54" i="22"/>
  <c r="D54" i="22"/>
  <c r="A55" i="22"/>
  <c r="B55" i="22"/>
  <c r="C55" i="22"/>
  <c r="D55" i="22"/>
  <c r="A56" i="22"/>
  <c r="B56" i="22"/>
  <c r="C56" i="22"/>
  <c r="D56" i="22"/>
  <c r="A57" i="22"/>
  <c r="B57" i="22"/>
  <c r="C57" i="22"/>
  <c r="D57" i="22"/>
  <c r="A58" i="22"/>
  <c r="B58" i="22"/>
  <c r="C58" i="22"/>
  <c r="D58" i="22"/>
  <c r="A59" i="22"/>
  <c r="B59" i="22"/>
  <c r="C59" i="22"/>
  <c r="D59" i="22"/>
  <c r="A60" i="22"/>
  <c r="B60" i="22"/>
  <c r="C60" i="22"/>
  <c r="D60" i="22"/>
  <c r="A61" i="22"/>
  <c r="B61" i="22"/>
  <c r="C61" i="22"/>
  <c r="D61" i="22"/>
  <c r="A62" i="22"/>
  <c r="B62" i="22"/>
  <c r="C62" i="22"/>
  <c r="D62" i="22"/>
  <c r="A63" i="22"/>
  <c r="B63" i="22"/>
  <c r="C63" i="22"/>
  <c r="D63" i="22"/>
  <c r="A64" i="22"/>
  <c r="B64" i="22"/>
  <c r="C64" i="22"/>
  <c r="D64" i="22"/>
  <c r="A65" i="22"/>
  <c r="B65" i="22"/>
  <c r="C65" i="22"/>
  <c r="D65" i="22"/>
  <c r="A66" i="22"/>
  <c r="B66" i="22"/>
  <c r="C66" i="22"/>
  <c r="D66" i="22"/>
  <c r="A67" i="22"/>
  <c r="B67" i="22"/>
  <c r="C67" i="22"/>
  <c r="D67" i="22"/>
  <c r="A68" i="22"/>
  <c r="B68" i="22"/>
  <c r="C68" i="22"/>
  <c r="D68" i="22"/>
  <c r="A69" i="22"/>
  <c r="B69" i="22"/>
  <c r="C69" i="22"/>
  <c r="D69" i="22"/>
  <c r="A70" i="22"/>
  <c r="B70" i="22"/>
  <c r="C70" i="22"/>
  <c r="D70" i="22"/>
  <c r="A71" i="22"/>
  <c r="B71" i="22"/>
  <c r="C71" i="22"/>
  <c r="D71" i="22"/>
  <c r="A72" i="22"/>
  <c r="B72" i="22"/>
  <c r="C72" i="22"/>
  <c r="D72" i="22"/>
  <c r="A73" i="22"/>
  <c r="B73" i="22"/>
  <c r="C73" i="22"/>
  <c r="D73" i="22"/>
  <c r="A74" i="22"/>
  <c r="B74" i="22"/>
  <c r="C74" i="22"/>
  <c r="D74" i="22"/>
  <c r="A75" i="22"/>
  <c r="B75" i="22"/>
  <c r="C75" i="22"/>
  <c r="D75" i="22"/>
  <c r="A76" i="22"/>
  <c r="B76" i="22"/>
  <c r="C76" i="22"/>
  <c r="D76" i="22"/>
  <c r="A77" i="22"/>
  <c r="B77" i="22"/>
  <c r="C77" i="22"/>
  <c r="D77" i="22"/>
  <c r="A78" i="22"/>
  <c r="B78" i="22"/>
  <c r="C78" i="22"/>
  <c r="D78" i="22"/>
  <c r="A79" i="22"/>
  <c r="B79" i="22"/>
  <c r="C79" i="22"/>
  <c r="D79" i="22"/>
  <c r="A80" i="22"/>
  <c r="B80" i="22"/>
  <c r="C80" i="22"/>
  <c r="D80" i="22"/>
  <c r="A81" i="22"/>
  <c r="B81" i="22"/>
  <c r="C81" i="22"/>
  <c r="D81" i="22"/>
  <c r="A82" i="22"/>
  <c r="B82" i="22"/>
  <c r="C82" i="22"/>
  <c r="D82" i="22"/>
  <c r="A83" i="22"/>
  <c r="B83" i="22"/>
  <c r="C83" i="22"/>
  <c r="D83" i="22"/>
  <c r="A84" i="22"/>
  <c r="B84" i="22"/>
  <c r="C84" i="22"/>
  <c r="D84" i="22"/>
  <c r="A85" i="22"/>
  <c r="B85" i="22"/>
  <c r="C85" i="22"/>
  <c r="D85" i="22"/>
  <c r="A86" i="22"/>
  <c r="B86" i="22"/>
  <c r="C86" i="22"/>
  <c r="D86" i="22"/>
  <c r="A87" i="22"/>
  <c r="B87" i="22"/>
  <c r="C87" i="22"/>
  <c r="D87" i="22"/>
  <c r="A88" i="22"/>
  <c r="B88" i="22"/>
  <c r="C88" i="22"/>
  <c r="D88" i="22"/>
  <c r="A89" i="22"/>
  <c r="B89" i="22"/>
  <c r="C89" i="22"/>
  <c r="D89" i="22"/>
  <c r="A90" i="22"/>
  <c r="B90" i="22"/>
  <c r="C90" i="22"/>
  <c r="D90" i="22"/>
  <c r="A91" i="22"/>
  <c r="B91" i="22"/>
  <c r="C91" i="22"/>
  <c r="D91" i="22"/>
  <c r="A92" i="22"/>
  <c r="B92" i="22"/>
  <c r="C92" i="22"/>
  <c r="D92" i="22"/>
  <c r="A93" i="22"/>
  <c r="B93" i="22"/>
  <c r="C93" i="22"/>
  <c r="D93" i="22"/>
  <c r="A94" i="22"/>
  <c r="B94" i="22"/>
  <c r="C94" i="22"/>
  <c r="D94" i="22"/>
  <c r="A95" i="22"/>
  <c r="B95" i="22"/>
  <c r="C95" i="22"/>
  <c r="D95" i="22"/>
  <c r="A96" i="22"/>
  <c r="B96" i="22"/>
  <c r="C96" i="22"/>
  <c r="D96" i="22"/>
  <c r="A97" i="22"/>
  <c r="B97" i="22"/>
  <c r="C97" i="22"/>
  <c r="D97" i="22"/>
  <c r="A98" i="22"/>
  <c r="B98" i="22"/>
  <c r="C98" i="22"/>
  <c r="D98" i="22"/>
  <c r="A99" i="22"/>
  <c r="B99" i="22"/>
  <c r="C99" i="22"/>
  <c r="D99" i="22"/>
  <c r="A100" i="22"/>
  <c r="B100" i="22"/>
  <c r="C100" i="22"/>
  <c r="D100" i="22"/>
  <c r="B2" i="22"/>
  <c r="C2" i="22"/>
  <c r="D2" i="22"/>
  <c r="A2" i="22"/>
  <c r="M1000" i="23" l="1" a="1"/>
  <c r="M1000" i="23" s="1"/>
  <c r="M999" i="23" a="1"/>
  <c r="M999" i="23" s="1"/>
  <c r="M996" i="23" a="1"/>
  <c r="M996" i="23" s="1"/>
  <c r="M941" i="23" a="1"/>
  <c r="M941" i="23" s="1"/>
  <c r="M983" i="23" a="1"/>
  <c r="M983" i="23" s="1"/>
  <c r="M948" i="23" a="1"/>
  <c r="M948" i="23" s="1"/>
  <c r="M782" i="23" a="1"/>
  <c r="M782" i="23" s="1"/>
  <c r="M904" i="23" a="1"/>
  <c r="M904" i="23" s="1"/>
  <c r="M768" i="23" a="1"/>
  <c r="M768" i="23" s="1"/>
  <c r="M915" i="23" a="1"/>
  <c r="M915" i="23" s="1"/>
  <c r="M838" i="23" a="1"/>
  <c r="M838" i="23" s="1"/>
  <c r="M884" i="23" a="1"/>
  <c r="M884" i="23" s="1"/>
  <c r="M932" i="23" a="1"/>
  <c r="M932" i="23" s="1"/>
  <c r="M801" i="23" a="1"/>
  <c r="M801" i="23" s="1"/>
  <c r="M955" i="23" a="1"/>
  <c r="M955" i="23" s="1"/>
  <c r="M804" i="23" a="1"/>
  <c r="M804" i="23" s="1"/>
  <c r="M720" i="23" a="1"/>
  <c r="M720" i="23" s="1"/>
  <c r="M685" i="23" a="1"/>
  <c r="M685" i="23" s="1"/>
  <c r="M847" i="23" a="1"/>
  <c r="M847" i="23" s="1"/>
  <c r="M878" i="23" a="1"/>
  <c r="M878" i="23" s="1"/>
  <c r="M757" i="23" a="1"/>
  <c r="M757" i="23" s="1"/>
  <c r="M644" i="23" a="1"/>
  <c r="M644" i="23" s="1"/>
  <c r="M998" i="23" a="1"/>
  <c r="M998" i="23" s="1"/>
  <c r="M886" i="23" a="1"/>
  <c r="M886" i="23" s="1"/>
  <c r="M866" i="23" a="1"/>
  <c r="M866" i="23" s="1"/>
  <c r="M818" i="23" a="1"/>
  <c r="M818" i="23" s="1"/>
  <c r="M765" i="23" a="1"/>
  <c r="M765" i="23" s="1"/>
  <c r="M744" i="23" a="1"/>
  <c r="M744" i="23" s="1"/>
  <c r="M970" i="23" a="1"/>
  <c r="M970" i="23" s="1"/>
  <c r="M906" i="23" a="1"/>
  <c r="M906" i="23" s="1"/>
  <c r="M731" i="23" a="1"/>
  <c r="M731" i="23" s="1"/>
  <c r="M643" i="23" a="1"/>
  <c r="M643" i="23" s="1"/>
  <c r="M670" i="23" a="1"/>
  <c r="M670" i="23" s="1"/>
  <c r="M692" i="23" a="1"/>
  <c r="M692" i="23" s="1"/>
  <c r="M951" i="23" a="1"/>
  <c r="M951" i="23" s="1"/>
  <c r="M881" i="23" a="1"/>
  <c r="M881" i="23" s="1"/>
  <c r="M734" i="23" a="1"/>
  <c r="M734" i="23" s="1"/>
  <c r="M645" i="23" a="1"/>
  <c r="M645" i="23" s="1"/>
  <c r="M976" i="23" a="1"/>
  <c r="M976" i="23" s="1"/>
  <c r="M848" i="23" a="1"/>
  <c r="M848" i="23" s="1"/>
  <c r="M788" i="23" a="1"/>
  <c r="M788" i="23" s="1"/>
  <c r="M737" i="23" a="1"/>
  <c r="M737" i="23" s="1"/>
  <c r="M704" i="23" a="1"/>
  <c r="M704" i="23" s="1"/>
  <c r="M909" i="23" a="1"/>
  <c r="M909" i="23" s="1"/>
  <c r="M736" i="23" a="1"/>
  <c r="M736" i="23" s="1"/>
  <c r="M665" i="23" a="1"/>
  <c r="M665" i="23" s="1"/>
  <c r="M667" i="23" a="1"/>
  <c r="M667" i="23" s="1"/>
  <c r="M592" i="23" a="1"/>
  <c r="M592" i="23" s="1"/>
  <c r="M664" i="23" a="1"/>
  <c r="M664" i="23" s="1"/>
  <c r="M580" i="23" a="1"/>
  <c r="M580" i="23" s="1"/>
  <c r="M726" i="23" a="1"/>
  <c r="M726" i="23" s="1"/>
  <c r="M588" i="23" a="1"/>
  <c r="M588" i="23" s="1"/>
  <c r="M633" i="23" a="1"/>
  <c r="M633" i="23" s="1"/>
  <c r="M577" i="23" a="1"/>
  <c r="M577" i="23" s="1"/>
  <c r="M694" i="23" a="1"/>
  <c r="M694" i="23" s="1"/>
  <c r="M605" i="23" a="1"/>
  <c r="M605" i="23" s="1"/>
  <c r="M509" i="23" a="1"/>
  <c r="M509" i="23" s="1"/>
  <c r="M618" i="23" a="1"/>
  <c r="M618" i="23" s="1"/>
  <c r="M584" i="23" a="1"/>
  <c r="M584" i="23" s="1"/>
  <c r="M570" i="23" a="1"/>
  <c r="M570" i="23" s="1"/>
  <c r="M499" i="23" a="1"/>
  <c r="M499" i="23" s="1"/>
  <c r="M486" i="23" a="1"/>
  <c r="M486" i="23" s="1"/>
  <c r="M543" i="23" a="1"/>
  <c r="M543" i="23" s="1"/>
  <c r="M461" i="23" a="1"/>
  <c r="M461" i="23" s="1"/>
  <c r="M556" i="23" a="1"/>
  <c r="M556" i="23" s="1"/>
  <c r="M642" i="23" a="1"/>
  <c r="M642" i="23" s="1"/>
  <c r="M480" i="23" a="1"/>
  <c r="M480" i="23" s="1"/>
  <c r="M487" i="23" a="1"/>
  <c r="M487" i="23" s="1"/>
  <c r="M460" i="23" a="1"/>
  <c r="M460" i="23" s="1"/>
  <c r="M422" i="23" a="1"/>
  <c r="M422" i="23" s="1"/>
  <c r="M448" i="23" a="1"/>
  <c r="M448" i="23" s="1"/>
  <c r="M466" i="23" a="1"/>
  <c r="M466" i="23" s="1"/>
  <c r="M428" i="23" a="1"/>
  <c r="M428" i="23" s="1"/>
  <c r="M449" i="23" a="1"/>
  <c r="M449" i="23" s="1"/>
  <c r="M504" i="23" a="1"/>
  <c r="M504" i="23" s="1"/>
  <c r="M441" i="23" a="1"/>
  <c r="M441" i="23" s="1"/>
  <c r="M969" i="23" a="1"/>
  <c r="M969" i="23" s="1"/>
  <c r="M953" i="23" a="1"/>
  <c r="M953" i="23" s="1"/>
  <c r="M863" i="23" a="1"/>
  <c r="M863" i="23" s="1"/>
  <c r="M696" i="23" a="1"/>
  <c r="M696" i="23" s="1"/>
  <c r="M903" i="23" a="1"/>
  <c r="M903" i="23" s="1"/>
  <c r="M862" i="23" a="1"/>
  <c r="M862" i="23" s="1"/>
  <c r="M911" i="23" a="1"/>
  <c r="M911" i="23" s="1"/>
  <c r="M868" i="23" a="1"/>
  <c r="M868" i="23" s="1"/>
  <c r="M889" i="23" a="1"/>
  <c r="M889" i="23" s="1"/>
  <c r="M776" i="23" a="1"/>
  <c r="M776" i="23" s="1"/>
  <c r="M799" i="23" a="1"/>
  <c r="M799" i="23" s="1"/>
  <c r="M719" i="23" a="1"/>
  <c r="M719" i="23" s="1"/>
  <c r="M640" i="23" a="1"/>
  <c r="M640" i="23" s="1"/>
  <c r="M986" i="23" a="1"/>
  <c r="M986" i="23" s="1"/>
  <c r="M1006" i="23" a="1"/>
  <c r="M1006" i="23" s="1"/>
  <c r="M753" i="23" a="1"/>
  <c r="M753" i="23" s="1"/>
  <c r="M654" i="23" a="1"/>
  <c r="M654" i="23" s="1"/>
  <c r="M981" i="23" a="1"/>
  <c r="M981" i="23" s="1"/>
  <c r="M997" i="23" a="1"/>
  <c r="M997" i="23" s="1"/>
  <c r="M933" i="23" a="1"/>
  <c r="M933" i="23" s="1"/>
  <c r="M865" i="23" a="1"/>
  <c r="M865" i="23" s="1"/>
  <c r="M817" i="23" a="1"/>
  <c r="M817" i="23" s="1"/>
  <c r="M721" i="23" a="1"/>
  <c r="M721" i="23" s="1"/>
  <c r="M943" i="23" a="1"/>
  <c r="M943" i="23" s="1"/>
  <c r="M902" i="23" a="1"/>
  <c r="M902" i="23" s="1"/>
  <c r="M780" i="23" a="1"/>
  <c r="M780" i="23" s="1"/>
  <c r="M724" i="23" a="1"/>
  <c r="M724" i="23" s="1"/>
  <c r="M797" i="23" a="1"/>
  <c r="M797" i="23" s="1"/>
  <c r="M673" i="23" a="1"/>
  <c r="M673" i="23" s="1"/>
  <c r="M705" i="23" a="1"/>
  <c r="M705" i="23" s="1"/>
  <c r="M945" i="23" a="1"/>
  <c r="M945" i="23" s="1"/>
  <c r="M846" i="23" a="1"/>
  <c r="M846" i="23" s="1"/>
  <c r="M775" i="23" a="1"/>
  <c r="M775" i="23" s="1"/>
  <c r="M715" i="23" a="1"/>
  <c r="M715" i="23" s="1"/>
  <c r="M619" i="23" a="1"/>
  <c r="M619" i="23" s="1"/>
  <c r="M956" i="23" a="1"/>
  <c r="M956" i="23" s="1"/>
  <c r="M843" i="23" a="1"/>
  <c r="M843" i="23" s="1"/>
  <c r="M784" i="23" a="1"/>
  <c r="M784" i="23" s="1"/>
  <c r="M689" i="23" a="1"/>
  <c r="M689" i="23" s="1"/>
  <c r="M892" i="23" a="1"/>
  <c r="M892" i="23" s="1"/>
  <c r="M962" i="23" a="1"/>
  <c r="M962" i="23" s="1"/>
  <c r="M783" i="23" a="1"/>
  <c r="M783" i="23" s="1"/>
  <c r="M732" i="23" a="1"/>
  <c r="M732" i="23" s="1"/>
  <c r="M660" i="23" a="1"/>
  <c r="M660" i="23" s="1"/>
  <c r="M561" i="23" a="1"/>
  <c r="M561" i="23" s="1"/>
  <c r="M569" i="23" a="1"/>
  <c r="M569" i="23" s="1"/>
  <c r="M663" i="23" a="1"/>
  <c r="M663" i="23" s="1"/>
  <c r="M717" i="23" a="1"/>
  <c r="M717" i="23" s="1"/>
  <c r="M628" i="23" a="1"/>
  <c r="M628" i="23" s="1"/>
  <c r="M541" i="23" a="1"/>
  <c r="M541" i="23" s="1"/>
  <c r="M635" i="23" a="1"/>
  <c r="M635" i="23" s="1"/>
  <c r="M604" i="23" a="1"/>
  <c r="M604" i="23" s="1"/>
  <c r="M637" i="23" a="1"/>
  <c r="M637" i="23" s="1"/>
  <c r="M616" i="23" a="1"/>
  <c r="M616" i="23" s="1"/>
  <c r="M762" i="23" a="1"/>
  <c r="M762" i="23" s="1"/>
  <c r="M564" i="23" a="1"/>
  <c r="M564" i="23" s="1"/>
  <c r="M566" i="23" a="1"/>
  <c r="M566" i="23" s="1"/>
  <c r="M478" i="23" a="1"/>
  <c r="M478" i="23" s="1"/>
  <c r="M525" i="23" a="1"/>
  <c r="M525" i="23" s="1"/>
  <c r="M459" i="23" a="1"/>
  <c r="M459" i="23" s="1"/>
  <c r="M626" i="23" a="1"/>
  <c r="M626" i="23" s="1"/>
  <c r="M482" i="23" a="1"/>
  <c r="M482" i="23" s="1"/>
  <c r="M483" i="23" a="1"/>
  <c r="M483" i="23" s="1"/>
  <c r="M457" i="23" a="1"/>
  <c r="M457" i="23" s="1"/>
  <c r="M434" i="23" a="1"/>
  <c r="M434" i="23" s="1"/>
  <c r="M443" i="23" a="1"/>
  <c r="M443" i="23" s="1"/>
  <c r="M497" i="23" a="1"/>
  <c r="M497" i="23" s="1"/>
  <c r="M446" i="23" a="1"/>
  <c r="M446" i="23" s="1"/>
  <c r="M490" i="23" a="1"/>
  <c r="M490" i="23" s="1"/>
  <c r="M436" i="23" a="1"/>
  <c r="M436" i="23" s="1"/>
  <c r="M527" i="23" a="1"/>
  <c r="M527" i="23" s="1"/>
  <c r="M924" i="23" a="1"/>
  <c r="M924" i="23" s="1"/>
  <c r="M992" i="23" a="1"/>
  <c r="M992" i="23" s="1"/>
  <c r="M919" i="23" a="1"/>
  <c r="M919" i="23" s="1"/>
  <c r="M856" i="23" a="1"/>
  <c r="M856" i="23" s="1"/>
  <c r="M1004" i="23" a="1"/>
  <c r="M1004" i="23" s="1"/>
  <c r="M905" i="23" a="1"/>
  <c r="M905" i="23" s="1"/>
  <c r="M808" i="23" a="1"/>
  <c r="M808" i="23" s="1"/>
  <c r="M880" i="23" a="1"/>
  <c r="M880" i="23" s="1"/>
  <c r="M687" i="23" a="1"/>
  <c r="M687" i="23" s="1"/>
  <c r="M934" i="23" a="1"/>
  <c r="M934" i="23" s="1"/>
  <c r="M798" i="23" a="1"/>
  <c r="M798" i="23" s="1"/>
  <c r="M716" i="23" a="1"/>
  <c r="M716" i="23" s="1"/>
  <c r="M575" i="23" a="1"/>
  <c r="M575" i="23" s="1"/>
  <c r="M973" i="23" a="1"/>
  <c r="M973" i="23" s="1"/>
  <c r="M867" i="23" a="1"/>
  <c r="M867" i="23" s="1"/>
  <c r="M812" i="23" a="1"/>
  <c r="M812" i="23" s="1"/>
  <c r="M743" i="23" a="1"/>
  <c r="M743" i="23" s="1"/>
  <c r="M652" i="23" a="1"/>
  <c r="M652" i="23" s="1"/>
  <c r="M938" i="23" a="1"/>
  <c r="M938" i="23" s="1"/>
  <c r="M835" i="23" a="1"/>
  <c r="M835" i="23" s="1"/>
  <c r="M802" i="23" a="1"/>
  <c r="M802" i="23" s="1"/>
  <c r="M711" i="23" a="1"/>
  <c r="M711" i="23" s="1"/>
  <c r="M940" i="23" a="1"/>
  <c r="M940" i="23" s="1"/>
  <c r="M779" i="23" a="1"/>
  <c r="M779" i="23" s="1"/>
  <c r="M693" i="23" a="1"/>
  <c r="M693" i="23" s="1"/>
  <c r="M806" i="23" a="1"/>
  <c r="M806" i="23" s="1"/>
  <c r="M675" i="23" a="1"/>
  <c r="M675" i="23" s="1"/>
  <c r="M649" i="23" a="1"/>
  <c r="M649" i="23" s="1"/>
  <c r="M910" i="23" a="1"/>
  <c r="M910" i="23" s="1"/>
  <c r="M834" i="23" a="1"/>
  <c r="M834" i="23" s="1"/>
  <c r="M772" i="23" a="1"/>
  <c r="M772" i="23" s="1"/>
  <c r="M574" i="23" a="1"/>
  <c r="M574" i="23" s="1"/>
  <c r="M922" i="23" a="1"/>
  <c r="M922" i="23" s="1"/>
  <c r="M836" i="23" a="1"/>
  <c r="M836" i="23" s="1"/>
  <c r="M752" i="23" a="1"/>
  <c r="M752" i="23" s="1"/>
  <c r="M688" i="23" a="1"/>
  <c r="M688" i="23" s="1"/>
  <c r="M873" i="23" a="1"/>
  <c r="M873" i="23" s="1"/>
  <c r="M926" i="23" a="1"/>
  <c r="M926" i="23" s="1"/>
  <c r="M659" i="23" a="1"/>
  <c r="M659" i="23" s="1"/>
  <c r="M553" i="23" a="1"/>
  <c r="M553" i="23" s="1"/>
  <c r="M662" i="23" a="1"/>
  <c r="M662" i="23" s="1"/>
  <c r="M565" i="23" a="1"/>
  <c r="M565" i="23" s="1"/>
  <c r="M656" i="23" a="1"/>
  <c r="M656" i="23" s="1"/>
  <c r="M706" i="23" a="1"/>
  <c r="M706" i="23" s="1"/>
  <c r="M576" i="23" a="1"/>
  <c r="M576" i="23" s="1"/>
  <c r="M627" i="23" a="1"/>
  <c r="M627" i="23" s="1"/>
  <c r="M537" i="23" a="1"/>
  <c r="M537" i="23" s="1"/>
  <c r="M567" i="23" a="1"/>
  <c r="M567" i="23" s="1"/>
  <c r="M636" i="23" a="1"/>
  <c r="M636" i="23" s="1"/>
  <c r="M741" i="23" a="1"/>
  <c r="M741" i="23" s="1"/>
  <c r="M646" i="23" a="1"/>
  <c r="M646" i="23" s="1"/>
  <c r="M557" i="23" a="1"/>
  <c r="M557" i="23" s="1"/>
  <c r="M511" i="23" a="1"/>
  <c r="M511" i="23" s="1"/>
  <c r="M473" i="23" a="1"/>
  <c r="M473" i="23" s="1"/>
  <c r="M517" i="23" a="1"/>
  <c r="M517" i="23" s="1"/>
  <c r="M549" i="23" a="1"/>
  <c r="M549" i="23" s="1"/>
  <c r="M516" i="23" a="1"/>
  <c r="M516" i="23" s="1"/>
  <c r="M559" i="23" a="1"/>
  <c r="M559" i="23" s="1"/>
  <c r="M610" i="23" a="1"/>
  <c r="M610" i="23" s="1"/>
  <c r="M520" i="23" a="1"/>
  <c r="M520" i="23" s="1"/>
  <c r="M582" i="23" a="1"/>
  <c r="M582" i="23" s="1"/>
  <c r="M501" i="23" a="1"/>
  <c r="M501" i="23" s="1"/>
  <c r="M479" i="23" a="1"/>
  <c r="M479" i="23" s="1"/>
  <c r="M455" i="23" a="1"/>
  <c r="M455" i="23" s="1"/>
  <c r="M386" i="23" a="1"/>
  <c r="M386" i="23" s="1"/>
  <c r="M437" i="23" a="1"/>
  <c r="M437" i="23" s="1"/>
  <c r="M913" i="23" a="1"/>
  <c r="M913" i="23" s="1"/>
  <c r="M979" i="23" a="1"/>
  <c r="M979" i="23" s="1"/>
  <c r="M807" i="23" a="1"/>
  <c r="M807" i="23" s="1"/>
  <c r="M900" i="23" a="1"/>
  <c r="M900" i="23" s="1"/>
  <c r="M984" i="23" a="1"/>
  <c r="M984" i="23" s="1"/>
  <c r="M859" i="23" a="1"/>
  <c r="M859" i="23" s="1"/>
  <c r="M864" i="23" a="1"/>
  <c r="M864" i="23" s="1"/>
  <c r="M759" i="23" a="1"/>
  <c r="M759" i="23" s="1"/>
  <c r="M879" i="23" a="1"/>
  <c r="M879" i="23" s="1"/>
  <c r="M883" i="23" a="1"/>
  <c r="M883" i="23" s="1"/>
  <c r="M916" i="23" a="1"/>
  <c r="M916" i="23" s="1"/>
  <c r="M958" i="23" a="1"/>
  <c r="M958" i="23" s="1"/>
  <c r="M1002" i="23" a="1"/>
  <c r="M1002" i="23" s="1"/>
  <c r="M810" i="23" a="1"/>
  <c r="M810" i="23" s="1"/>
  <c r="M727" i="23" a="1"/>
  <c r="M727" i="23" s="1"/>
  <c r="M930" i="23" a="1"/>
  <c r="M930" i="23" s="1"/>
  <c r="M917" i="23" a="1"/>
  <c r="M917" i="23" s="1"/>
  <c r="M869" i="23" a="1"/>
  <c r="M869" i="23" s="1"/>
  <c r="M833" i="23" a="1"/>
  <c r="M833" i="23" s="1"/>
  <c r="M795" i="23" a="1"/>
  <c r="M795" i="23" s="1"/>
  <c r="M761" i="23" a="1"/>
  <c r="M761" i="23" s="1"/>
  <c r="M703" i="23" a="1"/>
  <c r="M703" i="23" s="1"/>
  <c r="M939" i="23" a="1"/>
  <c r="M939" i="23" s="1"/>
  <c r="M896" i="23" a="1"/>
  <c r="M896" i="23" s="1"/>
  <c r="M749" i="23" a="1"/>
  <c r="M749" i="23" s="1"/>
  <c r="M679" i="23" a="1"/>
  <c r="M679" i="23" s="1"/>
  <c r="M676" i="23" a="1"/>
  <c r="M676" i="23" s="1"/>
  <c r="M733" i="23" a="1"/>
  <c r="M733" i="23" s="1"/>
  <c r="M829" i="23" a="1"/>
  <c r="M829" i="23" s="1"/>
  <c r="M767" i="23" a="1"/>
  <c r="M767" i="23" s="1"/>
  <c r="M994" i="23" a="1"/>
  <c r="M994" i="23" s="1"/>
  <c r="M912" i="23" a="1"/>
  <c r="M912" i="23" s="1"/>
  <c r="M823" i="23" a="1"/>
  <c r="M823" i="23" s="1"/>
  <c r="M748" i="23" a="1"/>
  <c r="M748" i="23" s="1"/>
  <c r="M854" i="23" a="1"/>
  <c r="M854" i="23" s="1"/>
  <c r="M657" i="23" a="1"/>
  <c r="M657" i="23" s="1"/>
  <c r="M608" i="23" a="1"/>
  <c r="M608" i="23" s="1"/>
  <c r="M573" i="23" a="1"/>
  <c r="M573" i="23" s="1"/>
  <c r="M655" i="23" a="1"/>
  <c r="M655" i="23" s="1"/>
  <c r="M837" i="23" a="1"/>
  <c r="M837" i="23" s="1"/>
  <c r="M702" i="23" a="1"/>
  <c r="M702" i="23" s="1"/>
  <c r="M571" i="23" a="1"/>
  <c r="M571" i="23" s="1"/>
  <c r="M617" i="23" a="1"/>
  <c r="M617" i="23" s="1"/>
  <c r="M789" i="23" a="1"/>
  <c r="M789" i="23" s="1"/>
  <c r="M630" i="23" a="1"/>
  <c r="M630" i="23" s="1"/>
  <c r="M606" i="23" a="1"/>
  <c r="M606" i="23" s="1"/>
  <c r="M634" i="23" a="1"/>
  <c r="M634" i="23" s="1"/>
  <c r="M614" i="23" a="1"/>
  <c r="M614" i="23" s="1"/>
  <c r="M735" i="23" a="1"/>
  <c r="M735" i="23" s="1"/>
  <c r="M624" i="23" a="1"/>
  <c r="M624" i="23" s="1"/>
  <c r="M545" i="23" a="1"/>
  <c r="M545" i="23" s="1"/>
  <c r="M506" i="23" a="1"/>
  <c r="M506" i="23" s="1"/>
  <c r="M451" i="23" a="1"/>
  <c r="M451" i="23" s="1"/>
  <c r="M512" i="23" a="1"/>
  <c r="M512" i="23" s="1"/>
  <c r="M536" i="23" a="1"/>
  <c r="M536" i="23" s="1"/>
  <c r="M505" i="23" a="1"/>
  <c r="M505" i="23" s="1"/>
  <c r="M526" i="23" a="1"/>
  <c r="M526" i="23" s="1"/>
  <c r="M452" i="23" a="1"/>
  <c r="M452" i="23" s="1"/>
  <c r="M475" i="23" a="1"/>
  <c r="M475" i="23" s="1"/>
  <c r="M435" i="23" a="1"/>
  <c r="M435" i="23" s="1"/>
  <c r="M439" i="23" a="1"/>
  <c r="M439" i="23" s="1"/>
  <c r="M477" i="23" a="1"/>
  <c r="M477" i="23" s="1"/>
  <c r="M450" i="23" a="1"/>
  <c r="M450" i="23" s="1"/>
  <c r="M710" i="23" a="1"/>
  <c r="M710" i="23" s="1"/>
  <c r="M417" i="23" a="1"/>
  <c r="M417" i="23" s="1"/>
  <c r="M474" i="23" a="1"/>
  <c r="M474" i="23" s="1"/>
  <c r="M554" i="23" a="1"/>
  <c r="M554" i="23" s="1"/>
  <c r="M876" i="23" a="1"/>
  <c r="M876" i="23" s="1"/>
  <c r="M907" i="23" a="1"/>
  <c r="M907" i="23" s="1"/>
  <c r="M841" i="23" a="1"/>
  <c r="M841" i="23" s="1"/>
  <c r="M993" i="23" a="1"/>
  <c r="M993" i="23" s="1"/>
  <c r="M824" i="23" a="1"/>
  <c r="M824" i="23" s="1"/>
  <c r="M971" i="23" a="1"/>
  <c r="M971" i="23" s="1"/>
  <c r="M851" i="23" a="1"/>
  <c r="M851" i="23" s="1"/>
  <c r="M857" i="23" a="1"/>
  <c r="M857" i="23" s="1"/>
  <c r="M813" i="23" a="1"/>
  <c r="M813" i="23" s="1"/>
  <c r="M860" i="23" a="1"/>
  <c r="M860" i="23" s="1"/>
  <c r="M960" i="23" a="1"/>
  <c r="M960" i="23" s="1"/>
  <c r="M870" i="23" a="1"/>
  <c r="M870" i="23" s="1"/>
  <c r="M872" i="23" a="1"/>
  <c r="M872" i="23" s="1"/>
  <c r="M989" i="23" a="1"/>
  <c r="M989" i="23" s="1"/>
  <c r="M942" i="23" a="1"/>
  <c r="M942" i="23" s="1"/>
  <c r="M850" i="23" a="1"/>
  <c r="M850" i="23" s="1"/>
  <c r="M805" i="23" a="1"/>
  <c r="M805" i="23" s="1"/>
  <c r="M695" i="23" a="1"/>
  <c r="M695" i="23" s="1"/>
  <c r="M1003" i="23" a="1"/>
  <c r="M1003" i="23" s="1"/>
  <c r="M874" i="23" a="1"/>
  <c r="M874" i="23" s="1"/>
  <c r="M774" i="23" a="1"/>
  <c r="M774" i="23" s="1"/>
  <c r="M651" i="23" a="1"/>
  <c r="M651" i="23" s="1"/>
  <c r="M831" i="23" a="1"/>
  <c r="M831" i="23" s="1"/>
  <c r="M786" i="23" a="1"/>
  <c r="M786" i="23" s="1"/>
  <c r="M760" i="23" a="1"/>
  <c r="M760" i="23" s="1"/>
  <c r="M700" i="23" a="1"/>
  <c r="M700" i="23" s="1"/>
  <c r="M893" i="23" a="1"/>
  <c r="M893" i="23" s="1"/>
  <c r="M830" i="23" a="1"/>
  <c r="M830" i="23" s="1"/>
  <c r="M758" i="23" a="1"/>
  <c r="M758" i="23" s="1"/>
  <c r="M680" i="23" a="1"/>
  <c r="M680" i="23" s="1"/>
  <c r="M701" i="23" a="1"/>
  <c r="M701" i="23" s="1"/>
  <c r="M609" i="23" a="1"/>
  <c r="M609" i="23" s="1"/>
  <c r="M899" i="23" a="1"/>
  <c r="M899" i="23" s="1"/>
  <c r="M828" i="23" a="1"/>
  <c r="M828" i="23" s="1"/>
  <c r="M712" i="23" a="1"/>
  <c r="M712" i="23" s="1"/>
  <c r="M894" i="23" a="1"/>
  <c r="M894" i="23" s="1"/>
  <c r="M901" i="23" a="1"/>
  <c r="M901" i="23" s="1"/>
  <c r="M814" i="23" a="1"/>
  <c r="M814" i="23" s="1"/>
  <c r="M844" i="23" a="1"/>
  <c r="M844" i="23" s="1"/>
  <c r="M763" i="23" a="1"/>
  <c r="M763" i="23" s="1"/>
  <c r="M653" i="23" a="1"/>
  <c r="M653" i="23" s="1"/>
  <c r="M607" i="23" a="1"/>
  <c r="M607" i="23" s="1"/>
  <c r="M493" i="23" a="1"/>
  <c r="M493" i="23" s="1"/>
  <c r="M629" i="23" a="1"/>
  <c r="M629" i="23" s="1"/>
  <c r="M794" i="23" a="1"/>
  <c r="M794" i="23" s="1"/>
  <c r="M531" i="23" a="1"/>
  <c r="M531" i="23" s="1"/>
  <c r="M613" i="23" a="1"/>
  <c r="M613" i="23" s="1"/>
  <c r="M746" i="23" a="1"/>
  <c r="M746" i="23" s="1"/>
  <c r="M625" i="23" a="1"/>
  <c r="M625" i="23" s="1"/>
  <c r="M603" i="23" a="1"/>
  <c r="M603" i="23" s="1"/>
  <c r="M632" i="23" a="1"/>
  <c r="M632" i="23" s="1"/>
  <c r="M612" i="23" a="1"/>
  <c r="M612" i="23" s="1"/>
  <c r="M623" i="23" a="1"/>
  <c r="M623" i="23" s="1"/>
  <c r="M535" i="23" a="1"/>
  <c r="M535" i="23" s="1"/>
  <c r="M503" i="23" a="1"/>
  <c r="M503" i="23" s="1"/>
  <c r="M447" i="23" a="1"/>
  <c r="M447" i="23" s="1"/>
  <c r="M507" i="23" a="1"/>
  <c r="M507" i="23" s="1"/>
  <c r="M533" i="23" a="1"/>
  <c r="M533" i="23" s="1"/>
  <c r="M502" i="23" a="1"/>
  <c r="M502" i="23" s="1"/>
  <c r="M539" i="23" a="1"/>
  <c r="M539" i="23" s="1"/>
  <c r="M524" i="23" a="1"/>
  <c r="M524" i="23" s="1"/>
  <c r="M590" i="23" a="1"/>
  <c r="M590" i="23" s="1"/>
  <c r="M596" i="23" a="1"/>
  <c r="M596" i="23" s="1"/>
  <c r="M462" i="23" a="1"/>
  <c r="M462" i="23" s="1"/>
  <c r="M551" i="23" a="1"/>
  <c r="M551" i="23" s="1"/>
  <c r="M404" i="23" a="1"/>
  <c r="M404" i="23" s="1"/>
  <c r="M438" i="23" a="1"/>
  <c r="M438" i="23" s="1"/>
  <c r="M470" i="23" a="1"/>
  <c r="M470" i="23" s="1"/>
  <c r="M431" i="23" a="1"/>
  <c r="M431" i="23" s="1"/>
  <c r="M529" i="23" a="1"/>
  <c r="M529" i="23" s="1"/>
  <c r="M481" i="23" a="1"/>
  <c r="M481" i="23" s="1"/>
  <c r="M413" i="23" a="1"/>
  <c r="M413" i="23" s="1"/>
  <c r="M472" i="23" a="1"/>
  <c r="M472" i="23" s="1"/>
  <c r="M1001" i="23" a="1"/>
  <c r="M1001" i="23" s="1"/>
  <c r="M897" i="23" a="1"/>
  <c r="M897" i="23" s="1"/>
  <c r="M877" i="23" a="1"/>
  <c r="M877" i="23" s="1"/>
  <c r="M988" i="23" a="1"/>
  <c r="M988" i="23" s="1"/>
  <c r="M908" i="23" a="1"/>
  <c r="M908" i="23" s="1"/>
  <c r="M931" i="23" a="1"/>
  <c r="M931" i="23" s="1"/>
  <c r="M815" i="23" a="1"/>
  <c r="M815" i="23" s="1"/>
  <c r="M995" i="23" a="1"/>
  <c r="M995" i="23" s="1"/>
  <c r="M918" i="23" a="1"/>
  <c r="M918" i="23" s="1"/>
  <c r="M961" i="23" a="1"/>
  <c r="M961" i="23" s="1"/>
  <c r="M728" i="23" a="1"/>
  <c r="M728" i="23" s="1"/>
  <c r="M991" i="23" a="1"/>
  <c r="M991" i="23" s="1"/>
  <c r="M849" i="23" a="1"/>
  <c r="M849" i="23" s="1"/>
  <c r="M952" i="23" a="1"/>
  <c r="M952" i="23" s="1"/>
  <c r="M853" i="23" a="1"/>
  <c r="M853" i="23" s="1"/>
  <c r="M756" i="23" a="1"/>
  <c r="M756" i="23" s="1"/>
  <c r="M966" i="23" a="1"/>
  <c r="M966" i="23" s="1"/>
  <c r="M972" i="23" a="1"/>
  <c r="M972" i="23" s="1"/>
  <c r="M842" i="23" a="1"/>
  <c r="M842" i="23" s="1"/>
  <c r="M800" i="23" a="1"/>
  <c r="M800" i="23" s="1"/>
  <c r="M686" i="23" a="1"/>
  <c r="M686" i="23" s="1"/>
  <c r="M832" i="23" a="1"/>
  <c r="M832" i="23" s="1"/>
  <c r="M954" i="23" a="1"/>
  <c r="M954" i="23" s="1"/>
  <c r="M764" i="23" a="1"/>
  <c r="M764" i="23" s="1"/>
  <c r="M699" i="23" a="1"/>
  <c r="M699" i="23" s="1"/>
  <c r="M822" i="23" a="1"/>
  <c r="M822" i="23" s="1"/>
  <c r="M747" i="23" a="1"/>
  <c r="M747" i="23" s="1"/>
  <c r="M639" i="23" a="1"/>
  <c r="M639" i="23" s="1"/>
  <c r="M921" i="23" a="1"/>
  <c r="M921" i="23" s="1"/>
  <c r="M803" i="23" a="1"/>
  <c r="M803" i="23" s="1"/>
  <c r="M766" i="23" a="1"/>
  <c r="M766" i="23" s="1"/>
  <c r="M777" i="23" a="1"/>
  <c r="M777" i="23" s="1"/>
  <c r="M684" i="23" a="1"/>
  <c r="M684" i="23" s="1"/>
  <c r="M729" i="23" a="1"/>
  <c r="M729" i="23" s="1"/>
  <c r="M947" i="23" a="1"/>
  <c r="M947" i="23" s="1"/>
  <c r="M888" i="23" a="1"/>
  <c r="M888" i="23" s="1"/>
  <c r="M827" i="23" a="1"/>
  <c r="M827" i="23" s="1"/>
  <c r="M697" i="23" a="1"/>
  <c r="M697" i="23" s="1"/>
  <c r="M985" i="23" a="1"/>
  <c r="M985" i="23" s="1"/>
  <c r="M895" i="23" a="1"/>
  <c r="M895" i="23" s="1"/>
  <c r="M722" i="23" a="1"/>
  <c r="M722" i="23" s="1"/>
  <c r="M946" i="23" a="1"/>
  <c r="M946" i="23" s="1"/>
  <c r="M990" i="23" a="1"/>
  <c r="M990" i="23" s="1"/>
  <c r="M661" i="23" a="1"/>
  <c r="M661" i="23" s="1"/>
  <c r="M650" i="23" a="1"/>
  <c r="M650" i="23" s="1"/>
  <c r="M600" i="23" a="1"/>
  <c r="M600" i="23" s="1"/>
  <c r="M669" i="23" a="1"/>
  <c r="M669" i="23" s="1"/>
  <c r="M601" i="23" a="1"/>
  <c r="M601" i="23" s="1"/>
  <c r="M781" i="23" a="1"/>
  <c r="M781" i="23" s="1"/>
  <c r="M682" i="23" a="1"/>
  <c r="M682" i="23" s="1"/>
  <c r="M742" i="23" a="1"/>
  <c r="M742" i="23" s="1"/>
  <c r="M622" i="23" a="1"/>
  <c r="M622" i="23" s="1"/>
  <c r="M599" i="23" a="1"/>
  <c r="M599" i="23" s="1"/>
  <c r="M631" i="23" a="1"/>
  <c r="M631" i="23" s="1"/>
  <c r="M611" i="23" a="1"/>
  <c r="M611" i="23" s="1"/>
  <c r="M713" i="23" a="1"/>
  <c r="M713" i="23" s="1"/>
  <c r="M591" i="23" a="1"/>
  <c r="M591" i="23" s="1"/>
  <c r="M498" i="23" a="1"/>
  <c r="M498" i="23" s="1"/>
  <c r="M568" i="23" a="1"/>
  <c r="M568" i="23" s="1"/>
  <c r="M496" i="23" a="1"/>
  <c r="M496" i="23" s="1"/>
  <c r="M532" i="23" a="1"/>
  <c r="M532" i="23" s="1"/>
  <c r="M594" i="23" a="1"/>
  <c r="M594" i="23" s="1"/>
  <c r="M523" i="23" a="1"/>
  <c r="M523" i="23" s="1"/>
  <c r="M579" i="23" a="1"/>
  <c r="M579" i="23" s="1"/>
  <c r="M415" i="23" a="1"/>
  <c r="M415" i="23" s="1"/>
  <c r="M548" i="23" a="1"/>
  <c r="M548" i="23" s="1"/>
  <c r="M508" i="23" a="1"/>
  <c r="M508" i="23" s="1"/>
  <c r="M429" i="23" a="1"/>
  <c r="M429" i="23" s="1"/>
  <c r="M464" i="23" a="1"/>
  <c r="M464" i="23" s="1"/>
  <c r="M426" i="23" a="1"/>
  <c r="M426" i="23" s="1"/>
  <c r="M445" i="23" a="1"/>
  <c r="M445" i="23" s="1"/>
  <c r="M522" i="23" a="1"/>
  <c r="M522" i="23" s="1"/>
  <c r="M458" i="23" a="1"/>
  <c r="M458" i="23" s="1"/>
  <c r="M500" i="23" a="1"/>
  <c r="M500" i="23" s="1"/>
  <c r="M377" i="23" a="1"/>
  <c r="M377" i="23" s="1"/>
  <c r="M469" i="23" a="1"/>
  <c r="M469" i="23" s="1"/>
  <c r="M787" i="23" a="1"/>
  <c r="M787" i="23" s="1"/>
  <c r="M855" i="23" a="1"/>
  <c r="M855" i="23" s="1"/>
  <c r="M975" i="23" a="1"/>
  <c r="M975" i="23" s="1"/>
  <c r="M819" i="23" a="1"/>
  <c r="M819" i="23" s="1"/>
  <c r="M927" i="23" a="1"/>
  <c r="M927" i="23" s="1"/>
  <c r="M785" i="23" a="1"/>
  <c r="M785" i="23" s="1"/>
  <c r="M977" i="23" a="1"/>
  <c r="M977" i="23" s="1"/>
  <c r="M839" i="23" a="1"/>
  <c r="M839" i="23" s="1"/>
  <c r="M944" i="23" a="1"/>
  <c r="M944" i="23" s="1"/>
  <c r="M968" i="23" a="1"/>
  <c r="M968" i="23" s="1"/>
  <c r="M980" i="23" a="1"/>
  <c r="M980" i="23" s="1"/>
  <c r="M982" i="23" a="1"/>
  <c r="M982" i="23" s="1"/>
  <c r="M816" i="23" a="1"/>
  <c r="M816" i="23" s="1"/>
  <c r="M739" i="23" a="1"/>
  <c r="M739" i="23" s="1"/>
  <c r="M963" i="23" a="1"/>
  <c r="M963" i="23" s="1"/>
  <c r="M925" i="23" a="1"/>
  <c r="M925" i="23" s="1"/>
  <c r="M840" i="23" a="1"/>
  <c r="M840" i="23" s="1"/>
  <c r="M949" i="23" a="1"/>
  <c r="M949" i="23" s="1"/>
  <c r="M978" i="23" a="1"/>
  <c r="M978" i="23" s="1"/>
  <c r="M950" i="23" a="1"/>
  <c r="M950" i="23" s="1"/>
  <c r="M754" i="23" a="1"/>
  <c r="M754" i="23" s="1"/>
  <c r="M935" i="23" a="1"/>
  <c r="M935" i="23" s="1"/>
  <c r="M821" i="23" a="1"/>
  <c r="M821" i="23" s="1"/>
  <c r="M615" i="23" a="1"/>
  <c r="M615" i="23" s="1"/>
  <c r="M885" i="23" a="1"/>
  <c r="M885" i="23" s="1"/>
  <c r="M796" i="23" a="1"/>
  <c r="M796" i="23" s="1"/>
  <c r="M750" i="23" a="1"/>
  <c r="M750" i="23" s="1"/>
  <c r="M638" i="23" a="1"/>
  <c r="M638" i="23" s="1"/>
  <c r="M790" i="23" a="1"/>
  <c r="M790" i="23" s="1"/>
  <c r="M751" i="23" a="1"/>
  <c r="M751" i="23" s="1"/>
  <c r="M1007" i="23" a="1"/>
  <c r="M1007" i="23" s="1"/>
  <c r="M887" i="23" a="1"/>
  <c r="M887" i="23" s="1"/>
  <c r="M826" i="23" a="1"/>
  <c r="M826" i="23" s="1"/>
  <c r="M683" i="23" a="1"/>
  <c r="M683" i="23" s="1"/>
  <c r="M974" i="23" a="1"/>
  <c r="M974" i="23" s="1"/>
  <c r="M891" i="23" a="1"/>
  <c r="M891" i="23" s="1"/>
  <c r="M792" i="23" a="1"/>
  <c r="M792" i="23" s="1"/>
  <c r="M718" i="23" a="1"/>
  <c r="M718" i="23" s="1"/>
  <c r="M965" i="23" a="1"/>
  <c r="M965" i="23" s="1"/>
  <c r="M898" i="23" a="1"/>
  <c r="M898" i="23" s="1"/>
  <c r="M598" i="23" a="1"/>
  <c r="M598" i="23" s="1"/>
  <c r="M648" i="23" a="1"/>
  <c r="M648" i="23" s="1"/>
  <c r="M714" i="23" a="1"/>
  <c r="M714" i="23" s="1"/>
  <c r="M595" i="23" a="1"/>
  <c r="M595" i="23" s="1"/>
  <c r="M668" i="23" a="1"/>
  <c r="M668" i="23" s="1"/>
  <c r="M589" i="23" a="1"/>
  <c r="M589" i="23" s="1"/>
  <c r="M773" i="23" a="1"/>
  <c r="M773" i="23" s="1"/>
  <c r="M678" i="23" a="1"/>
  <c r="M678" i="23" s="1"/>
  <c r="M672" i="23" a="1"/>
  <c r="M672" i="23" s="1"/>
  <c r="M587" i="23" a="1"/>
  <c r="M587" i="23" s="1"/>
  <c r="M725" i="23" a="1"/>
  <c r="M725" i="23" s="1"/>
  <c r="M621" i="23" a="1"/>
  <c r="M621" i="23" s="1"/>
  <c r="M597" i="23" a="1"/>
  <c r="M597" i="23" s="1"/>
  <c r="M709" i="23" a="1"/>
  <c r="M709" i="23" s="1"/>
  <c r="M544" i="23" a="1"/>
  <c r="M544" i="23" s="1"/>
  <c r="M521" i="23" a="1"/>
  <c r="M521" i="23" s="1"/>
  <c r="M495" i="23" a="1"/>
  <c r="M495" i="23" s="1"/>
  <c r="M555" i="23" a="1"/>
  <c r="M555" i="23" s="1"/>
  <c r="M491" i="23" a="1"/>
  <c r="M491" i="23" s="1"/>
  <c r="M572" i="23" a="1"/>
  <c r="M572" i="23" s="1"/>
  <c r="M674" i="23" a="1"/>
  <c r="M674" i="23" s="1"/>
  <c r="M547" i="23" a="1"/>
  <c r="M547" i="23" s="1"/>
  <c r="M563" i="23" a="1"/>
  <c r="M563" i="23" s="1"/>
  <c r="M421" i="23" a="1"/>
  <c r="M421" i="23" s="1"/>
  <c r="M510" i="23" a="1"/>
  <c r="M510" i="23" s="1"/>
  <c r="M492" i="23" a="1"/>
  <c r="M492" i="23" s="1"/>
  <c r="M425" i="23" a="1"/>
  <c r="M425" i="23" s="1"/>
  <c r="M463" i="23" a="1"/>
  <c r="M463" i="23" s="1"/>
  <c r="M401" i="23" a="1"/>
  <c r="M401" i="23" s="1"/>
  <c r="M1008" i="23" a="1"/>
  <c r="M1008" i="23" s="1"/>
  <c r="M771" i="23" a="1"/>
  <c r="M771" i="23" s="1"/>
  <c r="M811" i="23" a="1"/>
  <c r="M811" i="23" s="1"/>
  <c r="M987" i="23" a="1"/>
  <c r="M987" i="23" s="1"/>
  <c r="M936" i="23" a="1"/>
  <c r="M936" i="23" s="1"/>
  <c r="M755" i="23" a="1"/>
  <c r="M755" i="23" s="1"/>
  <c r="M920" i="23" a="1"/>
  <c r="M920" i="23" s="1"/>
  <c r="M769" i="23" a="1"/>
  <c r="M769" i="23" s="1"/>
  <c r="M923" i="23" a="1"/>
  <c r="M923" i="23" s="1"/>
  <c r="M825" i="23" a="1"/>
  <c r="M825" i="23" s="1"/>
  <c r="M928" i="23" a="1"/>
  <c r="M928" i="23" s="1"/>
  <c r="M967" i="23" a="1"/>
  <c r="M967" i="23" s="1"/>
  <c r="M852" i="23" a="1"/>
  <c r="M852" i="23" s="1"/>
  <c r="M964" i="23" a="1"/>
  <c r="M964" i="23" s="1"/>
  <c r="M809" i="23" a="1"/>
  <c r="M809" i="23" s="1"/>
  <c r="M723" i="23" a="1"/>
  <c r="M723" i="23" s="1"/>
  <c r="M708" i="23" a="1"/>
  <c r="M708" i="23" s="1"/>
  <c r="M861" i="23" a="1"/>
  <c r="M861" i="23" s="1"/>
  <c r="M914" i="23" a="1"/>
  <c r="M914" i="23" s="1"/>
  <c r="M770" i="23" a="1"/>
  <c r="M770" i="23" s="1"/>
  <c r="M959" i="23" a="1"/>
  <c r="M959" i="23" s="1"/>
  <c r="M1005" i="23" a="1"/>
  <c r="M1005" i="23" s="1"/>
  <c r="M890" i="23" a="1"/>
  <c r="M890" i="23" s="1"/>
  <c r="M871" i="23" a="1"/>
  <c r="M871" i="23" s="1"/>
  <c r="M820" i="23" a="1"/>
  <c r="M820" i="23" s="1"/>
  <c r="M778" i="23" a="1"/>
  <c r="M778" i="23" s="1"/>
  <c r="M929" i="23" a="1"/>
  <c r="M929" i="23" s="1"/>
  <c r="M875" i="23" a="1"/>
  <c r="M875" i="23" s="1"/>
  <c r="M793" i="23" a="1"/>
  <c r="M793" i="23" s="1"/>
  <c r="M740" i="23" a="1"/>
  <c r="M740" i="23" s="1"/>
  <c r="M641" i="23" a="1"/>
  <c r="M641" i="23" s="1"/>
  <c r="M845" i="23" a="1"/>
  <c r="M845" i="23" s="1"/>
  <c r="M677" i="23" a="1"/>
  <c r="M677" i="23" s="1"/>
  <c r="M957" i="23" a="1"/>
  <c r="M957" i="23" s="1"/>
  <c r="M882" i="23" a="1"/>
  <c r="M882" i="23" s="1"/>
  <c r="M745" i="23" a="1"/>
  <c r="M745" i="23" s="1"/>
  <c r="M681" i="23" a="1"/>
  <c r="M681" i="23" s="1"/>
  <c r="M858" i="23" a="1"/>
  <c r="M858" i="23" s="1"/>
  <c r="M791" i="23" a="1"/>
  <c r="M791" i="23" s="1"/>
  <c r="M707" i="23" a="1"/>
  <c r="M707" i="23" s="1"/>
  <c r="M937" i="23" a="1"/>
  <c r="M937" i="23" s="1"/>
  <c r="M738" i="23" a="1"/>
  <c r="M738" i="23" s="1"/>
  <c r="M647" i="23" a="1"/>
  <c r="M647" i="23" s="1"/>
  <c r="M691" i="23" a="1"/>
  <c r="M691" i="23" s="1"/>
  <c r="M593" i="23" a="1"/>
  <c r="M593" i="23" s="1"/>
  <c r="M666" i="23" a="1"/>
  <c r="M666" i="23" s="1"/>
  <c r="M581" i="23" a="1"/>
  <c r="M581" i="23" s="1"/>
  <c r="M730" i="23" a="1"/>
  <c r="M730" i="23" s="1"/>
  <c r="M602" i="23" a="1"/>
  <c r="M602" i="23" s="1"/>
  <c r="M671" i="23" a="1"/>
  <c r="M671" i="23" s="1"/>
  <c r="M583" i="23" a="1"/>
  <c r="M583" i="23" s="1"/>
  <c r="M698" i="23" a="1"/>
  <c r="M698" i="23" s="1"/>
  <c r="M620" i="23" a="1"/>
  <c r="M620" i="23" s="1"/>
  <c r="M585" i="23" a="1"/>
  <c r="M585" i="23" s="1"/>
  <c r="M690" i="23" a="1"/>
  <c r="M690" i="23" s="1"/>
  <c r="M578" i="23" a="1"/>
  <c r="M578" i="23" s="1"/>
  <c r="M515" i="23" a="1"/>
  <c r="M515" i="23" s="1"/>
  <c r="M489" i="23" a="1"/>
  <c r="M489" i="23" s="1"/>
  <c r="M552" i="23" a="1"/>
  <c r="M552" i="23" s="1"/>
  <c r="M442" i="23" a="1"/>
  <c r="M442" i="23" s="1"/>
  <c r="M467" i="23" a="1"/>
  <c r="M467" i="23" s="1"/>
  <c r="M562" i="23" a="1"/>
  <c r="M562" i="23" s="1"/>
  <c r="M658" i="23" a="1"/>
  <c r="M658" i="23" s="1"/>
  <c r="M540" i="23" a="1"/>
  <c r="M540" i="23" s="1"/>
  <c r="M560" i="23" a="1"/>
  <c r="M560" i="23" s="1"/>
  <c r="M586" i="23" a="1"/>
  <c r="M586" i="23" s="1"/>
  <c r="M494" i="23" a="1"/>
  <c r="M494" i="23" s="1"/>
  <c r="M476" i="23" a="1"/>
  <c r="M476" i="23" s="1"/>
  <c r="M454" i="23" a="1"/>
  <c r="M454" i="23" s="1"/>
  <c r="M471" i="23" a="1"/>
  <c r="M471" i="23" s="1"/>
  <c r="M430" i="23" a="1"/>
  <c r="M430" i="23" s="1"/>
  <c r="M468" i="23" a="1"/>
  <c r="M468" i="23" s="1"/>
  <c r="M444" i="23" a="1"/>
  <c r="M444" i="23" s="1"/>
  <c r="M427" i="23" a="1"/>
  <c r="M427" i="23" s="1"/>
  <c r="M440" i="23" a="1"/>
  <c r="M440" i="23" s="1"/>
  <c r="M350" i="23" a="1"/>
  <c r="M350" i="23" s="1"/>
  <c r="M420" i="23" a="1"/>
  <c r="M420" i="23" s="1"/>
  <c r="M396" i="23" a="1"/>
  <c r="M396" i="23" s="1"/>
  <c r="M397" i="23" a="1"/>
  <c r="M397" i="23" s="1"/>
  <c r="M348" i="23" a="1"/>
  <c r="M348" i="23" s="1"/>
  <c r="M366" i="23" a="1"/>
  <c r="M366" i="23" s="1"/>
  <c r="M351" i="23" a="1"/>
  <c r="M351" i="23" s="1"/>
  <c r="M403" i="23" a="1"/>
  <c r="M403" i="23" s="1"/>
  <c r="M293" i="23" a="1"/>
  <c r="M293" i="23" s="1"/>
  <c r="M339" i="23" a="1"/>
  <c r="M339" i="23" s="1"/>
  <c r="M313" i="23" a="1"/>
  <c r="M313" i="23" s="1"/>
  <c r="M299" i="23" a="1"/>
  <c r="M299" i="23" s="1"/>
  <c r="M284" i="23" a="1"/>
  <c r="M284" i="23" s="1"/>
  <c r="M233" i="23" a="1"/>
  <c r="M233" i="23" s="1"/>
  <c r="M239" i="23" a="1"/>
  <c r="M239" i="23" s="1"/>
  <c r="M278" i="23" a="1"/>
  <c r="M278" i="23" s="1"/>
  <c r="M271" i="23" a="1"/>
  <c r="M271" i="23" s="1"/>
  <c r="M205" i="23" a="1"/>
  <c r="M205" i="23" s="1"/>
  <c r="M279" i="23" a="1"/>
  <c r="M279" i="23" s="1"/>
  <c r="M188" i="23" a="1"/>
  <c r="M188" i="23" s="1"/>
  <c r="M187" i="23" a="1"/>
  <c r="M187" i="23" s="1"/>
  <c r="M196" i="23" a="1"/>
  <c r="M196" i="23" s="1"/>
  <c r="M182" i="23" a="1"/>
  <c r="M182" i="23" s="1"/>
  <c r="M195" i="23" a="1"/>
  <c r="M195" i="23" s="1"/>
  <c r="M210" i="23" a="1"/>
  <c r="M210" i="23" s="1"/>
  <c r="M171" i="23" a="1"/>
  <c r="M171" i="23" s="1"/>
  <c r="M198" i="23" a="1"/>
  <c r="M198" i="23" s="1"/>
  <c r="M169" i="23" a="1"/>
  <c r="M169" i="23" s="1"/>
  <c r="M153" i="23" a="1"/>
  <c r="M153" i="23" s="1"/>
  <c r="M127" i="23" a="1"/>
  <c r="M127" i="23" s="1"/>
  <c r="M149" i="23" a="1"/>
  <c r="M149" i="23" s="1"/>
  <c r="M141" i="23" a="1"/>
  <c r="M141" i="23" s="1"/>
  <c r="M124" i="23" a="1"/>
  <c r="M124" i="23" s="1"/>
  <c r="M120" i="23" a="1"/>
  <c r="M120" i="23" s="1"/>
  <c r="M112" i="23" a="1"/>
  <c r="M112" i="23" s="1"/>
  <c r="M145" i="23" a="1"/>
  <c r="M145" i="23" s="1"/>
  <c r="M488" i="23" a="1"/>
  <c r="M488" i="23" s="1"/>
  <c r="M528" i="23" a="1"/>
  <c r="M528" i="23" s="1"/>
  <c r="M518" i="23" a="1"/>
  <c r="M518" i="23" s="1"/>
  <c r="M391" i="23" a="1"/>
  <c r="M391" i="23" s="1"/>
  <c r="M424" i="23" a="1"/>
  <c r="M424" i="23" s="1"/>
  <c r="M407" i="23" a="1"/>
  <c r="M407" i="23" s="1"/>
  <c r="M332" i="23" a="1"/>
  <c r="M332" i="23" s="1"/>
  <c r="M412" i="23" a="1"/>
  <c r="M412" i="23" s="1"/>
  <c r="M379" i="23" a="1"/>
  <c r="M379" i="23" s="1"/>
  <c r="M363" i="23" a="1"/>
  <c r="M363" i="23" s="1"/>
  <c r="M334" i="23" a="1"/>
  <c r="M334" i="23" s="1"/>
  <c r="M341" i="23" a="1"/>
  <c r="M341" i="23" s="1"/>
  <c r="M353" i="23" a="1"/>
  <c r="M353" i="23" s="1"/>
  <c r="M408" i="23" a="1"/>
  <c r="M408" i="23" s="1"/>
  <c r="M295" i="23" a="1"/>
  <c r="M295" i="23" s="1"/>
  <c r="M294" i="23" a="1"/>
  <c r="M294" i="23" s="1"/>
  <c r="M277" i="23" a="1"/>
  <c r="M277" i="23" s="1"/>
  <c r="M281" i="23" a="1"/>
  <c r="M281" i="23" s="1"/>
  <c r="M286" i="23" a="1"/>
  <c r="M286" i="23" s="1"/>
  <c r="M304" i="23" a="1"/>
  <c r="M304" i="23" s="1"/>
  <c r="M368" i="23" a="1"/>
  <c r="M368" i="23" s="1"/>
  <c r="M249" i="23" a="1"/>
  <c r="M249" i="23" s="1"/>
  <c r="M241" i="23" a="1"/>
  <c r="M241" i="23" s="1"/>
  <c r="M276" i="23" a="1"/>
  <c r="M276" i="23" s="1"/>
  <c r="M263" i="23" a="1"/>
  <c r="M263" i="23" s="1"/>
  <c r="M232" i="23" a="1"/>
  <c r="M232" i="23" s="1"/>
  <c r="M270" i="23" a="1"/>
  <c r="M270" i="23" s="1"/>
  <c r="M179" i="23" a="1"/>
  <c r="M179" i="23" s="1"/>
  <c r="M235" i="23" a="1"/>
  <c r="M235" i="23" s="1"/>
  <c r="M242" i="23" a="1"/>
  <c r="M242" i="23" s="1"/>
  <c r="M231" i="23" a="1"/>
  <c r="M231" i="23" s="1"/>
  <c r="M181" i="23" a="1"/>
  <c r="M181" i="23" s="1"/>
  <c r="M180" i="23" a="1"/>
  <c r="M180" i="23" s="1"/>
  <c r="M166" i="23" a="1"/>
  <c r="M166" i="23" s="1"/>
  <c r="M167" i="23" a="1"/>
  <c r="M167" i="23" s="1"/>
  <c r="M161" i="23" a="1"/>
  <c r="M161" i="23" s="1"/>
  <c r="M176" i="23" a="1"/>
  <c r="M176" i="23" s="1"/>
  <c r="M143" i="23" a="1"/>
  <c r="M143" i="23" s="1"/>
  <c r="M110" i="23" a="1"/>
  <c r="M110" i="23" s="1"/>
  <c r="M107" i="23" a="1"/>
  <c r="M107" i="23" s="1"/>
  <c r="M132" i="23" a="1"/>
  <c r="M132" i="23" s="1"/>
  <c r="M146" i="23" a="1"/>
  <c r="M146" i="23" s="1"/>
  <c r="M102" i="23" a="1"/>
  <c r="M102" i="23" s="1"/>
  <c r="M106" i="23" a="1"/>
  <c r="M106" i="23" s="1"/>
  <c r="M130" i="23" a="1"/>
  <c r="M130" i="23" s="1"/>
  <c r="M100" i="23" a="1"/>
  <c r="M100" i="23" s="1"/>
  <c r="M519" i="23" a="1"/>
  <c r="M519" i="23" s="1"/>
  <c r="M513" i="23" a="1"/>
  <c r="M513" i="23" s="1"/>
  <c r="M485" i="23" a="1"/>
  <c r="M485" i="23" s="1"/>
  <c r="M390" i="23" a="1"/>
  <c r="M390" i="23" s="1"/>
  <c r="M423" i="23" a="1"/>
  <c r="M423" i="23" s="1"/>
  <c r="M402" i="23" a="1"/>
  <c r="M402" i="23" s="1"/>
  <c r="M349" i="23" a="1"/>
  <c r="M349" i="23" s="1"/>
  <c r="M382" i="23" a="1"/>
  <c r="M382" i="23" s="1"/>
  <c r="M365" i="23" a="1"/>
  <c r="M365" i="23" s="1"/>
  <c r="M383" i="23" a="1"/>
  <c r="M383" i="23" s="1"/>
  <c r="M323" i="23" a="1"/>
  <c r="M323" i="23" s="1"/>
  <c r="M309" i="23" a="1"/>
  <c r="M309" i="23" s="1"/>
  <c r="M395" i="23" a="1"/>
  <c r="M395" i="23" s="1"/>
  <c r="M273" i="23" a="1"/>
  <c r="M273" i="23" s="1"/>
  <c r="M345" i="23" a="1"/>
  <c r="M345" i="23" s="1"/>
  <c r="M364" i="23" a="1"/>
  <c r="M364" i="23" s="1"/>
  <c r="M303" i="23" a="1"/>
  <c r="M303" i="23" s="1"/>
  <c r="M318" i="23" a="1"/>
  <c r="M318" i="23" s="1"/>
  <c r="M291" i="23" a="1"/>
  <c r="M291" i="23" s="1"/>
  <c r="M321" i="23" a="1"/>
  <c r="M321" i="23" s="1"/>
  <c r="M288" i="23" a="1"/>
  <c r="M288" i="23" s="1"/>
  <c r="M266" i="23" a="1"/>
  <c r="M266" i="23" s="1"/>
  <c r="M283" i="23" a="1"/>
  <c r="M283" i="23" s="1"/>
  <c r="M335" i="23" a="1"/>
  <c r="M335" i="23" s="1"/>
  <c r="M300" i="23" a="1"/>
  <c r="M300" i="23" s="1"/>
  <c r="M247" i="23" a="1"/>
  <c r="M247" i="23" s="1"/>
  <c r="M274" i="23" a="1"/>
  <c r="M274" i="23" s="1"/>
  <c r="M260" i="23" a="1"/>
  <c r="M260" i="23" s="1"/>
  <c r="M256" i="23" a="1"/>
  <c r="M256" i="23" s="1"/>
  <c r="M230" i="23" a="1"/>
  <c r="M230" i="23" s="1"/>
  <c r="M243" i="23" a="1"/>
  <c r="M243" i="23" s="1"/>
  <c r="M254" i="23" a="1"/>
  <c r="M254" i="23" s="1"/>
  <c r="M250" i="23" a="1"/>
  <c r="M250" i="23" s="1"/>
  <c r="M225" i="23" a="1"/>
  <c r="M225" i="23" s="1"/>
  <c r="M237" i="23" a="1"/>
  <c r="M237" i="23" s="1"/>
  <c r="M219" i="23" a="1"/>
  <c r="M219" i="23" s="1"/>
  <c r="M197" i="23" a="1"/>
  <c r="M197" i="23" s="1"/>
  <c r="M213" i="23" a="1"/>
  <c r="M213" i="23" s="1"/>
  <c r="M189" i="23" a="1"/>
  <c r="M189" i="23" s="1"/>
  <c r="M175" i="23" a="1"/>
  <c r="M175" i="23" s="1"/>
  <c r="M208" i="23" a="1"/>
  <c r="M208" i="23" s="1"/>
  <c r="M172" i="23" a="1"/>
  <c r="M172" i="23" s="1"/>
  <c r="M155" i="23" a="1"/>
  <c r="M155" i="23" s="1"/>
  <c r="M131" i="23" a="1"/>
  <c r="M131" i="23" s="1"/>
  <c r="M109" i="23" a="1"/>
  <c r="M109" i="23" s="1"/>
  <c r="M135" i="23" a="1"/>
  <c r="M135" i="23" s="1"/>
  <c r="M114" i="23" a="1"/>
  <c r="M114" i="23" s="1"/>
  <c r="M105" i="23" a="1"/>
  <c r="M105" i="23" s="1"/>
  <c r="M129" i="23" a="1"/>
  <c r="M129" i="23" s="1"/>
  <c r="M101" i="23" a="1"/>
  <c r="M101" i="23" s="1"/>
  <c r="M456" i="23" a="1"/>
  <c r="M456" i="23" s="1"/>
  <c r="M453" i="23" a="1"/>
  <c r="M453" i="23" s="1"/>
  <c r="M388" i="23" a="1"/>
  <c r="M388" i="23" s="1"/>
  <c r="M357" i="23" a="1"/>
  <c r="M357" i="23" s="1"/>
  <c r="M393" i="23" a="1"/>
  <c r="M393" i="23" s="1"/>
  <c r="M329" i="23" a="1"/>
  <c r="M329" i="23" s="1"/>
  <c r="M380" i="23" a="1"/>
  <c r="M380" i="23" s="1"/>
  <c r="M409" i="23" a="1"/>
  <c r="M409" i="23" s="1"/>
  <c r="M389" i="23" a="1"/>
  <c r="M389" i="23" s="1"/>
  <c r="M337" i="23" a="1"/>
  <c r="M337" i="23" s="1"/>
  <c r="M340" i="23" a="1"/>
  <c r="M340" i="23" s="1"/>
  <c r="M360" i="23" a="1"/>
  <c r="M360" i="23" s="1"/>
  <c r="M322" i="23" a="1"/>
  <c r="M322" i="23" s="1"/>
  <c r="M316" i="23" a="1"/>
  <c r="M316" i="23" s="1"/>
  <c r="M326" i="23" a="1"/>
  <c r="M326" i="23" s="1"/>
  <c r="M282" i="23" a="1"/>
  <c r="M282" i="23" s="1"/>
  <c r="M269" i="23" a="1"/>
  <c r="M269" i="23" s="1"/>
  <c r="M296" i="23" a="1"/>
  <c r="M296" i="23" s="1"/>
  <c r="M292" i="23" a="1"/>
  <c r="M292" i="23" s="1"/>
  <c r="M267" i="23" a="1"/>
  <c r="M267" i="23" s="1"/>
  <c r="M240" i="23" a="1"/>
  <c r="M240" i="23" s="1"/>
  <c r="M214" i="23" a="1"/>
  <c r="M214" i="23" s="1"/>
  <c r="M264" i="23" a="1"/>
  <c r="M264" i="23" s="1"/>
  <c r="M227" i="23" a="1"/>
  <c r="M227" i="23" s="1"/>
  <c r="M228" i="23" a="1"/>
  <c r="M228" i="23" s="1"/>
  <c r="M244" i="23" a="1"/>
  <c r="M244" i="23" s="1"/>
  <c r="M224" i="23" a="1"/>
  <c r="M224" i="23" s="1"/>
  <c r="M226" i="23" a="1"/>
  <c r="M226" i="23" s="1"/>
  <c r="M215" i="23" a="1"/>
  <c r="M215" i="23" s="1"/>
  <c r="M211" i="23" a="1"/>
  <c r="M211" i="23" s="1"/>
  <c r="M194" i="23" a="1"/>
  <c r="M194" i="23" s="1"/>
  <c r="M159" i="23" a="1"/>
  <c r="M159" i="23" s="1"/>
  <c r="M178" i="23" a="1"/>
  <c r="M178" i="23" s="1"/>
  <c r="M168" i="23" a="1"/>
  <c r="M168" i="23" s="1"/>
  <c r="M192" i="23" a="1"/>
  <c r="M192" i="23" s="1"/>
  <c r="M177" i="23" a="1"/>
  <c r="M177" i="23" s="1"/>
  <c r="M158" i="23" a="1"/>
  <c r="M158" i="23" s="1"/>
  <c r="M147" i="23" a="1"/>
  <c r="M147" i="23" s="1"/>
  <c r="M111" i="23" a="1"/>
  <c r="M111" i="23" s="1"/>
  <c r="M140" i="23" a="1"/>
  <c r="M140" i="23" s="1"/>
  <c r="M150" i="23" a="1"/>
  <c r="M150" i="23" s="1"/>
  <c r="M113" i="23" a="1"/>
  <c r="M113" i="23" s="1"/>
  <c r="M133" i="23" a="1"/>
  <c r="M133" i="23" s="1"/>
  <c r="M108" i="23" a="1"/>
  <c r="M108" i="23" s="1"/>
  <c r="M433" i="23" a="1"/>
  <c r="M433" i="23" s="1"/>
  <c r="M465" i="23" a="1"/>
  <c r="M465" i="23" s="1"/>
  <c r="M387" i="23" a="1"/>
  <c r="M387" i="23" s="1"/>
  <c r="M558" i="23" a="1"/>
  <c r="M558" i="23" s="1"/>
  <c r="M381" i="23" a="1"/>
  <c r="M381" i="23" s="1"/>
  <c r="M394" i="23" a="1"/>
  <c r="M394" i="23" s="1"/>
  <c r="M347" i="23" a="1"/>
  <c r="M347" i="23" s="1"/>
  <c r="M314" i="23" a="1"/>
  <c r="M314" i="23" s="1"/>
  <c r="M530" i="23" a="1"/>
  <c r="M530" i="23" s="1"/>
  <c r="M373" i="23" a="1"/>
  <c r="M373" i="23" s="1"/>
  <c r="M400" i="23" a="1"/>
  <c r="M400" i="23" s="1"/>
  <c r="M384" i="23" a="1"/>
  <c r="M384" i="23" s="1"/>
  <c r="M330" i="23" a="1"/>
  <c r="M330" i="23" s="1"/>
  <c r="M352" i="23" a="1"/>
  <c r="M352" i="23" s="1"/>
  <c r="M392" i="23" a="1"/>
  <c r="M392" i="23" s="1"/>
  <c r="M328" i="23" a="1"/>
  <c r="M328" i="23" s="1"/>
  <c r="M333" i="23" a="1"/>
  <c r="M333" i="23" s="1"/>
  <c r="M336" i="23" a="1"/>
  <c r="M336" i="23" s="1"/>
  <c r="M287" i="23" a="1"/>
  <c r="M287" i="23" s="1"/>
  <c r="M324" i="23" a="1"/>
  <c r="M324" i="23" s="1"/>
  <c r="M311" i="23" a="1"/>
  <c r="M311" i="23" s="1"/>
  <c r="M275" i="23" a="1"/>
  <c r="M275" i="23" s="1"/>
  <c r="M257" i="23" a="1"/>
  <c r="M257" i="23" s="1"/>
  <c r="M262" i="23" a="1"/>
  <c r="M262" i="23" s="1"/>
  <c r="M327" i="23" a="1"/>
  <c r="M327" i="23" s="1"/>
  <c r="M220" i="23" a="1"/>
  <c r="M220" i="23" s="1"/>
  <c r="M255" i="23" a="1"/>
  <c r="M255" i="23" s="1"/>
  <c r="M251" i="23" a="1"/>
  <c r="M251" i="23" s="1"/>
  <c r="M223" i="23" a="1"/>
  <c r="M223" i="23" s="1"/>
  <c r="M207" i="23" a="1"/>
  <c r="M207" i="23" s="1"/>
  <c r="M222" i="23" a="1"/>
  <c r="M222" i="23" s="1"/>
  <c r="M203" i="23" a="1"/>
  <c r="M203" i="23" s="1"/>
  <c r="M199" i="23" a="1"/>
  <c r="M199" i="23" s="1"/>
  <c r="M190" i="23" a="1"/>
  <c r="M190" i="23" s="1"/>
  <c r="M217" i="23" a="1"/>
  <c r="M217" i="23" s="1"/>
  <c r="M163" i="23" a="1"/>
  <c r="M163" i="23" s="1"/>
  <c r="M157" i="23" a="1"/>
  <c r="M157" i="23" s="1"/>
  <c r="M156" i="23" a="1"/>
  <c r="M156" i="23" s="1"/>
  <c r="M160" i="23" a="1"/>
  <c r="M160" i="23" s="1"/>
  <c r="M164" i="23" a="1"/>
  <c r="M164" i="23" s="1"/>
  <c r="M123" i="23" a="1"/>
  <c r="M123" i="23" s="1"/>
  <c r="M115" i="23" a="1"/>
  <c r="M115" i="23" s="1"/>
  <c r="M144" i="23" a="1"/>
  <c r="M144" i="23" s="1"/>
  <c r="M546" i="23" a="1"/>
  <c r="M546" i="23" s="1"/>
  <c r="M550" i="23" a="1"/>
  <c r="M550" i="23" s="1"/>
  <c r="M414" i="23" a="1"/>
  <c r="M414" i="23" s="1"/>
  <c r="M370" i="23" a="1"/>
  <c r="M370" i="23" s="1"/>
  <c r="M378" i="23" a="1"/>
  <c r="M378" i="23" s="1"/>
  <c r="M361" i="23" a="1"/>
  <c r="M361" i="23" s="1"/>
  <c r="M410" i="23" a="1"/>
  <c r="M410" i="23" s="1"/>
  <c r="M514" i="23" a="1"/>
  <c r="M514" i="23" s="1"/>
  <c r="M369" i="23" a="1"/>
  <c r="M369" i="23" s="1"/>
  <c r="M398" i="23" a="1"/>
  <c r="M398" i="23" s="1"/>
  <c r="M375" i="23" a="1"/>
  <c r="M375" i="23" s="1"/>
  <c r="M325" i="23" a="1"/>
  <c r="M325" i="23" s="1"/>
  <c r="M367" i="23" a="1"/>
  <c r="M367" i="23" s="1"/>
  <c r="M319" i="23" a="1"/>
  <c r="M319" i="23" s="1"/>
  <c r="M346" i="23" a="1"/>
  <c r="M346" i="23" s="1"/>
  <c r="M358" i="23" a="1"/>
  <c r="M358" i="23" s="1"/>
  <c r="M305" i="23" a="1"/>
  <c r="M305" i="23" s="1"/>
  <c r="M308" i="23" a="1"/>
  <c r="M308" i="23" s="1"/>
  <c r="M331" i="23" a="1"/>
  <c r="M331" i="23" s="1"/>
  <c r="M307" i="23" a="1"/>
  <c r="M307" i="23" s="1"/>
  <c r="M310" i="23" a="1"/>
  <c r="M310" i="23" s="1"/>
  <c r="M209" i="23" a="1"/>
  <c r="M209" i="23" s="1"/>
  <c r="M253" i="23" a="1"/>
  <c r="M253" i="23" s="1"/>
  <c r="M216" i="23" a="1"/>
  <c r="M216" i="23" s="1"/>
  <c r="M272" i="23" a="1"/>
  <c r="M272" i="23" s="1"/>
  <c r="M261" i="23" a="1"/>
  <c r="M261" i="23" s="1"/>
  <c r="M218" i="23" a="1"/>
  <c r="M218" i="23" s="1"/>
  <c r="M202" i="23" a="1"/>
  <c r="M202" i="23" s="1"/>
  <c r="M206" i="23" a="1"/>
  <c r="M206" i="23" s="1"/>
  <c r="M248" i="23" a="1"/>
  <c r="M248" i="23" s="1"/>
  <c r="M185" i="23" a="1"/>
  <c r="M185" i="23" s="1"/>
  <c r="M212" i="23" a="1"/>
  <c r="M212" i="23" s="1"/>
  <c r="M142" i="23" a="1"/>
  <c r="M142" i="23" s="1"/>
  <c r="M116" i="23" a="1"/>
  <c r="M116" i="23" s="1"/>
  <c r="M125" i="23" a="1"/>
  <c r="M125" i="23" s="1"/>
  <c r="M117" i="23" a="1"/>
  <c r="M117" i="23" s="1"/>
  <c r="M152" i="23" a="1"/>
  <c r="M152" i="23" s="1"/>
  <c r="M104" i="23" a="1"/>
  <c r="M104" i="23" s="1"/>
  <c r="M128" i="23" a="1"/>
  <c r="M128" i="23" s="1"/>
  <c r="M484" i="23" a="1"/>
  <c r="M484" i="23" s="1"/>
  <c r="M542" i="23" a="1"/>
  <c r="M542" i="23" s="1"/>
  <c r="M405" i="23" a="1"/>
  <c r="M405" i="23" s="1"/>
  <c r="M342" i="23" a="1"/>
  <c r="M342" i="23" s="1"/>
  <c r="M372" i="23" a="1"/>
  <c r="M372" i="23" s="1"/>
  <c r="M406" i="23" a="1"/>
  <c r="M406" i="23" s="1"/>
  <c r="M432" i="23" a="1"/>
  <c r="M432" i="23" s="1"/>
  <c r="M371" i="23" a="1"/>
  <c r="M371" i="23" s="1"/>
  <c r="M416" i="23" a="1"/>
  <c r="M416" i="23" s="1"/>
  <c r="M411" i="23" a="1"/>
  <c r="M411" i="23" s="1"/>
  <c r="M315" i="23" a="1"/>
  <c r="M315" i="23" s="1"/>
  <c r="M356" i="23" a="1"/>
  <c r="M356" i="23" s="1"/>
  <c r="M289" i="23" a="1"/>
  <c r="M289" i="23" s="1"/>
  <c r="M312" i="23" a="1"/>
  <c r="M312" i="23" s="1"/>
  <c r="M265" i="23" a="1"/>
  <c r="M265" i="23" s="1"/>
  <c r="M290" i="23" a="1"/>
  <c r="M290" i="23" s="1"/>
  <c r="M359" i="23" a="1"/>
  <c r="M359" i="23" s="1"/>
  <c r="M306" i="23" a="1"/>
  <c r="M306" i="23" s="1"/>
  <c r="M302" i="23" a="1"/>
  <c r="M302" i="23" s="1"/>
  <c r="M246" i="23" a="1"/>
  <c r="M246" i="23" s="1"/>
  <c r="M236" i="23" a="1"/>
  <c r="M236" i="23" s="1"/>
  <c r="M280" i="23" a="1"/>
  <c r="M280" i="23" s="1"/>
  <c r="M201" i="23" a="1"/>
  <c r="M201" i="23" s="1"/>
  <c r="M234" i="23" a="1"/>
  <c r="M234" i="23" s="1"/>
  <c r="M191" i="23" a="1"/>
  <c r="M191" i="23" s="1"/>
  <c r="M204" i="23" a="1"/>
  <c r="M204" i="23" s="1"/>
  <c r="M245" i="23" a="1"/>
  <c r="M245" i="23" s="1"/>
  <c r="M186" i="23" a="1"/>
  <c r="M186" i="23" s="1"/>
  <c r="M183" i="23" a="1"/>
  <c r="M183" i="23" s="1"/>
  <c r="M173" i="23" a="1"/>
  <c r="M173" i="23" s="1"/>
  <c r="M174" i="23" a="1"/>
  <c r="M174" i="23" s="1"/>
  <c r="M184" i="23" a="1"/>
  <c r="M184" i="23" s="1"/>
  <c r="M151" i="23" a="1"/>
  <c r="M151" i="23" s="1"/>
  <c r="M148" i="23" a="1"/>
  <c r="M148" i="23" s="1"/>
  <c r="M118" i="23" a="1"/>
  <c r="M118" i="23" s="1"/>
  <c r="M119" i="23" a="1"/>
  <c r="M119" i="23" s="1"/>
  <c r="M136" i="23" a="1"/>
  <c r="M136" i="23" s="1"/>
  <c r="M99" i="23" a="1"/>
  <c r="M99" i="23" s="1"/>
  <c r="M122" i="23" a="1"/>
  <c r="M122" i="23" s="1"/>
  <c r="M538" i="23" a="1"/>
  <c r="M538" i="23" s="1"/>
  <c r="M534" i="23" a="1"/>
  <c r="M534" i="23" s="1"/>
  <c r="M418" i="23" a="1"/>
  <c r="M418" i="23" s="1"/>
  <c r="M338" i="23" a="1"/>
  <c r="M338" i="23" s="1"/>
  <c r="M385" i="23" a="1"/>
  <c r="M385" i="23" s="1"/>
  <c r="M362" i="23" a="1"/>
  <c r="M362" i="23" s="1"/>
  <c r="M419" i="23" a="1"/>
  <c r="M419" i="23" s="1"/>
  <c r="M399" i="23" a="1"/>
  <c r="M399" i="23" s="1"/>
  <c r="M374" i="23" a="1"/>
  <c r="M374" i="23" s="1"/>
  <c r="M376" i="23" a="1"/>
  <c r="M376" i="23" s="1"/>
  <c r="M343" i="23" a="1"/>
  <c r="M343" i="23" s="1"/>
  <c r="M354" i="23" a="1"/>
  <c r="M354" i="23" s="1"/>
  <c r="M297" i="23" a="1"/>
  <c r="M297" i="23" s="1"/>
  <c r="M320" i="23" a="1"/>
  <c r="M320" i="23" s="1"/>
  <c r="M344" i="23" a="1"/>
  <c r="M344" i="23" s="1"/>
  <c r="M355" i="23" a="1"/>
  <c r="M355" i="23" s="1"/>
  <c r="M285" i="23" a="1"/>
  <c r="M285" i="23" s="1"/>
  <c r="M317" i="23" a="1"/>
  <c r="M317" i="23" s="1"/>
  <c r="M301" i="23" a="1"/>
  <c r="M301" i="23" s="1"/>
  <c r="M298" i="23" a="1"/>
  <c r="M298" i="23" s="1"/>
  <c r="M259" i="23" a="1"/>
  <c r="M259" i="23" s="1"/>
  <c r="M221" i="23" a="1"/>
  <c r="M221" i="23" s="1"/>
  <c r="M268" i="23" a="1"/>
  <c r="M268" i="23" s="1"/>
  <c r="M258" i="23" a="1"/>
  <c r="M258" i="23" s="1"/>
  <c r="M252" i="23" a="1"/>
  <c r="M252" i="23" s="1"/>
  <c r="M193" i="23" a="1"/>
  <c r="M193" i="23" s="1"/>
  <c r="M229" i="23" a="1"/>
  <c r="M229" i="23" s="1"/>
  <c r="M238" i="23" a="1"/>
  <c r="M238" i="23" s="1"/>
  <c r="M165" i="23" a="1"/>
  <c r="M165" i="23" s="1"/>
  <c r="M200" i="23" a="1"/>
  <c r="M200" i="23" s="1"/>
  <c r="M170" i="23" a="1"/>
  <c r="M170" i="23" s="1"/>
  <c r="M162" i="23" a="1"/>
  <c r="M162" i="23" s="1"/>
  <c r="M154" i="23" a="1"/>
  <c r="M154" i="23" s="1"/>
  <c r="M138" i="23" a="1"/>
  <c r="M138" i="23" s="1"/>
  <c r="M134" i="23" a="1"/>
  <c r="M134" i="23" s="1"/>
  <c r="M139" i="23" a="1"/>
  <c r="M139" i="23" s="1"/>
  <c r="M137" i="23" a="1"/>
  <c r="M137" i="23" s="1"/>
  <c r="M126" i="23" a="1"/>
  <c r="M126" i="23" s="1"/>
  <c r="M103" i="23" a="1"/>
  <c r="M103" i="23" s="1"/>
  <c r="M121" i="23" a="1"/>
  <c r="M121" i="23" s="1"/>
  <c r="O3" i="23"/>
  <c r="V3" i="23"/>
  <c r="V46" i="23"/>
  <c r="W46" i="23" s="1"/>
  <c r="O92" i="23"/>
  <c r="V37" i="23"/>
  <c r="W37" i="23" s="1"/>
  <c r="V88" i="23"/>
  <c r="W88" i="23" s="1"/>
  <c r="O88" i="23"/>
  <c r="V35" i="23"/>
  <c r="W35" i="23" s="1"/>
  <c r="O36" i="23"/>
  <c r="O79" i="23"/>
  <c r="O58" i="23"/>
  <c r="O60" i="23"/>
  <c r="O84" i="23"/>
  <c r="V89" i="23"/>
  <c r="W89" i="23" s="1"/>
  <c r="V94" i="23"/>
  <c r="W94" i="23" s="1"/>
  <c r="O96" i="23"/>
  <c r="V33" i="23"/>
  <c r="W33" i="23" s="1"/>
  <c r="V39" i="23"/>
  <c r="W39" i="23" s="1"/>
  <c r="O14" i="23"/>
  <c r="V17" i="23"/>
  <c r="W17" i="23" s="1"/>
  <c r="O65" i="23"/>
  <c r="V16" i="23"/>
  <c r="W16" i="23" s="1"/>
  <c r="O12" i="23"/>
  <c r="O27" i="23"/>
  <c r="O34" i="23"/>
  <c r="O52" i="23"/>
  <c r="V91" i="23"/>
  <c r="W91" i="23" s="1"/>
  <c r="O26" i="23"/>
  <c r="O30" i="23"/>
  <c r="O31" i="23"/>
  <c r="O23" i="23"/>
  <c r="O43" i="23"/>
  <c r="O47" i="23"/>
  <c r="O71" i="23"/>
  <c r="V75" i="23"/>
  <c r="W75" i="23" s="1"/>
  <c r="V97" i="23"/>
  <c r="W97" i="23" s="1"/>
  <c r="V98" i="23"/>
  <c r="W98" i="23" s="1"/>
  <c r="O24" i="23"/>
  <c r="V54" i="23"/>
  <c r="W54" i="23" s="1"/>
  <c r="V62" i="23"/>
  <c r="W62" i="23" s="1"/>
  <c r="O86" i="23"/>
  <c r="O41" i="23"/>
  <c r="O76" i="23"/>
  <c r="O80" i="23"/>
  <c r="O29" i="23"/>
  <c r="O42" i="23"/>
  <c r="O45" i="23"/>
  <c r="O55" i="23"/>
  <c r="M13" i="23" a="1"/>
  <c r="M13" i="23" s="1"/>
  <c r="O73" i="23"/>
  <c r="V73" i="23"/>
  <c r="W73" i="23" s="1"/>
  <c r="V78" i="23"/>
  <c r="W78" i="23" s="1"/>
  <c r="O78" i="23"/>
  <c r="O57" i="23"/>
  <c r="V57" i="23"/>
  <c r="W57" i="23" s="1"/>
  <c r="M4" i="23" a="1"/>
  <c r="M4" i="23" s="1"/>
  <c r="O11" i="23"/>
  <c r="O20" i="23"/>
  <c r="O21" i="23"/>
  <c r="O28" i="23"/>
  <c r="V49" i="23"/>
  <c r="W49" i="23" s="1"/>
  <c r="V50" i="23"/>
  <c r="W50" i="23" s="1"/>
  <c r="V51" i="23"/>
  <c r="W51" i="23" s="1"/>
  <c r="V63" i="23"/>
  <c r="W63" i="23" s="1"/>
  <c r="O63" i="23"/>
  <c r="V66" i="23"/>
  <c r="W66" i="23" s="1"/>
  <c r="O66" i="23"/>
  <c r="V72" i="23"/>
  <c r="W72" i="23" s="1"/>
  <c r="O72" i="23"/>
  <c r="O95" i="23"/>
  <c r="V95" i="23"/>
  <c r="W95" i="23" s="1"/>
  <c r="M5" i="23" a="1"/>
  <c r="M5" i="23" s="1"/>
  <c r="V44" i="23"/>
  <c r="W44" i="23" s="1"/>
  <c r="V67" i="23"/>
  <c r="W67" i="23" s="1"/>
  <c r="O67" i="23"/>
  <c r="M9" i="23" a="1"/>
  <c r="M9" i="23" s="1"/>
  <c r="V10" i="23"/>
  <c r="W10" i="23" s="1"/>
  <c r="M27" i="23" a="1"/>
  <c r="M27" i="23" s="1"/>
  <c r="M16" i="23" a="1"/>
  <c r="M16" i="23" s="1"/>
  <c r="M28" i="23" a="1"/>
  <c r="M28" i="23" s="1"/>
  <c r="M21" i="23" a="1"/>
  <c r="M21" i="23" s="1"/>
  <c r="M17" i="23" a="1"/>
  <c r="M17" i="23" s="1"/>
  <c r="M18" i="23" a="1"/>
  <c r="M18" i="23" s="1"/>
  <c r="M23" i="23" a="1"/>
  <c r="M23" i="23" s="1"/>
  <c r="M19" i="23" a="1"/>
  <c r="M19" i="23" s="1"/>
  <c r="M15" i="23" a="1"/>
  <c r="M15" i="23" s="1"/>
  <c r="M11" i="23" a="1"/>
  <c r="M11" i="23" s="1"/>
  <c r="O4" i="23"/>
  <c r="V4" i="23" s="1"/>
  <c r="W4" i="23" s="1"/>
  <c r="M12" i="23" a="1"/>
  <c r="M12" i="23" s="1"/>
  <c r="V13" i="23"/>
  <c r="W13" i="23" s="1"/>
  <c r="O13" i="23"/>
  <c r="O15" i="23"/>
  <c r="V15" i="23"/>
  <c r="W15" i="23" s="1"/>
  <c r="M8" i="23" a="1"/>
  <c r="M8" i="23" s="1"/>
  <c r="V9" i="23"/>
  <c r="W9" i="23" s="1"/>
  <c r="M25" i="23" a="1"/>
  <c r="M25" i="23" s="1"/>
  <c r="M3" i="23" a="1"/>
  <c r="M3" i="23" s="1"/>
  <c r="Q3" i="23"/>
  <c r="O5" i="23"/>
  <c r="V5" i="23" s="1"/>
  <c r="W5" i="23" s="1"/>
  <c r="M7" i="23" a="1"/>
  <c r="M7" i="23" s="1"/>
  <c r="V7" i="23"/>
  <c r="W7" i="23" s="1"/>
  <c r="M6" i="23" a="1"/>
  <c r="M6" i="23" s="1"/>
  <c r="V6" i="23"/>
  <c r="W6" i="23" s="1"/>
  <c r="V8" i="23"/>
  <c r="W8" i="23" s="1"/>
  <c r="M14" i="23" a="1"/>
  <c r="M14" i="23" s="1"/>
  <c r="M26" i="23" a="1"/>
  <c r="M26" i="23" s="1"/>
  <c r="V19" i="23"/>
  <c r="W19" i="23" s="1"/>
  <c r="O22" i="23"/>
  <c r="O25" i="23"/>
  <c r="M10" i="23" a="1"/>
  <c r="M10" i="23" s="1"/>
  <c r="V18" i="23"/>
  <c r="W18" i="23" s="1"/>
  <c r="M22" i="23" a="1"/>
  <c r="M22" i="23" s="1"/>
  <c r="M33" i="23" a="1"/>
  <c r="M33" i="23" s="1"/>
  <c r="M20" i="23" a="1"/>
  <c r="M20" i="23" s="1"/>
  <c r="M24" i="23" a="1"/>
  <c r="M24" i="23" s="1"/>
  <c r="M39" i="23" a="1"/>
  <c r="M39" i="23" s="1"/>
  <c r="M37" i="23" a="1"/>
  <c r="M37" i="23" s="1"/>
  <c r="M35" i="23" a="1"/>
  <c r="M35" i="23" s="1"/>
  <c r="M44" i="23" a="1"/>
  <c r="M44" i="23" s="1"/>
  <c r="M42" i="23" a="1"/>
  <c r="M42" i="23" s="1"/>
  <c r="M40" i="23" a="1"/>
  <c r="M40" i="23" s="1"/>
  <c r="M30" i="23" a="1"/>
  <c r="M30" i="23" s="1"/>
  <c r="M45" i="23" a="1"/>
  <c r="M45" i="23" s="1"/>
  <c r="M38" i="23" a="1"/>
  <c r="M38" i="23" s="1"/>
  <c r="M36" i="23" a="1"/>
  <c r="M36" i="23" s="1"/>
  <c r="M32" i="23" a="1"/>
  <c r="M32" i="23" s="1"/>
  <c r="M29" i="23" a="1"/>
  <c r="M29" i="23" s="1"/>
  <c r="M34" i="23" a="1"/>
  <c r="M34" i="23" s="1"/>
  <c r="M31" i="23" a="1"/>
  <c r="M31" i="23" s="1"/>
  <c r="V32" i="23"/>
  <c r="W32" i="23" s="1"/>
  <c r="V38" i="23"/>
  <c r="W38" i="23" s="1"/>
  <c r="M47" i="23" a="1"/>
  <c r="M47" i="23" s="1"/>
  <c r="M48" i="23" a="1"/>
  <c r="M48" i="23" s="1"/>
  <c r="M58" i="23" a="1"/>
  <c r="M58" i="23" s="1"/>
  <c r="M41" i="23" a="1"/>
  <c r="M41" i="23" s="1"/>
  <c r="M55" i="23" a="1"/>
  <c r="M55" i="23" s="1"/>
  <c r="M46" i="23" a="1"/>
  <c r="M46" i="23" s="1"/>
  <c r="M64" i="23" a="1"/>
  <c r="M64" i="23" s="1"/>
  <c r="V40" i="23"/>
  <c r="W40" i="23" s="1"/>
  <c r="O40" i="23"/>
  <c r="V48" i="23"/>
  <c r="W48" i="23" s="1"/>
  <c r="O48" i="23"/>
  <c r="M62" i="23" a="1"/>
  <c r="M62" i="23" s="1"/>
  <c r="M67" i="23" a="1"/>
  <c r="M67" i="23" s="1"/>
  <c r="M69" i="23" a="1"/>
  <c r="M69" i="23" s="1"/>
  <c r="M49" i="23" a="1"/>
  <c r="M49" i="23" s="1"/>
  <c r="M51" i="23" a="1"/>
  <c r="M51" i="23" s="1"/>
  <c r="M52" i="23" a="1"/>
  <c r="M52" i="23" s="1"/>
  <c r="M59" i="23" a="1"/>
  <c r="M59" i="23" s="1"/>
  <c r="M54" i="23" a="1"/>
  <c r="M54" i="23" s="1"/>
  <c r="M63" i="23" a="1"/>
  <c r="M63" i="23" s="1"/>
  <c r="M83" i="23" a="1"/>
  <c r="M83" i="23" s="1"/>
  <c r="M43" i="23" a="1"/>
  <c r="M43" i="23" s="1"/>
  <c r="M50" i="23" a="1"/>
  <c r="M50" i="23" s="1"/>
  <c r="M70" i="23" a="1"/>
  <c r="M70" i="23" s="1"/>
  <c r="M91" i="23" a="1"/>
  <c r="M91" i="23" s="1"/>
  <c r="M96" i="23" a="1"/>
  <c r="M96" i="23" s="1"/>
  <c r="M89" i="23" a="1"/>
  <c r="M89" i="23" s="1"/>
  <c r="M97" i="23" a="1"/>
  <c r="M97" i="23" s="1"/>
  <c r="M95" i="23" a="1"/>
  <c r="M95" i="23" s="1"/>
  <c r="M81" i="23" a="1"/>
  <c r="M81" i="23" s="1"/>
  <c r="M92" i="23" a="1"/>
  <c r="M92" i="23" s="1"/>
  <c r="M73" i="23" a="1"/>
  <c r="M73" i="23" s="1"/>
  <c r="M85" i="23" a="1"/>
  <c r="M85" i="23" s="1"/>
  <c r="M77" i="23" a="1"/>
  <c r="M77" i="23" s="1"/>
  <c r="M68" i="23" a="1"/>
  <c r="M68" i="23" s="1"/>
  <c r="M93" i="23" a="1"/>
  <c r="M93" i="23" s="1"/>
  <c r="M56" i="23" a="1"/>
  <c r="M56" i="23" s="1"/>
  <c r="M71" i="23" a="1"/>
  <c r="M71" i="23" s="1"/>
  <c r="M60" i="23" a="1"/>
  <c r="M60" i="23" s="1"/>
  <c r="M84" i="23" a="1"/>
  <c r="M84" i="23" s="1"/>
  <c r="M61" i="23" a="1"/>
  <c r="M61" i="23" s="1"/>
  <c r="M53" i="23" a="1"/>
  <c r="M53" i="23" s="1"/>
  <c r="O56" i="23"/>
  <c r="V56" i="23"/>
  <c r="W56" i="23" s="1"/>
  <c r="V59" i="23"/>
  <c r="W59" i="23" s="1"/>
  <c r="O59" i="23"/>
  <c r="V53" i="23"/>
  <c r="W53" i="23" s="1"/>
  <c r="V61" i="23"/>
  <c r="W61" i="23" s="1"/>
  <c r="V64" i="23"/>
  <c r="W64" i="23" s="1"/>
  <c r="M66" i="23" a="1"/>
  <c r="M66" i="23" s="1"/>
  <c r="O70" i="23"/>
  <c r="M74" i="23" a="1"/>
  <c r="M74" i="23" s="1"/>
  <c r="O74" i="23"/>
  <c r="V74" i="23"/>
  <c r="W74" i="23" s="1"/>
  <c r="M75" i="23" a="1"/>
  <c r="M75" i="23" s="1"/>
  <c r="O77" i="23"/>
  <c r="V77" i="23"/>
  <c r="W77" i="23" s="1"/>
  <c r="M87" i="23" a="1"/>
  <c r="M87" i="23" s="1"/>
  <c r="O87" i="23"/>
  <c r="V87" i="23"/>
  <c r="W87" i="23" s="1"/>
  <c r="M90" i="23" a="1"/>
  <c r="M90" i="23" s="1"/>
  <c r="O68" i="23"/>
  <c r="V68" i="23"/>
  <c r="W68" i="23" s="1"/>
  <c r="V69" i="23"/>
  <c r="W69" i="23" s="1"/>
  <c r="M76" i="23" a="1"/>
  <c r="M76" i="23" s="1"/>
  <c r="M57" i="23" a="1"/>
  <c r="M57" i="23" s="1"/>
  <c r="M65" i="23" a="1"/>
  <c r="M65" i="23" s="1"/>
  <c r="M80" i="23" a="1"/>
  <c r="M80" i="23" s="1"/>
  <c r="O81" i="23"/>
  <c r="V81" i="23"/>
  <c r="W81" i="23" s="1"/>
  <c r="V82" i="23"/>
  <c r="W82" i="23" s="1"/>
  <c r="M72" i="23" a="1"/>
  <c r="M72" i="23" s="1"/>
  <c r="M79" i="23" a="1"/>
  <c r="M79" i="23" s="1"/>
  <c r="O83" i="23"/>
  <c r="V85" i="23"/>
  <c r="W85" i="23" s="1"/>
  <c r="V93" i="23"/>
  <c r="W93" i="23" s="1"/>
  <c r="M82" i="23" a="1"/>
  <c r="M82" i="23" s="1"/>
  <c r="M78" i="23" a="1"/>
  <c r="M78" i="23" s="1"/>
  <c r="M88" i="23" a="1"/>
  <c r="M88" i="23" s="1"/>
  <c r="V90" i="23"/>
  <c r="W90" i="23" s="1"/>
  <c r="M86" i="23" a="1"/>
  <c r="M86" i="23" s="1"/>
  <c r="M94" i="23" a="1"/>
  <c r="M94" i="23" s="1"/>
  <c r="M98" i="23" a="1"/>
  <c r="M98" i="23" s="1"/>
  <c r="J5" i="3"/>
  <c r="K100" i="3" a="1"/>
  <c r="K100" i="3" s="1"/>
  <c r="K99" i="3" a="1"/>
  <c r="K99" i="3" s="1"/>
  <c r="K98" i="3" a="1"/>
  <c r="K98" i="3" s="1"/>
  <c r="K97" i="3" a="1"/>
  <c r="K97" i="3" s="1"/>
  <c r="K96" i="3" a="1"/>
  <c r="K96" i="3" s="1"/>
  <c r="K95" i="3" a="1"/>
  <c r="K95" i="3" s="1"/>
  <c r="K94" i="3" a="1"/>
  <c r="K94" i="3" s="1"/>
  <c r="K93" i="3" a="1"/>
  <c r="K93" i="3" s="1"/>
  <c r="K92" i="3" a="1"/>
  <c r="K92" i="3" s="1"/>
  <c r="K91" i="3" a="1"/>
  <c r="K91" i="3" s="1"/>
  <c r="K90" i="3" a="1"/>
  <c r="K90" i="3" s="1"/>
  <c r="K89" i="3" a="1"/>
  <c r="K89" i="3" s="1"/>
  <c r="K88" i="3" a="1"/>
  <c r="K88" i="3" s="1"/>
  <c r="K87" i="3" a="1"/>
  <c r="K87" i="3" s="1"/>
  <c r="K86" i="3" a="1"/>
  <c r="K86" i="3" s="1"/>
  <c r="K85" i="3" a="1"/>
  <c r="K85" i="3" s="1"/>
  <c r="K84" i="3" a="1"/>
  <c r="K84" i="3" s="1"/>
  <c r="K83" i="3" a="1"/>
  <c r="K83" i="3" s="1"/>
  <c r="K82" i="3" a="1"/>
  <c r="K82" i="3" s="1"/>
  <c r="K81" i="3" a="1"/>
  <c r="K81" i="3" s="1"/>
  <c r="K80" i="3" a="1"/>
  <c r="K80" i="3" s="1"/>
  <c r="K79" i="3" a="1"/>
  <c r="K79" i="3" s="1"/>
  <c r="K78" i="3" a="1"/>
  <c r="K78" i="3" s="1"/>
  <c r="K77" i="3" a="1"/>
  <c r="K77" i="3" s="1"/>
  <c r="K76" i="3" a="1"/>
  <c r="K76" i="3" s="1"/>
  <c r="K75" i="3" a="1"/>
  <c r="K75" i="3" s="1"/>
  <c r="K74" i="3" a="1"/>
  <c r="K74" i="3" s="1"/>
  <c r="K73" i="3" a="1"/>
  <c r="K73" i="3" s="1"/>
  <c r="K72" i="3" a="1"/>
  <c r="K72" i="3" s="1"/>
  <c r="K71" i="3" a="1"/>
  <c r="K71" i="3" s="1"/>
  <c r="K70" i="3" a="1"/>
  <c r="K70" i="3" s="1"/>
  <c r="K69" i="3" a="1"/>
  <c r="K69" i="3" s="1"/>
  <c r="K68" i="3" a="1"/>
  <c r="K68" i="3" s="1"/>
  <c r="K67" i="3" a="1"/>
  <c r="K67" i="3" s="1"/>
  <c r="K66" i="3" a="1"/>
  <c r="K66" i="3" s="1"/>
  <c r="K65" i="3" a="1"/>
  <c r="K65" i="3" s="1"/>
  <c r="K64" i="3" a="1"/>
  <c r="K64" i="3" s="1"/>
  <c r="K63" i="3" a="1"/>
  <c r="K63" i="3" s="1"/>
  <c r="K62" i="3" a="1"/>
  <c r="K62" i="3" s="1"/>
  <c r="K61" i="3" a="1"/>
  <c r="K61" i="3" s="1"/>
  <c r="K60" i="3" a="1"/>
  <c r="K60" i="3" s="1"/>
  <c r="K59" i="3" a="1"/>
  <c r="K59" i="3" s="1"/>
  <c r="K58" i="3" a="1"/>
  <c r="K58" i="3" s="1"/>
  <c r="K57" i="3" a="1"/>
  <c r="K57" i="3" s="1"/>
  <c r="K56" i="3" a="1"/>
  <c r="K56" i="3" s="1"/>
  <c r="K55" i="3" a="1"/>
  <c r="K55" i="3" s="1"/>
  <c r="K54" i="3" a="1"/>
  <c r="K54" i="3" s="1"/>
  <c r="K53" i="3" a="1"/>
  <c r="K53" i="3" s="1"/>
  <c r="K52" i="3" a="1"/>
  <c r="K52" i="3" s="1"/>
  <c r="K51" i="3" a="1"/>
  <c r="K51" i="3" s="1"/>
  <c r="K50" i="3" a="1"/>
  <c r="K50" i="3" s="1"/>
  <c r="K49" i="3" a="1"/>
  <c r="K49" i="3" s="1"/>
  <c r="K48" i="3" a="1"/>
  <c r="K48" i="3" s="1"/>
  <c r="K47" i="3" a="1"/>
  <c r="K47" i="3" s="1"/>
  <c r="K46" i="3" a="1"/>
  <c r="K46" i="3" s="1"/>
  <c r="K45" i="3" a="1"/>
  <c r="K45" i="3" s="1"/>
  <c r="K44" i="3" a="1"/>
  <c r="K44" i="3" s="1"/>
  <c r="K43" i="3" a="1"/>
  <c r="K43" i="3" s="1"/>
  <c r="K42" i="3" a="1"/>
  <c r="K42" i="3" s="1"/>
  <c r="K41" i="3" a="1"/>
  <c r="K41" i="3" s="1"/>
  <c r="K40" i="3" a="1"/>
  <c r="K40" i="3" s="1"/>
  <c r="K39" i="3" a="1"/>
  <c r="K39" i="3" s="1"/>
  <c r="K38" i="3" a="1"/>
  <c r="K38" i="3" s="1"/>
  <c r="K37" i="3" a="1"/>
  <c r="K37" i="3" s="1"/>
  <c r="K36" i="3" a="1"/>
  <c r="K36" i="3" s="1"/>
  <c r="K35" i="3" a="1"/>
  <c r="K35" i="3" s="1"/>
  <c r="K34" i="3" a="1"/>
  <c r="K34" i="3" s="1"/>
  <c r="K33" i="3" a="1"/>
  <c r="K33" i="3" s="1"/>
  <c r="K32" i="3" a="1"/>
  <c r="K32" i="3" s="1"/>
  <c r="K31" i="3" a="1"/>
  <c r="K31" i="3" s="1"/>
  <c r="K30" i="3" a="1"/>
  <c r="K30" i="3" s="1"/>
  <c r="K29" i="3" a="1"/>
  <c r="K29" i="3" s="1"/>
  <c r="K28" i="3" a="1"/>
  <c r="K28" i="3" s="1"/>
  <c r="K27" i="3" a="1"/>
  <c r="K27" i="3" s="1"/>
  <c r="K26" i="3" a="1"/>
  <c r="K26" i="3" s="1"/>
  <c r="K25" i="3" a="1"/>
  <c r="K25" i="3" s="1"/>
  <c r="K24" i="3" a="1"/>
  <c r="K24" i="3" s="1"/>
  <c r="K23" i="3" a="1"/>
  <c r="K23" i="3" s="1"/>
  <c r="K22" i="3" a="1"/>
  <c r="K22" i="3" s="1"/>
  <c r="K21" i="3" a="1"/>
  <c r="K21" i="3" s="1"/>
  <c r="K20" i="3" a="1"/>
  <c r="K20" i="3" s="1"/>
  <c r="K19" i="3" a="1"/>
  <c r="K19" i="3" s="1"/>
  <c r="K18" i="3" a="1"/>
  <c r="K18" i="3" s="1"/>
  <c r="K17" i="3" a="1"/>
  <c r="K17" i="3" s="1"/>
  <c r="K16" i="3" a="1"/>
  <c r="K16" i="3" s="1"/>
  <c r="K15" i="3" a="1"/>
  <c r="K15" i="3" s="1"/>
  <c r="K14" i="3" a="1"/>
  <c r="K14" i="3" s="1"/>
  <c r="K13" i="3" a="1"/>
  <c r="K13" i="3" s="1"/>
  <c r="K12" i="3" a="1"/>
  <c r="K12" i="3" s="1"/>
  <c r="K11" i="3" a="1"/>
  <c r="K11" i="3" s="1"/>
  <c r="K10" i="3" a="1"/>
  <c r="K10" i="3" s="1"/>
  <c r="K9" i="3" a="1"/>
  <c r="K9" i="3" s="1"/>
  <c r="K8" i="3" a="1"/>
  <c r="K8" i="3" s="1"/>
  <c r="K7" i="3" a="1"/>
  <c r="K7" i="3" s="1"/>
  <c r="K6" i="3" a="1"/>
  <c r="K6" i="3" s="1"/>
  <c r="K5" i="3" a="1"/>
  <c r="K5" i="3" s="1"/>
  <c r="W3" i="23" l="1"/>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5" i="3"/>
  <c r="L6" i="3" l="1"/>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5" i="3"/>
  <c r="N5" i="3" l="1"/>
  <c r="M2" i="22" s="1"/>
  <c r="N7" i="3" l="1"/>
  <c r="M4" i="22" s="1"/>
  <c r="N8" i="3"/>
  <c r="M5" i="22" s="1"/>
  <c r="N9" i="3"/>
  <c r="M6" i="22" s="1"/>
  <c r="N10" i="3"/>
  <c r="M7" i="22" s="1"/>
  <c r="N11" i="3"/>
  <c r="M8" i="22" s="1"/>
  <c r="N12" i="3"/>
  <c r="M9" i="22" s="1"/>
  <c r="N13" i="3"/>
  <c r="M10" i="22" s="1"/>
  <c r="N14" i="3"/>
  <c r="M11" i="22" s="1"/>
  <c r="N15" i="3"/>
  <c r="M12" i="22" s="1"/>
  <c r="N16" i="3"/>
  <c r="M13" i="22" s="1"/>
  <c r="N17" i="3"/>
  <c r="M14" i="22" s="1"/>
  <c r="N18" i="3"/>
  <c r="M15" i="22" s="1"/>
  <c r="N19" i="3"/>
  <c r="M16" i="22" s="1"/>
  <c r="N20" i="3"/>
  <c r="M17" i="22" s="1"/>
  <c r="N21" i="3"/>
  <c r="M18" i="22" s="1"/>
  <c r="N22" i="3"/>
  <c r="M19" i="22" s="1"/>
  <c r="N23" i="3"/>
  <c r="M20" i="22" s="1"/>
  <c r="N24" i="3"/>
  <c r="M21" i="22" s="1"/>
  <c r="N25" i="3"/>
  <c r="M22" i="22" s="1"/>
  <c r="N26" i="3"/>
  <c r="M23" i="22" s="1"/>
  <c r="N27" i="3"/>
  <c r="M24" i="22" s="1"/>
  <c r="N28" i="3"/>
  <c r="M25" i="22" s="1"/>
  <c r="N29" i="3"/>
  <c r="M26" i="22" s="1"/>
  <c r="N30" i="3"/>
  <c r="M27" i="22" s="1"/>
  <c r="N31" i="3"/>
  <c r="M28" i="22" s="1"/>
  <c r="N32" i="3"/>
  <c r="M29" i="22" s="1"/>
  <c r="N33" i="3"/>
  <c r="M30" i="22" s="1"/>
  <c r="N34" i="3"/>
  <c r="M31" i="22" s="1"/>
  <c r="N35" i="3"/>
  <c r="M32" i="22" s="1"/>
  <c r="N36" i="3"/>
  <c r="M33" i="22" s="1"/>
  <c r="N37" i="3"/>
  <c r="M34" i="22" s="1"/>
  <c r="N38" i="3"/>
  <c r="M35" i="22" s="1"/>
  <c r="N39" i="3"/>
  <c r="M36" i="22" s="1"/>
  <c r="N40" i="3"/>
  <c r="M37" i="22" s="1"/>
  <c r="N41" i="3"/>
  <c r="M38" i="22" s="1"/>
  <c r="N42" i="3"/>
  <c r="M39" i="22" s="1"/>
  <c r="N43" i="3"/>
  <c r="M40" i="22" s="1"/>
  <c r="N44" i="3"/>
  <c r="M41" i="22" s="1"/>
  <c r="N45" i="3"/>
  <c r="M42" i="22" s="1"/>
  <c r="N46" i="3"/>
  <c r="M43" i="22" s="1"/>
  <c r="N47" i="3"/>
  <c r="M44" i="22" s="1"/>
  <c r="N48" i="3"/>
  <c r="M45" i="22" s="1"/>
  <c r="N49" i="3"/>
  <c r="M46" i="22" s="1"/>
  <c r="N50" i="3"/>
  <c r="M47" i="22" s="1"/>
  <c r="N51" i="3"/>
  <c r="M48" i="22" s="1"/>
  <c r="N52" i="3"/>
  <c r="M49" i="22" s="1"/>
  <c r="N53" i="3"/>
  <c r="M50" i="22" s="1"/>
  <c r="N54" i="3"/>
  <c r="M51" i="22" s="1"/>
  <c r="N55" i="3"/>
  <c r="M52" i="22" s="1"/>
  <c r="N56" i="3"/>
  <c r="M53" i="22" s="1"/>
  <c r="N57" i="3"/>
  <c r="M54" i="22" s="1"/>
  <c r="N58" i="3"/>
  <c r="M55" i="22" s="1"/>
  <c r="N59" i="3"/>
  <c r="M56" i="22" s="1"/>
  <c r="N60" i="3"/>
  <c r="M57" i="22" s="1"/>
  <c r="N61" i="3"/>
  <c r="M58" i="22" s="1"/>
  <c r="N62" i="3"/>
  <c r="M59" i="22" s="1"/>
  <c r="N63" i="3"/>
  <c r="M60" i="22" s="1"/>
  <c r="N64" i="3"/>
  <c r="M61" i="22" s="1"/>
  <c r="N65" i="3"/>
  <c r="M62" i="22" s="1"/>
  <c r="N66" i="3"/>
  <c r="M63" i="22" s="1"/>
  <c r="N67" i="3"/>
  <c r="M64" i="22" s="1"/>
  <c r="N68" i="3"/>
  <c r="M65" i="22" s="1"/>
  <c r="N69" i="3"/>
  <c r="M66" i="22" s="1"/>
  <c r="N70" i="3"/>
  <c r="M67" i="22" s="1"/>
  <c r="N71" i="3"/>
  <c r="M68" i="22" s="1"/>
  <c r="N72" i="3"/>
  <c r="M69" i="22" s="1"/>
  <c r="N73" i="3"/>
  <c r="M70" i="22" s="1"/>
  <c r="N74" i="3"/>
  <c r="M71" i="22" s="1"/>
  <c r="N75" i="3"/>
  <c r="M72" i="22" s="1"/>
  <c r="N76" i="3"/>
  <c r="M73" i="22" s="1"/>
  <c r="N77" i="3"/>
  <c r="M74" i="22" s="1"/>
  <c r="N78" i="3"/>
  <c r="M75" i="22" s="1"/>
  <c r="N79" i="3"/>
  <c r="M76" i="22" s="1"/>
  <c r="N80" i="3"/>
  <c r="M77" i="22" s="1"/>
  <c r="N81" i="3"/>
  <c r="M78" i="22" s="1"/>
  <c r="N82" i="3"/>
  <c r="M79" i="22" s="1"/>
  <c r="N83" i="3"/>
  <c r="M80" i="22" s="1"/>
  <c r="N84" i="3"/>
  <c r="M81" i="22" s="1"/>
  <c r="N85" i="3"/>
  <c r="M82" i="22" s="1"/>
  <c r="N86" i="3"/>
  <c r="M83" i="22" s="1"/>
  <c r="N87" i="3"/>
  <c r="M84" i="22" s="1"/>
  <c r="N88" i="3"/>
  <c r="M85" i="22" s="1"/>
  <c r="N89" i="3"/>
  <c r="M86" i="22" s="1"/>
  <c r="N90" i="3"/>
  <c r="M87" i="22" s="1"/>
  <c r="N91" i="3"/>
  <c r="M88" i="22" s="1"/>
  <c r="N92" i="3"/>
  <c r="M89" i="22" s="1"/>
  <c r="N93" i="3"/>
  <c r="M90" i="22" s="1"/>
  <c r="N94" i="3"/>
  <c r="M91" i="22" s="1"/>
  <c r="N95" i="3"/>
  <c r="M92" i="22" s="1"/>
  <c r="N96" i="3"/>
  <c r="M93" i="22" s="1"/>
  <c r="N97" i="3"/>
  <c r="M94" i="22" s="1"/>
  <c r="N98" i="3"/>
  <c r="M95" i="22" s="1"/>
  <c r="N99" i="3"/>
  <c r="M96" i="22" s="1"/>
  <c r="N100" i="3"/>
  <c r="M97" i="22" s="1"/>
  <c r="N6" i="3"/>
  <c r="M3" i="22" s="1"/>
  <c r="O5" i="3"/>
  <c r="J6" i="3"/>
  <c r="J7" i="3"/>
  <c r="J8"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5" i="3"/>
  <c r="M998" i="3" l="1" a="1"/>
  <c r="M998" i="3" s="1"/>
  <c r="M941" i="3" a="1"/>
  <c r="M941" i="3" s="1"/>
  <c r="M1006" i="3" a="1"/>
  <c r="M1006" i="3" s="1"/>
  <c r="M957" i="3" a="1"/>
  <c r="M957" i="3" s="1"/>
  <c r="M980" i="3" a="1"/>
  <c r="M980" i="3" s="1"/>
  <c r="M949" i="3" a="1"/>
  <c r="M949" i="3" s="1"/>
  <c r="M908" i="3" a="1"/>
  <c r="M908" i="3" s="1"/>
  <c r="M866" i="3" a="1"/>
  <c r="M866" i="3" s="1"/>
  <c r="M881" i="3" a="1"/>
  <c r="M881" i="3" s="1"/>
  <c r="M742" i="3" a="1"/>
  <c r="M742" i="3" s="1"/>
  <c r="M977" i="3" a="1"/>
  <c r="M977" i="3" s="1"/>
  <c r="M934" i="3" a="1"/>
  <c r="M934" i="3" s="1"/>
  <c r="M917" i="3" a="1"/>
  <c r="M917" i="3" s="1"/>
  <c r="M942" i="3" a="1"/>
  <c r="M942" i="3" s="1"/>
  <c r="M933" i="3" a="1"/>
  <c r="M933" i="3" s="1"/>
  <c r="M877" i="3" a="1"/>
  <c r="M877" i="3" s="1"/>
  <c r="M958" i="3" a="1"/>
  <c r="M958" i="3" s="1"/>
  <c r="M925" i="3" a="1"/>
  <c r="M925" i="3" s="1"/>
  <c r="M859" i="3" a="1"/>
  <c r="M859" i="3" s="1"/>
  <c r="M845" i="3" a="1"/>
  <c r="M845" i="3" s="1"/>
  <c r="M874" i="3" a="1"/>
  <c r="M874" i="3" s="1"/>
  <c r="M982" i="3" a="1"/>
  <c r="M982" i="3" s="1"/>
  <c r="M887" i="3" a="1"/>
  <c r="M887" i="3" s="1"/>
  <c r="M946" i="3" a="1"/>
  <c r="M946" i="3" s="1"/>
  <c r="M994" i="3" a="1"/>
  <c r="M994" i="3" s="1"/>
  <c r="M892" i="3" a="1"/>
  <c r="M892" i="3" s="1"/>
  <c r="M895" i="3" a="1"/>
  <c r="M895" i="3" s="1"/>
  <c r="M909" i="3" a="1"/>
  <c r="M909" i="3" s="1"/>
  <c r="M1001" i="3" a="1"/>
  <c r="M1001" i="3" s="1"/>
  <c r="M906" i="3" a="1"/>
  <c r="M906" i="3" s="1"/>
  <c r="M762" i="3" a="1"/>
  <c r="M762" i="3" s="1"/>
  <c r="M966" i="3" a="1"/>
  <c r="M966" i="3" s="1"/>
  <c r="M765" i="3" a="1"/>
  <c r="M765" i="3" s="1"/>
  <c r="M990" i="3" a="1"/>
  <c r="M990" i="3" s="1"/>
  <c r="M884" i="3" a="1"/>
  <c r="M884" i="3" s="1"/>
  <c r="M910" i="3" a="1"/>
  <c r="M910" i="3" s="1"/>
  <c r="M898" i="3" a="1"/>
  <c r="M898" i="3" s="1"/>
  <c r="M914" i="3" a="1"/>
  <c r="M914" i="3" s="1"/>
  <c r="M969" i="3" a="1"/>
  <c r="M969" i="3" s="1"/>
  <c r="M963" i="3" a="1"/>
  <c r="M963" i="3" s="1"/>
  <c r="M978" i="3" a="1"/>
  <c r="M978" i="3" s="1"/>
  <c r="M883" i="3" a="1"/>
  <c r="M883" i="3" s="1"/>
  <c r="M970" i="3" a="1"/>
  <c r="M970" i="3" s="1"/>
  <c r="M875" i="3" a="1"/>
  <c r="M875" i="3" s="1"/>
  <c r="M749" i="3" a="1"/>
  <c r="M749" i="3" s="1"/>
  <c r="M918" i="3" a="1"/>
  <c r="M918" i="3" s="1"/>
  <c r="M926" i="3" a="1"/>
  <c r="M926" i="3" s="1"/>
  <c r="M766" i="3" a="1"/>
  <c r="M766" i="3" s="1"/>
  <c r="M985" i="3" a="1"/>
  <c r="M985" i="3" s="1"/>
  <c r="M858" i="3" a="1"/>
  <c r="M858" i="3" s="1"/>
  <c r="M795" i="3" a="1"/>
  <c r="M795" i="3" s="1"/>
  <c r="M944" i="3" a="1"/>
  <c r="M944" i="3" s="1"/>
  <c r="M915" i="3" a="1"/>
  <c r="M915" i="3" s="1"/>
  <c r="M954" i="3" a="1"/>
  <c r="M954" i="3" s="1"/>
  <c r="M1002" i="3" a="1"/>
  <c r="M1002" i="3" s="1"/>
  <c r="M945" i="3" a="1"/>
  <c r="M945" i="3" s="1"/>
  <c r="M979" i="3" a="1"/>
  <c r="M979" i="3" s="1"/>
  <c r="M992" i="3" a="1"/>
  <c r="M992" i="3" s="1"/>
  <c r="M993" i="3" a="1"/>
  <c r="M993" i="3" s="1"/>
  <c r="M753" i="3" a="1"/>
  <c r="M753" i="3" s="1"/>
  <c r="M953" i="3" a="1"/>
  <c r="M953" i="3" s="1"/>
  <c r="M769" i="3" a="1"/>
  <c r="M769" i="3" s="1"/>
  <c r="M781" i="3" a="1"/>
  <c r="M781" i="3" s="1"/>
  <c r="M905" i="3" a="1"/>
  <c r="M905" i="3" s="1"/>
  <c r="M777" i="3" a="1"/>
  <c r="M777" i="3" s="1"/>
  <c r="M929" i="3" a="1"/>
  <c r="M929" i="3" s="1"/>
  <c r="M938" i="3" a="1"/>
  <c r="M938" i="3" s="1"/>
  <c r="M921" i="3" a="1"/>
  <c r="M921" i="3" s="1"/>
  <c r="M860" i="3" a="1"/>
  <c r="M860" i="3" s="1"/>
  <c r="M961" i="3" a="1"/>
  <c r="M961" i="3" s="1"/>
  <c r="M962" i="3" a="1"/>
  <c r="M962" i="3" s="1"/>
  <c r="M922" i="3" a="1"/>
  <c r="M922" i="3" s="1"/>
  <c r="M989" i="3" a="1"/>
  <c r="M989" i="3" s="1"/>
  <c r="M741" i="3" a="1"/>
  <c r="M741" i="3" s="1"/>
  <c r="M1005" i="3" a="1"/>
  <c r="M1005" i="3" s="1"/>
  <c r="M995" i="3" a="1"/>
  <c r="M995" i="3" s="1"/>
  <c r="M997" i="3" a="1"/>
  <c r="M997" i="3" s="1"/>
  <c r="M798" i="3" a="1"/>
  <c r="M798" i="3" s="1"/>
  <c r="M974" i="3" a="1"/>
  <c r="M974" i="3" s="1"/>
  <c r="M930" i="3" a="1"/>
  <c r="M930" i="3" s="1"/>
  <c r="M937" i="3" a="1"/>
  <c r="M937" i="3" s="1"/>
  <c r="M900" i="3" a="1"/>
  <c r="M900" i="3" s="1"/>
  <c r="M950" i="3" a="1"/>
  <c r="M950" i="3" s="1"/>
  <c r="M965" i="3" a="1"/>
  <c r="M965" i="3" s="1"/>
  <c r="M981" i="3" a="1"/>
  <c r="M981" i="3" s="1"/>
  <c r="M857" i="3" a="1"/>
  <c r="M857" i="3" s="1"/>
  <c r="M973" i="3" a="1"/>
  <c r="M973" i="3" s="1"/>
  <c r="M833" i="3" a="1"/>
  <c r="M833" i="3" s="1"/>
  <c r="M912" i="3" a="1"/>
  <c r="M912" i="3" s="1"/>
  <c r="M913" i="3" a="1"/>
  <c r="M913" i="3" s="1"/>
  <c r="M919" i="3" a="1"/>
  <c r="M919" i="3" s="1"/>
  <c r="M1008" i="3" a="1"/>
  <c r="M1008" i="3" s="1"/>
  <c r="M923" i="3" a="1"/>
  <c r="M923" i="3" s="1"/>
  <c r="M976" i="3" a="1"/>
  <c r="M976" i="3" s="1"/>
  <c r="M822" i="3" a="1"/>
  <c r="M822" i="3" s="1"/>
  <c r="M730" i="3" a="1"/>
  <c r="M730" i="3" s="1"/>
  <c r="M815" i="3" a="1"/>
  <c r="M815" i="3" s="1"/>
  <c r="M869" i="3" a="1"/>
  <c r="M869" i="3" s="1"/>
  <c r="M779" i="3" a="1"/>
  <c r="M779" i="3" s="1"/>
  <c r="M832" i="3" a="1"/>
  <c r="M832" i="3" s="1"/>
  <c r="M797" i="3" a="1"/>
  <c r="M797" i="3" s="1"/>
  <c r="M735" i="3" a="1"/>
  <c r="M735" i="3" s="1"/>
  <c r="M967" i="3" a="1"/>
  <c r="M967" i="3" s="1"/>
  <c r="M865" i="3" a="1"/>
  <c r="M865" i="3" s="1"/>
  <c r="M719" i="3" a="1"/>
  <c r="M719" i="3" s="1"/>
  <c r="M902" i="3" a="1"/>
  <c r="M902" i="3" s="1"/>
  <c r="M820" i="3" a="1"/>
  <c r="M820" i="3" s="1"/>
  <c r="M975" i="3" a="1"/>
  <c r="M975" i="3" s="1"/>
  <c r="M855" i="3" a="1"/>
  <c r="M855" i="3" s="1"/>
  <c r="M733" i="3" a="1"/>
  <c r="M733" i="3" s="1"/>
  <c r="M891" i="3" a="1"/>
  <c r="M891" i="3" s="1"/>
  <c r="M907" i="3" a="1"/>
  <c r="M907" i="3" s="1"/>
  <c r="M744" i="3" a="1"/>
  <c r="M744" i="3" s="1"/>
  <c r="M715" i="3" a="1"/>
  <c r="M715" i="3" s="1"/>
  <c r="M681" i="3" a="1"/>
  <c r="M681" i="3" s="1"/>
  <c r="M707" i="3" a="1"/>
  <c r="M707" i="3" s="1"/>
  <c r="M711" i="3" a="1"/>
  <c r="M711" i="3" s="1"/>
  <c r="M732" i="3" a="1"/>
  <c r="M732" i="3" s="1"/>
  <c r="M674" i="3" a="1"/>
  <c r="M674" i="3" s="1"/>
  <c r="M712" i="3" a="1"/>
  <c r="M712" i="3" s="1"/>
  <c r="M677" i="3" a="1"/>
  <c r="M677" i="3" s="1"/>
  <c r="M696" i="3" a="1"/>
  <c r="M696" i="3" s="1"/>
  <c r="M720" i="3" a="1"/>
  <c r="M720" i="3" s="1"/>
  <c r="M598" i="3" a="1"/>
  <c r="M598" i="3" s="1"/>
  <c r="M641" i="3" a="1"/>
  <c r="M641" i="3" s="1"/>
  <c r="M612" i="3" a="1"/>
  <c r="M612" i="3" s="1"/>
  <c r="M572" i="3" a="1"/>
  <c r="M572" i="3" s="1"/>
  <c r="M669" i="3" a="1"/>
  <c r="M669" i="3" s="1"/>
  <c r="M601" i="3" a="1"/>
  <c r="M601" i="3" s="1"/>
  <c r="M611" i="3" a="1"/>
  <c r="M611" i="3" s="1"/>
  <c r="M574" i="3" a="1"/>
  <c r="M574" i="3" s="1"/>
  <c r="M588" i="3" a="1"/>
  <c r="M588" i="3" s="1"/>
  <c r="M524" i="3" a="1"/>
  <c r="M524" i="3" s="1"/>
  <c r="M557" i="3" a="1"/>
  <c r="M557" i="3" s="1"/>
  <c r="M566" i="3" a="1"/>
  <c r="M566" i="3" s="1"/>
  <c r="M498" i="3" a="1"/>
  <c r="M498" i="3" s="1"/>
  <c r="M533" i="3" a="1"/>
  <c r="M533" i="3" s="1"/>
  <c r="M899" i="3" a="1"/>
  <c r="M899" i="3" s="1"/>
  <c r="M968" i="3" a="1"/>
  <c r="M968" i="3" s="1"/>
  <c r="M876" i="3" a="1"/>
  <c r="M876" i="3" s="1"/>
  <c r="M787" i="3" a="1"/>
  <c r="M787" i="3" s="1"/>
  <c r="M702" i="3" a="1"/>
  <c r="M702" i="3" s="1"/>
  <c r="M867" i="3" a="1"/>
  <c r="M867" i="3" s="1"/>
  <c r="M830" i="3" a="1"/>
  <c r="M830" i="3" s="1"/>
  <c r="M785" i="3" a="1"/>
  <c r="M785" i="3" s="1"/>
  <c r="M717" i="3" a="1"/>
  <c r="M717" i="3" s="1"/>
  <c r="M927" i="3" a="1"/>
  <c r="M927" i="3" s="1"/>
  <c r="M658" i="3" a="1"/>
  <c r="M658" i="3" s="1"/>
  <c r="M996" i="3" a="1"/>
  <c r="M996" i="3" s="1"/>
  <c r="M814" i="3" a="1"/>
  <c r="M814" i="3" s="1"/>
  <c r="M951" i="3" a="1"/>
  <c r="M951" i="3" s="1"/>
  <c r="M729" i="3" a="1"/>
  <c r="M729" i="3" s="1"/>
  <c r="M956" i="3" a="1"/>
  <c r="M956" i="3" s="1"/>
  <c r="M856" i="3" a="1"/>
  <c r="M856" i="3" s="1"/>
  <c r="M896" i="3" a="1"/>
  <c r="M896" i="3" s="1"/>
  <c r="M716" i="3" a="1"/>
  <c r="M716" i="3" s="1"/>
  <c r="M863" i="3" a="1"/>
  <c r="M863" i="3" s="1"/>
  <c r="M864" i="3" a="1"/>
  <c r="M864" i="3" s="1"/>
  <c r="M706" i="3" a="1"/>
  <c r="M706" i="3" s="1"/>
  <c r="M723" i="3" a="1"/>
  <c r="M723" i="3" s="1"/>
  <c r="M664" i="3" a="1"/>
  <c r="M664" i="3" s="1"/>
  <c r="M675" i="3" a="1"/>
  <c r="M675" i="3" s="1"/>
  <c r="M701" i="3" a="1"/>
  <c r="M701" i="3" s="1"/>
  <c r="M643" i="3" a="1"/>
  <c r="M643" i="3" s="1"/>
  <c r="M685" i="3" a="1"/>
  <c r="M685" i="3" s="1"/>
  <c r="M656" i="3" a="1"/>
  <c r="M656" i="3" s="1"/>
  <c r="M625" i="3" a="1"/>
  <c r="M625" i="3" s="1"/>
  <c r="M609" i="3" a="1"/>
  <c r="M609" i="3" s="1"/>
  <c r="M613" i="3" a="1"/>
  <c r="M613" i="3" s="1"/>
  <c r="M666" i="3" a="1"/>
  <c r="M666" i="3" s="1"/>
  <c r="M680" i="3" a="1"/>
  <c r="M680" i="3" s="1"/>
  <c r="M600" i="3" a="1"/>
  <c r="M600" i="3" s="1"/>
  <c r="M577" i="3" a="1"/>
  <c r="M577" i="3" s="1"/>
  <c r="M570" i="3" a="1"/>
  <c r="M570" i="3" s="1"/>
  <c r="M591" i="3" a="1"/>
  <c r="M591" i="3" s="1"/>
  <c r="M610" i="3" a="1"/>
  <c r="M610" i="3" s="1"/>
  <c r="M894" i="3" a="1"/>
  <c r="M894" i="3" s="1"/>
  <c r="M960" i="3" a="1"/>
  <c r="M960" i="3" s="1"/>
  <c r="M861" i="3" a="1"/>
  <c r="M861" i="3" s="1"/>
  <c r="M786" i="3" a="1"/>
  <c r="M786" i="3" s="1"/>
  <c r="M791" i="3" a="1"/>
  <c r="M791" i="3" s="1"/>
  <c r="M904" i="3" a="1"/>
  <c r="M904" i="3" s="1"/>
  <c r="M823" i="3" a="1"/>
  <c r="M823" i="3" s="1"/>
  <c r="M772" i="3" a="1"/>
  <c r="M772" i="3" s="1"/>
  <c r="M714" i="3" a="1"/>
  <c r="M714" i="3" s="1"/>
  <c r="M901" i="3" a="1"/>
  <c r="M901" i="3" s="1"/>
  <c r="M862" i="3" a="1"/>
  <c r="M862" i="3" s="1"/>
  <c r="M903" i="3" a="1"/>
  <c r="M903" i="3" s="1"/>
  <c r="M972" i="3" a="1"/>
  <c r="M972" i="3" s="1"/>
  <c r="M800" i="3" a="1"/>
  <c r="M800" i="3" s="1"/>
  <c r="M738" i="3" a="1"/>
  <c r="M738" i="3" s="1"/>
  <c r="M911" i="3" a="1"/>
  <c r="M911" i="3" s="1"/>
  <c r="M725" i="3" a="1"/>
  <c r="M725" i="3" s="1"/>
  <c r="M932" i="3" a="1"/>
  <c r="M932" i="3" s="1"/>
  <c r="M824" i="3" a="1"/>
  <c r="M824" i="3" s="1"/>
  <c r="M768" i="3" a="1"/>
  <c r="M768" i="3" s="1"/>
  <c r="M840" i="3" a="1"/>
  <c r="M840" i="3" s="1"/>
  <c r="M783" i="3" a="1"/>
  <c r="M783" i="3" s="1"/>
  <c r="M747" i="3" a="1"/>
  <c r="M747" i="3" s="1"/>
  <c r="M854" i="3" a="1"/>
  <c r="M854" i="3" s="1"/>
  <c r="M806" i="3" a="1"/>
  <c r="M806" i="3" s="1"/>
  <c r="M682" i="3" a="1"/>
  <c r="M682" i="3" s="1"/>
  <c r="M718" i="3" a="1"/>
  <c r="M718" i="3" s="1"/>
  <c r="M657" i="3" a="1"/>
  <c r="M657" i="3" s="1"/>
  <c r="M671" i="3" a="1"/>
  <c r="M671" i="3" s="1"/>
  <c r="M698" i="3" a="1"/>
  <c r="M698" i="3" s="1"/>
  <c r="M986" i="3" a="1"/>
  <c r="M986" i="3" s="1"/>
  <c r="M873" i="3" a="1"/>
  <c r="M873" i="3" s="1"/>
  <c r="M952" i="3" a="1"/>
  <c r="M952" i="3" s="1"/>
  <c r="M841" i="3" a="1"/>
  <c r="M841" i="3" s="1"/>
  <c r="M771" i="3" a="1"/>
  <c r="M771" i="3" s="1"/>
  <c r="M971" i="3" a="1"/>
  <c r="M971" i="3" s="1"/>
  <c r="M812" i="3" a="1"/>
  <c r="M812" i="3" s="1"/>
  <c r="M721" i="3" a="1"/>
  <c r="M721" i="3" s="1"/>
  <c r="M819" i="3" a="1"/>
  <c r="M819" i="3" s="1"/>
  <c r="M767" i="3" a="1"/>
  <c r="M767" i="3" s="1"/>
  <c r="M746" i="3" a="1"/>
  <c r="M746" i="3" s="1"/>
  <c r="M889" i="3" a="1"/>
  <c r="M889" i="3" s="1"/>
  <c r="M853" i="3" a="1"/>
  <c r="M853" i="3" s="1"/>
  <c r="M780" i="3" a="1"/>
  <c r="M780" i="3" s="1"/>
  <c r="M868" i="3" a="1"/>
  <c r="M868" i="3" s="1"/>
  <c r="M948" i="3" a="1"/>
  <c r="M948" i="3" s="1"/>
  <c r="M796" i="3" a="1"/>
  <c r="M796" i="3" s="1"/>
  <c r="M728" i="3" a="1"/>
  <c r="M728" i="3" s="1"/>
  <c r="M1004" i="3" a="1"/>
  <c r="M1004" i="3" s="1"/>
  <c r="M839" i="3" a="1"/>
  <c r="M839" i="3" s="1"/>
  <c r="M722" i="3" a="1"/>
  <c r="M722" i="3" s="1"/>
  <c r="M850" i="3" a="1"/>
  <c r="M850" i="3" s="1"/>
  <c r="M805" i="3" a="1"/>
  <c r="M805" i="3" s="1"/>
  <c r="M810" i="3" a="1"/>
  <c r="M810" i="3" s="1"/>
  <c r="M778" i="3" a="1"/>
  <c r="M778" i="3" s="1"/>
  <c r="M794" i="3" a="1"/>
  <c r="M794" i="3" s="1"/>
  <c r="M828" i="3" a="1"/>
  <c r="M828" i="3" s="1"/>
  <c r="M726" i="3" a="1"/>
  <c r="M726" i="3" s="1"/>
  <c r="M788" i="3" a="1"/>
  <c r="M788" i="3" s="1"/>
  <c r="M668" i="3" a="1"/>
  <c r="M668" i="3" s="1"/>
  <c r="M694" i="3" a="1"/>
  <c r="M694" i="3" s="1"/>
  <c r="M653" i="3" a="1"/>
  <c r="M653" i="3" s="1"/>
  <c r="M665" i="3" a="1"/>
  <c r="M665" i="3" s="1"/>
  <c r="M692" i="3" a="1"/>
  <c r="M692" i="3" s="1"/>
  <c r="M774" i="3" a="1"/>
  <c r="M774" i="3" s="1"/>
  <c r="M686" i="3" a="1"/>
  <c r="M686" i="3" s="1"/>
  <c r="M1003" i="3" a="1"/>
  <c r="M1003" i="3" s="1"/>
  <c r="M826" i="3" a="1"/>
  <c r="M826" i="3" s="1"/>
  <c r="M936" i="3" a="1"/>
  <c r="M936" i="3" s="1"/>
  <c r="M770" i="3" a="1"/>
  <c r="M770" i="3" s="1"/>
  <c r="M947" i="3" a="1"/>
  <c r="M947" i="3" s="1"/>
  <c r="M885" i="3" a="1"/>
  <c r="M885" i="3" s="1"/>
  <c r="M818" i="3" a="1"/>
  <c r="M818" i="3" s="1"/>
  <c r="M654" i="3" a="1"/>
  <c r="M654" i="3" s="1"/>
  <c r="M888" i="3" a="1"/>
  <c r="M888" i="3" s="1"/>
  <c r="M848" i="3" a="1"/>
  <c r="M848" i="3" s="1"/>
  <c r="M755" i="3" a="1"/>
  <c r="M755" i="3" s="1"/>
  <c r="M837" i="3" a="1"/>
  <c r="M837" i="3" s="1"/>
  <c r="M924" i="3" a="1"/>
  <c r="M924" i="3" s="1"/>
  <c r="M793" i="3" a="1"/>
  <c r="M793" i="3" s="1"/>
  <c r="M699" i="3" a="1"/>
  <c r="M699" i="3" s="1"/>
  <c r="M988" i="3" a="1"/>
  <c r="M988" i="3" s="1"/>
  <c r="M821" i="3" a="1"/>
  <c r="M821" i="3" s="1"/>
  <c r="M651" i="3" a="1"/>
  <c r="M651" i="3" s="1"/>
  <c r="M825" i="3" a="1"/>
  <c r="M825" i="3" s="1"/>
  <c r="M801" i="3" a="1"/>
  <c r="M801" i="3" s="1"/>
  <c r="M804" i="3" a="1"/>
  <c r="M804" i="3" s="1"/>
  <c r="M776" i="3" a="1"/>
  <c r="M776" i="3" s="1"/>
  <c r="M759" i="3" a="1"/>
  <c r="M759" i="3" s="1"/>
  <c r="M808" i="3" a="1"/>
  <c r="M808" i="3" s="1"/>
  <c r="M727" i="3" a="1"/>
  <c r="M727" i="3" s="1"/>
  <c r="M647" i="3" a="1"/>
  <c r="M647" i="3" s="1"/>
  <c r="M661" i="3" a="1"/>
  <c r="M661" i="3" s="1"/>
  <c r="M693" i="3" a="1"/>
  <c r="M693" i="3" s="1"/>
  <c r="M691" i="3" a="1"/>
  <c r="M691" i="3" s="1"/>
  <c r="M662" i="3" a="1"/>
  <c r="M662" i="3" s="1"/>
  <c r="M773" i="3" a="1"/>
  <c r="M773" i="3" s="1"/>
  <c r="M633" i="3" a="1"/>
  <c r="M633" i="3" s="1"/>
  <c r="M619" i="3" a="1"/>
  <c r="M619" i="3" s="1"/>
  <c r="M602" i="3" a="1"/>
  <c r="M602" i="3" s="1"/>
  <c r="M623" i="3" a="1"/>
  <c r="M623" i="3" s="1"/>
  <c r="M672" i="3" a="1"/>
  <c r="M672" i="3" s="1"/>
  <c r="M626" i="3" a="1"/>
  <c r="M626" i="3" s="1"/>
  <c r="M624" i="3" a="1"/>
  <c r="M624" i="3" s="1"/>
  <c r="M635" i="3" a="1"/>
  <c r="M635" i="3" s="1"/>
  <c r="M638" i="3" a="1"/>
  <c r="M638" i="3" s="1"/>
  <c r="M614" i="3" a="1"/>
  <c r="M614" i="3" s="1"/>
  <c r="M597" i="3" a="1"/>
  <c r="M597" i="3" s="1"/>
  <c r="M987" i="3" a="1"/>
  <c r="M987" i="3" s="1"/>
  <c r="M809" i="3" a="1"/>
  <c r="M809" i="3" s="1"/>
  <c r="M928" i="3" a="1"/>
  <c r="M928" i="3" s="1"/>
  <c r="M758" i="3" a="1"/>
  <c r="M758" i="3" s="1"/>
  <c r="M897" i="3" a="1"/>
  <c r="M897" i="3" s="1"/>
  <c r="M842" i="3" a="1"/>
  <c r="M842" i="3" s="1"/>
  <c r="M847" i="3" a="1"/>
  <c r="M847" i="3" s="1"/>
  <c r="M811" i="3" a="1"/>
  <c r="M811" i="3" s="1"/>
  <c r="M851" i="3" a="1"/>
  <c r="M851" i="3" s="1"/>
  <c r="M817" i="3" a="1"/>
  <c r="M817" i="3" s="1"/>
  <c r="M880" i="3" a="1"/>
  <c r="M880" i="3" s="1"/>
  <c r="M886" i="3" a="1"/>
  <c r="M886" i="3" s="1"/>
  <c r="M754" i="3" a="1"/>
  <c r="M754" i="3" s="1"/>
  <c r="M983" i="3" a="1"/>
  <c r="M983" i="3" s="1"/>
  <c r="M871" i="3" a="1"/>
  <c r="M871" i="3" s="1"/>
  <c r="M792" i="3" a="1"/>
  <c r="M792" i="3" s="1"/>
  <c r="M890" i="3" a="1"/>
  <c r="M890" i="3" s="1"/>
  <c r="M964" i="3" a="1"/>
  <c r="M964" i="3" s="1"/>
  <c r="M763" i="3" a="1"/>
  <c r="M763" i="3" s="1"/>
  <c r="M846" i="3" a="1"/>
  <c r="M846" i="3" s="1"/>
  <c r="M775" i="3" a="1"/>
  <c r="M775" i="3" s="1"/>
  <c r="M764" i="3" a="1"/>
  <c r="M764" i="3" s="1"/>
  <c r="M695" i="3" a="1"/>
  <c r="M695" i="3" s="1"/>
  <c r="M760" i="3" a="1"/>
  <c r="M760" i="3" s="1"/>
  <c r="M644" i="3" a="1"/>
  <c r="M644" i="3" s="1"/>
  <c r="M645" i="3" a="1"/>
  <c r="M645" i="3" s="1"/>
  <c r="M690" i="3" a="1"/>
  <c r="M690" i="3" s="1"/>
  <c r="M684" i="3" a="1"/>
  <c r="M684" i="3" s="1"/>
  <c r="M756" i="3" a="1"/>
  <c r="M756" i="3" s="1"/>
  <c r="M709" i="3" a="1"/>
  <c r="M709" i="3" s="1"/>
  <c r="M816" i="3" a="1"/>
  <c r="M816" i="3" s="1"/>
  <c r="M655" i="3" a="1"/>
  <c r="M655" i="3" s="1"/>
  <c r="M599" i="3" a="1"/>
  <c r="M599" i="3" s="1"/>
  <c r="M606" i="3" a="1"/>
  <c r="M606" i="3" s="1"/>
  <c r="M652" i="3" a="1"/>
  <c r="M652" i="3" s="1"/>
  <c r="M616" i="3" a="1"/>
  <c r="M616" i="3" s="1"/>
  <c r="M636" i="3" a="1"/>
  <c r="M636" i="3" s="1"/>
  <c r="M648" i="3" a="1"/>
  <c r="M648" i="3" s="1"/>
  <c r="M568" i="3" a="1"/>
  <c r="M568" i="3" s="1"/>
  <c r="M578" i="3" a="1"/>
  <c r="M578" i="3" s="1"/>
  <c r="M538" i="3" a="1"/>
  <c r="M538" i="3" s="1"/>
  <c r="M519" i="3" a="1"/>
  <c r="M519" i="3" s="1"/>
  <c r="M548" i="3" a="1"/>
  <c r="M548" i="3" s="1"/>
  <c r="M537" i="3" a="1"/>
  <c r="M537" i="3" s="1"/>
  <c r="M506" i="3" a="1"/>
  <c r="M506" i="3" s="1"/>
  <c r="M549" i="3" a="1"/>
  <c r="M549" i="3" s="1"/>
  <c r="M520" i="3" a="1"/>
  <c r="M520" i="3" s="1"/>
  <c r="M955" i="3" a="1"/>
  <c r="M955" i="3" s="1"/>
  <c r="M1000" i="3" a="1"/>
  <c r="M1000" i="3" s="1"/>
  <c r="M920" i="3" a="1"/>
  <c r="M920" i="3" s="1"/>
  <c r="M745" i="3" a="1"/>
  <c r="M745" i="3" s="1"/>
  <c r="M893" i="3" a="1"/>
  <c r="M893" i="3" s="1"/>
  <c r="M827" i="3" a="1"/>
  <c r="M827" i="3" s="1"/>
  <c r="M878" i="3" a="1"/>
  <c r="M878" i="3" s="1"/>
  <c r="M844" i="3" a="1"/>
  <c r="M844" i="3" s="1"/>
  <c r="M803" i="3" a="1"/>
  <c r="M803" i="3" s="1"/>
  <c r="M835" i="3" a="1"/>
  <c r="M835" i="3" s="1"/>
  <c r="M813" i="3" a="1"/>
  <c r="M813" i="3" s="1"/>
  <c r="M748" i="3" a="1"/>
  <c r="M748" i="3" s="1"/>
  <c r="M849" i="3" a="1"/>
  <c r="M849" i="3" s="1"/>
  <c r="M882" i="3" a="1"/>
  <c r="M882" i="3" s="1"/>
  <c r="M836" i="3" a="1"/>
  <c r="M836" i="3" s="1"/>
  <c r="M750" i="3" a="1"/>
  <c r="M750" i="3" s="1"/>
  <c r="M959" i="3" a="1"/>
  <c r="M959" i="3" s="1"/>
  <c r="M790" i="3" a="1"/>
  <c r="M790" i="3" s="1"/>
  <c r="M852" i="3" a="1"/>
  <c r="M852" i="3" s="1"/>
  <c r="M940" i="3" a="1"/>
  <c r="M940" i="3" s="1"/>
  <c r="M751" i="3" a="1"/>
  <c r="M751" i="3" s="1"/>
  <c r="M991" i="3" a="1"/>
  <c r="M991" i="3" s="1"/>
  <c r="M872" i="3" a="1"/>
  <c r="M872" i="3" s="1"/>
  <c r="M761" i="3" a="1"/>
  <c r="M761" i="3" s="1"/>
  <c r="M713" i="3" a="1"/>
  <c r="M713" i="3" s="1"/>
  <c r="M708" i="3" a="1"/>
  <c r="M708" i="3" s="1"/>
  <c r="M687" i="3" a="1"/>
  <c r="M687" i="3" s="1"/>
  <c r="M710" i="3" a="1"/>
  <c r="M710" i="3" s="1"/>
  <c r="M683" i="3" a="1"/>
  <c r="M683" i="3" s="1"/>
  <c r="M689" i="3" a="1"/>
  <c r="M689" i="3" s="1"/>
  <c r="M659" i="3" a="1"/>
  <c r="M659" i="3" s="1"/>
  <c r="M679" i="3" a="1"/>
  <c r="M679" i="3" s="1"/>
  <c r="M740" i="3" a="1"/>
  <c r="M740" i="3" s="1"/>
  <c r="M705" i="3" a="1"/>
  <c r="M705" i="3" s="1"/>
  <c r="M784" i="3" a="1"/>
  <c r="M784" i="3" s="1"/>
  <c r="M637" i="3" a="1"/>
  <c r="M637" i="3" s="1"/>
  <c r="M634" i="3" a="1"/>
  <c r="M634" i="3" s="1"/>
  <c r="M603" i="3" a="1"/>
  <c r="M603" i="3" s="1"/>
  <c r="M642" i="3" a="1"/>
  <c r="M642" i="3" s="1"/>
  <c r="M592" i="3" a="1"/>
  <c r="M592" i="3" s="1"/>
  <c r="M596" i="3" a="1"/>
  <c r="M596" i="3" s="1"/>
  <c r="M931" i="3" a="1"/>
  <c r="M931" i="3" s="1"/>
  <c r="M984" i="3" a="1"/>
  <c r="M984" i="3" s="1"/>
  <c r="M879" i="3" a="1"/>
  <c r="M879" i="3" s="1"/>
  <c r="M829" i="3" a="1"/>
  <c r="M829" i="3" s="1"/>
  <c r="M734" i="3" a="1"/>
  <c r="M734" i="3" s="1"/>
  <c r="M843" i="3" a="1"/>
  <c r="M843" i="3" s="1"/>
  <c r="M807" i="3" a="1"/>
  <c r="M807" i="3" s="1"/>
  <c r="M831" i="3" a="1"/>
  <c r="M831" i="3" s="1"/>
  <c r="M789" i="3" a="1"/>
  <c r="M789" i="3" s="1"/>
  <c r="M834" i="3" a="1"/>
  <c r="M834" i="3" s="1"/>
  <c r="M802" i="3" a="1"/>
  <c r="M802" i="3" s="1"/>
  <c r="M743" i="3" a="1"/>
  <c r="M743" i="3" s="1"/>
  <c r="M999" i="3" a="1"/>
  <c r="M999" i="3" s="1"/>
  <c r="M870" i="3" a="1"/>
  <c r="M870" i="3" s="1"/>
  <c r="M737" i="3" a="1"/>
  <c r="M737" i="3" s="1"/>
  <c r="M935" i="3" a="1"/>
  <c r="M935" i="3" s="1"/>
  <c r="M838" i="3" a="1"/>
  <c r="M838" i="3" s="1"/>
  <c r="M782" i="3" a="1"/>
  <c r="M782" i="3" s="1"/>
  <c r="M1007" i="3" a="1"/>
  <c r="M1007" i="3" s="1"/>
  <c r="M916" i="3" a="1"/>
  <c r="M916" i="3" s="1"/>
  <c r="M739" i="3" a="1"/>
  <c r="M739" i="3" s="1"/>
  <c r="M943" i="3" a="1"/>
  <c r="M943" i="3" s="1"/>
  <c r="M939" i="3" a="1"/>
  <c r="M939" i="3" s="1"/>
  <c r="M799" i="3" a="1"/>
  <c r="M799" i="3" s="1"/>
  <c r="M757" i="3" a="1"/>
  <c r="M757" i="3" s="1"/>
  <c r="M731" i="3" a="1"/>
  <c r="M731" i="3" s="1"/>
  <c r="M703" i="3" a="1"/>
  <c r="M703" i="3" s="1"/>
  <c r="M724" i="3" a="1"/>
  <c r="M724" i="3" s="1"/>
  <c r="M605" i="3" a="1"/>
  <c r="M605" i="3" s="1"/>
  <c r="M628" i="3" a="1"/>
  <c r="M628" i="3" s="1"/>
  <c r="M676" i="3" a="1"/>
  <c r="M676" i="3" s="1"/>
  <c r="M697" i="3" a="1"/>
  <c r="M697" i="3" s="1"/>
  <c r="M700" i="3" a="1"/>
  <c r="M700" i="3" s="1"/>
  <c r="M752" i="3" a="1"/>
  <c r="M752" i="3" s="1"/>
  <c r="M615" i="3" a="1"/>
  <c r="M615" i="3" s="1"/>
  <c r="M622" i="3" a="1"/>
  <c r="M622" i="3" s="1"/>
  <c r="M585" i="3" a="1"/>
  <c r="M585" i="3" s="1"/>
  <c r="M670" i="3" a="1"/>
  <c r="M670" i="3" s="1"/>
  <c r="M607" i="3" a="1"/>
  <c r="M607" i="3" s="1"/>
  <c r="M632" i="3" a="1"/>
  <c r="M632" i="3" s="1"/>
  <c r="M673" i="3" a="1"/>
  <c r="M673" i="3" s="1"/>
  <c r="M640" i="3" a="1"/>
  <c r="M640" i="3" s="1"/>
  <c r="M736" i="3" a="1"/>
  <c r="M736" i="3" s="1"/>
  <c r="M649" i="3" a="1"/>
  <c r="M649" i="3" s="1"/>
  <c r="M617" i="3" a="1"/>
  <c r="M617" i="3" s="1"/>
  <c r="M594" i="3" a="1"/>
  <c r="M594" i="3" s="1"/>
  <c r="M581" i="3" a="1"/>
  <c r="M581" i="3" s="1"/>
  <c r="M556" i="3" a="1"/>
  <c r="M556" i="3" s="1"/>
  <c r="M544" i="3" a="1"/>
  <c r="M544" i="3" s="1"/>
  <c r="M456" i="3" a="1"/>
  <c r="M456" i="3" s="1"/>
  <c r="M478" i="3" a="1"/>
  <c r="M478" i="3" s="1"/>
  <c r="M507" i="3" a="1"/>
  <c r="M507" i="3" s="1"/>
  <c r="M551" i="3" a="1"/>
  <c r="M551" i="3" s="1"/>
  <c r="M529" i="3" a="1"/>
  <c r="M529" i="3" s="1"/>
  <c r="M444" i="3" a="1"/>
  <c r="M444" i="3" s="1"/>
  <c r="M553" i="3" a="1"/>
  <c r="M553" i="3" s="1"/>
  <c r="M468" i="3" a="1"/>
  <c r="M468" i="3" s="1"/>
  <c r="M514" i="3" a="1"/>
  <c r="M514" i="3" s="1"/>
  <c r="M433" i="3" a="1"/>
  <c r="M433" i="3" s="1"/>
  <c r="M467" i="3" a="1"/>
  <c r="M467" i="3" s="1"/>
  <c r="M416" i="3" a="1"/>
  <c r="M416" i="3" s="1"/>
  <c r="M400" i="3" a="1"/>
  <c r="M400" i="3" s="1"/>
  <c r="M443" i="3" a="1"/>
  <c r="M443" i="3" s="1"/>
  <c r="M462" i="3" a="1"/>
  <c r="M462" i="3" s="1"/>
  <c r="M460" i="3" a="1"/>
  <c r="M460" i="3" s="1"/>
  <c r="M383" i="3" a="1"/>
  <c r="M383" i="3" s="1"/>
  <c r="M401" i="3" a="1"/>
  <c r="M401" i="3" s="1"/>
  <c r="M333" i="3" a="1"/>
  <c r="M333" i="3" s="1"/>
  <c r="M356" i="3" a="1"/>
  <c r="M356" i="3" s="1"/>
  <c r="M451" i="3" a="1"/>
  <c r="M451" i="3" s="1"/>
  <c r="M360" i="3" a="1"/>
  <c r="M360" i="3" s="1"/>
  <c r="M347" i="3" a="1"/>
  <c r="M347" i="3" s="1"/>
  <c r="M296" i="3" a="1"/>
  <c r="M296" i="3" s="1"/>
  <c r="M248" i="3" a="1"/>
  <c r="M248" i="3" s="1"/>
  <c r="M265" i="3" a="1"/>
  <c r="M265" i="3" s="1"/>
  <c r="M379" i="3" a="1"/>
  <c r="M379" i="3" s="1"/>
  <c r="M314" i="3" a="1"/>
  <c r="M314" i="3" s="1"/>
  <c r="M339" i="3" a="1"/>
  <c r="M339" i="3" s="1"/>
  <c r="M324" i="3" a="1"/>
  <c r="M324" i="3" s="1"/>
  <c r="M336" i="3" a="1"/>
  <c r="M336" i="3" s="1"/>
  <c r="M321" i="3" a="1"/>
  <c r="M321" i="3" s="1"/>
  <c r="M341" i="3" a="1"/>
  <c r="M341" i="3" s="1"/>
  <c r="M275" i="3" a="1"/>
  <c r="M275" i="3" s="1"/>
  <c r="M389" i="3" a="1"/>
  <c r="M389" i="3" s="1"/>
  <c r="M225" i="3" a="1"/>
  <c r="M225" i="3" s="1"/>
  <c r="M208" i="3" a="1"/>
  <c r="M208" i="3" s="1"/>
  <c r="M231" i="3" a="1"/>
  <c r="M231" i="3" s="1"/>
  <c r="M171" i="3" a="1"/>
  <c r="M171" i="3" s="1"/>
  <c r="M172" i="3" a="1"/>
  <c r="M172" i="3" s="1"/>
  <c r="M186" i="3" a="1"/>
  <c r="M186" i="3" s="1"/>
  <c r="M212" i="3" a="1"/>
  <c r="M212" i="3" s="1"/>
  <c r="M126" i="3" a="1"/>
  <c r="M126" i="3" s="1"/>
  <c r="M136" i="3" a="1"/>
  <c r="M136" i="3" s="1"/>
  <c r="M111" i="3" a="1"/>
  <c r="M111" i="3" s="1"/>
  <c r="M147" i="3" a="1"/>
  <c r="M147" i="3" s="1"/>
  <c r="M119" i="3" a="1"/>
  <c r="M119" i="3" s="1"/>
  <c r="M140" i="3" a="1"/>
  <c r="M140" i="3" s="1"/>
  <c r="M121" i="3" a="1"/>
  <c r="M121" i="3" s="1"/>
  <c r="M103" i="3" a="1"/>
  <c r="M103" i="3" s="1"/>
  <c r="M116" i="3" a="1"/>
  <c r="M116" i="3" s="1"/>
  <c r="M106" i="3" a="1"/>
  <c r="M106" i="3" s="1"/>
  <c r="M184" i="3" a="1"/>
  <c r="M184" i="3" s="1"/>
  <c r="M153" i="3" a="1"/>
  <c r="M153" i="3" s="1"/>
  <c r="M117" i="3" a="1"/>
  <c r="M117" i="3" s="1"/>
  <c r="M170" i="3" a="1"/>
  <c r="M170" i="3" s="1"/>
  <c r="M667" i="3" a="1"/>
  <c r="M667" i="3" s="1"/>
  <c r="M631" i="3" a="1"/>
  <c r="M631" i="3" s="1"/>
  <c r="M704" i="3" a="1"/>
  <c r="M704" i="3" s="1"/>
  <c r="M678" i="3" a="1"/>
  <c r="M678" i="3" s="1"/>
  <c r="M589" i="3" a="1"/>
  <c r="M589" i="3" s="1"/>
  <c r="M630" i="3" a="1"/>
  <c r="M630" i="3" s="1"/>
  <c r="M546" i="3" a="1"/>
  <c r="M546" i="3" s="1"/>
  <c r="M587" i="3" a="1"/>
  <c r="M587" i="3" s="1"/>
  <c r="M528" i="3" a="1"/>
  <c r="M528" i="3" s="1"/>
  <c r="M526" i="3" a="1"/>
  <c r="M526" i="3" s="1"/>
  <c r="M521" i="3" a="1"/>
  <c r="M521" i="3" s="1"/>
  <c r="M453" i="3" a="1"/>
  <c r="M453" i="3" s="1"/>
  <c r="M496" i="3" a="1"/>
  <c r="M496" i="3" s="1"/>
  <c r="M550" i="3" a="1"/>
  <c r="M550" i="3" s="1"/>
  <c r="M510" i="3" a="1"/>
  <c r="M510" i="3" s="1"/>
  <c r="M584" i="3" a="1"/>
  <c r="M584" i="3" s="1"/>
  <c r="M509" i="3" a="1"/>
  <c r="M509" i="3" s="1"/>
  <c r="M470" i="3" a="1"/>
  <c r="M470" i="3" s="1"/>
  <c r="M513" i="3" a="1"/>
  <c r="M513" i="3" s="1"/>
  <c r="M415" i="3" a="1"/>
  <c r="M415" i="3" s="1"/>
  <c r="M455" i="3" a="1"/>
  <c r="M455" i="3" s="1"/>
  <c r="M399" i="3" a="1"/>
  <c r="M399" i="3" s="1"/>
  <c r="M499" i="3" a="1"/>
  <c r="M499" i="3" s="1"/>
  <c r="M418" i="3" a="1"/>
  <c r="M418" i="3" s="1"/>
  <c r="M459" i="3" a="1"/>
  <c r="M459" i="3" s="1"/>
  <c r="M345" i="3" a="1"/>
  <c r="M345" i="3" s="1"/>
  <c r="M429" i="3" a="1"/>
  <c r="M429" i="3" s="1"/>
  <c r="M432" i="3" a="1"/>
  <c r="M432" i="3" s="1"/>
  <c r="M394" i="3" a="1"/>
  <c r="M394" i="3" s="1"/>
  <c r="M398" i="3" a="1"/>
  <c r="M398" i="3" s="1"/>
  <c r="M271" i="3" a="1"/>
  <c r="M271" i="3" s="1"/>
  <c r="M342" i="3" a="1"/>
  <c r="M342" i="3" s="1"/>
  <c r="M407" i="3" a="1"/>
  <c r="M407" i="3" s="1"/>
  <c r="M359" i="3" a="1"/>
  <c r="M359" i="3" s="1"/>
  <c r="M343" i="3" a="1"/>
  <c r="M343" i="3" s="1"/>
  <c r="M319" i="3" a="1"/>
  <c r="M319" i="3" s="1"/>
  <c r="M277" i="3" a="1"/>
  <c r="M277" i="3" s="1"/>
  <c r="M264" i="3" a="1"/>
  <c r="M264" i="3" s="1"/>
  <c r="M373" i="3" a="1"/>
  <c r="M373" i="3" s="1"/>
  <c r="M311" i="3" a="1"/>
  <c r="M311" i="3" s="1"/>
  <c r="M287" i="3" a="1"/>
  <c r="M287" i="3" s="1"/>
  <c r="M320" i="3" a="1"/>
  <c r="M320" i="3" s="1"/>
  <c r="M335" i="3" a="1"/>
  <c r="M335" i="3" s="1"/>
  <c r="M301" i="3" a="1"/>
  <c r="M301" i="3" s="1"/>
  <c r="M261" i="3" a="1"/>
  <c r="M261" i="3" s="1"/>
  <c r="M258" i="3" a="1"/>
  <c r="M258" i="3" s="1"/>
  <c r="M305" i="3" a="1"/>
  <c r="M305" i="3" s="1"/>
  <c r="M205" i="3" a="1"/>
  <c r="M205" i="3" s="1"/>
  <c r="M286" i="3" a="1"/>
  <c r="M286" i="3" s="1"/>
  <c r="M204" i="3" a="1"/>
  <c r="M204" i="3" s="1"/>
  <c r="M167" i="3" a="1"/>
  <c r="M167" i="3" s="1"/>
  <c r="M183" i="3" a="1"/>
  <c r="M183" i="3" s="1"/>
  <c r="M195" i="3" a="1"/>
  <c r="M195" i="3" s="1"/>
  <c r="M135" i="3" a="1"/>
  <c r="M135" i="3" s="1"/>
  <c r="M128" i="3" a="1"/>
  <c r="M128" i="3" s="1"/>
  <c r="M157" i="3" a="1"/>
  <c r="M157" i="3" s="1"/>
  <c r="M180" i="3" a="1"/>
  <c r="M180" i="3" s="1"/>
  <c r="M156" i="3" a="1"/>
  <c r="M156" i="3" s="1"/>
  <c r="M125" i="3" a="1"/>
  <c r="M125" i="3" s="1"/>
  <c r="M108" i="3" a="1"/>
  <c r="M108" i="3" s="1"/>
  <c r="M144" i="3" a="1"/>
  <c r="M144" i="3" s="1"/>
  <c r="M151" i="3" a="1"/>
  <c r="M151" i="3" s="1"/>
  <c r="M149" i="3" a="1"/>
  <c r="M149" i="3" s="1"/>
  <c r="M122" i="3" a="1"/>
  <c r="M122" i="3" s="1"/>
  <c r="M110" i="3" a="1"/>
  <c r="M110" i="3" s="1"/>
  <c r="M564" i="3" a="1"/>
  <c r="M564" i="3" s="1"/>
  <c r="M540" i="3" a="1"/>
  <c r="M540" i="3" s="1"/>
  <c r="M525" i="3" a="1"/>
  <c r="M525" i="3" s="1"/>
  <c r="M464" i="3" a="1"/>
  <c r="M464" i="3" s="1"/>
  <c r="M541" i="3" a="1"/>
  <c r="M541" i="3" s="1"/>
  <c r="M508" i="3" a="1"/>
  <c r="M508" i="3" s="1"/>
  <c r="M567" i="3" a="1"/>
  <c r="M567" i="3" s="1"/>
  <c r="M486" i="3" a="1"/>
  <c r="M486" i="3" s="1"/>
  <c r="M512" i="3" a="1"/>
  <c r="M512" i="3" s="1"/>
  <c r="M412" i="3" a="1"/>
  <c r="M412" i="3" s="1"/>
  <c r="M500" i="3" a="1"/>
  <c r="M500" i="3" s="1"/>
  <c r="M465" i="3" a="1"/>
  <c r="M465" i="3" s="1"/>
  <c r="M414" i="3" a="1"/>
  <c r="M414" i="3" s="1"/>
  <c r="M449" i="3" a="1"/>
  <c r="M449" i="3" s="1"/>
  <c r="M326" i="3" a="1"/>
  <c r="M326" i="3" s="1"/>
  <c r="M450" i="3" a="1"/>
  <c r="M450" i="3" s="1"/>
  <c r="M391" i="3" a="1"/>
  <c r="M391" i="3" s="1"/>
  <c r="M497" i="3" a="1"/>
  <c r="M497" i="3" s="1"/>
  <c r="M404" i="3" a="1"/>
  <c r="M404" i="3" s="1"/>
  <c r="M430" i="3" a="1"/>
  <c r="M430" i="3" s="1"/>
  <c r="M555" i="3" a="1"/>
  <c r="M555" i="3" s="1"/>
  <c r="M428" i="3" a="1"/>
  <c r="M428" i="3" s="1"/>
  <c r="M431" i="3" a="1"/>
  <c r="M431" i="3" s="1"/>
  <c r="M392" i="3" a="1"/>
  <c r="M392" i="3" s="1"/>
  <c r="M397" i="3" a="1"/>
  <c r="M397" i="3" s="1"/>
  <c r="M390" i="3" a="1"/>
  <c r="M390" i="3" s="1"/>
  <c r="M473" i="3" a="1"/>
  <c r="M473" i="3" s="1"/>
  <c r="M368" i="3" a="1"/>
  <c r="M368" i="3" s="1"/>
  <c r="M350" i="3" a="1"/>
  <c r="M350" i="3" s="1"/>
  <c r="M331" i="3" a="1"/>
  <c r="M331" i="3" s="1"/>
  <c r="M357" i="3" a="1"/>
  <c r="M357" i="3" s="1"/>
  <c r="M282" i="3" a="1"/>
  <c r="M282" i="3" s="1"/>
  <c r="M267" i="3" a="1"/>
  <c r="M267" i="3" s="1"/>
  <c r="M369" i="3" a="1"/>
  <c r="M369" i="3" s="1"/>
  <c r="M293" i="3" a="1"/>
  <c r="M293" i="3" s="1"/>
  <c r="M299" i="3" a="1"/>
  <c r="M299" i="3" s="1"/>
  <c r="M284" i="3" a="1"/>
  <c r="M284" i="3" s="1"/>
  <c r="M313" i="3" a="1"/>
  <c r="M313" i="3" s="1"/>
  <c r="M330" i="3" a="1"/>
  <c r="M330" i="3" s="1"/>
  <c r="M300" i="3" a="1"/>
  <c r="M300" i="3" s="1"/>
  <c r="M337" i="3" a="1"/>
  <c r="M337" i="3" s="1"/>
  <c r="M298" i="3" a="1"/>
  <c r="M298" i="3" s="1"/>
  <c r="M256" i="3" a="1"/>
  <c r="M256" i="3" s="1"/>
  <c r="M257" i="3" a="1"/>
  <c r="M257" i="3" s="1"/>
  <c r="M211" i="3" a="1"/>
  <c r="M211" i="3" s="1"/>
  <c r="M251" i="3" a="1"/>
  <c r="M251" i="3" s="1"/>
  <c r="M222" i="3" a="1"/>
  <c r="M222" i="3" s="1"/>
  <c r="M202" i="3" a="1"/>
  <c r="M202" i="3" s="1"/>
  <c r="M214" i="3" a="1"/>
  <c r="M214" i="3" s="1"/>
  <c r="M173" i="3" a="1"/>
  <c r="M173" i="3" s="1"/>
  <c r="M280" i="3" a="1"/>
  <c r="M280" i="3" s="1"/>
  <c r="M219" i="3" a="1"/>
  <c r="M219" i="3" s="1"/>
  <c r="M210" i="3" a="1"/>
  <c r="M210" i="3" s="1"/>
  <c r="M165" i="3" a="1"/>
  <c r="M165" i="3" s="1"/>
  <c r="M152" i="3" a="1"/>
  <c r="M152" i="3" s="1"/>
  <c r="M163" i="3" a="1"/>
  <c r="M163" i="3" s="1"/>
  <c r="M127" i="3" a="1"/>
  <c r="M127" i="3" s="1"/>
  <c r="M178" i="3" a="1"/>
  <c r="M178" i="3" s="1"/>
  <c r="M101" i="3" a="1"/>
  <c r="M101" i="3" s="1"/>
  <c r="M105" i="3" a="1"/>
  <c r="M105" i="3" s="1"/>
  <c r="M580" i="3" a="1"/>
  <c r="M580" i="3" s="1"/>
  <c r="M562" i="3" a="1"/>
  <c r="M562" i="3" s="1"/>
  <c r="M576" i="3" a="1"/>
  <c r="M576" i="3" s="1"/>
  <c r="M504" i="3" a="1"/>
  <c r="M504" i="3" s="1"/>
  <c r="M554" i="3" a="1"/>
  <c r="M554" i="3" s="1"/>
  <c r="M502" i="3" a="1"/>
  <c r="M502" i="3" s="1"/>
  <c r="M386" i="3" a="1"/>
  <c r="M386" i="3" s="1"/>
  <c r="M511" i="3" a="1"/>
  <c r="M511" i="3" s="1"/>
  <c r="M503" i="3" a="1"/>
  <c r="M503" i="3" s="1"/>
  <c r="M536" i="3" a="1"/>
  <c r="M536" i="3" s="1"/>
  <c r="M518" i="3" a="1"/>
  <c r="M518" i="3" s="1"/>
  <c r="M434" i="3" a="1"/>
  <c r="M434" i="3" s="1"/>
  <c r="M454" i="3" a="1"/>
  <c r="M454" i="3" s="1"/>
  <c r="M440" i="3" a="1"/>
  <c r="M440" i="3" s="1"/>
  <c r="M482" i="3" a="1"/>
  <c r="M482" i="3" s="1"/>
  <c r="M426" i="3" a="1"/>
  <c r="M426" i="3" s="1"/>
  <c r="M380" i="3" a="1"/>
  <c r="M380" i="3" s="1"/>
  <c r="M488" i="3" a="1"/>
  <c r="M488" i="3" s="1"/>
  <c r="M403" i="3" a="1"/>
  <c r="M403" i="3" s="1"/>
  <c r="M427" i="3" a="1"/>
  <c r="M427" i="3" s="1"/>
  <c r="M523" i="3" a="1"/>
  <c r="M523" i="3" s="1"/>
  <c r="M406" i="3" a="1"/>
  <c r="M406" i="3" s="1"/>
  <c r="M420" i="3" a="1"/>
  <c r="M420" i="3" s="1"/>
  <c r="M385" i="3" a="1"/>
  <c r="M385" i="3" s="1"/>
  <c r="M377" i="3" a="1"/>
  <c r="M377" i="3" s="1"/>
  <c r="M441" i="3" a="1"/>
  <c r="M441" i="3" s="1"/>
  <c r="M346" i="3" a="1"/>
  <c r="M346" i="3" s="1"/>
  <c r="M328" i="3" a="1"/>
  <c r="M328" i="3" s="1"/>
  <c r="M353" i="3" a="1"/>
  <c r="M353" i="3" s="1"/>
  <c r="M260" i="3" a="1"/>
  <c r="M260" i="3" s="1"/>
  <c r="M217" i="3" a="1"/>
  <c r="M217" i="3" s="1"/>
  <c r="M269" i="3" a="1"/>
  <c r="M269" i="3" s="1"/>
  <c r="M241" i="3" a="1"/>
  <c r="M241" i="3" s="1"/>
  <c r="M283" i="3" a="1"/>
  <c r="M283" i="3" s="1"/>
  <c r="M272" i="3" a="1"/>
  <c r="M272" i="3" s="1"/>
  <c r="M281" i="3" a="1"/>
  <c r="M281" i="3" s="1"/>
  <c r="M315" i="3" a="1"/>
  <c r="M315" i="3" s="1"/>
  <c r="M294" i="3" a="1"/>
  <c r="M294" i="3" s="1"/>
  <c r="M254" i="3" a="1"/>
  <c r="M254" i="3" s="1"/>
  <c r="M221" i="3" a="1"/>
  <c r="M221" i="3" s="1"/>
  <c r="M203" i="3" a="1"/>
  <c r="M203" i="3" s="1"/>
  <c r="M213" i="3" a="1"/>
  <c r="M213" i="3" s="1"/>
  <c r="M198" i="3" a="1"/>
  <c r="M198" i="3" s="1"/>
  <c r="M193" i="3" a="1"/>
  <c r="M193" i="3" s="1"/>
  <c r="M232" i="3" a="1"/>
  <c r="M232" i="3" s="1"/>
  <c r="M206" i="3" a="1"/>
  <c r="M206" i="3" s="1"/>
  <c r="M201" i="3" a="1"/>
  <c r="M201" i="3" s="1"/>
  <c r="M143" i="3" a="1"/>
  <c r="M143" i="3" s="1"/>
  <c r="M176" i="3" a="1"/>
  <c r="M176" i="3" s="1"/>
  <c r="M310" i="3" a="1"/>
  <c r="M310" i="3" s="1"/>
  <c r="M244" i="3" a="1"/>
  <c r="M244" i="3" s="1"/>
  <c r="M175" i="3" a="1"/>
  <c r="M175" i="3" s="1"/>
  <c r="M166" i="3" a="1"/>
  <c r="M166" i="3" s="1"/>
  <c r="M148" i="3" a="1"/>
  <c r="M148" i="3" s="1"/>
  <c r="M131" i="3" a="1"/>
  <c r="M131" i="3" s="1"/>
  <c r="M134" i="3" a="1"/>
  <c r="M134" i="3" s="1"/>
  <c r="M130" i="3" a="1"/>
  <c r="M130" i="3" s="1"/>
  <c r="M114" i="3" a="1"/>
  <c r="M114" i="3" s="1"/>
  <c r="M102" i="3" a="1"/>
  <c r="M102" i="3" s="1"/>
  <c r="M113" i="3" a="1"/>
  <c r="M113" i="3" s="1"/>
  <c r="M688" i="3" a="1"/>
  <c r="M688" i="3" s="1"/>
  <c r="M621" i="3" a="1"/>
  <c r="M621" i="3" s="1"/>
  <c r="M582" i="3" a="1"/>
  <c r="M582" i="3" s="1"/>
  <c r="M593" i="3" a="1"/>
  <c r="M593" i="3" s="1"/>
  <c r="M516" i="3" a="1"/>
  <c r="M516" i="3" s="1"/>
  <c r="M571" i="3" a="1"/>
  <c r="M571" i="3" s="1"/>
  <c r="M532" i="3" a="1"/>
  <c r="M532" i="3" s="1"/>
  <c r="M501" i="3" a="1"/>
  <c r="M501" i="3" s="1"/>
  <c r="M545" i="3" a="1"/>
  <c r="M545" i="3" s="1"/>
  <c r="M490" i="3" a="1"/>
  <c r="M490" i="3" s="1"/>
  <c r="M534" i="3" a="1"/>
  <c r="M534" i="3" s="1"/>
  <c r="M485" i="3" a="1"/>
  <c r="M485" i="3" s="1"/>
  <c r="M445" i="3" a="1"/>
  <c r="M445" i="3" s="1"/>
  <c r="M452" i="3" a="1"/>
  <c r="M452" i="3" s="1"/>
  <c r="M435" i="3" a="1"/>
  <c r="M435" i="3" s="1"/>
  <c r="M477" i="3" a="1"/>
  <c r="M477" i="3" s="1"/>
  <c r="M423" i="3" a="1"/>
  <c r="M423" i="3" s="1"/>
  <c r="M376" i="3" a="1"/>
  <c r="M376" i="3" s="1"/>
  <c r="M411" i="3" a="1"/>
  <c r="M411" i="3" s="1"/>
  <c r="M493" i="3" a="1"/>
  <c r="M493" i="3" s="1"/>
  <c r="M395" i="3" a="1"/>
  <c r="M395" i="3" s="1"/>
  <c r="M413" i="3" a="1"/>
  <c r="M413" i="3" s="1"/>
  <c r="M348" i="3" a="1"/>
  <c r="M348" i="3" s="1"/>
  <c r="M372" i="3" a="1"/>
  <c r="M372" i="3" s="1"/>
  <c r="M402" i="3" a="1"/>
  <c r="M402" i="3" s="1"/>
  <c r="M352" i="3" a="1"/>
  <c r="M352" i="3" s="1"/>
  <c r="M295" i="3" a="1"/>
  <c r="M295" i="3" s="1"/>
  <c r="M381" i="3" a="1"/>
  <c r="M381" i="3" s="1"/>
  <c r="M322" i="3" a="1"/>
  <c r="M322" i="3" s="1"/>
  <c r="M247" i="3" a="1"/>
  <c r="M247" i="3" s="1"/>
  <c r="M226" i="3" a="1"/>
  <c r="M226" i="3" s="1"/>
  <c r="M288" i="3" a="1"/>
  <c r="M288" i="3" s="1"/>
  <c r="M338" i="3" a="1"/>
  <c r="M338" i="3" s="1"/>
  <c r="M388" i="3" a="1"/>
  <c r="M388" i="3" s="1"/>
  <c r="M279" i="3" a="1"/>
  <c r="M279" i="3" s="1"/>
  <c r="M316" i="3" a="1"/>
  <c r="M316" i="3" s="1"/>
  <c r="M393" i="3" a="1"/>
  <c r="M393" i="3" s="1"/>
  <c r="M304" i="3" a="1"/>
  <c r="M304" i="3" s="1"/>
  <c r="M318" i="3" a="1"/>
  <c r="M318" i="3" s="1"/>
  <c r="M266" i="3" a="1"/>
  <c r="M266" i="3" s="1"/>
  <c r="M297" i="3" a="1"/>
  <c r="M297" i="3" s="1"/>
  <c r="M291" i="3" a="1"/>
  <c r="M291" i="3" s="1"/>
  <c r="M270" i="3" a="1"/>
  <c r="M270" i="3" s="1"/>
  <c r="M209" i="3" a="1"/>
  <c r="M209" i="3" s="1"/>
  <c r="M197" i="3" a="1"/>
  <c r="M197" i="3" s="1"/>
  <c r="M188" i="3" a="1"/>
  <c r="M188" i="3" s="1"/>
  <c r="M224" i="3" a="1"/>
  <c r="M224" i="3" s="1"/>
  <c r="M218" i="3" a="1"/>
  <c r="M218" i="3" s="1"/>
  <c r="M179" i="3" a="1"/>
  <c r="M179" i="3" s="1"/>
  <c r="M145" i="3" a="1"/>
  <c r="M145" i="3" s="1"/>
  <c r="M168" i="3" a="1"/>
  <c r="M168" i="3" s="1"/>
  <c r="M278" i="3" a="1"/>
  <c r="M278" i="3" s="1"/>
  <c r="M161" i="3" a="1"/>
  <c r="M161" i="3" s="1"/>
  <c r="M160" i="3" a="1"/>
  <c r="M160" i="3" s="1"/>
  <c r="M164" i="3" a="1"/>
  <c r="M164" i="3" s="1"/>
  <c r="M129" i="3" a="1"/>
  <c r="M129" i="3" s="1"/>
  <c r="M112" i="3" a="1"/>
  <c r="M112" i="3" s="1"/>
  <c r="M115" i="3" a="1"/>
  <c r="M115" i="3" s="1"/>
  <c r="M133" i="3" a="1"/>
  <c r="M133" i="3" s="1"/>
  <c r="M118" i="3" a="1"/>
  <c r="M118" i="3" s="1"/>
  <c r="M107" i="3" a="1"/>
  <c r="M107" i="3" s="1"/>
  <c r="M169" i="3" a="1"/>
  <c r="M169" i="3" s="1"/>
  <c r="M124" i="3" a="1"/>
  <c r="M124" i="3" s="1"/>
  <c r="M162" i="3" a="1"/>
  <c r="M162" i="3" s="1"/>
  <c r="M620" i="3" a="1"/>
  <c r="M620" i="3" s="1"/>
  <c r="M629" i="3" a="1"/>
  <c r="M629" i="3" s="1"/>
  <c r="M660" i="3" a="1"/>
  <c r="M660" i="3" s="1"/>
  <c r="M575" i="3" a="1"/>
  <c r="M575" i="3" s="1"/>
  <c r="M573" i="3" a="1"/>
  <c r="M573" i="3" s="1"/>
  <c r="M627" i="3" a="1"/>
  <c r="M627" i="3" s="1"/>
  <c r="M650" i="3" a="1"/>
  <c r="M650" i="3" s="1"/>
  <c r="M583" i="3" a="1"/>
  <c r="M583" i="3" s="1"/>
  <c r="M560" i="3" a="1"/>
  <c r="M560" i="3" s="1"/>
  <c r="M569" i="3" a="1"/>
  <c r="M569" i="3" s="1"/>
  <c r="M527" i="3" a="1"/>
  <c r="M527" i="3" s="1"/>
  <c r="M522" i="3" a="1"/>
  <c r="M522" i="3" s="1"/>
  <c r="M542" i="3" a="1"/>
  <c r="M542" i="3" s="1"/>
  <c r="M466" i="3" a="1"/>
  <c r="M466" i="3" s="1"/>
  <c r="M484" i="3" a="1"/>
  <c r="M484" i="3" s="1"/>
  <c r="M446" i="3" a="1"/>
  <c r="M446" i="3" s="1"/>
  <c r="M561" i="3" a="1"/>
  <c r="M561" i="3" s="1"/>
  <c r="M439" i="3" a="1"/>
  <c r="M439" i="3" s="1"/>
  <c r="M334" i="3" a="1"/>
  <c r="M334" i="3" s="1"/>
  <c r="M424" i="3" a="1"/>
  <c r="M424" i="3" s="1"/>
  <c r="M382" i="3" a="1"/>
  <c r="M382" i="3" s="1"/>
  <c r="M474" i="3" a="1"/>
  <c r="M474" i="3" s="1"/>
  <c r="M442" i="3" a="1"/>
  <c r="M442" i="3" s="1"/>
  <c r="M417" i="3" a="1"/>
  <c r="M417" i="3" s="1"/>
  <c r="M505" i="3" a="1"/>
  <c r="M505" i="3" s="1"/>
  <c r="M483" i="3" a="1"/>
  <c r="M483" i="3" s="1"/>
  <c r="M409" i="3" a="1"/>
  <c r="M409" i="3" s="1"/>
  <c r="M492" i="3" a="1"/>
  <c r="M492" i="3" s="1"/>
  <c r="M364" i="3" a="1"/>
  <c r="M364" i="3" s="1"/>
  <c r="M378" i="3" a="1"/>
  <c r="M378" i="3" s="1"/>
  <c r="M351" i="3" a="1"/>
  <c r="M351" i="3" s="1"/>
  <c r="M361" i="3" a="1"/>
  <c r="M361" i="3" s="1"/>
  <c r="M375" i="3" a="1"/>
  <c r="M375" i="3" s="1"/>
  <c r="M240" i="3" a="1"/>
  <c r="M240" i="3" s="1"/>
  <c r="M228" i="3" a="1"/>
  <c r="M228" i="3" s="1"/>
  <c r="M292" i="3" a="1"/>
  <c r="M292" i="3" s="1"/>
  <c r="M387" i="3" a="1"/>
  <c r="M387" i="3" s="1"/>
  <c r="M396" i="3" a="1"/>
  <c r="M396" i="3" s="1"/>
  <c r="M312" i="3" a="1"/>
  <c r="M312" i="3" s="1"/>
  <c r="M355" i="3" a="1"/>
  <c r="M355" i="3" s="1"/>
  <c r="M317" i="3" a="1"/>
  <c r="M317" i="3" s="1"/>
  <c r="M236" i="3" a="1"/>
  <c r="M236" i="3" s="1"/>
  <c r="M289" i="3" a="1"/>
  <c r="M289" i="3" s="1"/>
  <c r="M229" i="3" a="1"/>
  <c r="M229" i="3" s="1"/>
  <c r="M262" i="3" a="1"/>
  <c r="M262" i="3" s="1"/>
  <c r="M302" i="3" a="1"/>
  <c r="M302" i="3" s="1"/>
  <c r="M238" i="3" a="1"/>
  <c r="M238" i="3" s="1"/>
  <c r="M187" i="3" a="1"/>
  <c r="M187" i="3" s="1"/>
  <c r="M194" i="3" a="1"/>
  <c r="M194" i="3" s="1"/>
  <c r="M215" i="3" a="1"/>
  <c r="M215" i="3" s="1"/>
  <c r="M216" i="3" a="1"/>
  <c r="M216" i="3" s="1"/>
  <c r="M252" i="3" a="1"/>
  <c r="M252" i="3" s="1"/>
  <c r="M290" i="3" a="1"/>
  <c r="M290" i="3" s="1"/>
  <c r="M190" i="3" a="1"/>
  <c r="M190" i="3" s="1"/>
  <c r="M227" i="3" a="1"/>
  <c r="M227" i="3" s="1"/>
  <c r="M159" i="3" a="1"/>
  <c r="M159" i="3" s="1"/>
  <c r="M246" i="3" a="1"/>
  <c r="M246" i="3" s="1"/>
  <c r="M141" i="3" a="1"/>
  <c r="M141" i="3" s="1"/>
  <c r="M220" i="3" a="1"/>
  <c r="M220" i="3" s="1"/>
  <c r="M146" i="3" a="1"/>
  <c r="M146" i="3" s="1"/>
  <c r="M109" i="3" a="1"/>
  <c r="M109" i="3" s="1"/>
  <c r="M104" i="3" a="1"/>
  <c r="M104" i="3" s="1"/>
  <c r="M132" i="3" a="1"/>
  <c r="M132" i="3" s="1"/>
  <c r="M154" i="3" a="1"/>
  <c r="M154" i="3" s="1"/>
  <c r="M139" i="3" a="1"/>
  <c r="M139" i="3" s="1"/>
  <c r="M663" i="3" a="1"/>
  <c r="M663" i="3" s="1"/>
  <c r="M590" i="3" a="1"/>
  <c r="M590" i="3" s="1"/>
  <c r="M639" i="3" a="1"/>
  <c r="M639" i="3" s="1"/>
  <c r="M563" i="3" a="1"/>
  <c r="M563" i="3" s="1"/>
  <c r="M559" i="3" a="1"/>
  <c r="M559" i="3" s="1"/>
  <c r="M565" i="3" a="1"/>
  <c r="M565" i="3" s="1"/>
  <c r="M595" i="3" a="1"/>
  <c r="M595" i="3" s="1"/>
  <c r="M558" i="3" a="1"/>
  <c r="M558" i="3" s="1"/>
  <c r="M547" i="3" a="1"/>
  <c r="M547" i="3" s="1"/>
  <c r="M494" i="3" a="1"/>
  <c r="M494" i="3" s="1"/>
  <c r="M495" i="3" a="1"/>
  <c r="M495" i="3" s="1"/>
  <c r="M531" i="3" a="1"/>
  <c r="M531" i="3" s="1"/>
  <c r="M448" i="3" a="1"/>
  <c r="M448" i="3" s="1"/>
  <c r="M458" i="3" a="1"/>
  <c r="M458" i="3" s="1"/>
  <c r="M479" i="3" a="1"/>
  <c r="M479" i="3" s="1"/>
  <c r="M480" i="3" a="1"/>
  <c r="M480" i="3" s="1"/>
  <c r="M539" i="3" a="1"/>
  <c r="M539" i="3" s="1"/>
  <c r="M438" i="3" a="1"/>
  <c r="M438" i="3" s="1"/>
  <c r="M344" i="3" a="1"/>
  <c r="M344" i="3" s="1"/>
  <c r="M422" i="3" a="1"/>
  <c r="M422" i="3" s="1"/>
  <c r="M469" i="3" a="1"/>
  <c r="M469" i="3" s="1"/>
  <c r="M437" i="3" a="1"/>
  <c r="M437" i="3" s="1"/>
  <c r="M371" i="3" a="1"/>
  <c r="M371" i="3" s="1"/>
  <c r="M366" i="3" a="1"/>
  <c r="M366" i="3" s="1"/>
  <c r="M408" i="3" a="1"/>
  <c r="M408" i="3" s="1"/>
  <c r="M489" i="3" a="1"/>
  <c r="M489" i="3" s="1"/>
  <c r="M327" i="3" a="1"/>
  <c r="M327" i="3" s="1"/>
  <c r="M374" i="3" a="1"/>
  <c r="M374" i="3" s="1"/>
  <c r="M325" i="3" a="1"/>
  <c r="M325" i="3" s="1"/>
  <c r="M362" i="3" a="1"/>
  <c r="M362" i="3" s="1"/>
  <c r="M306" i="3" a="1"/>
  <c r="M306" i="3" s="1"/>
  <c r="M242" i="3" a="1"/>
  <c r="M242" i="3" s="1"/>
  <c r="M237" i="3" a="1"/>
  <c r="M237" i="3" s="1"/>
  <c r="M309" i="3" a="1"/>
  <c r="M309" i="3" s="1"/>
  <c r="M354" i="3" a="1"/>
  <c r="M354" i="3" s="1"/>
  <c r="M332" i="3" a="1"/>
  <c r="M332" i="3" s="1"/>
  <c r="M308" i="3" a="1"/>
  <c r="M308" i="3" s="1"/>
  <c r="M255" i="3" a="1"/>
  <c r="M255" i="3" s="1"/>
  <c r="M273" i="3" a="1"/>
  <c r="M273" i="3" s="1"/>
  <c r="M259" i="3" a="1"/>
  <c r="M259" i="3" s="1"/>
  <c r="M233" i="3" a="1"/>
  <c r="M233" i="3" s="1"/>
  <c r="M234" i="3" a="1"/>
  <c r="M234" i="3" s="1"/>
  <c r="M182" i="3" a="1"/>
  <c r="M182" i="3" s="1"/>
  <c r="M263" i="3" a="1"/>
  <c r="M263" i="3" s="1"/>
  <c r="M199" i="3" a="1"/>
  <c r="M199" i="3" s="1"/>
  <c r="M177" i="3" a="1"/>
  <c r="M177" i="3" s="1"/>
  <c r="M243" i="3" a="1"/>
  <c r="M243" i="3" s="1"/>
  <c r="M253" i="3" a="1"/>
  <c r="M253" i="3" s="1"/>
  <c r="M249" i="3" a="1"/>
  <c r="M249" i="3" s="1"/>
  <c r="M174" i="3" a="1"/>
  <c r="M174" i="3" s="1"/>
  <c r="M196" i="3" a="1"/>
  <c r="M196" i="3" s="1"/>
  <c r="M158" i="3" a="1"/>
  <c r="M158" i="3" s="1"/>
  <c r="M142" i="3" a="1"/>
  <c r="M142" i="3" s="1"/>
  <c r="M155" i="3" a="1"/>
  <c r="M155" i="3" s="1"/>
  <c r="M150" i="3" a="1"/>
  <c r="M150" i="3" s="1"/>
  <c r="M123" i="3" a="1"/>
  <c r="M123" i="3" s="1"/>
  <c r="M138" i="3" a="1"/>
  <c r="M138" i="3" s="1"/>
  <c r="M120" i="3" a="1"/>
  <c r="M120" i="3" s="1"/>
  <c r="M646" i="3" a="1"/>
  <c r="M646" i="3" s="1"/>
  <c r="M579" i="3" a="1"/>
  <c r="M579" i="3" s="1"/>
  <c r="M608" i="3" a="1"/>
  <c r="M608" i="3" s="1"/>
  <c r="M586" i="3" a="1"/>
  <c r="M586" i="3" s="1"/>
  <c r="M604" i="3" a="1"/>
  <c r="M604" i="3" s="1"/>
  <c r="M618" i="3" a="1"/>
  <c r="M618" i="3" s="1"/>
  <c r="M543" i="3" a="1"/>
  <c r="M543" i="3" s="1"/>
  <c r="M481" i="3" a="1"/>
  <c r="M481" i="3" s="1"/>
  <c r="M487" i="3" a="1"/>
  <c r="M487" i="3" s="1"/>
  <c r="M517" i="3" a="1"/>
  <c r="M517" i="3" s="1"/>
  <c r="M410" i="3" a="1"/>
  <c r="M410" i="3" s="1"/>
  <c r="M552" i="3" a="1"/>
  <c r="M552" i="3" s="1"/>
  <c r="M471" i="3" a="1"/>
  <c r="M471" i="3" s="1"/>
  <c r="M530" i="3" a="1"/>
  <c r="M530" i="3" s="1"/>
  <c r="M476" i="3" a="1"/>
  <c r="M476" i="3" s="1"/>
  <c r="M447" i="3" a="1"/>
  <c r="M447" i="3" s="1"/>
  <c r="M535" i="3" a="1"/>
  <c r="M535" i="3" s="1"/>
  <c r="M436" i="3" a="1"/>
  <c r="M436" i="3" s="1"/>
  <c r="M472" i="3" a="1"/>
  <c r="M472" i="3" s="1"/>
  <c r="M421" i="3" a="1"/>
  <c r="M421" i="3" s="1"/>
  <c r="M457" i="3" a="1"/>
  <c r="M457" i="3" s="1"/>
  <c r="M425" i="3" a="1"/>
  <c r="M425" i="3" s="1"/>
  <c r="M515" i="3" a="1"/>
  <c r="M515" i="3" s="1"/>
  <c r="M475" i="3" a="1"/>
  <c r="M475" i="3" s="1"/>
  <c r="M491" i="3" a="1"/>
  <c r="M491" i="3" s="1"/>
  <c r="M405" i="3" a="1"/>
  <c r="M405" i="3" s="1"/>
  <c r="M461" i="3" a="1"/>
  <c r="M461" i="3" s="1"/>
  <c r="M463" i="3" a="1"/>
  <c r="M463" i="3" s="1"/>
  <c r="M384" i="3" a="1"/>
  <c r="M384" i="3" s="1"/>
  <c r="M285" i="3" a="1"/>
  <c r="M285" i="3" s="1"/>
  <c r="M367" i="3" a="1"/>
  <c r="M367" i="3" s="1"/>
  <c r="M363" i="3" a="1"/>
  <c r="M363" i="3" s="1"/>
  <c r="M365" i="3" a="1"/>
  <c r="M365" i="3" s="1"/>
  <c r="M358" i="3" a="1"/>
  <c r="M358" i="3" s="1"/>
  <c r="M303" i="3" a="1"/>
  <c r="M303" i="3" s="1"/>
  <c r="M245" i="3" a="1"/>
  <c r="M245" i="3" s="1"/>
  <c r="M268" i="3" a="1"/>
  <c r="M268" i="3" s="1"/>
  <c r="M419" i="3" a="1"/>
  <c r="M419" i="3" s="1"/>
  <c r="M307" i="3" a="1"/>
  <c r="M307" i="3" s="1"/>
  <c r="M323" i="3" a="1"/>
  <c r="M323" i="3" s="1"/>
  <c r="M370" i="3" a="1"/>
  <c r="M370" i="3" s="1"/>
  <c r="M329" i="3" a="1"/>
  <c r="M329" i="3" s="1"/>
  <c r="M340" i="3" a="1"/>
  <c r="M340" i="3" s="1"/>
  <c r="M276" i="3" a="1"/>
  <c r="M276" i="3" s="1"/>
  <c r="M349" i="3" a="1"/>
  <c r="M349" i="3" s="1"/>
  <c r="M274" i="3" a="1"/>
  <c r="M274" i="3" s="1"/>
  <c r="M239" i="3" a="1"/>
  <c r="M239" i="3" s="1"/>
  <c r="M230" i="3" a="1"/>
  <c r="M230" i="3" s="1"/>
  <c r="M223" i="3" a="1"/>
  <c r="M223" i="3" s="1"/>
  <c r="M191" i="3" a="1"/>
  <c r="M191" i="3" s="1"/>
  <c r="M235" i="3" a="1"/>
  <c r="M235" i="3" s="1"/>
  <c r="M189" i="3" a="1"/>
  <c r="M189" i="3" s="1"/>
  <c r="M192" i="3" a="1"/>
  <c r="M192" i="3" s="1"/>
  <c r="M250" i="3" a="1"/>
  <c r="M250" i="3" s="1"/>
  <c r="M207" i="3" a="1"/>
  <c r="M207" i="3" s="1"/>
  <c r="M185" i="3" a="1"/>
  <c r="M185" i="3" s="1"/>
  <c r="M181" i="3" a="1"/>
  <c r="M181" i="3" s="1"/>
  <c r="M200" i="3" a="1"/>
  <c r="M200" i="3" s="1"/>
  <c r="M137" i="3" a="1"/>
  <c r="M137" i="3" s="1"/>
  <c r="N2" i="22"/>
  <c r="M5" i="3" a="1"/>
  <c r="M5" i="3" s="1"/>
  <c r="M98" i="3" a="1"/>
  <c r="M98" i="3" s="1"/>
  <c r="M90" i="3" a="1"/>
  <c r="M90" i="3" s="1"/>
  <c r="M82" i="3" a="1"/>
  <c r="M82" i="3" s="1"/>
  <c r="M74" i="3" a="1"/>
  <c r="M74" i="3" s="1"/>
  <c r="M66" i="3" a="1"/>
  <c r="M66" i="3" s="1"/>
  <c r="M58" i="3" a="1"/>
  <c r="M58" i="3" s="1"/>
  <c r="M50" i="3" a="1"/>
  <c r="M50" i="3" s="1"/>
  <c r="M42" i="3" a="1"/>
  <c r="M42" i="3" s="1"/>
  <c r="M34" i="3" a="1"/>
  <c r="M34" i="3" s="1"/>
  <c r="M26" i="3" a="1"/>
  <c r="M26" i="3" s="1"/>
  <c r="M18" i="3" a="1"/>
  <c r="M18" i="3" s="1"/>
  <c r="M10" i="3" a="1"/>
  <c r="M10" i="3" s="1"/>
  <c r="M97" i="3" a="1"/>
  <c r="M97" i="3" s="1"/>
  <c r="M89" i="3" a="1"/>
  <c r="M89" i="3" s="1"/>
  <c r="M81" i="3" a="1"/>
  <c r="M81" i="3" s="1"/>
  <c r="M73" i="3" a="1"/>
  <c r="M73" i="3" s="1"/>
  <c r="M65" i="3" a="1"/>
  <c r="M65" i="3" s="1"/>
  <c r="M57" i="3" a="1"/>
  <c r="M57" i="3" s="1"/>
  <c r="M49" i="3" a="1"/>
  <c r="M49" i="3" s="1"/>
  <c r="M41" i="3" a="1"/>
  <c r="M41" i="3" s="1"/>
  <c r="M33" i="3" a="1"/>
  <c r="M33" i="3" s="1"/>
  <c r="M25" i="3" a="1"/>
  <c r="M25" i="3" s="1"/>
  <c r="M17" i="3" a="1"/>
  <c r="M17" i="3" s="1"/>
  <c r="M9" i="3" a="1"/>
  <c r="M9" i="3" s="1"/>
  <c r="M96" i="3" a="1"/>
  <c r="M96" i="3" s="1"/>
  <c r="M88" i="3" a="1"/>
  <c r="M88" i="3" s="1"/>
  <c r="M80" i="3" a="1"/>
  <c r="M80" i="3" s="1"/>
  <c r="M72" i="3" a="1"/>
  <c r="M72" i="3" s="1"/>
  <c r="M64" i="3" a="1"/>
  <c r="M64" i="3" s="1"/>
  <c r="M56" i="3" a="1"/>
  <c r="M56" i="3" s="1"/>
  <c r="M48" i="3" a="1"/>
  <c r="M48" i="3" s="1"/>
  <c r="M40" i="3" a="1"/>
  <c r="M40" i="3" s="1"/>
  <c r="M32" i="3" a="1"/>
  <c r="M32" i="3" s="1"/>
  <c r="M24" i="3" a="1"/>
  <c r="M24" i="3" s="1"/>
  <c r="M16" i="3" a="1"/>
  <c r="M16" i="3" s="1"/>
  <c r="M8" i="3" a="1"/>
  <c r="M8" i="3" s="1"/>
  <c r="M95" i="3" a="1"/>
  <c r="M95" i="3" s="1"/>
  <c r="M87" i="3" a="1"/>
  <c r="M87" i="3" s="1"/>
  <c r="M79" i="3" a="1"/>
  <c r="M79" i="3" s="1"/>
  <c r="M71" i="3" a="1"/>
  <c r="M71" i="3" s="1"/>
  <c r="M63" i="3" a="1"/>
  <c r="M63" i="3" s="1"/>
  <c r="M55" i="3" a="1"/>
  <c r="M55" i="3" s="1"/>
  <c r="M47" i="3" a="1"/>
  <c r="M47" i="3" s="1"/>
  <c r="M39" i="3" a="1"/>
  <c r="M39" i="3" s="1"/>
  <c r="M31" i="3" a="1"/>
  <c r="M31" i="3" s="1"/>
  <c r="M23" i="3" a="1"/>
  <c r="M23" i="3" s="1"/>
  <c r="M15" i="3" a="1"/>
  <c r="M15" i="3" s="1"/>
  <c r="M7" i="3" a="1"/>
  <c r="M7" i="3" s="1"/>
  <c r="M94" i="3" a="1"/>
  <c r="M94" i="3" s="1"/>
  <c r="M86" i="3" a="1"/>
  <c r="M86" i="3" s="1"/>
  <c r="M78" i="3" a="1"/>
  <c r="M78" i="3" s="1"/>
  <c r="M70" i="3" a="1"/>
  <c r="M70" i="3" s="1"/>
  <c r="M62" i="3" a="1"/>
  <c r="M62" i="3" s="1"/>
  <c r="M54" i="3" a="1"/>
  <c r="M54" i="3" s="1"/>
  <c r="M46" i="3" a="1"/>
  <c r="M46" i="3" s="1"/>
  <c r="M38" i="3" a="1"/>
  <c r="M38" i="3" s="1"/>
  <c r="M30" i="3" a="1"/>
  <c r="M30" i="3" s="1"/>
  <c r="M22" i="3" a="1"/>
  <c r="M22" i="3" s="1"/>
  <c r="M14" i="3" a="1"/>
  <c r="M14" i="3" s="1"/>
  <c r="M6" i="3" a="1"/>
  <c r="M6" i="3" s="1"/>
  <c r="M93" i="3" a="1"/>
  <c r="M93" i="3" s="1"/>
  <c r="M85" i="3" a="1"/>
  <c r="M85" i="3" s="1"/>
  <c r="M77" i="3" a="1"/>
  <c r="M77" i="3" s="1"/>
  <c r="M69" i="3" a="1"/>
  <c r="M69" i="3" s="1"/>
  <c r="M61" i="3" a="1"/>
  <c r="M61" i="3" s="1"/>
  <c r="M53" i="3" a="1"/>
  <c r="M53" i="3" s="1"/>
  <c r="M45" i="3" a="1"/>
  <c r="M45" i="3" s="1"/>
  <c r="M37" i="3" a="1"/>
  <c r="M37" i="3" s="1"/>
  <c r="M29" i="3" a="1"/>
  <c r="M29" i="3" s="1"/>
  <c r="M21" i="3" a="1"/>
  <c r="M21" i="3" s="1"/>
  <c r="M13" i="3" a="1"/>
  <c r="M13" i="3" s="1"/>
  <c r="M100" i="3" a="1"/>
  <c r="M100" i="3" s="1"/>
  <c r="M92" i="3" a="1"/>
  <c r="M92" i="3" s="1"/>
  <c r="M84" i="3" a="1"/>
  <c r="M84" i="3" s="1"/>
  <c r="M76" i="3" a="1"/>
  <c r="M76" i="3" s="1"/>
  <c r="M68" i="3" a="1"/>
  <c r="M68" i="3" s="1"/>
  <c r="M60" i="3" a="1"/>
  <c r="M60" i="3" s="1"/>
  <c r="M52" i="3" a="1"/>
  <c r="M52" i="3" s="1"/>
  <c r="M44" i="3" a="1"/>
  <c r="M44" i="3" s="1"/>
  <c r="M36" i="3" a="1"/>
  <c r="M36" i="3" s="1"/>
  <c r="M28" i="3" a="1"/>
  <c r="M28" i="3" s="1"/>
  <c r="M20" i="3" a="1"/>
  <c r="M20" i="3" s="1"/>
  <c r="M12" i="3" a="1"/>
  <c r="M12" i="3" s="1"/>
  <c r="M99" i="3" a="1"/>
  <c r="M99" i="3" s="1"/>
  <c r="M91" i="3" a="1"/>
  <c r="M91" i="3" s="1"/>
  <c r="M83" i="3" a="1"/>
  <c r="M83" i="3" s="1"/>
  <c r="M75" i="3" a="1"/>
  <c r="M75" i="3" s="1"/>
  <c r="M67" i="3" a="1"/>
  <c r="M67" i="3" s="1"/>
  <c r="M59" i="3" a="1"/>
  <c r="M59" i="3" s="1"/>
  <c r="M51" i="3" a="1"/>
  <c r="M51" i="3" s="1"/>
  <c r="M43" i="3" a="1"/>
  <c r="M43" i="3" s="1"/>
  <c r="M35" i="3" a="1"/>
  <c r="M35" i="3" s="1"/>
  <c r="M27" i="3" a="1"/>
  <c r="M27" i="3" s="1"/>
  <c r="M19" i="3" a="1"/>
  <c r="M19" i="3" s="1"/>
  <c r="M11" i="3" a="1"/>
  <c r="M11" i="3" s="1"/>
  <c r="O98" i="3"/>
  <c r="N95" i="22" s="1"/>
  <c r="O90" i="3"/>
  <c r="N87" i="22" s="1"/>
  <c r="O86" i="3"/>
  <c r="N83" i="22" s="1"/>
  <c r="O78" i="3"/>
  <c r="N75" i="22" s="1"/>
  <c r="O74" i="3"/>
  <c r="N71" i="22" s="1"/>
  <c r="O62" i="3"/>
  <c r="N59" i="22" s="1"/>
  <c r="O54" i="3"/>
  <c r="N51" i="22" s="1"/>
  <c r="O46" i="3"/>
  <c r="N43" i="22" s="1"/>
  <c r="O38" i="3"/>
  <c r="N35" i="22" s="1"/>
  <c r="O30" i="3"/>
  <c r="N27" i="22" s="1"/>
  <c r="O26" i="3"/>
  <c r="N23" i="22" s="1"/>
  <c r="O18" i="3"/>
  <c r="N15" i="22" s="1"/>
  <c r="O10" i="3"/>
  <c r="N7" i="22" s="1"/>
  <c r="O93" i="3"/>
  <c r="N90" i="22" s="1"/>
  <c r="O85" i="3"/>
  <c r="N82" i="22" s="1"/>
  <c r="O77" i="3"/>
  <c r="N74" i="22" s="1"/>
  <c r="O69" i="3"/>
  <c r="N66" i="22" s="1"/>
  <c r="O61" i="3"/>
  <c r="N58" i="22" s="1"/>
  <c r="O53" i="3"/>
  <c r="N50" i="22" s="1"/>
  <c r="O45" i="3"/>
  <c r="N42" i="22" s="1"/>
  <c r="O41" i="3"/>
  <c r="N38" i="22" s="1"/>
  <c r="O37" i="3"/>
  <c r="N34" i="22" s="1"/>
  <c r="O33" i="3"/>
  <c r="N30" i="22" s="1"/>
  <c r="O25" i="3"/>
  <c r="N22" i="22" s="1"/>
  <c r="O21" i="3"/>
  <c r="N18" i="22" s="1"/>
  <c r="O17" i="3"/>
  <c r="N14" i="22" s="1"/>
  <c r="O13" i="3"/>
  <c r="N10" i="22" s="1"/>
  <c r="O9" i="3"/>
  <c r="N6" i="22" s="1"/>
  <c r="O100" i="3"/>
  <c r="N97" i="22" s="1"/>
  <c r="O96" i="3"/>
  <c r="N93" i="22" s="1"/>
  <c r="O92" i="3"/>
  <c r="N89" i="22" s="1"/>
  <c r="O88" i="3"/>
  <c r="N85" i="22" s="1"/>
  <c r="O84" i="3"/>
  <c r="N81" i="22" s="1"/>
  <c r="O80" i="3"/>
  <c r="N77" i="22" s="1"/>
  <c r="O76" i="3"/>
  <c r="N73" i="22" s="1"/>
  <c r="O72" i="3"/>
  <c r="N69" i="22" s="1"/>
  <c r="O68" i="3"/>
  <c r="N65" i="22" s="1"/>
  <c r="O64" i="3"/>
  <c r="N61" i="22" s="1"/>
  <c r="O60" i="3"/>
  <c r="N57" i="22" s="1"/>
  <c r="O56" i="3"/>
  <c r="N53" i="22" s="1"/>
  <c r="O52" i="3"/>
  <c r="N49" i="22" s="1"/>
  <c r="O48" i="3"/>
  <c r="N45" i="22" s="1"/>
  <c r="O44" i="3"/>
  <c r="N41" i="22" s="1"/>
  <c r="O40" i="3"/>
  <c r="N37" i="22" s="1"/>
  <c r="O36" i="3"/>
  <c r="N33" i="22" s="1"/>
  <c r="O32" i="3"/>
  <c r="N29" i="22" s="1"/>
  <c r="O28" i="3"/>
  <c r="N25" i="22" s="1"/>
  <c r="O24" i="3"/>
  <c r="N21" i="22" s="1"/>
  <c r="O20" i="3"/>
  <c r="N17" i="22" s="1"/>
  <c r="O12" i="3"/>
  <c r="N9" i="22" s="1"/>
  <c r="O8" i="3"/>
  <c r="N5" i="22" s="1"/>
  <c r="O94" i="3"/>
  <c r="N91" i="22" s="1"/>
  <c r="O82" i="3"/>
  <c r="N79" i="22" s="1"/>
  <c r="O70" i="3"/>
  <c r="N67" i="22" s="1"/>
  <c r="O66" i="3"/>
  <c r="N63" i="22" s="1"/>
  <c r="O58" i="3"/>
  <c r="N55" i="22" s="1"/>
  <c r="O50" i="3"/>
  <c r="N47" i="22" s="1"/>
  <c r="O42" i="3"/>
  <c r="N39" i="22" s="1"/>
  <c r="O34" i="3"/>
  <c r="N31" i="22" s="1"/>
  <c r="O22" i="3"/>
  <c r="N19" i="22" s="1"/>
  <c r="O14" i="3"/>
  <c r="N11" i="22" s="1"/>
  <c r="O6" i="3"/>
  <c r="N3" i="22" s="1"/>
  <c r="O97" i="3"/>
  <c r="N94" i="22" s="1"/>
  <c r="O89" i="3"/>
  <c r="N86" i="22" s="1"/>
  <c r="O81" i="3"/>
  <c r="N78" i="22" s="1"/>
  <c r="O73" i="3"/>
  <c r="N70" i="22" s="1"/>
  <c r="O65" i="3"/>
  <c r="N62" i="22" s="1"/>
  <c r="O57" i="3"/>
  <c r="N54" i="22" s="1"/>
  <c r="O49" i="3"/>
  <c r="N46" i="22" s="1"/>
  <c r="O29" i="3"/>
  <c r="N26" i="22" s="1"/>
  <c r="O99" i="3"/>
  <c r="N96" i="22" s="1"/>
  <c r="O95" i="3"/>
  <c r="N92" i="22" s="1"/>
  <c r="O91" i="3"/>
  <c r="N88" i="22" s="1"/>
  <c r="O87" i="3"/>
  <c r="N84" i="22" s="1"/>
  <c r="O83" i="3"/>
  <c r="N80" i="22" s="1"/>
  <c r="O79" i="3"/>
  <c r="N76" i="22" s="1"/>
  <c r="O75" i="3"/>
  <c r="N72" i="22" s="1"/>
  <c r="O71" i="3"/>
  <c r="N68" i="22" s="1"/>
  <c r="O67" i="3"/>
  <c r="N64" i="22" s="1"/>
  <c r="O63" i="3"/>
  <c r="N60" i="22" s="1"/>
  <c r="O59" i="3"/>
  <c r="N56" i="22" s="1"/>
  <c r="O55" i="3"/>
  <c r="N52" i="22" s="1"/>
  <c r="O51" i="3"/>
  <c r="N48" i="22" s="1"/>
  <c r="O47" i="3"/>
  <c r="N44" i="22" s="1"/>
  <c r="O43" i="3"/>
  <c r="N40" i="22" s="1"/>
  <c r="O39" i="3"/>
  <c r="N36" i="22" s="1"/>
  <c r="O35" i="3"/>
  <c r="N32" i="22" s="1"/>
  <c r="O31" i="3"/>
  <c r="N28" i="22" s="1"/>
  <c r="O27" i="3"/>
  <c r="N24" i="22" s="1"/>
  <c r="O23" i="3"/>
  <c r="N20" i="22" s="1"/>
  <c r="O19" i="3"/>
  <c r="N16" i="22" s="1"/>
  <c r="O15" i="3"/>
  <c r="N12" i="22" s="1"/>
  <c r="O11" i="3"/>
  <c r="N8" i="22" s="1"/>
  <c r="O7" i="3"/>
  <c r="N4" i="22" s="1"/>
  <c r="O16" i="3"/>
  <c r="N13" i="22" s="1"/>
  <c r="P8" i="3"/>
  <c r="O5" i="22" s="1"/>
  <c r="AK46" i="3" l="1"/>
  <c r="AV46" i="3" s="1"/>
  <c r="AF46" i="3"/>
  <c r="AU46" i="3" s="1"/>
  <c r="AP46" i="3"/>
  <c r="AW46" i="3" s="1"/>
  <c r="AP20" i="3"/>
  <c r="AW20" i="3" s="1"/>
  <c r="AF20" i="3"/>
  <c r="AU20" i="3" s="1"/>
  <c r="AK20" i="3"/>
  <c r="AV20" i="3" s="1"/>
  <c r="AF6" i="3"/>
  <c r="AF7" i="3"/>
  <c r="AP14" i="3"/>
  <c r="AW14" i="3" s="1"/>
  <c r="AK14" i="3"/>
  <c r="AV14" i="3" s="1"/>
  <c r="AF14" i="3"/>
  <c r="AU14" i="3" s="1"/>
  <c r="AF8" i="3"/>
  <c r="AK51" i="3"/>
  <c r="AV51" i="3" s="1"/>
  <c r="AF50" i="3"/>
  <c r="AU50" i="3" s="1"/>
  <c r="AP52" i="3"/>
  <c r="AW52" i="3" s="1"/>
  <c r="AF51" i="3"/>
  <c r="AU51" i="3" s="1"/>
  <c r="AK52" i="3"/>
  <c r="AV52" i="3" s="1"/>
  <c r="AP50" i="3"/>
  <c r="AW50" i="3" s="1"/>
  <c r="AF52" i="3"/>
  <c r="AU52" i="3" s="1"/>
  <c r="AP51" i="3"/>
  <c r="AW51" i="3" s="1"/>
  <c r="AK50" i="3"/>
  <c r="AV50" i="3" s="1"/>
  <c r="AF41" i="3"/>
  <c r="AP21" i="3"/>
  <c r="AK17" i="3"/>
  <c r="AK30" i="3"/>
  <c r="AP19" i="3"/>
  <c r="AK42" i="3"/>
  <c r="AF42" i="3"/>
  <c r="AP15" i="3"/>
  <c r="AK19" i="3"/>
  <c r="AP18" i="3"/>
  <c r="AK21" i="3"/>
  <c r="AF29" i="3"/>
  <c r="AF44" i="3"/>
  <c r="AK27" i="3"/>
  <c r="AF26" i="3"/>
  <c r="AU26" i="3" s="1"/>
  <c r="AP16" i="3"/>
  <c r="AP31" i="3"/>
  <c r="AK26" i="3"/>
  <c r="AF15" i="3"/>
  <c r="AK41" i="3"/>
  <c r="AK28" i="3"/>
  <c r="AP26" i="3"/>
  <c r="AK29" i="3"/>
  <c r="AF43" i="3"/>
  <c r="AP43" i="3"/>
  <c r="AK32" i="3"/>
  <c r="AP30" i="3"/>
  <c r="AK31" i="3"/>
  <c r="AP28" i="3"/>
  <c r="AK45" i="3"/>
  <c r="AP29" i="3"/>
  <c r="AP41" i="3"/>
  <c r="AK43" i="3"/>
  <c r="AP32" i="3"/>
  <c r="AP27" i="3"/>
  <c r="AF17" i="3"/>
  <c r="AP44" i="3"/>
  <c r="AP42" i="3"/>
  <c r="AF21" i="3"/>
  <c r="AF45" i="3"/>
  <c r="AK44" i="3"/>
  <c r="AK15" i="3"/>
  <c r="AF19" i="3"/>
  <c r="AF28" i="3"/>
  <c r="AF27" i="3"/>
  <c r="AK16" i="3"/>
  <c r="AP45" i="3"/>
  <c r="AF18" i="3"/>
  <c r="AF16" i="3"/>
  <c r="AF30" i="3"/>
  <c r="AP17" i="3"/>
  <c r="AF32" i="3"/>
  <c r="AF31" i="3"/>
  <c r="AP6" i="3"/>
  <c r="Q8" i="3"/>
  <c r="P5" i="22" s="1"/>
  <c r="T13" i="3"/>
  <c r="S10" i="22" s="1"/>
  <c r="R13" i="3"/>
  <c r="Q10" i="22" s="1"/>
  <c r="P13" i="3"/>
  <c r="O10" i="22" s="1"/>
  <c r="J13" i="3"/>
  <c r="U13" i="3" l="1"/>
  <c r="T10" i="22" s="1"/>
  <c r="Q13" i="3"/>
  <c r="P10" i="22" s="1"/>
  <c r="S13" i="3"/>
  <c r="R10" i="22" s="1"/>
  <c r="V13" i="3" l="1"/>
  <c r="U10" i="22" s="1"/>
  <c r="P7" i="3"/>
  <c r="O4" i="22" s="1"/>
  <c r="R7" i="3"/>
  <c r="Q4" i="22" s="1"/>
  <c r="T7" i="3"/>
  <c r="S4" i="22" s="1"/>
  <c r="R8" i="3"/>
  <c r="Q5" i="22" s="1"/>
  <c r="T8" i="3"/>
  <c r="S5" i="22" s="1"/>
  <c r="P9" i="3"/>
  <c r="O6" i="22" s="1"/>
  <c r="R9" i="3"/>
  <c r="Q6" i="22" s="1"/>
  <c r="T9" i="3"/>
  <c r="S6" i="22" s="1"/>
  <c r="P10" i="3"/>
  <c r="O7" i="22" s="1"/>
  <c r="R10" i="3"/>
  <c r="Q7" i="22" s="1"/>
  <c r="T10" i="3"/>
  <c r="S7" i="22" s="1"/>
  <c r="P11" i="3"/>
  <c r="O8" i="22" s="1"/>
  <c r="R11" i="3"/>
  <c r="Q8" i="22" s="1"/>
  <c r="T11" i="3"/>
  <c r="S8" i="22" s="1"/>
  <c r="P12" i="3"/>
  <c r="O9" i="22" s="1"/>
  <c r="R12" i="3"/>
  <c r="Q9" i="22" s="1"/>
  <c r="T12" i="3"/>
  <c r="S9" i="22" s="1"/>
  <c r="P14" i="3"/>
  <c r="O11" i="22" s="1"/>
  <c r="R14" i="3"/>
  <c r="Q11" i="22" s="1"/>
  <c r="T14" i="3"/>
  <c r="S11" i="22" s="1"/>
  <c r="P15" i="3"/>
  <c r="O12" i="22" s="1"/>
  <c r="R15" i="3"/>
  <c r="Q12" i="22" s="1"/>
  <c r="T15" i="3"/>
  <c r="S12" i="22" s="1"/>
  <c r="P16" i="3"/>
  <c r="O13" i="22" s="1"/>
  <c r="R16" i="3"/>
  <c r="Q13" i="22" s="1"/>
  <c r="T16" i="3"/>
  <c r="S13" i="22" s="1"/>
  <c r="P17" i="3"/>
  <c r="O14" i="22" s="1"/>
  <c r="R17" i="3"/>
  <c r="Q14" i="22" s="1"/>
  <c r="T17" i="3"/>
  <c r="S14" i="22" s="1"/>
  <c r="P18" i="3"/>
  <c r="O15" i="22" s="1"/>
  <c r="R18" i="3"/>
  <c r="Q15" i="22" s="1"/>
  <c r="T18" i="3"/>
  <c r="S15" i="22" s="1"/>
  <c r="P19" i="3"/>
  <c r="O16" i="22" s="1"/>
  <c r="R19" i="3"/>
  <c r="Q16" i="22" s="1"/>
  <c r="T19" i="3"/>
  <c r="S16" i="22" s="1"/>
  <c r="P20" i="3"/>
  <c r="O17" i="22" s="1"/>
  <c r="R20" i="3"/>
  <c r="Q17" i="22" s="1"/>
  <c r="T20" i="3"/>
  <c r="S17" i="22" s="1"/>
  <c r="P21" i="3"/>
  <c r="O18" i="22" s="1"/>
  <c r="R21" i="3"/>
  <c r="Q18" i="22" s="1"/>
  <c r="T21" i="3"/>
  <c r="S18" i="22" s="1"/>
  <c r="P22" i="3"/>
  <c r="O19" i="22" s="1"/>
  <c r="R22" i="3"/>
  <c r="Q19" i="22" s="1"/>
  <c r="T22" i="3"/>
  <c r="S19" i="22" s="1"/>
  <c r="P23" i="3"/>
  <c r="O20" i="22" s="1"/>
  <c r="R23" i="3"/>
  <c r="Q20" i="22" s="1"/>
  <c r="T23" i="3"/>
  <c r="S20" i="22" s="1"/>
  <c r="P24" i="3"/>
  <c r="O21" i="22" s="1"/>
  <c r="R24" i="3"/>
  <c r="Q21" i="22" s="1"/>
  <c r="T24" i="3"/>
  <c r="S21" i="22" s="1"/>
  <c r="P25" i="3"/>
  <c r="O22" i="22" s="1"/>
  <c r="R25" i="3"/>
  <c r="Q22" i="22" s="1"/>
  <c r="T25" i="3"/>
  <c r="S22" i="22" s="1"/>
  <c r="P26" i="3"/>
  <c r="O23" i="22" s="1"/>
  <c r="R26" i="3"/>
  <c r="Q23" i="22" s="1"/>
  <c r="T26" i="3"/>
  <c r="S23" i="22" s="1"/>
  <c r="P27" i="3"/>
  <c r="O24" i="22" s="1"/>
  <c r="R27" i="3"/>
  <c r="Q24" i="22" s="1"/>
  <c r="T27" i="3"/>
  <c r="S24" i="22" s="1"/>
  <c r="P28" i="3"/>
  <c r="O25" i="22" s="1"/>
  <c r="R28" i="3"/>
  <c r="Q25" i="22" s="1"/>
  <c r="T28" i="3"/>
  <c r="S25" i="22" s="1"/>
  <c r="P29" i="3"/>
  <c r="O26" i="22" s="1"/>
  <c r="R29" i="3"/>
  <c r="Q26" i="22" s="1"/>
  <c r="T29" i="3"/>
  <c r="S26" i="22" s="1"/>
  <c r="P30" i="3"/>
  <c r="O27" i="22" s="1"/>
  <c r="R30" i="3"/>
  <c r="Q27" i="22" s="1"/>
  <c r="T30" i="3"/>
  <c r="S27" i="22" s="1"/>
  <c r="P31" i="3"/>
  <c r="O28" i="22" s="1"/>
  <c r="R31" i="3"/>
  <c r="Q28" i="22" s="1"/>
  <c r="T31" i="3"/>
  <c r="S28" i="22" s="1"/>
  <c r="P32" i="3"/>
  <c r="O29" i="22" s="1"/>
  <c r="R32" i="3"/>
  <c r="Q29" i="22" s="1"/>
  <c r="T32" i="3"/>
  <c r="S29" i="22" s="1"/>
  <c r="P33" i="3"/>
  <c r="O30" i="22" s="1"/>
  <c r="R33" i="3"/>
  <c r="Q30" i="22" s="1"/>
  <c r="T33" i="3"/>
  <c r="S30" i="22" s="1"/>
  <c r="P34" i="3"/>
  <c r="O31" i="22" s="1"/>
  <c r="R34" i="3"/>
  <c r="Q31" i="22" s="1"/>
  <c r="T34" i="3"/>
  <c r="S31" i="22" s="1"/>
  <c r="P35" i="3"/>
  <c r="O32" i="22" s="1"/>
  <c r="R35" i="3"/>
  <c r="Q32" i="22" s="1"/>
  <c r="T35" i="3"/>
  <c r="S32" i="22" s="1"/>
  <c r="P36" i="3"/>
  <c r="O33" i="22" s="1"/>
  <c r="R36" i="3"/>
  <c r="Q33" i="22" s="1"/>
  <c r="T36" i="3"/>
  <c r="S33" i="22" s="1"/>
  <c r="P37" i="3"/>
  <c r="O34" i="22" s="1"/>
  <c r="R37" i="3"/>
  <c r="Q34" i="22" s="1"/>
  <c r="T37" i="3"/>
  <c r="S34" i="22" s="1"/>
  <c r="P38" i="3"/>
  <c r="O35" i="22" s="1"/>
  <c r="R38" i="3"/>
  <c r="Q35" i="22" s="1"/>
  <c r="T38" i="3"/>
  <c r="S35" i="22" s="1"/>
  <c r="P39" i="3"/>
  <c r="O36" i="22" s="1"/>
  <c r="R39" i="3"/>
  <c r="Q36" i="22" s="1"/>
  <c r="T39" i="3"/>
  <c r="S36" i="22" s="1"/>
  <c r="P40" i="3"/>
  <c r="O37" i="22" s="1"/>
  <c r="R40" i="3"/>
  <c r="Q37" i="22" s="1"/>
  <c r="T40" i="3"/>
  <c r="S37" i="22" s="1"/>
  <c r="P41" i="3"/>
  <c r="O38" i="22" s="1"/>
  <c r="R41" i="3"/>
  <c r="Q38" i="22" s="1"/>
  <c r="T41" i="3"/>
  <c r="S38" i="22" s="1"/>
  <c r="P42" i="3"/>
  <c r="O39" i="22" s="1"/>
  <c r="R42" i="3"/>
  <c r="Q39" i="22" s="1"/>
  <c r="T42" i="3"/>
  <c r="S39" i="22" s="1"/>
  <c r="P43" i="3"/>
  <c r="O40" i="22" s="1"/>
  <c r="R43" i="3"/>
  <c r="Q40" i="22" s="1"/>
  <c r="T43" i="3"/>
  <c r="S40" i="22" s="1"/>
  <c r="P44" i="3"/>
  <c r="O41" i="22" s="1"/>
  <c r="R44" i="3"/>
  <c r="Q41" i="22" s="1"/>
  <c r="T44" i="3"/>
  <c r="S41" i="22" s="1"/>
  <c r="P45" i="3"/>
  <c r="O42" i="22" s="1"/>
  <c r="R45" i="3"/>
  <c r="Q42" i="22" s="1"/>
  <c r="T45" i="3"/>
  <c r="S42" i="22" s="1"/>
  <c r="P46" i="3"/>
  <c r="O43" i="22" s="1"/>
  <c r="R46" i="3"/>
  <c r="Q43" i="22" s="1"/>
  <c r="T46" i="3"/>
  <c r="S43" i="22" s="1"/>
  <c r="P47" i="3"/>
  <c r="O44" i="22" s="1"/>
  <c r="R47" i="3"/>
  <c r="Q44" i="22" s="1"/>
  <c r="T47" i="3"/>
  <c r="S44" i="22" s="1"/>
  <c r="P48" i="3"/>
  <c r="O45" i="22" s="1"/>
  <c r="R48" i="3"/>
  <c r="Q45" i="22" s="1"/>
  <c r="T48" i="3"/>
  <c r="S45" i="22" s="1"/>
  <c r="P49" i="3"/>
  <c r="O46" i="22" s="1"/>
  <c r="R49" i="3"/>
  <c r="Q46" i="22" s="1"/>
  <c r="T49" i="3"/>
  <c r="S46" i="22" s="1"/>
  <c r="P50" i="3"/>
  <c r="O47" i="22" s="1"/>
  <c r="R50" i="3"/>
  <c r="Q47" i="22" s="1"/>
  <c r="T50" i="3"/>
  <c r="S47" i="22" s="1"/>
  <c r="P51" i="3"/>
  <c r="O48" i="22" s="1"/>
  <c r="R51" i="3"/>
  <c r="Q48" i="22" s="1"/>
  <c r="T51" i="3"/>
  <c r="S48" i="22" s="1"/>
  <c r="P52" i="3"/>
  <c r="O49" i="22" s="1"/>
  <c r="R52" i="3"/>
  <c r="Q49" i="22" s="1"/>
  <c r="T52" i="3"/>
  <c r="S49" i="22" s="1"/>
  <c r="P53" i="3"/>
  <c r="O50" i="22" s="1"/>
  <c r="R53" i="3"/>
  <c r="Q50" i="22" s="1"/>
  <c r="T53" i="3"/>
  <c r="S50" i="22" s="1"/>
  <c r="P54" i="3"/>
  <c r="O51" i="22" s="1"/>
  <c r="R54" i="3"/>
  <c r="Q51" i="22" s="1"/>
  <c r="T54" i="3"/>
  <c r="S51" i="22" s="1"/>
  <c r="P55" i="3"/>
  <c r="O52" i="22" s="1"/>
  <c r="R55" i="3"/>
  <c r="Q52" i="22" s="1"/>
  <c r="T55" i="3"/>
  <c r="S52" i="22" s="1"/>
  <c r="P56" i="3"/>
  <c r="O53" i="22" s="1"/>
  <c r="R56" i="3"/>
  <c r="Q53" i="22" s="1"/>
  <c r="T56" i="3"/>
  <c r="S53" i="22" s="1"/>
  <c r="P57" i="3"/>
  <c r="O54" i="22" s="1"/>
  <c r="R57" i="3"/>
  <c r="Q54" i="22" s="1"/>
  <c r="T57" i="3"/>
  <c r="S54" i="22" s="1"/>
  <c r="P58" i="3"/>
  <c r="O55" i="22" s="1"/>
  <c r="R58" i="3"/>
  <c r="Q55" i="22" s="1"/>
  <c r="T58" i="3"/>
  <c r="S55" i="22" s="1"/>
  <c r="P59" i="3"/>
  <c r="O56" i="22" s="1"/>
  <c r="R59" i="3"/>
  <c r="Q56" i="22" s="1"/>
  <c r="T59" i="3"/>
  <c r="S56" i="22" s="1"/>
  <c r="P60" i="3"/>
  <c r="O57" i="22" s="1"/>
  <c r="R60" i="3"/>
  <c r="Q57" i="22" s="1"/>
  <c r="T60" i="3"/>
  <c r="S57" i="22" s="1"/>
  <c r="P61" i="3"/>
  <c r="O58" i="22" s="1"/>
  <c r="R61" i="3"/>
  <c r="Q58" i="22" s="1"/>
  <c r="T61" i="3"/>
  <c r="S58" i="22" s="1"/>
  <c r="P62" i="3"/>
  <c r="O59" i="22" s="1"/>
  <c r="R62" i="3"/>
  <c r="Q59" i="22" s="1"/>
  <c r="T62" i="3"/>
  <c r="S59" i="22" s="1"/>
  <c r="P63" i="3"/>
  <c r="O60" i="22" s="1"/>
  <c r="R63" i="3"/>
  <c r="Q60" i="22" s="1"/>
  <c r="T63" i="3"/>
  <c r="S60" i="22" s="1"/>
  <c r="P64" i="3"/>
  <c r="O61" i="22" s="1"/>
  <c r="R64" i="3"/>
  <c r="Q61" i="22" s="1"/>
  <c r="T64" i="3"/>
  <c r="S61" i="22" s="1"/>
  <c r="P65" i="3"/>
  <c r="O62" i="22" s="1"/>
  <c r="R65" i="3"/>
  <c r="Q62" i="22" s="1"/>
  <c r="T65" i="3"/>
  <c r="S62" i="22" s="1"/>
  <c r="P66" i="3"/>
  <c r="O63" i="22" s="1"/>
  <c r="R66" i="3"/>
  <c r="Q63" i="22" s="1"/>
  <c r="T66" i="3"/>
  <c r="S63" i="22" s="1"/>
  <c r="P67" i="3"/>
  <c r="O64" i="22" s="1"/>
  <c r="R67" i="3"/>
  <c r="Q64" i="22" s="1"/>
  <c r="T67" i="3"/>
  <c r="S64" i="22" s="1"/>
  <c r="P68" i="3"/>
  <c r="O65" i="22" s="1"/>
  <c r="R68" i="3"/>
  <c r="Q65" i="22" s="1"/>
  <c r="T68" i="3"/>
  <c r="S65" i="22" s="1"/>
  <c r="P69" i="3"/>
  <c r="O66" i="22" s="1"/>
  <c r="R69" i="3"/>
  <c r="Q66" i="22" s="1"/>
  <c r="T69" i="3"/>
  <c r="S66" i="22" s="1"/>
  <c r="P70" i="3"/>
  <c r="O67" i="22" s="1"/>
  <c r="R70" i="3"/>
  <c r="Q67" i="22" s="1"/>
  <c r="T70" i="3"/>
  <c r="S67" i="22" s="1"/>
  <c r="P71" i="3"/>
  <c r="O68" i="22" s="1"/>
  <c r="R71" i="3"/>
  <c r="Q68" i="22" s="1"/>
  <c r="T71" i="3"/>
  <c r="S68" i="22" s="1"/>
  <c r="P72" i="3"/>
  <c r="O69" i="22" s="1"/>
  <c r="R72" i="3"/>
  <c r="Q69" i="22" s="1"/>
  <c r="T72" i="3"/>
  <c r="S69" i="22" s="1"/>
  <c r="P73" i="3"/>
  <c r="O70" i="22" s="1"/>
  <c r="R73" i="3"/>
  <c r="Q70" i="22" s="1"/>
  <c r="T73" i="3"/>
  <c r="S70" i="22" s="1"/>
  <c r="P74" i="3"/>
  <c r="O71" i="22" s="1"/>
  <c r="R74" i="3"/>
  <c r="Q71" i="22" s="1"/>
  <c r="T74" i="3"/>
  <c r="S71" i="22" s="1"/>
  <c r="P75" i="3"/>
  <c r="O72" i="22" s="1"/>
  <c r="R75" i="3"/>
  <c r="Q72" i="22" s="1"/>
  <c r="T75" i="3"/>
  <c r="S72" i="22" s="1"/>
  <c r="P76" i="3"/>
  <c r="O73" i="22" s="1"/>
  <c r="R76" i="3"/>
  <c r="Q73" i="22" s="1"/>
  <c r="T76" i="3"/>
  <c r="S73" i="22" s="1"/>
  <c r="P77" i="3"/>
  <c r="O74" i="22" s="1"/>
  <c r="R77" i="3"/>
  <c r="Q74" i="22" s="1"/>
  <c r="T77" i="3"/>
  <c r="S74" i="22" s="1"/>
  <c r="P78" i="3"/>
  <c r="O75" i="22" s="1"/>
  <c r="R78" i="3"/>
  <c r="Q75" i="22" s="1"/>
  <c r="T78" i="3"/>
  <c r="S75" i="22" s="1"/>
  <c r="P79" i="3"/>
  <c r="O76" i="22" s="1"/>
  <c r="R79" i="3"/>
  <c r="Q76" i="22" s="1"/>
  <c r="T79" i="3"/>
  <c r="S76" i="22" s="1"/>
  <c r="P80" i="3"/>
  <c r="O77" i="22" s="1"/>
  <c r="R80" i="3"/>
  <c r="Q77" i="22" s="1"/>
  <c r="T80" i="3"/>
  <c r="S77" i="22" s="1"/>
  <c r="P81" i="3"/>
  <c r="O78" i="22" s="1"/>
  <c r="R81" i="3"/>
  <c r="Q78" i="22" s="1"/>
  <c r="T81" i="3"/>
  <c r="S78" i="22" s="1"/>
  <c r="P82" i="3"/>
  <c r="O79" i="22" s="1"/>
  <c r="R82" i="3"/>
  <c r="Q79" i="22" s="1"/>
  <c r="T82" i="3"/>
  <c r="S79" i="22" s="1"/>
  <c r="P83" i="3"/>
  <c r="O80" i="22" s="1"/>
  <c r="R83" i="3"/>
  <c r="Q80" i="22" s="1"/>
  <c r="T83" i="3"/>
  <c r="S80" i="22" s="1"/>
  <c r="P84" i="3"/>
  <c r="O81" i="22" s="1"/>
  <c r="R84" i="3"/>
  <c r="Q81" i="22" s="1"/>
  <c r="T84" i="3"/>
  <c r="S81" i="22" s="1"/>
  <c r="P85" i="3"/>
  <c r="O82" i="22" s="1"/>
  <c r="R85" i="3"/>
  <c r="Q82" i="22" s="1"/>
  <c r="T85" i="3"/>
  <c r="S82" i="22" s="1"/>
  <c r="P86" i="3"/>
  <c r="O83" i="22" s="1"/>
  <c r="R86" i="3"/>
  <c r="Q83" i="22" s="1"/>
  <c r="T86" i="3"/>
  <c r="S83" i="22" s="1"/>
  <c r="P87" i="3"/>
  <c r="O84" i="22" s="1"/>
  <c r="R87" i="3"/>
  <c r="Q84" i="22" s="1"/>
  <c r="T87" i="3"/>
  <c r="S84" i="22" s="1"/>
  <c r="P88" i="3"/>
  <c r="O85" i="22" s="1"/>
  <c r="R88" i="3"/>
  <c r="Q85" i="22" s="1"/>
  <c r="T88" i="3"/>
  <c r="S85" i="22" s="1"/>
  <c r="P89" i="3"/>
  <c r="O86" i="22" s="1"/>
  <c r="R89" i="3"/>
  <c r="Q86" i="22" s="1"/>
  <c r="T89" i="3"/>
  <c r="S86" i="22" s="1"/>
  <c r="P90" i="3"/>
  <c r="O87" i="22" s="1"/>
  <c r="R90" i="3"/>
  <c r="Q87" i="22" s="1"/>
  <c r="T90" i="3"/>
  <c r="S87" i="22" s="1"/>
  <c r="P91" i="3"/>
  <c r="O88" i="22" s="1"/>
  <c r="R91" i="3"/>
  <c r="Q88" i="22" s="1"/>
  <c r="T91" i="3"/>
  <c r="S88" i="22" s="1"/>
  <c r="P92" i="3"/>
  <c r="O89" i="22" s="1"/>
  <c r="R92" i="3"/>
  <c r="Q89" i="22" s="1"/>
  <c r="T92" i="3"/>
  <c r="S89" i="22" s="1"/>
  <c r="P93" i="3"/>
  <c r="O90" i="22" s="1"/>
  <c r="R93" i="3"/>
  <c r="Q90" i="22" s="1"/>
  <c r="T93" i="3"/>
  <c r="S90" i="22" s="1"/>
  <c r="P94" i="3"/>
  <c r="O91" i="22" s="1"/>
  <c r="R94" i="3"/>
  <c r="Q91" i="22" s="1"/>
  <c r="T94" i="3"/>
  <c r="S91" i="22" s="1"/>
  <c r="P95" i="3"/>
  <c r="O92" i="22" s="1"/>
  <c r="R95" i="3"/>
  <c r="Q92" i="22" s="1"/>
  <c r="T95" i="3"/>
  <c r="S92" i="22" s="1"/>
  <c r="P96" i="3"/>
  <c r="O93" i="22" s="1"/>
  <c r="R96" i="3"/>
  <c r="Q93" i="22" s="1"/>
  <c r="T96" i="3"/>
  <c r="S93" i="22" s="1"/>
  <c r="P97" i="3"/>
  <c r="O94" i="22" s="1"/>
  <c r="R97" i="3"/>
  <c r="Q94" i="22" s="1"/>
  <c r="T97" i="3"/>
  <c r="S94" i="22" s="1"/>
  <c r="P98" i="3"/>
  <c r="O95" i="22" s="1"/>
  <c r="R98" i="3"/>
  <c r="Q95" i="22" s="1"/>
  <c r="T98" i="3"/>
  <c r="S95" i="22" s="1"/>
  <c r="P99" i="3"/>
  <c r="O96" i="22" s="1"/>
  <c r="R99" i="3"/>
  <c r="Q96" i="22" s="1"/>
  <c r="T99" i="3"/>
  <c r="S96" i="22" s="1"/>
  <c r="P100" i="3"/>
  <c r="O97" i="22" s="1"/>
  <c r="R100" i="3"/>
  <c r="Q97" i="22" s="1"/>
  <c r="T100" i="3"/>
  <c r="S97" i="22" s="1"/>
  <c r="J9" i="3"/>
  <c r="J10" i="3"/>
  <c r="J11" i="3"/>
  <c r="J12"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T6" i="3"/>
  <c r="S3" i="22" s="1"/>
  <c r="R6" i="3"/>
  <c r="Q3" i="22" s="1"/>
  <c r="P6" i="3"/>
  <c r="O3" i="22" s="1"/>
  <c r="V41" i="3"/>
  <c r="U38" i="22" s="1"/>
  <c r="V85" i="3"/>
  <c r="U82" i="22" s="1"/>
  <c r="R5" i="3"/>
  <c r="Q2" i="22" s="1"/>
  <c r="T5" i="3"/>
  <c r="S2" i="22" s="1"/>
  <c r="P5" i="3"/>
  <c r="O2" i="22" s="1"/>
  <c r="AK58" i="3" l="1"/>
  <c r="AV58" i="3" s="1"/>
  <c r="AP59" i="3"/>
  <c r="AW59" i="3" s="1"/>
  <c r="AF58" i="3"/>
  <c r="AU58" i="3" s="1"/>
  <c r="AK59" i="3"/>
  <c r="AV59" i="3" s="1"/>
  <c r="AP60" i="3"/>
  <c r="AW60" i="3" s="1"/>
  <c r="AF59" i="3"/>
  <c r="AU59" i="3" s="1"/>
  <c r="AF60" i="3"/>
  <c r="AU60" i="3" s="1"/>
  <c r="AP58" i="3"/>
  <c r="AW58" i="3" s="1"/>
  <c r="AK60" i="3"/>
  <c r="AV60" i="3" s="1"/>
  <c r="AQ6" i="3"/>
  <c r="AR6" i="3"/>
  <c r="AS6" i="3"/>
  <c r="S5" i="3"/>
  <c r="W85" i="3"/>
  <c r="V82" i="22" s="1"/>
  <c r="S6" i="3"/>
  <c r="R3" i="22" s="1"/>
  <c r="W41" i="3"/>
  <c r="V38" i="22" s="1"/>
  <c r="U6" i="3"/>
  <c r="T3" i="22" s="1"/>
  <c r="Q5" i="3"/>
  <c r="U5" i="3"/>
  <c r="Q6" i="3"/>
  <c r="P3" i="22" s="1"/>
  <c r="U99" i="3"/>
  <c r="T96" i="22" s="1"/>
  <c r="S98" i="3"/>
  <c r="R95" i="22" s="1"/>
  <c r="Q97" i="3"/>
  <c r="P94" i="22" s="1"/>
  <c r="U95" i="3"/>
  <c r="T92" i="22" s="1"/>
  <c r="S94" i="3"/>
  <c r="R91" i="22" s="1"/>
  <c r="Q93" i="3"/>
  <c r="P90" i="22" s="1"/>
  <c r="U91" i="3"/>
  <c r="T88" i="22" s="1"/>
  <c r="S90" i="3"/>
  <c r="R87" i="22" s="1"/>
  <c r="Q89" i="3"/>
  <c r="P86" i="22" s="1"/>
  <c r="U87" i="3"/>
  <c r="T84" i="22" s="1"/>
  <c r="S86" i="3"/>
  <c r="R83" i="22" s="1"/>
  <c r="Q85" i="3"/>
  <c r="P82" i="22" s="1"/>
  <c r="U83" i="3"/>
  <c r="T80" i="22" s="1"/>
  <c r="S82" i="3"/>
  <c r="R79" i="22" s="1"/>
  <c r="Q81" i="3"/>
  <c r="P78" i="22" s="1"/>
  <c r="U79" i="3"/>
  <c r="T76" i="22" s="1"/>
  <c r="S78" i="3"/>
  <c r="R75" i="22" s="1"/>
  <c r="Q77" i="3"/>
  <c r="P74" i="22" s="1"/>
  <c r="U75" i="3"/>
  <c r="T72" i="22" s="1"/>
  <c r="S74" i="3"/>
  <c r="R71" i="22" s="1"/>
  <c r="Q73" i="3"/>
  <c r="P70" i="22" s="1"/>
  <c r="U71" i="3"/>
  <c r="T68" i="22" s="1"/>
  <c r="S70" i="3"/>
  <c r="R67" i="22" s="1"/>
  <c r="Q69" i="3"/>
  <c r="P66" i="22" s="1"/>
  <c r="U67" i="3"/>
  <c r="T64" i="22" s="1"/>
  <c r="S66" i="3"/>
  <c r="R63" i="22" s="1"/>
  <c r="Q65" i="3"/>
  <c r="P62" i="22" s="1"/>
  <c r="U63" i="3"/>
  <c r="T60" i="22" s="1"/>
  <c r="S62" i="3"/>
  <c r="R59" i="22" s="1"/>
  <c r="Q61" i="3"/>
  <c r="P58" i="22" s="1"/>
  <c r="U59" i="3"/>
  <c r="T56" i="22" s="1"/>
  <c r="S58" i="3"/>
  <c r="R55" i="22" s="1"/>
  <c r="Q57" i="3"/>
  <c r="P54" i="22" s="1"/>
  <c r="U55" i="3"/>
  <c r="T52" i="22" s="1"/>
  <c r="S54" i="3"/>
  <c r="R51" i="22" s="1"/>
  <c r="Q53" i="3"/>
  <c r="P50" i="22" s="1"/>
  <c r="U51" i="3"/>
  <c r="T48" i="22" s="1"/>
  <c r="S50" i="3"/>
  <c r="R47" i="22" s="1"/>
  <c r="Q49" i="3"/>
  <c r="P46" i="22" s="1"/>
  <c r="U47" i="3"/>
  <c r="T44" i="22" s="1"/>
  <c r="S46" i="3"/>
  <c r="R43" i="22" s="1"/>
  <c r="Q45" i="3"/>
  <c r="P42" i="22" s="1"/>
  <c r="U43" i="3"/>
  <c r="T40" i="22" s="1"/>
  <c r="S42" i="3"/>
  <c r="R39" i="22" s="1"/>
  <c r="Q41" i="3"/>
  <c r="P38" i="22" s="1"/>
  <c r="U39" i="3"/>
  <c r="T36" i="22" s="1"/>
  <c r="S38" i="3"/>
  <c r="R35" i="22" s="1"/>
  <c r="Q37" i="3"/>
  <c r="P34" i="22" s="1"/>
  <c r="U35" i="3"/>
  <c r="T32" i="22" s="1"/>
  <c r="S34" i="3"/>
  <c r="R31" i="22" s="1"/>
  <c r="Q33" i="3"/>
  <c r="P30" i="22" s="1"/>
  <c r="U31" i="3"/>
  <c r="T28" i="22" s="1"/>
  <c r="S30" i="3"/>
  <c r="R27" i="22" s="1"/>
  <c r="Q29" i="3"/>
  <c r="P26" i="22" s="1"/>
  <c r="U27" i="3"/>
  <c r="T24" i="22" s="1"/>
  <c r="S26" i="3"/>
  <c r="R23" i="22" s="1"/>
  <c r="Q25" i="3"/>
  <c r="P22" i="22" s="1"/>
  <c r="U23" i="3"/>
  <c r="T20" i="22" s="1"/>
  <c r="S22" i="3"/>
  <c r="R19" i="22" s="1"/>
  <c r="Q21" i="3"/>
  <c r="P18" i="22" s="1"/>
  <c r="S18" i="3"/>
  <c r="R15" i="22" s="1"/>
  <c r="Q17" i="3"/>
  <c r="P14" i="22" s="1"/>
  <c r="U15" i="3"/>
  <c r="T12" i="22" s="1"/>
  <c r="S14" i="3"/>
  <c r="R11" i="22" s="1"/>
  <c r="Q12" i="3"/>
  <c r="P9" i="22" s="1"/>
  <c r="U10" i="3"/>
  <c r="T7" i="22" s="1"/>
  <c r="S9" i="3"/>
  <c r="R6" i="22" s="1"/>
  <c r="U7" i="3"/>
  <c r="T4" i="22" s="1"/>
  <c r="U100" i="3"/>
  <c r="T97" i="22" s="1"/>
  <c r="S99" i="3"/>
  <c r="R96" i="22" s="1"/>
  <c r="Q98" i="3"/>
  <c r="P95" i="22" s="1"/>
  <c r="U96" i="3"/>
  <c r="T93" i="22" s="1"/>
  <c r="S95" i="3"/>
  <c r="R92" i="22" s="1"/>
  <c r="Q94" i="3"/>
  <c r="P91" i="22" s="1"/>
  <c r="U92" i="3"/>
  <c r="T89" i="22" s="1"/>
  <c r="S91" i="3"/>
  <c r="R88" i="22" s="1"/>
  <c r="Q90" i="3"/>
  <c r="P87" i="22" s="1"/>
  <c r="U88" i="3"/>
  <c r="T85" i="22" s="1"/>
  <c r="S87" i="3"/>
  <c r="R84" i="22" s="1"/>
  <c r="Q86" i="3"/>
  <c r="P83" i="22" s="1"/>
  <c r="U84" i="3"/>
  <c r="T81" i="22" s="1"/>
  <c r="S83" i="3"/>
  <c r="R80" i="22" s="1"/>
  <c r="Q82" i="3"/>
  <c r="P79" i="22" s="1"/>
  <c r="U80" i="3"/>
  <c r="T77" i="22" s="1"/>
  <c r="S79" i="3"/>
  <c r="R76" i="22" s="1"/>
  <c r="Q78" i="3"/>
  <c r="P75" i="22" s="1"/>
  <c r="U76" i="3"/>
  <c r="T73" i="22" s="1"/>
  <c r="S75" i="3"/>
  <c r="R72" i="22" s="1"/>
  <c r="Q74" i="3"/>
  <c r="P71" i="22" s="1"/>
  <c r="U72" i="3"/>
  <c r="T69" i="22" s="1"/>
  <c r="S71" i="3"/>
  <c r="R68" i="22" s="1"/>
  <c r="Q70" i="3"/>
  <c r="P67" i="22" s="1"/>
  <c r="U68" i="3"/>
  <c r="T65" i="22" s="1"/>
  <c r="S67" i="3"/>
  <c r="R64" i="22" s="1"/>
  <c r="Q66" i="3"/>
  <c r="P63" i="22" s="1"/>
  <c r="U64" i="3"/>
  <c r="T61" i="22" s="1"/>
  <c r="S63" i="3"/>
  <c r="R60" i="22" s="1"/>
  <c r="Q62" i="3"/>
  <c r="P59" i="22" s="1"/>
  <c r="U60" i="3"/>
  <c r="T57" i="22" s="1"/>
  <c r="S59" i="3"/>
  <c r="R56" i="22" s="1"/>
  <c r="Q58" i="3"/>
  <c r="P55" i="22" s="1"/>
  <c r="U56" i="3"/>
  <c r="T53" i="22" s="1"/>
  <c r="S55" i="3"/>
  <c r="R52" i="22" s="1"/>
  <c r="Q54" i="3"/>
  <c r="P51" i="22" s="1"/>
  <c r="U52" i="3"/>
  <c r="T49" i="22" s="1"/>
  <c r="S51" i="3"/>
  <c r="R48" i="22" s="1"/>
  <c r="Q50" i="3"/>
  <c r="P47" i="22" s="1"/>
  <c r="U48" i="3"/>
  <c r="T45" i="22" s="1"/>
  <c r="S47" i="3"/>
  <c r="R44" i="22" s="1"/>
  <c r="Q46" i="3"/>
  <c r="P43" i="22" s="1"/>
  <c r="U44" i="3"/>
  <c r="T41" i="22" s="1"/>
  <c r="S43" i="3"/>
  <c r="R40" i="22" s="1"/>
  <c r="Q42" i="3"/>
  <c r="P39" i="22" s="1"/>
  <c r="U40" i="3"/>
  <c r="T37" i="22" s="1"/>
  <c r="S39" i="3"/>
  <c r="R36" i="22" s="1"/>
  <c r="Q38" i="3"/>
  <c r="P35" i="22" s="1"/>
  <c r="U36" i="3"/>
  <c r="T33" i="22" s="1"/>
  <c r="S35" i="3"/>
  <c r="R32" i="22" s="1"/>
  <c r="Q34" i="3"/>
  <c r="P31" i="22" s="1"/>
  <c r="U32" i="3"/>
  <c r="T29" i="22" s="1"/>
  <c r="S31" i="3"/>
  <c r="R28" i="22" s="1"/>
  <c r="Q30" i="3"/>
  <c r="P27" i="22" s="1"/>
  <c r="U28" i="3"/>
  <c r="T25" i="22" s="1"/>
  <c r="S27" i="3"/>
  <c r="R24" i="22" s="1"/>
  <c r="Q26" i="3"/>
  <c r="P23" i="22" s="1"/>
  <c r="U24" i="3"/>
  <c r="T21" i="22" s="1"/>
  <c r="S23" i="3"/>
  <c r="R20" i="22" s="1"/>
  <c r="Q22" i="3"/>
  <c r="P19" i="22" s="1"/>
  <c r="U20" i="3"/>
  <c r="T17" i="22" s="1"/>
  <c r="Q18" i="3"/>
  <c r="P15" i="22" s="1"/>
  <c r="U16" i="3"/>
  <c r="T13" i="22" s="1"/>
  <c r="S15" i="3"/>
  <c r="R12" i="22" s="1"/>
  <c r="Q14" i="3"/>
  <c r="P11" i="22" s="1"/>
  <c r="U11" i="3"/>
  <c r="T8" i="22" s="1"/>
  <c r="S10" i="3"/>
  <c r="R7" i="22" s="1"/>
  <c r="Q9" i="3"/>
  <c r="P6" i="22" s="1"/>
  <c r="S7" i="3"/>
  <c r="R4" i="22" s="1"/>
  <c r="S100" i="3"/>
  <c r="R97" i="22" s="1"/>
  <c r="Q99" i="3"/>
  <c r="P96" i="22" s="1"/>
  <c r="U97" i="3"/>
  <c r="T94" i="22" s="1"/>
  <c r="S96" i="3"/>
  <c r="R93" i="22" s="1"/>
  <c r="Q95" i="3"/>
  <c r="P92" i="22" s="1"/>
  <c r="U93" i="3"/>
  <c r="T90" i="22" s="1"/>
  <c r="S92" i="3"/>
  <c r="R89" i="22" s="1"/>
  <c r="Q91" i="3"/>
  <c r="P88" i="22" s="1"/>
  <c r="U89" i="3"/>
  <c r="T86" i="22" s="1"/>
  <c r="S88" i="3"/>
  <c r="R85" i="22" s="1"/>
  <c r="Q87" i="3"/>
  <c r="P84" i="22" s="1"/>
  <c r="U85" i="3"/>
  <c r="T82" i="22" s="1"/>
  <c r="S84" i="3"/>
  <c r="R81" i="22" s="1"/>
  <c r="Q83" i="3"/>
  <c r="P80" i="22" s="1"/>
  <c r="U81" i="3"/>
  <c r="T78" i="22" s="1"/>
  <c r="S80" i="3"/>
  <c r="R77" i="22" s="1"/>
  <c r="Q79" i="3"/>
  <c r="P76" i="22" s="1"/>
  <c r="U77" i="3"/>
  <c r="T74" i="22" s="1"/>
  <c r="S76" i="3"/>
  <c r="R73" i="22" s="1"/>
  <c r="Q75" i="3"/>
  <c r="P72" i="22" s="1"/>
  <c r="U73" i="3"/>
  <c r="T70" i="22" s="1"/>
  <c r="S72" i="3"/>
  <c r="R69" i="22" s="1"/>
  <c r="Q71" i="3"/>
  <c r="P68" i="22" s="1"/>
  <c r="U69" i="3"/>
  <c r="T66" i="22" s="1"/>
  <c r="S68" i="3"/>
  <c r="R65" i="22" s="1"/>
  <c r="Q67" i="3"/>
  <c r="P64" i="22" s="1"/>
  <c r="U65" i="3"/>
  <c r="T62" i="22" s="1"/>
  <c r="S64" i="3"/>
  <c r="R61" i="22" s="1"/>
  <c r="Q63" i="3"/>
  <c r="P60" i="22" s="1"/>
  <c r="U61" i="3"/>
  <c r="T58" i="22" s="1"/>
  <c r="S60" i="3"/>
  <c r="R57" i="22" s="1"/>
  <c r="Q59" i="3"/>
  <c r="P56" i="22" s="1"/>
  <c r="U57" i="3"/>
  <c r="T54" i="22" s="1"/>
  <c r="S56" i="3"/>
  <c r="R53" i="22" s="1"/>
  <c r="Q55" i="3"/>
  <c r="P52" i="22" s="1"/>
  <c r="U53" i="3"/>
  <c r="T50" i="22" s="1"/>
  <c r="S52" i="3"/>
  <c r="R49" i="22" s="1"/>
  <c r="Q51" i="3"/>
  <c r="P48" i="22" s="1"/>
  <c r="U49" i="3"/>
  <c r="T46" i="22" s="1"/>
  <c r="S48" i="3"/>
  <c r="R45" i="22" s="1"/>
  <c r="Q47" i="3"/>
  <c r="P44" i="22" s="1"/>
  <c r="U45" i="3"/>
  <c r="T42" i="22" s="1"/>
  <c r="S44" i="3"/>
  <c r="R41" i="22" s="1"/>
  <c r="Q43" i="3"/>
  <c r="P40" i="22" s="1"/>
  <c r="U41" i="3"/>
  <c r="T38" i="22" s="1"/>
  <c r="S40" i="3"/>
  <c r="R37" i="22" s="1"/>
  <c r="Q39" i="3"/>
  <c r="P36" i="22" s="1"/>
  <c r="U37" i="3"/>
  <c r="T34" i="22" s="1"/>
  <c r="S36" i="3"/>
  <c r="R33" i="22" s="1"/>
  <c r="Q35" i="3"/>
  <c r="P32" i="22" s="1"/>
  <c r="U33" i="3"/>
  <c r="T30" i="22" s="1"/>
  <c r="S32" i="3"/>
  <c r="R29" i="22" s="1"/>
  <c r="Q31" i="3"/>
  <c r="P28" i="22" s="1"/>
  <c r="U29" i="3"/>
  <c r="T26" i="22" s="1"/>
  <c r="S28" i="3"/>
  <c r="R25" i="22" s="1"/>
  <c r="Q27" i="3"/>
  <c r="P24" i="22" s="1"/>
  <c r="U25" i="3"/>
  <c r="T22" i="22" s="1"/>
  <c r="S24" i="3"/>
  <c r="R21" i="22" s="1"/>
  <c r="Q23" i="3"/>
  <c r="P20" i="22" s="1"/>
  <c r="U21" i="3"/>
  <c r="T18" i="22" s="1"/>
  <c r="S20" i="3"/>
  <c r="R17" i="22" s="1"/>
  <c r="U17" i="3"/>
  <c r="T14" i="22" s="1"/>
  <c r="S16" i="3"/>
  <c r="R13" i="22" s="1"/>
  <c r="Q15" i="3"/>
  <c r="P12" i="22" s="1"/>
  <c r="U12" i="3"/>
  <c r="T9" i="22" s="1"/>
  <c r="S11" i="3"/>
  <c r="R8" i="22" s="1"/>
  <c r="Q10" i="3"/>
  <c r="P7" i="22" s="1"/>
  <c r="U8" i="3"/>
  <c r="T5" i="22" s="1"/>
  <c r="Q7" i="3"/>
  <c r="P4" i="22" s="1"/>
  <c r="Q100" i="3"/>
  <c r="P97" i="22" s="1"/>
  <c r="U98" i="3"/>
  <c r="T95" i="22" s="1"/>
  <c r="S97" i="3"/>
  <c r="R94" i="22" s="1"/>
  <c r="Q96" i="3"/>
  <c r="P93" i="22" s="1"/>
  <c r="U94" i="3"/>
  <c r="T91" i="22" s="1"/>
  <c r="S93" i="3"/>
  <c r="R90" i="22" s="1"/>
  <c r="Q92" i="3"/>
  <c r="P89" i="22" s="1"/>
  <c r="U90" i="3"/>
  <c r="T87" i="22" s="1"/>
  <c r="S89" i="3"/>
  <c r="R86" i="22" s="1"/>
  <c r="Q88" i="3"/>
  <c r="P85" i="22" s="1"/>
  <c r="U86" i="3"/>
  <c r="T83" i="22" s="1"/>
  <c r="S85" i="3"/>
  <c r="R82" i="22" s="1"/>
  <c r="Q84" i="3"/>
  <c r="P81" i="22" s="1"/>
  <c r="U82" i="3"/>
  <c r="T79" i="22" s="1"/>
  <c r="S81" i="3"/>
  <c r="R78" i="22" s="1"/>
  <c r="Q80" i="3"/>
  <c r="P77" i="22" s="1"/>
  <c r="U78" i="3"/>
  <c r="T75" i="22" s="1"/>
  <c r="S77" i="3"/>
  <c r="R74" i="22" s="1"/>
  <c r="Q76" i="3"/>
  <c r="P73" i="22" s="1"/>
  <c r="U74" i="3"/>
  <c r="T71" i="22" s="1"/>
  <c r="S73" i="3"/>
  <c r="R70" i="22" s="1"/>
  <c r="Q72" i="3"/>
  <c r="P69" i="22" s="1"/>
  <c r="U70" i="3"/>
  <c r="T67" i="22" s="1"/>
  <c r="S69" i="3"/>
  <c r="R66" i="22" s="1"/>
  <c r="Q68" i="3"/>
  <c r="P65" i="22" s="1"/>
  <c r="U66" i="3"/>
  <c r="T63" i="22" s="1"/>
  <c r="S65" i="3"/>
  <c r="R62" i="22" s="1"/>
  <c r="Q64" i="3"/>
  <c r="P61" i="22" s="1"/>
  <c r="U62" i="3"/>
  <c r="T59" i="22" s="1"/>
  <c r="S61" i="3"/>
  <c r="R58" i="22" s="1"/>
  <c r="Q60" i="3"/>
  <c r="P57" i="22" s="1"/>
  <c r="U58" i="3"/>
  <c r="T55" i="22" s="1"/>
  <c r="S57" i="3"/>
  <c r="R54" i="22" s="1"/>
  <c r="Q56" i="3"/>
  <c r="P53" i="22" s="1"/>
  <c r="U54" i="3"/>
  <c r="T51" i="22" s="1"/>
  <c r="S53" i="3"/>
  <c r="R50" i="22" s="1"/>
  <c r="Q52" i="3"/>
  <c r="P49" i="22" s="1"/>
  <c r="U50" i="3"/>
  <c r="T47" i="22" s="1"/>
  <c r="S49" i="3"/>
  <c r="R46" i="22" s="1"/>
  <c r="Q48" i="3"/>
  <c r="P45" i="22" s="1"/>
  <c r="U46" i="3"/>
  <c r="T43" i="22" s="1"/>
  <c r="S45" i="3"/>
  <c r="R42" i="22" s="1"/>
  <c r="Q44" i="3"/>
  <c r="P41" i="22" s="1"/>
  <c r="U42" i="3"/>
  <c r="T39" i="22" s="1"/>
  <c r="S41" i="3"/>
  <c r="R38" i="22" s="1"/>
  <c r="Q40" i="3"/>
  <c r="P37" i="22" s="1"/>
  <c r="U38" i="3"/>
  <c r="T35" i="22" s="1"/>
  <c r="S37" i="3"/>
  <c r="R34" i="22" s="1"/>
  <c r="Q36" i="3"/>
  <c r="P33" i="22" s="1"/>
  <c r="U34" i="3"/>
  <c r="T31" i="22" s="1"/>
  <c r="S33" i="3"/>
  <c r="R30" i="22" s="1"/>
  <c r="Q32" i="3"/>
  <c r="P29" i="22" s="1"/>
  <c r="U30" i="3"/>
  <c r="T27" i="22" s="1"/>
  <c r="S29" i="3"/>
  <c r="R26" i="22" s="1"/>
  <c r="Q28" i="3"/>
  <c r="P25" i="22" s="1"/>
  <c r="U26" i="3"/>
  <c r="T23" i="22" s="1"/>
  <c r="S25" i="3"/>
  <c r="R22" i="22" s="1"/>
  <c r="Q24" i="3"/>
  <c r="P21" i="22" s="1"/>
  <c r="U22" i="3"/>
  <c r="T19" i="22" s="1"/>
  <c r="S21" i="3"/>
  <c r="R18" i="22" s="1"/>
  <c r="Q20" i="3"/>
  <c r="P17" i="22" s="1"/>
  <c r="U18" i="3"/>
  <c r="T15" i="22" s="1"/>
  <c r="S17" i="3"/>
  <c r="R14" i="22" s="1"/>
  <c r="Q16" i="3"/>
  <c r="P13" i="22" s="1"/>
  <c r="U14" i="3"/>
  <c r="T11" i="22" s="1"/>
  <c r="S12" i="3"/>
  <c r="R9" i="22" s="1"/>
  <c r="Q11" i="3"/>
  <c r="P8" i="22" s="1"/>
  <c r="U9" i="3"/>
  <c r="T6" i="22" s="1"/>
  <c r="S8" i="3"/>
  <c r="R5" i="22" s="1"/>
  <c r="W13" i="3"/>
  <c r="V10" i="22" s="1"/>
  <c r="U19" i="3"/>
  <c r="T16" i="22" s="1"/>
  <c r="S19" i="3"/>
  <c r="R16" i="22" s="1"/>
  <c r="Q19" i="3"/>
  <c r="P16" i="22" s="1"/>
  <c r="V57" i="3"/>
  <c r="U54" i="22" s="1"/>
  <c r="V33" i="3"/>
  <c r="U30" i="22" s="1"/>
  <c r="V49" i="3"/>
  <c r="U46" i="22" s="1"/>
  <c r="V25" i="3"/>
  <c r="U22" i="22" s="1"/>
  <c r="V88" i="3"/>
  <c r="U85" i="22" s="1"/>
  <c r="V44" i="3"/>
  <c r="U41" i="22" s="1"/>
  <c r="V100" i="3"/>
  <c r="U97" i="22" s="1"/>
  <c r="V98" i="3"/>
  <c r="U95" i="22" s="1"/>
  <c r="V96" i="3"/>
  <c r="U93" i="22" s="1"/>
  <c r="V94" i="3"/>
  <c r="U91" i="22" s="1"/>
  <c r="V92" i="3"/>
  <c r="U89" i="22" s="1"/>
  <c r="V90" i="3"/>
  <c r="U87" i="22" s="1"/>
  <c r="V84" i="3"/>
  <c r="U81" i="22" s="1"/>
  <c r="V82" i="3"/>
  <c r="U79" i="22" s="1"/>
  <c r="V80" i="3"/>
  <c r="U77" i="22" s="1"/>
  <c r="V78" i="3"/>
  <c r="U75" i="22" s="1"/>
  <c r="V76" i="3"/>
  <c r="U73" i="22" s="1"/>
  <c r="V70" i="3"/>
  <c r="U67" i="22" s="1"/>
  <c r="V68" i="3"/>
  <c r="U65" i="22" s="1"/>
  <c r="V66" i="3"/>
  <c r="U63" i="22" s="1"/>
  <c r="V62" i="3"/>
  <c r="U59" i="22" s="1"/>
  <c r="V60" i="3"/>
  <c r="U57" i="22" s="1"/>
  <c r="V58" i="3"/>
  <c r="U55" i="22" s="1"/>
  <c r="V54" i="3"/>
  <c r="U51" i="22" s="1"/>
  <c r="V52" i="3"/>
  <c r="U49" i="22" s="1"/>
  <c r="V50" i="3"/>
  <c r="U47" i="22" s="1"/>
  <c r="V48" i="3"/>
  <c r="U45" i="22" s="1"/>
  <c r="V46" i="3"/>
  <c r="U43" i="22" s="1"/>
  <c r="V40" i="3"/>
  <c r="U37" i="22" s="1"/>
  <c r="V38" i="3"/>
  <c r="U35" i="22" s="1"/>
  <c r="V36" i="3"/>
  <c r="U33" i="22" s="1"/>
  <c r="V34" i="3"/>
  <c r="U31" i="22" s="1"/>
  <c r="V28" i="3"/>
  <c r="U25" i="22" s="1"/>
  <c r="V26" i="3"/>
  <c r="U23" i="22" s="1"/>
  <c r="V24" i="3"/>
  <c r="U21" i="22" s="1"/>
  <c r="V14" i="3"/>
  <c r="U11" i="22" s="1"/>
  <c r="V86" i="3"/>
  <c r="U83" i="22" s="1"/>
  <c r="V42" i="3"/>
  <c r="U39" i="22" s="1"/>
  <c r="V74" i="3"/>
  <c r="U71" i="22" s="1"/>
  <c r="V72" i="3"/>
  <c r="U69" i="22" s="1"/>
  <c r="V32" i="3"/>
  <c r="U29" i="22" s="1"/>
  <c r="V30" i="3"/>
  <c r="U27" i="22" s="1"/>
  <c r="V56" i="3"/>
  <c r="U53" i="22" s="1"/>
  <c r="V83" i="3"/>
  <c r="U80" i="22" s="1"/>
  <c r="V63" i="3"/>
  <c r="U60" i="22" s="1"/>
  <c r="V55" i="3"/>
  <c r="U52" i="22" s="1"/>
  <c r="V47" i="3"/>
  <c r="U44" i="22" s="1"/>
  <c r="V39" i="3"/>
  <c r="U36" i="22" s="1"/>
  <c r="V31" i="3"/>
  <c r="U28" i="22" s="1"/>
  <c r="V23" i="3"/>
  <c r="U20" i="22" s="1"/>
  <c r="V91" i="3"/>
  <c r="U88" i="22" s="1"/>
  <c r="V71" i="3"/>
  <c r="U68" i="22" s="1"/>
  <c r="V81" i="3"/>
  <c r="U78" i="22" s="1"/>
  <c r="V61" i="3"/>
  <c r="U58" i="22" s="1"/>
  <c r="V53" i="3"/>
  <c r="U50" i="22" s="1"/>
  <c r="V45" i="3"/>
  <c r="U42" i="22" s="1"/>
  <c r="V37" i="3"/>
  <c r="U34" i="22" s="1"/>
  <c r="V29" i="3"/>
  <c r="U26" i="22" s="1"/>
  <c r="V89" i="3"/>
  <c r="U86" i="22" s="1"/>
  <c r="V73" i="3"/>
  <c r="U70" i="22" s="1"/>
  <c r="V65" i="3"/>
  <c r="U62" i="22" s="1"/>
  <c r="V99" i="3"/>
  <c r="U96" i="22" s="1"/>
  <c r="V69" i="3"/>
  <c r="U66" i="22" s="1"/>
  <c r="V59" i="3"/>
  <c r="U56" i="22" s="1"/>
  <c r="V51" i="3"/>
  <c r="U48" i="22" s="1"/>
  <c r="V43" i="3"/>
  <c r="U40" i="22" s="1"/>
  <c r="V35" i="3"/>
  <c r="U32" i="22" s="1"/>
  <c r="V27" i="3"/>
  <c r="U24" i="22" s="1"/>
  <c r="V97" i="3"/>
  <c r="U94" i="22" s="1"/>
  <c r="V67" i="3"/>
  <c r="U64" i="22" s="1"/>
  <c r="V93" i="3"/>
  <c r="U90" i="22" s="1"/>
  <c r="V77" i="3"/>
  <c r="U74" i="22" s="1"/>
  <c r="V75" i="3"/>
  <c r="U72" i="22" s="1"/>
  <c r="V87" i="3"/>
  <c r="U84" i="22" s="1"/>
  <c r="V79" i="3"/>
  <c r="U76" i="22" s="1"/>
  <c r="V64" i="3"/>
  <c r="U61" i="22" s="1"/>
  <c r="V95" i="3"/>
  <c r="U92" i="22" s="1"/>
  <c r="AQ46" i="3" l="1"/>
  <c r="AZ46" i="3" s="1"/>
  <c r="AL46" i="3"/>
  <c r="AY46" i="3" s="1"/>
  <c r="AG46" i="3"/>
  <c r="AX46" i="3" s="1"/>
  <c r="AN46" i="3"/>
  <c r="BE46" i="3" s="1"/>
  <c r="AS46" i="3"/>
  <c r="BF46" i="3" s="1"/>
  <c r="AI46" i="3"/>
  <c r="BD46" i="3" s="1"/>
  <c r="AM46" i="3"/>
  <c r="BB46" i="3" s="1"/>
  <c r="AH46" i="3"/>
  <c r="BA46" i="3" s="1"/>
  <c r="AR46" i="3"/>
  <c r="BC46" i="3" s="1"/>
  <c r="AG58" i="3"/>
  <c r="AX58" i="3" s="1"/>
  <c r="AH58" i="3"/>
  <c r="BA58" i="3" s="1"/>
  <c r="AN60" i="3"/>
  <c r="BE60" i="3" s="1"/>
  <c r="AI59" i="3"/>
  <c r="BD59" i="3" s="1"/>
  <c r="AN59" i="3"/>
  <c r="BE59" i="3" s="1"/>
  <c r="AL58" i="3"/>
  <c r="AY58" i="3" s="1"/>
  <c r="AR58" i="3"/>
  <c r="BC58" i="3" s="1"/>
  <c r="AG60" i="3"/>
  <c r="AX60" i="3" s="1"/>
  <c r="AG59" i="3"/>
  <c r="AX59" i="3" s="1"/>
  <c r="AQ60" i="3"/>
  <c r="AZ60" i="3" s="1"/>
  <c r="AL60" i="3"/>
  <c r="AY60" i="3" s="1"/>
  <c r="AQ59" i="3"/>
  <c r="AZ59" i="3" s="1"/>
  <c r="AI58" i="3"/>
  <c r="BD58" i="3" s="1"/>
  <c r="AH60" i="3"/>
  <c r="BA60" i="3" s="1"/>
  <c r="AH59" i="3"/>
  <c r="BA59" i="3" s="1"/>
  <c r="AQ58" i="3"/>
  <c r="AZ58" i="3" s="1"/>
  <c r="AM20" i="3"/>
  <c r="BB20" i="3" s="1"/>
  <c r="AR20" i="3"/>
  <c r="BC20" i="3" s="1"/>
  <c r="AH20" i="3"/>
  <c r="BA20" i="3" s="1"/>
  <c r="R2" i="22"/>
  <c r="AH14" i="3"/>
  <c r="AR14" i="3"/>
  <c r="AH7" i="3"/>
  <c r="AM14" i="3"/>
  <c r="BB14" i="3" s="1"/>
  <c r="AH8" i="3"/>
  <c r="AH6" i="3"/>
  <c r="AS58" i="3"/>
  <c r="BF58" i="3" s="1"/>
  <c r="AM60" i="3"/>
  <c r="BB60" i="3" s="1"/>
  <c r="AR60" i="3"/>
  <c r="BC60" i="3" s="1"/>
  <c r="AS20" i="3"/>
  <c r="BF20" i="3" s="1"/>
  <c r="AI20" i="3"/>
  <c r="BD20" i="3" s="1"/>
  <c r="AN20" i="3"/>
  <c r="BE20" i="3" s="1"/>
  <c r="T2" i="22"/>
  <c r="AI6" i="3"/>
  <c r="AI8" i="3"/>
  <c r="AI7" i="3"/>
  <c r="AS14" i="3"/>
  <c r="AN14" i="3"/>
  <c r="AI14" i="3"/>
  <c r="AS60" i="3"/>
  <c r="BF60" i="3" s="1"/>
  <c r="AS59" i="3"/>
  <c r="BF59" i="3" s="1"/>
  <c r="AN58" i="3"/>
  <c r="BE58" i="3" s="1"/>
  <c r="AM59" i="3"/>
  <c r="BB59" i="3" s="1"/>
  <c r="AL20" i="3"/>
  <c r="AY20" i="3" s="1"/>
  <c r="AQ20" i="3"/>
  <c r="AZ20" i="3" s="1"/>
  <c r="AG20" i="3"/>
  <c r="AX20" i="3" s="1"/>
  <c r="P2" i="22"/>
  <c r="AL14" i="3"/>
  <c r="AY14" i="3" s="1"/>
  <c r="AG14" i="3"/>
  <c r="AG7" i="3"/>
  <c r="AG8" i="3"/>
  <c r="AG6" i="3"/>
  <c r="AQ14" i="3"/>
  <c r="AR59" i="3"/>
  <c r="BC59" i="3" s="1"/>
  <c r="AI60" i="3"/>
  <c r="BD60" i="3" s="1"/>
  <c r="AL59" i="3"/>
  <c r="AY59" i="3" s="1"/>
  <c r="AM58" i="3"/>
  <c r="BB58" i="3" s="1"/>
  <c r="AN50" i="3"/>
  <c r="BE50" i="3" s="1"/>
  <c r="AS50" i="3"/>
  <c r="BF50" i="3" s="1"/>
  <c r="AI51" i="3"/>
  <c r="BD51" i="3" s="1"/>
  <c r="AN51" i="3"/>
  <c r="BE51" i="3" s="1"/>
  <c r="AS51" i="3"/>
  <c r="BF51" i="3" s="1"/>
  <c r="AI50" i="3"/>
  <c r="BD50" i="3" s="1"/>
  <c r="AI52" i="3"/>
  <c r="BD52" i="3" s="1"/>
  <c r="AN52" i="3"/>
  <c r="BE52" i="3" s="1"/>
  <c r="AS52" i="3"/>
  <c r="BF52" i="3" s="1"/>
  <c r="AG50" i="3"/>
  <c r="AX50" i="3" s="1"/>
  <c r="AL50" i="3"/>
  <c r="AY50" i="3" s="1"/>
  <c r="AQ50" i="3"/>
  <c r="AZ50" i="3" s="1"/>
  <c r="AG51" i="3"/>
  <c r="AX51" i="3" s="1"/>
  <c r="AL51" i="3"/>
  <c r="AY51" i="3" s="1"/>
  <c r="AQ51" i="3"/>
  <c r="AZ51" i="3" s="1"/>
  <c r="AG52" i="3"/>
  <c r="AX52" i="3" s="1"/>
  <c r="AL52" i="3"/>
  <c r="AY52" i="3" s="1"/>
  <c r="AQ52" i="3"/>
  <c r="AZ52" i="3" s="1"/>
  <c r="AM50" i="3"/>
  <c r="BB50" i="3" s="1"/>
  <c r="AR50" i="3"/>
  <c r="BC50" i="3" s="1"/>
  <c r="AH50" i="3"/>
  <c r="BA50" i="3" s="1"/>
  <c r="AH51" i="3"/>
  <c r="BA51" i="3" s="1"/>
  <c r="AM51" i="3"/>
  <c r="BB51" i="3" s="1"/>
  <c r="AR51" i="3"/>
  <c r="BC51" i="3" s="1"/>
  <c r="AH52" i="3"/>
  <c r="BA52" i="3" s="1"/>
  <c r="AM52" i="3"/>
  <c r="BB52" i="3" s="1"/>
  <c r="AR52" i="3"/>
  <c r="BC52" i="3" s="1"/>
  <c r="V6" i="3"/>
  <c r="U3" i="22" s="1"/>
  <c r="AN45" i="3"/>
  <c r="BE45" i="3" s="1"/>
  <c r="AN18" i="3"/>
  <c r="AN17" i="3"/>
  <c r="BE17" i="3" s="1"/>
  <c r="AN44" i="3"/>
  <c r="BE44" i="3" s="1"/>
  <c r="AS29" i="3"/>
  <c r="BF29" i="3" s="1"/>
  <c r="AS30" i="3"/>
  <c r="AS27" i="3"/>
  <c r="AN32" i="3"/>
  <c r="AN31" i="3"/>
  <c r="BE31" i="3" s="1"/>
  <c r="AN28" i="3"/>
  <c r="BE28" i="3" s="1"/>
  <c r="AN26" i="3"/>
  <c r="BE26" i="3" s="1"/>
  <c r="AI27" i="3"/>
  <c r="AS19" i="3"/>
  <c r="BF19" i="3" s="1"/>
  <c r="AS16" i="3"/>
  <c r="AN19" i="3"/>
  <c r="AN16" i="3"/>
  <c r="AI19" i="3"/>
  <c r="AI16" i="3"/>
  <c r="AS43" i="3"/>
  <c r="BF43" i="3" s="1"/>
  <c r="AI44" i="3"/>
  <c r="AI42" i="3"/>
  <c r="AI31" i="3"/>
  <c r="AI30" i="3"/>
  <c r="AN41" i="3"/>
  <c r="BE41" i="3" s="1"/>
  <c r="AN21" i="3"/>
  <c r="BE21" i="3" s="1"/>
  <c r="AS28" i="3"/>
  <c r="BF28" i="3" s="1"/>
  <c r="AI32" i="3"/>
  <c r="BD32" i="3" s="1"/>
  <c r="AS18" i="3"/>
  <c r="AI18" i="3"/>
  <c r="BD18" i="3" s="1"/>
  <c r="AI45" i="3"/>
  <c r="AS32" i="3"/>
  <c r="AN29" i="3"/>
  <c r="AS42" i="3"/>
  <c r="BF42" i="3" s="1"/>
  <c r="AS26" i="3"/>
  <c r="BF26" i="3" s="1"/>
  <c r="AI29" i="3"/>
  <c r="BD29" i="3" s="1"/>
  <c r="AS15" i="3"/>
  <c r="AI15" i="3"/>
  <c r="BD15" i="3" s="1"/>
  <c r="AS45" i="3"/>
  <c r="BF45" i="3" s="1"/>
  <c r="AN43" i="3"/>
  <c r="BE43" i="3" s="1"/>
  <c r="AI41" i="3"/>
  <c r="BD41" i="3" s="1"/>
  <c r="AN27" i="3"/>
  <c r="AI26" i="3"/>
  <c r="AS21" i="3"/>
  <c r="BF21" i="3" s="1"/>
  <c r="AI21" i="3"/>
  <c r="BD21" i="3" s="1"/>
  <c r="AS41" i="3"/>
  <c r="BF41" i="3" s="1"/>
  <c r="AI28" i="3"/>
  <c r="AN42" i="3"/>
  <c r="BE42" i="3" s="1"/>
  <c r="AS17" i="3"/>
  <c r="AI17" i="3"/>
  <c r="BD17" i="3" s="1"/>
  <c r="BD14" i="3"/>
  <c r="AS44" i="3"/>
  <c r="BF44" i="3" s="1"/>
  <c r="AI43" i="3"/>
  <c r="BD43" i="3" s="1"/>
  <c r="AS31" i="3"/>
  <c r="BF31" i="3" s="1"/>
  <c r="AN30" i="3"/>
  <c r="AN15" i="3"/>
  <c r="AQ44" i="3"/>
  <c r="AZ44" i="3" s="1"/>
  <c r="AQ42" i="3"/>
  <c r="AZ42" i="3" s="1"/>
  <c r="AL45" i="3"/>
  <c r="AY45" i="3" s="1"/>
  <c r="AL43" i="3"/>
  <c r="AY43" i="3" s="1"/>
  <c r="AL41" i="3"/>
  <c r="AY41" i="3" s="1"/>
  <c r="AQ45" i="3"/>
  <c r="AZ45" i="3" s="1"/>
  <c r="AG26" i="3"/>
  <c r="AG45" i="3"/>
  <c r="AX45" i="3" s="1"/>
  <c r="AG43" i="3"/>
  <c r="AX43" i="3" s="1"/>
  <c r="AG41" i="3"/>
  <c r="AX41" i="3" s="1"/>
  <c r="AL44" i="3"/>
  <c r="AY44" i="3" s="1"/>
  <c r="AQ29" i="3"/>
  <c r="AZ29" i="3" s="1"/>
  <c r="AQ30" i="3"/>
  <c r="AQ27" i="3"/>
  <c r="AZ27" i="3" s="1"/>
  <c r="AL32" i="3"/>
  <c r="AY32" i="3" s="1"/>
  <c r="AL31" i="3"/>
  <c r="AL28" i="3"/>
  <c r="AL26" i="3"/>
  <c r="AG27" i="3"/>
  <c r="AX27" i="3" s="1"/>
  <c r="AQ19" i="3"/>
  <c r="AZ19" i="3" s="1"/>
  <c r="AQ16" i="3"/>
  <c r="AL19" i="3"/>
  <c r="AY19" i="3" s="1"/>
  <c r="AL16" i="3"/>
  <c r="AY16" i="3" s="1"/>
  <c r="AG19" i="3"/>
  <c r="AX19" i="3" s="1"/>
  <c r="AG16" i="3"/>
  <c r="AX16" i="3" s="1"/>
  <c r="AQ31" i="3"/>
  <c r="AZ31" i="3" s="1"/>
  <c r="AL30" i="3"/>
  <c r="AY30" i="3" s="1"/>
  <c r="AG30" i="3"/>
  <c r="AX30" i="3" s="1"/>
  <c r="AL15" i="3"/>
  <c r="AY15" i="3" s="1"/>
  <c r="AL21" i="3"/>
  <c r="AY21" i="3" s="1"/>
  <c r="AQ43" i="3"/>
  <c r="AZ43" i="3" s="1"/>
  <c r="AQ28" i="3"/>
  <c r="AZ28" i="3" s="1"/>
  <c r="AG32" i="3"/>
  <c r="AQ18" i="3"/>
  <c r="AZ18" i="3" s="1"/>
  <c r="AG18" i="3"/>
  <c r="AX18" i="3" s="1"/>
  <c r="AG42" i="3"/>
  <c r="AX42" i="3" s="1"/>
  <c r="AQ32" i="3"/>
  <c r="AZ32" i="3" s="1"/>
  <c r="AL29" i="3"/>
  <c r="AY29" i="3" s="1"/>
  <c r="AL17" i="3"/>
  <c r="AY17" i="3" s="1"/>
  <c r="AQ26" i="3"/>
  <c r="AG29" i="3"/>
  <c r="AQ15" i="3"/>
  <c r="AZ15" i="3" s="1"/>
  <c r="AL27" i="3"/>
  <c r="AY27" i="3" s="1"/>
  <c r="AQ21" i="3"/>
  <c r="AZ21" i="3" s="1"/>
  <c r="AG21" i="3"/>
  <c r="AX21" i="3" s="1"/>
  <c r="AG15" i="3"/>
  <c r="AX15" i="3" s="1"/>
  <c r="AQ41" i="3"/>
  <c r="AZ41" i="3" s="1"/>
  <c r="AG44" i="3"/>
  <c r="AX44" i="3" s="1"/>
  <c r="AG31" i="3"/>
  <c r="AX31" i="3" s="1"/>
  <c r="AG28" i="3"/>
  <c r="AX28" i="3" s="1"/>
  <c r="AL42" i="3"/>
  <c r="AY42" i="3" s="1"/>
  <c r="AQ17" i="3"/>
  <c r="AZ17" i="3" s="1"/>
  <c r="AL18" i="3"/>
  <c r="AY18" i="3" s="1"/>
  <c r="AG17" i="3"/>
  <c r="AX17" i="3" s="1"/>
  <c r="AX14" i="3"/>
  <c r="V10" i="3"/>
  <c r="U7" i="22" s="1"/>
  <c r="AM43" i="3"/>
  <c r="BB43" i="3" s="1"/>
  <c r="AR32" i="3"/>
  <c r="BC32" i="3" s="1"/>
  <c r="AR31" i="3"/>
  <c r="AR28" i="3"/>
  <c r="BC28" i="3" s="1"/>
  <c r="AR26" i="3"/>
  <c r="BC26" i="3" s="1"/>
  <c r="AM29" i="3"/>
  <c r="BB29" i="3" s="1"/>
  <c r="AM30" i="3"/>
  <c r="AM27" i="3"/>
  <c r="BB27" i="3" s="1"/>
  <c r="AH32" i="3"/>
  <c r="BA32" i="3" s="1"/>
  <c r="AH29" i="3"/>
  <c r="BA29" i="3" s="1"/>
  <c r="AR21" i="3"/>
  <c r="BC21" i="3" s="1"/>
  <c r="AR18" i="3"/>
  <c r="BC18" i="3" s="1"/>
  <c r="AR17" i="3"/>
  <c r="BC17" i="3" s="1"/>
  <c r="AR15" i="3"/>
  <c r="BC15" i="3" s="1"/>
  <c r="AM21" i="3"/>
  <c r="BB21" i="3" s="1"/>
  <c r="AM15" i="3"/>
  <c r="BB15" i="3" s="1"/>
  <c r="AH21" i="3"/>
  <c r="BA21" i="3" s="1"/>
  <c r="AH18" i="3"/>
  <c r="BA18" i="3" s="1"/>
  <c r="AH17" i="3"/>
  <c r="BA17" i="3" s="1"/>
  <c r="AH15" i="3"/>
  <c r="BA15" i="3" s="1"/>
  <c r="AR44" i="3"/>
  <c r="BC44" i="3" s="1"/>
  <c r="AM42" i="3"/>
  <c r="BB42" i="3" s="1"/>
  <c r="AH28" i="3"/>
  <c r="BA28" i="3" s="1"/>
  <c r="AR41" i="3"/>
  <c r="BC41" i="3" s="1"/>
  <c r="BA14" i="3"/>
  <c r="AM45" i="3"/>
  <c r="BB45" i="3" s="1"/>
  <c r="AH43" i="3"/>
  <c r="BA43" i="3" s="1"/>
  <c r="AR43" i="3"/>
  <c r="BC43" i="3" s="1"/>
  <c r="AM41" i="3"/>
  <c r="BB41" i="3" s="1"/>
  <c r="AR27" i="3"/>
  <c r="BC27" i="3" s="1"/>
  <c r="AR16" i="3"/>
  <c r="BC16" i="3" s="1"/>
  <c r="AH16" i="3"/>
  <c r="BA16" i="3" s="1"/>
  <c r="AM44" i="3"/>
  <c r="BB44" i="3" s="1"/>
  <c r="AH42" i="3"/>
  <c r="BA42" i="3" s="1"/>
  <c r="AH45" i="3"/>
  <c r="BA45" i="3" s="1"/>
  <c r="AM31" i="3"/>
  <c r="BB31" i="3" s="1"/>
  <c r="AH27" i="3"/>
  <c r="BA27" i="3" s="1"/>
  <c r="AM19" i="3"/>
  <c r="BB19" i="3" s="1"/>
  <c r="AR42" i="3"/>
  <c r="BC42" i="3" s="1"/>
  <c r="AR30" i="3"/>
  <c r="BC30" i="3" s="1"/>
  <c r="AR45" i="3"/>
  <c r="BC45" i="3" s="1"/>
  <c r="AH44" i="3"/>
  <c r="BA44" i="3" s="1"/>
  <c r="AH41" i="3"/>
  <c r="BA41" i="3" s="1"/>
  <c r="AM28" i="3"/>
  <c r="BB28" i="3" s="1"/>
  <c r="AH31" i="3"/>
  <c r="BA31" i="3" s="1"/>
  <c r="AH26" i="3"/>
  <c r="BA26" i="3" s="1"/>
  <c r="AM17" i="3"/>
  <c r="BB17" i="3" s="1"/>
  <c r="AM16" i="3"/>
  <c r="BB16" i="3" s="1"/>
  <c r="AM32" i="3"/>
  <c r="BB32" i="3" s="1"/>
  <c r="BC14" i="3"/>
  <c r="AM18" i="3"/>
  <c r="BB18" i="3" s="1"/>
  <c r="AR29" i="3"/>
  <c r="BC29" i="3" s="1"/>
  <c r="AM26" i="3"/>
  <c r="BB26" i="3" s="1"/>
  <c r="AH30" i="3"/>
  <c r="BA30" i="3" s="1"/>
  <c r="AR19" i="3"/>
  <c r="BC19" i="3" s="1"/>
  <c r="AH19" i="3"/>
  <c r="BA19" i="3" s="1"/>
  <c r="V20" i="3"/>
  <c r="V19" i="3"/>
  <c r="W51" i="3"/>
  <c r="V48" i="22" s="1"/>
  <c r="W45" i="3"/>
  <c r="V42" i="22" s="1"/>
  <c r="W39" i="3"/>
  <c r="V36" i="22" s="1"/>
  <c r="W83" i="3"/>
  <c r="V80" i="22" s="1"/>
  <c r="W30" i="3"/>
  <c r="V27" i="22" s="1"/>
  <c r="W10" i="3"/>
  <c r="V7" i="22" s="1"/>
  <c r="W28" i="3"/>
  <c r="V25" i="22" s="1"/>
  <c r="W40" i="3"/>
  <c r="V37" i="22" s="1"/>
  <c r="W52" i="3"/>
  <c r="V49" i="22" s="1"/>
  <c r="W62" i="3"/>
  <c r="V59" i="22" s="1"/>
  <c r="W76" i="3"/>
  <c r="V73" i="22" s="1"/>
  <c r="W84" i="3"/>
  <c r="V81" i="22" s="1"/>
  <c r="W96" i="3"/>
  <c r="V93" i="22" s="1"/>
  <c r="W44" i="3"/>
  <c r="V41" i="22" s="1"/>
  <c r="W25" i="3"/>
  <c r="V22" i="22" s="1"/>
  <c r="W33" i="3"/>
  <c r="V30" i="22" s="1"/>
  <c r="W6" i="3"/>
  <c r="V3" i="22" s="1"/>
  <c r="V7" i="3"/>
  <c r="U4" i="22" s="1"/>
  <c r="W93" i="3"/>
  <c r="V90" i="22" s="1"/>
  <c r="W97" i="3"/>
  <c r="V94" i="22" s="1"/>
  <c r="W27" i="3"/>
  <c r="V24" i="22" s="1"/>
  <c r="W59" i="3"/>
  <c r="V56" i="22" s="1"/>
  <c r="W69" i="3"/>
  <c r="V66" i="22" s="1"/>
  <c r="W65" i="3"/>
  <c r="V62" i="22" s="1"/>
  <c r="V21" i="3"/>
  <c r="U18" i="22" s="1"/>
  <c r="W53" i="3"/>
  <c r="V50" i="22" s="1"/>
  <c r="W91" i="3"/>
  <c r="V88" i="22" s="1"/>
  <c r="V15" i="3"/>
  <c r="U12" i="22" s="1"/>
  <c r="W47" i="3"/>
  <c r="V44" i="22" s="1"/>
  <c r="W56" i="3"/>
  <c r="V53" i="22" s="1"/>
  <c r="W32" i="3"/>
  <c r="V29" i="22" s="1"/>
  <c r="W42" i="3"/>
  <c r="V39" i="22" s="1"/>
  <c r="V12" i="3"/>
  <c r="U9" i="22" s="1"/>
  <c r="V22" i="3"/>
  <c r="U19" i="22" s="1"/>
  <c r="W34" i="3"/>
  <c r="V31" i="22" s="1"/>
  <c r="W46" i="3"/>
  <c r="V43" i="22" s="1"/>
  <c r="W54" i="3"/>
  <c r="V51" i="22" s="1"/>
  <c r="W66" i="3"/>
  <c r="V63" i="22" s="1"/>
  <c r="W78" i="3"/>
  <c r="V75" i="22" s="1"/>
  <c r="W90" i="3"/>
  <c r="V87" i="22" s="1"/>
  <c r="W98" i="3"/>
  <c r="V95" i="22" s="1"/>
  <c r="W88" i="3"/>
  <c r="V85" i="22" s="1"/>
  <c r="W49" i="3"/>
  <c r="V46" i="22" s="1"/>
  <c r="W57" i="3"/>
  <c r="V54" i="22" s="1"/>
  <c r="BE14" i="3"/>
  <c r="W77" i="3"/>
  <c r="V74" i="22" s="1"/>
  <c r="W67" i="3"/>
  <c r="V64" i="22" s="1"/>
  <c r="W64" i="3"/>
  <c r="V61" i="22" s="1"/>
  <c r="W99" i="3"/>
  <c r="V96" i="22" s="1"/>
  <c r="W61" i="3"/>
  <c r="V58" i="22" s="1"/>
  <c r="W23" i="3"/>
  <c r="V20" i="22" s="1"/>
  <c r="W24" i="3"/>
  <c r="V21" i="22" s="1"/>
  <c r="W58" i="3"/>
  <c r="V55" i="22" s="1"/>
  <c r="W80" i="3"/>
  <c r="V77" i="22" s="1"/>
  <c r="W100" i="3"/>
  <c r="V97" i="22" s="1"/>
  <c r="W87" i="3"/>
  <c r="V84" i="22" s="1"/>
  <c r="W71" i="3"/>
  <c r="V68" i="22" s="1"/>
  <c r="W35" i="3"/>
  <c r="V32" i="22" s="1"/>
  <c r="W73" i="3"/>
  <c r="V70" i="22" s="1"/>
  <c r="W29" i="3"/>
  <c r="V26" i="22" s="1"/>
  <c r="W55" i="3"/>
  <c r="V52" i="22" s="1"/>
  <c r="W72" i="3"/>
  <c r="V69" i="22" s="1"/>
  <c r="W86" i="3"/>
  <c r="V83" i="22" s="1"/>
  <c r="W14" i="3"/>
  <c r="V11" i="22" s="1"/>
  <c r="W36" i="3"/>
  <c r="V33" i="22" s="1"/>
  <c r="W48" i="3"/>
  <c r="V45" i="22" s="1"/>
  <c r="W68" i="3"/>
  <c r="V65" i="22" s="1"/>
  <c r="W92" i="3"/>
  <c r="V89" i="22" s="1"/>
  <c r="W95" i="3"/>
  <c r="V92" i="22" s="1"/>
  <c r="W79" i="3"/>
  <c r="V76" i="22" s="1"/>
  <c r="W75" i="3"/>
  <c r="V72" i="22" s="1"/>
  <c r="V9" i="3"/>
  <c r="U6" i="22" s="1"/>
  <c r="W43" i="3"/>
  <c r="V40" i="22" s="1"/>
  <c r="W89" i="3"/>
  <c r="V86" i="22" s="1"/>
  <c r="V11" i="3"/>
  <c r="U8" i="22" s="1"/>
  <c r="W37" i="3"/>
  <c r="V34" i="22" s="1"/>
  <c r="W81" i="3"/>
  <c r="V78" i="22" s="1"/>
  <c r="W31" i="3"/>
  <c r="V28" i="22" s="1"/>
  <c r="W63" i="3"/>
  <c r="V60" i="22" s="1"/>
  <c r="W74" i="3"/>
  <c r="V71" i="22" s="1"/>
  <c r="V8" i="3"/>
  <c r="U5" i="22" s="1"/>
  <c r="V16" i="3"/>
  <c r="U13" i="22" s="1"/>
  <c r="W26" i="3"/>
  <c r="V23" i="22" s="1"/>
  <c r="W38" i="3"/>
  <c r="V35" i="22" s="1"/>
  <c r="W50" i="3"/>
  <c r="V47" i="22" s="1"/>
  <c r="W60" i="3"/>
  <c r="V57" i="22" s="1"/>
  <c r="W70" i="3"/>
  <c r="V67" i="22" s="1"/>
  <c r="W82" i="3"/>
  <c r="V79" i="22" s="1"/>
  <c r="W94" i="3"/>
  <c r="V91" i="22" s="1"/>
  <c r="V18" i="3"/>
  <c r="U15" i="22" s="1"/>
  <c r="BF14" i="3"/>
  <c r="AZ14" i="3"/>
  <c r="BD45" i="3"/>
  <c r="V17" i="3"/>
  <c r="U14" i="22" s="1"/>
  <c r="BF30" i="3"/>
  <c r="BD42" i="3"/>
  <c r="AZ26" i="3"/>
  <c r="BC31" i="3"/>
  <c r="BD44" i="3"/>
  <c r="AZ30" i="3"/>
  <c r="BF27" i="3"/>
  <c r="BF32" i="3"/>
  <c r="AW17" i="3"/>
  <c r="AV43" i="3"/>
  <c r="AV42" i="3"/>
  <c r="AW45" i="3"/>
  <c r="AV41" i="3"/>
  <c r="AU45" i="3"/>
  <c r="AW32" i="3"/>
  <c r="AW31" i="3"/>
  <c r="AW28" i="3"/>
  <c r="AW26" i="3"/>
  <c r="AU18" i="3"/>
  <c r="AW44" i="3"/>
  <c r="AU44" i="3"/>
  <c r="AW43" i="3"/>
  <c r="AU43" i="3"/>
  <c r="AU17" i="3"/>
  <c r="AW42" i="3"/>
  <c r="AU42" i="3"/>
  <c r="AU16" i="3"/>
  <c r="AW41" i="3"/>
  <c r="AV45" i="3"/>
  <c r="AU41" i="3"/>
  <c r="AW29" i="3"/>
  <c r="AW30" i="3"/>
  <c r="AW27" i="3"/>
  <c r="AU15" i="3"/>
  <c r="AV44" i="3"/>
  <c r="BE32" i="3"/>
  <c r="BD27" i="3"/>
  <c r="BD31" i="3"/>
  <c r="BD28" i="3"/>
  <c r="BD26" i="3"/>
  <c r="BE29" i="3"/>
  <c r="BE30" i="3"/>
  <c r="BE27" i="3"/>
  <c r="BD30" i="3"/>
  <c r="AV29" i="3"/>
  <c r="AV27" i="3"/>
  <c r="AU31" i="3"/>
  <c r="AU28" i="3"/>
  <c r="AV31" i="3"/>
  <c r="AV28" i="3"/>
  <c r="AV26" i="3"/>
  <c r="AU30" i="3"/>
  <c r="AU27" i="3"/>
  <c r="AV30" i="3"/>
  <c r="AU32" i="3"/>
  <c r="AV32" i="3"/>
  <c r="AU29" i="3"/>
  <c r="BB30" i="3"/>
  <c r="AY26" i="3"/>
  <c r="AX32" i="3"/>
  <c r="AY28" i="3"/>
  <c r="AX29" i="3"/>
  <c r="AY31" i="3"/>
  <c r="AX26" i="3"/>
  <c r="AZ16" i="3"/>
  <c r="BE19" i="3"/>
  <c r="BE16" i="3"/>
  <c r="BD19" i="3"/>
  <c r="BD16" i="3"/>
  <c r="BF17" i="3"/>
  <c r="BE18" i="3"/>
  <c r="BE15" i="3"/>
  <c r="BF16" i="3"/>
  <c r="BF18" i="3"/>
  <c r="BF15" i="3"/>
  <c r="AW21" i="3"/>
  <c r="AV21" i="3"/>
  <c r="AV17" i="3"/>
  <c r="AU19" i="3"/>
  <c r="AW19" i="3"/>
  <c r="AW16" i="3"/>
  <c r="AV19" i="3"/>
  <c r="AV16" i="3"/>
  <c r="AW18" i="3"/>
  <c r="AW15" i="3"/>
  <c r="AV18" i="3"/>
  <c r="AV15" i="3"/>
  <c r="AU21" i="3"/>
  <c r="V5" i="3"/>
  <c r="BI46" i="3" s="1"/>
  <c r="BI20" i="3" l="1"/>
  <c r="U2" i="22"/>
  <c r="BI14" i="3"/>
  <c r="BI59" i="3"/>
  <c r="BI58" i="3"/>
  <c r="BI60" i="3"/>
  <c r="W19" i="3"/>
  <c r="V16" i="22" s="1"/>
  <c r="U16" i="22"/>
  <c r="W20" i="3"/>
  <c r="V17" i="22" s="1"/>
  <c r="U17" i="22"/>
  <c r="BI41" i="3"/>
  <c r="BI52" i="3"/>
  <c r="BI51" i="3"/>
  <c r="BI50" i="3"/>
  <c r="BI43" i="3"/>
  <c r="BI29" i="3"/>
  <c r="BI15" i="3"/>
  <c r="BI26" i="3"/>
  <c r="BI31" i="3"/>
  <c r="BI32" i="3"/>
  <c r="BI19" i="3"/>
  <c r="BI44" i="3"/>
  <c r="BI16" i="3"/>
  <c r="BI42" i="3"/>
  <c r="BI17" i="3"/>
  <c r="BI18" i="3"/>
  <c r="BI27" i="3"/>
  <c r="BI21" i="3"/>
  <c r="BI30" i="3"/>
  <c r="BI28" i="3"/>
  <c r="AT6" i="3"/>
  <c r="BI45" i="3"/>
  <c r="W17" i="3"/>
  <c r="V14" i="22" s="1"/>
  <c r="W7" i="3"/>
  <c r="V4" i="22" s="1"/>
  <c r="W16" i="3"/>
  <c r="V13" i="22" s="1"/>
  <c r="W11" i="3"/>
  <c r="V8" i="22" s="1"/>
  <c r="W22" i="3"/>
  <c r="V19" i="22" s="1"/>
  <c r="W15" i="3"/>
  <c r="V12" i="22" s="1"/>
  <c r="W18" i="3"/>
  <c r="V15" i="22" s="1"/>
  <c r="W8" i="3"/>
  <c r="V5" i="22" s="1"/>
  <c r="W9" i="3"/>
  <c r="V6" i="22" s="1"/>
  <c r="W12" i="3"/>
  <c r="V9" i="22" s="1"/>
  <c r="W21" i="3"/>
  <c r="V18" i="22" s="1"/>
  <c r="W5" i="3"/>
  <c r="AA41" i="3" l="1"/>
  <c r="AB41" i="3"/>
  <c r="AC41" i="3"/>
  <c r="AA15" i="3"/>
  <c r="AB16" i="3"/>
  <c r="AA16" i="3"/>
  <c r="AC16" i="3"/>
  <c r="V2" i="22"/>
  <c r="AC10" i="3"/>
  <c r="AA10" i="3"/>
  <c r="AB10" i="3"/>
  <c r="AC59" i="3"/>
  <c r="AA59" i="3"/>
  <c r="AA58" i="3"/>
  <c r="AA57" i="3"/>
  <c r="AC57" i="3"/>
  <c r="AB58" i="3"/>
  <c r="AC58" i="3"/>
  <c r="AB59" i="3"/>
  <c r="AB57" i="3"/>
  <c r="AA45" i="3"/>
  <c r="AB47" i="3"/>
  <c r="AB46" i="3"/>
  <c r="AA47" i="3"/>
  <c r="AC47" i="3"/>
  <c r="AB45" i="3"/>
  <c r="AA46" i="3"/>
  <c r="AC46" i="3"/>
  <c r="AC36" i="3"/>
  <c r="AC45" i="3"/>
  <c r="AA40" i="3"/>
  <c r="AB36" i="3"/>
  <c r="AC40" i="3"/>
  <c r="AA38" i="3"/>
  <c r="AB28" i="3"/>
  <c r="AA25" i="3"/>
  <c r="AC17" i="3"/>
  <c r="AA14" i="3"/>
  <c r="AA12" i="3"/>
  <c r="AC39" i="3"/>
  <c r="AA37" i="3"/>
  <c r="AA24" i="3"/>
  <c r="AB23" i="3"/>
  <c r="AC15" i="3"/>
  <c r="Z6" i="3"/>
  <c r="AA39" i="3"/>
  <c r="AC27" i="3"/>
  <c r="AB26" i="3"/>
  <c r="AC22" i="3"/>
  <c r="AA13" i="3"/>
  <c r="AB11" i="3"/>
  <c r="AC13" i="3"/>
  <c r="AA26" i="3"/>
  <c r="AA17" i="3"/>
  <c r="AB12" i="3"/>
  <c r="AB40" i="3"/>
  <c r="AA36" i="3"/>
  <c r="AB15" i="3"/>
  <c r="AB6" i="3"/>
  <c r="AC28" i="3"/>
  <c r="AC14" i="3"/>
  <c r="AA6" i="3"/>
  <c r="AB39" i="3"/>
  <c r="AA28" i="3"/>
  <c r="AC25" i="3"/>
  <c r="AC23" i="3"/>
  <c r="AB14" i="3"/>
  <c r="AC11" i="3"/>
  <c r="AC38" i="3"/>
  <c r="AB25" i="3"/>
  <c r="AA23" i="3"/>
  <c r="AA11" i="3"/>
  <c r="AB38" i="3"/>
  <c r="AC24" i="3"/>
  <c r="AB22" i="3"/>
  <c r="AC37" i="3"/>
  <c r="AB27" i="3"/>
  <c r="AB24" i="3"/>
  <c r="AA22" i="3"/>
  <c r="AB13" i="3"/>
  <c r="AB37" i="3"/>
  <c r="AA27" i="3"/>
  <c r="AC26" i="3"/>
  <c r="AB17" i="3"/>
  <c r="AC1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tc={9A7F5EE2-D25A-4BD4-98F3-54E63C26429A}</author>
  </authors>
  <commentList>
    <comment ref="AD3" authorId="0" shapeId="0" xr:uid="{9A7F5EE2-D25A-4BD4-98F3-54E63C26429A}">
      <text>
        <t>[Threaded comment]
Your version of Excel allows you to read this threaded comment; however, any edits to it will get removed if the file is opened in a newer version of Excel. Learn more: https://go.microsoft.com/fwlink/?linkid=870924
Comment:
    @Sabatini, ArielI think the description for the Average reengagement scores needs to be changed because it sill mentions all the two groups of grades. I think it can just say "This graph compares the overall gloabl engagement scores to scores across the different domains (emotional, social, behavioral, cognitive).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<sst xmlns="http://schemas.openxmlformats.org/spreadsheetml/2006/main" count="568" uniqueCount="183">
  <si>
    <t>Tab Name</t>
  </si>
  <si>
    <t>DEMOGRAPHIC DATA</t>
  </si>
  <si>
    <t>EMOTIONAL/AFFECTIVE</t>
  </si>
  <si>
    <t>SOCIAL</t>
  </si>
  <si>
    <t>BEHAVIORAL</t>
  </si>
  <si>
    <t>COGNITIVE</t>
  </si>
  <si>
    <t>Student First Name</t>
  </si>
  <si>
    <t>Student ID</t>
  </si>
  <si>
    <t>School Name</t>
  </si>
  <si>
    <t>Grade</t>
  </si>
  <si>
    <t>Gender</t>
  </si>
  <si>
    <t>Entry_Status</t>
  </si>
  <si>
    <t>Entry_DateCreated</t>
  </si>
  <si>
    <t>Entry_DateSubmitted</t>
  </si>
  <si>
    <t>Entry_DateUpdated</t>
  </si>
  <si>
    <t>White</t>
  </si>
  <si>
    <t>Male</t>
  </si>
  <si>
    <t>Black/African American</t>
  </si>
  <si>
    <t>Non-binary</t>
  </si>
  <si>
    <t>Female</t>
  </si>
  <si>
    <t>K</t>
  </si>
  <si>
    <t>American Indian/Alaska Native</t>
  </si>
  <si>
    <t>Kindergarten</t>
  </si>
  <si>
    <t>Asian</t>
  </si>
  <si>
    <t>SCORING DATA</t>
  </si>
  <si>
    <t xml:space="preserve">Student Last Name </t>
  </si>
  <si>
    <t xml:space="preserve">Student ID </t>
  </si>
  <si>
    <t xml:space="preserve">Most Recent Check-in? </t>
  </si>
  <si>
    <t>Responding Parent (Students Grades K-4 Only)</t>
  </si>
  <si>
    <t xml:space="preserve">Emotional Engagement Average </t>
  </si>
  <si>
    <t>Emotional Engagement Category</t>
  </si>
  <si>
    <t>Social Engagement Average</t>
  </si>
  <si>
    <t>Social Engagement Category</t>
  </si>
  <si>
    <t>Behavioral Engagement Average</t>
  </si>
  <si>
    <t>Behavioral Engagement Category</t>
  </si>
  <si>
    <t>Cognitive Engagement Average</t>
  </si>
  <si>
    <t>Cognitive Engagement Category</t>
  </si>
  <si>
    <t>Global Engagement Average ▼</t>
  </si>
  <si>
    <t>GLOBAL ENGAGEMENT CATEGORY▼</t>
  </si>
  <si>
    <t>GLOBAL ENGAGEMENT DISTRIBUTION LEVELS</t>
  </si>
  <si>
    <t>DOMAIN DISTRIBUTION LEVELS</t>
  </si>
  <si>
    <t>AVERAGE RATING (DOMAINS &amp; GLOBAL)</t>
  </si>
  <si>
    <t>Lower Engagement</t>
  </si>
  <si>
    <t>Moderate Engagement</t>
  </si>
  <si>
    <t xml:space="preserve">Higher Engagement </t>
  </si>
  <si>
    <t>Emotional Engagement</t>
  </si>
  <si>
    <t>Social Engagement</t>
  </si>
  <si>
    <t>Behavioral Engagement</t>
  </si>
  <si>
    <t>Cognitive Engagement</t>
  </si>
  <si>
    <t>Global Engagement</t>
  </si>
  <si>
    <t>Grades K-4</t>
  </si>
  <si>
    <t xml:space="preserve">GLOBAL ENGAGEMENT </t>
  </si>
  <si>
    <t>Race</t>
  </si>
  <si>
    <t xml:space="preserve">DOMAIN ENGAGEMENT </t>
  </si>
  <si>
    <t>For Bar Graphs</t>
  </si>
  <si>
    <t xml:space="preserve">Moderate Engagegment </t>
  </si>
  <si>
    <t>Emotional</t>
  </si>
  <si>
    <t>Social</t>
  </si>
  <si>
    <t>Behavioral</t>
  </si>
  <si>
    <t>Cognitive</t>
  </si>
  <si>
    <t>Average Rating</t>
  </si>
  <si>
    <t>Native Hawaiian/Pacific Islander</t>
  </si>
  <si>
    <t xml:space="preserve">Emotional </t>
  </si>
  <si>
    <t xml:space="preserve">Social </t>
  </si>
  <si>
    <t xml:space="preserve">Behavioral </t>
  </si>
  <si>
    <t xml:space="preserve">Cognitive </t>
  </si>
  <si>
    <t>Higher Engagement</t>
  </si>
  <si>
    <t>Lower</t>
  </si>
  <si>
    <t>Moderate</t>
  </si>
  <si>
    <t>Higher</t>
  </si>
  <si>
    <t>Global</t>
  </si>
  <si>
    <t>Hispanic/Latino</t>
  </si>
  <si>
    <t>Unknown</t>
  </si>
  <si>
    <t>Other</t>
  </si>
  <si>
    <t>GLOBAL ENGAGEMENT</t>
  </si>
  <si>
    <t>DOMAIN ENGAGEMENT</t>
  </si>
  <si>
    <t xml:space="preserve">Gender  </t>
  </si>
  <si>
    <t>Transgender Male</t>
  </si>
  <si>
    <t>Transgender Female</t>
  </si>
  <si>
    <t>1st Grade</t>
  </si>
  <si>
    <t>2nd Grade</t>
  </si>
  <si>
    <t>3rd Grade</t>
  </si>
  <si>
    <t>Moderate Engagemet Level</t>
  </si>
  <si>
    <t>4th Grade</t>
  </si>
  <si>
    <t>Emotional Engagement Level</t>
  </si>
  <si>
    <t>Social Engagement Level</t>
  </si>
  <si>
    <t>Behavioral Engagement Level</t>
  </si>
  <si>
    <t>Cognitive Engagement Level</t>
  </si>
  <si>
    <t>1st</t>
  </si>
  <si>
    <t>2nd</t>
  </si>
  <si>
    <t>3rd</t>
  </si>
  <si>
    <t>4th</t>
  </si>
  <si>
    <t>Resu</t>
  </si>
  <si>
    <t>GRADE</t>
  </si>
  <si>
    <t>GENDER</t>
  </si>
  <si>
    <t>STUDENT ID</t>
  </si>
  <si>
    <t>Average of Global Engagement Average ▼</t>
  </si>
  <si>
    <t>Column Labels</t>
  </si>
  <si>
    <t>Row Labels</t>
  </si>
  <si>
    <t>Race/Ethnicity</t>
  </si>
  <si>
    <t>Code</t>
  </si>
  <si>
    <t>American Indian/Alaskan Native</t>
  </si>
  <si>
    <t>Virtual</t>
  </si>
  <si>
    <t>In-person</t>
  </si>
  <si>
    <t>Hybrid</t>
  </si>
  <si>
    <t>Moderate Engagement Level</t>
  </si>
  <si>
    <t>Lower Engagement Level</t>
  </si>
  <si>
    <t>Higher Engagement Level</t>
  </si>
  <si>
    <t>Date of Birth</t>
  </si>
  <si>
    <t>Date of Entry</t>
  </si>
  <si>
    <t>Ethnicity</t>
  </si>
  <si>
    <t xml:space="preserve">Transgender Male </t>
  </si>
  <si>
    <t xml:space="preserve">Unknown </t>
  </si>
  <si>
    <t>Not Hispanic/Latino</t>
  </si>
  <si>
    <t>Learning Experience</t>
  </si>
  <si>
    <t>ETHNICITY</t>
  </si>
  <si>
    <t>RACE</t>
  </si>
  <si>
    <t>LEARNING EXPERIENCE</t>
  </si>
  <si>
    <t>Use this tab to…</t>
  </si>
  <si>
    <t>Enter responses from the student engagement survey.</t>
  </si>
  <si>
    <t>Track changes of global engagement over time by student characteristics.</t>
  </si>
  <si>
    <t>OVERALL</t>
  </si>
  <si>
    <t>OPTION 1</t>
  </si>
  <si>
    <t>Click on any chart and then navigate to the top tool bar. Click on “PivotChart Analyze.” </t>
  </si>
  <si>
    <t>Click on the arrow underneath “Refresh” and then click on "Refresh All."  </t>
  </si>
  <si>
    <t>OPTION 2</t>
  </si>
  <si>
    <t>Click on any cell. Then click and hold the CTRL, ALT, and F5 keys on your keyboard.</t>
  </si>
  <si>
    <t>Two or more races</t>
  </si>
  <si>
    <t>OPTIONAL: Teacher Name</t>
  </si>
  <si>
    <t>OPTIONAL: School Name</t>
  </si>
  <si>
    <t>OPTIONAL: Parent or Guardian Name (K-4 only)</t>
  </si>
  <si>
    <t>OPTIONAL: Student First Name</t>
  </si>
  <si>
    <t xml:space="preserve">OPTIONAL: Student Last Name </t>
  </si>
  <si>
    <t>REQUIRED DEMOGRAPHIC DATA</t>
  </si>
  <si>
    <t>OPTIONAL DEMOGRAPHIC DATA</t>
  </si>
  <si>
    <t>OPTIONAL DEMOGRAPHC DATA</t>
  </si>
  <si>
    <t>OPTIONAL: Parent or Guardian Name</t>
  </si>
  <si>
    <t>Q1. Learning Experience</t>
  </si>
  <si>
    <t>Q2. My child feels like [she/he/they] is part of [her/his/their] school.</t>
  </si>
  <si>
    <t>Q3. My child’s teachers provide instructional materials (e.g., videos, readings, handouts) that reflect our cultural background, ethnicity, and identity.</t>
  </si>
  <si>
    <t>Q4. There is an adult at my school my child can talk to when [she/he/they] is/are upset.</t>
  </si>
  <si>
    <t>Q5. My child is comfortable asking [her/his/their] teachers or other adults at school for help with their schoolwork.</t>
  </si>
  <si>
    <t>Q6. My child has friends at school that support and care about [her/him/ them].</t>
  </si>
  <si>
    <t>Q7. My child has friends at school that [she/he/they] talk to/connect with regularly.</t>
  </si>
  <si>
    <t>Q8. When given the chance, my child participates in class discussions or activities.</t>
  </si>
  <si>
    <t>Q9. My child sets goals related to [her/his/their] schoolwork and tries to reach them.</t>
  </si>
  <si>
    <t>Q10. My child tries hard to do well in school.</t>
  </si>
  <si>
    <t>Q11. My child works hard on all assignments even if they won’t affect [her/his/their] grade.</t>
  </si>
  <si>
    <t>Q12. At least one of the topics my child is studying is interesting and challenging to my child.</t>
  </si>
  <si>
    <t>Q13. My child likes the challenges of learning new things in school.</t>
  </si>
  <si>
    <t>Q14. School is important to my child.</t>
  </si>
  <si>
    <t>Date of Survey</t>
  </si>
  <si>
    <t>View student-level engagement survey scores.</t>
  </si>
  <si>
    <t>View aggregate summaries of student engagement scores (based on most recent survey for each student).</t>
  </si>
  <si>
    <t>View aggregate summaries of student engagement scores by race (based on most recent survey for each student).</t>
  </si>
  <si>
    <t>View aggregate summaries of student engagement scores by ethnicity (based on most recent survey for each student).</t>
  </si>
  <si>
    <t>View aggregate summaries of student engagement scores by gender (based on most recent survey for each student).</t>
  </si>
  <si>
    <t>View aggregate summaries of student engagement scores by grade (based on most recent survey for each student).</t>
  </si>
  <si>
    <t>View aggregate summaries of student engagement scores by learning experience (e.g., in person at school, virtual learning from home, hybrid; based on most recent survey for each student).</t>
  </si>
  <si>
    <r>
      <t xml:space="preserve">IMPORTANT: Remember to update the charts after you have entered any new data </t>
    </r>
    <r>
      <rPr>
        <b/>
        <u/>
        <sz val="14"/>
        <color theme="0"/>
        <rFont val="Calibri"/>
        <family val="2"/>
        <scheme val="minor"/>
      </rPr>
      <t>using one of the two options below</t>
    </r>
    <r>
      <rPr>
        <b/>
        <sz val="14"/>
        <color theme="0"/>
        <rFont val="Calibri"/>
        <family val="2"/>
        <scheme val="minor"/>
      </rPr>
      <t>.</t>
    </r>
  </si>
  <si>
    <t>&lt;1/0/1900</t>
  </si>
  <si>
    <t>(blank)</t>
  </si>
  <si>
    <t>THE FIRST TIME YOU USE THIS TOOL</t>
  </si>
  <si>
    <t>2. For each chart, click on the Years filter (a grey box) in the lower lefthand corner of each chart.</t>
  </si>
  <si>
    <t>Take the following steps the first time you enter survey data in this tool:</t>
  </si>
  <si>
    <t>1. Update the charts using one of the two options below the Average Global Engagement by Race chart.</t>
  </si>
  <si>
    <t xml:space="preserve">3. Click the box for the filter option Select All; when a check mark appears, click the box again to remove the check mark. </t>
  </si>
  <si>
    <t>4. Still in the Years filter, scroll down the list of years and click on the box to the left of each year that you have survey data for in the file (i.e., 2020, 2021) so that a check mark appears.</t>
  </si>
  <si>
    <t xml:space="preserve">5. Click the OK button in the Years filter to close it, and the chart will update. </t>
  </si>
  <si>
    <t xml:space="preserve">6. Repeat this process for every chart on this page. </t>
  </si>
  <si>
    <t>TIP: You should only have to use this process the first time you use the tool. However, if you notice other issues with the time period options presented in the charts, you can use this same process to update them.</t>
  </si>
  <si>
    <t>ES Data Entry</t>
  </si>
  <si>
    <t>ES Individual Results</t>
  </si>
  <si>
    <t>ES Overall Results</t>
  </si>
  <si>
    <t>ES Results by Gender</t>
  </si>
  <si>
    <t>ES Results by Grade</t>
  </si>
  <si>
    <t>ES Results by Learning Exp.</t>
  </si>
  <si>
    <t>ES Longitudinal Results</t>
  </si>
  <si>
    <t>ES Results by Ethnicity</t>
  </si>
  <si>
    <t>ES Results by Race</t>
  </si>
  <si>
    <t>5th Grade</t>
  </si>
  <si>
    <t>5th</t>
  </si>
  <si>
    <r>
      <t xml:space="preserve">This tool was designed by Communities in Schools (CIS) and American Institutes for Research (AIR) to help you store and analyze the data collected from the student engagement survey. The survey collects information on elementary students' (Grades K-5) engagement in school across four domains of engagement: emotional, social, behavioral, and cognitive. 
Please note that this tool is designed to be used with data collected from the parents or guardians of students or from students in elementary school (ES). For the middle school and high school (Grades 6-12) version of this tool, visit Tools for Schools at communitiesinschools.org/k12/.
</t>
    </r>
    <r>
      <rPr>
        <b/>
        <sz val="11"/>
        <rFont val="Calibri"/>
        <family val="2"/>
        <scheme val="minor"/>
      </rPr>
      <t xml:space="preserve">For survey items (including demographics) and important instructions on how to use this tool, download the instructions manual from Tools for Schools at communitiesinschools.org/k12/.  Note that this tool has the capacity for up to 1000 individual surveys. 
</t>
    </r>
    <r>
      <rPr>
        <sz val="11"/>
        <rFont val="Calibri"/>
        <family val="2"/>
        <scheme val="minor"/>
      </rPr>
      <t xml:space="preserve">
Below are descriptions of each tab in this student engagement survey results tool: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</si>
</sst>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164" formatCode="#,###.#0;\-#,###.#0;0.00"/>
    <numFmt numFmtId="165" formatCode="m/d/yyyy\ h:mm\ AM/PM"/>
    <numFmt numFmtId="166" formatCode="#,###;\-#,###;0"/>
  </numFmts>
  <fonts count="28">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sz val="11"/>
      <color theme="1"/>
      <name val="Calibri"/>
      <family val="2"/>
      <scheme val="minor"/>
    </font>
    <font>
      <b/>
      <sz val="11"/>
      <color rgb="FF000000"/>
      <name val="Calibri"/>
      <family val="2"/>
      <scheme val="minor"/>
    </font>
    <font>
      <sz val="8"/>
      <name val="Calibri"/>
      <family val="2"/>
      <scheme val="minor"/>
    </font>
    <font>
      <sz val="12"/>
      <color theme="0" tint="-0.249977111117893"/>
      <name val="Calibri"/>
      <family val="2"/>
      <scheme val="minor"/>
    </font>
    <font>
      <sz val="11"/>
      <color rgb="FF000000"/>
      <name val="Calibri"/>
      <family val="2"/>
      <scheme val="minor"/>
    </font>
    <font>
      <sz val="14"/>
      <color theme="1"/>
      <name val="Calibri"/>
      <family val="2"/>
      <scheme val="minor"/>
    </font>
    <font>
      <sz val="14"/>
      <color theme="1"/>
      <name val="Calibri (Body)"/>
    </font>
    <font>
      <b/>
      <sz val="16"/>
      <name val="Calibri"/>
      <family val="2"/>
      <scheme val="minor"/>
    </font>
    <font>
      <sz val="20"/>
      <color theme="1"/>
      <name val="Calibri"/>
      <family val="2"/>
      <scheme val="minor"/>
    </font>
    <font>
      <sz val="10"/>
      <color theme="1"/>
      <name val="Calibri"/>
      <family val="2"/>
      <scheme val="minor"/>
    </font>
    <font>
      <b/>
      <sz val="11"/>
      <name val="Calibri"/>
      <family val="2"/>
      <scheme val="minor"/>
    </font>
    <font>
      <sz val="11"/>
      <name val="Calibri"/>
      <family val="2"/>
      <scheme val="minor"/>
    </font>
    <font>
      <sz val="10"/>
      <name val="Calibri"/>
      <family val="2"/>
      <scheme val="minor"/>
    </font>
    <font>
      <sz val="11"/>
      <color theme="1"/>
      <name val="Arial"/>
      <family val="2"/>
    </font>
    <font>
      <b/>
      <sz val="11"/>
      <color theme="0"/>
      <name val="Calibri"/>
      <family val="2"/>
      <scheme val="minor"/>
    </font>
    <font>
      <sz val="14"/>
      <name val="Calibri"/>
      <family val="2"/>
    </font>
    <font>
      <sz val="11"/>
      <color theme="1"/>
      <name val="Symbol"/>
      <family val="1"/>
      <charset val="2"/>
    </font>
    <font>
      <b/>
      <sz val="14"/>
      <color theme="0"/>
      <name val="Calibri"/>
      <family val="2"/>
      <scheme val="minor"/>
    </font>
    <font>
      <b/>
      <u/>
      <sz val="14"/>
      <color theme="0"/>
      <name val="Calibri"/>
      <family val="2"/>
      <scheme val="minor"/>
    </font>
    <font>
      <sz val="12"/>
      <color theme="0"/>
      <name val="Calibri"/>
      <family val="2"/>
      <scheme val="minor"/>
    </font>
    <font>
      <b/>
      <sz val="18"/>
      <color theme="1"/>
      <name val="Calibri"/>
      <family val="2"/>
      <scheme val="minor"/>
    </font>
  </fonts>
  <fills count="16">
    <fill>
      <patternFill patternType="none"/>
    </fill>
    <fill>
      <patternFill patternType="gray125"/>
    </fill>
    <fill>
      <patternFill patternType="solid">
        <fgColor theme="9"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DED4DE"/>
        <bgColor indexed="64"/>
      </patternFill>
    </fill>
    <fill>
      <patternFill patternType="solid">
        <fgColor rgb="FFE6DCE6"/>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1"/>
        <bgColor indexed="64"/>
      </patternFill>
    </fill>
    <fill>
      <patternFill patternType="solid">
        <fgColor theme="5" tint="0.59999389629810485"/>
        <bgColor indexed="64"/>
      </patternFill>
    </fill>
    <fill>
      <patternFill patternType="solid">
        <fgColor rgb="FFC00000"/>
        <bgColor indexed="64"/>
      </patternFill>
    </fill>
  </fills>
  <borders count="83">
    <border>
      <left/>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style="thin">
        <color theme="2" tint="-0.249977111117893"/>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style="thin">
        <color indexed="64"/>
      </left>
      <right style="thin">
        <color indexed="64"/>
      </right>
      <top style="thin">
        <color indexed="64"/>
      </top>
      <bottom style="thin">
        <color indexed="64"/>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theme="0" tint="-4.9989318521683403E-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4.9989318521683403E-2"/>
      </left>
      <right/>
      <top style="thin">
        <color theme="0" tint="-4.9989318521683403E-2"/>
      </top>
      <bottom/>
      <diagonal/>
    </border>
    <border>
      <left style="thin">
        <color theme="2" tint="-0.249977111117893"/>
      </left>
      <right style="thin">
        <color theme="2" tint="-0.249977111117893"/>
      </right>
      <top/>
      <bottom style="thin">
        <color theme="2" tint="-0.24997711111789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theme="0" tint="-4.9989318521683403E-2"/>
      </left>
      <right/>
      <top/>
      <bottom style="thin">
        <color theme="0" tint="-4.9989318521683403E-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theme="0" tint="-4.9989318521683403E-2"/>
      </bottom>
      <diagonal/>
    </border>
    <border>
      <left style="thin">
        <color indexed="64"/>
      </left>
      <right/>
      <top style="thin">
        <color theme="0" tint="-4.9989318521683403E-2"/>
      </top>
      <bottom style="thin">
        <color theme="0" tint="-4.9989318521683403E-2"/>
      </bottom>
      <diagonal/>
    </border>
    <border>
      <left style="thin">
        <color indexed="64"/>
      </left>
      <right/>
      <top style="thin">
        <color theme="0" tint="-4.9989318521683403E-2"/>
      </top>
      <bottom style="thin">
        <color indexed="64"/>
      </bottom>
      <diagonal/>
    </border>
    <border>
      <left/>
      <right style="thin">
        <color indexed="64"/>
      </right>
      <top style="thin">
        <color indexed="64"/>
      </top>
      <bottom style="thin">
        <color theme="0" tint="-4.9989318521683403E-2"/>
      </bottom>
      <diagonal/>
    </border>
    <border>
      <left/>
      <right style="thin">
        <color indexed="64"/>
      </right>
      <top style="thin">
        <color theme="0" tint="-4.9989318521683403E-2"/>
      </top>
      <bottom style="thin">
        <color theme="0" tint="-4.9989318521683403E-2"/>
      </bottom>
      <diagonal/>
    </border>
    <border>
      <left/>
      <right style="thin">
        <color indexed="64"/>
      </right>
      <top style="thin">
        <color theme="0" tint="-4.9989318521683403E-2"/>
      </top>
      <bottom style="thin">
        <color indexed="64"/>
      </bottom>
      <diagonal/>
    </border>
    <border>
      <left style="thin">
        <color indexed="64"/>
      </left>
      <right style="thin">
        <color indexed="64"/>
      </right>
      <top style="thin">
        <color indexed="64"/>
      </top>
      <bottom style="thin">
        <color theme="0" tint="-4.9989318521683403E-2"/>
      </bottom>
      <diagonal/>
    </border>
    <border>
      <left style="thin">
        <color indexed="64"/>
      </left>
      <right style="thin">
        <color indexed="64"/>
      </right>
      <top style="thin">
        <color theme="0" tint="-4.9989318521683403E-2"/>
      </top>
      <bottom style="thin">
        <color theme="0" tint="-4.9989318521683403E-2"/>
      </bottom>
      <diagonal/>
    </border>
    <border>
      <left style="thin">
        <color indexed="64"/>
      </left>
      <right style="thin">
        <color indexed="64"/>
      </right>
      <top style="thin">
        <color theme="0" tint="-4.9989318521683403E-2"/>
      </top>
      <bottom style="thin">
        <color indexed="64"/>
      </bottom>
      <diagonal/>
    </border>
    <border>
      <left style="thin">
        <color indexed="64"/>
      </left>
      <right style="thin">
        <color indexed="64"/>
      </right>
      <top/>
      <bottom/>
      <diagonal/>
    </border>
    <border>
      <left style="thin">
        <color indexed="64"/>
      </left>
      <right/>
      <top/>
      <bottom/>
      <diagonal/>
    </border>
    <border>
      <left/>
      <right style="thin">
        <color theme="0" tint="-4.9989318521683403E-2"/>
      </right>
      <top/>
      <bottom style="thin">
        <color theme="0" tint="-4.9989318521683403E-2"/>
      </bottom>
      <diagonal/>
    </border>
    <border>
      <left style="thin">
        <color indexed="64"/>
      </left>
      <right/>
      <top/>
      <bottom style="thin">
        <color theme="0" tint="-4.9989318521683403E-2"/>
      </bottom>
      <diagonal/>
    </border>
    <border>
      <left style="thin">
        <color indexed="64"/>
      </left>
      <right style="thin">
        <color indexed="64"/>
      </right>
      <top/>
      <bottom style="thin">
        <color theme="0" tint="-4.9989318521683403E-2"/>
      </bottom>
      <diagonal/>
    </border>
    <border>
      <left/>
      <right style="thin">
        <color indexed="64"/>
      </right>
      <top/>
      <bottom style="thin">
        <color theme="0" tint="-4.9989318521683403E-2"/>
      </bottom>
      <diagonal/>
    </border>
    <border>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top/>
      <bottom/>
      <diagonal/>
    </border>
    <border>
      <left style="thin">
        <color indexed="64"/>
      </left>
      <right style="thin">
        <color theme="2" tint="-0.499984740745262"/>
      </right>
      <top style="thin">
        <color theme="2" tint="-0.499984740745262"/>
      </top>
      <bottom style="thin">
        <color theme="2" tint="-0.499984740745262"/>
      </bottom>
      <diagonal/>
    </border>
    <border>
      <left style="thin">
        <color theme="0" tint="-4.9989318521683403E-2"/>
      </left>
      <right/>
      <top style="thin">
        <color theme="0" tint="-4.9989318521683403E-2"/>
      </top>
      <bottom style="thin">
        <color indexed="64"/>
      </bottom>
      <diagonal/>
    </border>
    <border>
      <left/>
      <right style="thin">
        <color theme="0" tint="-4.9989318521683403E-2"/>
      </right>
      <top style="thin">
        <color theme="0" tint="-4.9989318521683403E-2"/>
      </top>
      <bottom style="thin">
        <color indexed="64"/>
      </bottom>
      <diagonal/>
    </border>
    <border>
      <left/>
      <right/>
      <top style="thin">
        <color indexed="64"/>
      </top>
      <bottom style="thin">
        <color theme="0" tint="-4.9989318521683403E-2"/>
      </bottom>
      <diagonal/>
    </border>
    <border>
      <left/>
      <right/>
      <top/>
      <bottom style="thin">
        <color theme="0" tint="-4.9989318521683403E-2"/>
      </bottom>
      <diagonal/>
    </border>
    <border>
      <left/>
      <right/>
      <top style="thin">
        <color theme="0" tint="-4.9989318521683403E-2"/>
      </top>
      <bottom style="thin">
        <color indexed="64"/>
      </bottom>
      <diagonal/>
    </border>
    <border>
      <left style="thin">
        <color indexed="64"/>
      </left>
      <right/>
      <top style="thin">
        <color theme="2" tint="-0.499984740745262"/>
      </top>
      <bottom style="thin">
        <color theme="2" tint="-0.499984740745262"/>
      </bottom>
      <diagonal/>
    </border>
    <border>
      <left style="thin">
        <color indexed="64"/>
      </left>
      <right/>
      <top style="thin">
        <color theme="2" tint="-0.499984740745262"/>
      </top>
      <bottom style="thin">
        <color indexed="64"/>
      </bottom>
      <diagonal/>
    </border>
    <border>
      <left style="thin">
        <color theme="2" tint="-0.499984740745262"/>
      </left>
      <right/>
      <top style="thin">
        <color theme="2" tint="-0.499984740745262"/>
      </top>
      <bottom/>
      <diagonal/>
    </border>
    <border>
      <left/>
      <right/>
      <top style="thin">
        <color theme="2" tint="-0.499984740745262"/>
      </top>
      <bottom/>
      <diagonal/>
    </border>
    <border>
      <left/>
      <right/>
      <top style="thin">
        <color theme="0" tint="-4.9989318521683403E-2"/>
      </top>
      <bottom/>
      <diagonal/>
    </border>
    <border>
      <left/>
      <right/>
      <top style="thin">
        <color indexed="64"/>
      </top>
      <bottom style="thin">
        <color theme="2" tint="-0.249977111117893"/>
      </bottom>
      <diagonal/>
    </border>
    <border>
      <left style="thin">
        <color indexed="64"/>
      </left>
      <right style="thin">
        <color indexed="64"/>
      </right>
      <top style="thin">
        <color indexed="64"/>
      </top>
      <bottom style="thin">
        <color theme="2" tint="-0.249977111117893"/>
      </bottom>
      <diagonal/>
    </border>
    <border>
      <left style="thin">
        <color indexed="64"/>
      </left>
      <right style="thin">
        <color indexed="64"/>
      </right>
      <top style="thin">
        <color theme="2" tint="-0.249977111117893"/>
      </top>
      <bottom style="thin">
        <color theme="2" tint="-0.249977111117893"/>
      </bottom>
      <diagonal/>
    </border>
    <border>
      <left style="thin">
        <color indexed="64"/>
      </left>
      <right style="thin">
        <color indexed="64"/>
      </right>
      <top style="thin">
        <color theme="2" tint="-0.249977111117893"/>
      </top>
      <bottom style="thin">
        <color indexed="64"/>
      </bottom>
      <diagonal/>
    </border>
    <border>
      <left/>
      <right/>
      <top/>
      <bottom style="thin">
        <color theme="2" tint="-0.249977111117893"/>
      </bottom>
      <diagonal/>
    </border>
    <border>
      <left style="thin">
        <color indexed="64"/>
      </left>
      <right style="thin">
        <color indexed="64"/>
      </right>
      <top/>
      <bottom style="thin">
        <color theme="2" tint="-0.249977111117893"/>
      </bottom>
      <diagonal/>
    </border>
    <border>
      <left style="thin">
        <color indexed="64"/>
      </left>
      <right/>
      <top style="thin">
        <color indexed="64"/>
      </top>
      <bottom style="thin">
        <color theme="2" tint="-0.249977111117893"/>
      </bottom>
      <diagonal/>
    </border>
    <border>
      <left style="thin">
        <color indexed="64"/>
      </left>
      <right/>
      <top/>
      <bottom style="thin">
        <color theme="2" tint="-0.249977111117893"/>
      </bottom>
      <diagonal/>
    </border>
    <border>
      <left/>
      <right style="thin">
        <color indexed="64"/>
      </right>
      <top style="thin">
        <color indexed="64"/>
      </top>
      <bottom style="thin">
        <color theme="2" tint="-0.249977111117893"/>
      </bottom>
      <diagonal/>
    </border>
    <border>
      <left/>
      <right style="thin">
        <color indexed="64"/>
      </right>
      <top/>
      <bottom style="thin">
        <color theme="2" tint="-0.249977111117893"/>
      </bottom>
      <diagonal/>
    </border>
    <border>
      <left style="medium">
        <color indexed="64"/>
      </left>
      <right style="medium">
        <color indexed="64"/>
      </right>
      <top style="medium">
        <color indexed="64"/>
      </top>
      <bottom style="medium">
        <color indexed="64"/>
      </bottom>
      <diagonal/>
    </border>
    <border>
      <left/>
      <right/>
      <top style="thin">
        <color theme="2" tint="-0.249977111117893"/>
      </top>
      <bottom/>
      <diagonal/>
    </border>
    <border>
      <left/>
      <right style="thin">
        <color theme="2" tint="-0.249977111117893"/>
      </right>
      <top style="thin">
        <color theme="2" tint="-0.249977111117893"/>
      </top>
      <bottom/>
      <diagonal/>
    </border>
    <border>
      <left style="thin">
        <color indexed="64"/>
      </left>
      <right/>
      <top style="thin">
        <color theme="0" tint="-4.9989318521683403E-2"/>
      </top>
      <bottom/>
      <diagonal/>
    </border>
    <border>
      <left style="thin">
        <color indexed="64"/>
      </left>
      <right style="thin">
        <color indexed="64"/>
      </right>
      <top style="thin">
        <color theme="0" tint="-4.9989318521683403E-2"/>
      </top>
      <bottom/>
      <diagonal/>
    </border>
    <border>
      <left/>
      <right style="thin">
        <color indexed="64"/>
      </right>
      <top style="thin">
        <color theme="0" tint="-4.9989318521683403E-2"/>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2" tint="-0.249977111117893"/>
      </right>
      <top/>
      <bottom style="thin">
        <color theme="2" tint="-0.249977111117893"/>
      </bottom>
      <diagonal/>
    </border>
  </borders>
  <cellStyleXfs count="2">
    <xf numFmtId="0" fontId="0" fillId="0" borderId="0"/>
    <xf numFmtId="0" fontId="4" fillId="0" borderId="0"/>
  </cellStyleXfs>
  <cellXfs count="432">
    <xf numFmtId="0" fontId="0" fillId="0" borderId="0" xfId="0"/>
    <xf numFmtId="49" fontId="6" fillId="3" borderId="1" xfId="0" applyNumberFormat="1"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6" fillId="7"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0" fillId="0" borderId="1" xfId="0" applyBorder="1" applyAlignment="1">
      <alignment horizontal="center" vertical="center" wrapText="1"/>
    </xf>
    <xf numFmtId="0" fontId="6" fillId="6" borderId="2" xfId="0" applyFont="1" applyFill="1" applyBorder="1" applyAlignment="1">
      <alignment horizontal="center" vertical="center" wrapText="1"/>
    </xf>
    <xf numFmtId="0" fontId="0" fillId="0" borderId="2" xfId="0" applyFill="1" applyBorder="1" applyAlignment="1">
      <alignment horizontal="center" vertical="center" wrapText="1"/>
    </xf>
    <xf numFmtId="0" fontId="0" fillId="0" borderId="3" xfId="0" applyFill="1" applyBorder="1" applyAlignment="1">
      <alignment horizontal="center" vertical="center" wrapText="1"/>
    </xf>
    <xf numFmtId="0" fontId="0" fillId="0" borderId="1" xfId="0" applyFill="1" applyBorder="1" applyAlignment="1">
      <alignment horizontal="center" vertical="center" wrapText="1"/>
    </xf>
    <xf numFmtId="0" fontId="6" fillId="0" borderId="1" xfId="0" applyFont="1" applyBorder="1" applyAlignment="1">
      <alignment horizontal="center" vertical="center" wrapText="1"/>
    </xf>
    <xf numFmtId="0" fontId="0" fillId="0" borderId="4" xfId="0" applyBorder="1" applyAlignment="1">
      <alignment horizontal="center" vertical="center" wrapText="1"/>
    </xf>
    <xf numFmtId="0" fontId="0" fillId="8" borderId="1" xfId="0" applyFill="1" applyBorder="1" applyAlignment="1">
      <alignment horizontal="center" vertical="center" wrapText="1"/>
    </xf>
    <xf numFmtId="0" fontId="5" fillId="8" borderId="6" xfId="0" applyFont="1" applyFill="1" applyBorder="1" applyAlignment="1">
      <alignment horizontal="center" vertical="center" wrapText="1"/>
    </xf>
    <xf numFmtId="0" fontId="6" fillId="8" borderId="6" xfId="0" applyFont="1" applyFill="1" applyBorder="1" applyAlignment="1">
      <alignment horizontal="center" vertical="center" wrapText="1"/>
    </xf>
    <xf numFmtId="0" fontId="0" fillId="8" borderId="6" xfId="0" applyFill="1" applyBorder="1" applyAlignment="1">
      <alignment horizontal="center" vertical="center" wrapText="1"/>
    </xf>
    <xf numFmtId="0" fontId="0" fillId="8" borderId="6"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7" xfId="0" applyBorder="1" applyAlignment="1">
      <alignment horizontal="center" vertical="center" wrapText="1"/>
    </xf>
    <xf numFmtId="0" fontId="6" fillId="0" borderId="7" xfId="0" applyFont="1" applyBorder="1" applyAlignment="1">
      <alignment horizontal="center" vertical="center" wrapText="1"/>
    </xf>
    <xf numFmtId="0" fontId="0" fillId="0" borderId="7" xfId="0" applyFont="1" applyBorder="1" applyAlignment="1">
      <alignment horizontal="center" vertical="center" wrapText="1"/>
    </xf>
    <xf numFmtId="0" fontId="0" fillId="0" borderId="8" xfId="0"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6" fillId="0" borderId="9" xfId="0" applyFont="1" applyBorder="1" applyAlignment="1">
      <alignment horizontal="center" vertical="center" wrapText="1"/>
    </xf>
    <xf numFmtId="0" fontId="0" fillId="0" borderId="9" xfId="0" applyFont="1" applyBorder="1" applyAlignment="1">
      <alignment horizontal="center" vertical="center" wrapText="1"/>
    </xf>
    <xf numFmtId="0" fontId="0" fillId="0" borderId="11" xfId="0" applyBorder="1" applyAlignment="1">
      <alignment horizontal="center" vertical="center" wrapText="1"/>
    </xf>
    <xf numFmtId="0" fontId="0" fillId="0" borderId="13" xfId="0" applyBorder="1" applyAlignment="1">
      <alignment horizontal="center" vertical="center" wrapText="1"/>
    </xf>
    <xf numFmtId="0" fontId="0" fillId="0" borderId="10" xfId="0" applyBorder="1" applyAlignment="1">
      <alignment horizontal="center" vertical="center" wrapText="1"/>
    </xf>
    <xf numFmtId="0" fontId="0" fillId="0" borderId="18" xfId="0" applyBorder="1" applyAlignment="1">
      <alignment horizontal="center" vertical="center" wrapText="1"/>
    </xf>
    <xf numFmtId="0" fontId="0" fillId="0" borderId="0" xfId="0" applyBorder="1"/>
    <xf numFmtId="0" fontId="0" fillId="0" borderId="0" xfId="0" applyBorder="1" applyAlignment="1">
      <alignment horizontal="center" vertical="center"/>
    </xf>
    <xf numFmtId="0" fontId="0" fillId="0" borderId="0" xfId="0" applyFill="1" applyBorder="1" applyAlignment="1">
      <alignment vertical="center" wrapText="1"/>
    </xf>
    <xf numFmtId="0" fontId="0" fillId="0" borderId="0" xfId="0"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11" fillId="0" borderId="10" xfId="0" applyFont="1" applyBorder="1"/>
    <xf numFmtId="0" fontId="0" fillId="0" borderId="26" xfId="0" applyBorder="1" applyAlignment="1">
      <alignment horizontal="center" vertical="center" wrapText="1"/>
    </xf>
    <xf numFmtId="0" fontId="11" fillId="0" borderId="14" xfId="0" applyFont="1" applyBorder="1"/>
    <xf numFmtId="0" fontId="0" fillId="0" borderId="0" xfId="0" applyFill="1" applyBorder="1" applyAlignment="1">
      <alignment horizontal="center" vertical="center" wrapText="1"/>
    </xf>
    <xf numFmtId="0" fontId="0" fillId="0" borderId="40" xfId="0" applyBorder="1" applyAlignment="1">
      <alignment horizontal="center" vertical="center" wrapText="1"/>
    </xf>
    <xf numFmtId="0" fontId="0" fillId="0" borderId="44" xfId="0" applyBorder="1" applyAlignment="1">
      <alignment horizontal="center" vertical="center" wrapText="1"/>
    </xf>
    <xf numFmtId="0" fontId="0" fillId="0" borderId="5" xfId="0" applyBorder="1" applyAlignment="1">
      <alignment horizontal="center" vertical="center" wrapText="1"/>
    </xf>
    <xf numFmtId="0" fontId="0" fillId="0" borderId="0" xfId="0" applyBorder="1" applyAlignment="1">
      <alignment horizontal="center" vertical="center" wrapText="1"/>
    </xf>
    <xf numFmtId="0" fontId="0" fillId="2" borderId="28" xfId="0" applyFill="1" applyBorder="1" applyAlignment="1">
      <alignment horizontal="center" vertical="center" wrapText="1"/>
    </xf>
    <xf numFmtId="0" fontId="0" fillId="0" borderId="45" xfId="0" applyFont="1" applyBorder="1" applyAlignment="1">
      <alignment horizontal="center" vertical="center" wrapText="1"/>
    </xf>
    <xf numFmtId="0" fontId="0" fillId="0" borderId="0" xfId="0" applyFont="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5" fillId="10" borderId="14" xfId="0" applyFont="1" applyFill="1" applyBorder="1" applyAlignment="1">
      <alignment vertical="center" wrapText="1"/>
    </xf>
    <xf numFmtId="0" fontId="5" fillId="10" borderId="15" xfId="0" applyFont="1" applyFill="1" applyBorder="1" applyAlignment="1">
      <alignment vertical="center" wrapText="1"/>
    </xf>
    <xf numFmtId="0" fontId="5" fillId="10" borderId="16" xfId="0" applyFont="1" applyFill="1" applyBorder="1" applyAlignment="1">
      <alignment vertical="center" wrapText="1"/>
    </xf>
    <xf numFmtId="0" fontId="0" fillId="9" borderId="10" xfId="0" applyFill="1" applyBorder="1" applyAlignment="1">
      <alignment vertical="center" wrapText="1"/>
    </xf>
    <xf numFmtId="0" fontId="5" fillId="4" borderId="27" xfId="0" applyFont="1" applyFill="1" applyBorder="1" applyAlignment="1">
      <alignment vertical="center" wrapText="1"/>
    </xf>
    <xf numFmtId="0" fontId="5" fillId="4" borderId="28" xfId="0" applyFont="1" applyFill="1" applyBorder="1" applyAlignment="1">
      <alignment vertical="center" wrapText="1"/>
    </xf>
    <xf numFmtId="0" fontId="11" fillId="0" borderId="0" xfId="0" applyFont="1" applyFill="1" applyBorder="1"/>
    <xf numFmtId="0" fontId="0" fillId="10" borderId="47" xfId="0" applyFill="1" applyBorder="1" applyAlignment="1">
      <alignment horizontal="center" vertical="center" wrapText="1"/>
    </xf>
    <xf numFmtId="0" fontId="0" fillId="4" borderId="27" xfId="0" applyFill="1" applyBorder="1" applyAlignment="1">
      <alignment horizontal="center" vertical="center" wrapText="1"/>
    </xf>
    <xf numFmtId="0" fontId="5" fillId="2" borderId="27" xfId="0" applyFont="1" applyFill="1" applyBorder="1" applyAlignment="1">
      <alignment vertical="center" wrapText="1"/>
    </xf>
    <xf numFmtId="0" fontId="5" fillId="2" borderId="28" xfId="0" applyFont="1" applyFill="1" applyBorder="1" applyAlignment="1">
      <alignment vertical="center" wrapText="1"/>
    </xf>
    <xf numFmtId="0" fontId="5" fillId="2" borderId="38" xfId="0" applyFont="1" applyFill="1" applyBorder="1" applyAlignment="1">
      <alignment vertical="center" wrapText="1"/>
    </xf>
    <xf numFmtId="0" fontId="5" fillId="9" borderId="10" xfId="0" applyFont="1" applyFill="1" applyBorder="1" applyAlignment="1">
      <alignment vertical="center" wrapText="1"/>
    </xf>
    <xf numFmtId="0" fontId="5" fillId="9" borderId="27" xfId="0" applyFont="1" applyFill="1" applyBorder="1" applyAlignment="1">
      <alignment vertical="center" wrapText="1"/>
    </xf>
    <xf numFmtId="0" fontId="5" fillId="9" borderId="28" xfId="0" applyFont="1" applyFill="1" applyBorder="1" applyAlignment="1">
      <alignment vertical="center" wrapText="1"/>
    </xf>
    <xf numFmtId="0" fontId="0" fillId="0" borderId="12" xfId="0" applyBorder="1" applyAlignment="1">
      <alignment vertical="center" wrapText="1"/>
    </xf>
    <xf numFmtId="0" fontId="0" fillId="0" borderId="45" xfId="0" applyBorder="1" applyAlignment="1">
      <alignment vertical="center" wrapText="1"/>
    </xf>
    <xf numFmtId="0" fontId="0" fillId="2" borderId="38" xfId="0" applyFill="1" applyBorder="1" applyAlignment="1">
      <alignment horizontal="center" vertical="center" wrapText="1"/>
    </xf>
    <xf numFmtId="0" fontId="11" fillId="0" borderId="22" xfId="0" applyFont="1" applyBorder="1"/>
    <xf numFmtId="0" fontId="0" fillId="0" borderId="46" xfId="0" applyBorder="1" applyAlignment="1">
      <alignment vertical="center" wrapText="1"/>
    </xf>
    <xf numFmtId="0" fontId="11" fillId="0" borderId="22" xfId="0" applyFont="1" applyBorder="1" applyAlignment="1">
      <alignment horizontal="center" vertical="center"/>
    </xf>
    <xf numFmtId="49" fontId="11" fillId="0" borderId="14" xfId="0" applyNumberFormat="1" applyFont="1" applyBorder="1" applyAlignment="1">
      <alignment horizontal="center" vertical="center"/>
    </xf>
    <xf numFmtId="0" fontId="0" fillId="9" borderId="38" xfId="0" applyFill="1" applyBorder="1" applyAlignment="1">
      <alignment horizontal="center" vertical="center" wrapText="1"/>
    </xf>
    <xf numFmtId="0" fontId="6" fillId="0" borderId="0" xfId="0" applyFont="1" applyBorder="1" applyAlignment="1">
      <alignment horizontal="center" vertical="center" wrapText="1"/>
    </xf>
    <xf numFmtId="0" fontId="6" fillId="0" borderId="11" xfId="0" applyFont="1" applyBorder="1" applyAlignment="1">
      <alignment horizontal="center" vertical="center" wrapText="1"/>
    </xf>
    <xf numFmtId="0" fontId="0" fillId="0" borderId="11" xfId="0" applyFont="1" applyBorder="1" applyAlignment="1">
      <alignment horizontal="center" vertical="center" wrapText="1"/>
    </xf>
    <xf numFmtId="0" fontId="0" fillId="2" borderId="19" xfId="0" applyFill="1" applyBorder="1" applyAlignment="1">
      <alignment horizontal="center" vertical="center" wrapText="1"/>
    </xf>
    <xf numFmtId="0" fontId="0" fillId="2" borderId="21" xfId="0" applyFill="1" applyBorder="1" applyAlignment="1">
      <alignment horizontal="center" vertical="center" wrapText="1"/>
    </xf>
    <xf numFmtId="0" fontId="0" fillId="9" borderId="19" xfId="0" applyFill="1" applyBorder="1" applyAlignment="1">
      <alignment horizontal="center" vertical="center" wrapText="1"/>
    </xf>
    <xf numFmtId="0" fontId="0" fillId="9" borderId="21" xfId="0" applyFill="1" applyBorder="1" applyAlignment="1">
      <alignment horizontal="center" vertical="center" wrapText="1"/>
    </xf>
    <xf numFmtId="0" fontId="5" fillId="9" borderId="10" xfId="0" applyFont="1" applyFill="1" applyBorder="1" applyAlignment="1">
      <alignment horizontal="center" vertical="center" wrapText="1"/>
    </xf>
    <xf numFmtId="0" fontId="10" fillId="3" borderId="0" xfId="0" applyFont="1" applyFill="1"/>
    <xf numFmtId="8" fontId="10" fillId="3" borderId="0" xfId="0" applyNumberFormat="1" applyFont="1" applyFill="1"/>
    <xf numFmtId="0" fontId="6" fillId="0" borderId="13" xfId="0" applyFont="1" applyBorder="1" applyAlignment="1">
      <alignment horizontal="center" vertical="center" wrapText="1"/>
    </xf>
    <xf numFmtId="0" fontId="6" fillId="0" borderId="12" xfId="0" applyFont="1" applyBorder="1" applyAlignment="1">
      <alignment horizontal="center" vertical="center" wrapText="1"/>
    </xf>
    <xf numFmtId="0" fontId="0" fillId="4" borderId="10" xfId="0" applyFont="1" applyFill="1" applyBorder="1" applyAlignment="1">
      <alignment horizontal="center" vertical="center" wrapText="1"/>
    </xf>
    <xf numFmtId="0" fontId="0" fillId="2" borderId="10" xfId="0" applyFont="1" applyFill="1" applyBorder="1" applyAlignment="1">
      <alignment horizontal="center" vertical="center" wrapText="1"/>
    </xf>
    <xf numFmtId="0" fontId="0" fillId="9" borderId="1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0" fillId="4" borderId="10" xfId="0" applyFill="1" applyBorder="1" applyAlignment="1">
      <alignment horizontal="center" vertical="center" wrapText="1"/>
    </xf>
    <xf numFmtId="0" fontId="12" fillId="3" borderId="0" xfId="0" applyFont="1" applyFill="1"/>
    <xf numFmtId="0" fontId="13" fillId="3" borderId="0" xfId="0" applyFont="1" applyFill="1"/>
    <xf numFmtId="0" fontId="0" fillId="9" borderId="10" xfId="0" applyFill="1" applyBorder="1" applyAlignment="1">
      <alignment horizontal="center" vertical="center" wrapText="1"/>
    </xf>
    <xf numFmtId="0" fontId="0" fillId="0" borderId="8" xfId="0" applyFill="1" applyBorder="1" applyAlignment="1">
      <alignment horizontal="center" vertical="center" wrapText="1"/>
    </xf>
    <xf numFmtId="0" fontId="0" fillId="0" borderId="12" xfId="0" applyFill="1" applyBorder="1" applyAlignment="1">
      <alignment horizontal="center" vertical="center" wrapText="1"/>
    </xf>
    <xf numFmtId="0" fontId="5" fillId="4" borderId="14" xfId="0" applyFont="1" applyFill="1" applyBorder="1" applyAlignment="1">
      <alignment vertical="center" wrapText="1"/>
    </xf>
    <xf numFmtId="0" fontId="0" fillId="4" borderId="14" xfId="0" applyFill="1" applyBorder="1" applyAlignment="1">
      <alignment vertical="center" wrapText="1"/>
    </xf>
    <xf numFmtId="0" fontId="0" fillId="4" borderId="15" xfId="0" applyFill="1" applyBorder="1" applyAlignment="1">
      <alignment vertical="center" wrapText="1"/>
    </xf>
    <xf numFmtId="0" fontId="0" fillId="4" borderId="16" xfId="0" applyFill="1" applyBorder="1" applyAlignment="1">
      <alignment vertical="center" wrapText="1"/>
    </xf>
    <xf numFmtId="0" fontId="0" fillId="4" borderId="38" xfId="0" applyFill="1" applyBorder="1" applyAlignment="1">
      <alignment horizontal="center" vertical="center" wrapText="1"/>
    </xf>
    <xf numFmtId="0" fontId="0" fillId="4" borderId="28" xfId="0" applyFill="1" applyBorder="1" applyAlignment="1">
      <alignment horizontal="center" vertical="center" wrapText="1"/>
    </xf>
    <xf numFmtId="0" fontId="0" fillId="4" borderId="10" xfId="0" applyFill="1" applyBorder="1" applyAlignment="1">
      <alignment vertical="center" wrapText="1"/>
    </xf>
    <xf numFmtId="0" fontId="0" fillId="4" borderId="38" xfId="0" applyFill="1" applyBorder="1" applyAlignment="1">
      <alignment vertical="center" wrapText="1"/>
    </xf>
    <xf numFmtId="0" fontId="0" fillId="2" borderId="0" xfId="0" applyFill="1" applyBorder="1" applyAlignment="1">
      <alignment horizontal="center" vertical="center" wrapText="1"/>
    </xf>
    <xf numFmtId="0" fontId="0" fillId="2" borderId="27" xfId="0" applyFill="1" applyBorder="1" applyAlignment="1">
      <alignment horizontal="center" vertical="center" wrapText="1"/>
    </xf>
    <xf numFmtId="0" fontId="6" fillId="0" borderId="48" xfId="0" applyFont="1" applyBorder="1" applyAlignment="1">
      <alignment vertical="center"/>
    </xf>
    <xf numFmtId="0" fontId="6" fillId="0" borderId="49" xfId="0" applyFont="1" applyBorder="1" applyAlignment="1">
      <alignment vertical="center"/>
    </xf>
    <xf numFmtId="0" fontId="0" fillId="9" borderId="0" xfId="0" applyFill="1" applyBorder="1" applyAlignment="1">
      <alignment horizontal="center" vertical="center" wrapText="1"/>
    </xf>
    <xf numFmtId="0" fontId="0" fillId="9" borderId="27" xfId="0" applyFill="1" applyBorder="1" applyAlignment="1">
      <alignment horizontal="center" vertical="center" wrapText="1"/>
    </xf>
    <xf numFmtId="0" fontId="0" fillId="9" borderId="28" xfId="0" applyFill="1" applyBorder="1" applyAlignment="1">
      <alignment horizontal="center" vertical="center" wrapText="1"/>
    </xf>
    <xf numFmtId="0" fontId="5" fillId="2" borderId="10" xfId="0" applyFont="1" applyFill="1" applyBorder="1" applyAlignment="1">
      <alignment horizontal="center" vertical="center" wrapText="1"/>
    </xf>
    <xf numFmtId="0" fontId="5" fillId="4" borderId="10" xfId="0" applyFont="1" applyFill="1" applyBorder="1" applyAlignment="1">
      <alignment vertical="center" wrapText="1"/>
    </xf>
    <xf numFmtId="0" fontId="0" fillId="10" borderId="27" xfId="0" applyFill="1" applyBorder="1" applyAlignment="1">
      <alignment horizontal="center" vertical="center" wrapText="1"/>
    </xf>
    <xf numFmtId="0" fontId="0" fillId="0" borderId="13" xfId="0" applyFont="1" applyBorder="1" applyAlignment="1">
      <alignment horizontal="center" vertical="center" wrapText="1"/>
    </xf>
    <xf numFmtId="0" fontId="0" fillId="0" borderId="36" xfId="0" applyFont="1" applyBorder="1" applyAlignment="1">
      <alignment horizontal="center" vertical="center" wrapText="1"/>
    </xf>
    <xf numFmtId="0" fontId="0" fillId="4" borderId="19" xfId="0" applyFill="1" applyBorder="1" applyAlignment="1">
      <alignment horizontal="center" vertical="center" wrapText="1"/>
    </xf>
    <xf numFmtId="0" fontId="0" fillId="4" borderId="20" xfId="0" applyFill="1" applyBorder="1" applyAlignment="1">
      <alignment horizontal="center" vertical="center" wrapText="1"/>
    </xf>
    <xf numFmtId="0" fontId="0" fillId="10" borderId="53" xfId="0" applyFill="1" applyBorder="1" applyAlignment="1">
      <alignment horizontal="center" vertical="center" wrapText="1"/>
    </xf>
    <xf numFmtId="0" fontId="0" fillId="10" borderId="54" xfId="0" applyFill="1" applyBorder="1" applyAlignment="1">
      <alignment horizontal="center" vertical="center" wrapText="1"/>
    </xf>
    <xf numFmtId="0" fontId="0" fillId="0" borderId="45" xfId="0" applyBorder="1" applyAlignment="1">
      <alignment horizontal="center" vertical="center" wrapText="1"/>
    </xf>
    <xf numFmtId="0" fontId="0" fillId="0" borderId="46" xfId="0" applyBorder="1" applyAlignment="1">
      <alignment horizontal="center" vertical="center" wrapText="1"/>
    </xf>
    <xf numFmtId="0" fontId="0" fillId="0" borderId="14" xfId="0" applyBorder="1" applyAlignment="1">
      <alignment wrapText="1"/>
    </xf>
    <xf numFmtId="0" fontId="0" fillId="0" borderId="16" xfId="0" applyBorder="1" applyAlignment="1">
      <alignment horizontal="center" vertical="center" wrapText="1"/>
    </xf>
    <xf numFmtId="0" fontId="0" fillId="10" borderId="55" xfId="0" applyFill="1" applyBorder="1" applyAlignment="1">
      <alignment vertical="center" wrapText="1"/>
    </xf>
    <xf numFmtId="0" fontId="0" fillId="10" borderId="27" xfId="0" applyFill="1" applyBorder="1" applyAlignment="1">
      <alignment vertical="center" wrapText="1"/>
    </xf>
    <xf numFmtId="0" fontId="0" fillId="10" borderId="56" xfId="0" applyFill="1" applyBorder="1" applyAlignment="1">
      <alignment vertical="center" wrapText="1"/>
    </xf>
    <xf numFmtId="0" fontId="0" fillId="10" borderId="19" xfId="0" applyFill="1" applyBorder="1" applyAlignment="1">
      <alignment horizontal="center" vertical="center" wrapText="1"/>
    </xf>
    <xf numFmtId="0" fontId="0" fillId="10" borderId="21" xfId="0" applyFill="1" applyBorder="1" applyAlignment="1">
      <alignment horizontal="center" vertical="center" wrapText="1"/>
    </xf>
    <xf numFmtId="0" fontId="5" fillId="10" borderId="39" xfId="0" applyFont="1" applyFill="1" applyBorder="1" applyAlignment="1">
      <alignment horizontal="center" vertical="center" wrapText="1"/>
    </xf>
    <xf numFmtId="0" fontId="0" fillId="10" borderId="10" xfId="0" applyFill="1" applyBorder="1" applyAlignment="1">
      <alignment vertical="center" wrapText="1"/>
    </xf>
    <xf numFmtId="0" fontId="0" fillId="0" borderId="10" xfId="0" applyBorder="1"/>
    <xf numFmtId="0" fontId="0" fillId="0" borderId="57" xfId="0" applyFont="1" applyBorder="1" applyAlignment="1">
      <alignment horizontal="center" vertical="center" wrapText="1"/>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6" fillId="3" borderId="1" xfId="0" applyFont="1" applyFill="1" applyBorder="1" applyAlignment="1">
      <alignment horizontal="center" vertical="center" wrapText="1"/>
    </xf>
    <xf numFmtId="0" fontId="0" fillId="0" borderId="3" xfId="0" applyFill="1" applyBorder="1" applyAlignment="1">
      <alignment horizontal="left" vertical="center" wrapText="1"/>
    </xf>
    <xf numFmtId="0" fontId="0" fillId="0" borderId="1" xfId="0" applyBorder="1" applyAlignment="1">
      <alignment horizontal="left" vertical="center" wrapText="1"/>
    </xf>
    <xf numFmtId="0" fontId="0" fillId="3" borderId="0" xfId="0" applyFill="1"/>
    <xf numFmtId="0" fontId="0" fillId="0" borderId="22" xfId="0" applyFont="1" applyFill="1" applyBorder="1" applyAlignment="1">
      <alignment vertical="center" wrapText="1"/>
    </xf>
    <xf numFmtId="0" fontId="0" fillId="0" borderId="14" xfId="0" applyFont="1" applyFill="1" applyBorder="1" applyAlignment="1">
      <alignment vertical="center" wrapText="1"/>
    </xf>
    <xf numFmtId="0" fontId="0" fillId="0" borderId="1" xfId="0" applyFont="1" applyFill="1" applyBorder="1" applyAlignment="1">
      <alignment horizontal="center" vertical="center" wrapText="1"/>
    </xf>
    <xf numFmtId="0" fontId="0" fillId="0" borderId="3"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1" xfId="0" applyFont="1" applyFill="1" applyBorder="1" applyAlignment="1">
      <alignment horizontal="left" vertical="center" wrapText="1"/>
    </xf>
    <xf numFmtId="10" fontId="0" fillId="0" borderId="27" xfId="0" applyNumberFormat="1" applyBorder="1" applyAlignment="1">
      <alignment horizontal="center" vertical="center" wrapText="1"/>
    </xf>
    <xf numFmtId="10" fontId="0" fillId="0" borderId="38" xfId="0" applyNumberFormat="1" applyBorder="1" applyAlignment="1">
      <alignment horizontal="center" vertical="center" wrapText="1"/>
    </xf>
    <xf numFmtId="10" fontId="0" fillId="0" borderId="28" xfId="0" applyNumberFormat="1" applyBorder="1" applyAlignment="1">
      <alignment horizontal="center" vertical="center" wrapText="1"/>
    </xf>
    <xf numFmtId="10" fontId="0" fillId="0" borderId="0" xfId="0" applyNumberFormat="1" applyBorder="1" applyAlignment="1">
      <alignment horizontal="center" vertical="center" wrapText="1"/>
    </xf>
    <xf numFmtId="10" fontId="0" fillId="0" borderId="19" xfId="0" applyNumberFormat="1" applyFill="1" applyBorder="1" applyAlignment="1">
      <alignment horizontal="center" vertical="center" wrapText="1"/>
    </xf>
    <xf numFmtId="10" fontId="0" fillId="0" borderId="23" xfId="0" applyNumberFormat="1" applyBorder="1" applyAlignment="1">
      <alignment horizontal="center" vertical="center" wrapText="1"/>
    </xf>
    <xf numFmtId="10" fontId="0" fillId="0" borderId="29" xfId="0" applyNumberFormat="1" applyBorder="1" applyAlignment="1">
      <alignment horizontal="center" vertical="center" wrapText="1"/>
    </xf>
    <xf numFmtId="10" fontId="0" fillId="0" borderId="35" xfId="0" applyNumberFormat="1" applyBorder="1" applyAlignment="1">
      <alignment horizontal="center" vertical="center" wrapText="1"/>
    </xf>
    <xf numFmtId="10" fontId="0" fillId="0" borderId="30" xfId="0" applyNumberFormat="1" applyBorder="1" applyAlignment="1">
      <alignment horizontal="center" vertical="center" wrapText="1"/>
    </xf>
    <xf numFmtId="10" fontId="0" fillId="0" borderId="36" xfId="0" applyNumberFormat="1" applyBorder="1" applyAlignment="1">
      <alignment horizontal="center" vertical="center" wrapText="1"/>
    </xf>
    <xf numFmtId="10" fontId="0" fillId="0" borderId="33" xfId="0" applyNumberFormat="1" applyBorder="1" applyAlignment="1">
      <alignment horizontal="center" vertical="center" wrapText="1"/>
    </xf>
    <xf numFmtId="10" fontId="0" fillId="0" borderId="31" xfId="0" applyNumberFormat="1" applyBorder="1" applyAlignment="1">
      <alignment horizontal="center" vertical="center" wrapText="1"/>
    </xf>
    <xf numFmtId="10" fontId="0" fillId="0" borderId="37" xfId="0" applyNumberFormat="1" applyBorder="1" applyAlignment="1">
      <alignment horizontal="center" vertical="center" wrapText="1"/>
    </xf>
    <xf numFmtId="10" fontId="0" fillId="0" borderId="34" xfId="0" applyNumberFormat="1" applyBorder="1" applyAlignment="1">
      <alignment horizontal="center" vertical="center" wrapText="1"/>
    </xf>
    <xf numFmtId="10" fontId="0" fillId="0" borderId="19" xfId="0" applyNumberFormat="1" applyBorder="1" applyAlignment="1">
      <alignment horizontal="center" vertical="center"/>
    </xf>
    <xf numFmtId="10" fontId="0" fillId="0" borderId="27" xfId="0" applyNumberFormat="1" applyBorder="1" applyAlignment="1">
      <alignment horizontal="center" vertical="center"/>
    </xf>
    <xf numFmtId="10" fontId="0" fillId="0" borderId="20" xfId="0" applyNumberFormat="1" applyBorder="1" applyAlignment="1">
      <alignment horizontal="center" vertical="center"/>
    </xf>
    <xf numFmtId="10" fontId="0" fillId="0" borderId="27" xfId="0" applyNumberFormat="1" applyFill="1" applyBorder="1" applyAlignment="1">
      <alignment horizontal="center" vertical="center" wrapText="1"/>
    </xf>
    <xf numFmtId="10" fontId="0" fillId="0" borderId="20" xfId="0" applyNumberFormat="1" applyFill="1" applyBorder="1" applyAlignment="1">
      <alignment horizontal="center" vertical="center" wrapText="1"/>
    </xf>
    <xf numFmtId="10" fontId="0" fillId="0" borderId="39" xfId="0" applyNumberFormat="1" applyFill="1" applyBorder="1" applyAlignment="1">
      <alignment horizontal="center" vertical="center" wrapText="1"/>
    </xf>
    <xf numFmtId="10" fontId="0" fillId="0" borderId="38" xfId="0" applyNumberFormat="1" applyFill="1" applyBorder="1" applyAlignment="1">
      <alignment horizontal="center" vertical="center" wrapText="1"/>
    </xf>
    <xf numFmtId="10" fontId="0" fillId="0" borderId="0" xfId="0" applyNumberFormat="1" applyFill="1" applyBorder="1" applyAlignment="1">
      <alignment horizontal="center" vertical="center" wrapText="1"/>
    </xf>
    <xf numFmtId="10" fontId="0" fillId="0" borderId="22" xfId="0" applyNumberFormat="1" applyFill="1" applyBorder="1" applyAlignment="1">
      <alignment horizontal="center" vertical="center" wrapText="1"/>
    </xf>
    <xf numFmtId="10" fontId="0" fillId="0" borderId="28" xfId="0" applyNumberFormat="1" applyFill="1" applyBorder="1" applyAlignment="1">
      <alignment horizontal="center" vertical="center" wrapText="1"/>
    </xf>
    <xf numFmtId="10" fontId="0" fillId="0" borderId="23" xfId="0" applyNumberFormat="1" applyFill="1" applyBorder="1" applyAlignment="1">
      <alignment horizontal="center" vertical="center" wrapText="1"/>
    </xf>
    <xf numFmtId="10" fontId="0" fillId="0" borderId="50" xfId="0" applyNumberFormat="1" applyBorder="1" applyAlignment="1">
      <alignment horizontal="center" vertical="center" wrapText="1"/>
    </xf>
    <xf numFmtId="10" fontId="0" fillId="0" borderId="9" xfId="0" applyNumberFormat="1" applyBorder="1" applyAlignment="1">
      <alignment horizontal="center" vertical="center" wrapText="1"/>
    </xf>
    <xf numFmtId="10" fontId="0" fillId="0" borderId="51" xfId="0" applyNumberFormat="1" applyBorder="1" applyAlignment="1">
      <alignment horizontal="center" vertical="center" wrapText="1"/>
    </xf>
    <xf numFmtId="10" fontId="0" fillId="0" borderId="42" xfId="0" applyNumberFormat="1" applyBorder="1" applyAlignment="1">
      <alignment horizontal="center" vertical="center" wrapText="1"/>
    </xf>
    <xf numFmtId="10" fontId="0" fillId="0" borderId="52" xfId="0" applyNumberFormat="1" applyBorder="1" applyAlignment="1">
      <alignment horizontal="center" vertical="center" wrapText="1"/>
    </xf>
    <xf numFmtId="10" fontId="0" fillId="0" borderId="32" xfId="0" applyNumberFormat="1" applyBorder="1" applyAlignment="1">
      <alignment horizontal="center" vertical="center" wrapText="1"/>
    </xf>
    <xf numFmtId="14" fontId="0" fillId="0" borderId="0" xfId="0" applyNumberFormat="1"/>
    <xf numFmtId="0" fontId="0" fillId="0" borderId="14" xfId="0" quotePrefix="1" applyBorder="1" applyAlignment="1">
      <alignment horizontal="center" vertical="center" wrapText="1"/>
    </xf>
    <xf numFmtId="10" fontId="0" fillId="0" borderId="20" xfId="0" applyNumberFormat="1" applyBorder="1" applyAlignment="1">
      <alignment horizontal="center" vertical="center" wrapText="1"/>
    </xf>
    <xf numFmtId="10" fontId="0" fillId="0" borderId="19" xfId="0" applyNumberFormat="1" applyBorder="1" applyAlignment="1">
      <alignment horizontal="center" vertical="center" wrapText="1"/>
    </xf>
    <xf numFmtId="10" fontId="0" fillId="0" borderId="21" xfId="0" applyNumberFormat="1" applyBorder="1" applyAlignment="1">
      <alignment horizontal="center" vertical="center" wrapText="1"/>
    </xf>
    <xf numFmtId="10" fontId="0" fillId="0" borderId="39" xfId="0" applyNumberFormat="1" applyBorder="1" applyAlignment="1">
      <alignment horizontal="center" vertical="center" wrapText="1"/>
    </xf>
    <xf numFmtId="10" fontId="0" fillId="0" borderId="25" xfId="0" applyNumberFormat="1" applyBorder="1" applyAlignment="1">
      <alignment horizontal="center" vertical="center" wrapText="1"/>
    </xf>
    <xf numFmtId="10" fontId="0" fillId="0" borderId="22" xfId="0" applyNumberFormat="1" applyBorder="1" applyAlignment="1">
      <alignment horizontal="center" vertical="center" wrapText="1"/>
    </xf>
    <xf numFmtId="10" fontId="0" fillId="0" borderId="24" xfId="0" applyNumberFormat="1" applyBorder="1" applyAlignment="1">
      <alignment horizontal="center" vertical="center" wrapText="1"/>
    </xf>
    <xf numFmtId="10" fontId="0" fillId="0" borderId="59" xfId="0" applyNumberFormat="1" applyBorder="1" applyAlignment="1">
      <alignment horizontal="center" vertical="center" wrapText="1"/>
    </xf>
    <xf numFmtId="10" fontId="0" fillId="0" borderId="58" xfId="0" applyNumberFormat="1" applyBorder="1" applyAlignment="1">
      <alignment horizontal="center" vertical="center" wrapText="1"/>
    </xf>
    <xf numFmtId="10" fontId="0" fillId="0" borderId="64" xfId="0" applyNumberFormat="1" applyBorder="1" applyAlignment="1">
      <alignment horizontal="center" vertical="center" wrapText="1"/>
    </xf>
    <xf numFmtId="10" fontId="0" fillId="0" borderId="66" xfId="0" applyNumberFormat="1" applyBorder="1" applyAlignment="1">
      <alignment horizontal="center" vertical="center" wrapText="1"/>
    </xf>
    <xf numFmtId="10" fontId="0" fillId="0" borderId="41" xfId="0" applyNumberFormat="1" applyBorder="1" applyAlignment="1">
      <alignment horizontal="center" vertical="center" wrapText="1"/>
    </xf>
    <xf numFmtId="10" fontId="0" fillId="0" borderId="43" xfId="0" applyNumberFormat="1" applyBorder="1" applyAlignment="1">
      <alignment horizontal="center" vertical="center" wrapText="1"/>
    </xf>
    <xf numFmtId="10" fontId="0" fillId="0" borderId="63" xfId="0" applyNumberFormat="1" applyBorder="1" applyAlignment="1">
      <alignment horizontal="center" vertical="center" wrapText="1"/>
    </xf>
    <xf numFmtId="10" fontId="0" fillId="0" borderId="62" xfId="0" applyNumberFormat="1" applyBorder="1" applyAlignment="1">
      <alignment horizontal="center" vertical="center" wrapText="1"/>
    </xf>
    <xf numFmtId="10" fontId="0" fillId="0" borderId="65" xfId="0" applyNumberFormat="1" applyBorder="1" applyAlignment="1">
      <alignment horizontal="center" vertical="center" wrapText="1"/>
    </xf>
    <xf numFmtId="10" fontId="0" fillId="0" borderId="67" xfId="0" applyNumberFormat="1" applyBorder="1" applyAlignment="1">
      <alignment horizontal="center" vertical="center" wrapText="1"/>
    </xf>
    <xf numFmtId="0" fontId="15" fillId="0" borderId="0" xfId="0" applyFont="1" applyAlignment="1">
      <alignment horizontal="left" wrapText="1"/>
    </xf>
    <xf numFmtId="0" fontId="12" fillId="0" borderId="0" xfId="0" applyFont="1" applyAlignment="1">
      <alignment horizontal="left" wrapText="1"/>
    </xf>
    <xf numFmtId="0" fontId="16" fillId="0" borderId="0" xfId="0" applyFont="1" applyAlignment="1">
      <alignment horizontal="left" wrapText="1"/>
    </xf>
    <xf numFmtId="0" fontId="12" fillId="0" borderId="0" xfId="0" applyFont="1" applyAlignment="1">
      <alignment wrapText="1"/>
    </xf>
    <xf numFmtId="0" fontId="3" fillId="0" borderId="0" xfId="0" applyFont="1" applyBorder="1" applyAlignment="1">
      <alignment horizontal="center" vertical="center"/>
    </xf>
    <xf numFmtId="0" fontId="3" fillId="0" borderId="0" xfId="0" applyFont="1" applyFill="1" applyBorder="1" applyAlignment="1">
      <alignment horizontal="center" vertical="center"/>
    </xf>
    <xf numFmtId="14" fontId="3" fillId="0" borderId="0" xfId="0" applyNumberFormat="1" applyFont="1" applyFill="1" applyBorder="1" applyAlignment="1">
      <alignment horizontal="center" vertical="center"/>
    </xf>
    <xf numFmtId="0" fontId="3" fillId="0" borderId="0" xfId="0" applyFont="1" applyBorder="1" applyAlignment="1">
      <alignment horizontal="center"/>
    </xf>
    <xf numFmtId="0" fontId="17" fillId="3" borderId="1" xfId="0" applyFont="1" applyFill="1" applyBorder="1" applyAlignment="1">
      <alignment horizontal="center" vertical="center"/>
    </xf>
    <xf numFmtId="14" fontId="17" fillId="3" borderId="1" xfId="0" applyNumberFormat="1" applyFont="1" applyFill="1" applyBorder="1" applyAlignment="1">
      <alignment horizontal="center" vertical="center"/>
    </xf>
    <xf numFmtId="0" fontId="6" fillId="6" borderId="1" xfId="0" applyFont="1" applyFill="1" applyBorder="1" applyAlignment="1">
      <alignment horizontal="center" vertical="center" wrapText="1"/>
    </xf>
    <xf numFmtId="0" fontId="8" fillId="6" borderId="1" xfId="0" applyFont="1" applyFill="1" applyBorder="1" applyAlignment="1">
      <alignment horizontal="center" vertical="center" wrapText="1"/>
    </xf>
    <xf numFmtId="14" fontId="6" fillId="3" borderId="1" xfId="0" applyNumberFormat="1" applyFont="1" applyFill="1" applyBorder="1" applyAlignment="1">
      <alignment horizontal="center" vertical="center" wrapText="1"/>
    </xf>
    <xf numFmtId="0" fontId="2" fillId="0" borderId="1" xfId="0" applyFont="1" applyBorder="1" applyAlignment="1">
      <alignment horizontal="center" vertical="center"/>
    </xf>
    <xf numFmtId="0" fontId="2" fillId="0" borderId="1" xfId="1" applyFont="1" applyBorder="1" applyAlignment="1">
      <alignment horizontal="center"/>
    </xf>
    <xf numFmtId="0" fontId="2" fillId="0" borderId="1" xfId="0" applyFont="1" applyBorder="1" applyAlignment="1">
      <alignment horizontal="center"/>
    </xf>
    <xf numFmtId="0" fontId="2" fillId="0" borderId="1" xfId="0" applyFont="1" applyFill="1" applyBorder="1" applyAlignment="1">
      <alignment horizontal="center" vertical="center"/>
    </xf>
    <xf numFmtId="0" fontId="2" fillId="3" borderId="1" xfId="0" applyFont="1" applyFill="1" applyBorder="1" applyAlignment="1">
      <alignment horizontal="center" vertical="center"/>
    </xf>
    <xf numFmtId="166" fontId="2" fillId="0" borderId="1" xfId="0" applyNumberFormat="1" applyFont="1" applyBorder="1" applyAlignment="1">
      <alignment horizontal="center"/>
    </xf>
    <xf numFmtId="14" fontId="2" fillId="0" borderId="1" xfId="0" applyNumberFormat="1" applyFont="1" applyBorder="1" applyAlignment="1">
      <alignment horizontal="center" vertical="center"/>
    </xf>
    <xf numFmtId="165" fontId="2" fillId="0" borderId="1" xfId="1" applyNumberFormat="1" applyFont="1" applyBorder="1" applyAlignment="1">
      <alignment horizontal="center"/>
    </xf>
    <xf numFmtId="165" fontId="2" fillId="0" borderId="1" xfId="0" applyNumberFormat="1" applyFont="1" applyBorder="1" applyAlignment="1">
      <alignment horizontal="center"/>
    </xf>
    <xf numFmtId="166" fontId="2" fillId="0" borderId="1" xfId="0" applyNumberFormat="1" applyFont="1" applyFill="1" applyBorder="1" applyAlignment="1">
      <alignment horizontal="center" vertical="center"/>
    </xf>
    <xf numFmtId="166" fontId="2" fillId="0" borderId="1" xfId="1" applyNumberFormat="1" applyFont="1" applyBorder="1" applyAlignment="1">
      <alignment horizontal="center"/>
    </xf>
    <xf numFmtId="164" fontId="2" fillId="0" borderId="1" xfId="0" applyNumberFormat="1" applyFont="1" applyBorder="1" applyAlignment="1">
      <alignment horizontal="center"/>
    </xf>
    <xf numFmtId="164" fontId="2" fillId="0" borderId="1" xfId="1" applyNumberFormat="1" applyFont="1" applyBorder="1" applyAlignment="1">
      <alignment horizontal="center"/>
    </xf>
    <xf numFmtId="14" fontId="2" fillId="0" borderId="1" xfId="0" applyNumberFormat="1" applyFont="1" applyFill="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14" fontId="2" fillId="0" borderId="1" xfId="0" applyNumberFormat="1" applyFont="1" applyBorder="1" applyAlignment="1">
      <alignment horizontal="center"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2" fillId="0" borderId="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4" borderId="10" xfId="0" applyFont="1" applyFill="1" applyBorder="1" applyAlignment="1">
      <alignment horizontal="center" vertical="center" wrapText="1"/>
    </xf>
    <xf numFmtId="0" fontId="2" fillId="0" borderId="35"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37" xfId="0" applyFont="1" applyBorder="1" applyAlignment="1">
      <alignment horizontal="center" vertical="center" wrapText="1"/>
    </xf>
    <xf numFmtId="0" fontId="2" fillId="2" borderId="10" xfId="0" applyFont="1" applyFill="1" applyBorder="1" applyAlignment="1">
      <alignment horizontal="center" vertical="center" wrapText="1"/>
    </xf>
    <xf numFmtId="0" fontId="2" fillId="0" borderId="28" xfId="0" applyFont="1" applyBorder="1" applyAlignment="1">
      <alignment horizontal="center" vertical="center" wrapText="1"/>
    </xf>
    <xf numFmtId="0" fontId="2" fillId="0" borderId="12" xfId="0" applyFont="1" applyBorder="1" applyAlignment="1">
      <alignment horizontal="center" vertical="center" wrapText="1"/>
    </xf>
    <xf numFmtId="0" fontId="2" fillId="9" borderId="10"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0" fillId="9" borderId="15" xfId="0" applyFill="1" applyBorder="1" applyAlignment="1">
      <alignment horizontal="center" vertical="center" wrapText="1"/>
    </xf>
    <xf numFmtId="0" fontId="0" fillId="9" borderId="16" xfId="0" applyFill="1" applyBorder="1" applyAlignment="1">
      <alignment horizontal="center" vertical="center" wrapText="1"/>
    </xf>
    <xf numFmtId="0" fontId="5" fillId="2" borderId="14" xfId="0" applyFont="1" applyFill="1" applyBorder="1" applyAlignment="1">
      <alignment horizontal="center" vertical="center" wrapText="1"/>
    </xf>
    <xf numFmtId="0" fontId="0" fillId="0" borderId="3" xfId="0" applyNumberFormat="1" applyFill="1" applyBorder="1" applyAlignment="1">
      <alignment horizontal="center" vertical="center" wrapText="1"/>
    </xf>
    <xf numFmtId="0" fontId="6" fillId="3" borderId="1" xfId="0" applyNumberFormat="1" applyFont="1" applyFill="1" applyBorder="1" applyAlignment="1">
      <alignment horizontal="center" vertical="center" wrapText="1"/>
    </xf>
    <xf numFmtId="0" fontId="2" fillId="0" borderId="1" xfId="0" applyNumberFormat="1" applyFont="1" applyBorder="1" applyAlignment="1">
      <alignment horizontal="center" vertical="center" wrapText="1"/>
    </xf>
    <xf numFmtId="0" fontId="0" fillId="0" borderId="1" xfId="0" applyNumberFormat="1" applyBorder="1" applyAlignment="1">
      <alignment horizontal="center" vertical="center" wrapText="1"/>
    </xf>
    <xf numFmtId="0" fontId="0" fillId="5" borderId="27"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28" xfId="0" applyFill="1" applyBorder="1" applyAlignment="1">
      <alignment horizontal="center" vertical="center" wrapText="1"/>
    </xf>
    <xf numFmtId="0" fontId="0" fillId="0" borderId="51" xfId="0" applyBorder="1" applyAlignment="1">
      <alignment horizontal="center" vertical="center" wrapText="1"/>
    </xf>
    <xf numFmtId="0" fontId="0" fillId="5" borderId="10"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21" xfId="0" applyFill="1" applyBorder="1" applyAlignment="1">
      <alignment horizontal="center" vertical="center" wrapText="1"/>
    </xf>
    <xf numFmtId="0" fontId="2" fillId="5" borderId="10"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0" fillId="5" borderId="10" xfId="0" applyFont="1" applyFill="1" applyBorder="1" applyAlignment="1">
      <alignment horizontal="center" vertical="center" wrapText="1"/>
    </xf>
    <xf numFmtId="0" fontId="0" fillId="0" borderId="57" xfId="0" applyFont="1" applyFill="1" applyBorder="1" applyAlignment="1">
      <alignment horizontal="center" vertical="center" wrapText="1"/>
    </xf>
    <xf numFmtId="0" fontId="5" fillId="5" borderId="10" xfId="0" applyFont="1" applyFill="1" applyBorder="1" applyAlignment="1">
      <alignment vertical="center" wrapText="1"/>
    </xf>
    <xf numFmtId="0" fontId="0" fillId="5" borderId="10" xfId="0" applyFill="1" applyBorder="1" applyAlignment="1">
      <alignment vertical="center" wrapText="1"/>
    </xf>
    <xf numFmtId="0" fontId="0" fillId="0" borderId="22" xfId="0" applyFill="1" applyBorder="1" applyAlignment="1">
      <alignment horizontal="center" vertical="center" wrapText="1"/>
    </xf>
    <xf numFmtId="0" fontId="0" fillId="0" borderId="14" xfId="0" applyFill="1" applyBorder="1" applyAlignment="1">
      <alignment horizontal="center" vertical="center" wrapText="1"/>
    </xf>
    <xf numFmtId="0" fontId="0" fillId="0" borderId="24" xfId="0" applyFill="1" applyBorder="1" applyAlignment="1">
      <alignment horizontal="center" vertical="center" wrapText="1"/>
    </xf>
    <xf numFmtId="0" fontId="0" fillId="0" borderId="16" xfId="0" applyFill="1" applyBorder="1" applyAlignment="1">
      <alignment horizontal="center" vertical="center" wrapText="1"/>
    </xf>
    <xf numFmtId="0" fontId="6" fillId="3" borderId="2" xfId="0" applyFont="1" applyFill="1" applyBorder="1" applyAlignment="1">
      <alignment horizontal="center" vertical="center" wrapText="1"/>
    </xf>
    <xf numFmtId="0" fontId="0" fillId="0" borderId="0" xfId="0" applyFill="1"/>
    <xf numFmtId="10" fontId="0" fillId="0" borderId="14" xfId="0" applyNumberFormat="1" applyBorder="1" applyAlignment="1">
      <alignment horizontal="center" vertical="center"/>
    </xf>
    <xf numFmtId="10" fontId="0" fillId="0" borderId="10" xfId="0" applyNumberFormat="1" applyBorder="1" applyAlignment="1">
      <alignment horizontal="center" vertical="center"/>
    </xf>
    <xf numFmtId="10" fontId="0" fillId="0" borderId="15" xfId="0" applyNumberFormat="1" applyBorder="1" applyAlignment="1">
      <alignment horizontal="center" vertical="center"/>
    </xf>
    <xf numFmtId="0" fontId="11" fillId="0" borderId="14" xfId="0" applyFont="1" applyBorder="1" applyAlignment="1">
      <alignment wrapText="1"/>
    </xf>
    <xf numFmtId="0" fontId="2" fillId="0" borderId="10" xfId="0" applyFont="1" applyBorder="1" applyAlignment="1">
      <alignment horizontal="center" vertical="center" wrapText="1"/>
    </xf>
    <xf numFmtId="0" fontId="5" fillId="11" borderId="10" xfId="0" applyFont="1" applyFill="1" applyBorder="1" applyAlignment="1">
      <alignment vertical="center" wrapText="1"/>
    </xf>
    <xf numFmtId="0" fontId="0" fillId="11" borderId="10" xfId="0" applyFill="1" applyBorder="1" applyAlignment="1">
      <alignment vertical="center" wrapText="1"/>
    </xf>
    <xf numFmtId="0" fontId="0" fillId="11" borderId="27" xfId="0" applyFill="1" applyBorder="1" applyAlignment="1">
      <alignment horizontal="center" vertical="center" wrapText="1"/>
    </xf>
    <xf numFmtId="0" fontId="0" fillId="11" borderId="19" xfId="0" applyFill="1" applyBorder="1" applyAlignment="1">
      <alignment horizontal="center" vertical="center" wrapText="1"/>
    </xf>
    <xf numFmtId="0" fontId="0" fillId="11" borderId="21" xfId="0" applyFill="1" applyBorder="1" applyAlignment="1">
      <alignment horizontal="center" vertical="center" wrapText="1"/>
    </xf>
    <xf numFmtId="0" fontId="0" fillId="11" borderId="10" xfId="0" applyFill="1" applyBorder="1" applyAlignment="1">
      <alignment horizontal="center" vertical="center" wrapText="1"/>
    </xf>
    <xf numFmtId="0" fontId="5" fillId="11" borderId="10" xfId="0" applyFont="1" applyFill="1" applyBorder="1" applyAlignment="1">
      <alignment horizontal="center" vertical="center" wrapText="1"/>
    </xf>
    <xf numFmtId="0" fontId="0" fillId="11" borderId="10" xfId="0" applyFont="1" applyFill="1" applyBorder="1" applyAlignment="1">
      <alignment horizontal="center" vertical="center" wrapText="1"/>
    </xf>
    <xf numFmtId="0" fontId="2" fillId="11" borderId="10" xfId="0" applyFont="1" applyFill="1" applyBorder="1" applyAlignment="1">
      <alignment horizontal="center" vertical="center" wrapText="1"/>
    </xf>
    <xf numFmtId="0" fontId="5" fillId="11" borderId="27" xfId="0" applyFont="1" applyFill="1" applyBorder="1" applyAlignment="1">
      <alignment vertical="center" wrapText="1"/>
    </xf>
    <xf numFmtId="0" fontId="0" fillId="0" borderId="0" xfId="0" pivotButton="1"/>
    <xf numFmtId="0" fontId="0" fillId="0" borderId="0" xfId="0" applyAlignment="1">
      <alignment horizontal="left"/>
    </xf>
    <xf numFmtId="0" fontId="0" fillId="0" borderId="0" xfId="0" applyNumberFormat="1"/>
    <xf numFmtId="0" fontId="5" fillId="10" borderId="68" xfId="0" applyFont="1" applyFill="1" applyBorder="1" applyAlignment="1">
      <alignment horizontal="center" vertical="center"/>
    </xf>
    <xf numFmtId="0" fontId="11" fillId="0" borderId="27" xfId="0" applyFont="1" applyBorder="1"/>
    <xf numFmtId="10" fontId="0" fillId="0" borderId="71" xfId="0" applyNumberFormat="1" applyBorder="1" applyAlignment="1">
      <alignment horizontal="center" vertical="center" wrapText="1"/>
    </xf>
    <xf numFmtId="10" fontId="0" fillId="0" borderId="72" xfId="0" applyNumberFormat="1" applyBorder="1" applyAlignment="1">
      <alignment horizontal="center" vertical="center" wrapText="1"/>
    </xf>
    <xf numFmtId="10" fontId="0" fillId="0" borderId="73" xfId="0" applyNumberFormat="1" applyBorder="1" applyAlignment="1">
      <alignment horizontal="center" vertical="center" wrapText="1"/>
    </xf>
    <xf numFmtId="0" fontId="11" fillId="0" borderId="0" xfId="0" applyFont="1" applyBorder="1"/>
    <xf numFmtId="0" fontId="0" fillId="12" borderId="0" xfId="0" applyFill="1"/>
    <xf numFmtId="0" fontId="0" fillId="0" borderId="0" xfId="0" applyAlignment="1">
      <alignment horizontal="left" indent="1"/>
    </xf>
    <xf numFmtId="0" fontId="0" fillId="0" borderId="0" xfId="0" applyAlignment="1">
      <alignment horizontal="left" wrapText="1"/>
    </xf>
    <xf numFmtId="0" fontId="0" fillId="3" borderId="14" xfId="0" applyFill="1" applyBorder="1" applyAlignment="1">
      <alignment wrapText="1"/>
    </xf>
    <xf numFmtId="0" fontId="6" fillId="3" borderId="16" xfId="0" applyFont="1" applyFill="1" applyBorder="1" applyAlignment="1">
      <alignment horizontal="left" wrapText="1"/>
    </xf>
    <xf numFmtId="0" fontId="6" fillId="3" borderId="10" xfId="0" applyFont="1" applyFill="1" applyBorder="1" applyAlignment="1">
      <alignment horizontal="left" wrapText="1"/>
    </xf>
    <xf numFmtId="0" fontId="16" fillId="0" borderId="16" xfId="0" applyFont="1" applyBorder="1" applyAlignment="1">
      <alignment horizontal="left" wrapText="1"/>
    </xf>
    <xf numFmtId="0" fontId="19" fillId="0" borderId="10" xfId="0" applyFont="1" applyBorder="1" applyAlignment="1">
      <alignment horizontal="left" wrapText="1" indent="1"/>
    </xf>
    <xf numFmtId="0" fontId="0" fillId="0" borderId="19" xfId="0" applyBorder="1" applyAlignment="1">
      <alignment wrapText="1"/>
    </xf>
    <xf numFmtId="0" fontId="19" fillId="0" borderId="27" xfId="0" applyFont="1" applyBorder="1" applyAlignment="1">
      <alignment horizontal="left" wrapText="1" indent="1"/>
    </xf>
    <xf numFmtId="0" fontId="0" fillId="12" borderId="14" xfId="0" applyFill="1" applyBorder="1" applyAlignment="1">
      <alignment wrapText="1"/>
    </xf>
    <xf numFmtId="0" fontId="16" fillId="12" borderId="15" xfId="0" applyFont="1" applyFill="1" applyBorder="1" applyAlignment="1">
      <alignment horizontal="left" wrapText="1"/>
    </xf>
    <xf numFmtId="0" fontId="16" fillId="12" borderId="16" xfId="0" applyFont="1" applyFill="1" applyBorder="1" applyAlignment="1">
      <alignment horizontal="left" wrapText="1"/>
    </xf>
    <xf numFmtId="0" fontId="20" fillId="0" borderId="0" xfId="0" applyFont="1" applyAlignment="1">
      <alignment vertical="center"/>
    </xf>
    <xf numFmtId="0" fontId="5" fillId="0" borderId="0" xfId="0" applyFont="1" applyFill="1" applyBorder="1" applyAlignment="1">
      <alignment horizontal="center" vertical="center"/>
    </xf>
    <xf numFmtId="0" fontId="0" fillId="12" borderId="75" xfId="0" applyFill="1" applyBorder="1"/>
    <xf numFmtId="0" fontId="22" fillId="12" borderId="75" xfId="0" applyFont="1" applyFill="1" applyBorder="1" applyAlignment="1">
      <alignment vertical="center" wrapText="1"/>
    </xf>
    <xf numFmtId="0" fontId="0" fillId="12" borderId="76" xfId="0" applyFill="1" applyBorder="1"/>
    <xf numFmtId="0" fontId="22" fillId="12" borderId="0" xfId="0" applyFont="1" applyFill="1" applyAlignment="1">
      <alignment vertical="center" wrapText="1"/>
    </xf>
    <xf numFmtId="0" fontId="0" fillId="12" borderId="78" xfId="0" applyFill="1" applyBorder="1"/>
    <xf numFmtId="0" fontId="23" fillId="12" borderId="0" xfId="0" applyFont="1" applyFill="1" applyAlignment="1">
      <alignment horizontal="left" vertical="center" indent="5"/>
    </xf>
    <xf numFmtId="0" fontId="0" fillId="12" borderId="0" xfId="0" applyFill="1" applyAlignment="1">
      <alignment horizontal="left" vertical="center" indent="5"/>
    </xf>
    <xf numFmtId="0" fontId="0" fillId="12" borderId="80" xfId="0" applyFill="1" applyBorder="1"/>
    <xf numFmtId="0" fontId="0" fillId="12" borderId="81" xfId="0" applyFill="1" applyBorder="1"/>
    <xf numFmtId="0" fontId="22" fillId="12" borderId="0" xfId="0" applyFont="1" applyFill="1" applyAlignment="1">
      <alignment vertical="top" wrapText="1"/>
    </xf>
    <xf numFmtId="10" fontId="0" fillId="0" borderId="0" xfId="0" applyNumberFormat="1" applyAlignment="1">
      <alignment horizontal="center" vertical="center" wrapText="1"/>
    </xf>
    <xf numFmtId="0" fontId="1" fillId="0" borderId="35" xfId="0" applyFont="1" applyBorder="1" applyAlignment="1">
      <alignment horizontal="center" vertical="center" wrapText="1"/>
    </xf>
    <xf numFmtId="0" fontId="0" fillId="0" borderId="10" xfId="0" applyBorder="1" applyAlignment="1">
      <alignment horizontal="left" wrapText="1"/>
    </xf>
    <xf numFmtId="0" fontId="6" fillId="3" borderId="4" xfId="0" applyFont="1" applyFill="1" applyBorder="1" applyAlignment="1">
      <alignment vertical="center" wrapText="1"/>
    </xf>
    <xf numFmtId="0" fontId="1" fillId="0" borderId="1" xfId="0" applyFont="1" applyBorder="1" applyAlignment="1">
      <alignment horizontal="center"/>
    </xf>
    <xf numFmtId="0" fontId="1" fillId="0" borderId="1" xfId="0" applyFont="1" applyBorder="1" applyAlignment="1">
      <alignment horizontal="center" vertical="center"/>
    </xf>
    <xf numFmtId="0" fontId="1" fillId="0" borderId="1" xfId="1" applyFont="1" applyBorder="1" applyAlignment="1">
      <alignment horizontal="center"/>
    </xf>
    <xf numFmtId="0" fontId="24" fillId="15" borderId="0" xfId="0" applyFont="1" applyFill="1" applyAlignment="1">
      <alignment horizontal="left" vertical="center"/>
    </xf>
    <xf numFmtId="0" fontId="26" fillId="15" borderId="0" xfId="0" applyFont="1" applyFill="1"/>
    <xf numFmtId="0" fontId="0" fillId="9" borderId="74" xfId="0" applyFill="1" applyBorder="1"/>
    <xf numFmtId="0" fontId="0" fillId="9" borderId="75" xfId="0" applyFill="1" applyBorder="1"/>
    <xf numFmtId="0" fontId="0" fillId="9" borderId="76" xfId="0" applyFill="1" applyBorder="1"/>
    <xf numFmtId="0" fontId="0" fillId="9" borderId="77" xfId="0" applyFill="1" applyBorder="1"/>
    <xf numFmtId="0" fontId="0" fillId="9" borderId="0" xfId="0" applyFill="1"/>
    <xf numFmtId="0" fontId="0" fillId="9" borderId="78" xfId="0" applyFill="1" applyBorder="1"/>
    <xf numFmtId="0" fontId="0" fillId="9" borderId="79" xfId="0" applyFill="1" applyBorder="1"/>
    <xf numFmtId="0" fontId="0" fillId="9" borderId="81" xfId="0" applyFill="1" applyBorder="1"/>
    <xf numFmtId="14" fontId="2" fillId="0" borderId="1" xfId="0" applyNumberFormat="1" applyFont="1" applyBorder="1" applyAlignment="1">
      <alignment horizontal="center"/>
    </xf>
    <xf numFmtId="0" fontId="27" fillId="9" borderId="0" xfId="0" applyFont="1" applyFill="1"/>
    <xf numFmtId="0" fontId="14" fillId="0" borderId="39" xfId="0" applyFont="1" applyBorder="1" applyAlignment="1">
      <alignment horizontal="center" vertical="center" wrapText="1"/>
    </xf>
    <xf numFmtId="0" fontId="14" fillId="0" borderId="0" xfId="0" applyFont="1" applyAlignment="1">
      <alignment horizontal="center" vertical="center" wrapText="1"/>
    </xf>
    <xf numFmtId="0" fontId="18" fillId="0" borderId="14" xfId="0" applyFont="1" applyBorder="1" applyAlignment="1">
      <alignment horizontal="left" vertical="center" wrapText="1"/>
    </xf>
    <xf numFmtId="0" fontId="18" fillId="0" borderId="15" xfId="0" applyFont="1" applyBorder="1" applyAlignment="1">
      <alignment horizontal="left" vertical="center" wrapText="1"/>
    </xf>
    <xf numFmtId="0" fontId="18" fillId="0" borderId="16" xfId="0" applyFont="1" applyBorder="1" applyAlignment="1">
      <alignment horizontal="left" vertical="center" wrapText="1"/>
    </xf>
    <xf numFmtId="0" fontId="6" fillId="4" borderId="2" xfId="0" applyFont="1" applyFill="1" applyBorder="1" applyAlignment="1">
      <alignment horizontal="center" vertical="center"/>
    </xf>
    <xf numFmtId="0" fontId="6" fillId="4" borderId="4"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3" xfId="0" applyFont="1" applyFill="1" applyBorder="1" applyAlignment="1">
      <alignment horizontal="center" vertical="center"/>
    </xf>
    <xf numFmtId="0" fontId="6" fillId="5" borderId="4" xfId="0" applyFont="1" applyFill="1" applyBorder="1" applyAlignment="1">
      <alignment horizontal="center" vertical="center"/>
    </xf>
    <xf numFmtId="0" fontId="17" fillId="6" borderId="2" xfId="0" applyFont="1" applyFill="1" applyBorder="1" applyAlignment="1">
      <alignment horizontal="center" vertical="center"/>
    </xf>
    <xf numFmtId="0" fontId="17" fillId="6" borderId="3" xfId="0" applyFont="1" applyFill="1" applyBorder="1" applyAlignment="1">
      <alignment horizontal="center" vertical="center"/>
    </xf>
    <xf numFmtId="0" fontId="17" fillId="6" borderId="4" xfId="0" applyFont="1" applyFill="1" applyBorder="1" applyAlignment="1">
      <alignment horizontal="center" vertical="center"/>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14" borderId="70" xfId="0" applyFont="1" applyFill="1" applyBorder="1" applyAlignment="1">
      <alignment horizontal="center" vertical="center" wrapText="1"/>
    </xf>
    <xf numFmtId="0" fontId="6" fillId="14" borderId="82" xfId="0" applyFont="1" applyFill="1" applyBorder="1" applyAlignment="1">
      <alignment horizontal="center" vertical="center" wrapText="1"/>
    </xf>
    <xf numFmtId="0" fontId="0" fillId="11" borderId="10" xfId="0" applyFill="1" applyBorder="1" applyAlignment="1">
      <alignment horizontal="center" vertical="center" wrapText="1"/>
    </xf>
    <xf numFmtId="0" fontId="0" fillId="11" borderId="27" xfId="0" applyFill="1" applyBorder="1" applyAlignment="1">
      <alignment horizontal="center" vertical="center" wrapText="1"/>
    </xf>
    <xf numFmtId="0" fontId="0" fillId="11" borderId="38" xfId="0" applyFill="1" applyBorder="1" applyAlignment="1">
      <alignment horizontal="center" vertical="center" wrapText="1"/>
    </xf>
    <xf numFmtId="0" fontId="0" fillId="11" borderId="0" xfId="0" applyFill="1" applyBorder="1" applyAlignment="1">
      <alignment horizontal="center" vertical="center" wrapText="1"/>
    </xf>
    <xf numFmtId="0" fontId="0" fillId="11" borderId="23" xfId="0" applyFill="1" applyBorder="1" applyAlignment="1">
      <alignment horizontal="center" vertical="center" wrapText="1"/>
    </xf>
    <xf numFmtId="0" fontId="0" fillId="11" borderId="16" xfId="0"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11" borderId="14" xfId="0" applyFont="1" applyFill="1" applyBorder="1" applyAlignment="1">
      <alignment horizontal="center" vertical="center" wrapText="1"/>
    </xf>
    <xf numFmtId="0" fontId="5" fillId="11" borderId="15" xfId="0" applyFont="1" applyFill="1" applyBorder="1" applyAlignment="1">
      <alignment horizontal="center" vertical="center" wrapText="1"/>
    </xf>
    <xf numFmtId="0" fontId="5" fillId="11" borderId="16" xfId="0" applyFont="1" applyFill="1" applyBorder="1" applyAlignment="1">
      <alignment horizontal="center" vertical="center" wrapText="1"/>
    </xf>
    <xf numFmtId="0" fontId="5" fillId="11" borderId="10" xfId="0" applyFont="1" applyFill="1" applyBorder="1" applyAlignment="1">
      <alignment horizontal="center" vertical="center" wrapText="1"/>
    </xf>
    <xf numFmtId="0" fontId="0" fillId="11" borderId="14"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5" xfId="0"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5" fillId="9" borderId="14" xfId="0" applyFont="1" applyFill="1" applyBorder="1" applyAlignment="1">
      <alignment horizontal="center" vertical="center" wrapText="1"/>
    </xf>
    <xf numFmtId="0" fontId="5" fillId="9" borderId="15" xfId="0" applyFont="1" applyFill="1" applyBorder="1" applyAlignment="1">
      <alignment horizontal="center" vertical="center" wrapText="1"/>
    </xf>
    <xf numFmtId="0" fontId="5" fillId="9" borderId="16" xfId="0" applyFont="1" applyFill="1" applyBorder="1" applyAlignment="1">
      <alignment horizontal="center" vertical="center" wrapText="1"/>
    </xf>
    <xf numFmtId="0" fontId="0" fillId="9" borderId="14" xfId="0" applyFill="1" applyBorder="1" applyAlignment="1">
      <alignment horizontal="center" vertical="center" wrapText="1"/>
    </xf>
    <xf numFmtId="0" fontId="0" fillId="9" borderId="15" xfId="0" applyFill="1" applyBorder="1" applyAlignment="1">
      <alignment horizontal="center" vertical="center" wrapText="1"/>
    </xf>
    <xf numFmtId="0" fontId="0" fillId="9" borderId="16" xfId="0" applyFill="1" applyBorder="1" applyAlignment="1">
      <alignment horizontal="center" vertical="center" wrapText="1"/>
    </xf>
    <xf numFmtId="0" fontId="0" fillId="4" borderId="16" xfId="0" applyFill="1" applyBorder="1" applyAlignment="1">
      <alignment horizontal="center" vertical="center" wrapText="1"/>
    </xf>
    <xf numFmtId="0" fontId="5" fillId="10" borderId="14" xfId="0" applyFont="1" applyFill="1" applyBorder="1" applyAlignment="1">
      <alignment horizontal="center" vertical="center" wrapText="1"/>
    </xf>
    <xf numFmtId="0" fontId="5" fillId="10" borderId="15" xfId="0" applyFont="1" applyFill="1" applyBorder="1" applyAlignment="1">
      <alignment horizontal="center" vertical="center" wrapText="1"/>
    </xf>
    <xf numFmtId="0" fontId="5" fillId="10" borderId="16" xfId="0" applyFont="1" applyFill="1" applyBorder="1" applyAlignment="1">
      <alignment horizontal="center" vertical="center" wrapText="1"/>
    </xf>
    <xf numFmtId="0" fontId="5" fillId="4" borderId="20" xfId="0" applyFont="1" applyFill="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0" fillId="2" borderId="14" xfId="0" applyFill="1" applyBorder="1" applyAlignment="1">
      <alignment horizontal="center" vertical="center" wrapText="1"/>
    </xf>
    <xf numFmtId="0" fontId="0" fillId="2" borderId="15" xfId="0" applyFill="1" applyBorder="1" applyAlignment="1">
      <alignment horizontal="center" vertical="center" wrapText="1"/>
    </xf>
    <xf numFmtId="0" fontId="0" fillId="2" borderId="16" xfId="0" applyFill="1" applyBorder="1" applyAlignment="1">
      <alignment horizontal="center" vertical="center" wrapText="1"/>
    </xf>
    <xf numFmtId="0" fontId="0" fillId="13" borderId="69" xfId="0" applyFill="1" applyBorder="1" applyAlignment="1">
      <alignment horizontal="center" vertical="center" wrapText="1"/>
    </xf>
    <xf numFmtId="0" fontId="0" fillId="13" borderId="70" xfId="0"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0" fillId="5" borderId="10" xfId="0" applyFill="1" applyBorder="1" applyAlignment="1">
      <alignment horizontal="center" vertical="center" wrapText="1"/>
    </xf>
    <xf numFmtId="0" fontId="0" fillId="5" borderId="27" xfId="0" applyFill="1" applyBorder="1" applyAlignment="1">
      <alignment horizontal="center" vertical="center" wrapText="1"/>
    </xf>
    <xf numFmtId="0" fontId="0" fillId="5" borderId="38" xfId="0" applyFill="1" applyBorder="1" applyAlignment="1">
      <alignment horizontal="center" vertical="center" wrapText="1"/>
    </xf>
    <xf numFmtId="0" fontId="0" fillId="5" borderId="0" xfId="0" applyFill="1" applyBorder="1" applyAlignment="1">
      <alignment horizontal="center" vertical="center" wrapText="1"/>
    </xf>
    <xf numFmtId="0" fontId="0" fillId="5" borderId="23" xfId="0" applyFill="1" applyBorder="1" applyAlignment="1">
      <alignment horizontal="center" vertical="center" wrapText="1"/>
    </xf>
    <xf numFmtId="0" fontId="5" fillId="5" borderId="14"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0" fillId="5" borderId="16" xfId="0" applyFill="1" applyBorder="1" applyAlignment="1">
      <alignment horizontal="center" vertical="center" wrapText="1"/>
    </xf>
    <xf numFmtId="0" fontId="0" fillId="5" borderId="14" xfId="0" applyFill="1" applyBorder="1" applyAlignment="1">
      <alignment horizontal="center" vertical="center" wrapText="1"/>
    </xf>
    <xf numFmtId="0" fontId="0" fillId="9" borderId="0" xfId="0" applyFill="1" applyAlignment="1">
      <alignment horizontal="center" wrapText="1"/>
    </xf>
    <xf numFmtId="0" fontId="0" fillId="9" borderId="80" xfId="0" applyFill="1" applyBorder="1" applyAlignment="1">
      <alignment horizontal="center" wrapText="1"/>
    </xf>
    <xf numFmtId="0" fontId="21" fillId="13" borderId="74" xfId="0" applyFont="1" applyFill="1" applyBorder="1" applyAlignment="1">
      <alignment horizontal="center" vertical="center" textRotation="255"/>
    </xf>
    <xf numFmtId="0" fontId="21" fillId="13" borderId="77" xfId="0" applyFont="1" applyFill="1" applyBorder="1" applyAlignment="1">
      <alignment horizontal="center" vertical="center" textRotation="255"/>
    </xf>
    <xf numFmtId="0" fontId="21" fillId="13" borderId="79" xfId="0" applyFont="1" applyFill="1" applyBorder="1" applyAlignment="1">
      <alignment horizontal="center" vertical="center" textRotation="255"/>
    </xf>
    <xf numFmtId="0" fontId="22" fillId="12" borderId="75" xfId="0" applyFont="1" applyFill="1" applyBorder="1" applyAlignment="1">
      <alignment horizontal="center" vertical="center" wrapText="1"/>
    </xf>
    <xf numFmtId="0" fontId="22" fillId="12" borderId="0" xfId="0" applyFont="1" applyFill="1" applyAlignment="1">
      <alignment horizontal="center" vertical="center" wrapText="1"/>
    </xf>
    <xf numFmtId="0" fontId="21" fillId="13" borderId="74" xfId="0" applyFont="1" applyFill="1" applyBorder="1" applyAlignment="1">
      <alignment horizontal="center" textRotation="255"/>
    </xf>
    <xf numFmtId="0" fontId="21" fillId="13" borderId="77" xfId="0" applyFont="1" applyFill="1" applyBorder="1" applyAlignment="1">
      <alignment horizontal="center" textRotation="255"/>
    </xf>
    <xf numFmtId="0" fontId="21" fillId="13" borderId="79" xfId="0" applyFont="1" applyFill="1" applyBorder="1" applyAlignment="1">
      <alignment horizontal="center" textRotation="255"/>
    </xf>
    <xf numFmtId="0" fontId="22" fillId="12" borderId="75" xfId="0" applyFont="1" applyFill="1" applyBorder="1" applyAlignment="1">
      <alignment horizontal="center" vertical="top" wrapText="1"/>
    </xf>
    <xf numFmtId="0" fontId="22" fillId="12" borderId="76" xfId="0" applyFont="1" applyFill="1" applyBorder="1" applyAlignment="1">
      <alignment horizontal="center" vertical="top" wrapText="1"/>
    </xf>
    <xf numFmtId="0" fontId="22" fillId="12" borderId="0" xfId="0" applyFont="1" applyFill="1" applyAlignment="1">
      <alignment horizontal="center" vertical="top" wrapText="1"/>
    </xf>
    <xf numFmtId="0" fontId="22" fillId="12" borderId="78" xfId="0" applyFont="1" applyFill="1" applyBorder="1" applyAlignment="1">
      <alignment horizontal="center" vertical="top" wrapText="1"/>
    </xf>
    <xf numFmtId="0" fontId="22" fillId="12" borderId="80" xfId="0" applyFont="1" applyFill="1" applyBorder="1" applyAlignment="1">
      <alignment horizontal="center" vertical="top" wrapText="1"/>
    </xf>
    <xf numFmtId="0" fontId="22" fillId="12" borderId="81" xfId="0" applyFont="1" applyFill="1" applyBorder="1" applyAlignment="1">
      <alignment horizontal="center" vertical="top" wrapText="1"/>
    </xf>
  </cellXfs>
  <cellStyles count="2">
    <cellStyle name="Normal" xfId="0" builtinId="0"/>
    <cellStyle name="Normal 2" xfId="1" xr:uid="{08170C52-1E92-4208-94A3-54AA1A289646}"/>
  </cellStyles>
  <dxfs count="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EAAF00"/>
      <color rgb="FFDED4DE"/>
      <color rgb="FFE6DCE6"/>
      <color rgb="FFC8BFC8"/>
      <color rgb="FFCCDBE2"/>
      <color rgb="FFABB6BF"/>
      <color rgb="FFDCEEE2"/>
      <color rgb="FFCBE8E0"/>
      <color rgb="FFD0E5D0"/>
      <color rgb="FFB7DC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2919761288970736"/>
          <c:y val="0.21594192465301495"/>
          <c:w val="0.55813233568567155"/>
          <c:h val="0.50652906983053103"/>
        </c:manualLayout>
      </c:layout>
      <c:pieChart>
        <c:varyColors val="1"/>
        <c:ser>
          <c:idx val="0"/>
          <c:order val="0"/>
          <c:dPt>
            <c:idx val="0"/>
            <c:bubble3D val="0"/>
            <c:spPr>
              <a:solidFill>
                <a:schemeClr val="accent2">
                  <a:lumMod val="75000"/>
                </a:schemeClr>
              </a:solidFill>
              <a:ln w="19050">
                <a:solidFill>
                  <a:schemeClr val="lt1"/>
                </a:solid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FB46-4CFB-8838-04098EFB5DC2}"/>
              </c:ext>
            </c:extLst>
          </c:dPt>
          <c:dPt>
            <c:idx val="1"/>
            <c:bubble3D val="0"/>
            <c:spPr>
              <a:solidFill>
                <a:schemeClr val="accent4"/>
              </a:solidFill>
              <a:ln w="19050">
                <a:solidFill>
                  <a:schemeClr val="lt1"/>
                </a:solid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3-FB46-4CFB-8838-04098EFB5DC2}"/>
              </c:ext>
            </c:extLst>
          </c:dPt>
          <c:dPt>
            <c:idx val="2"/>
            <c:bubble3D val="0"/>
            <c:spPr>
              <a:solidFill>
                <a:schemeClr val="accent6"/>
              </a:solidFill>
              <a:ln w="19050">
                <a:solidFill>
                  <a:schemeClr val="lt1"/>
                </a:solid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5-FB46-4CFB-8838-04098EFB5DC2}"/>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 Raw Data'!$Z$5:$AB$5</c:f>
              <c:strCache>
                <c:ptCount val="3"/>
                <c:pt idx="0">
                  <c:v>Lower Engagement</c:v>
                </c:pt>
                <c:pt idx="1">
                  <c:v>Moderate Engagement</c:v>
                </c:pt>
                <c:pt idx="2">
                  <c:v>Higher Engagement </c:v>
                </c:pt>
              </c:strCache>
            </c:strRef>
          </c:cat>
          <c:val>
            <c:numRef>
              <c:f>'ES Raw Data'!$Z$6:$AB$6</c:f>
              <c:numCache>
                <c:formatCode>General</c:formatCode>
                <c:ptCount val="3"/>
                <c:pt idx="0">
                  <c:v>0</c:v>
                </c:pt>
                <c:pt idx="1">
                  <c:v>0</c:v>
                </c:pt>
                <c:pt idx="2">
                  <c:v>0</c:v>
                </c:pt>
              </c:numCache>
            </c:numRef>
          </c:val>
          <c:extLst>
            <c:ext xmlns:c16="http://schemas.microsoft.com/office/drawing/2014/chart" uri="{C3380CC4-5D6E-409C-BE32-E72D297353CC}">
              <c16:uniqueId val="{00000006-FB46-4CFB-8838-04098EFB5DC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0168549846438682"/>
          <c:y val="0.12916340324716047"/>
          <c:w val="0.8576068263313229"/>
          <c:h val="0.65535131117459866"/>
        </c:manualLayout>
      </c:layout>
      <c:barChart>
        <c:barDir val="col"/>
        <c:grouping val="percentStacked"/>
        <c:varyColors val="0"/>
        <c:ser>
          <c:idx val="0"/>
          <c:order val="0"/>
          <c:tx>
            <c:strRef>
              <c:f>'ES Raw Data'!$AA$56</c:f>
              <c:strCache>
                <c:ptCount val="1"/>
                <c:pt idx="0">
                  <c:v>Lower Engagement</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Data'!$Z$57:$Z$59</c:f>
              <c:strCache>
                <c:ptCount val="3"/>
                <c:pt idx="0">
                  <c:v>Hispanic/Latino</c:v>
                </c:pt>
                <c:pt idx="1">
                  <c:v>Not Hispanic/Latino</c:v>
                </c:pt>
                <c:pt idx="2">
                  <c:v>Other</c:v>
                </c:pt>
              </c:strCache>
            </c:strRef>
          </c:cat>
          <c:val>
            <c:numRef>
              <c:f>'ES Raw Data'!$AA$57:$AA$59</c:f>
              <c:numCache>
                <c:formatCode>0.00%</c:formatCode>
                <c:ptCount val="3"/>
                <c:pt idx="0">
                  <c:v>0</c:v>
                </c:pt>
                <c:pt idx="1">
                  <c:v>0</c:v>
                </c:pt>
                <c:pt idx="2">
                  <c:v>0</c:v>
                </c:pt>
              </c:numCache>
            </c:numRef>
          </c:val>
          <c:extLst>
            <c:ext xmlns:c16="http://schemas.microsoft.com/office/drawing/2014/chart" uri="{C3380CC4-5D6E-409C-BE32-E72D297353CC}">
              <c16:uniqueId val="{00000004-8530-444A-9313-E78132998DC3}"/>
            </c:ext>
          </c:extLst>
        </c:ser>
        <c:ser>
          <c:idx val="1"/>
          <c:order val="1"/>
          <c:tx>
            <c:strRef>
              <c:f>'ES Raw Data'!$AB$56</c:f>
              <c:strCache>
                <c:ptCount val="1"/>
                <c:pt idx="0">
                  <c:v>Moderate Engagement</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Data'!$Z$57:$Z$59</c:f>
              <c:strCache>
                <c:ptCount val="3"/>
                <c:pt idx="0">
                  <c:v>Hispanic/Latino</c:v>
                </c:pt>
                <c:pt idx="1">
                  <c:v>Not Hispanic/Latino</c:v>
                </c:pt>
                <c:pt idx="2">
                  <c:v>Other</c:v>
                </c:pt>
              </c:strCache>
            </c:strRef>
          </c:cat>
          <c:val>
            <c:numRef>
              <c:f>'ES Raw Data'!$AB$57:$AB$59</c:f>
              <c:numCache>
                <c:formatCode>0.00%</c:formatCode>
                <c:ptCount val="3"/>
                <c:pt idx="0">
                  <c:v>0</c:v>
                </c:pt>
                <c:pt idx="1">
                  <c:v>0</c:v>
                </c:pt>
                <c:pt idx="2">
                  <c:v>0</c:v>
                </c:pt>
              </c:numCache>
            </c:numRef>
          </c:val>
          <c:extLst>
            <c:ext xmlns:c16="http://schemas.microsoft.com/office/drawing/2014/chart" uri="{C3380CC4-5D6E-409C-BE32-E72D297353CC}">
              <c16:uniqueId val="{00000005-8530-444A-9313-E78132998DC3}"/>
            </c:ext>
          </c:extLst>
        </c:ser>
        <c:ser>
          <c:idx val="2"/>
          <c:order val="2"/>
          <c:tx>
            <c:strRef>
              <c:f>'ES Raw Data'!$AC$56</c:f>
              <c:strCache>
                <c:ptCount val="1"/>
                <c:pt idx="0">
                  <c:v>Higher Engagement</c:v>
                </c:pt>
              </c:strCache>
            </c:strRef>
          </c:tx>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Data'!$Z$57:$Z$59</c:f>
              <c:strCache>
                <c:ptCount val="3"/>
                <c:pt idx="0">
                  <c:v>Hispanic/Latino</c:v>
                </c:pt>
                <c:pt idx="1">
                  <c:v>Not Hispanic/Latino</c:v>
                </c:pt>
                <c:pt idx="2">
                  <c:v>Other</c:v>
                </c:pt>
              </c:strCache>
            </c:strRef>
          </c:cat>
          <c:val>
            <c:numRef>
              <c:f>'ES Raw Data'!$AC$57:$AC$59</c:f>
              <c:numCache>
                <c:formatCode>0.00%</c:formatCode>
                <c:ptCount val="3"/>
                <c:pt idx="0">
                  <c:v>0</c:v>
                </c:pt>
                <c:pt idx="1">
                  <c:v>0</c:v>
                </c:pt>
                <c:pt idx="2">
                  <c:v>0</c:v>
                </c:pt>
              </c:numCache>
            </c:numRef>
          </c:val>
          <c:extLst>
            <c:ext xmlns:c16="http://schemas.microsoft.com/office/drawing/2014/chart" uri="{C3380CC4-5D6E-409C-BE32-E72D297353CC}">
              <c16:uniqueId val="{00000006-8530-444A-9313-E78132998DC3}"/>
            </c:ext>
          </c:extLst>
        </c:ser>
        <c:dLbls>
          <c:dLblPos val="ctr"/>
          <c:showLegendKey val="0"/>
          <c:showVal val="1"/>
          <c:showCatName val="0"/>
          <c:showSerName val="0"/>
          <c:showPercent val="0"/>
          <c:showBubbleSize val="0"/>
        </c:dLbls>
        <c:gapWidth val="130"/>
        <c:overlap val="100"/>
        <c:axId val="1093549855"/>
        <c:axId val="1093551487"/>
      </c:barChart>
      <c:catAx>
        <c:axId val="10935498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93551487"/>
        <c:crosses val="autoZero"/>
        <c:auto val="0"/>
        <c:lblAlgn val="ctr"/>
        <c:lblOffset val="100"/>
        <c:noMultiLvlLbl val="0"/>
      </c:catAx>
      <c:valAx>
        <c:axId val="10935514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b="0"/>
                  <a:t>PERCENTAGE</a:t>
                </a:r>
                <a:r>
                  <a:rPr lang="en-US" sz="1400" b="0" baseline="0"/>
                  <a:t> OF STUDENTS IN EACH CATEGORY</a:t>
                </a:r>
                <a:endParaRPr lang="en-US" sz="1400" b="0"/>
              </a:p>
            </c:rich>
          </c:tx>
          <c:layout>
            <c:manualLayout>
              <c:xMode val="edge"/>
              <c:yMode val="edge"/>
              <c:x val="2.4598724015109971E-2"/>
              <c:y val="0.1995738405820623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93549855"/>
        <c:crosses val="autoZero"/>
        <c:crossBetween val="between"/>
      </c:valAx>
      <c:spPr>
        <a:noFill/>
        <a:ln>
          <a:noFill/>
        </a:ln>
        <a:effectLst/>
      </c:spPr>
    </c:plotArea>
    <c:legend>
      <c:legendPos val="t"/>
      <c:layout>
        <c:manualLayout>
          <c:xMode val="edge"/>
          <c:yMode val="edge"/>
          <c:x val="0.41024373999634767"/>
          <c:y val="4.6502682739878752E-2"/>
          <c:w val="0.55729872920045975"/>
          <c:h val="5.4100943984850498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Emotional Engagement  </a:t>
            </a:r>
          </a:p>
        </c:rich>
      </c:tx>
      <c:layout>
        <c:manualLayout>
          <c:xMode val="edge"/>
          <c:yMode val="edge"/>
          <c:x val="0.48098390745275177"/>
          <c:y val="8.9963609278569903E-2"/>
        </c:manualLayout>
      </c:layout>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0945362811025193"/>
          <c:y val="0.16084400936369439"/>
          <c:w val="0.53680198258671452"/>
          <c:h val="0.7607645947170647"/>
        </c:manualLayout>
      </c:layout>
      <c:barChart>
        <c:barDir val="bar"/>
        <c:grouping val="percentStacked"/>
        <c:varyColors val="0"/>
        <c:ser>
          <c:idx val="0"/>
          <c:order val="0"/>
          <c:tx>
            <c:strRef>
              <c:f>'ES Raw Data'!$AU$57</c:f>
              <c:strCache>
                <c:ptCount val="1"/>
                <c:pt idx="0">
                  <c:v>Lower Engagement</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Data'!$AT$58:$AT$60</c:f>
              <c:strCache>
                <c:ptCount val="3"/>
                <c:pt idx="0">
                  <c:v>Hispanic/Latino</c:v>
                </c:pt>
                <c:pt idx="1">
                  <c:v>Not Hispanic/Latino</c:v>
                </c:pt>
                <c:pt idx="2">
                  <c:v>Other</c:v>
                </c:pt>
              </c:strCache>
            </c:strRef>
          </c:cat>
          <c:val>
            <c:numRef>
              <c:f>'ES Raw Data'!$AU$58:$AU$60</c:f>
              <c:numCache>
                <c:formatCode>0.00%</c:formatCode>
                <c:ptCount val="3"/>
                <c:pt idx="0">
                  <c:v>0</c:v>
                </c:pt>
                <c:pt idx="1">
                  <c:v>0</c:v>
                </c:pt>
                <c:pt idx="2">
                  <c:v>0</c:v>
                </c:pt>
              </c:numCache>
            </c:numRef>
          </c:val>
          <c:extLst>
            <c:ext xmlns:c16="http://schemas.microsoft.com/office/drawing/2014/chart" uri="{C3380CC4-5D6E-409C-BE32-E72D297353CC}">
              <c16:uniqueId val="{00000000-8B5F-1647-B7A0-0923F3A31F9E}"/>
            </c:ext>
          </c:extLst>
        </c:ser>
        <c:ser>
          <c:idx val="1"/>
          <c:order val="1"/>
          <c:tx>
            <c:strRef>
              <c:f>'ES Raw Data'!$AV$57</c:f>
              <c:strCache>
                <c:ptCount val="1"/>
                <c:pt idx="0">
                  <c:v>Moderate Engagement</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Data'!$AT$58:$AT$60</c:f>
              <c:strCache>
                <c:ptCount val="3"/>
                <c:pt idx="0">
                  <c:v>Hispanic/Latino</c:v>
                </c:pt>
                <c:pt idx="1">
                  <c:v>Not Hispanic/Latino</c:v>
                </c:pt>
                <c:pt idx="2">
                  <c:v>Other</c:v>
                </c:pt>
              </c:strCache>
            </c:strRef>
          </c:cat>
          <c:val>
            <c:numRef>
              <c:f>'ES Raw Data'!$AV$58:$AV$60</c:f>
              <c:numCache>
                <c:formatCode>0.00%</c:formatCode>
                <c:ptCount val="3"/>
                <c:pt idx="0">
                  <c:v>0</c:v>
                </c:pt>
                <c:pt idx="1">
                  <c:v>0</c:v>
                </c:pt>
                <c:pt idx="2">
                  <c:v>0</c:v>
                </c:pt>
              </c:numCache>
            </c:numRef>
          </c:val>
          <c:extLst>
            <c:ext xmlns:c16="http://schemas.microsoft.com/office/drawing/2014/chart" uri="{C3380CC4-5D6E-409C-BE32-E72D297353CC}">
              <c16:uniqueId val="{00000001-8B5F-1647-B7A0-0923F3A31F9E}"/>
            </c:ext>
          </c:extLst>
        </c:ser>
        <c:ser>
          <c:idx val="2"/>
          <c:order val="2"/>
          <c:tx>
            <c:strRef>
              <c:f>'ES Raw Data'!$AW$57</c:f>
              <c:strCache>
                <c:ptCount val="1"/>
                <c:pt idx="0">
                  <c:v>Higher Engagement</c:v>
                </c:pt>
              </c:strCache>
            </c:strRef>
          </c:tx>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Data'!$AT$58:$AT$60</c:f>
              <c:strCache>
                <c:ptCount val="3"/>
                <c:pt idx="0">
                  <c:v>Hispanic/Latino</c:v>
                </c:pt>
                <c:pt idx="1">
                  <c:v>Not Hispanic/Latino</c:v>
                </c:pt>
                <c:pt idx="2">
                  <c:v>Other</c:v>
                </c:pt>
              </c:strCache>
            </c:strRef>
          </c:cat>
          <c:val>
            <c:numRef>
              <c:f>'ES Raw Data'!$AW$58:$AW$60</c:f>
              <c:numCache>
                <c:formatCode>0.00%</c:formatCode>
                <c:ptCount val="3"/>
                <c:pt idx="0">
                  <c:v>0</c:v>
                </c:pt>
                <c:pt idx="1">
                  <c:v>0</c:v>
                </c:pt>
                <c:pt idx="2">
                  <c:v>0</c:v>
                </c:pt>
              </c:numCache>
            </c:numRef>
          </c:val>
          <c:extLst>
            <c:ext xmlns:c16="http://schemas.microsoft.com/office/drawing/2014/chart" uri="{C3380CC4-5D6E-409C-BE32-E72D297353CC}">
              <c16:uniqueId val="{00000002-8B5F-1647-B7A0-0923F3A31F9E}"/>
            </c:ext>
          </c:extLst>
        </c:ser>
        <c:dLbls>
          <c:dLblPos val="ctr"/>
          <c:showLegendKey val="0"/>
          <c:showVal val="1"/>
          <c:showCatName val="0"/>
          <c:showSerName val="0"/>
          <c:showPercent val="0"/>
          <c:showBubbleSize val="0"/>
        </c:dLbls>
        <c:gapWidth val="74"/>
        <c:overlap val="100"/>
        <c:axId val="1855150655"/>
        <c:axId val="1129768495"/>
      </c:barChart>
      <c:catAx>
        <c:axId val="185515065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129768495"/>
        <c:crosses val="autoZero"/>
        <c:auto val="1"/>
        <c:lblAlgn val="ctr"/>
        <c:lblOffset val="100"/>
        <c:noMultiLvlLbl val="0"/>
      </c:catAx>
      <c:valAx>
        <c:axId val="11297684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55150655"/>
        <c:crosses val="autoZero"/>
        <c:crossBetween val="between"/>
        <c:majorUnit val="0.2"/>
      </c:valAx>
      <c:spPr>
        <a:noFill/>
        <a:ln>
          <a:noFill/>
        </a:ln>
        <a:effectLst/>
      </c:spPr>
    </c:plotArea>
    <c:legend>
      <c:legendPos val="l"/>
      <c:layout>
        <c:manualLayout>
          <c:xMode val="edge"/>
          <c:yMode val="edge"/>
          <c:x val="8.1543012092925009E-3"/>
          <c:y val="0.31457690281027068"/>
          <c:w val="0.2045034536194423"/>
          <c:h val="0.14826579098172107"/>
        </c:manualLayout>
      </c:layout>
      <c:overlay val="0"/>
      <c:spPr>
        <a:solidFill>
          <a:schemeClr val="lt1"/>
        </a:solidFill>
        <a:ln w="12700" cap="flat" cmpd="sng" algn="ctr">
          <a:solidFill>
            <a:schemeClr val="dk1"/>
          </a:solidFill>
          <a:prstDash val="solid"/>
          <a:miter lim="800000"/>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Social Engagement</a:t>
            </a:r>
          </a:p>
        </c:rich>
      </c:tx>
      <c:layout>
        <c:manualLayout>
          <c:xMode val="edge"/>
          <c:yMode val="edge"/>
          <c:x val="0.43256348990858901"/>
          <c:y val="4.1831635724677511E-2"/>
        </c:manualLayout>
      </c:layout>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5149171870757536"/>
          <c:y val="0.10945311754578393"/>
          <c:w val="0.70388759163725223"/>
          <c:h val="0.80124194364158796"/>
        </c:manualLayout>
      </c:layout>
      <c:barChart>
        <c:barDir val="bar"/>
        <c:grouping val="percentStacked"/>
        <c:varyColors val="0"/>
        <c:ser>
          <c:idx val="0"/>
          <c:order val="0"/>
          <c:tx>
            <c:strRef>
              <c:f>'ES Raw Data'!$AX$49</c:f>
              <c:strCache>
                <c:ptCount val="1"/>
                <c:pt idx="0">
                  <c:v>Lower</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Data'!$AT$58:$AT$60</c:f>
              <c:strCache>
                <c:ptCount val="3"/>
                <c:pt idx="0">
                  <c:v>Hispanic/Latino</c:v>
                </c:pt>
                <c:pt idx="1">
                  <c:v>Not Hispanic/Latino</c:v>
                </c:pt>
                <c:pt idx="2">
                  <c:v>Other</c:v>
                </c:pt>
              </c:strCache>
            </c:strRef>
          </c:cat>
          <c:val>
            <c:numRef>
              <c:f>'ES Raw Data'!$AX$58:$AX$60</c:f>
              <c:numCache>
                <c:formatCode>0.00%</c:formatCode>
                <c:ptCount val="3"/>
                <c:pt idx="0">
                  <c:v>0</c:v>
                </c:pt>
                <c:pt idx="1">
                  <c:v>0</c:v>
                </c:pt>
                <c:pt idx="2">
                  <c:v>0</c:v>
                </c:pt>
              </c:numCache>
            </c:numRef>
          </c:val>
          <c:extLst>
            <c:ext xmlns:c16="http://schemas.microsoft.com/office/drawing/2014/chart" uri="{C3380CC4-5D6E-409C-BE32-E72D297353CC}">
              <c16:uniqueId val="{00000000-D9F2-364E-97FE-605DD772520C}"/>
            </c:ext>
          </c:extLst>
        </c:ser>
        <c:ser>
          <c:idx val="1"/>
          <c:order val="1"/>
          <c:tx>
            <c:strRef>
              <c:f>'ES Raw Data'!$AY$57</c:f>
              <c:strCache>
                <c:ptCount val="1"/>
                <c:pt idx="0">
                  <c:v>Moderate</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Data'!$AT$58:$AT$60</c:f>
              <c:strCache>
                <c:ptCount val="3"/>
                <c:pt idx="0">
                  <c:v>Hispanic/Latino</c:v>
                </c:pt>
                <c:pt idx="1">
                  <c:v>Not Hispanic/Latino</c:v>
                </c:pt>
                <c:pt idx="2">
                  <c:v>Other</c:v>
                </c:pt>
              </c:strCache>
            </c:strRef>
          </c:cat>
          <c:val>
            <c:numRef>
              <c:f>'ES Raw Data'!$AY$58:$AY$60</c:f>
              <c:numCache>
                <c:formatCode>0.00%</c:formatCode>
                <c:ptCount val="3"/>
                <c:pt idx="0">
                  <c:v>0</c:v>
                </c:pt>
                <c:pt idx="1">
                  <c:v>0</c:v>
                </c:pt>
                <c:pt idx="2">
                  <c:v>0</c:v>
                </c:pt>
              </c:numCache>
            </c:numRef>
          </c:val>
          <c:extLst>
            <c:ext xmlns:c16="http://schemas.microsoft.com/office/drawing/2014/chart" uri="{C3380CC4-5D6E-409C-BE32-E72D297353CC}">
              <c16:uniqueId val="{00000001-D9F2-364E-97FE-605DD772520C}"/>
            </c:ext>
          </c:extLst>
        </c:ser>
        <c:ser>
          <c:idx val="2"/>
          <c:order val="2"/>
          <c:tx>
            <c:strRef>
              <c:f>'ES Raw Data'!$AZ$57</c:f>
              <c:strCache>
                <c:ptCount val="1"/>
                <c:pt idx="0">
                  <c:v>Higher</c:v>
                </c:pt>
              </c:strCache>
            </c:strRef>
          </c:tx>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Data'!$AT$58:$AT$60</c:f>
              <c:strCache>
                <c:ptCount val="3"/>
                <c:pt idx="0">
                  <c:v>Hispanic/Latino</c:v>
                </c:pt>
                <c:pt idx="1">
                  <c:v>Not Hispanic/Latino</c:v>
                </c:pt>
                <c:pt idx="2">
                  <c:v>Other</c:v>
                </c:pt>
              </c:strCache>
            </c:strRef>
          </c:cat>
          <c:val>
            <c:numRef>
              <c:f>'ES Raw Data'!$AZ$58:$AZ$60</c:f>
              <c:numCache>
                <c:formatCode>0.00%</c:formatCode>
                <c:ptCount val="3"/>
                <c:pt idx="0">
                  <c:v>0</c:v>
                </c:pt>
                <c:pt idx="1">
                  <c:v>0</c:v>
                </c:pt>
                <c:pt idx="2">
                  <c:v>0</c:v>
                </c:pt>
              </c:numCache>
            </c:numRef>
          </c:val>
          <c:extLst>
            <c:ext xmlns:c16="http://schemas.microsoft.com/office/drawing/2014/chart" uri="{C3380CC4-5D6E-409C-BE32-E72D297353CC}">
              <c16:uniqueId val="{00000002-D9F2-364E-97FE-605DD772520C}"/>
            </c:ext>
          </c:extLst>
        </c:ser>
        <c:dLbls>
          <c:dLblPos val="ctr"/>
          <c:showLegendKey val="0"/>
          <c:showVal val="1"/>
          <c:showCatName val="0"/>
          <c:showSerName val="0"/>
          <c:showPercent val="0"/>
          <c:showBubbleSize val="0"/>
        </c:dLbls>
        <c:gapWidth val="74"/>
        <c:overlap val="100"/>
        <c:axId val="619364576"/>
        <c:axId val="619365560"/>
      </c:barChart>
      <c:catAx>
        <c:axId val="61936457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19365560"/>
        <c:crosses val="autoZero"/>
        <c:auto val="1"/>
        <c:lblAlgn val="ctr"/>
        <c:lblOffset val="100"/>
        <c:noMultiLvlLbl val="0"/>
      </c:catAx>
      <c:valAx>
        <c:axId val="619365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9364576"/>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Cognitive Engagement</a:t>
            </a:r>
          </a:p>
        </c:rich>
      </c:tx>
      <c:layout>
        <c:manualLayout>
          <c:xMode val="edge"/>
          <c:yMode val="edge"/>
          <c:x val="0.37906351706036745"/>
          <c:y val="3.757635572535286E-2"/>
        </c:manualLayout>
      </c:layout>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5608203460299354"/>
          <c:y val="0.10507566592380345"/>
          <c:w val="0.58995355769401747"/>
          <c:h val="0.81313021330786373"/>
        </c:manualLayout>
      </c:layout>
      <c:barChart>
        <c:barDir val="bar"/>
        <c:grouping val="percentStacked"/>
        <c:varyColors val="0"/>
        <c:ser>
          <c:idx val="0"/>
          <c:order val="0"/>
          <c:tx>
            <c:strRef>
              <c:f>'ES Raw Data'!$BD$57</c:f>
              <c:strCache>
                <c:ptCount val="1"/>
                <c:pt idx="0">
                  <c:v>Lower</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Data'!$AE$58:$AE$60</c:f>
              <c:strCache>
                <c:ptCount val="3"/>
                <c:pt idx="0">
                  <c:v>Hispanic/Latino</c:v>
                </c:pt>
                <c:pt idx="1">
                  <c:v>Not Hispanic/Latino</c:v>
                </c:pt>
                <c:pt idx="2">
                  <c:v>Other</c:v>
                </c:pt>
              </c:strCache>
            </c:strRef>
          </c:cat>
          <c:val>
            <c:numRef>
              <c:f>'ES Raw Data'!$BD$58:$BD$60</c:f>
              <c:numCache>
                <c:formatCode>0.00%</c:formatCode>
                <c:ptCount val="3"/>
                <c:pt idx="0">
                  <c:v>0</c:v>
                </c:pt>
                <c:pt idx="1">
                  <c:v>0</c:v>
                </c:pt>
                <c:pt idx="2">
                  <c:v>0</c:v>
                </c:pt>
              </c:numCache>
            </c:numRef>
          </c:val>
          <c:extLst>
            <c:ext xmlns:c16="http://schemas.microsoft.com/office/drawing/2014/chart" uri="{C3380CC4-5D6E-409C-BE32-E72D297353CC}">
              <c16:uniqueId val="{00000000-D19F-A449-9EE3-ABA043125274}"/>
            </c:ext>
          </c:extLst>
        </c:ser>
        <c:ser>
          <c:idx val="1"/>
          <c:order val="1"/>
          <c:tx>
            <c:strRef>
              <c:f>'ES Raw Data'!$BE$57</c:f>
              <c:strCache>
                <c:ptCount val="1"/>
                <c:pt idx="0">
                  <c:v>Moderate</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Data'!$AE$58:$AE$60</c:f>
              <c:strCache>
                <c:ptCount val="3"/>
                <c:pt idx="0">
                  <c:v>Hispanic/Latino</c:v>
                </c:pt>
                <c:pt idx="1">
                  <c:v>Not Hispanic/Latino</c:v>
                </c:pt>
                <c:pt idx="2">
                  <c:v>Other</c:v>
                </c:pt>
              </c:strCache>
            </c:strRef>
          </c:cat>
          <c:val>
            <c:numRef>
              <c:f>'ES Raw Data'!$BE$58:$BE$60</c:f>
              <c:numCache>
                <c:formatCode>0.00%</c:formatCode>
                <c:ptCount val="3"/>
                <c:pt idx="0">
                  <c:v>0</c:v>
                </c:pt>
                <c:pt idx="1">
                  <c:v>0</c:v>
                </c:pt>
                <c:pt idx="2">
                  <c:v>0</c:v>
                </c:pt>
              </c:numCache>
            </c:numRef>
          </c:val>
          <c:extLst>
            <c:ext xmlns:c16="http://schemas.microsoft.com/office/drawing/2014/chart" uri="{C3380CC4-5D6E-409C-BE32-E72D297353CC}">
              <c16:uniqueId val="{00000001-D19F-A449-9EE3-ABA043125274}"/>
            </c:ext>
          </c:extLst>
        </c:ser>
        <c:ser>
          <c:idx val="2"/>
          <c:order val="2"/>
          <c:tx>
            <c:strRef>
              <c:f>'ES Raw Data'!$BF$57</c:f>
              <c:strCache>
                <c:ptCount val="1"/>
                <c:pt idx="0">
                  <c:v>Higher</c:v>
                </c:pt>
              </c:strCache>
            </c:strRef>
          </c:tx>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Data'!$AE$58:$AE$60</c:f>
              <c:strCache>
                <c:ptCount val="3"/>
                <c:pt idx="0">
                  <c:v>Hispanic/Latino</c:v>
                </c:pt>
                <c:pt idx="1">
                  <c:v>Not Hispanic/Latino</c:v>
                </c:pt>
                <c:pt idx="2">
                  <c:v>Other</c:v>
                </c:pt>
              </c:strCache>
            </c:strRef>
          </c:cat>
          <c:val>
            <c:numRef>
              <c:f>'ES Raw Data'!$BF$58:$BF$60</c:f>
              <c:numCache>
                <c:formatCode>0.00%</c:formatCode>
                <c:ptCount val="3"/>
                <c:pt idx="0">
                  <c:v>0</c:v>
                </c:pt>
                <c:pt idx="1">
                  <c:v>0</c:v>
                </c:pt>
                <c:pt idx="2">
                  <c:v>0</c:v>
                </c:pt>
              </c:numCache>
            </c:numRef>
          </c:val>
          <c:extLst>
            <c:ext xmlns:c16="http://schemas.microsoft.com/office/drawing/2014/chart" uri="{C3380CC4-5D6E-409C-BE32-E72D297353CC}">
              <c16:uniqueId val="{00000002-D19F-A449-9EE3-ABA043125274}"/>
            </c:ext>
          </c:extLst>
        </c:ser>
        <c:dLbls>
          <c:dLblPos val="ctr"/>
          <c:showLegendKey val="0"/>
          <c:showVal val="1"/>
          <c:showCatName val="0"/>
          <c:showSerName val="0"/>
          <c:showPercent val="0"/>
          <c:showBubbleSize val="0"/>
        </c:dLbls>
        <c:gapWidth val="74"/>
        <c:overlap val="100"/>
        <c:axId val="619364576"/>
        <c:axId val="619365560"/>
      </c:barChart>
      <c:catAx>
        <c:axId val="619364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19365560"/>
        <c:crosses val="autoZero"/>
        <c:auto val="1"/>
        <c:lblAlgn val="ctr"/>
        <c:lblOffset val="100"/>
        <c:noMultiLvlLbl val="0"/>
      </c:catAx>
      <c:valAx>
        <c:axId val="619365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9364576"/>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8160923777791"/>
          <c:y val="0.13160262931735303"/>
          <c:w val="0.74370913874736133"/>
          <c:h val="0.75766947715606336"/>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Data'!$BH$58:$BH$60</c:f>
              <c:strCache>
                <c:ptCount val="3"/>
                <c:pt idx="0">
                  <c:v>Hispanic/Latino</c:v>
                </c:pt>
                <c:pt idx="1">
                  <c:v>Not Hispanic/Latino</c:v>
                </c:pt>
                <c:pt idx="2">
                  <c:v>Other</c:v>
                </c:pt>
              </c:strCache>
            </c:strRef>
          </c:cat>
          <c:val>
            <c:numRef>
              <c:f>'ES Raw Data'!$BI$58:$BI$60</c:f>
              <c:numCache>
                <c:formatCode>General</c:formatCode>
                <c:ptCount val="3"/>
                <c:pt idx="0">
                  <c:v>0</c:v>
                </c:pt>
                <c:pt idx="1">
                  <c:v>0</c:v>
                </c:pt>
                <c:pt idx="2">
                  <c:v>0</c:v>
                </c:pt>
              </c:numCache>
            </c:numRef>
          </c:val>
          <c:extLst>
            <c:ext xmlns:c16="http://schemas.microsoft.com/office/drawing/2014/chart" uri="{C3380CC4-5D6E-409C-BE32-E72D297353CC}">
              <c16:uniqueId val="{00000000-5EF6-7040-BEA3-1EF5D15E4B59}"/>
            </c:ext>
          </c:extLst>
        </c:ser>
        <c:dLbls>
          <c:dLblPos val="outEnd"/>
          <c:showLegendKey val="0"/>
          <c:showVal val="1"/>
          <c:showCatName val="0"/>
          <c:showSerName val="0"/>
          <c:showPercent val="0"/>
          <c:showBubbleSize val="0"/>
        </c:dLbls>
        <c:gapWidth val="182"/>
        <c:overlap val="-21"/>
        <c:axId val="634355192"/>
        <c:axId val="634358144"/>
      </c:barChart>
      <c:catAx>
        <c:axId val="63435519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34358144"/>
        <c:crosses val="autoZero"/>
        <c:auto val="1"/>
        <c:lblAlgn val="ctr"/>
        <c:lblOffset val="100"/>
        <c:noMultiLvlLbl val="0"/>
      </c:catAx>
      <c:valAx>
        <c:axId val="634358144"/>
        <c:scaling>
          <c:orientation val="minMax"/>
          <c:max val="4"/>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34355192"/>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Behavioral Engagement</a:t>
            </a:r>
          </a:p>
        </c:rich>
      </c:tx>
      <c:layout>
        <c:manualLayout>
          <c:xMode val="edge"/>
          <c:yMode val="edge"/>
          <c:x val="0.3707992235042642"/>
          <c:y val="2.9686477736530534E-2"/>
        </c:manualLayout>
      </c:layout>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243523022226099"/>
          <c:y val="0.10497357151800638"/>
          <c:w val="0.71455091936222659"/>
          <c:h val="0.81963485149496462"/>
        </c:manualLayout>
      </c:layout>
      <c:barChart>
        <c:barDir val="bar"/>
        <c:grouping val="percentStacked"/>
        <c:varyColors val="0"/>
        <c:ser>
          <c:idx val="0"/>
          <c:order val="0"/>
          <c:tx>
            <c:strRef>
              <c:f>'ES Raw Data'!$BA$57</c:f>
              <c:strCache>
                <c:ptCount val="1"/>
                <c:pt idx="0">
                  <c:v>Lower</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Data'!$AT$58:$AT$60</c:f>
              <c:strCache>
                <c:ptCount val="3"/>
                <c:pt idx="0">
                  <c:v>Hispanic/Latino</c:v>
                </c:pt>
                <c:pt idx="1">
                  <c:v>Not Hispanic/Latino</c:v>
                </c:pt>
                <c:pt idx="2">
                  <c:v>Other</c:v>
                </c:pt>
              </c:strCache>
            </c:strRef>
          </c:cat>
          <c:val>
            <c:numRef>
              <c:f>'ES Raw Data'!$BA$58:$BA$60</c:f>
              <c:numCache>
                <c:formatCode>0.00%</c:formatCode>
                <c:ptCount val="3"/>
                <c:pt idx="0">
                  <c:v>0</c:v>
                </c:pt>
                <c:pt idx="1">
                  <c:v>0</c:v>
                </c:pt>
                <c:pt idx="2">
                  <c:v>0</c:v>
                </c:pt>
              </c:numCache>
            </c:numRef>
          </c:val>
          <c:extLst>
            <c:ext xmlns:c16="http://schemas.microsoft.com/office/drawing/2014/chart" uri="{C3380CC4-5D6E-409C-BE32-E72D297353CC}">
              <c16:uniqueId val="{00000000-2140-314B-8B66-30BB4FA365C8}"/>
            </c:ext>
          </c:extLst>
        </c:ser>
        <c:ser>
          <c:idx val="1"/>
          <c:order val="1"/>
          <c:tx>
            <c:strRef>
              <c:f>'ES Raw Data'!$BB$57</c:f>
              <c:strCache>
                <c:ptCount val="1"/>
                <c:pt idx="0">
                  <c:v>Moderate</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Data'!$AT$58:$AT$60</c:f>
              <c:strCache>
                <c:ptCount val="3"/>
                <c:pt idx="0">
                  <c:v>Hispanic/Latino</c:v>
                </c:pt>
                <c:pt idx="1">
                  <c:v>Not Hispanic/Latino</c:v>
                </c:pt>
                <c:pt idx="2">
                  <c:v>Other</c:v>
                </c:pt>
              </c:strCache>
            </c:strRef>
          </c:cat>
          <c:val>
            <c:numRef>
              <c:f>'ES Raw Data'!$BB$58:$BB$60</c:f>
              <c:numCache>
                <c:formatCode>0.00%</c:formatCode>
                <c:ptCount val="3"/>
                <c:pt idx="0">
                  <c:v>0</c:v>
                </c:pt>
                <c:pt idx="1">
                  <c:v>0</c:v>
                </c:pt>
                <c:pt idx="2">
                  <c:v>0</c:v>
                </c:pt>
              </c:numCache>
            </c:numRef>
          </c:val>
          <c:extLst>
            <c:ext xmlns:c16="http://schemas.microsoft.com/office/drawing/2014/chart" uri="{C3380CC4-5D6E-409C-BE32-E72D297353CC}">
              <c16:uniqueId val="{00000001-2140-314B-8B66-30BB4FA365C8}"/>
            </c:ext>
          </c:extLst>
        </c:ser>
        <c:ser>
          <c:idx val="2"/>
          <c:order val="2"/>
          <c:tx>
            <c:strRef>
              <c:f>'ES Raw Data'!$BC$57</c:f>
              <c:strCache>
                <c:ptCount val="1"/>
                <c:pt idx="0">
                  <c:v>Higher</c:v>
                </c:pt>
              </c:strCache>
            </c:strRef>
          </c:tx>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Data'!$AT$58:$AT$60</c:f>
              <c:strCache>
                <c:ptCount val="3"/>
                <c:pt idx="0">
                  <c:v>Hispanic/Latino</c:v>
                </c:pt>
                <c:pt idx="1">
                  <c:v>Not Hispanic/Latino</c:v>
                </c:pt>
                <c:pt idx="2">
                  <c:v>Other</c:v>
                </c:pt>
              </c:strCache>
            </c:strRef>
          </c:cat>
          <c:val>
            <c:numRef>
              <c:f>'ES Raw Data'!$BC$58:$BC$60</c:f>
              <c:numCache>
                <c:formatCode>0.00%</c:formatCode>
                <c:ptCount val="3"/>
                <c:pt idx="0">
                  <c:v>0</c:v>
                </c:pt>
                <c:pt idx="1">
                  <c:v>0</c:v>
                </c:pt>
                <c:pt idx="2">
                  <c:v>0</c:v>
                </c:pt>
              </c:numCache>
            </c:numRef>
          </c:val>
          <c:extLst>
            <c:ext xmlns:c16="http://schemas.microsoft.com/office/drawing/2014/chart" uri="{C3380CC4-5D6E-409C-BE32-E72D297353CC}">
              <c16:uniqueId val="{00000002-2140-314B-8B66-30BB4FA365C8}"/>
            </c:ext>
          </c:extLst>
        </c:ser>
        <c:dLbls>
          <c:dLblPos val="ctr"/>
          <c:showLegendKey val="0"/>
          <c:showVal val="1"/>
          <c:showCatName val="0"/>
          <c:showSerName val="0"/>
          <c:showPercent val="0"/>
          <c:showBubbleSize val="0"/>
        </c:dLbls>
        <c:gapWidth val="74"/>
        <c:overlap val="100"/>
        <c:axId val="619364576"/>
        <c:axId val="619365560"/>
      </c:barChart>
      <c:catAx>
        <c:axId val="61936457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19365560"/>
        <c:crosses val="autoZero"/>
        <c:auto val="1"/>
        <c:lblAlgn val="ctr"/>
        <c:lblOffset val="100"/>
        <c:noMultiLvlLbl val="0"/>
      </c:catAx>
      <c:valAx>
        <c:axId val="619365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9364576"/>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Social</a:t>
            </a:r>
            <a:r>
              <a:rPr lang="en-US" sz="1800" b="1" baseline="0"/>
              <a:t> Engagement</a:t>
            </a:r>
            <a:endParaRPr lang="en-US" sz="1800" b="1"/>
          </a:p>
        </c:rich>
      </c:tx>
      <c:layout>
        <c:manualLayout>
          <c:xMode val="edge"/>
          <c:yMode val="edge"/>
          <c:x val="0.45709432808445399"/>
          <c:y val="2.6625527901558518E-2"/>
        </c:manualLayout>
      </c:layout>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913652331920052"/>
          <c:y val="0.11588855910319625"/>
          <c:w val="0.67308501514233787"/>
          <c:h val="0.79720313287518907"/>
        </c:manualLayout>
      </c:layout>
      <c:barChart>
        <c:barDir val="bar"/>
        <c:grouping val="percentStacked"/>
        <c:varyColors val="0"/>
        <c:ser>
          <c:idx val="0"/>
          <c:order val="0"/>
          <c:tx>
            <c:strRef>
              <c:f>'ES Raw Data'!$AX$25</c:f>
              <c:strCache>
                <c:ptCount val="1"/>
                <c:pt idx="0">
                  <c:v>Lower</c:v>
                </c:pt>
              </c:strCache>
            </c:strRef>
          </c:tx>
          <c:spPr>
            <a:solidFill>
              <a:schemeClr val="accent2">
                <a:lumMod val="75000"/>
              </a:schemeClr>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Data'!$AT$26:$AT$32</c:f>
              <c:strCache>
                <c:ptCount val="7"/>
                <c:pt idx="0">
                  <c:v>Male</c:v>
                </c:pt>
                <c:pt idx="1">
                  <c:v>Female</c:v>
                </c:pt>
                <c:pt idx="2">
                  <c:v>Transgender Male</c:v>
                </c:pt>
                <c:pt idx="3">
                  <c:v>Transgender Female</c:v>
                </c:pt>
                <c:pt idx="4">
                  <c:v>Non-binary</c:v>
                </c:pt>
                <c:pt idx="5">
                  <c:v>Other</c:v>
                </c:pt>
                <c:pt idx="6">
                  <c:v>Unknown</c:v>
                </c:pt>
              </c:strCache>
            </c:strRef>
          </c:cat>
          <c:val>
            <c:numRef>
              <c:f>'ES Raw Data'!$AX$26:$AX$32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8B82-024E-AA17-0F0DBCB7F261}"/>
            </c:ext>
          </c:extLst>
        </c:ser>
        <c:ser>
          <c:idx val="1"/>
          <c:order val="1"/>
          <c:tx>
            <c:strRef>
              <c:f>'ES Raw Data'!$AY$25</c:f>
              <c:strCache>
                <c:ptCount val="1"/>
                <c:pt idx="0">
                  <c:v>Moderate</c:v>
                </c:pt>
              </c:strCache>
            </c:strRef>
          </c:tx>
          <c:spPr>
            <a:solidFill>
              <a:schemeClr val="accent4"/>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Data'!$AT$26:$AT$32</c:f>
              <c:strCache>
                <c:ptCount val="7"/>
                <c:pt idx="0">
                  <c:v>Male</c:v>
                </c:pt>
                <c:pt idx="1">
                  <c:v>Female</c:v>
                </c:pt>
                <c:pt idx="2">
                  <c:v>Transgender Male</c:v>
                </c:pt>
                <c:pt idx="3">
                  <c:v>Transgender Female</c:v>
                </c:pt>
                <c:pt idx="4">
                  <c:v>Non-binary</c:v>
                </c:pt>
                <c:pt idx="5">
                  <c:v>Other</c:v>
                </c:pt>
                <c:pt idx="6">
                  <c:v>Unknown</c:v>
                </c:pt>
              </c:strCache>
            </c:strRef>
          </c:cat>
          <c:val>
            <c:numRef>
              <c:f>'ES Raw Data'!$AY$26:$AY$32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8B82-024E-AA17-0F0DBCB7F261}"/>
            </c:ext>
          </c:extLst>
        </c:ser>
        <c:ser>
          <c:idx val="2"/>
          <c:order val="2"/>
          <c:tx>
            <c:strRef>
              <c:f>'ES Raw Data'!$AZ$25</c:f>
              <c:strCache>
                <c:ptCount val="1"/>
                <c:pt idx="0">
                  <c:v>Higher</c:v>
                </c:pt>
              </c:strCache>
            </c:strRef>
          </c:tx>
          <c:spPr>
            <a:solidFill>
              <a:schemeClr val="accent6"/>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Data'!$AT$26:$AT$32</c:f>
              <c:strCache>
                <c:ptCount val="7"/>
                <c:pt idx="0">
                  <c:v>Male</c:v>
                </c:pt>
                <c:pt idx="1">
                  <c:v>Female</c:v>
                </c:pt>
                <c:pt idx="2">
                  <c:v>Transgender Male</c:v>
                </c:pt>
                <c:pt idx="3">
                  <c:v>Transgender Female</c:v>
                </c:pt>
                <c:pt idx="4">
                  <c:v>Non-binary</c:v>
                </c:pt>
                <c:pt idx="5">
                  <c:v>Other</c:v>
                </c:pt>
                <c:pt idx="6">
                  <c:v>Unknown</c:v>
                </c:pt>
              </c:strCache>
            </c:strRef>
          </c:cat>
          <c:val>
            <c:numRef>
              <c:f>'ES Raw Data'!$AZ$26:$AZ$32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8B82-024E-AA17-0F0DBCB7F261}"/>
            </c:ext>
          </c:extLst>
        </c:ser>
        <c:dLbls>
          <c:dLblPos val="ctr"/>
          <c:showLegendKey val="0"/>
          <c:showVal val="1"/>
          <c:showCatName val="0"/>
          <c:showSerName val="0"/>
          <c:showPercent val="0"/>
          <c:showBubbleSize val="0"/>
        </c:dLbls>
        <c:gapWidth val="60"/>
        <c:overlap val="100"/>
        <c:axId val="619364576"/>
        <c:axId val="619365560"/>
      </c:barChart>
      <c:catAx>
        <c:axId val="61936457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19365560"/>
        <c:crosses val="autoZero"/>
        <c:auto val="1"/>
        <c:lblAlgn val="ctr"/>
        <c:lblOffset val="100"/>
        <c:noMultiLvlLbl val="0"/>
      </c:catAx>
      <c:valAx>
        <c:axId val="619365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9364576"/>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Emotional Engagement</a:t>
            </a:r>
          </a:p>
        </c:rich>
      </c:tx>
      <c:layout>
        <c:manualLayout>
          <c:xMode val="edge"/>
          <c:yMode val="edge"/>
          <c:x val="0.52220736626415964"/>
          <c:y val="8.8036485219175023E-2"/>
        </c:manualLayout>
      </c:layout>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36247857520265"/>
          <c:y val="0.16056886533168727"/>
          <c:w val="0.52407277343196257"/>
          <c:h val="0.7627637425391316"/>
        </c:manualLayout>
      </c:layout>
      <c:barChart>
        <c:barDir val="bar"/>
        <c:grouping val="percentStacked"/>
        <c:varyColors val="0"/>
        <c:ser>
          <c:idx val="0"/>
          <c:order val="0"/>
          <c:tx>
            <c:strRef>
              <c:f>'ES Raw Data'!$AU$25</c:f>
              <c:strCache>
                <c:ptCount val="1"/>
                <c:pt idx="0">
                  <c:v>Lower Engagement</c:v>
                </c:pt>
              </c:strCache>
            </c:strRef>
          </c:tx>
          <c:spPr>
            <a:solidFill>
              <a:schemeClr val="accent2">
                <a:lumMod val="75000"/>
              </a:schemeClr>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Data'!$AT$26:$AT$32</c:f>
              <c:strCache>
                <c:ptCount val="7"/>
                <c:pt idx="0">
                  <c:v>Male</c:v>
                </c:pt>
                <c:pt idx="1">
                  <c:v>Female</c:v>
                </c:pt>
                <c:pt idx="2">
                  <c:v>Transgender Male</c:v>
                </c:pt>
                <c:pt idx="3">
                  <c:v>Transgender Female</c:v>
                </c:pt>
                <c:pt idx="4">
                  <c:v>Non-binary</c:v>
                </c:pt>
                <c:pt idx="5">
                  <c:v>Other</c:v>
                </c:pt>
                <c:pt idx="6">
                  <c:v>Unknown</c:v>
                </c:pt>
              </c:strCache>
            </c:strRef>
          </c:cat>
          <c:val>
            <c:numRef>
              <c:f>'ES Raw Data'!$AU$26:$AU$32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9CB0-CD45-88FF-70EAD9137732}"/>
            </c:ext>
          </c:extLst>
        </c:ser>
        <c:ser>
          <c:idx val="1"/>
          <c:order val="1"/>
          <c:tx>
            <c:strRef>
              <c:f>'ES Raw Data'!$AV$25</c:f>
              <c:strCache>
                <c:ptCount val="1"/>
                <c:pt idx="0">
                  <c:v>Moderate Engagement</c:v>
                </c:pt>
              </c:strCache>
            </c:strRef>
          </c:tx>
          <c:spPr>
            <a:solidFill>
              <a:schemeClr val="accent4"/>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Data'!$AT$26:$AT$32</c:f>
              <c:strCache>
                <c:ptCount val="7"/>
                <c:pt idx="0">
                  <c:v>Male</c:v>
                </c:pt>
                <c:pt idx="1">
                  <c:v>Female</c:v>
                </c:pt>
                <c:pt idx="2">
                  <c:v>Transgender Male</c:v>
                </c:pt>
                <c:pt idx="3">
                  <c:v>Transgender Female</c:v>
                </c:pt>
                <c:pt idx="4">
                  <c:v>Non-binary</c:v>
                </c:pt>
                <c:pt idx="5">
                  <c:v>Other</c:v>
                </c:pt>
                <c:pt idx="6">
                  <c:v>Unknown</c:v>
                </c:pt>
              </c:strCache>
            </c:strRef>
          </c:cat>
          <c:val>
            <c:numRef>
              <c:f>'ES Raw Data'!$AV$26:$AV$32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9CB0-CD45-88FF-70EAD9137732}"/>
            </c:ext>
          </c:extLst>
        </c:ser>
        <c:ser>
          <c:idx val="2"/>
          <c:order val="2"/>
          <c:tx>
            <c:strRef>
              <c:f>'ES Raw Data'!$AW$25</c:f>
              <c:strCache>
                <c:ptCount val="1"/>
                <c:pt idx="0">
                  <c:v>Higher Engagement</c:v>
                </c:pt>
              </c:strCache>
            </c:strRef>
          </c:tx>
          <c:spPr>
            <a:solidFill>
              <a:schemeClr val="accent6"/>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Data'!$AT$26:$AT$32</c:f>
              <c:strCache>
                <c:ptCount val="7"/>
                <c:pt idx="0">
                  <c:v>Male</c:v>
                </c:pt>
                <c:pt idx="1">
                  <c:v>Female</c:v>
                </c:pt>
                <c:pt idx="2">
                  <c:v>Transgender Male</c:v>
                </c:pt>
                <c:pt idx="3">
                  <c:v>Transgender Female</c:v>
                </c:pt>
                <c:pt idx="4">
                  <c:v>Non-binary</c:v>
                </c:pt>
                <c:pt idx="5">
                  <c:v>Other</c:v>
                </c:pt>
                <c:pt idx="6">
                  <c:v>Unknown</c:v>
                </c:pt>
              </c:strCache>
            </c:strRef>
          </c:cat>
          <c:val>
            <c:numRef>
              <c:f>'ES Raw Data'!$AW$26:$AW$32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9CB0-CD45-88FF-70EAD9137732}"/>
            </c:ext>
          </c:extLst>
        </c:ser>
        <c:dLbls>
          <c:dLblPos val="ctr"/>
          <c:showLegendKey val="0"/>
          <c:showVal val="1"/>
          <c:showCatName val="0"/>
          <c:showSerName val="0"/>
          <c:showPercent val="0"/>
          <c:showBubbleSize val="0"/>
        </c:dLbls>
        <c:gapWidth val="60"/>
        <c:overlap val="100"/>
        <c:axId val="619364576"/>
        <c:axId val="619365560"/>
      </c:barChart>
      <c:catAx>
        <c:axId val="61936457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19365560"/>
        <c:crosses val="autoZero"/>
        <c:auto val="1"/>
        <c:lblAlgn val="ctr"/>
        <c:lblOffset val="100"/>
        <c:noMultiLvlLbl val="0"/>
      </c:catAx>
      <c:valAx>
        <c:axId val="619365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9364576"/>
        <c:crosses val="autoZero"/>
        <c:crossBetween val="between"/>
        <c:majorUnit val="0.2"/>
      </c:valAx>
      <c:spPr>
        <a:noFill/>
        <a:ln>
          <a:noFill/>
        </a:ln>
        <a:effectLst/>
      </c:spPr>
    </c:plotArea>
    <c:legend>
      <c:legendPos val="l"/>
      <c:overlay val="0"/>
      <c:spPr>
        <a:solidFill>
          <a:schemeClr val="lt1"/>
        </a:solidFill>
        <a:ln w="12700" cap="flat" cmpd="sng" algn="ctr">
          <a:solidFill>
            <a:schemeClr val="dk1"/>
          </a:solidFill>
          <a:prstDash val="solid"/>
          <a:miter lim="800000"/>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22341459781774"/>
          <c:y val="9.9366263724076767E-2"/>
          <c:w val="0.71977880435733532"/>
          <c:h val="0.78076664872393742"/>
        </c:manualLayout>
      </c:layout>
      <c:barChart>
        <c:barDir val="bar"/>
        <c:grouping val="clustered"/>
        <c:varyColors val="0"/>
        <c:ser>
          <c:idx val="0"/>
          <c:order val="0"/>
          <c:tx>
            <c:strRef>
              <c:f>'ES Raw Data'!$BI$25</c:f>
              <c:strCache>
                <c:ptCount val="1"/>
                <c:pt idx="0">
                  <c:v>Global</c:v>
                </c:pt>
              </c:strCache>
            </c:strRef>
          </c:tx>
          <c:spPr>
            <a:solidFill>
              <a:schemeClr val="accent1"/>
            </a:solidFill>
            <a:ln>
              <a:noFill/>
            </a:ln>
            <a:effectLst>
              <a:outerShdw blurRad="50800" dist="38100" dir="5400000" algn="t" rotWithShape="0">
                <a:prstClr val="black">
                  <a:alpha val="40000"/>
                </a:prstClr>
              </a:outerShdw>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Data'!$BH$26:$BH$32</c:f>
              <c:strCache>
                <c:ptCount val="7"/>
                <c:pt idx="0">
                  <c:v>Male</c:v>
                </c:pt>
                <c:pt idx="1">
                  <c:v>Female</c:v>
                </c:pt>
                <c:pt idx="2">
                  <c:v>Transgender Male</c:v>
                </c:pt>
                <c:pt idx="3">
                  <c:v>Transgender Female</c:v>
                </c:pt>
                <c:pt idx="4">
                  <c:v>Non-binary</c:v>
                </c:pt>
                <c:pt idx="5">
                  <c:v>Other</c:v>
                </c:pt>
                <c:pt idx="6">
                  <c:v>Unknown</c:v>
                </c:pt>
              </c:strCache>
            </c:strRef>
          </c:cat>
          <c:val>
            <c:numRef>
              <c:f>'ES Raw Data'!$BI$26:$BI$32</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4774-6746-B520-38800DA5E65D}"/>
            </c:ext>
          </c:extLst>
        </c:ser>
        <c:dLbls>
          <c:dLblPos val="outEnd"/>
          <c:showLegendKey val="0"/>
          <c:showVal val="1"/>
          <c:showCatName val="0"/>
          <c:showSerName val="0"/>
          <c:showPercent val="0"/>
          <c:showBubbleSize val="0"/>
        </c:dLbls>
        <c:gapWidth val="182"/>
        <c:axId val="653520952"/>
        <c:axId val="503072320"/>
      </c:barChart>
      <c:catAx>
        <c:axId val="653520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03072320"/>
        <c:crosses val="autoZero"/>
        <c:auto val="1"/>
        <c:lblAlgn val="ctr"/>
        <c:lblOffset val="100"/>
        <c:noMultiLvlLbl val="0"/>
      </c:catAx>
      <c:valAx>
        <c:axId val="503072320"/>
        <c:scaling>
          <c:orientation val="minMax"/>
          <c:max val="4"/>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53520952"/>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3265753224141726E-2"/>
          <c:y val="0.16692112638462564"/>
          <c:w val="0.90561437805621647"/>
          <c:h val="0.6441428889185461"/>
        </c:manualLayout>
      </c:layout>
      <c:barChart>
        <c:barDir val="col"/>
        <c:grouping val="percentStacked"/>
        <c:varyColors val="0"/>
        <c:ser>
          <c:idx val="0"/>
          <c:order val="0"/>
          <c:tx>
            <c:strRef>
              <c:f>'ES Raw Data'!$AA$21</c:f>
              <c:strCache>
                <c:ptCount val="1"/>
                <c:pt idx="0">
                  <c:v>Lower Engagement</c:v>
                </c:pt>
              </c:strCache>
            </c:strRef>
          </c:tx>
          <c:spPr>
            <a:solidFill>
              <a:schemeClr val="accent2">
                <a:lumMod val="75000"/>
              </a:schemeClr>
            </a:solidFill>
            <a:ln w="19050">
              <a:solidFill>
                <a:schemeClr val="lt1"/>
              </a:solidFill>
            </a:ln>
            <a:effectLst>
              <a:outerShdw blurRad="76200" dir="18900000" sy="23000" kx="-1200000" algn="bl" rotWithShape="0">
                <a:prstClr val="black">
                  <a:alpha val="2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Data'!$Z$22:$Z$28</c:f>
              <c:strCache>
                <c:ptCount val="7"/>
                <c:pt idx="0">
                  <c:v>Male</c:v>
                </c:pt>
                <c:pt idx="1">
                  <c:v>Female</c:v>
                </c:pt>
                <c:pt idx="2">
                  <c:v>Transgender Male</c:v>
                </c:pt>
                <c:pt idx="3">
                  <c:v>Transgender Female</c:v>
                </c:pt>
                <c:pt idx="4">
                  <c:v>Non-binary</c:v>
                </c:pt>
                <c:pt idx="5">
                  <c:v>Other</c:v>
                </c:pt>
                <c:pt idx="6">
                  <c:v>Unknown</c:v>
                </c:pt>
              </c:strCache>
            </c:strRef>
          </c:cat>
          <c:val>
            <c:numRef>
              <c:f>'ES Raw Data'!$AA$22:$AA$28</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2062-CA4E-877F-ADB28FB1E81E}"/>
            </c:ext>
          </c:extLst>
        </c:ser>
        <c:ser>
          <c:idx val="1"/>
          <c:order val="1"/>
          <c:tx>
            <c:strRef>
              <c:f>'ES Raw Data'!$AB$21</c:f>
              <c:strCache>
                <c:ptCount val="1"/>
                <c:pt idx="0">
                  <c:v>Moderate Engagement</c:v>
                </c:pt>
              </c:strCache>
            </c:strRef>
          </c:tx>
          <c:spPr>
            <a:solidFill>
              <a:schemeClr val="accent4"/>
            </a:solidFill>
            <a:ln w="19050">
              <a:solidFill>
                <a:schemeClr val="lt1"/>
              </a:solidFill>
            </a:ln>
            <a:effectLst>
              <a:outerShdw blurRad="76200" dir="18900000" sy="23000" kx="-1200000" algn="bl" rotWithShape="0">
                <a:prstClr val="black">
                  <a:alpha val="2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Data'!$Z$22:$Z$28</c:f>
              <c:strCache>
                <c:ptCount val="7"/>
                <c:pt idx="0">
                  <c:v>Male</c:v>
                </c:pt>
                <c:pt idx="1">
                  <c:v>Female</c:v>
                </c:pt>
                <c:pt idx="2">
                  <c:v>Transgender Male</c:v>
                </c:pt>
                <c:pt idx="3">
                  <c:v>Transgender Female</c:v>
                </c:pt>
                <c:pt idx="4">
                  <c:v>Non-binary</c:v>
                </c:pt>
                <c:pt idx="5">
                  <c:v>Other</c:v>
                </c:pt>
                <c:pt idx="6">
                  <c:v>Unknown</c:v>
                </c:pt>
              </c:strCache>
            </c:strRef>
          </c:cat>
          <c:val>
            <c:numRef>
              <c:f>'ES Raw Data'!$AB$22:$AB$28</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2062-CA4E-877F-ADB28FB1E81E}"/>
            </c:ext>
          </c:extLst>
        </c:ser>
        <c:ser>
          <c:idx val="2"/>
          <c:order val="2"/>
          <c:tx>
            <c:strRef>
              <c:f>'ES Raw Data'!$AC$21</c:f>
              <c:strCache>
                <c:ptCount val="1"/>
                <c:pt idx="0">
                  <c:v>Higher Engagement </c:v>
                </c:pt>
              </c:strCache>
            </c:strRef>
          </c:tx>
          <c:spPr>
            <a:solidFill>
              <a:schemeClr val="accent6"/>
            </a:solidFill>
            <a:ln w="19050">
              <a:solidFill>
                <a:schemeClr val="lt1"/>
              </a:solidFill>
            </a:ln>
            <a:effectLst>
              <a:outerShdw blurRad="76200" dir="18900000" sy="23000" kx="-1200000" algn="bl" rotWithShape="0">
                <a:prstClr val="black">
                  <a:alpha val="2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Data'!$Z$22:$Z$28</c:f>
              <c:strCache>
                <c:ptCount val="7"/>
                <c:pt idx="0">
                  <c:v>Male</c:v>
                </c:pt>
                <c:pt idx="1">
                  <c:v>Female</c:v>
                </c:pt>
                <c:pt idx="2">
                  <c:v>Transgender Male</c:v>
                </c:pt>
                <c:pt idx="3">
                  <c:v>Transgender Female</c:v>
                </c:pt>
                <c:pt idx="4">
                  <c:v>Non-binary</c:v>
                </c:pt>
                <c:pt idx="5">
                  <c:v>Other</c:v>
                </c:pt>
                <c:pt idx="6">
                  <c:v>Unknown</c:v>
                </c:pt>
              </c:strCache>
            </c:strRef>
          </c:cat>
          <c:val>
            <c:numRef>
              <c:f>'ES Raw Data'!$AC$22:$AC$28</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2062-CA4E-877F-ADB28FB1E81E}"/>
            </c:ext>
          </c:extLst>
        </c:ser>
        <c:dLbls>
          <c:dLblPos val="ctr"/>
          <c:showLegendKey val="0"/>
          <c:showVal val="1"/>
          <c:showCatName val="0"/>
          <c:showSerName val="0"/>
          <c:showPercent val="0"/>
          <c:showBubbleSize val="0"/>
        </c:dLbls>
        <c:gapWidth val="96"/>
        <c:overlap val="100"/>
        <c:axId val="594432768"/>
        <c:axId val="594433424"/>
      </c:barChart>
      <c:catAx>
        <c:axId val="594432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94433424"/>
        <c:crosses val="autoZero"/>
        <c:auto val="1"/>
        <c:lblAlgn val="ctr"/>
        <c:lblOffset val="100"/>
        <c:noMultiLvlLbl val="0"/>
      </c:catAx>
      <c:valAx>
        <c:axId val="594433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b="0" baseline="0"/>
                  <a:t>PERCENTAGE OF STUDENTS IN EACH CATEGORY</a:t>
                </a:r>
                <a:endParaRPr lang="en-US" sz="1400" b="0"/>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94432768"/>
        <c:crosses val="autoZero"/>
        <c:crossBetween val="between"/>
      </c:valAx>
      <c:spPr>
        <a:noFill/>
        <a:ln>
          <a:noFill/>
        </a:ln>
        <a:effectLst/>
      </c:spPr>
    </c:plotArea>
    <c:legend>
      <c:legendPos val="t"/>
      <c:layout>
        <c:manualLayout>
          <c:xMode val="edge"/>
          <c:yMode val="edge"/>
          <c:x val="0.41440212898506829"/>
          <c:y val="6.3940922638907438E-2"/>
          <c:w val="0.55060082720381565"/>
          <c:h val="5.4100943984850498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68497653883213"/>
          <c:y val="0.10263783441449609"/>
          <c:w val="0.69300715213356479"/>
          <c:h val="0.70767682256725706"/>
        </c:manualLayout>
      </c:layout>
      <c:barChart>
        <c:barDir val="col"/>
        <c:grouping val="percentStacked"/>
        <c:varyColors val="0"/>
        <c:ser>
          <c:idx val="0"/>
          <c:order val="0"/>
          <c:tx>
            <c:strRef>
              <c:f>'ES Raw Data'!$AE$6</c:f>
              <c:strCache>
                <c:ptCount val="1"/>
                <c:pt idx="0">
                  <c:v>Lower Engagement</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Data'!$AF$5:$AI$5</c:f>
              <c:strCache>
                <c:ptCount val="4"/>
                <c:pt idx="0">
                  <c:v>Emotional Engagement</c:v>
                </c:pt>
                <c:pt idx="1">
                  <c:v>Social Engagement</c:v>
                </c:pt>
                <c:pt idx="2">
                  <c:v>Behavioral Engagement</c:v>
                </c:pt>
                <c:pt idx="3">
                  <c:v>Cognitive Engagement</c:v>
                </c:pt>
              </c:strCache>
            </c:strRef>
          </c:cat>
          <c:val>
            <c:numRef>
              <c:f>'ES Raw Data'!$AF$6:$AI$6</c:f>
              <c:numCache>
                <c:formatCode>0.00%</c:formatCode>
                <c:ptCount val="4"/>
                <c:pt idx="0">
                  <c:v>0</c:v>
                </c:pt>
                <c:pt idx="1">
                  <c:v>0</c:v>
                </c:pt>
                <c:pt idx="2">
                  <c:v>0</c:v>
                </c:pt>
                <c:pt idx="3">
                  <c:v>0</c:v>
                </c:pt>
              </c:numCache>
            </c:numRef>
          </c:val>
          <c:extLst>
            <c:ext xmlns:c16="http://schemas.microsoft.com/office/drawing/2014/chart" uri="{C3380CC4-5D6E-409C-BE32-E72D297353CC}">
              <c16:uniqueId val="{00000000-DC8D-4B84-9D4F-C22809FF8A8B}"/>
            </c:ext>
          </c:extLst>
        </c:ser>
        <c:ser>
          <c:idx val="1"/>
          <c:order val="1"/>
          <c:tx>
            <c:strRef>
              <c:f>'ES Raw Data'!$AE$7</c:f>
              <c:strCache>
                <c:ptCount val="1"/>
                <c:pt idx="0">
                  <c:v>Moderate Engagement</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Data'!$AF$5:$AI$5</c:f>
              <c:strCache>
                <c:ptCount val="4"/>
                <c:pt idx="0">
                  <c:v>Emotional Engagement</c:v>
                </c:pt>
                <c:pt idx="1">
                  <c:v>Social Engagement</c:v>
                </c:pt>
                <c:pt idx="2">
                  <c:v>Behavioral Engagement</c:v>
                </c:pt>
                <c:pt idx="3">
                  <c:v>Cognitive Engagement</c:v>
                </c:pt>
              </c:strCache>
            </c:strRef>
          </c:cat>
          <c:val>
            <c:numRef>
              <c:f>'ES Raw Data'!$AF$7:$AI$7</c:f>
              <c:numCache>
                <c:formatCode>0.00%</c:formatCode>
                <c:ptCount val="4"/>
                <c:pt idx="0">
                  <c:v>0</c:v>
                </c:pt>
                <c:pt idx="1">
                  <c:v>0</c:v>
                </c:pt>
                <c:pt idx="2">
                  <c:v>0</c:v>
                </c:pt>
                <c:pt idx="3">
                  <c:v>0</c:v>
                </c:pt>
              </c:numCache>
            </c:numRef>
          </c:val>
          <c:extLst>
            <c:ext xmlns:c16="http://schemas.microsoft.com/office/drawing/2014/chart" uri="{C3380CC4-5D6E-409C-BE32-E72D297353CC}">
              <c16:uniqueId val="{00000001-DC8D-4B84-9D4F-C22809FF8A8B}"/>
            </c:ext>
          </c:extLst>
        </c:ser>
        <c:ser>
          <c:idx val="2"/>
          <c:order val="2"/>
          <c:tx>
            <c:strRef>
              <c:f>'ES Raw Data'!$AE$8</c:f>
              <c:strCache>
                <c:ptCount val="1"/>
                <c:pt idx="0">
                  <c:v>Higher Engagement </c:v>
                </c:pt>
              </c:strCache>
            </c:strRef>
          </c:tx>
          <c:spPr>
            <a:solidFill>
              <a:schemeClr val="accent6"/>
            </a:solidFill>
            <a:ln>
              <a:noFill/>
            </a:ln>
            <a:effectLst/>
          </c:spPr>
          <c:invertIfNegative val="0"/>
          <c:dLbls>
            <c:dLbl>
              <c:idx val="1"/>
              <c:tx>
                <c:rich>
                  <a:bodyPr/>
                  <a:lstStyle/>
                  <a:p>
                    <a:fld id="{00AE6E37-FDD1-7444-9ED4-C49B414C65DD}" type="VALUE">
                      <a:rPr lang="en-US"/>
                      <a:pPr/>
                      <a:t>[VALUE]</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F739-F247-95F6-3EACF52AB15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Data'!$AF$5:$AI$5</c:f>
              <c:strCache>
                <c:ptCount val="4"/>
                <c:pt idx="0">
                  <c:v>Emotional Engagement</c:v>
                </c:pt>
                <c:pt idx="1">
                  <c:v>Social Engagement</c:v>
                </c:pt>
                <c:pt idx="2">
                  <c:v>Behavioral Engagement</c:v>
                </c:pt>
                <c:pt idx="3">
                  <c:v>Cognitive Engagement</c:v>
                </c:pt>
              </c:strCache>
            </c:strRef>
          </c:cat>
          <c:val>
            <c:numRef>
              <c:f>'ES Raw Data'!$AF$8:$AI$8</c:f>
              <c:numCache>
                <c:formatCode>0.00%</c:formatCode>
                <c:ptCount val="4"/>
                <c:pt idx="0">
                  <c:v>0</c:v>
                </c:pt>
                <c:pt idx="1">
                  <c:v>0</c:v>
                </c:pt>
                <c:pt idx="2">
                  <c:v>0</c:v>
                </c:pt>
                <c:pt idx="3">
                  <c:v>0</c:v>
                </c:pt>
              </c:numCache>
            </c:numRef>
          </c:val>
          <c:extLst>
            <c:ext xmlns:c16="http://schemas.microsoft.com/office/drawing/2014/chart" uri="{C3380CC4-5D6E-409C-BE32-E72D297353CC}">
              <c16:uniqueId val="{00000002-DC8D-4B84-9D4F-C22809FF8A8B}"/>
            </c:ext>
          </c:extLst>
        </c:ser>
        <c:dLbls>
          <c:showLegendKey val="0"/>
          <c:showVal val="1"/>
          <c:showCatName val="0"/>
          <c:showSerName val="0"/>
          <c:showPercent val="0"/>
          <c:showBubbleSize val="0"/>
        </c:dLbls>
        <c:gapWidth val="173"/>
        <c:overlap val="100"/>
        <c:axId val="669276392"/>
        <c:axId val="669278032"/>
      </c:barChart>
      <c:catAx>
        <c:axId val="669276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crossAx val="669278032"/>
        <c:crosses val="autoZero"/>
        <c:auto val="1"/>
        <c:lblAlgn val="ctr"/>
        <c:lblOffset val="100"/>
        <c:noMultiLvlLbl val="0"/>
      </c:catAx>
      <c:valAx>
        <c:axId val="669278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baseline="0"/>
                  <a:t>PERCENTAGE OF STUDENTS IN EACH CATEGORY</a:t>
                </a:r>
                <a:endParaRPr lang="en-US" sz="1600"/>
              </a:p>
            </c:rich>
          </c:tx>
          <c:layout>
            <c:manualLayout>
              <c:xMode val="edge"/>
              <c:yMode val="edge"/>
              <c:x val="6.01799807405426E-2"/>
              <c:y val="0.24140481932757024"/>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69276392"/>
        <c:crosses val="autoZero"/>
        <c:crossBetween val="between"/>
      </c:valAx>
      <c:spPr>
        <a:noFill/>
        <a:ln>
          <a:noFill/>
        </a:ln>
        <a:effectLst/>
      </c:spPr>
    </c:plotArea>
    <c:legend>
      <c:legendPos val="t"/>
      <c:layout>
        <c:manualLayout>
          <c:xMode val="edge"/>
          <c:yMode val="edge"/>
          <c:x val="5.1700250228359654E-2"/>
          <c:y val="2.8798105274081533E-2"/>
          <c:w val="0.89160098624035644"/>
          <c:h val="3.80790771359610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Cognitive Engagement</a:t>
            </a:r>
          </a:p>
        </c:rich>
      </c:tx>
      <c:layout>
        <c:manualLayout>
          <c:xMode val="edge"/>
          <c:yMode val="edge"/>
          <c:x val="0.39331605087825561"/>
          <c:y val="1.8292733602408424E-2"/>
        </c:manualLayout>
      </c:layout>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317552998182918"/>
          <c:y val="9.7278753722169223E-2"/>
          <c:w val="0.5932674338784576"/>
          <c:h val="0.834923577747824"/>
        </c:manualLayout>
      </c:layout>
      <c:barChart>
        <c:barDir val="bar"/>
        <c:grouping val="percentStacked"/>
        <c:varyColors val="0"/>
        <c:ser>
          <c:idx val="0"/>
          <c:order val="0"/>
          <c:tx>
            <c:strRef>
              <c:f>'ES Raw Data'!$BD$25</c:f>
              <c:strCache>
                <c:ptCount val="1"/>
                <c:pt idx="0">
                  <c:v>Lower</c:v>
                </c:pt>
              </c:strCache>
            </c:strRef>
          </c:tx>
          <c:spPr>
            <a:solidFill>
              <a:schemeClr val="accent2">
                <a:lumMod val="75000"/>
              </a:schemeClr>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Data'!$AT$26:$AT$32</c:f>
              <c:strCache>
                <c:ptCount val="7"/>
                <c:pt idx="0">
                  <c:v>Male</c:v>
                </c:pt>
                <c:pt idx="1">
                  <c:v>Female</c:v>
                </c:pt>
                <c:pt idx="2">
                  <c:v>Transgender Male</c:v>
                </c:pt>
                <c:pt idx="3">
                  <c:v>Transgender Female</c:v>
                </c:pt>
                <c:pt idx="4">
                  <c:v>Non-binary</c:v>
                </c:pt>
                <c:pt idx="5">
                  <c:v>Other</c:v>
                </c:pt>
                <c:pt idx="6">
                  <c:v>Unknown</c:v>
                </c:pt>
              </c:strCache>
            </c:strRef>
          </c:cat>
          <c:val>
            <c:numRef>
              <c:f>'ES Raw Data'!$BD$26:$BD$32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E52-CB41-A284-A51BDDEC1CB1}"/>
            </c:ext>
          </c:extLst>
        </c:ser>
        <c:ser>
          <c:idx val="1"/>
          <c:order val="1"/>
          <c:tx>
            <c:strRef>
              <c:f>'ES Raw Data'!$BE$25</c:f>
              <c:strCache>
                <c:ptCount val="1"/>
                <c:pt idx="0">
                  <c:v>Moderate</c:v>
                </c:pt>
              </c:strCache>
            </c:strRef>
          </c:tx>
          <c:spPr>
            <a:solidFill>
              <a:schemeClr val="accent4"/>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Data'!$AT$26:$AT$32</c:f>
              <c:strCache>
                <c:ptCount val="7"/>
                <c:pt idx="0">
                  <c:v>Male</c:v>
                </c:pt>
                <c:pt idx="1">
                  <c:v>Female</c:v>
                </c:pt>
                <c:pt idx="2">
                  <c:v>Transgender Male</c:v>
                </c:pt>
                <c:pt idx="3">
                  <c:v>Transgender Female</c:v>
                </c:pt>
                <c:pt idx="4">
                  <c:v>Non-binary</c:v>
                </c:pt>
                <c:pt idx="5">
                  <c:v>Other</c:v>
                </c:pt>
                <c:pt idx="6">
                  <c:v>Unknown</c:v>
                </c:pt>
              </c:strCache>
            </c:strRef>
          </c:cat>
          <c:val>
            <c:numRef>
              <c:f>'ES Raw Data'!$BE$26:$BE$32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BE52-CB41-A284-A51BDDEC1CB1}"/>
            </c:ext>
          </c:extLst>
        </c:ser>
        <c:ser>
          <c:idx val="2"/>
          <c:order val="2"/>
          <c:tx>
            <c:strRef>
              <c:f>'ES Raw Data'!$BF$25</c:f>
              <c:strCache>
                <c:ptCount val="1"/>
                <c:pt idx="0">
                  <c:v>Higher</c:v>
                </c:pt>
              </c:strCache>
            </c:strRef>
          </c:tx>
          <c:spPr>
            <a:solidFill>
              <a:schemeClr val="accent6"/>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Data'!$AT$26:$AT$32</c:f>
              <c:strCache>
                <c:ptCount val="7"/>
                <c:pt idx="0">
                  <c:v>Male</c:v>
                </c:pt>
                <c:pt idx="1">
                  <c:v>Female</c:v>
                </c:pt>
                <c:pt idx="2">
                  <c:v>Transgender Male</c:v>
                </c:pt>
                <c:pt idx="3">
                  <c:v>Transgender Female</c:v>
                </c:pt>
                <c:pt idx="4">
                  <c:v>Non-binary</c:v>
                </c:pt>
                <c:pt idx="5">
                  <c:v>Other</c:v>
                </c:pt>
                <c:pt idx="6">
                  <c:v>Unknown</c:v>
                </c:pt>
              </c:strCache>
            </c:strRef>
          </c:cat>
          <c:val>
            <c:numRef>
              <c:f>'ES Raw Data'!$BF$26:$BF$32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BE52-CB41-A284-A51BDDEC1CB1}"/>
            </c:ext>
          </c:extLst>
        </c:ser>
        <c:dLbls>
          <c:dLblPos val="ctr"/>
          <c:showLegendKey val="0"/>
          <c:showVal val="1"/>
          <c:showCatName val="0"/>
          <c:showSerName val="0"/>
          <c:showPercent val="0"/>
          <c:showBubbleSize val="0"/>
        </c:dLbls>
        <c:gapWidth val="60"/>
        <c:overlap val="100"/>
        <c:axId val="619364576"/>
        <c:axId val="619365560"/>
      </c:barChart>
      <c:catAx>
        <c:axId val="61936457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19365560"/>
        <c:crosses val="autoZero"/>
        <c:auto val="1"/>
        <c:lblAlgn val="ctr"/>
        <c:lblOffset val="100"/>
        <c:noMultiLvlLbl val="0"/>
      </c:catAx>
      <c:valAx>
        <c:axId val="619365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9364576"/>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Behavioral Engagement</a:t>
            </a:r>
          </a:p>
        </c:rich>
      </c:tx>
      <c:layout>
        <c:manualLayout>
          <c:xMode val="edge"/>
          <c:yMode val="edge"/>
          <c:x val="0.44990557474590515"/>
          <c:y val="3.3994338038946845E-2"/>
        </c:manualLayout>
      </c:layout>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34904626686964"/>
          <c:y val="0.11096235413302576"/>
          <c:w val="0.65623595283818403"/>
          <c:h val="0.81949085723630533"/>
        </c:manualLayout>
      </c:layout>
      <c:barChart>
        <c:barDir val="bar"/>
        <c:grouping val="percentStacked"/>
        <c:varyColors val="0"/>
        <c:ser>
          <c:idx val="0"/>
          <c:order val="0"/>
          <c:tx>
            <c:strRef>
              <c:f>'ES Raw Data'!$BA$25</c:f>
              <c:strCache>
                <c:ptCount val="1"/>
                <c:pt idx="0">
                  <c:v>Lower</c:v>
                </c:pt>
              </c:strCache>
            </c:strRef>
          </c:tx>
          <c:spPr>
            <a:solidFill>
              <a:schemeClr val="accent2">
                <a:shade val="65000"/>
              </a:schemeClr>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Data'!$AT$26:$AT$32</c:f>
              <c:strCache>
                <c:ptCount val="7"/>
                <c:pt idx="0">
                  <c:v>Male</c:v>
                </c:pt>
                <c:pt idx="1">
                  <c:v>Female</c:v>
                </c:pt>
                <c:pt idx="2">
                  <c:v>Transgender Male</c:v>
                </c:pt>
                <c:pt idx="3">
                  <c:v>Transgender Female</c:v>
                </c:pt>
                <c:pt idx="4">
                  <c:v>Non-binary</c:v>
                </c:pt>
                <c:pt idx="5">
                  <c:v>Other</c:v>
                </c:pt>
                <c:pt idx="6">
                  <c:v>Unknown</c:v>
                </c:pt>
              </c:strCache>
            </c:strRef>
          </c:cat>
          <c:val>
            <c:numRef>
              <c:f>'ES Raw Data'!$BA$26:$BA$32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CE9-3846-A990-6CD55DCD944D}"/>
            </c:ext>
          </c:extLst>
        </c:ser>
        <c:ser>
          <c:idx val="1"/>
          <c:order val="1"/>
          <c:tx>
            <c:strRef>
              <c:f>'ES Raw Data'!$BB$25</c:f>
              <c:strCache>
                <c:ptCount val="1"/>
                <c:pt idx="0">
                  <c:v>Moderate</c:v>
                </c:pt>
              </c:strCache>
            </c:strRef>
          </c:tx>
          <c:spPr>
            <a:solidFill>
              <a:schemeClr val="accent4"/>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Data'!$AT$26:$AT$32</c:f>
              <c:strCache>
                <c:ptCount val="7"/>
                <c:pt idx="0">
                  <c:v>Male</c:v>
                </c:pt>
                <c:pt idx="1">
                  <c:v>Female</c:v>
                </c:pt>
                <c:pt idx="2">
                  <c:v>Transgender Male</c:v>
                </c:pt>
                <c:pt idx="3">
                  <c:v>Transgender Female</c:v>
                </c:pt>
                <c:pt idx="4">
                  <c:v>Non-binary</c:v>
                </c:pt>
                <c:pt idx="5">
                  <c:v>Other</c:v>
                </c:pt>
                <c:pt idx="6">
                  <c:v>Unknown</c:v>
                </c:pt>
              </c:strCache>
            </c:strRef>
          </c:cat>
          <c:val>
            <c:numRef>
              <c:f>'ES Raw Data'!$BB$26:$BB$32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1CE9-3846-A990-6CD55DCD944D}"/>
            </c:ext>
          </c:extLst>
        </c:ser>
        <c:ser>
          <c:idx val="2"/>
          <c:order val="2"/>
          <c:tx>
            <c:strRef>
              <c:f>'ES Raw Data'!$BC$25</c:f>
              <c:strCache>
                <c:ptCount val="1"/>
                <c:pt idx="0">
                  <c:v>Higher</c:v>
                </c:pt>
              </c:strCache>
            </c:strRef>
          </c:tx>
          <c:spPr>
            <a:solidFill>
              <a:schemeClr val="accent6"/>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Data'!$AT$26:$AT$32</c:f>
              <c:strCache>
                <c:ptCount val="7"/>
                <c:pt idx="0">
                  <c:v>Male</c:v>
                </c:pt>
                <c:pt idx="1">
                  <c:v>Female</c:v>
                </c:pt>
                <c:pt idx="2">
                  <c:v>Transgender Male</c:v>
                </c:pt>
                <c:pt idx="3">
                  <c:v>Transgender Female</c:v>
                </c:pt>
                <c:pt idx="4">
                  <c:v>Non-binary</c:v>
                </c:pt>
                <c:pt idx="5">
                  <c:v>Other</c:v>
                </c:pt>
                <c:pt idx="6">
                  <c:v>Unknown</c:v>
                </c:pt>
              </c:strCache>
            </c:strRef>
          </c:cat>
          <c:val>
            <c:numRef>
              <c:f>'ES Raw Data'!$BC$26:$BC$32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1CE9-3846-A990-6CD55DCD944D}"/>
            </c:ext>
          </c:extLst>
        </c:ser>
        <c:dLbls>
          <c:dLblPos val="ctr"/>
          <c:showLegendKey val="0"/>
          <c:showVal val="1"/>
          <c:showCatName val="0"/>
          <c:showSerName val="0"/>
          <c:showPercent val="0"/>
          <c:showBubbleSize val="0"/>
        </c:dLbls>
        <c:gapWidth val="60"/>
        <c:overlap val="100"/>
        <c:axId val="619364576"/>
        <c:axId val="619365560"/>
      </c:barChart>
      <c:catAx>
        <c:axId val="61936457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19365560"/>
        <c:crosses val="autoZero"/>
        <c:auto val="1"/>
        <c:lblAlgn val="ctr"/>
        <c:lblOffset val="100"/>
        <c:noMultiLvlLbl val="0"/>
      </c:catAx>
      <c:valAx>
        <c:axId val="619365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9364576"/>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0971530446370291"/>
          <c:y val="0.21523379892301531"/>
          <c:w val="0.88341651097746421"/>
          <c:h val="0.63544872390771168"/>
        </c:manualLayout>
      </c:layout>
      <c:barChart>
        <c:barDir val="col"/>
        <c:grouping val="percentStacked"/>
        <c:varyColors val="0"/>
        <c:ser>
          <c:idx val="0"/>
          <c:order val="0"/>
          <c:tx>
            <c:strRef>
              <c:f>'ES Raw Data'!$AA$35</c:f>
              <c:strCache>
                <c:ptCount val="1"/>
                <c:pt idx="0">
                  <c:v>Lower Engagement</c:v>
                </c:pt>
              </c:strCache>
            </c:strRef>
          </c:tx>
          <c:spPr>
            <a:solidFill>
              <a:schemeClr val="accent2">
                <a:lumMod val="75000"/>
              </a:schemeClr>
            </a:solidFill>
            <a:ln>
              <a:noFill/>
            </a:ln>
            <a:effectLst>
              <a:outerShdw blurRad="76200" dir="18900000" sy="23000" kx="-1200000" algn="bl" rotWithShape="0">
                <a:prstClr val="black">
                  <a:alpha val="2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Data'!$Z$36:$Z$41</c:f>
              <c:strCache>
                <c:ptCount val="6"/>
                <c:pt idx="0">
                  <c:v>Kindergarten</c:v>
                </c:pt>
                <c:pt idx="1">
                  <c:v>1st Grade</c:v>
                </c:pt>
                <c:pt idx="2">
                  <c:v>2nd Grade</c:v>
                </c:pt>
                <c:pt idx="3">
                  <c:v>3rd Grade</c:v>
                </c:pt>
                <c:pt idx="4">
                  <c:v>4th Grade</c:v>
                </c:pt>
                <c:pt idx="5">
                  <c:v>5th Grade</c:v>
                </c:pt>
              </c:strCache>
            </c:strRef>
          </c:cat>
          <c:val>
            <c:numRef>
              <c:f>'ES Raw Data'!$AA$36:$AA$41</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BC74-A44C-9E1E-D5F3AAA5850F}"/>
            </c:ext>
          </c:extLst>
        </c:ser>
        <c:ser>
          <c:idx val="1"/>
          <c:order val="1"/>
          <c:tx>
            <c:strRef>
              <c:f>'ES Raw Data'!$AB$35</c:f>
              <c:strCache>
                <c:ptCount val="1"/>
                <c:pt idx="0">
                  <c:v>Moderate Engagement</c:v>
                </c:pt>
              </c:strCache>
            </c:strRef>
          </c:tx>
          <c:spPr>
            <a:solidFill>
              <a:schemeClr val="accent4"/>
            </a:solidFill>
            <a:ln>
              <a:noFill/>
            </a:ln>
            <a:effectLst>
              <a:outerShdw blurRad="76200" dir="18900000" sy="23000" kx="-1200000" algn="bl" rotWithShape="0">
                <a:prstClr val="black">
                  <a:alpha val="2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Data'!$Z$36:$Z$41</c:f>
              <c:strCache>
                <c:ptCount val="6"/>
                <c:pt idx="0">
                  <c:v>Kindergarten</c:v>
                </c:pt>
                <c:pt idx="1">
                  <c:v>1st Grade</c:v>
                </c:pt>
                <c:pt idx="2">
                  <c:v>2nd Grade</c:v>
                </c:pt>
                <c:pt idx="3">
                  <c:v>3rd Grade</c:v>
                </c:pt>
                <c:pt idx="4">
                  <c:v>4th Grade</c:v>
                </c:pt>
                <c:pt idx="5">
                  <c:v>5th Grade</c:v>
                </c:pt>
              </c:strCache>
            </c:strRef>
          </c:cat>
          <c:val>
            <c:numRef>
              <c:f>'ES Raw Data'!$AB$36:$AB$41</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BC74-A44C-9E1E-D5F3AAA5850F}"/>
            </c:ext>
          </c:extLst>
        </c:ser>
        <c:ser>
          <c:idx val="2"/>
          <c:order val="2"/>
          <c:tx>
            <c:strRef>
              <c:f>'ES Raw Data'!$AC$35</c:f>
              <c:strCache>
                <c:ptCount val="1"/>
                <c:pt idx="0">
                  <c:v>Higher Engagement</c:v>
                </c:pt>
              </c:strCache>
            </c:strRef>
          </c:tx>
          <c:spPr>
            <a:solidFill>
              <a:schemeClr val="accent6"/>
            </a:solidFill>
            <a:ln>
              <a:noFill/>
            </a:ln>
            <a:effectLst>
              <a:outerShdw blurRad="76200" dir="18900000" sy="23000" kx="-1200000" algn="bl" rotWithShape="0">
                <a:prstClr val="black">
                  <a:alpha val="2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Data'!$Z$36:$Z$41</c:f>
              <c:strCache>
                <c:ptCount val="6"/>
                <c:pt idx="0">
                  <c:v>Kindergarten</c:v>
                </c:pt>
                <c:pt idx="1">
                  <c:v>1st Grade</c:v>
                </c:pt>
                <c:pt idx="2">
                  <c:v>2nd Grade</c:v>
                </c:pt>
                <c:pt idx="3">
                  <c:v>3rd Grade</c:v>
                </c:pt>
                <c:pt idx="4">
                  <c:v>4th Grade</c:v>
                </c:pt>
                <c:pt idx="5">
                  <c:v>5th Grade</c:v>
                </c:pt>
              </c:strCache>
            </c:strRef>
          </c:cat>
          <c:val>
            <c:numRef>
              <c:f>'ES Raw Data'!$AC$36:$AC$41</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BC74-A44C-9E1E-D5F3AAA5850F}"/>
            </c:ext>
          </c:extLst>
        </c:ser>
        <c:dLbls>
          <c:showLegendKey val="0"/>
          <c:showVal val="0"/>
          <c:showCatName val="0"/>
          <c:showSerName val="0"/>
          <c:showPercent val="0"/>
          <c:showBubbleSize val="0"/>
        </c:dLbls>
        <c:gapWidth val="130"/>
        <c:overlap val="100"/>
        <c:axId val="708495264"/>
        <c:axId val="708495592"/>
      </c:barChart>
      <c:catAx>
        <c:axId val="70849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08495592"/>
        <c:crosses val="autoZero"/>
        <c:auto val="1"/>
        <c:lblAlgn val="ctr"/>
        <c:lblOffset val="100"/>
        <c:noMultiLvlLbl val="0"/>
      </c:catAx>
      <c:valAx>
        <c:axId val="708495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baseline="0"/>
                  <a:t>PERCENTAGE OF STUDENTS IN EACH CATEGORY</a:t>
                </a:r>
                <a:endParaRPr lang="en-US" sz="1600"/>
              </a:p>
            </c:rich>
          </c:tx>
          <c:layout>
            <c:manualLayout>
              <c:xMode val="edge"/>
              <c:yMode val="edge"/>
              <c:x val="1.9515375504656901E-2"/>
              <c:y val="0.16986454464622974"/>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08495264"/>
        <c:crosses val="autoZero"/>
        <c:crossBetween val="between"/>
      </c:valAx>
      <c:spPr>
        <a:noFill/>
        <a:ln>
          <a:noFill/>
        </a:ln>
        <a:effectLst/>
      </c:spPr>
    </c:plotArea>
    <c:legend>
      <c:legendPos val="t"/>
      <c:layout>
        <c:manualLayout>
          <c:xMode val="edge"/>
          <c:yMode val="edge"/>
          <c:x val="3.5033133234583305E-2"/>
          <c:y val="0.12842047890942671"/>
          <c:w val="0.96496686676541665"/>
          <c:h val="5.362100721481790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22041732533611"/>
          <c:y val="0.1065169701815003"/>
          <c:w val="0.7529518218046467"/>
          <c:h val="0.73350390193838233"/>
        </c:manualLayout>
      </c:layout>
      <c:barChart>
        <c:barDir val="bar"/>
        <c:grouping val="clustered"/>
        <c:varyColors val="0"/>
        <c:ser>
          <c:idx val="0"/>
          <c:order val="0"/>
          <c:spPr>
            <a:solidFill>
              <a:schemeClr val="accent1"/>
            </a:solidFill>
            <a:ln>
              <a:noFill/>
            </a:ln>
            <a:effectLst>
              <a:outerShdw blurRad="50800" dist="38100" dir="5400000" algn="t" rotWithShape="0">
                <a:prstClr val="black">
                  <a:alpha val="40000"/>
                </a:prstClr>
              </a:outerShdw>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Data'!$BH$41:$BH$46</c:f>
              <c:strCache>
                <c:ptCount val="6"/>
                <c:pt idx="0">
                  <c:v>Kindergarten</c:v>
                </c:pt>
                <c:pt idx="1">
                  <c:v>1st Grade</c:v>
                </c:pt>
                <c:pt idx="2">
                  <c:v>2nd Grade</c:v>
                </c:pt>
                <c:pt idx="3">
                  <c:v>3rd Grade</c:v>
                </c:pt>
                <c:pt idx="4">
                  <c:v>4th Grade</c:v>
                </c:pt>
                <c:pt idx="5">
                  <c:v>5th Grade</c:v>
                </c:pt>
              </c:strCache>
            </c:strRef>
          </c:cat>
          <c:val>
            <c:numRef>
              <c:f>'ES Raw Data'!$BI$41:$BI$46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D21-E941-BD1D-7C39525FC3D5}"/>
            </c:ext>
          </c:extLst>
        </c:ser>
        <c:dLbls>
          <c:dLblPos val="outEnd"/>
          <c:showLegendKey val="0"/>
          <c:showVal val="1"/>
          <c:showCatName val="0"/>
          <c:showSerName val="0"/>
          <c:showPercent val="0"/>
          <c:showBubbleSize val="0"/>
        </c:dLbls>
        <c:gapWidth val="182"/>
        <c:overlap val="-21"/>
        <c:axId val="665970008"/>
        <c:axId val="665970992"/>
      </c:barChart>
      <c:catAx>
        <c:axId val="66597000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65970992"/>
        <c:crosses val="autoZero"/>
        <c:auto val="1"/>
        <c:lblAlgn val="ctr"/>
        <c:lblOffset val="100"/>
        <c:noMultiLvlLbl val="0"/>
      </c:catAx>
      <c:valAx>
        <c:axId val="665970992"/>
        <c:scaling>
          <c:orientation val="minMax"/>
          <c:max val="4"/>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65970008"/>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Emotional Engagement</a:t>
            </a:r>
          </a:p>
        </c:rich>
      </c:tx>
      <c:layout>
        <c:manualLayout>
          <c:xMode val="edge"/>
          <c:yMode val="edge"/>
          <c:x val="0.51346856490366777"/>
          <c:y val="9.9071940052010796E-2"/>
        </c:manualLayout>
      </c:layout>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9169224665030766"/>
          <c:y val="0.17586752820986279"/>
          <c:w val="0.5673840828007074"/>
          <c:h val="0.75335700448287801"/>
        </c:manualLayout>
      </c:layout>
      <c:barChart>
        <c:barDir val="bar"/>
        <c:grouping val="percentStacked"/>
        <c:varyColors val="0"/>
        <c:ser>
          <c:idx val="0"/>
          <c:order val="0"/>
          <c:tx>
            <c:strRef>
              <c:f>'ES Raw Data'!$AU$40</c:f>
              <c:strCache>
                <c:ptCount val="1"/>
                <c:pt idx="0">
                  <c:v>Lower Engagement</c:v>
                </c:pt>
              </c:strCache>
            </c:strRef>
          </c:tx>
          <c:spPr>
            <a:solidFill>
              <a:schemeClr val="accent2">
                <a:lumMod val="75000"/>
              </a:schemeClr>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Data'!$AT$41:$AT$46</c:f>
              <c:strCache>
                <c:ptCount val="6"/>
                <c:pt idx="0">
                  <c:v>Kindergarten</c:v>
                </c:pt>
                <c:pt idx="1">
                  <c:v>1st Grade</c:v>
                </c:pt>
                <c:pt idx="2">
                  <c:v>2nd Grade</c:v>
                </c:pt>
                <c:pt idx="3">
                  <c:v>3rd Grade</c:v>
                </c:pt>
                <c:pt idx="4">
                  <c:v>4th Grade</c:v>
                </c:pt>
                <c:pt idx="5">
                  <c:v>5th Grade</c:v>
                </c:pt>
              </c:strCache>
            </c:strRef>
          </c:cat>
          <c:val>
            <c:numRef>
              <c:f>'ES Raw Data'!$AU$41:$AU$46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082E-6B43-A1E9-884F38A9399A}"/>
            </c:ext>
          </c:extLst>
        </c:ser>
        <c:ser>
          <c:idx val="1"/>
          <c:order val="1"/>
          <c:tx>
            <c:strRef>
              <c:f>'ES Raw Data'!$AV$40</c:f>
              <c:strCache>
                <c:ptCount val="1"/>
                <c:pt idx="0">
                  <c:v>Moderate Engagement</c:v>
                </c:pt>
              </c:strCache>
            </c:strRef>
          </c:tx>
          <c:spPr>
            <a:solidFill>
              <a:schemeClr val="accent4"/>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b"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Data'!$AT$41:$AT$46</c:f>
              <c:strCache>
                <c:ptCount val="6"/>
                <c:pt idx="0">
                  <c:v>Kindergarten</c:v>
                </c:pt>
                <c:pt idx="1">
                  <c:v>1st Grade</c:v>
                </c:pt>
                <c:pt idx="2">
                  <c:v>2nd Grade</c:v>
                </c:pt>
                <c:pt idx="3">
                  <c:v>3rd Grade</c:v>
                </c:pt>
                <c:pt idx="4">
                  <c:v>4th Grade</c:v>
                </c:pt>
                <c:pt idx="5">
                  <c:v>5th Grade</c:v>
                </c:pt>
              </c:strCache>
            </c:strRef>
          </c:cat>
          <c:val>
            <c:numRef>
              <c:f>'ES Raw Data'!$AV$41:$AV$46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082E-6B43-A1E9-884F38A9399A}"/>
            </c:ext>
          </c:extLst>
        </c:ser>
        <c:ser>
          <c:idx val="2"/>
          <c:order val="2"/>
          <c:tx>
            <c:strRef>
              <c:f>'ES Raw Data'!$AW$40</c:f>
              <c:strCache>
                <c:ptCount val="1"/>
                <c:pt idx="0">
                  <c:v>Higher Engagement</c:v>
                </c:pt>
              </c:strCache>
            </c:strRef>
          </c:tx>
          <c:spPr>
            <a:solidFill>
              <a:schemeClr val="accent6"/>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Data'!$AT$41:$AT$46</c:f>
              <c:strCache>
                <c:ptCount val="6"/>
                <c:pt idx="0">
                  <c:v>Kindergarten</c:v>
                </c:pt>
                <c:pt idx="1">
                  <c:v>1st Grade</c:v>
                </c:pt>
                <c:pt idx="2">
                  <c:v>2nd Grade</c:v>
                </c:pt>
                <c:pt idx="3">
                  <c:v>3rd Grade</c:v>
                </c:pt>
                <c:pt idx="4">
                  <c:v>4th Grade</c:v>
                </c:pt>
                <c:pt idx="5">
                  <c:v>5th Grade</c:v>
                </c:pt>
              </c:strCache>
            </c:strRef>
          </c:cat>
          <c:val>
            <c:numRef>
              <c:f>'ES Raw Data'!$AW$41:$AW$46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082E-6B43-A1E9-884F38A9399A}"/>
            </c:ext>
          </c:extLst>
        </c:ser>
        <c:dLbls>
          <c:dLblPos val="ctr"/>
          <c:showLegendKey val="0"/>
          <c:showVal val="1"/>
          <c:showCatName val="0"/>
          <c:showSerName val="0"/>
          <c:showPercent val="0"/>
          <c:showBubbleSize val="0"/>
        </c:dLbls>
        <c:gapWidth val="100"/>
        <c:overlap val="100"/>
        <c:axId val="614995640"/>
        <c:axId val="614996624"/>
      </c:barChart>
      <c:catAx>
        <c:axId val="614995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4996624"/>
        <c:crosses val="autoZero"/>
        <c:auto val="1"/>
        <c:lblAlgn val="ctr"/>
        <c:lblOffset val="100"/>
        <c:noMultiLvlLbl val="0"/>
      </c:catAx>
      <c:valAx>
        <c:axId val="6149966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4995640"/>
        <c:crosses val="autoZero"/>
        <c:crossBetween val="between"/>
        <c:majorUnit val="0.2"/>
      </c:valAx>
      <c:spPr>
        <a:noFill/>
        <a:ln>
          <a:noFill/>
        </a:ln>
        <a:effectLst/>
      </c:spPr>
    </c:plotArea>
    <c:legend>
      <c:legendPos val="l"/>
      <c:overlay val="0"/>
      <c:spPr>
        <a:solidFill>
          <a:schemeClr val="lt1"/>
        </a:solidFill>
        <a:ln w="12700" cap="flat" cmpd="sng" algn="ctr">
          <a:solidFill>
            <a:schemeClr val="dk1"/>
          </a:solidFill>
          <a:prstDash val="solid"/>
          <a:miter lim="800000"/>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Behavioral Engagement</a:t>
            </a:r>
          </a:p>
        </c:rich>
      </c:tx>
      <c:layout>
        <c:manualLayout>
          <c:xMode val="edge"/>
          <c:yMode val="edge"/>
          <c:x val="0.37636635669216412"/>
          <c:y val="4.2092309294633805E-2"/>
        </c:manualLayout>
      </c:layout>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2855741298962399"/>
          <c:y val="0.12357318927516284"/>
          <c:w val="0.60132757610673371"/>
          <c:h val="0.80264032112109041"/>
        </c:manualLayout>
      </c:layout>
      <c:barChart>
        <c:barDir val="bar"/>
        <c:grouping val="percentStacked"/>
        <c:varyColors val="0"/>
        <c:ser>
          <c:idx val="0"/>
          <c:order val="0"/>
          <c:tx>
            <c:strRef>
              <c:f>'ES Raw Data'!$BA$40</c:f>
              <c:strCache>
                <c:ptCount val="1"/>
                <c:pt idx="0">
                  <c:v>Lower</c:v>
                </c:pt>
              </c:strCache>
            </c:strRef>
          </c:tx>
          <c:spPr>
            <a:solidFill>
              <a:schemeClr val="accent2">
                <a:shade val="65000"/>
              </a:schemeClr>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Data'!$AT$41:$AT$46</c:f>
              <c:strCache>
                <c:ptCount val="6"/>
                <c:pt idx="0">
                  <c:v>Kindergarten</c:v>
                </c:pt>
                <c:pt idx="1">
                  <c:v>1st Grade</c:v>
                </c:pt>
                <c:pt idx="2">
                  <c:v>2nd Grade</c:v>
                </c:pt>
                <c:pt idx="3">
                  <c:v>3rd Grade</c:v>
                </c:pt>
                <c:pt idx="4">
                  <c:v>4th Grade</c:v>
                </c:pt>
                <c:pt idx="5">
                  <c:v>5th Grade</c:v>
                </c:pt>
              </c:strCache>
            </c:strRef>
          </c:cat>
          <c:val>
            <c:numRef>
              <c:f>'ES Raw Data'!$BA$41:$BA$46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419-694B-9906-9F113F072640}"/>
            </c:ext>
          </c:extLst>
        </c:ser>
        <c:ser>
          <c:idx val="1"/>
          <c:order val="1"/>
          <c:tx>
            <c:strRef>
              <c:f>'ES Raw Data'!$BB$40</c:f>
              <c:strCache>
                <c:ptCount val="1"/>
                <c:pt idx="0">
                  <c:v>Moderate</c:v>
                </c:pt>
              </c:strCache>
            </c:strRef>
          </c:tx>
          <c:spPr>
            <a:solidFill>
              <a:schemeClr val="accent4"/>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Data'!$AT$41:$AT$46</c:f>
              <c:strCache>
                <c:ptCount val="6"/>
                <c:pt idx="0">
                  <c:v>Kindergarten</c:v>
                </c:pt>
                <c:pt idx="1">
                  <c:v>1st Grade</c:v>
                </c:pt>
                <c:pt idx="2">
                  <c:v>2nd Grade</c:v>
                </c:pt>
                <c:pt idx="3">
                  <c:v>3rd Grade</c:v>
                </c:pt>
                <c:pt idx="4">
                  <c:v>4th Grade</c:v>
                </c:pt>
                <c:pt idx="5">
                  <c:v>5th Grade</c:v>
                </c:pt>
              </c:strCache>
            </c:strRef>
          </c:cat>
          <c:val>
            <c:numRef>
              <c:f>'ES Raw Data'!$BB$41:$BB$46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6419-694B-9906-9F113F072640}"/>
            </c:ext>
          </c:extLst>
        </c:ser>
        <c:ser>
          <c:idx val="2"/>
          <c:order val="2"/>
          <c:tx>
            <c:strRef>
              <c:f>'ES Raw Data'!$BC$40</c:f>
              <c:strCache>
                <c:ptCount val="1"/>
                <c:pt idx="0">
                  <c:v>Higher</c:v>
                </c:pt>
              </c:strCache>
            </c:strRef>
          </c:tx>
          <c:spPr>
            <a:solidFill>
              <a:schemeClr val="accent6"/>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Data'!$AT$41:$AT$46</c:f>
              <c:strCache>
                <c:ptCount val="6"/>
                <c:pt idx="0">
                  <c:v>Kindergarten</c:v>
                </c:pt>
                <c:pt idx="1">
                  <c:v>1st Grade</c:v>
                </c:pt>
                <c:pt idx="2">
                  <c:v>2nd Grade</c:v>
                </c:pt>
                <c:pt idx="3">
                  <c:v>3rd Grade</c:v>
                </c:pt>
                <c:pt idx="4">
                  <c:v>4th Grade</c:v>
                </c:pt>
                <c:pt idx="5">
                  <c:v>5th Grade</c:v>
                </c:pt>
              </c:strCache>
            </c:strRef>
          </c:cat>
          <c:val>
            <c:numRef>
              <c:f>'ES Raw Data'!$BC$41:$BC$46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6419-694B-9906-9F113F072640}"/>
            </c:ext>
          </c:extLst>
        </c:ser>
        <c:dLbls>
          <c:dLblPos val="ctr"/>
          <c:showLegendKey val="0"/>
          <c:showVal val="1"/>
          <c:showCatName val="0"/>
          <c:showSerName val="0"/>
          <c:showPercent val="0"/>
          <c:showBubbleSize val="0"/>
        </c:dLbls>
        <c:gapWidth val="100"/>
        <c:overlap val="100"/>
        <c:axId val="614995640"/>
        <c:axId val="614996624"/>
      </c:barChart>
      <c:catAx>
        <c:axId val="614995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4996624"/>
        <c:crosses val="autoZero"/>
        <c:auto val="1"/>
        <c:lblAlgn val="ctr"/>
        <c:lblOffset val="100"/>
        <c:noMultiLvlLbl val="0"/>
      </c:catAx>
      <c:valAx>
        <c:axId val="6149966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499564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Social Engagement</a:t>
            </a:r>
          </a:p>
        </c:rich>
      </c:tx>
      <c:layout>
        <c:manualLayout>
          <c:xMode val="edge"/>
          <c:yMode val="edge"/>
          <c:x val="0.40184714715538616"/>
          <c:y val="3.0119211193035088E-2"/>
        </c:manualLayout>
      </c:layout>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402167467807599"/>
          <c:y val="0.10224909613824591"/>
          <c:w val="0.64205343957829475"/>
          <c:h val="0.82566873728717949"/>
        </c:manualLayout>
      </c:layout>
      <c:barChart>
        <c:barDir val="bar"/>
        <c:grouping val="percentStacked"/>
        <c:varyColors val="0"/>
        <c:ser>
          <c:idx val="0"/>
          <c:order val="0"/>
          <c:tx>
            <c:strRef>
              <c:f>'ES Raw Data'!$AX$40</c:f>
              <c:strCache>
                <c:ptCount val="1"/>
                <c:pt idx="0">
                  <c:v>Lower</c:v>
                </c:pt>
              </c:strCache>
            </c:strRef>
          </c:tx>
          <c:spPr>
            <a:solidFill>
              <a:schemeClr val="accent2">
                <a:lumMod val="75000"/>
              </a:schemeClr>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Data'!$AT$41:$AT$46</c:f>
              <c:strCache>
                <c:ptCount val="6"/>
                <c:pt idx="0">
                  <c:v>Kindergarten</c:v>
                </c:pt>
                <c:pt idx="1">
                  <c:v>1st Grade</c:v>
                </c:pt>
                <c:pt idx="2">
                  <c:v>2nd Grade</c:v>
                </c:pt>
                <c:pt idx="3">
                  <c:v>3rd Grade</c:v>
                </c:pt>
                <c:pt idx="4">
                  <c:v>4th Grade</c:v>
                </c:pt>
                <c:pt idx="5">
                  <c:v>5th Grade</c:v>
                </c:pt>
              </c:strCache>
            </c:strRef>
          </c:cat>
          <c:val>
            <c:numRef>
              <c:f>'ES Raw Data'!$AX$41:$AX$46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DB62-5E4C-A38A-8F85B9F30E1E}"/>
            </c:ext>
          </c:extLst>
        </c:ser>
        <c:ser>
          <c:idx val="1"/>
          <c:order val="1"/>
          <c:tx>
            <c:strRef>
              <c:f>'ES Raw Data'!$AY$40</c:f>
              <c:strCache>
                <c:ptCount val="1"/>
                <c:pt idx="0">
                  <c:v>Moderate</c:v>
                </c:pt>
              </c:strCache>
            </c:strRef>
          </c:tx>
          <c:spPr>
            <a:solidFill>
              <a:schemeClr val="accent4"/>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Data'!$AT$41:$AT$46</c:f>
              <c:strCache>
                <c:ptCount val="6"/>
                <c:pt idx="0">
                  <c:v>Kindergarten</c:v>
                </c:pt>
                <c:pt idx="1">
                  <c:v>1st Grade</c:v>
                </c:pt>
                <c:pt idx="2">
                  <c:v>2nd Grade</c:v>
                </c:pt>
                <c:pt idx="3">
                  <c:v>3rd Grade</c:v>
                </c:pt>
                <c:pt idx="4">
                  <c:v>4th Grade</c:v>
                </c:pt>
                <c:pt idx="5">
                  <c:v>5th Grade</c:v>
                </c:pt>
              </c:strCache>
            </c:strRef>
          </c:cat>
          <c:val>
            <c:numRef>
              <c:f>'ES Raw Data'!$AY$41:$AY$46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DB62-5E4C-A38A-8F85B9F30E1E}"/>
            </c:ext>
          </c:extLst>
        </c:ser>
        <c:ser>
          <c:idx val="2"/>
          <c:order val="2"/>
          <c:tx>
            <c:strRef>
              <c:f>'ES Raw Data'!$AZ$40</c:f>
              <c:strCache>
                <c:ptCount val="1"/>
                <c:pt idx="0">
                  <c:v>Higher</c:v>
                </c:pt>
              </c:strCache>
            </c:strRef>
          </c:tx>
          <c:spPr>
            <a:solidFill>
              <a:schemeClr val="accent6"/>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Data'!$AT$41:$AT$46</c:f>
              <c:strCache>
                <c:ptCount val="6"/>
                <c:pt idx="0">
                  <c:v>Kindergarten</c:v>
                </c:pt>
                <c:pt idx="1">
                  <c:v>1st Grade</c:v>
                </c:pt>
                <c:pt idx="2">
                  <c:v>2nd Grade</c:v>
                </c:pt>
                <c:pt idx="3">
                  <c:v>3rd Grade</c:v>
                </c:pt>
                <c:pt idx="4">
                  <c:v>4th Grade</c:v>
                </c:pt>
                <c:pt idx="5">
                  <c:v>5th Grade</c:v>
                </c:pt>
              </c:strCache>
            </c:strRef>
          </c:cat>
          <c:val>
            <c:numRef>
              <c:f>'ES Raw Data'!$AZ$41:$AZ$46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DB62-5E4C-A38A-8F85B9F30E1E}"/>
            </c:ext>
          </c:extLst>
        </c:ser>
        <c:dLbls>
          <c:showLegendKey val="0"/>
          <c:showVal val="1"/>
          <c:showCatName val="0"/>
          <c:showSerName val="0"/>
          <c:showPercent val="0"/>
          <c:showBubbleSize val="0"/>
        </c:dLbls>
        <c:gapWidth val="100"/>
        <c:overlap val="100"/>
        <c:axId val="614995640"/>
        <c:axId val="614996624"/>
      </c:barChart>
      <c:catAx>
        <c:axId val="614995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4996624"/>
        <c:crosses val="autoZero"/>
        <c:auto val="1"/>
        <c:lblAlgn val="ctr"/>
        <c:lblOffset val="100"/>
        <c:noMultiLvlLbl val="0"/>
      </c:catAx>
      <c:valAx>
        <c:axId val="6149966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4995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Cognitive Engagement</a:t>
            </a:r>
          </a:p>
        </c:rich>
      </c:tx>
      <c:layout>
        <c:manualLayout>
          <c:xMode val="edge"/>
          <c:yMode val="edge"/>
          <c:x val="0.33561931547741775"/>
          <c:y val="3.174402454022765E-2"/>
        </c:manualLayout>
      </c:layout>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290174426865605"/>
          <c:y val="0.12107448045869043"/>
          <c:w val="0.650303416836012"/>
          <c:h val="0.79823161830010525"/>
        </c:manualLayout>
      </c:layout>
      <c:barChart>
        <c:barDir val="bar"/>
        <c:grouping val="percentStacked"/>
        <c:varyColors val="0"/>
        <c:ser>
          <c:idx val="0"/>
          <c:order val="0"/>
          <c:tx>
            <c:strRef>
              <c:f>'ES Raw Data'!$BD$40</c:f>
              <c:strCache>
                <c:ptCount val="1"/>
                <c:pt idx="0">
                  <c:v>Lower</c:v>
                </c:pt>
              </c:strCache>
            </c:strRef>
          </c:tx>
          <c:spPr>
            <a:solidFill>
              <a:schemeClr val="accent2">
                <a:lumMod val="75000"/>
              </a:schemeClr>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Data'!$AT$41:$AT$46</c:f>
              <c:strCache>
                <c:ptCount val="6"/>
                <c:pt idx="0">
                  <c:v>Kindergarten</c:v>
                </c:pt>
                <c:pt idx="1">
                  <c:v>1st Grade</c:v>
                </c:pt>
                <c:pt idx="2">
                  <c:v>2nd Grade</c:v>
                </c:pt>
                <c:pt idx="3">
                  <c:v>3rd Grade</c:v>
                </c:pt>
                <c:pt idx="4">
                  <c:v>4th Grade</c:v>
                </c:pt>
                <c:pt idx="5">
                  <c:v>5th Grade</c:v>
                </c:pt>
              </c:strCache>
            </c:strRef>
          </c:cat>
          <c:val>
            <c:numRef>
              <c:f>'ES Raw Data'!$BD$41:$BD$46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99C-7D4A-BC2B-B37F0BCF7F95}"/>
            </c:ext>
          </c:extLst>
        </c:ser>
        <c:ser>
          <c:idx val="1"/>
          <c:order val="1"/>
          <c:tx>
            <c:strRef>
              <c:f>'ES Raw Data'!$BE$40</c:f>
              <c:strCache>
                <c:ptCount val="1"/>
                <c:pt idx="0">
                  <c:v>Moderate</c:v>
                </c:pt>
              </c:strCache>
            </c:strRef>
          </c:tx>
          <c:spPr>
            <a:solidFill>
              <a:schemeClr val="accent4"/>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Data'!$AT$41:$AT$46</c:f>
              <c:strCache>
                <c:ptCount val="6"/>
                <c:pt idx="0">
                  <c:v>Kindergarten</c:v>
                </c:pt>
                <c:pt idx="1">
                  <c:v>1st Grade</c:v>
                </c:pt>
                <c:pt idx="2">
                  <c:v>2nd Grade</c:v>
                </c:pt>
                <c:pt idx="3">
                  <c:v>3rd Grade</c:v>
                </c:pt>
                <c:pt idx="4">
                  <c:v>4th Grade</c:v>
                </c:pt>
                <c:pt idx="5">
                  <c:v>5th Grade</c:v>
                </c:pt>
              </c:strCache>
            </c:strRef>
          </c:cat>
          <c:val>
            <c:numRef>
              <c:f>'ES Raw Data'!$BE$41:$BE$46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999C-7D4A-BC2B-B37F0BCF7F95}"/>
            </c:ext>
          </c:extLst>
        </c:ser>
        <c:ser>
          <c:idx val="2"/>
          <c:order val="2"/>
          <c:tx>
            <c:strRef>
              <c:f>'ES Raw Data'!$BF$40</c:f>
              <c:strCache>
                <c:ptCount val="1"/>
                <c:pt idx="0">
                  <c:v>Higher</c:v>
                </c:pt>
              </c:strCache>
            </c:strRef>
          </c:tx>
          <c:spPr>
            <a:solidFill>
              <a:schemeClr val="accent6"/>
            </a:solidFill>
            <a:ln>
              <a:noFill/>
            </a:ln>
            <a:effectLst>
              <a:outerShdw blurRad="50800" dist="38100" dir="5400000" algn="t" rotWithShape="0">
                <a:prstClr val="black">
                  <a:alpha val="4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Data'!$AT$41:$AT$46</c:f>
              <c:strCache>
                <c:ptCount val="6"/>
                <c:pt idx="0">
                  <c:v>Kindergarten</c:v>
                </c:pt>
                <c:pt idx="1">
                  <c:v>1st Grade</c:v>
                </c:pt>
                <c:pt idx="2">
                  <c:v>2nd Grade</c:v>
                </c:pt>
                <c:pt idx="3">
                  <c:v>3rd Grade</c:v>
                </c:pt>
                <c:pt idx="4">
                  <c:v>4th Grade</c:v>
                </c:pt>
                <c:pt idx="5">
                  <c:v>5th Grade</c:v>
                </c:pt>
              </c:strCache>
            </c:strRef>
          </c:cat>
          <c:val>
            <c:numRef>
              <c:f>'ES Raw Data'!$BF$41:$BF$46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999C-7D4A-BC2B-B37F0BCF7F95}"/>
            </c:ext>
          </c:extLst>
        </c:ser>
        <c:dLbls>
          <c:dLblPos val="ctr"/>
          <c:showLegendKey val="0"/>
          <c:showVal val="1"/>
          <c:showCatName val="0"/>
          <c:showSerName val="0"/>
          <c:showPercent val="0"/>
          <c:showBubbleSize val="0"/>
        </c:dLbls>
        <c:gapWidth val="100"/>
        <c:overlap val="100"/>
        <c:axId val="614995640"/>
        <c:axId val="614996624"/>
      </c:barChart>
      <c:catAx>
        <c:axId val="614995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4996624"/>
        <c:crosses val="autoZero"/>
        <c:auto val="1"/>
        <c:lblAlgn val="ctr"/>
        <c:lblOffset val="100"/>
        <c:noMultiLvlLbl val="0"/>
      </c:catAx>
      <c:valAx>
        <c:axId val="6149966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499564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0168553351022118"/>
          <c:y val="0.15748198731795693"/>
          <c:w val="0.8576068263313229"/>
          <c:h val="0.65535131117459866"/>
        </c:manualLayout>
      </c:layout>
      <c:barChart>
        <c:barDir val="col"/>
        <c:grouping val="percentStacked"/>
        <c:varyColors val="0"/>
        <c:ser>
          <c:idx val="0"/>
          <c:order val="0"/>
          <c:tx>
            <c:strRef>
              <c:f>'ES Raw Data'!$AA$44</c:f>
              <c:strCache>
                <c:ptCount val="1"/>
                <c:pt idx="0">
                  <c:v>Lower Engagement</c:v>
                </c:pt>
              </c:strCache>
            </c:strRef>
          </c:tx>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Data'!$Z$45:$Z$47</c:f>
              <c:strCache>
                <c:ptCount val="3"/>
                <c:pt idx="0">
                  <c:v>In-person</c:v>
                </c:pt>
                <c:pt idx="1">
                  <c:v>Virtual</c:v>
                </c:pt>
                <c:pt idx="2">
                  <c:v>Hybrid</c:v>
                </c:pt>
              </c:strCache>
            </c:strRef>
          </c:cat>
          <c:val>
            <c:numRef>
              <c:f>'ES Raw Data'!$AA$45:$AA$47</c:f>
              <c:numCache>
                <c:formatCode>0.00%</c:formatCode>
                <c:ptCount val="3"/>
                <c:pt idx="0">
                  <c:v>0</c:v>
                </c:pt>
                <c:pt idx="1">
                  <c:v>0</c:v>
                </c:pt>
                <c:pt idx="2">
                  <c:v>0</c:v>
                </c:pt>
              </c:numCache>
            </c:numRef>
          </c:val>
          <c:extLst>
            <c:ext xmlns:c16="http://schemas.microsoft.com/office/drawing/2014/chart" uri="{C3380CC4-5D6E-409C-BE32-E72D297353CC}">
              <c16:uniqueId val="{00000000-E17A-429B-9520-8841172B6E67}"/>
            </c:ext>
          </c:extLst>
        </c:ser>
        <c:ser>
          <c:idx val="1"/>
          <c:order val="1"/>
          <c:tx>
            <c:strRef>
              <c:f>'ES Raw Data'!$AB$44</c:f>
              <c:strCache>
                <c:ptCount val="1"/>
                <c:pt idx="0">
                  <c:v>Moderate Engagement</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Data'!$Z$45:$Z$47</c:f>
              <c:strCache>
                <c:ptCount val="3"/>
                <c:pt idx="0">
                  <c:v>In-person</c:v>
                </c:pt>
                <c:pt idx="1">
                  <c:v>Virtual</c:v>
                </c:pt>
                <c:pt idx="2">
                  <c:v>Hybrid</c:v>
                </c:pt>
              </c:strCache>
            </c:strRef>
          </c:cat>
          <c:val>
            <c:numRef>
              <c:f>'ES Raw Data'!$AB$45:$AB$47</c:f>
              <c:numCache>
                <c:formatCode>0.00%</c:formatCode>
                <c:ptCount val="3"/>
                <c:pt idx="0">
                  <c:v>0</c:v>
                </c:pt>
                <c:pt idx="1">
                  <c:v>0</c:v>
                </c:pt>
                <c:pt idx="2">
                  <c:v>0</c:v>
                </c:pt>
              </c:numCache>
            </c:numRef>
          </c:val>
          <c:extLst>
            <c:ext xmlns:c16="http://schemas.microsoft.com/office/drawing/2014/chart" uri="{C3380CC4-5D6E-409C-BE32-E72D297353CC}">
              <c16:uniqueId val="{00000001-E17A-429B-9520-8841172B6E67}"/>
            </c:ext>
          </c:extLst>
        </c:ser>
        <c:ser>
          <c:idx val="2"/>
          <c:order val="2"/>
          <c:tx>
            <c:strRef>
              <c:f>'ES Raw Data'!$AC$44</c:f>
              <c:strCache>
                <c:ptCount val="1"/>
                <c:pt idx="0">
                  <c:v>Higher Engagement</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Data'!$Z$45:$Z$47</c:f>
              <c:strCache>
                <c:ptCount val="3"/>
                <c:pt idx="0">
                  <c:v>In-person</c:v>
                </c:pt>
                <c:pt idx="1">
                  <c:v>Virtual</c:v>
                </c:pt>
                <c:pt idx="2">
                  <c:v>Hybrid</c:v>
                </c:pt>
              </c:strCache>
            </c:strRef>
          </c:cat>
          <c:val>
            <c:numRef>
              <c:f>'ES Raw Data'!$AC$45:$AC$47</c:f>
              <c:numCache>
                <c:formatCode>0.00%</c:formatCode>
                <c:ptCount val="3"/>
                <c:pt idx="0">
                  <c:v>0</c:v>
                </c:pt>
                <c:pt idx="1">
                  <c:v>0</c:v>
                </c:pt>
                <c:pt idx="2">
                  <c:v>0</c:v>
                </c:pt>
              </c:numCache>
            </c:numRef>
          </c:val>
          <c:extLst>
            <c:ext xmlns:c16="http://schemas.microsoft.com/office/drawing/2014/chart" uri="{C3380CC4-5D6E-409C-BE32-E72D297353CC}">
              <c16:uniqueId val="{00000002-E17A-429B-9520-8841172B6E67}"/>
            </c:ext>
          </c:extLst>
        </c:ser>
        <c:dLbls>
          <c:dLblPos val="ctr"/>
          <c:showLegendKey val="0"/>
          <c:showVal val="1"/>
          <c:showCatName val="0"/>
          <c:showSerName val="0"/>
          <c:showPercent val="0"/>
          <c:showBubbleSize val="0"/>
        </c:dLbls>
        <c:gapWidth val="130"/>
        <c:overlap val="100"/>
        <c:axId val="1093549855"/>
        <c:axId val="1093551487"/>
      </c:barChart>
      <c:catAx>
        <c:axId val="10935498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93551487"/>
        <c:crosses val="autoZero"/>
        <c:auto val="0"/>
        <c:lblAlgn val="ctr"/>
        <c:lblOffset val="100"/>
        <c:noMultiLvlLbl val="0"/>
      </c:catAx>
      <c:valAx>
        <c:axId val="10935514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b="0"/>
                  <a:t>PERCENTAGE</a:t>
                </a:r>
                <a:r>
                  <a:rPr lang="en-US" sz="1400" b="0" baseline="0"/>
                  <a:t> OF STUDENTS IN EACH CATEGORY</a:t>
                </a:r>
                <a:endParaRPr lang="en-US" sz="1400" b="0"/>
              </a:p>
            </c:rich>
          </c:tx>
          <c:layout>
            <c:manualLayout>
              <c:xMode val="edge"/>
              <c:yMode val="edge"/>
              <c:x val="2.4598724015109971E-2"/>
              <c:y val="0.1995738405820623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93549855"/>
        <c:crosses val="autoZero"/>
        <c:crossBetween val="between"/>
      </c:valAx>
      <c:spPr>
        <a:noFill/>
        <a:ln>
          <a:noFill/>
        </a:ln>
        <a:effectLst/>
      </c:spPr>
    </c:plotArea>
    <c:legend>
      <c:legendPos val="t"/>
      <c:layout>
        <c:manualLayout>
          <c:xMode val="edge"/>
          <c:yMode val="edge"/>
          <c:x val="0.44735151625828501"/>
          <c:y val="6.3021856781176694E-2"/>
          <c:w val="0.52019095293852247"/>
          <c:h val="5.4100943984850498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Emotional Engagement  </a:t>
            </a:r>
          </a:p>
        </c:rich>
      </c:tx>
      <c:layout>
        <c:manualLayout>
          <c:xMode val="edge"/>
          <c:yMode val="edge"/>
          <c:x val="0.45055829627529259"/>
          <c:y val="6.5727603576043667E-2"/>
        </c:manualLayout>
      </c:layout>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5808710499168622"/>
          <c:y val="0.12841155529666654"/>
          <c:w val="0.58816865570212684"/>
          <c:h val="0.78786228539782166"/>
        </c:manualLayout>
      </c:layout>
      <c:barChart>
        <c:barDir val="bar"/>
        <c:grouping val="percentStacked"/>
        <c:varyColors val="0"/>
        <c:ser>
          <c:idx val="0"/>
          <c:order val="0"/>
          <c:tx>
            <c:strRef>
              <c:f>'ES Raw Data'!$AU$49</c:f>
              <c:strCache>
                <c:ptCount val="1"/>
                <c:pt idx="0">
                  <c:v>Lower Engagement</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Data'!$AT$50:$AT$52</c:f>
              <c:strCache>
                <c:ptCount val="3"/>
                <c:pt idx="0">
                  <c:v>In-person</c:v>
                </c:pt>
                <c:pt idx="1">
                  <c:v>Virtual</c:v>
                </c:pt>
                <c:pt idx="2">
                  <c:v>Hybrid</c:v>
                </c:pt>
              </c:strCache>
            </c:strRef>
          </c:cat>
          <c:val>
            <c:numRef>
              <c:f>'ES Raw Data'!$AU$50:$AU$52</c:f>
              <c:numCache>
                <c:formatCode>0.00%</c:formatCode>
                <c:ptCount val="3"/>
                <c:pt idx="0">
                  <c:v>0</c:v>
                </c:pt>
                <c:pt idx="1">
                  <c:v>0</c:v>
                </c:pt>
                <c:pt idx="2">
                  <c:v>0</c:v>
                </c:pt>
              </c:numCache>
            </c:numRef>
          </c:val>
          <c:extLst>
            <c:ext xmlns:c16="http://schemas.microsoft.com/office/drawing/2014/chart" uri="{C3380CC4-5D6E-409C-BE32-E72D297353CC}">
              <c16:uniqueId val="{00000000-2656-48CF-9E41-D0A5C8740BA0}"/>
            </c:ext>
          </c:extLst>
        </c:ser>
        <c:ser>
          <c:idx val="1"/>
          <c:order val="1"/>
          <c:tx>
            <c:strRef>
              <c:f>'ES Raw Data'!$AV$49</c:f>
              <c:strCache>
                <c:ptCount val="1"/>
                <c:pt idx="0">
                  <c:v>Moderate Engagement</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Data'!$AT$50:$AT$52</c:f>
              <c:strCache>
                <c:ptCount val="3"/>
                <c:pt idx="0">
                  <c:v>In-person</c:v>
                </c:pt>
                <c:pt idx="1">
                  <c:v>Virtual</c:v>
                </c:pt>
                <c:pt idx="2">
                  <c:v>Hybrid</c:v>
                </c:pt>
              </c:strCache>
            </c:strRef>
          </c:cat>
          <c:val>
            <c:numRef>
              <c:f>'ES Raw Data'!$AV$50:$AV$52</c:f>
              <c:numCache>
                <c:formatCode>0.00%</c:formatCode>
                <c:ptCount val="3"/>
                <c:pt idx="0">
                  <c:v>0</c:v>
                </c:pt>
                <c:pt idx="1">
                  <c:v>0</c:v>
                </c:pt>
                <c:pt idx="2">
                  <c:v>0</c:v>
                </c:pt>
              </c:numCache>
            </c:numRef>
          </c:val>
          <c:extLst>
            <c:ext xmlns:c16="http://schemas.microsoft.com/office/drawing/2014/chart" uri="{C3380CC4-5D6E-409C-BE32-E72D297353CC}">
              <c16:uniqueId val="{00000003-2656-48CF-9E41-D0A5C8740BA0}"/>
            </c:ext>
          </c:extLst>
        </c:ser>
        <c:ser>
          <c:idx val="2"/>
          <c:order val="2"/>
          <c:tx>
            <c:strRef>
              <c:f>'ES Raw Data'!$AW$49</c:f>
              <c:strCache>
                <c:ptCount val="1"/>
                <c:pt idx="0">
                  <c:v>Higher Engagement</c:v>
                </c:pt>
              </c:strCache>
            </c:strRef>
          </c:tx>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Data'!$AT$50:$AT$52</c:f>
              <c:strCache>
                <c:ptCount val="3"/>
                <c:pt idx="0">
                  <c:v>In-person</c:v>
                </c:pt>
                <c:pt idx="1">
                  <c:v>Virtual</c:v>
                </c:pt>
                <c:pt idx="2">
                  <c:v>Hybrid</c:v>
                </c:pt>
              </c:strCache>
            </c:strRef>
          </c:cat>
          <c:val>
            <c:numRef>
              <c:f>'ES Raw Data'!$AW$50:$AW$52</c:f>
              <c:numCache>
                <c:formatCode>0.00%</c:formatCode>
                <c:ptCount val="3"/>
                <c:pt idx="0">
                  <c:v>0</c:v>
                </c:pt>
                <c:pt idx="1">
                  <c:v>0</c:v>
                </c:pt>
                <c:pt idx="2">
                  <c:v>0</c:v>
                </c:pt>
              </c:numCache>
            </c:numRef>
          </c:val>
          <c:extLst>
            <c:ext xmlns:c16="http://schemas.microsoft.com/office/drawing/2014/chart" uri="{C3380CC4-5D6E-409C-BE32-E72D297353CC}">
              <c16:uniqueId val="{00000004-2656-48CF-9E41-D0A5C8740BA0}"/>
            </c:ext>
          </c:extLst>
        </c:ser>
        <c:dLbls>
          <c:dLblPos val="ctr"/>
          <c:showLegendKey val="0"/>
          <c:showVal val="1"/>
          <c:showCatName val="0"/>
          <c:showSerName val="0"/>
          <c:showPercent val="0"/>
          <c:showBubbleSize val="0"/>
        </c:dLbls>
        <c:gapWidth val="74"/>
        <c:overlap val="100"/>
        <c:axId val="1855150655"/>
        <c:axId val="1129768495"/>
      </c:barChart>
      <c:catAx>
        <c:axId val="185515065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129768495"/>
        <c:crosses val="autoZero"/>
        <c:auto val="1"/>
        <c:lblAlgn val="ctr"/>
        <c:lblOffset val="100"/>
        <c:noMultiLvlLbl val="0"/>
      </c:catAx>
      <c:valAx>
        <c:axId val="11297684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55150655"/>
        <c:crosses val="autoZero"/>
        <c:crossBetween val="between"/>
        <c:majorUnit val="0.2"/>
      </c:valAx>
      <c:spPr>
        <a:noFill/>
        <a:ln>
          <a:noFill/>
        </a:ln>
        <a:effectLst/>
      </c:spPr>
    </c:plotArea>
    <c:legend>
      <c:legendPos val="l"/>
      <c:layout>
        <c:manualLayout>
          <c:xMode val="edge"/>
          <c:yMode val="edge"/>
          <c:x val="1.3033882449774652E-2"/>
          <c:y val="0.38716712383564772"/>
          <c:w val="0.2049421330889088"/>
          <c:h val="0.15313648478381514"/>
        </c:manualLayout>
      </c:layout>
      <c:overlay val="0"/>
      <c:spPr>
        <a:solidFill>
          <a:schemeClr val="lt1"/>
        </a:solidFill>
        <a:ln w="12700" cap="flat" cmpd="sng" algn="ctr">
          <a:solidFill>
            <a:schemeClr val="dk1"/>
          </a:solidFill>
          <a:prstDash val="solid"/>
          <a:miter lim="800000"/>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22106071735131913"/>
          <c:y val="1.0263964737602849E-3"/>
          <c:w val="0.61267780607964473"/>
          <c:h val="0.86837171553594772"/>
        </c:manualLayout>
      </c:layout>
      <c:barChart>
        <c:barDir val="bar"/>
        <c:grouping val="clustered"/>
        <c:varyColors val="0"/>
        <c:ser>
          <c:idx val="0"/>
          <c:order val="0"/>
          <c:tx>
            <c:strRef>
              <c:f>'ES Raw Data'!$AO$6</c:f>
              <c:strCache>
                <c:ptCount val="1"/>
                <c:pt idx="0">
                  <c:v>Grades K-4</c:v>
                </c:pt>
              </c:strCache>
            </c:strRef>
          </c:tx>
          <c:spPr>
            <a:solidFill>
              <a:schemeClr val="accent6"/>
            </a:solidFill>
            <a:ln>
              <a:noFill/>
            </a:ln>
            <a:effectLst/>
          </c:spPr>
          <c:invertIfNegative val="0"/>
          <c:dPt>
            <c:idx val="0"/>
            <c:invertIfNegative val="0"/>
            <c:bubble3D val="0"/>
            <c:spPr>
              <a:solidFill>
                <a:schemeClr val="accent6"/>
              </a:solidFill>
              <a:ln>
                <a:noFill/>
              </a:ln>
              <a:effectLst>
                <a:outerShdw blurRad="76200" dist="12700" dir="8100000" sy="-23000" kx="800400" algn="br" rotWithShape="0">
                  <a:prstClr val="black">
                    <a:alpha val="20000"/>
                  </a:prstClr>
                </a:outerShdw>
              </a:effectLst>
            </c:spPr>
            <c:extLst>
              <c:ext xmlns:c16="http://schemas.microsoft.com/office/drawing/2014/chart" uri="{C3380CC4-5D6E-409C-BE32-E72D297353CC}">
                <c16:uniqueId val="{00000004-2F07-417A-99A5-6BDB8D42DF87}"/>
              </c:ext>
            </c:extLst>
          </c:dPt>
          <c:dPt>
            <c:idx val="1"/>
            <c:invertIfNegative val="0"/>
            <c:bubble3D val="0"/>
            <c:spPr>
              <a:solidFill>
                <a:schemeClr val="accent4"/>
              </a:solidFill>
              <a:ln>
                <a:noFill/>
              </a:ln>
              <a:effectLst>
                <a:outerShdw blurRad="76200" dist="12700" dir="8100000" sy="-23000" kx="800400" algn="br" rotWithShape="0">
                  <a:prstClr val="black">
                    <a:alpha val="20000"/>
                  </a:prstClr>
                </a:outerShdw>
              </a:effectLst>
            </c:spPr>
            <c:extLst>
              <c:ext xmlns:c16="http://schemas.microsoft.com/office/drawing/2014/chart" uri="{C3380CC4-5D6E-409C-BE32-E72D297353CC}">
                <c16:uniqueId val="{00000003-2F07-417A-99A5-6BDB8D42DF87}"/>
              </c:ext>
            </c:extLst>
          </c:dPt>
          <c:dPt>
            <c:idx val="2"/>
            <c:invertIfNegative val="0"/>
            <c:bubble3D val="0"/>
            <c:spPr>
              <a:solidFill>
                <a:schemeClr val="accent2"/>
              </a:solidFill>
              <a:ln>
                <a:noFill/>
              </a:ln>
              <a:effectLst>
                <a:outerShdw blurRad="76200" dist="12700" dir="8100000" sy="-23000" kx="800400" algn="br" rotWithShape="0">
                  <a:prstClr val="black">
                    <a:alpha val="20000"/>
                  </a:prstClr>
                </a:outerShdw>
              </a:effectLst>
            </c:spPr>
            <c:extLst>
              <c:ext xmlns:c16="http://schemas.microsoft.com/office/drawing/2014/chart" uri="{C3380CC4-5D6E-409C-BE32-E72D297353CC}">
                <c16:uniqueId val="{00000002-2F07-417A-99A5-6BDB8D42DF87}"/>
              </c:ext>
            </c:extLst>
          </c:dPt>
          <c:dPt>
            <c:idx val="3"/>
            <c:invertIfNegative val="0"/>
            <c:bubble3D val="0"/>
            <c:spPr>
              <a:solidFill>
                <a:schemeClr val="accent5"/>
              </a:solidFill>
              <a:ln>
                <a:noFill/>
              </a:ln>
              <a:effectLst>
                <a:outerShdw blurRad="76200" dist="12700" dir="8100000" sy="-23000" kx="800400" algn="br" rotWithShape="0">
                  <a:prstClr val="black">
                    <a:alpha val="20000"/>
                  </a:prstClr>
                </a:outerShdw>
              </a:effectLst>
            </c:spPr>
            <c:extLst>
              <c:ext xmlns:c16="http://schemas.microsoft.com/office/drawing/2014/chart" uri="{C3380CC4-5D6E-409C-BE32-E72D297353CC}">
                <c16:uniqueId val="{00000001-2F07-417A-99A5-6BDB8D42DF87}"/>
              </c:ext>
            </c:extLst>
          </c:dPt>
          <c:dPt>
            <c:idx val="4"/>
            <c:invertIfNegative val="0"/>
            <c:bubble3D val="0"/>
            <c:spPr>
              <a:solidFill>
                <a:srgbClr val="002060"/>
              </a:solidFill>
              <a:ln>
                <a:noFill/>
              </a:ln>
              <a:effectLst>
                <a:outerShdw blurRad="76200" dist="12700" dir="8100000" sy="-23000" kx="800400" algn="br" rotWithShape="0">
                  <a:prstClr val="black">
                    <a:alpha val="20000"/>
                  </a:prstClr>
                </a:outerShdw>
              </a:effectLst>
            </c:spPr>
            <c:extLst>
              <c:ext xmlns:c16="http://schemas.microsoft.com/office/drawing/2014/chart" uri="{C3380CC4-5D6E-409C-BE32-E72D297353CC}">
                <c16:uniqueId val="{00000009-EADF-B648-A8BE-A86D2A6810E3}"/>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Data'!$AP$5:$AT$5</c:f>
              <c:strCache>
                <c:ptCount val="5"/>
                <c:pt idx="0">
                  <c:v>Emotional Engagement</c:v>
                </c:pt>
                <c:pt idx="1">
                  <c:v>Social Engagement</c:v>
                </c:pt>
                <c:pt idx="2">
                  <c:v>Behavioral Engagement</c:v>
                </c:pt>
                <c:pt idx="3">
                  <c:v>Cognitive Engagement</c:v>
                </c:pt>
                <c:pt idx="4">
                  <c:v>Global Engagement</c:v>
                </c:pt>
              </c:strCache>
            </c:strRef>
          </c:cat>
          <c:val>
            <c:numRef>
              <c:f>'ES Raw Data'!$AP$6:$AT$6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6AB3-49B9-8E4E-28C0C62456D7}"/>
            </c:ext>
          </c:extLst>
        </c:ser>
        <c:dLbls>
          <c:showLegendKey val="0"/>
          <c:showVal val="0"/>
          <c:showCatName val="0"/>
          <c:showSerName val="0"/>
          <c:showPercent val="0"/>
          <c:showBubbleSize val="0"/>
        </c:dLbls>
        <c:gapWidth val="113"/>
        <c:axId val="676615552"/>
        <c:axId val="676615880"/>
        <c:extLst/>
      </c:barChart>
      <c:catAx>
        <c:axId val="676615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76615880"/>
        <c:crosses val="autoZero"/>
        <c:auto val="1"/>
        <c:lblAlgn val="ctr"/>
        <c:lblOffset val="100"/>
        <c:noMultiLvlLbl val="0"/>
      </c:catAx>
      <c:valAx>
        <c:axId val="676615880"/>
        <c:scaling>
          <c:orientation val="minMax"/>
          <c:max val="4"/>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676615552"/>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Social Engagement</a:t>
            </a:r>
          </a:p>
        </c:rich>
      </c:tx>
      <c:layout>
        <c:manualLayout>
          <c:xMode val="edge"/>
          <c:yMode val="edge"/>
          <c:x val="0.3727933749660603"/>
          <c:y val="4.7193393976085712E-2"/>
        </c:manualLayout>
      </c:layout>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223278124717169"/>
          <c:y val="0.12553839230000852"/>
          <c:w val="0.71707412435514528"/>
          <c:h val="0.78783754801306749"/>
        </c:manualLayout>
      </c:layout>
      <c:barChart>
        <c:barDir val="bar"/>
        <c:grouping val="percentStacked"/>
        <c:varyColors val="0"/>
        <c:ser>
          <c:idx val="0"/>
          <c:order val="0"/>
          <c:tx>
            <c:strRef>
              <c:f>'ES Raw Data'!$AX$49</c:f>
              <c:strCache>
                <c:ptCount val="1"/>
                <c:pt idx="0">
                  <c:v>Lower</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Data'!$AT$50:$AT$52</c:f>
              <c:strCache>
                <c:ptCount val="3"/>
                <c:pt idx="0">
                  <c:v>In-person</c:v>
                </c:pt>
                <c:pt idx="1">
                  <c:v>Virtual</c:v>
                </c:pt>
                <c:pt idx="2">
                  <c:v>Hybrid</c:v>
                </c:pt>
              </c:strCache>
            </c:strRef>
          </c:cat>
          <c:val>
            <c:numRef>
              <c:f>'ES Raw Data'!$AX$50:$AX$52</c:f>
              <c:numCache>
                <c:formatCode>0.00%</c:formatCode>
                <c:ptCount val="3"/>
                <c:pt idx="0">
                  <c:v>0</c:v>
                </c:pt>
                <c:pt idx="1">
                  <c:v>0</c:v>
                </c:pt>
                <c:pt idx="2">
                  <c:v>0</c:v>
                </c:pt>
              </c:numCache>
            </c:numRef>
          </c:val>
          <c:extLst>
            <c:ext xmlns:c16="http://schemas.microsoft.com/office/drawing/2014/chart" uri="{C3380CC4-5D6E-409C-BE32-E72D297353CC}">
              <c16:uniqueId val="{00000000-31AF-4EA4-BAAA-2034C77C45BF}"/>
            </c:ext>
          </c:extLst>
        </c:ser>
        <c:ser>
          <c:idx val="1"/>
          <c:order val="1"/>
          <c:tx>
            <c:strRef>
              <c:f>'ES Raw Data'!$AY$49</c:f>
              <c:strCache>
                <c:ptCount val="1"/>
                <c:pt idx="0">
                  <c:v>Moderate</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Data'!$AT$50:$AT$52</c:f>
              <c:strCache>
                <c:ptCount val="3"/>
                <c:pt idx="0">
                  <c:v>In-person</c:v>
                </c:pt>
                <c:pt idx="1">
                  <c:v>Virtual</c:v>
                </c:pt>
                <c:pt idx="2">
                  <c:v>Hybrid</c:v>
                </c:pt>
              </c:strCache>
            </c:strRef>
          </c:cat>
          <c:val>
            <c:numRef>
              <c:f>'ES Raw Data'!$AY$50:$AY$52</c:f>
              <c:numCache>
                <c:formatCode>0.00%</c:formatCode>
                <c:ptCount val="3"/>
                <c:pt idx="0">
                  <c:v>0</c:v>
                </c:pt>
                <c:pt idx="1">
                  <c:v>0</c:v>
                </c:pt>
                <c:pt idx="2">
                  <c:v>0</c:v>
                </c:pt>
              </c:numCache>
            </c:numRef>
          </c:val>
          <c:extLst>
            <c:ext xmlns:c16="http://schemas.microsoft.com/office/drawing/2014/chart" uri="{C3380CC4-5D6E-409C-BE32-E72D297353CC}">
              <c16:uniqueId val="{00000001-31AF-4EA4-BAAA-2034C77C45BF}"/>
            </c:ext>
          </c:extLst>
        </c:ser>
        <c:ser>
          <c:idx val="2"/>
          <c:order val="2"/>
          <c:tx>
            <c:strRef>
              <c:f>'ES Raw Data'!$AZ$49</c:f>
              <c:strCache>
                <c:ptCount val="1"/>
                <c:pt idx="0">
                  <c:v>Higher</c:v>
                </c:pt>
              </c:strCache>
            </c:strRef>
          </c:tx>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Data'!$AT$50:$AT$52</c:f>
              <c:strCache>
                <c:ptCount val="3"/>
                <c:pt idx="0">
                  <c:v>In-person</c:v>
                </c:pt>
                <c:pt idx="1">
                  <c:v>Virtual</c:v>
                </c:pt>
                <c:pt idx="2">
                  <c:v>Hybrid</c:v>
                </c:pt>
              </c:strCache>
            </c:strRef>
          </c:cat>
          <c:val>
            <c:numRef>
              <c:f>'ES Raw Data'!$AZ$50:$AZ$52</c:f>
              <c:numCache>
                <c:formatCode>0.00%</c:formatCode>
                <c:ptCount val="3"/>
                <c:pt idx="0">
                  <c:v>0</c:v>
                </c:pt>
                <c:pt idx="1">
                  <c:v>0</c:v>
                </c:pt>
                <c:pt idx="2">
                  <c:v>0</c:v>
                </c:pt>
              </c:numCache>
            </c:numRef>
          </c:val>
          <c:extLst>
            <c:ext xmlns:c16="http://schemas.microsoft.com/office/drawing/2014/chart" uri="{C3380CC4-5D6E-409C-BE32-E72D297353CC}">
              <c16:uniqueId val="{00000002-31AF-4EA4-BAAA-2034C77C45BF}"/>
            </c:ext>
          </c:extLst>
        </c:ser>
        <c:dLbls>
          <c:dLblPos val="ctr"/>
          <c:showLegendKey val="0"/>
          <c:showVal val="1"/>
          <c:showCatName val="0"/>
          <c:showSerName val="0"/>
          <c:showPercent val="0"/>
          <c:showBubbleSize val="0"/>
        </c:dLbls>
        <c:gapWidth val="74"/>
        <c:overlap val="100"/>
        <c:axId val="619364576"/>
        <c:axId val="619365560"/>
      </c:barChart>
      <c:catAx>
        <c:axId val="61936457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9365560"/>
        <c:crosses val="autoZero"/>
        <c:auto val="1"/>
        <c:lblAlgn val="ctr"/>
        <c:lblOffset val="100"/>
        <c:noMultiLvlLbl val="0"/>
      </c:catAx>
      <c:valAx>
        <c:axId val="619365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9364576"/>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Cognitive Engagement</a:t>
            </a:r>
          </a:p>
        </c:rich>
      </c:tx>
      <c:layout>
        <c:manualLayout>
          <c:xMode val="edge"/>
          <c:yMode val="edge"/>
          <c:x val="0.37496095295780335"/>
          <c:y val="2.9489759100074286E-2"/>
        </c:manualLayout>
      </c:layout>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527244094488193"/>
          <c:y val="0.10777119813222966"/>
          <c:w val="0.64747525528719718"/>
          <c:h val="0.81313021330786373"/>
        </c:manualLayout>
      </c:layout>
      <c:barChart>
        <c:barDir val="bar"/>
        <c:grouping val="percentStacked"/>
        <c:varyColors val="0"/>
        <c:ser>
          <c:idx val="0"/>
          <c:order val="0"/>
          <c:tx>
            <c:strRef>
              <c:f>'ES Raw Data'!$BD$49</c:f>
              <c:strCache>
                <c:ptCount val="1"/>
                <c:pt idx="0">
                  <c:v>Lower</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Data'!$AT$50:$AT$52</c:f>
              <c:strCache>
                <c:ptCount val="3"/>
                <c:pt idx="0">
                  <c:v>In-person</c:v>
                </c:pt>
                <c:pt idx="1">
                  <c:v>Virtual</c:v>
                </c:pt>
                <c:pt idx="2">
                  <c:v>Hybrid</c:v>
                </c:pt>
              </c:strCache>
            </c:strRef>
          </c:cat>
          <c:val>
            <c:numRef>
              <c:f>'ES Raw Data'!$BD$50:$BD$52</c:f>
              <c:numCache>
                <c:formatCode>0.00%</c:formatCode>
                <c:ptCount val="3"/>
                <c:pt idx="0">
                  <c:v>0</c:v>
                </c:pt>
                <c:pt idx="1">
                  <c:v>0</c:v>
                </c:pt>
                <c:pt idx="2">
                  <c:v>0</c:v>
                </c:pt>
              </c:numCache>
            </c:numRef>
          </c:val>
          <c:extLst>
            <c:ext xmlns:c16="http://schemas.microsoft.com/office/drawing/2014/chart" uri="{C3380CC4-5D6E-409C-BE32-E72D297353CC}">
              <c16:uniqueId val="{00000000-EF77-4405-8368-75EEC1A81A28}"/>
            </c:ext>
          </c:extLst>
        </c:ser>
        <c:ser>
          <c:idx val="1"/>
          <c:order val="1"/>
          <c:tx>
            <c:strRef>
              <c:f>'ES Raw Data'!$BE$49</c:f>
              <c:strCache>
                <c:ptCount val="1"/>
                <c:pt idx="0">
                  <c:v>Moderate</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Data'!$AT$50:$AT$52</c:f>
              <c:strCache>
                <c:ptCount val="3"/>
                <c:pt idx="0">
                  <c:v>In-person</c:v>
                </c:pt>
                <c:pt idx="1">
                  <c:v>Virtual</c:v>
                </c:pt>
                <c:pt idx="2">
                  <c:v>Hybrid</c:v>
                </c:pt>
              </c:strCache>
            </c:strRef>
          </c:cat>
          <c:val>
            <c:numRef>
              <c:f>'ES Raw Data'!$BE$50:$BE$52</c:f>
              <c:numCache>
                <c:formatCode>0.00%</c:formatCode>
                <c:ptCount val="3"/>
                <c:pt idx="0">
                  <c:v>0</c:v>
                </c:pt>
                <c:pt idx="1">
                  <c:v>0</c:v>
                </c:pt>
                <c:pt idx="2">
                  <c:v>0</c:v>
                </c:pt>
              </c:numCache>
            </c:numRef>
          </c:val>
          <c:extLst>
            <c:ext xmlns:c16="http://schemas.microsoft.com/office/drawing/2014/chart" uri="{C3380CC4-5D6E-409C-BE32-E72D297353CC}">
              <c16:uniqueId val="{00000001-EF77-4405-8368-75EEC1A81A28}"/>
            </c:ext>
          </c:extLst>
        </c:ser>
        <c:ser>
          <c:idx val="2"/>
          <c:order val="2"/>
          <c:tx>
            <c:strRef>
              <c:f>'ES Raw Data'!$BF$49</c:f>
              <c:strCache>
                <c:ptCount val="1"/>
                <c:pt idx="0">
                  <c:v>Higher</c:v>
                </c:pt>
              </c:strCache>
            </c:strRef>
          </c:tx>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Data'!$AT$50:$AT$52</c:f>
              <c:strCache>
                <c:ptCount val="3"/>
                <c:pt idx="0">
                  <c:v>In-person</c:v>
                </c:pt>
                <c:pt idx="1">
                  <c:v>Virtual</c:v>
                </c:pt>
                <c:pt idx="2">
                  <c:v>Hybrid</c:v>
                </c:pt>
              </c:strCache>
            </c:strRef>
          </c:cat>
          <c:val>
            <c:numRef>
              <c:f>'ES Raw Data'!$BF$50:$BF$52</c:f>
              <c:numCache>
                <c:formatCode>0.00%</c:formatCode>
                <c:ptCount val="3"/>
                <c:pt idx="0">
                  <c:v>0</c:v>
                </c:pt>
                <c:pt idx="1">
                  <c:v>0</c:v>
                </c:pt>
                <c:pt idx="2">
                  <c:v>0</c:v>
                </c:pt>
              </c:numCache>
            </c:numRef>
          </c:val>
          <c:extLst>
            <c:ext xmlns:c16="http://schemas.microsoft.com/office/drawing/2014/chart" uri="{C3380CC4-5D6E-409C-BE32-E72D297353CC}">
              <c16:uniqueId val="{00000002-EF77-4405-8368-75EEC1A81A28}"/>
            </c:ext>
          </c:extLst>
        </c:ser>
        <c:dLbls>
          <c:dLblPos val="ctr"/>
          <c:showLegendKey val="0"/>
          <c:showVal val="1"/>
          <c:showCatName val="0"/>
          <c:showSerName val="0"/>
          <c:showPercent val="0"/>
          <c:showBubbleSize val="0"/>
        </c:dLbls>
        <c:gapWidth val="74"/>
        <c:overlap val="100"/>
        <c:axId val="619364576"/>
        <c:axId val="619365560"/>
      </c:barChart>
      <c:catAx>
        <c:axId val="619364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9365560"/>
        <c:crosses val="autoZero"/>
        <c:auto val="1"/>
        <c:lblAlgn val="ctr"/>
        <c:lblOffset val="100"/>
        <c:noMultiLvlLbl val="0"/>
      </c:catAx>
      <c:valAx>
        <c:axId val="619365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9364576"/>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72938307126512"/>
          <c:y val="0.12924274731145333"/>
          <c:w val="0.69515422677048266"/>
          <c:h val="0.74351022465492134"/>
        </c:manualLayout>
      </c:layout>
      <c:barChart>
        <c:barDir val="bar"/>
        <c:grouping val="clustered"/>
        <c:varyColors val="0"/>
        <c:ser>
          <c:idx val="0"/>
          <c:order val="0"/>
          <c:tx>
            <c:strRef>
              <c:f>'ES Raw Data'!$BI$49</c:f>
              <c:strCache>
                <c:ptCount val="1"/>
                <c:pt idx="0">
                  <c:v>Global</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Data'!$BH$50:$BH$52</c:f>
              <c:strCache>
                <c:ptCount val="3"/>
                <c:pt idx="0">
                  <c:v>In-person</c:v>
                </c:pt>
                <c:pt idx="1">
                  <c:v>Virtual</c:v>
                </c:pt>
                <c:pt idx="2">
                  <c:v>Hybrid</c:v>
                </c:pt>
              </c:strCache>
            </c:strRef>
          </c:cat>
          <c:val>
            <c:numRef>
              <c:f>'ES Raw Data'!$BI$50:$BI$52</c:f>
              <c:numCache>
                <c:formatCode>General</c:formatCode>
                <c:ptCount val="3"/>
                <c:pt idx="0">
                  <c:v>0</c:v>
                </c:pt>
                <c:pt idx="1">
                  <c:v>0</c:v>
                </c:pt>
                <c:pt idx="2">
                  <c:v>0</c:v>
                </c:pt>
              </c:numCache>
            </c:numRef>
          </c:val>
          <c:extLst>
            <c:ext xmlns:c16="http://schemas.microsoft.com/office/drawing/2014/chart" uri="{C3380CC4-5D6E-409C-BE32-E72D297353CC}">
              <c16:uniqueId val="{00000000-5DF7-43D6-8BA2-2F1DA7BD16EB}"/>
            </c:ext>
          </c:extLst>
        </c:ser>
        <c:dLbls>
          <c:dLblPos val="outEnd"/>
          <c:showLegendKey val="0"/>
          <c:showVal val="1"/>
          <c:showCatName val="0"/>
          <c:showSerName val="0"/>
          <c:showPercent val="0"/>
          <c:showBubbleSize val="0"/>
        </c:dLbls>
        <c:gapWidth val="182"/>
        <c:overlap val="-21"/>
        <c:axId val="634355192"/>
        <c:axId val="634358144"/>
      </c:barChart>
      <c:catAx>
        <c:axId val="63435519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34358144"/>
        <c:crosses val="autoZero"/>
        <c:auto val="1"/>
        <c:lblAlgn val="ctr"/>
        <c:lblOffset val="100"/>
        <c:noMultiLvlLbl val="0"/>
      </c:catAx>
      <c:valAx>
        <c:axId val="634358144"/>
        <c:scaling>
          <c:orientation val="minMax"/>
          <c:max val="4"/>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34355192"/>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Behavioral Engagement</a:t>
            </a:r>
          </a:p>
        </c:rich>
      </c:tx>
      <c:layout>
        <c:manualLayout>
          <c:xMode val="edge"/>
          <c:yMode val="edge"/>
          <c:x val="0.36858315702226974"/>
          <c:y val="2.6972905731363205E-2"/>
        </c:manualLayout>
      </c:layout>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924321947591706"/>
          <c:y val="0.1076871435231737"/>
          <c:w val="0.69653519176990797"/>
          <c:h val="0.79521270344845874"/>
        </c:manualLayout>
      </c:layout>
      <c:barChart>
        <c:barDir val="bar"/>
        <c:grouping val="percentStacked"/>
        <c:varyColors val="0"/>
        <c:ser>
          <c:idx val="0"/>
          <c:order val="0"/>
          <c:tx>
            <c:strRef>
              <c:f>'ES Raw Data'!$BA$49</c:f>
              <c:strCache>
                <c:ptCount val="1"/>
                <c:pt idx="0">
                  <c:v>Lower</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Data'!$AT$50:$AT$52</c:f>
              <c:strCache>
                <c:ptCount val="3"/>
                <c:pt idx="0">
                  <c:v>In-person</c:v>
                </c:pt>
                <c:pt idx="1">
                  <c:v>Virtual</c:v>
                </c:pt>
                <c:pt idx="2">
                  <c:v>Hybrid</c:v>
                </c:pt>
              </c:strCache>
            </c:strRef>
          </c:cat>
          <c:val>
            <c:numRef>
              <c:f>'ES Raw Data'!$BA$50:$BA$52</c:f>
              <c:numCache>
                <c:formatCode>0.00%</c:formatCode>
                <c:ptCount val="3"/>
                <c:pt idx="0">
                  <c:v>0</c:v>
                </c:pt>
                <c:pt idx="1">
                  <c:v>0</c:v>
                </c:pt>
                <c:pt idx="2">
                  <c:v>0</c:v>
                </c:pt>
              </c:numCache>
            </c:numRef>
          </c:val>
          <c:extLst>
            <c:ext xmlns:c16="http://schemas.microsoft.com/office/drawing/2014/chart" uri="{C3380CC4-5D6E-409C-BE32-E72D297353CC}">
              <c16:uniqueId val="{00000000-C53F-4ED3-8509-613C82363B1B}"/>
            </c:ext>
          </c:extLst>
        </c:ser>
        <c:ser>
          <c:idx val="1"/>
          <c:order val="1"/>
          <c:tx>
            <c:strRef>
              <c:f>'ES Raw Data'!$BB$49</c:f>
              <c:strCache>
                <c:ptCount val="1"/>
                <c:pt idx="0">
                  <c:v>Moderate</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Data'!$AT$50:$AT$52</c:f>
              <c:strCache>
                <c:ptCount val="3"/>
                <c:pt idx="0">
                  <c:v>In-person</c:v>
                </c:pt>
                <c:pt idx="1">
                  <c:v>Virtual</c:v>
                </c:pt>
                <c:pt idx="2">
                  <c:v>Hybrid</c:v>
                </c:pt>
              </c:strCache>
            </c:strRef>
          </c:cat>
          <c:val>
            <c:numRef>
              <c:f>'ES Raw Data'!$BB$50:$BB$52</c:f>
              <c:numCache>
                <c:formatCode>0.00%</c:formatCode>
                <c:ptCount val="3"/>
                <c:pt idx="0">
                  <c:v>0</c:v>
                </c:pt>
                <c:pt idx="1">
                  <c:v>0</c:v>
                </c:pt>
                <c:pt idx="2">
                  <c:v>0</c:v>
                </c:pt>
              </c:numCache>
            </c:numRef>
          </c:val>
          <c:extLst>
            <c:ext xmlns:c16="http://schemas.microsoft.com/office/drawing/2014/chart" uri="{C3380CC4-5D6E-409C-BE32-E72D297353CC}">
              <c16:uniqueId val="{00000001-C53F-4ED3-8509-613C82363B1B}"/>
            </c:ext>
          </c:extLst>
        </c:ser>
        <c:ser>
          <c:idx val="2"/>
          <c:order val="2"/>
          <c:tx>
            <c:strRef>
              <c:f>'ES Raw Data'!$BC$49</c:f>
              <c:strCache>
                <c:ptCount val="1"/>
                <c:pt idx="0">
                  <c:v>Higher</c:v>
                </c:pt>
              </c:strCache>
            </c:strRef>
          </c:tx>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Data'!$AT$50:$AT$52</c:f>
              <c:strCache>
                <c:ptCount val="3"/>
                <c:pt idx="0">
                  <c:v>In-person</c:v>
                </c:pt>
                <c:pt idx="1">
                  <c:v>Virtual</c:v>
                </c:pt>
                <c:pt idx="2">
                  <c:v>Hybrid</c:v>
                </c:pt>
              </c:strCache>
            </c:strRef>
          </c:cat>
          <c:val>
            <c:numRef>
              <c:f>'ES Raw Data'!$BC$50:$BC$52</c:f>
              <c:numCache>
                <c:formatCode>0.00%</c:formatCode>
                <c:ptCount val="3"/>
                <c:pt idx="0">
                  <c:v>0</c:v>
                </c:pt>
                <c:pt idx="1">
                  <c:v>0</c:v>
                </c:pt>
                <c:pt idx="2">
                  <c:v>0</c:v>
                </c:pt>
              </c:numCache>
            </c:numRef>
          </c:val>
          <c:extLst>
            <c:ext xmlns:c16="http://schemas.microsoft.com/office/drawing/2014/chart" uri="{C3380CC4-5D6E-409C-BE32-E72D297353CC}">
              <c16:uniqueId val="{00000002-C53F-4ED3-8509-613C82363B1B}"/>
            </c:ext>
          </c:extLst>
        </c:ser>
        <c:dLbls>
          <c:dLblPos val="ctr"/>
          <c:showLegendKey val="0"/>
          <c:showVal val="1"/>
          <c:showCatName val="0"/>
          <c:showSerName val="0"/>
          <c:showPercent val="0"/>
          <c:showBubbleSize val="0"/>
        </c:dLbls>
        <c:gapWidth val="74"/>
        <c:overlap val="100"/>
        <c:axId val="619364576"/>
        <c:axId val="619365560"/>
      </c:barChart>
      <c:catAx>
        <c:axId val="61936457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9365560"/>
        <c:crosses val="autoZero"/>
        <c:auto val="1"/>
        <c:lblAlgn val="ctr"/>
        <c:lblOffset val="100"/>
        <c:noMultiLvlLbl val="0"/>
      </c:catAx>
      <c:valAx>
        <c:axId val="619365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9364576"/>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EMS Tools - Student Engagement Survey Results Tool Elementary School_External 1.1.xlsx]ES Longitudinal Raw Data!PivotTable1</c:name>
    <c:fmtId val="2"/>
  </c:pivotSource>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delete val="1"/>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delete val="1"/>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delete val="1"/>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delete val="1"/>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5"/>
            </a:solidFill>
            <a:ln w="9525">
              <a:solidFill>
                <a:schemeClr val="accent5"/>
              </a:solidFill>
            </a:ln>
            <a:effectLst/>
          </c:spPr>
        </c:marker>
        <c:dLbl>
          <c:idx val="0"/>
          <c:delete val="1"/>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6"/>
            </a:solidFill>
            <a:ln w="9525">
              <a:solidFill>
                <a:schemeClr val="accent6"/>
              </a:solidFill>
            </a:ln>
            <a:effectLst/>
          </c:spPr>
        </c:marker>
        <c:dLbl>
          <c:idx val="0"/>
          <c:delete val="1"/>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delete val="1"/>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delete val="1"/>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delete val="1"/>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delete val="1"/>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delete val="1"/>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delete val="1"/>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delete val="1"/>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circle"/>
          <c:size val="5"/>
          <c:spPr>
            <a:solidFill>
              <a:schemeClr val="accent5"/>
            </a:solidFill>
            <a:ln w="9525">
              <a:solidFill>
                <a:schemeClr val="accent5"/>
              </a:solidFill>
            </a:ln>
            <a:effectLst/>
          </c:spPr>
        </c:marker>
        <c:dLbl>
          <c:idx val="0"/>
          <c:delete val="1"/>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circle"/>
          <c:size val="5"/>
          <c:spPr>
            <a:solidFill>
              <a:schemeClr val="accent6"/>
            </a:solidFill>
            <a:ln w="9525">
              <a:solidFill>
                <a:schemeClr val="accent6"/>
              </a:solidFill>
            </a:ln>
            <a:effectLst/>
          </c:spPr>
        </c:marker>
        <c:dLbl>
          <c:idx val="0"/>
          <c:delete val="1"/>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delete val="1"/>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delete val="1"/>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delete val="1"/>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delete val="1"/>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delete val="1"/>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delete val="1"/>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delete val="1"/>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circle"/>
          <c:size val="5"/>
          <c:spPr>
            <a:solidFill>
              <a:schemeClr val="accent5"/>
            </a:solidFill>
            <a:ln w="9525">
              <a:solidFill>
                <a:schemeClr val="accent5"/>
              </a:solidFill>
            </a:ln>
            <a:effectLst/>
          </c:spPr>
        </c:marker>
        <c:dLbl>
          <c:idx val="0"/>
          <c:delete val="1"/>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circle"/>
          <c:size val="5"/>
          <c:spPr>
            <a:solidFill>
              <a:schemeClr val="accent6"/>
            </a:solidFill>
            <a:ln w="9525">
              <a:solidFill>
                <a:schemeClr val="accent6"/>
              </a:solidFill>
            </a:ln>
            <a:effectLst/>
          </c:spPr>
        </c:marker>
        <c:dLbl>
          <c:idx val="0"/>
          <c:delete val="1"/>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delete val="1"/>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delete val="1"/>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delete val="1"/>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delete val="1"/>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delete val="1"/>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delete val="1"/>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delete val="1"/>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circle"/>
          <c:size val="5"/>
          <c:spPr>
            <a:solidFill>
              <a:schemeClr val="accent5"/>
            </a:solidFill>
            <a:ln w="9525">
              <a:solidFill>
                <a:schemeClr val="accent5"/>
              </a:solidFill>
            </a:ln>
            <a:effectLst/>
          </c:spPr>
        </c:marker>
        <c:dLbl>
          <c:idx val="0"/>
          <c:delete val="1"/>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circle"/>
          <c:size val="5"/>
          <c:spPr>
            <a:solidFill>
              <a:schemeClr val="accent6"/>
            </a:solidFill>
            <a:ln w="9525">
              <a:solidFill>
                <a:schemeClr val="accent6"/>
              </a:solidFill>
            </a:ln>
            <a:effectLst/>
          </c:spPr>
        </c:marker>
        <c:dLbl>
          <c:idx val="0"/>
          <c:delete val="1"/>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delete val="1"/>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delete val="1"/>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delete val="1"/>
          <c:extLst>
            <c:ext xmlns:c15="http://schemas.microsoft.com/office/drawing/2012/chart" uri="{CE6537A1-D6FC-4f65-9D91-7224C49458BB}"/>
          </c:extLst>
        </c:dLbl>
      </c:pivotFmt>
      <c:pivotFmt>
        <c:idx val="36"/>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delete val="1"/>
          <c:extLst>
            <c:ext xmlns:c15="http://schemas.microsoft.com/office/drawing/2012/chart" uri="{CE6537A1-D6FC-4f65-9D91-7224C49458BB}"/>
          </c:extLst>
        </c:dLbl>
      </c:pivotFmt>
      <c:pivotFmt>
        <c:idx val="37"/>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delete val="1"/>
          <c:extLst>
            <c:ext xmlns:c15="http://schemas.microsoft.com/office/drawing/2012/chart" uri="{CE6537A1-D6FC-4f65-9D91-7224C49458BB}"/>
          </c:extLst>
        </c:dLbl>
      </c:pivotFmt>
      <c:pivotFmt>
        <c:idx val="38"/>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delete val="1"/>
          <c:extLst>
            <c:ext xmlns:c15="http://schemas.microsoft.com/office/drawing/2012/chart" uri="{CE6537A1-D6FC-4f65-9D91-7224C49458BB}"/>
          </c:extLst>
        </c:dLbl>
      </c:pivotFmt>
      <c:pivotFmt>
        <c:idx val="39"/>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delete val="1"/>
          <c:extLst>
            <c:ext xmlns:c15="http://schemas.microsoft.com/office/drawing/2012/chart" uri="{CE6537A1-D6FC-4f65-9D91-7224C49458BB}"/>
          </c:extLst>
        </c:dLbl>
      </c:pivotFmt>
      <c:pivotFmt>
        <c:idx val="40"/>
        <c:spPr>
          <a:ln w="28575" cap="rnd">
            <a:solidFill>
              <a:schemeClr val="accent1"/>
            </a:solidFill>
            <a:round/>
          </a:ln>
          <a:effectLst/>
        </c:spPr>
        <c:marker>
          <c:symbol val="circle"/>
          <c:size val="5"/>
          <c:spPr>
            <a:solidFill>
              <a:schemeClr val="accent5"/>
            </a:solidFill>
            <a:ln w="9525">
              <a:solidFill>
                <a:schemeClr val="accent5"/>
              </a:solidFill>
            </a:ln>
            <a:effectLst/>
          </c:spPr>
        </c:marker>
        <c:dLbl>
          <c:idx val="0"/>
          <c:delete val="1"/>
          <c:extLst>
            <c:ext xmlns:c15="http://schemas.microsoft.com/office/drawing/2012/chart" uri="{CE6537A1-D6FC-4f65-9D91-7224C49458BB}"/>
          </c:extLst>
        </c:dLbl>
      </c:pivotFmt>
      <c:pivotFmt>
        <c:idx val="41"/>
        <c:spPr>
          <a:ln w="28575" cap="rnd">
            <a:solidFill>
              <a:schemeClr val="accent1"/>
            </a:solidFill>
            <a:round/>
          </a:ln>
          <a:effectLst/>
        </c:spPr>
        <c:marker>
          <c:symbol val="circle"/>
          <c:size val="5"/>
          <c:spPr>
            <a:solidFill>
              <a:schemeClr val="accent6"/>
            </a:solidFill>
            <a:ln w="9525">
              <a:solidFill>
                <a:schemeClr val="accent6"/>
              </a:solidFill>
            </a:ln>
            <a:effectLst/>
          </c:spPr>
        </c:marker>
        <c:dLbl>
          <c:idx val="0"/>
          <c:delete val="1"/>
          <c:extLst>
            <c:ext xmlns:c15="http://schemas.microsoft.com/office/drawing/2012/chart" uri="{CE6537A1-D6FC-4f65-9D91-7224C49458BB}"/>
          </c:extLst>
        </c:dLbl>
      </c:pivotFmt>
      <c:pivotFmt>
        <c:idx val="42"/>
        <c:spPr>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delete val="1"/>
          <c:extLst>
            <c:ext xmlns:c15="http://schemas.microsoft.com/office/drawing/2012/chart" uri="{CE6537A1-D6FC-4f65-9D91-7224C49458BB}"/>
          </c:extLst>
        </c:dLbl>
      </c:pivotFmt>
      <c:pivotFmt>
        <c:idx val="43"/>
        <c:spPr>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delete val="1"/>
          <c:extLst>
            <c:ext xmlns:c15="http://schemas.microsoft.com/office/drawing/2012/chart" uri="{CE6537A1-D6FC-4f65-9D91-7224C49458BB}"/>
          </c:extLst>
        </c:dLbl>
      </c:pivotFmt>
      <c:pivotFmt>
        <c:idx val="44"/>
        <c:spPr>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delete val="1"/>
          <c:extLst>
            <c:ext xmlns:c15="http://schemas.microsoft.com/office/drawing/2012/chart" uri="{CE6537A1-D6FC-4f65-9D91-7224C49458BB}"/>
          </c:extLst>
        </c:dLbl>
      </c:pivotFmt>
      <c:pivotFmt>
        <c:idx val="45"/>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delete val="1"/>
          <c:extLst>
            <c:ext xmlns:c15="http://schemas.microsoft.com/office/drawing/2012/chart" uri="{CE6537A1-D6FC-4f65-9D91-7224C49458BB}"/>
          </c:extLst>
        </c:dLbl>
      </c:pivotFmt>
      <c:pivotFmt>
        <c:idx val="46"/>
        <c:spPr>
          <a:ln w="28575" cap="rnd">
            <a:solidFill>
              <a:schemeClr val="accent2"/>
            </a:solidFill>
            <a:round/>
          </a:ln>
          <a:effectLst/>
        </c:spPr>
        <c:marker>
          <c:symbol val="circle"/>
          <c:size val="5"/>
          <c:spPr>
            <a:solidFill>
              <a:schemeClr val="accent2"/>
            </a:solidFill>
            <a:ln w="9525">
              <a:solidFill>
                <a:schemeClr val="accent2"/>
              </a:solidFill>
            </a:ln>
            <a:effectLst/>
          </c:spPr>
        </c:marker>
        <c:dLbl>
          <c:idx val="0"/>
          <c:delete val="1"/>
          <c:extLst>
            <c:ext xmlns:c15="http://schemas.microsoft.com/office/drawing/2012/chart" uri="{CE6537A1-D6FC-4f65-9D91-7224C49458BB}"/>
          </c:extLst>
        </c:dLbl>
      </c:pivotFmt>
      <c:pivotFmt>
        <c:idx val="47"/>
        <c:spPr>
          <a:ln w="28575" cap="rnd">
            <a:solidFill>
              <a:schemeClr val="accent3"/>
            </a:solidFill>
            <a:round/>
          </a:ln>
          <a:effectLst/>
        </c:spPr>
        <c:marker>
          <c:symbol val="circle"/>
          <c:size val="5"/>
          <c:spPr>
            <a:solidFill>
              <a:schemeClr val="accent3"/>
            </a:solidFill>
            <a:ln w="9525">
              <a:solidFill>
                <a:schemeClr val="accent3"/>
              </a:solidFill>
            </a:ln>
            <a:effectLst/>
          </c:spPr>
        </c:marker>
        <c:dLbl>
          <c:idx val="0"/>
          <c:delete val="1"/>
          <c:extLst>
            <c:ext xmlns:c15="http://schemas.microsoft.com/office/drawing/2012/chart" uri="{CE6537A1-D6FC-4f65-9D91-7224C49458BB}"/>
          </c:extLst>
        </c:dLbl>
      </c:pivotFmt>
      <c:pivotFmt>
        <c:idx val="48"/>
        <c:spPr>
          <a:ln w="28575" cap="rnd">
            <a:solidFill>
              <a:schemeClr val="accent4"/>
            </a:solidFill>
            <a:round/>
          </a:ln>
          <a:effectLst/>
        </c:spPr>
        <c:marker>
          <c:symbol val="circle"/>
          <c:size val="5"/>
          <c:spPr>
            <a:solidFill>
              <a:schemeClr val="accent4"/>
            </a:solidFill>
            <a:ln w="9525">
              <a:solidFill>
                <a:schemeClr val="accent4"/>
              </a:solidFill>
            </a:ln>
            <a:effectLst/>
          </c:spPr>
        </c:marker>
        <c:dLbl>
          <c:idx val="0"/>
          <c:delete val="1"/>
          <c:extLst>
            <c:ext xmlns:c15="http://schemas.microsoft.com/office/drawing/2012/chart" uri="{CE6537A1-D6FC-4f65-9D91-7224C49458BB}"/>
          </c:extLst>
        </c:dLbl>
      </c:pivotFmt>
      <c:pivotFmt>
        <c:idx val="49"/>
        <c:spPr>
          <a:ln w="28575" cap="rnd">
            <a:solidFill>
              <a:schemeClr val="accent5"/>
            </a:solidFill>
            <a:round/>
          </a:ln>
          <a:effectLst/>
        </c:spPr>
        <c:marker>
          <c:symbol val="circle"/>
          <c:size val="5"/>
          <c:spPr>
            <a:solidFill>
              <a:schemeClr val="accent5"/>
            </a:solidFill>
            <a:ln w="9525">
              <a:solidFill>
                <a:schemeClr val="accent5"/>
              </a:solidFill>
            </a:ln>
            <a:effectLst/>
          </c:spPr>
        </c:marker>
        <c:dLbl>
          <c:idx val="0"/>
          <c:delete val="1"/>
          <c:extLst>
            <c:ext xmlns:c15="http://schemas.microsoft.com/office/drawing/2012/chart" uri="{CE6537A1-D6FC-4f65-9D91-7224C49458BB}"/>
          </c:extLst>
        </c:dLbl>
      </c:pivotFmt>
      <c:pivotFmt>
        <c:idx val="50"/>
        <c:spPr>
          <a:ln w="28575" cap="rnd">
            <a:solidFill>
              <a:schemeClr val="accent6"/>
            </a:solidFill>
            <a:round/>
          </a:ln>
          <a:effectLst/>
        </c:spPr>
        <c:marker>
          <c:symbol val="circle"/>
          <c:size val="5"/>
          <c:spPr>
            <a:solidFill>
              <a:schemeClr val="accent6"/>
            </a:solidFill>
            <a:ln w="9525">
              <a:solidFill>
                <a:schemeClr val="accent6"/>
              </a:solidFill>
            </a:ln>
            <a:effectLst/>
          </c:spPr>
        </c:marker>
        <c:dLbl>
          <c:idx val="0"/>
          <c:delete val="1"/>
          <c:extLst>
            <c:ext xmlns:c15="http://schemas.microsoft.com/office/drawing/2012/chart" uri="{CE6537A1-D6FC-4f65-9D91-7224C49458BB}"/>
          </c:extLst>
        </c:dLbl>
      </c:pivotFmt>
      <c:pivotFmt>
        <c:idx val="51"/>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delete val="1"/>
          <c:extLst>
            <c:ext xmlns:c15="http://schemas.microsoft.com/office/drawing/2012/chart" uri="{CE6537A1-D6FC-4f65-9D91-7224C49458BB}"/>
          </c:extLst>
        </c:dLbl>
      </c:pivotFmt>
      <c:pivotFmt>
        <c:idx val="52"/>
        <c:dLbl>
          <c:idx val="0"/>
          <c:delete val="1"/>
          <c:extLst>
            <c:ext xmlns:c15="http://schemas.microsoft.com/office/drawing/2012/chart" uri="{CE6537A1-D6FC-4f65-9D91-7224C49458BB}"/>
          </c:extLst>
        </c:dLbl>
      </c:pivotFmt>
    </c:pivotFmts>
    <c:plotArea>
      <c:layout>
        <c:manualLayout>
          <c:layoutTarget val="inner"/>
          <c:xMode val="edge"/>
          <c:yMode val="edge"/>
          <c:x val="9.0500460994051124E-2"/>
          <c:y val="0.15802469135802469"/>
          <c:w val="0.76177322994134011"/>
          <c:h val="0.67582380156353228"/>
        </c:manualLayout>
      </c:layout>
      <c:lineChart>
        <c:grouping val="standard"/>
        <c:varyColors val="0"/>
        <c:ser>
          <c:idx val="0"/>
          <c:order val="0"/>
          <c:tx>
            <c:strRef>
              <c:f>'ES Longitudinal Raw Data'!$Y$2:$Y$3</c:f>
              <c:strCache>
                <c:ptCount val="1"/>
                <c:pt idx="0">
                  <c:v>(blank)</c:v>
                </c:pt>
              </c:strCache>
            </c:strRef>
          </c:tx>
          <c:cat>
            <c:multiLvlStrRef>
              <c:f>'ES Longitudinal Raw Data'!$X$4:$X$5</c:f>
              <c:multiLvlStrCache>
                <c:ptCount val="1"/>
                <c:lvl>
                  <c:pt idx="0">
                    <c:v>(blank)</c:v>
                  </c:pt>
                </c:lvl>
                <c:lvl>
                  <c:pt idx="0">
                    <c:v>&lt;1/0/1900</c:v>
                  </c:pt>
                </c:lvl>
              </c:multiLvlStrCache>
            </c:multiLvlStrRef>
          </c:cat>
          <c:val>
            <c:numRef>
              <c:f>'ES Longitudinal Raw Data'!$Y$4:$Y$5</c:f>
              <c:numCache>
                <c:formatCode>General</c:formatCode>
                <c:ptCount val="1"/>
              </c:numCache>
            </c:numRef>
          </c:val>
          <c:smooth val="0"/>
          <c:extLst>
            <c:ext xmlns:c16="http://schemas.microsoft.com/office/drawing/2014/chart" uri="{C3380CC4-5D6E-409C-BE32-E72D297353CC}">
              <c16:uniqueId val="{00000008-B249-4DBE-AC81-CE4BFC577574}"/>
            </c:ext>
          </c:extLst>
        </c:ser>
        <c:dLbls>
          <c:showLegendKey val="0"/>
          <c:showVal val="0"/>
          <c:showCatName val="0"/>
          <c:showSerName val="0"/>
          <c:showPercent val="0"/>
          <c:showBubbleSize val="0"/>
        </c:dLbls>
        <c:marker val="1"/>
        <c:smooth val="0"/>
        <c:axId val="521366976"/>
        <c:axId val="521367304"/>
      </c:lineChart>
      <c:catAx>
        <c:axId val="52136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21367304"/>
        <c:crosses val="autoZero"/>
        <c:auto val="1"/>
        <c:lblAlgn val="ctr"/>
        <c:lblOffset val="100"/>
        <c:noMultiLvlLbl val="0"/>
      </c:catAx>
      <c:valAx>
        <c:axId val="521367304"/>
        <c:scaling>
          <c:orientation val="minMax"/>
          <c:max val="4"/>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21366976"/>
        <c:crosses val="autoZero"/>
        <c:crossBetween val="between"/>
      </c:valAx>
    </c:plotArea>
    <c:legend>
      <c:legendPos val="r"/>
      <c:layout>
        <c:manualLayout>
          <c:xMode val="edge"/>
          <c:yMode val="edge"/>
          <c:x val="0.83358223128706888"/>
          <c:y val="0.26757538641003215"/>
          <c:w val="0.15609518666940134"/>
          <c:h val="0.583367551278312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ln>
      <a:solidFill>
        <a:schemeClr val="bg2"/>
      </a:solidFill>
    </a:ln>
  </c:spPr>
  <c:txPr>
    <a:bodyPr/>
    <a:lstStyle/>
    <a:p>
      <a:pPr>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EMS Tools - Student Engagement Survey Results Tool Elementary School_External 1.1.xlsx]ES Longitudinal Raw Data!PivotTable5</c:name>
    <c:fmtId val="2"/>
  </c:pivotSource>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6"/>
            </a:solidFill>
            <a:ln w="9525">
              <a:solidFill>
                <a:schemeClr val="accent6"/>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circle"/>
          <c:size val="5"/>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circle"/>
          <c:size val="5"/>
          <c:spPr>
            <a:solidFill>
              <a:schemeClr val="accent6"/>
            </a:solidFill>
            <a:ln w="9525">
              <a:solidFill>
                <a:schemeClr val="accent6"/>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circle"/>
          <c:size val="5"/>
          <c:spPr>
            <a:solidFill>
              <a:schemeClr val="accent6"/>
            </a:solidFill>
            <a:ln w="9525">
              <a:solidFill>
                <a:schemeClr val="accent6"/>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4291760404949378E-2"/>
          <c:y val="0.13680668854427108"/>
          <c:w val="0.74878824521934761"/>
          <c:h val="0.67898212435398875"/>
        </c:manualLayout>
      </c:layout>
      <c:lineChart>
        <c:grouping val="standard"/>
        <c:varyColors val="0"/>
        <c:ser>
          <c:idx val="0"/>
          <c:order val="0"/>
          <c:tx>
            <c:strRef>
              <c:f>'ES Longitudinal Raw Data'!$BG$2:$BG$3</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'ES Longitudinal Raw Data'!$BF$4:$BF$5</c:f>
              <c:multiLvlStrCache>
                <c:ptCount val="1"/>
                <c:lvl>
                  <c:pt idx="0">
                    <c:v>(blank)</c:v>
                  </c:pt>
                </c:lvl>
                <c:lvl>
                  <c:pt idx="0">
                    <c:v>&lt;1/0/1900</c:v>
                  </c:pt>
                </c:lvl>
              </c:multiLvlStrCache>
            </c:multiLvlStrRef>
          </c:cat>
          <c:val>
            <c:numRef>
              <c:f>'ES Longitudinal Raw Data'!$BG$4:$BG$5</c:f>
              <c:numCache>
                <c:formatCode>General</c:formatCode>
                <c:ptCount val="1"/>
              </c:numCache>
            </c:numRef>
          </c:val>
          <c:smooth val="0"/>
          <c:extLst>
            <c:ext xmlns:c16="http://schemas.microsoft.com/office/drawing/2014/chart" uri="{C3380CC4-5D6E-409C-BE32-E72D297353CC}">
              <c16:uniqueId val="{00000000-2228-4996-BCF9-2813F0F8DA9B}"/>
            </c:ext>
          </c:extLst>
        </c:ser>
        <c:dLbls>
          <c:showLegendKey val="0"/>
          <c:showVal val="0"/>
          <c:showCatName val="0"/>
          <c:showSerName val="0"/>
          <c:showPercent val="0"/>
          <c:showBubbleSize val="0"/>
        </c:dLbls>
        <c:marker val="1"/>
        <c:smooth val="0"/>
        <c:axId val="424013376"/>
        <c:axId val="424012392"/>
      </c:lineChart>
      <c:catAx>
        <c:axId val="42401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24012392"/>
        <c:crosses val="autoZero"/>
        <c:auto val="1"/>
        <c:lblAlgn val="ctr"/>
        <c:lblOffset val="100"/>
        <c:noMultiLvlLbl val="0"/>
      </c:catAx>
      <c:valAx>
        <c:axId val="424012392"/>
        <c:scaling>
          <c:orientation val="minMax"/>
          <c:max val="4"/>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24013376"/>
        <c:crosses val="autoZero"/>
        <c:crossBetween val="between"/>
      </c:valAx>
      <c:spPr>
        <a:noFill/>
        <a:ln>
          <a:noFill/>
        </a:ln>
        <a:effectLst/>
      </c:spPr>
    </c:plotArea>
    <c:legend>
      <c:legendPos val="r"/>
      <c:layout>
        <c:manualLayout>
          <c:xMode val="edge"/>
          <c:yMode val="edge"/>
          <c:x val="0.82486571991001123"/>
          <c:y val="0.1849865854035149"/>
          <c:w val="0.16441999437570304"/>
          <c:h val="0.5861778729266454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EMS Tools - Student Engagement Survey Results Tool Elementary School_External 1.1.xlsx]ES Longitudinal Raw Data!PivotTable2</c:name>
    <c:fmtId val="2"/>
  </c:pivotSource>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delete val="1"/>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delete val="1"/>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delete val="1"/>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delete val="1"/>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5"/>
            </a:solidFill>
            <a:ln w="9525">
              <a:solidFill>
                <a:schemeClr val="accent5"/>
              </a:solidFill>
            </a:ln>
            <a:effectLst/>
          </c:spPr>
        </c:marker>
        <c:dLbl>
          <c:idx val="0"/>
          <c:delete val="1"/>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6"/>
            </a:solidFill>
            <a:ln w="9525">
              <a:solidFill>
                <a:schemeClr val="accent6"/>
              </a:solidFill>
            </a:ln>
            <a:effectLst/>
          </c:spPr>
        </c:marker>
        <c:dLbl>
          <c:idx val="0"/>
          <c:delete val="1"/>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delete val="1"/>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delete val="1"/>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delete val="1"/>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delete val="1"/>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delete val="1"/>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delete val="1"/>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delete val="1"/>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circle"/>
          <c:size val="5"/>
          <c:spPr>
            <a:solidFill>
              <a:schemeClr val="accent5"/>
            </a:solidFill>
            <a:ln w="9525">
              <a:solidFill>
                <a:schemeClr val="accent5"/>
              </a:solidFill>
            </a:ln>
            <a:effectLst/>
          </c:spPr>
        </c:marker>
        <c:dLbl>
          <c:idx val="0"/>
          <c:delete val="1"/>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circle"/>
          <c:size val="5"/>
          <c:spPr>
            <a:solidFill>
              <a:schemeClr val="accent6"/>
            </a:solidFill>
            <a:ln w="9525">
              <a:solidFill>
                <a:schemeClr val="accent6"/>
              </a:solidFill>
            </a:ln>
            <a:effectLst/>
          </c:spPr>
        </c:marker>
        <c:dLbl>
          <c:idx val="0"/>
          <c:delete val="1"/>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delete val="1"/>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delete val="1"/>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delete val="1"/>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delete val="1"/>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delete val="1"/>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delete val="1"/>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delete val="1"/>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circle"/>
          <c:size val="5"/>
          <c:spPr>
            <a:solidFill>
              <a:schemeClr val="accent5"/>
            </a:solidFill>
            <a:ln w="9525">
              <a:solidFill>
                <a:schemeClr val="accent5"/>
              </a:solidFill>
            </a:ln>
            <a:effectLst/>
          </c:spPr>
        </c:marker>
        <c:dLbl>
          <c:idx val="0"/>
          <c:delete val="1"/>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circle"/>
          <c:size val="5"/>
          <c:spPr>
            <a:solidFill>
              <a:schemeClr val="accent6"/>
            </a:solidFill>
            <a:ln w="9525">
              <a:solidFill>
                <a:schemeClr val="accent6"/>
              </a:solidFill>
            </a:ln>
            <a:effectLst/>
          </c:spPr>
        </c:marker>
        <c:dLbl>
          <c:idx val="0"/>
          <c:delete val="1"/>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delete val="1"/>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delete val="1"/>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delete val="1"/>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delete val="1"/>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delete val="1"/>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delete val="1"/>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delete val="1"/>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circle"/>
          <c:size val="5"/>
          <c:spPr>
            <a:solidFill>
              <a:schemeClr val="accent5"/>
            </a:solidFill>
            <a:ln w="9525">
              <a:solidFill>
                <a:schemeClr val="accent5"/>
              </a:solidFill>
            </a:ln>
            <a:effectLst/>
          </c:spPr>
        </c:marker>
        <c:dLbl>
          <c:idx val="0"/>
          <c:delete val="1"/>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circle"/>
          <c:size val="5"/>
          <c:spPr>
            <a:solidFill>
              <a:schemeClr val="accent6"/>
            </a:solidFill>
            <a:ln w="9525">
              <a:solidFill>
                <a:schemeClr val="accent6"/>
              </a:solidFill>
            </a:ln>
            <a:effectLst/>
          </c:spPr>
        </c:marker>
        <c:dLbl>
          <c:idx val="0"/>
          <c:delete val="1"/>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delete val="1"/>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delete val="1"/>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delete val="1"/>
          <c:extLst>
            <c:ext xmlns:c15="http://schemas.microsoft.com/office/drawing/2012/chart" uri="{CE6537A1-D6FC-4f65-9D91-7224C49458BB}"/>
          </c:extLst>
        </c:dLbl>
      </c:pivotFmt>
      <c:pivotFmt>
        <c:idx val="36"/>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delete val="1"/>
          <c:extLst>
            <c:ext xmlns:c15="http://schemas.microsoft.com/office/drawing/2012/chart" uri="{CE6537A1-D6FC-4f65-9D91-7224C49458BB}"/>
          </c:extLst>
        </c:dLbl>
      </c:pivotFmt>
      <c:pivotFmt>
        <c:idx val="37"/>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delete val="1"/>
          <c:extLst>
            <c:ext xmlns:c15="http://schemas.microsoft.com/office/drawing/2012/chart" uri="{CE6537A1-D6FC-4f65-9D91-7224C49458BB}"/>
          </c:extLst>
        </c:dLbl>
      </c:pivotFmt>
      <c:pivotFmt>
        <c:idx val="38"/>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delete val="1"/>
          <c:extLst>
            <c:ext xmlns:c15="http://schemas.microsoft.com/office/drawing/2012/chart" uri="{CE6537A1-D6FC-4f65-9D91-7224C49458BB}"/>
          </c:extLst>
        </c:dLbl>
      </c:pivotFmt>
      <c:pivotFmt>
        <c:idx val="39"/>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delete val="1"/>
          <c:extLst>
            <c:ext xmlns:c15="http://schemas.microsoft.com/office/drawing/2012/chart" uri="{CE6537A1-D6FC-4f65-9D91-7224C49458BB}"/>
          </c:extLst>
        </c:dLbl>
      </c:pivotFmt>
      <c:pivotFmt>
        <c:idx val="40"/>
        <c:spPr>
          <a:ln w="28575" cap="rnd">
            <a:solidFill>
              <a:schemeClr val="accent1"/>
            </a:solidFill>
            <a:round/>
          </a:ln>
          <a:effectLst/>
        </c:spPr>
        <c:marker>
          <c:symbol val="circle"/>
          <c:size val="5"/>
          <c:spPr>
            <a:solidFill>
              <a:schemeClr val="accent5"/>
            </a:solidFill>
            <a:ln w="9525">
              <a:solidFill>
                <a:schemeClr val="accent5"/>
              </a:solidFill>
            </a:ln>
            <a:effectLst/>
          </c:spPr>
        </c:marker>
        <c:dLbl>
          <c:idx val="0"/>
          <c:delete val="1"/>
          <c:extLst>
            <c:ext xmlns:c15="http://schemas.microsoft.com/office/drawing/2012/chart" uri="{CE6537A1-D6FC-4f65-9D91-7224C49458BB}"/>
          </c:extLst>
        </c:dLbl>
      </c:pivotFmt>
      <c:pivotFmt>
        <c:idx val="41"/>
        <c:spPr>
          <a:ln w="28575" cap="rnd">
            <a:solidFill>
              <a:schemeClr val="accent1"/>
            </a:solidFill>
            <a:round/>
          </a:ln>
          <a:effectLst/>
        </c:spPr>
        <c:marker>
          <c:symbol val="circle"/>
          <c:size val="5"/>
          <c:spPr>
            <a:solidFill>
              <a:schemeClr val="accent6"/>
            </a:solidFill>
            <a:ln w="9525">
              <a:solidFill>
                <a:schemeClr val="accent6"/>
              </a:solidFill>
            </a:ln>
            <a:effectLst/>
          </c:spPr>
        </c:marker>
        <c:dLbl>
          <c:idx val="0"/>
          <c:delete val="1"/>
          <c:extLst>
            <c:ext xmlns:c15="http://schemas.microsoft.com/office/drawing/2012/chart" uri="{CE6537A1-D6FC-4f65-9D91-7224C49458BB}"/>
          </c:extLst>
        </c:dLbl>
      </c:pivotFmt>
      <c:pivotFmt>
        <c:idx val="42"/>
        <c:spPr>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delete val="1"/>
          <c:extLst>
            <c:ext xmlns:c15="http://schemas.microsoft.com/office/drawing/2012/chart" uri="{CE6537A1-D6FC-4f65-9D91-7224C49458BB}"/>
          </c:extLst>
        </c:dLbl>
      </c:pivotFmt>
      <c:pivotFmt>
        <c:idx val="43"/>
        <c:spPr>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delete val="1"/>
          <c:extLst>
            <c:ext xmlns:c15="http://schemas.microsoft.com/office/drawing/2012/chart" uri="{CE6537A1-D6FC-4f65-9D91-7224C49458BB}"/>
          </c:extLst>
        </c:dLbl>
      </c:pivotFmt>
      <c:pivotFmt>
        <c:idx val="44"/>
        <c:spPr>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delete val="1"/>
          <c:extLst>
            <c:ext xmlns:c15="http://schemas.microsoft.com/office/drawing/2012/chart" uri="{CE6537A1-D6FC-4f65-9D91-7224C49458BB}"/>
          </c:extLst>
        </c:dLbl>
      </c:pivotFmt>
      <c:pivotFmt>
        <c:idx val="45"/>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delete val="1"/>
          <c:extLst>
            <c:ext xmlns:c15="http://schemas.microsoft.com/office/drawing/2012/chart" uri="{CE6537A1-D6FC-4f65-9D91-7224C49458BB}"/>
          </c:extLst>
        </c:dLbl>
      </c:pivotFmt>
      <c:pivotFmt>
        <c:idx val="46"/>
        <c:spPr>
          <a:ln w="28575" cap="rnd">
            <a:solidFill>
              <a:schemeClr val="accent2"/>
            </a:solidFill>
            <a:round/>
          </a:ln>
          <a:effectLst/>
        </c:spPr>
        <c:marker>
          <c:symbol val="circle"/>
          <c:size val="5"/>
          <c:spPr>
            <a:solidFill>
              <a:schemeClr val="accent2"/>
            </a:solidFill>
            <a:ln w="9525">
              <a:solidFill>
                <a:schemeClr val="accent2"/>
              </a:solidFill>
            </a:ln>
            <a:effectLst/>
          </c:spPr>
        </c:marker>
        <c:dLbl>
          <c:idx val="0"/>
          <c:delete val="1"/>
          <c:extLst>
            <c:ext xmlns:c15="http://schemas.microsoft.com/office/drawing/2012/chart" uri="{CE6537A1-D6FC-4f65-9D91-7224C49458BB}"/>
          </c:extLst>
        </c:dLbl>
      </c:pivotFmt>
      <c:pivotFmt>
        <c:idx val="47"/>
        <c:spPr>
          <a:ln w="28575" cap="rnd">
            <a:solidFill>
              <a:schemeClr val="accent3"/>
            </a:solidFill>
            <a:round/>
          </a:ln>
          <a:effectLst/>
        </c:spPr>
        <c:marker>
          <c:symbol val="circle"/>
          <c:size val="5"/>
          <c:spPr>
            <a:solidFill>
              <a:schemeClr val="accent3"/>
            </a:solidFill>
            <a:ln w="9525">
              <a:solidFill>
                <a:schemeClr val="accent3"/>
              </a:solidFill>
            </a:ln>
            <a:effectLst/>
          </c:spPr>
        </c:marker>
        <c:dLbl>
          <c:idx val="0"/>
          <c:delete val="1"/>
          <c:extLst>
            <c:ext xmlns:c15="http://schemas.microsoft.com/office/drawing/2012/chart" uri="{CE6537A1-D6FC-4f65-9D91-7224C49458BB}"/>
          </c:extLst>
        </c:dLbl>
      </c:pivotFmt>
      <c:pivotFmt>
        <c:idx val="48"/>
        <c:spPr>
          <a:ln w="28575" cap="rnd">
            <a:solidFill>
              <a:schemeClr val="accent4"/>
            </a:solidFill>
            <a:round/>
          </a:ln>
          <a:effectLst/>
        </c:spPr>
        <c:marker>
          <c:symbol val="circle"/>
          <c:size val="5"/>
          <c:spPr>
            <a:solidFill>
              <a:schemeClr val="accent4"/>
            </a:solidFill>
            <a:ln w="9525">
              <a:solidFill>
                <a:schemeClr val="accent4"/>
              </a:solidFill>
            </a:ln>
            <a:effectLst/>
          </c:spPr>
        </c:marker>
        <c:dLbl>
          <c:idx val="0"/>
          <c:delete val="1"/>
          <c:extLst>
            <c:ext xmlns:c15="http://schemas.microsoft.com/office/drawing/2012/chart" uri="{CE6537A1-D6FC-4f65-9D91-7224C49458BB}"/>
          </c:extLst>
        </c:dLbl>
      </c:pivotFmt>
      <c:pivotFmt>
        <c:idx val="49"/>
        <c:spPr>
          <a:ln w="28575" cap="rnd">
            <a:solidFill>
              <a:schemeClr val="accent5"/>
            </a:solidFill>
            <a:round/>
          </a:ln>
          <a:effectLst/>
        </c:spPr>
        <c:marker>
          <c:symbol val="circle"/>
          <c:size val="5"/>
          <c:spPr>
            <a:solidFill>
              <a:schemeClr val="accent5"/>
            </a:solidFill>
            <a:ln w="9525">
              <a:solidFill>
                <a:schemeClr val="accent5"/>
              </a:solidFill>
            </a:ln>
            <a:effectLst/>
          </c:spPr>
        </c:marker>
        <c:dLbl>
          <c:idx val="0"/>
          <c:delete val="1"/>
          <c:extLst>
            <c:ext xmlns:c15="http://schemas.microsoft.com/office/drawing/2012/chart" uri="{CE6537A1-D6FC-4f65-9D91-7224C49458BB}"/>
          </c:extLst>
        </c:dLbl>
      </c:pivotFmt>
      <c:pivotFmt>
        <c:idx val="50"/>
        <c:dLbl>
          <c:idx val="0"/>
          <c:delete val="1"/>
          <c:extLst>
            <c:ext xmlns:c15="http://schemas.microsoft.com/office/drawing/2012/chart" uri="{CE6537A1-D6FC-4f65-9D91-7224C49458BB}"/>
          </c:extLst>
        </c:dLbl>
      </c:pivotFmt>
    </c:pivotFmts>
    <c:plotArea>
      <c:layout>
        <c:manualLayout>
          <c:layoutTarget val="inner"/>
          <c:xMode val="edge"/>
          <c:yMode val="edge"/>
          <c:x val="8.7324793770815715E-2"/>
          <c:y val="0.14473626907747641"/>
          <c:w val="0.76741299608591806"/>
          <c:h val="0.69376516614668449"/>
        </c:manualLayout>
      </c:layout>
      <c:lineChart>
        <c:grouping val="standard"/>
        <c:varyColors val="0"/>
        <c:ser>
          <c:idx val="0"/>
          <c:order val="0"/>
          <c:tx>
            <c:strRef>
              <c:f>'ES Longitudinal Raw Data'!$AH$2:$AH$3</c:f>
              <c:strCache>
                <c:ptCount val="1"/>
                <c:pt idx="0">
                  <c:v>(blank)</c:v>
                </c:pt>
              </c:strCache>
            </c:strRef>
          </c:tx>
          <c:cat>
            <c:multiLvlStrRef>
              <c:f>'ES Longitudinal Raw Data'!$AG$4:$AG$5</c:f>
              <c:multiLvlStrCache>
                <c:ptCount val="1"/>
                <c:lvl>
                  <c:pt idx="0">
                    <c:v>(blank)</c:v>
                  </c:pt>
                </c:lvl>
                <c:lvl>
                  <c:pt idx="0">
                    <c:v>&lt;1/0/1900</c:v>
                  </c:pt>
                </c:lvl>
              </c:multiLvlStrCache>
            </c:multiLvlStrRef>
          </c:cat>
          <c:val>
            <c:numRef>
              <c:f>'ES Longitudinal Raw Data'!$AH$4:$AH$5</c:f>
              <c:numCache>
                <c:formatCode>General</c:formatCode>
                <c:ptCount val="1"/>
              </c:numCache>
            </c:numRef>
          </c:val>
          <c:smooth val="0"/>
          <c:extLst>
            <c:ext xmlns:c16="http://schemas.microsoft.com/office/drawing/2014/chart" uri="{C3380CC4-5D6E-409C-BE32-E72D297353CC}">
              <c16:uniqueId val="{00000006-A84D-479C-A154-7051BDCF4788}"/>
            </c:ext>
          </c:extLst>
        </c:ser>
        <c:dLbls>
          <c:showLegendKey val="0"/>
          <c:showVal val="0"/>
          <c:showCatName val="0"/>
          <c:showSerName val="0"/>
          <c:showPercent val="0"/>
          <c:showBubbleSize val="0"/>
        </c:dLbls>
        <c:marker val="1"/>
        <c:smooth val="0"/>
        <c:axId val="521366976"/>
        <c:axId val="521367304"/>
      </c:lineChart>
      <c:catAx>
        <c:axId val="52136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21367304"/>
        <c:crosses val="autoZero"/>
        <c:auto val="1"/>
        <c:lblAlgn val="ctr"/>
        <c:lblOffset val="100"/>
        <c:noMultiLvlLbl val="0"/>
      </c:catAx>
      <c:valAx>
        <c:axId val="521367304"/>
        <c:scaling>
          <c:orientation val="minMax"/>
          <c:max val="4"/>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21366976"/>
        <c:crosses val="autoZero"/>
        <c:crossBetween val="between"/>
      </c:valAx>
    </c:plotArea>
    <c:legend>
      <c:legendPos val="r"/>
      <c:layout>
        <c:manualLayout>
          <c:xMode val="edge"/>
          <c:yMode val="edge"/>
          <c:x val="0.84373302509863402"/>
          <c:y val="0.35759891124720522"/>
          <c:w val="0.14608453960225698"/>
          <c:h val="0.376160202196947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ln>
      <a:solidFill>
        <a:schemeClr val="bg2"/>
      </a:solidFill>
    </a:ln>
  </c:spPr>
  <c:txPr>
    <a:bodyPr/>
    <a:lstStyle/>
    <a:p>
      <a:pPr>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EMS Tools - Student Engagement Survey Results Tool Elementary School_External 1.1.xlsx]ES Longitudinal Raw Data!PivotTable6</c:name>
    <c:fmtId val="2"/>
  </c:pivotSource>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6"/>
            </a:solidFill>
            <a:ln w="9525">
              <a:solidFill>
                <a:schemeClr val="accent6"/>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circle"/>
          <c:size val="5"/>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circle"/>
          <c:size val="5"/>
          <c:spPr>
            <a:solidFill>
              <a:schemeClr val="accent6"/>
            </a:solidFill>
            <a:ln w="9525">
              <a:solidFill>
                <a:schemeClr val="accent6"/>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400009049227429"/>
          <c:y val="0.15951661631419939"/>
          <c:w val="0.74372280544247094"/>
          <c:h val="0.66459052885456549"/>
        </c:manualLayout>
      </c:layout>
      <c:lineChart>
        <c:grouping val="standard"/>
        <c:varyColors val="0"/>
        <c:ser>
          <c:idx val="0"/>
          <c:order val="0"/>
          <c:tx>
            <c:strRef>
              <c:f>'ES Longitudinal Raw Data'!$BV$2:$BV$3</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'ES Longitudinal Raw Data'!$BU$4:$BU$5</c:f>
              <c:multiLvlStrCache>
                <c:ptCount val="1"/>
                <c:lvl>
                  <c:pt idx="0">
                    <c:v>(blank)</c:v>
                  </c:pt>
                </c:lvl>
                <c:lvl>
                  <c:pt idx="0">
                    <c:v>&lt;1/0/1900</c:v>
                  </c:pt>
                </c:lvl>
              </c:multiLvlStrCache>
            </c:multiLvlStrRef>
          </c:cat>
          <c:val>
            <c:numRef>
              <c:f>'ES Longitudinal Raw Data'!$BV$4:$BV$5</c:f>
              <c:numCache>
                <c:formatCode>General</c:formatCode>
                <c:ptCount val="1"/>
              </c:numCache>
            </c:numRef>
          </c:val>
          <c:smooth val="0"/>
          <c:extLst>
            <c:ext xmlns:c16="http://schemas.microsoft.com/office/drawing/2014/chart" uri="{C3380CC4-5D6E-409C-BE32-E72D297353CC}">
              <c16:uniqueId val="{00000000-70D9-40FF-96AD-92679D03675F}"/>
            </c:ext>
          </c:extLst>
        </c:ser>
        <c:dLbls>
          <c:showLegendKey val="0"/>
          <c:showVal val="0"/>
          <c:showCatName val="0"/>
          <c:showSerName val="0"/>
          <c:showPercent val="0"/>
          <c:showBubbleSize val="0"/>
        </c:dLbls>
        <c:marker val="1"/>
        <c:smooth val="0"/>
        <c:axId val="521366976"/>
        <c:axId val="521367304"/>
      </c:lineChart>
      <c:catAx>
        <c:axId val="52136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21367304"/>
        <c:crosses val="autoZero"/>
        <c:auto val="1"/>
        <c:lblAlgn val="ctr"/>
        <c:lblOffset val="100"/>
        <c:noMultiLvlLbl val="0"/>
      </c:catAx>
      <c:valAx>
        <c:axId val="521367304"/>
        <c:scaling>
          <c:orientation val="minMax"/>
          <c:max val="4"/>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213669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EMS Tools - Student Engagement Survey Results Tool Elementary School_External 1.1.xlsx]ES Longitudinal Raw Data!PivotTable4</c:name>
    <c:fmtId val="2"/>
  </c:pivotSource>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6168051982425336E-2"/>
          <c:y val="0.12490573751828324"/>
          <c:w val="0.76993287688887369"/>
          <c:h val="0.67937189321060987"/>
        </c:manualLayout>
      </c:layout>
      <c:lineChart>
        <c:grouping val="standard"/>
        <c:varyColors val="0"/>
        <c:ser>
          <c:idx val="0"/>
          <c:order val="0"/>
          <c:tx>
            <c:strRef>
              <c:f>'ES Longitudinal Raw Data'!$AZ$2:$AZ$3</c:f>
              <c:strCache>
                <c:ptCount val="1"/>
                <c:pt idx="0">
                  <c:v>(blank)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'ES Longitudinal Raw Data'!$AY$4:$AY$5</c:f>
              <c:multiLvlStrCache>
                <c:ptCount val="1"/>
                <c:lvl>
                  <c:pt idx="0">
                    <c:v>(blank)</c:v>
                  </c:pt>
                </c:lvl>
                <c:lvl>
                  <c:pt idx="0">
                    <c:v>&lt;1/0/1900</c:v>
                  </c:pt>
                </c:lvl>
              </c:multiLvlStrCache>
            </c:multiLvlStrRef>
          </c:cat>
          <c:val>
            <c:numRef>
              <c:f>'ES Longitudinal Raw Data'!$AZ$4:$AZ$5</c:f>
              <c:numCache>
                <c:formatCode>General</c:formatCode>
                <c:ptCount val="1"/>
              </c:numCache>
            </c:numRef>
          </c:val>
          <c:smooth val="0"/>
          <c:extLst>
            <c:ext xmlns:c16="http://schemas.microsoft.com/office/drawing/2014/chart" uri="{C3380CC4-5D6E-409C-BE32-E72D297353CC}">
              <c16:uniqueId val="{00000000-F07A-436D-8D95-E6D75F87BEF8}"/>
            </c:ext>
          </c:extLst>
        </c:ser>
        <c:dLbls>
          <c:showLegendKey val="0"/>
          <c:showVal val="0"/>
          <c:showCatName val="0"/>
          <c:showSerName val="0"/>
          <c:showPercent val="0"/>
          <c:showBubbleSize val="0"/>
        </c:dLbls>
        <c:marker val="1"/>
        <c:smooth val="0"/>
        <c:axId val="438182320"/>
        <c:axId val="438203640"/>
      </c:lineChart>
      <c:catAx>
        <c:axId val="438182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38203640"/>
        <c:crosses val="autoZero"/>
        <c:auto val="1"/>
        <c:lblAlgn val="ctr"/>
        <c:lblOffset val="100"/>
        <c:noMultiLvlLbl val="0"/>
      </c:catAx>
      <c:valAx>
        <c:axId val="438203640"/>
        <c:scaling>
          <c:orientation val="minMax"/>
          <c:max val="4"/>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38182320"/>
        <c:crosses val="autoZero"/>
        <c:crossBetween val="between"/>
      </c:valAx>
      <c:spPr>
        <a:noFill/>
        <a:ln>
          <a:noFill/>
        </a:ln>
        <a:effectLst/>
      </c:spPr>
    </c:plotArea>
    <c:legend>
      <c:legendPos val="r"/>
      <c:layout>
        <c:manualLayout>
          <c:xMode val="edge"/>
          <c:yMode val="edge"/>
          <c:x val="0.84243930131533162"/>
          <c:y val="0.11678359160099236"/>
          <c:w val="0.15756064923117563"/>
          <c:h val="0.1831050190979831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EMS Tools - Student Engagement Survey Results Tool Elementary School_External 1.1.xlsx]ES Longitudinal Raw Data!PivotTable3</c:name>
    <c:fmtId val="2"/>
  </c:pivotSource>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delete val="1"/>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delete val="1"/>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delete val="1"/>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delete val="1"/>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5"/>
            </a:solidFill>
            <a:ln w="9525">
              <a:solidFill>
                <a:schemeClr val="accent5"/>
              </a:solidFill>
            </a:ln>
            <a:effectLst/>
          </c:spPr>
        </c:marker>
        <c:dLbl>
          <c:idx val="0"/>
          <c:delete val="1"/>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6"/>
            </a:solidFill>
            <a:ln w="9525">
              <a:solidFill>
                <a:schemeClr val="accent6"/>
              </a:solidFill>
            </a:ln>
            <a:effectLst/>
          </c:spPr>
        </c:marker>
        <c:dLbl>
          <c:idx val="0"/>
          <c:delete val="1"/>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delete val="1"/>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delete val="1"/>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delete val="1"/>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delete val="1"/>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delete val="1"/>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delete val="1"/>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delete val="1"/>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circle"/>
          <c:size val="5"/>
          <c:spPr>
            <a:solidFill>
              <a:schemeClr val="accent5"/>
            </a:solidFill>
            <a:ln w="9525">
              <a:solidFill>
                <a:schemeClr val="accent5"/>
              </a:solidFill>
            </a:ln>
            <a:effectLst/>
          </c:spPr>
        </c:marker>
        <c:dLbl>
          <c:idx val="0"/>
          <c:delete val="1"/>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circle"/>
          <c:size val="5"/>
          <c:spPr>
            <a:solidFill>
              <a:schemeClr val="accent6"/>
            </a:solidFill>
            <a:ln w="9525">
              <a:solidFill>
                <a:schemeClr val="accent6"/>
              </a:solidFill>
            </a:ln>
            <a:effectLst/>
          </c:spPr>
        </c:marker>
        <c:dLbl>
          <c:idx val="0"/>
          <c:delete val="1"/>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delete val="1"/>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delete val="1"/>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delete val="1"/>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delete val="1"/>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delete val="1"/>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delete val="1"/>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delete val="1"/>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circle"/>
          <c:size val="5"/>
          <c:spPr>
            <a:solidFill>
              <a:schemeClr val="accent5"/>
            </a:solidFill>
            <a:ln w="9525">
              <a:solidFill>
                <a:schemeClr val="accent5"/>
              </a:solidFill>
            </a:ln>
            <a:effectLst/>
          </c:spPr>
        </c:marker>
        <c:dLbl>
          <c:idx val="0"/>
          <c:delete val="1"/>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circle"/>
          <c:size val="5"/>
          <c:spPr>
            <a:solidFill>
              <a:schemeClr val="accent6"/>
            </a:solidFill>
            <a:ln w="9525">
              <a:solidFill>
                <a:schemeClr val="accent6"/>
              </a:solidFill>
            </a:ln>
            <a:effectLst/>
          </c:spPr>
        </c:marker>
        <c:dLbl>
          <c:idx val="0"/>
          <c:delete val="1"/>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delete val="1"/>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delete val="1"/>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delete val="1"/>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delete val="1"/>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delete val="1"/>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delete val="1"/>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delete val="1"/>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circle"/>
          <c:size val="5"/>
          <c:spPr>
            <a:solidFill>
              <a:schemeClr val="accent5"/>
            </a:solidFill>
            <a:ln w="9525">
              <a:solidFill>
                <a:schemeClr val="accent5"/>
              </a:solidFill>
            </a:ln>
            <a:effectLst/>
          </c:spPr>
        </c:marker>
        <c:dLbl>
          <c:idx val="0"/>
          <c:delete val="1"/>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circle"/>
          <c:size val="5"/>
          <c:spPr>
            <a:solidFill>
              <a:schemeClr val="accent6"/>
            </a:solidFill>
            <a:ln w="9525">
              <a:solidFill>
                <a:schemeClr val="accent6"/>
              </a:solidFill>
            </a:ln>
            <a:effectLst/>
          </c:spPr>
        </c:marker>
        <c:dLbl>
          <c:idx val="0"/>
          <c:delete val="1"/>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delete val="1"/>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delete val="1"/>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delete val="1"/>
          <c:extLst>
            <c:ext xmlns:c15="http://schemas.microsoft.com/office/drawing/2012/chart" uri="{CE6537A1-D6FC-4f65-9D91-7224C49458BB}"/>
          </c:extLst>
        </c:dLbl>
      </c:pivotFmt>
      <c:pivotFmt>
        <c:idx val="36"/>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delete val="1"/>
          <c:extLst>
            <c:ext xmlns:c15="http://schemas.microsoft.com/office/drawing/2012/chart" uri="{CE6537A1-D6FC-4f65-9D91-7224C49458BB}"/>
          </c:extLst>
        </c:dLbl>
      </c:pivotFmt>
      <c:pivotFmt>
        <c:idx val="37"/>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delete val="1"/>
          <c:extLst>
            <c:ext xmlns:c15="http://schemas.microsoft.com/office/drawing/2012/chart" uri="{CE6537A1-D6FC-4f65-9D91-7224C49458BB}"/>
          </c:extLst>
        </c:dLbl>
      </c:pivotFmt>
      <c:pivotFmt>
        <c:idx val="38"/>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delete val="1"/>
          <c:extLst>
            <c:ext xmlns:c15="http://schemas.microsoft.com/office/drawing/2012/chart" uri="{CE6537A1-D6FC-4f65-9D91-7224C49458BB}"/>
          </c:extLst>
        </c:dLbl>
      </c:pivotFmt>
      <c:pivotFmt>
        <c:idx val="39"/>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delete val="1"/>
          <c:extLst>
            <c:ext xmlns:c15="http://schemas.microsoft.com/office/drawing/2012/chart" uri="{CE6537A1-D6FC-4f65-9D91-7224C49458BB}"/>
          </c:extLst>
        </c:dLbl>
      </c:pivotFmt>
      <c:pivotFmt>
        <c:idx val="40"/>
        <c:spPr>
          <a:ln w="28575" cap="rnd">
            <a:solidFill>
              <a:schemeClr val="accent1"/>
            </a:solidFill>
            <a:round/>
          </a:ln>
          <a:effectLst/>
        </c:spPr>
        <c:marker>
          <c:symbol val="circle"/>
          <c:size val="5"/>
          <c:spPr>
            <a:solidFill>
              <a:schemeClr val="accent5"/>
            </a:solidFill>
            <a:ln w="9525">
              <a:solidFill>
                <a:schemeClr val="accent5"/>
              </a:solidFill>
            </a:ln>
            <a:effectLst/>
          </c:spPr>
        </c:marker>
        <c:dLbl>
          <c:idx val="0"/>
          <c:delete val="1"/>
          <c:extLst>
            <c:ext xmlns:c15="http://schemas.microsoft.com/office/drawing/2012/chart" uri="{CE6537A1-D6FC-4f65-9D91-7224C49458BB}"/>
          </c:extLst>
        </c:dLbl>
      </c:pivotFmt>
      <c:pivotFmt>
        <c:idx val="41"/>
        <c:spPr>
          <a:ln w="28575" cap="rnd">
            <a:solidFill>
              <a:schemeClr val="accent1"/>
            </a:solidFill>
            <a:round/>
          </a:ln>
          <a:effectLst/>
        </c:spPr>
        <c:marker>
          <c:symbol val="circle"/>
          <c:size val="5"/>
          <c:spPr>
            <a:solidFill>
              <a:schemeClr val="accent6"/>
            </a:solidFill>
            <a:ln w="9525">
              <a:solidFill>
                <a:schemeClr val="accent6"/>
              </a:solidFill>
            </a:ln>
            <a:effectLst/>
          </c:spPr>
        </c:marker>
        <c:dLbl>
          <c:idx val="0"/>
          <c:delete val="1"/>
          <c:extLst>
            <c:ext xmlns:c15="http://schemas.microsoft.com/office/drawing/2012/chart" uri="{CE6537A1-D6FC-4f65-9D91-7224C49458BB}"/>
          </c:extLst>
        </c:dLbl>
      </c:pivotFmt>
      <c:pivotFmt>
        <c:idx val="42"/>
        <c:spPr>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delete val="1"/>
          <c:extLst>
            <c:ext xmlns:c15="http://schemas.microsoft.com/office/drawing/2012/chart" uri="{CE6537A1-D6FC-4f65-9D91-7224C49458BB}"/>
          </c:extLst>
        </c:dLbl>
      </c:pivotFmt>
      <c:pivotFmt>
        <c:idx val="43"/>
        <c:spPr>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delete val="1"/>
          <c:extLst>
            <c:ext xmlns:c15="http://schemas.microsoft.com/office/drawing/2012/chart" uri="{CE6537A1-D6FC-4f65-9D91-7224C49458BB}"/>
          </c:extLst>
        </c:dLbl>
      </c:pivotFmt>
      <c:pivotFmt>
        <c:idx val="44"/>
        <c:spPr>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delete val="1"/>
          <c:extLst>
            <c:ext xmlns:c15="http://schemas.microsoft.com/office/drawing/2012/chart" uri="{CE6537A1-D6FC-4f65-9D91-7224C49458BB}"/>
          </c:extLst>
        </c:dLbl>
      </c:pivotFmt>
      <c:pivotFmt>
        <c:idx val="45"/>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delete val="1"/>
          <c:extLst>
            <c:ext xmlns:c15="http://schemas.microsoft.com/office/drawing/2012/chart" uri="{CE6537A1-D6FC-4f65-9D91-7224C49458BB}"/>
          </c:extLst>
        </c:dLbl>
      </c:pivotFmt>
      <c:pivotFmt>
        <c:idx val="46"/>
        <c:spPr>
          <a:ln w="28575" cap="rnd">
            <a:solidFill>
              <a:schemeClr val="accent2"/>
            </a:solidFill>
            <a:round/>
          </a:ln>
          <a:effectLst/>
        </c:spPr>
        <c:marker>
          <c:symbol val="circle"/>
          <c:size val="5"/>
          <c:spPr>
            <a:solidFill>
              <a:schemeClr val="accent2"/>
            </a:solidFill>
            <a:ln w="9525">
              <a:solidFill>
                <a:schemeClr val="accent2"/>
              </a:solidFill>
            </a:ln>
            <a:effectLst/>
          </c:spPr>
        </c:marker>
        <c:dLbl>
          <c:idx val="0"/>
          <c:delete val="1"/>
          <c:extLst>
            <c:ext xmlns:c15="http://schemas.microsoft.com/office/drawing/2012/chart" uri="{CE6537A1-D6FC-4f65-9D91-7224C49458BB}"/>
          </c:extLst>
        </c:dLbl>
      </c:pivotFmt>
      <c:pivotFmt>
        <c:idx val="47"/>
        <c:spPr>
          <a:ln w="28575" cap="rnd">
            <a:solidFill>
              <a:schemeClr val="accent3"/>
            </a:solidFill>
            <a:round/>
          </a:ln>
          <a:effectLst/>
        </c:spPr>
        <c:marker>
          <c:symbol val="circle"/>
          <c:size val="5"/>
          <c:spPr>
            <a:solidFill>
              <a:schemeClr val="accent3"/>
            </a:solidFill>
            <a:ln w="9525">
              <a:solidFill>
                <a:schemeClr val="accent3"/>
              </a:solidFill>
            </a:ln>
            <a:effectLst/>
          </c:spPr>
        </c:marker>
        <c:dLbl>
          <c:idx val="0"/>
          <c:delete val="1"/>
          <c:extLst>
            <c:ext xmlns:c15="http://schemas.microsoft.com/office/drawing/2012/chart" uri="{CE6537A1-D6FC-4f65-9D91-7224C49458BB}"/>
          </c:extLst>
        </c:dLbl>
      </c:pivotFmt>
      <c:pivotFmt>
        <c:idx val="48"/>
        <c:spPr>
          <a:ln w="28575" cap="rnd">
            <a:solidFill>
              <a:schemeClr val="accent4"/>
            </a:solidFill>
            <a:round/>
          </a:ln>
          <a:effectLst/>
        </c:spPr>
        <c:marker>
          <c:symbol val="circle"/>
          <c:size val="5"/>
          <c:spPr>
            <a:solidFill>
              <a:schemeClr val="accent4"/>
            </a:solidFill>
            <a:ln w="9525">
              <a:solidFill>
                <a:schemeClr val="accent4"/>
              </a:solidFill>
            </a:ln>
            <a:effectLst/>
          </c:spPr>
        </c:marker>
        <c:dLbl>
          <c:idx val="0"/>
          <c:delete val="1"/>
          <c:extLst>
            <c:ext xmlns:c15="http://schemas.microsoft.com/office/drawing/2012/chart" uri="{CE6537A1-D6FC-4f65-9D91-7224C49458BB}"/>
          </c:extLst>
        </c:dLbl>
      </c:pivotFmt>
      <c:pivotFmt>
        <c:idx val="49"/>
        <c:spPr>
          <a:ln w="28575" cap="rnd">
            <a:solidFill>
              <a:schemeClr val="accent5"/>
            </a:solidFill>
            <a:round/>
          </a:ln>
          <a:effectLst/>
        </c:spPr>
        <c:marker>
          <c:symbol val="circle"/>
          <c:size val="5"/>
          <c:spPr>
            <a:solidFill>
              <a:schemeClr val="accent5"/>
            </a:solidFill>
            <a:ln w="9525">
              <a:solidFill>
                <a:schemeClr val="accent5"/>
              </a:solidFill>
            </a:ln>
            <a:effectLst/>
          </c:spPr>
        </c:marker>
        <c:dLbl>
          <c:idx val="0"/>
          <c:delete val="1"/>
          <c:extLst>
            <c:ext xmlns:c15="http://schemas.microsoft.com/office/drawing/2012/chart" uri="{CE6537A1-D6FC-4f65-9D91-7224C49458BB}"/>
          </c:extLst>
        </c:dLbl>
      </c:pivotFmt>
      <c:pivotFmt>
        <c:idx val="50"/>
        <c:spPr>
          <a:ln w="28575" cap="rnd">
            <a:solidFill>
              <a:schemeClr val="accent6"/>
            </a:solidFill>
            <a:round/>
          </a:ln>
          <a:effectLst/>
        </c:spPr>
        <c:marker>
          <c:symbol val="circle"/>
          <c:size val="5"/>
          <c:spPr>
            <a:solidFill>
              <a:schemeClr val="accent6"/>
            </a:solidFill>
            <a:ln w="9525">
              <a:solidFill>
                <a:schemeClr val="accent6"/>
              </a:solidFill>
            </a:ln>
            <a:effectLst/>
          </c:spPr>
        </c:marker>
        <c:dLbl>
          <c:idx val="0"/>
          <c:delete val="1"/>
          <c:extLst>
            <c:ext xmlns:c15="http://schemas.microsoft.com/office/drawing/2012/chart" uri="{CE6537A1-D6FC-4f65-9D91-7224C49458BB}"/>
          </c:extLst>
        </c:dLbl>
      </c:pivotFmt>
      <c:pivotFmt>
        <c:idx val="51"/>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delete val="1"/>
          <c:extLst>
            <c:ext xmlns:c15="http://schemas.microsoft.com/office/drawing/2012/chart" uri="{CE6537A1-D6FC-4f65-9D91-7224C49458BB}"/>
          </c:extLst>
        </c:dLbl>
      </c:pivotFmt>
      <c:pivotFmt>
        <c:idx val="52"/>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delete val="1"/>
          <c:extLst>
            <c:ext xmlns:c15="http://schemas.microsoft.com/office/drawing/2012/chart" uri="{CE6537A1-D6FC-4f65-9D91-7224C49458BB}"/>
          </c:extLst>
        </c:dLbl>
      </c:pivotFmt>
      <c:pivotFmt>
        <c:idx val="53"/>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delete val="1"/>
          <c:extLst>
            <c:ext xmlns:c15="http://schemas.microsoft.com/office/drawing/2012/chart" uri="{CE6537A1-D6FC-4f65-9D91-7224C49458BB}"/>
          </c:extLst>
        </c:dLbl>
      </c:pivotFmt>
      <c:pivotFmt>
        <c:idx val="54"/>
        <c:dLbl>
          <c:idx val="0"/>
          <c:delete val="1"/>
          <c:extLst>
            <c:ext xmlns:c15="http://schemas.microsoft.com/office/drawing/2012/chart" uri="{CE6537A1-D6FC-4f65-9D91-7224C49458BB}"/>
          </c:extLst>
        </c:dLbl>
      </c:pivotFmt>
      <c:pivotFmt>
        <c:idx val="55"/>
        <c:dLbl>
          <c:idx val="0"/>
          <c:delete val="1"/>
          <c:extLst>
            <c:ext xmlns:c15="http://schemas.microsoft.com/office/drawing/2012/chart" uri="{CE6537A1-D6FC-4f65-9D91-7224C49458BB}"/>
          </c:extLst>
        </c:dLbl>
      </c:pivotFmt>
    </c:pivotFmts>
    <c:plotArea>
      <c:layout>
        <c:manualLayout>
          <c:layoutTarget val="inner"/>
          <c:xMode val="edge"/>
          <c:yMode val="edge"/>
          <c:x val="8.8971354873744232E-2"/>
          <c:y val="8.9844369453818268E-2"/>
          <c:w val="0.71974178658702148"/>
          <c:h val="0.69652985697033787"/>
        </c:manualLayout>
      </c:layout>
      <c:lineChart>
        <c:grouping val="standard"/>
        <c:varyColors val="0"/>
        <c:ser>
          <c:idx val="0"/>
          <c:order val="0"/>
          <c:tx>
            <c:strRef>
              <c:f>'ES Longitudinal Raw Data'!$AO$2:$AO$3</c:f>
              <c:strCache>
                <c:ptCount val="1"/>
                <c:pt idx="0">
                  <c:v>(blank)</c:v>
                </c:pt>
              </c:strCache>
            </c:strRef>
          </c:tx>
          <c:cat>
            <c:multiLvlStrRef>
              <c:f>'ES Longitudinal Raw Data'!$AN$4:$AN$5</c:f>
              <c:multiLvlStrCache>
                <c:ptCount val="1"/>
                <c:lvl>
                  <c:pt idx="0">
                    <c:v>(blank)</c:v>
                  </c:pt>
                </c:lvl>
                <c:lvl>
                  <c:pt idx="0">
                    <c:v>&lt;1/0/1900</c:v>
                  </c:pt>
                </c:lvl>
              </c:multiLvlStrCache>
            </c:multiLvlStrRef>
          </c:cat>
          <c:val>
            <c:numRef>
              <c:f>'ES Longitudinal Raw Data'!$AO$4:$AO$5</c:f>
              <c:numCache>
                <c:formatCode>General</c:formatCode>
                <c:ptCount val="1"/>
              </c:numCache>
            </c:numRef>
          </c:val>
          <c:smooth val="0"/>
          <c:extLst>
            <c:ext xmlns:c16="http://schemas.microsoft.com/office/drawing/2014/chart" uri="{C3380CC4-5D6E-409C-BE32-E72D297353CC}">
              <c16:uniqueId val="{0000000A-CED0-4F2E-B648-8F0AD9BEE832}"/>
            </c:ext>
          </c:extLst>
        </c:ser>
        <c:dLbls>
          <c:showLegendKey val="0"/>
          <c:showVal val="0"/>
          <c:showCatName val="0"/>
          <c:showSerName val="0"/>
          <c:showPercent val="0"/>
          <c:showBubbleSize val="0"/>
        </c:dLbls>
        <c:marker val="1"/>
        <c:smooth val="0"/>
        <c:axId val="521366976"/>
        <c:axId val="521367304"/>
      </c:lineChart>
      <c:catAx>
        <c:axId val="52136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21367304"/>
        <c:crosses val="autoZero"/>
        <c:auto val="1"/>
        <c:lblAlgn val="ctr"/>
        <c:lblOffset val="100"/>
        <c:noMultiLvlLbl val="0"/>
      </c:catAx>
      <c:valAx>
        <c:axId val="521367304"/>
        <c:scaling>
          <c:orientation val="minMax"/>
          <c:max val="4"/>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21366976"/>
        <c:crosses val="autoZero"/>
        <c:crossBetween val="between"/>
      </c:valAx>
    </c:plotArea>
    <c:legend>
      <c:legendPos val="r"/>
      <c:layout>
        <c:manualLayout>
          <c:xMode val="edge"/>
          <c:yMode val="edge"/>
          <c:x val="0.79601615530817282"/>
          <c:y val="0.16914051090148388"/>
          <c:w val="0.19363901710562043"/>
          <c:h val="0.696042410540266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ln>
      <a:solidFill>
        <a:schemeClr val="bg2"/>
      </a:solidFill>
    </a:ln>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8549846438682"/>
          <c:y val="0.12916340324716047"/>
          <c:w val="0.8576068263313229"/>
          <c:h val="0.65535131117459866"/>
        </c:manualLayout>
      </c:layout>
      <c:barChart>
        <c:barDir val="col"/>
        <c:grouping val="percentStacked"/>
        <c:varyColors val="0"/>
        <c:ser>
          <c:idx val="0"/>
          <c:order val="0"/>
          <c:tx>
            <c:strRef>
              <c:f>'ES Raw Data'!$AA$9</c:f>
              <c:strCache>
                <c:ptCount val="1"/>
                <c:pt idx="0">
                  <c:v>Lower Engagement</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675A-43C4-BA3C-AE7A2E48A42C}"/>
              </c:ext>
            </c:extLst>
          </c:dPt>
          <c:dPt>
            <c:idx val="1"/>
            <c:invertIfNegative val="0"/>
            <c:bubble3D val="0"/>
            <c:spPr>
              <a:solidFill>
                <a:schemeClr val="accent2">
                  <a:lumMod val="75000"/>
                </a:schemeClr>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3-675A-43C4-BA3C-AE7A2E48A42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Data'!$Z$10:$Z$17</c:f>
              <c:strCache>
                <c:ptCount val="8"/>
                <c:pt idx="0">
                  <c:v>American Indian/Alaskan Native</c:v>
                </c:pt>
                <c:pt idx="1">
                  <c:v>Asian</c:v>
                </c:pt>
                <c:pt idx="2">
                  <c:v>Black/African American</c:v>
                </c:pt>
                <c:pt idx="3">
                  <c:v>Native Hawaiian/Pacific Islander</c:v>
                </c:pt>
                <c:pt idx="4">
                  <c:v>White</c:v>
                </c:pt>
                <c:pt idx="5">
                  <c:v>Other</c:v>
                </c:pt>
                <c:pt idx="6">
                  <c:v>Two or more races</c:v>
                </c:pt>
                <c:pt idx="7">
                  <c:v>Unknown</c:v>
                </c:pt>
              </c:strCache>
            </c:strRef>
          </c:cat>
          <c:val>
            <c:numRef>
              <c:f>'ES Raw Data'!$AA$10:$AA$17</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675A-43C4-BA3C-AE7A2E48A42C}"/>
            </c:ext>
          </c:extLst>
        </c:ser>
        <c:ser>
          <c:idx val="1"/>
          <c:order val="1"/>
          <c:tx>
            <c:strRef>
              <c:f>'ES Raw Data'!$AB$9</c:f>
              <c:strCache>
                <c:ptCount val="1"/>
                <c:pt idx="0">
                  <c:v>Moderate Engagement</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Data'!$Z$10:$Z$17</c:f>
              <c:strCache>
                <c:ptCount val="8"/>
                <c:pt idx="0">
                  <c:v>American Indian/Alaskan Native</c:v>
                </c:pt>
                <c:pt idx="1">
                  <c:v>Asian</c:v>
                </c:pt>
                <c:pt idx="2">
                  <c:v>Black/African American</c:v>
                </c:pt>
                <c:pt idx="3">
                  <c:v>Native Hawaiian/Pacific Islander</c:v>
                </c:pt>
                <c:pt idx="4">
                  <c:v>White</c:v>
                </c:pt>
                <c:pt idx="5">
                  <c:v>Other</c:v>
                </c:pt>
                <c:pt idx="6">
                  <c:v>Two or more races</c:v>
                </c:pt>
                <c:pt idx="7">
                  <c:v>Unknown</c:v>
                </c:pt>
              </c:strCache>
            </c:strRef>
          </c:cat>
          <c:val>
            <c:numRef>
              <c:f>'ES Raw Data'!$AB$10:$AB$17</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675A-43C4-BA3C-AE7A2E48A42C}"/>
            </c:ext>
          </c:extLst>
        </c:ser>
        <c:ser>
          <c:idx val="2"/>
          <c:order val="2"/>
          <c:tx>
            <c:strRef>
              <c:f>'ES Raw Data'!$AC$9</c:f>
              <c:strCache>
                <c:ptCount val="1"/>
                <c:pt idx="0">
                  <c:v>Higher Engagement </c:v>
                </c:pt>
              </c:strCache>
            </c:strRef>
          </c:tx>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Data'!$Z$10:$Z$17</c:f>
              <c:strCache>
                <c:ptCount val="8"/>
                <c:pt idx="0">
                  <c:v>American Indian/Alaskan Native</c:v>
                </c:pt>
                <c:pt idx="1">
                  <c:v>Asian</c:v>
                </c:pt>
                <c:pt idx="2">
                  <c:v>Black/African American</c:v>
                </c:pt>
                <c:pt idx="3">
                  <c:v>Native Hawaiian/Pacific Islander</c:v>
                </c:pt>
                <c:pt idx="4">
                  <c:v>White</c:v>
                </c:pt>
                <c:pt idx="5">
                  <c:v>Other</c:v>
                </c:pt>
                <c:pt idx="6">
                  <c:v>Two or more races</c:v>
                </c:pt>
                <c:pt idx="7">
                  <c:v>Unknown</c:v>
                </c:pt>
              </c:strCache>
            </c:strRef>
          </c:cat>
          <c:val>
            <c:numRef>
              <c:f>'ES Raw Data'!$AC$10:$AC$17</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8-675A-43C4-BA3C-AE7A2E48A42C}"/>
            </c:ext>
          </c:extLst>
        </c:ser>
        <c:dLbls>
          <c:dLblPos val="ctr"/>
          <c:showLegendKey val="0"/>
          <c:showVal val="1"/>
          <c:showCatName val="0"/>
          <c:showSerName val="0"/>
          <c:showPercent val="0"/>
          <c:showBubbleSize val="0"/>
        </c:dLbls>
        <c:gapWidth val="130"/>
        <c:overlap val="100"/>
        <c:axId val="1093549855"/>
        <c:axId val="1093551487"/>
      </c:barChart>
      <c:catAx>
        <c:axId val="10935498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093551487"/>
        <c:crosses val="autoZero"/>
        <c:auto val="0"/>
        <c:lblAlgn val="ctr"/>
        <c:lblOffset val="100"/>
        <c:noMultiLvlLbl val="0"/>
      </c:catAx>
      <c:valAx>
        <c:axId val="10935514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b="0"/>
                  <a:t>PERCENTAGE</a:t>
                </a:r>
                <a:r>
                  <a:rPr lang="en-US" sz="1400" b="0" baseline="0"/>
                  <a:t> OF STUDENTS IN EACH CATEGORY</a:t>
                </a:r>
                <a:endParaRPr lang="en-US" sz="1400" b="0"/>
              </a:p>
            </c:rich>
          </c:tx>
          <c:layout>
            <c:manualLayout>
              <c:xMode val="edge"/>
              <c:yMode val="edge"/>
              <c:x val="2.4598724015109971E-2"/>
              <c:y val="0.1995738405820623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93549855"/>
        <c:crosses val="autoZero"/>
        <c:crossBetween val="between"/>
      </c:valAx>
      <c:spPr>
        <a:noFill/>
        <a:ln>
          <a:noFill/>
        </a:ln>
        <a:effectLst/>
      </c:spPr>
    </c:plotArea>
    <c:legend>
      <c:legendPos val="t"/>
      <c:layout>
        <c:manualLayout>
          <c:xMode val="edge"/>
          <c:yMode val="edge"/>
          <c:x val="0.41024373999634767"/>
          <c:y val="4.6502682739878752E-2"/>
          <c:w val="0.58975626000365233"/>
          <c:h val="6.095553267841736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EMS Tools - Student Engagement Survey Results Tool Elementary School_External 1.1.xlsx]ES Longitudinal Raw Data!PivotTable8</c:name>
    <c:fmtId val="2"/>
  </c:pivotSource>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65321491527575E-2"/>
          <c:y val="0.19763771020175722"/>
          <c:w val="0.82628919158407599"/>
          <c:h val="0.58431152365968098"/>
        </c:manualLayout>
      </c:layout>
      <c:lineChart>
        <c:grouping val="standard"/>
        <c:varyColors val="0"/>
        <c:ser>
          <c:idx val="0"/>
          <c:order val="0"/>
          <c:tx>
            <c:strRef>
              <c:f>'ES Longitudinal Raw Data'!$BS$2</c:f>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'ES Longitudinal Raw Data'!$BR$3:$BR$4</c:f>
              <c:multiLvlStrCache>
                <c:ptCount val="1"/>
                <c:lvl>
                  <c:pt idx="0">
                    <c:v>(blank)</c:v>
                  </c:pt>
                </c:lvl>
                <c:lvl>
                  <c:pt idx="0">
                    <c:v>&lt;1/0/1900</c:v>
                  </c:pt>
                </c:lvl>
              </c:multiLvlStrCache>
            </c:multiLvlStrRef>
          </c:cat>
          <c:val>
            <c:numRef>
              <c:f>'ES Longitudinal Raw Data'!$BS$3:$BS$4</c:f>
              <c:numCache>
                <c:formatCode>General</c:formatCode>
                <c:ptCount val="1"/>
              </c:numCache>
            </c:numRef>
          </c:val>
          <c:smooth val="0"/>
          <c:extLst>
            <c:ext xmlns:c16="http://schemas.microsoft.com/office/drawing/2014/chart" uri="{C3380CC4-5D6E-409C-BE32-E72D297353CC}">
              <c16:uniqueId val="{00000000-CB23-480A-A25A-4270CFAA9FB0}"/>
            </c:ext>
          </c:extLst>
        </c:ser>
        <c:dLbls>
          <c:dLblPos val="t"/>
          <c:showLegendKey val="0"/>
          <c:showVal val="1"/>
          <c:showCatName val="0"/>
          <c:showSerName val="0"/>
          <c:showPercent val="0"/>
          <c:showBubbleSize val="0"/>
        </c:dLbls>
        <c:marker val="1"/>
        <c:smooth val="0"/>
        <c:axId val="614566152"/>
        <c:axId val="614563200"/>
      </c:lineChart>
      <c:catAx>
        <c:axId val="61456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14563200"/>
        <c:crosses val="autoZero"/>
        <c:auto val="1"/>
        <c:lblAlgn val="ctr"/>
        <c:lblOffset val="100"/>
        <c:noMultiLvlLbl val="0"/>
      </c:catAx>
      <c:valAx>
        <c:axId val="614563200"/>
        <c:scaling>
          <c:orientation val="minMax"/>
          <c:max val="4"/>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145661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Emotional Engagement  </a:t>
            </a:r>
          </a:p>
        </c:rich>
      </c:tx>
      <c:layout>
        <c:manualLayout>
          <c:xMode val="edge"/>
          <c:yMode val="edge"/>
          <c:x val="0.49836997098272839"/>
          <c:y val="9.0147517274626388E-2"/>
        </c:manualLayout>
      </c:layout>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3633471665632018"/>
          <c:y val="0.16378574106808078"/>
          <c:w val="0.50992100761771697"/>
          <c:h val="0.73518238791579626"/>
        </c:manualLayout>
      </c:layout>
      <c:barChart>
        <c:barDir val="bar"/>
        <c:grouping val="percentStacked"/>
        <c:varyColors val="0"/>
        <c:ser>
          <c:idx val="0"/>
          <c:order val="0"/>
          <c:tx>
            <c:strRef>
              <c:f>'ES Raw Data'!$AU$13</c:f>
              <c:strCache>
                <c:ptCount val="1"/>
                <c:pt idx="0">
                  <c:v>Lower Engagement</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Data'!$AT$14:$AT$21</c:f>
              <c:strCache>
                <c:ptCount val="8"/>
                <c:pt idx="0">
                  <c:v>American Indian/Alaskan Native</c:v>
                </c:pt>
                <c:pt idx="1">
                  <c:v>Asian</c:v>
                </c:pt>
                <c:pt idx="2">
                  <c:v>Native Hawaiian/Pacific Islander</c:v>
                </c:pt>
                <c:pt idx="3">
                  <c:v>Black/African American</c:v>
                </c:pt>
                <c:pt idx="4">
                  <c:v>White</c:v>
                </c:pt>
                <c:pt idx="5">
                  <c:v>Other</c:v>
                </c:pt>
                <c:pt idx="6">
                  <c:v>Two or more races</c:v>
                </c:pt>
                <c:pt idx="7">
                  <c:v>Unknown</c:v>
                </c:pt>
              </c:strCache>
            </c:strRef>
          </c:cat>
          <c:val>
            <c:numRef>
              <c:f>'ES Raw Data'!$AU$14:$AU$21</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69AF-45FC-AE9D-0731071E566A}"/>
            </c:ext>
          </c:extLst>
        </c:ser>
        <c:ser>
          <c:idx val="1"/>
          <c:order val="1"/>
          <c:tx>
            <c:strRef>
              <c:f>'ES Raw Data'!$AV$13</c:f>
              <c:strCache>
                <c:ptCount val="1"/>
                <c:pt idx="0">
                  <c:v>Moderate Engagement</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Data'!$AT$14:$AT$21</c:f>
              <c:strCache>
                <c:ptCount val="8"/>
                <c:pt idx="0">
                  <c:v>American Indian/Alaskan Native</c:v>
                </c:pt>
                <c:pt idx="1">
                  <c:v>Asian</c:v>
                </c:pt>
                <c:pt idx="2">
                  <c:v>Native Hawaiian/Pacific Islander</c:v>
                </c:pt>
                <c:pt idx="3">
                  <c:v>Black/African American</c:v>
                </c:pt>
                <c:pt idx="4">
                  <c:v>White</c:v>
                </c:pt>
                <c:pt idx="5">
                  <c:v>Other</c:v>
                </c:pt>
                <c:pt idx="6">
                  <c:v>Two or more races</c:v>
                </c:pt>
                <c:pt idx="7">
                  <c:v>Unknown</c:v>
                </c:pt>
              </c:strCache>
            </c:strRef>
          </c:cat>
          <c:val>
            <c:numRef>
              <c:f>'ES Raw Data'!$AV$14:$AV$21</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69AF-45FC-AE9D-0731071E566A}"/>
            </c:ext>
          </c:extLst>
        </c:ser>
        <c:ser>
          <c:idx val="2"/>
          <c:order val="2"/>
          <c:tx>
            <c:strRef>
              <c:f>'ES Raw Data'!$AW$13</c:f>
              <c:strCache>
                <c:ptCount val="1"/>
                <c:pt idx="0">
                  <c:v>Higher Engagement</c:v>
                </c:pt>
              </c:strCache>
            </c:strRef>
          </c:tx>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Data'!$AT$14:$AT$21</c:f>
              <c:strCache>
                <c:ptCount val="8"/>
                <c:pt idx="0">
                  <c:v>American Indian/Alaskan Native</c:v>
                </c:pt>
                <c:pt idx="1">
                  <c:v>Asian</c:v>
                </c:pt>
                <c:pt idx="2">
                  <c:v>Native Hawaiian/Pacific Islander</c:v>
                </c:pt>
                <c:pt idx="3">
                  <c:v>Black/African American</c:v>
                </c:pt>
                <c:pt idx="4">
                  <c:v>White</c:v>
                </c:pt>
                <c:pt idx="5">
                  <c:v>Other</c:v>
                </c:pt>
                <c:pt idx="6">
                  <c:v>Two or more races</c:v>
                </c:pt>
                <c:pt idx="7">
                  <c:v>Unknown</c:v>
                </c:pt>
              </c:strCache>
            </c:strRef>
          </c:cat>
          <c:val>
            <c:numRef>
              <c:f>'ES Raw Data'!$AW$14:$AW$21</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69AF-45FC-AE9D-0731071E566A}"/>
            </c:ext>
          </c:extLst>
        </c:ser>
        <c:dLbls>
          <c:dLblPos val="ctr"/>
          <c:showLegendKey val="0"/>
          <c:showVal val="1"/>
          <c:showCatName val="0"/>
          <c:showSerName val="0"/>
          <c:showPercent val="0"/>
          <c:showBubbleSize val="0"/>
        </c:dLbls>
        <c:gapWidth val="74"/>
        <c:overlap val="100"/>
        <c:axId val="1855150655"/>
        <c:axId val="1129768495"/>
      </c:barChart>
      <c:catAx>
        <c:axId val="185515065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129768495"/>
        <c:crosses val="autoZero"/>
        <c:auto val="1"/>
        <c:lblAlgn val="ctr"/>
        <c:lblOffset val="100"/>
        <c:noMultiLvlLbl val="0"/>
      </c:catAx>
      <c:valAx>
        <c:axId val="11297684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55150655"/>
        <c:crosses val="autoZero"/>
        <c:crossBetween val="between"/>
        <c:majorUnit val="0.2"/>
      </c:valAx>
      <c:spPr>
        <a:noFill/>
        <a:ln>
          <a:noFill/>
        </a:ln>
        <a:effectLst/>
      </c:spPr>
    </c:plotArea>
    <c:legend>
      <c:legendPos val="l"/>
      <c:layout>
        <c:manualLayout>
          <c:xMode val="edge"/>
          <c:yMode val="edge"/>
          <c:x val="1.2453593204848861E-2"/>
          <c:y val="0.3486127259612537"/>
          <c:w val="0.20821754106580531"/>
          <c:h val="0.14935935781297732"/>
        </c:manualLayout>
      </c:layout>
      <c:overlay val="0"/>
      <c:spPr>
        <a:solidFill>
          <a:schemeClr val="lt1"/>
        </a:solidFill>
        <a:ln w="12700" cap="flat" cmpd="sng" algn="ctr">
          <a:solidFill>
            <a:schemeClr val="dk1"/>
          </a:solidFill>
          <a:prstDash val="solid"/>
          <a:miter lim="800000"/>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Social Engagement</a:t>
            </a:r>
          </a:p>
        </c:rich>
      </c:tx>
      <c:layout>
        <c:manualLayout>
          <c:xMode val="edge"/>
          <c:yMode val="edge"/>
          <c:x val="0.51532207559092791"/>
          <c:y val="4.1831635724677511E-2"/>
        </c:manualLayout>
      </c:layout>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0602591522130776"/>
          <c:y val="0.10945311754578393"/>
          <c:w val="0.55155686271185966"/>
          <c:h val="0.80124194364158796"/>
        </c:manualLayout>
      </c:layout>
      <c:barChart>
        <c:barDir val="bar"/>
        <c:grouping val="percentStacked"/>
        <c:varyColors val="0"/>
        <c:ser>
          <c:idx val="0"/>
          <c:order val="0"/>
          <c:tx>
            <c:strRef>
              <c:f>'ES Raw Data'!$AX$13</c:f>
              <c:strCache>
                <c:ptCount val="1"/>
                <c:pt idx="0">
                  <c:v>Lower</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Data'!$AT$14:$AT$21</c:f>
              <c:strCache>
                <c:ptCount val="8"/>
                <c:pt idx="0">
                  <c:v>American Indian/Alaskan Native</c:v>
                </c:pt>
                <c:pt idx="1">
                  <c:v>Asian</c:v>
                </c:pt>
                <c:pt idx="2">
                  <c:v>Native Hawaiian/Pacific Islander</c:v>
                </c:pt>
                <c:pt idx="3">
                  <c:v>Black/African American</c:v>
                </c:pt>
                <c:pt idx="4">
                  <c:v>White</c:v>
                </c:pt>
                <c:pt idx="5">
                  <c:v>Other</c:v>
                </c:pt>
                <c:pt idx="6">
                  <c:v>Two or more races</c:v>
                </c:pt>
                <c:pt idx="7">
                  <c:v>Unknown</c:v>
                </c:pt>
              </c:strCache>
            </c:strRef>
          </c:cat>
          <c:val>
            <c:numRef>
              <c:f>'ES Raw Data'!$AX$14:$AX$21</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5109-4C53-B8F8-4FC7E8E8A3C6}"/>
            </c:ext>
          </c:extLst>
        </c:ser>
        <c:ser>
          <c:idx val="1"/>
          <c:order val="1"/>
          <c:tx>
            <c:strRef>
              <c:f>'ES Raw Data'!$AY$13</c:f>
              <c:strCache>
                <c:ptCount val="1"/>
                <c:pt idx="0">
                  <c:v>Moderate</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Data'!$AT$14:$AT$21</c:f>
              <c:strCache>
                <c:ptCount val="8"/>
                <c:pt idx="0">
                  <c:v>American Indian/Alaskan Native</c:v>
                </c:pt>
                <c:pt idx="1">
                  <c:v>Asian</c:v>
                </c:pt>
                <c:pt idx="2">
                  <c:v>Native Hawaiian/Pacific Islander</c:v>
                </c:pt>
                <c:pt idx="3">
                  <c:v>Black/African American</c:v>
                </c:pt>
                <c:pt idx="4">
                  <c:v>White</c:v>
                </c:pt>
                <c:pt idx="5">
                  <c:v>Other</c:v>
                </c:pt>
                <c:pt idx="6">
                  <c:v>Two or more races</c:v>
                </c:pt>
                <c:pt idx="7">
                  <c:v>Unknown</c:v>
                </c:pt>
              </c:strCache>
            </c:strRef>
          </c:cat>
          <c:val>
            <c:numRef>
              <c:f>'ES Raw Data'!$AY$14:$AY$21</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5109-4C53-B8F8-4FC7E8E8A3C6}"/>
            </c:ext>
          </c:extLst>
        </c:ser>
        <c:ser>
          <c:idx val="2"/>
          <c:order val="2"/>
          <c:tx>
            <c:strRef>
              <c:f>'ES Raw Data'!$AZ$13</c:f>
              <c:strCache>
                <c:ptCount val="1"/>
                <c:pt idx="0">
                  <c:v>Higher</c:v>
                </c:pt>
              </c:strCache>
            </c:strRef>
          </c:tx>
          <c:spPr>
            <a:solidFill>
              <a:schemeClr val="accent6"/>
            </a:solidFill>
            <a:ln>
              <a:noFill/>
            </a:ln>
            <a:effectLst/>
          </c:spPr>
          <c:invertIfNegative val="0"/>
          <c:dPt>
            <c:idx val="4"/>
            <c:invertIfNegative val="0"/>
            <c:bubble3D val="0"/>
            <c:spPr>
              <a:solidFill>
                <a:schemeClr val="accent6"/>
              </a:solidFill>
              <a:ln>
                <a:noFill/>
              </a:ln>
              <a:effectLst/>
            </c:spPr>
            <c:extLst>
              <c:ext xmlns:c16="http://schemas.microsoft.com/office/drawing/2014/chart" uri="{C3380CC4-5D6E-409C-BE32-E72D297353CC}">
                <c16:uniqueId val="{00000001-EC08-4BAC-96C3-0A297162B51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Data'!$AT$14:$AT$21</c:f>
              <c:strCache>
                <c:ptCount val="8"/>
                <c:pt idx="0">
                  <c:v>American Indian/Alaskan Native</c:v>
                </c:pt>
                <c:pt idx="1">
                  <c:v>Asian</c:v>
                </c:pt>
                <c:pt idx="2">
                  <c:v>Native Hawaiian/Pacific Islander</c:v>
                </c:pt>
                <c:pt idx="3">
                  <c:v>Black/African American</c:v>
                </c:pt>
                <c:pt idx="4">
                  <c:v>White</c:v>
                </c:pt>
                <c:pt idx="5">
                  <c:v>Other</c:v>
                </c:pt>
                <c:pt idx="6">
                  <c:v>Two or more races</c:v>
                </c:pt>
                <c:pt idx="7">
                  <c:v>Unknown</c:v>
                </c:pt>
              </c:strCache>
            </c:strRef>
          </c:cat>
          <c:val>
            <c:numRef>
              <c:f>'ES Raw Data'!$AZ$14:$AZ$21</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5109-4C53-B8F8-4FC7E8E8A3C6}"/>
            </c:ext>
          </c:extLst>
        </c:ser>
        <c:dLbls>
          <c:dLblPos val="ctr"/>
          <c:showLegendKey val="0"/>
          <c:showVal val="1"/>
          <c:showCatName val="0"/>
          <c:showSerName val="0"/>
          <c:showPercent val="0"/>
          <c:showBubbleSize val="0"/>
        </c:dLbls>
        <c:gapWidth val="74"/>
        <c:overlap val="100"/>
        <c:axId val="619364576"/>
        <c:axId val="619365560"/>
      </c:barChart>
      <c:catAx>
        <c:axId val="61936457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9365560"/>
        <c:crosses val="autoZero"/>
        <c:auto val="1"/>
        <c:lblAlgn val="ctr"/>
        <c:lblOffset val="100"/>
        <c:noMultiLvlLbl val="0"/>
      </c:catAx>
      <c:valAx>
        <c:axId val="619365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9364576"/>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Cognitive Engagement</a:t>
            </a:r>
          </a:p>
        </c:rich>
      </c:tx>
      <c:layout>
        <c:manualLayout>
          <c:xMode val="edge"/>
          <c:yMode val="edge"/>
          <c:x val="0.51239685039370086"/>
          <c:y val="2.9489759100074286E-2"/>
        </c:manualLayout>
      </c:layout>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5040069604312416"/>
          <c:y val="0.10507566592380345"/>
          <c:w val="0.49563496870583484"/>
          <c:h val="0.79965255226573273"/>
        </c:manualLayout>
      </c:layout>
      <c:barChart>
        <c:barDir val="bar"/>
        <c:grouping val="percentStacked"/>
        <c:varyColors val="0"/>
        <c:ser>
          <c:idx val="0"/>
          <c:order val="0"/>
          <c:tx>
            <c:strRef>
              <c:f>'ES Raw Data'!$BD$13</c:f>
              <c:strCache>
                <c:ptCount val="1"/>
                <c:pt idx="0">
                  <c:v>Lower</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Data'!$AT$14:$AT$21</c:f>
              <c:strCache>
                <c:ptCount val="8"/>
                <c:pt idx="0">
                  <c:v>American Indian/Alaskan Native</c:v>
                </c:pt>
                <c:pt idx="1">
                  <c:v>Asian</c:v>
                </c:pt>
                <c:pt idx="2">
                  <c:v>Native Hawaiian/Pacific Islander</c:v>
                </c:pt>
                <c:pt idx="3">
                  <c:v>Black/African American</c:v>
                </c:pt>
                <c:pt idx="4">
                  <c:v>White</c:v>
                </c:pt>
                <c:pt idx="5">
                  <c:v>Other</c:v>
                </c:pt>
                <c:pt idx="6">
                  <c:v>Two or more races</c:v>
                </c:pt>
                <c:pt idx="7">
                  <c:v>Unknown</c:v>
                </c:pt>
              </c:strCache>
            </c:strRef>
          </c:cat>
          <c:val>
            <c:numRef>
              <c:f>'ES Raw Data'!$BD$14:$BD$21</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F153-4BAF-9193-7E89003FCCF8}"/>
            </c:ext>
          </c:extLst>
        </c:ser>
        <c:ser>
          <c:idx val="1"/>
          <c:order val="1"/>
          <c:tx>
            <c:strRef>
              <c:f>'ES Raw Data'!$BE$13</c:f>
              <c:strCache>
                <c:ptCount val="1"/>
                <c:pt idx="0">
                  <c:v>Moderate</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Data'!$AT$14:$AT$21</c:f>
              <c:strCache>
                <c:ptCount val="8"/>
                <c:pt idx="0">
                  <c:v>American Indian/Alaskan Native</c:v>
                </c:pt>
                <c:pt idx="1">
                  <c:v>Asian</c:v>
                </c:pt>
                <c:pt idx="2">
                  <c:v>Native Hawaiian/Pacific Islander</c:v>
                </c:pt>
                <c:pt idx="3">
                  <c:v>Black/African American</c:v>
                </c:pt>
                <c:pt idx="4">
                  <c:v>White</c:v>
                </c:pt>
                <c:pt idx="5">
                  <c:v>Other</c:v>
                </c:pt>
                <c:pt idx="6">
                  <c:v>Two or more races</c:v>
                </c:pt>
                <c:pt idx="7">
                  <c:v>Unknown</c:v>
                </c:pt>
              </c:strCache>
            </c:strRef>
          </c:cat>
          <c:val>
            <c:numRef>
              <c:f>'ES Raw Data'!$BE$14:$BE$21</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F153-4BAF-9193-7E89003FCCF8}"/>
            </c:ext>
          </c:extLst>
        </c:ser>
        <c:ser>
          <c:idx val="2"/>
          <c:order val="2"/>
          <c:tx>
            <c:strRef>
              <c:f>'ES Raw Data'!$BF$13</c:f>
              <c:strCache>
                <c:ptCount val="1"/>
                <c:pt idx="0">
                  <c:v>Higher</c:v>
                </c:pt>
              </c:strCache>
            </c:strRef>
          </c:tx>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Data'!$AT$14:$AT$21</c:f>
              <c:strCache>
                <c:ptCount val="8"/>
                <c:pt idx="0">
                  <c:v>American Indian/Alaskan Native</c:v>
                </c:pt>
                <c:pt idx="1">
                  <c:v>Asian</c:v>
                </c:pt>
                <c:pt idx="2">
                  <c:v>Native Hawaiian/Pacific Islander</c:v>
                </c:pt>
                <c:pt idx="3">
                  <c:v>Black/African American</c:v>
                </c:pt>
                <c:pt idx="4">
                  <c:v>White</c:v>
                </c:pt>
                <c:pt idx="5">
                  <c:v>Other</c:v>
                </c:pt>
                <c:pt idx="6">
                  <c:v>Two or more races</c:v>
                </c:pt>
                <c:pt idx="7">
                  <c:v>Unknown</c:v>
                </c:pt>
              </c:strCache>
            </c:strRef>
          </c:cat>
          <c:val>
            <c:numRef>
              <c:f>'ES Raw Data'!$BF$14:$BF$21</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F153-4BAF-9193-7E89003FCCF8}"/>
            </c:ext>
          </c:extLst>
        </c:ser>
        <c:dLbls>
          <c:dLblPos val="ctr"/>
          <c:showLegendKey val="0"/>
          <c:showVal val="1"/>
          <c:showCatName val="0"/>
          <c:showSerName val="0"/>
          <c:showPercent val="0"/>
          <c:showBubbleSize val="0"/>
        </c:dLbls>
        <c:gapWidth val="74"/>
        <c:overlap val="100"/>
        <c:axId val="619364576"/>
        <c:axId val="619365560"/>
      </c:barChart>
      <c:catAx>
        <c:axId val="619364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9365560"/>
        <c:crosses val="autoZero"/>
        <c:auto val="1"/>
        <c:lblAlgn val="ctr"/>
        <c:lblOffset val="100"/>
        <c:noMultiLvlLbl val="0"/>
      </c:catAx>
      <c:valAx>
        <c:axId val="619365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9364576"/>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830738665701387"/>
          <c:y val="0.11980321928785452"/>
          <c:w val="0.67781317899168714"/>
          <c:h val="0.77890841520916076"/>
        </c:manualLayout>
      </c:layout>
      <c:barChart>
        <c:barDir val="bar"/>
        <c:grouping val="clustered"/>
        <c:varyColors val="0"/>
        <c:ser>
          <c:idx val="0"/>
          <c:order val="0"/>
          <c:tx>
            <c:strRef>
              <c:f>'ES Raw Data'!$BI$13</c:f>
              <c:strCache>
                <c:ptCount val="1"/>
                <c:pt idx="0">
                  <c:v>Global</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Data'!$BH$14:$BH$21</c:f>
              <c:strCache>
                <c:ptCount val="8"/>
                <c:pt idx="0">
                  <c:v>American Indian/Alaska Native</c:v>
                </c:pt>
                <c:pt idx="1">
                  <c:v>Asian</c:v>
                </c:pt>
                <c:pt idx="2">
                  <c:v>Native Hawaiian/Pacific Islander</c:v>
                </c:pt>
                <c:pt idx="3">
                  <c:v>Black/African American</c:v>
                </c:pt>
                <c:pt idx="4">
                  <c:v>White</c:v>
                </c:pt>
                <c:pt idx="5">
                  <c:v>Other</c:v>
                </c:pt>
                <c:pt idx="6">
                  <c:v>Two or more races</c:v>
                </c:pt>
                <c:pt idx="7">
                  <c:v>Unknown</c:v>
                </c:pt>
              </c:strCache>
            </c:strRef>
          </c:cat>
          <c:val>
            <c:numRef>
              <c:f>'ES Raw Data'!$BI$14:$BI$21</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DFEA-4FD1-A8E6-B91D52C7F472}"/>
            </c:ext>
          </c:extLst>
        </c:ser>
        <c:dLbls>
          <c:dLblPos val="outEnd"/>
          <c:showLegendKey val="0"/>
          <c:showVal val="1"/>
          <c:showCatName val="0"/>
          <c:showSerName val="0"/>
          <c:showPercent val="0"/>
          <c:showBubbleSize val="0"/>
        </c:dLbls>
        <c:gapWidth val="182"/>
        <c:overlap val="-21"/>
        <c:axId val="634355192"/>
        <c:axId val="634358144"/>
      </c:barChart>
      <c:catAx>
        <c:axId val="63435519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34358144"/>
        <c:crosses val="autoZero"/>
        <c:auto val="1"/>
        <c:lblAlgn val="ctr"/>
        <c:lblOffset val="100"/>
        <c:noMultiLvlLbl val="0"/>
      </c:catAx>
      <c:valAx>
        <c:axId val="634358144"/>
        <c:scaling>
          <c:orientation val="minMax"/>
          <c:max val="4"/>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34355192"/>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Behavioral Engagement</a:t>
            </a:r>
          </a:p>
        </c:rich>
      </c:tx>
      <c:layout>
        <c:manualLayout>
          <c:xMode val="edge"/>
          <c:yMode val="edge"/>
          <c:x val="0.46165795229683509"/>
          <c:y val="2.6972905731363211E-2"/>
        </c:manualLayout>
      </c:layout>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3170320404721751"/>
          <c:y val="0.10497357151800638"/>
          <c:w val="0.52153697904119489"/>
          <c:h val="0.80335341946396055"/>
        </c:manualLayout>
      </c:layout>
      <c:barChart>
        <c:barDir val="bar"/>
        <c:grouping val="percentStacked"/>
        <c:varyColors val="0"/>
        <c:ser>
          <c:idx val="0"/>
          <c:order val="0"/>
          <c:tx>
            <c:strRef>
              <c:f>'ES Raw Data'!$BA$13</c:f>
              <c:strCache>
                <c:ptCount val="1"/>
                <c:pt idx="0">
                  <c:v>Lower</c:v>
                </c:pt>
              </c:strCache>
            </c:strRef>
          </c:tx>
          <c:spPr>
            <a:solidFill>
              <a:schemeClr val="accent2">
                <a:shade val="6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Data'!$AT$14:$AT$21</c:f>
              <c:strCache>
                <c:ptCount val="8"/>
                <c:pt idx="0">
                  <c:v>American Indian/Alaskan Native</c:v>
                </c:pt>
                <c:pt idx="1">
                  <c:v>Asian</c:v>
                </c:pt>
                <c:pt idx="2">
                  <c:v>Native Hawaiian/Pacific Islander</c:v>
                </c:pt>
                <c:pt idx="3">
                  <c:v>Black/African American</c:v>
                </c:pt>
                <c:pt idx="4">
                  <c:v>White</c:v>
                </c:pt>
                <c:pt idx="5">
                  <c:v>Other</c:v>
                </c:pt>
                <c:pt idx="6">
                  <c:v>Two or more races</c:v>
                </c:pt>
                <c:pt idx="7">
                  <c:v>Unknown</c:v>
                </c:pt>
              </c:strCache>
            </c:strRef>
          </c:cat>
          <c:val>
            <c:numRef>
              <c:f>'ES Raw Data'!$BA$14:$BA$21</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F4D3-4E16-9DA0-FAD5FC907C74}"/>
            </c:ext>
          </c:extLst>
        </c:ser>
        <c:ser>
          <c:idx val="1"/>
          <c:order val="1"/>
          <c:tx>
            <c:strRef>
              <c:f>'ES Raw Data'!$BB$13</c:f>
              <c:strCache>
                <c:ptCount val="1"/>
                <c:pt idx="0">
                  <c:v>Moderate</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Data'!$AT$14:$AT$21</c:f>
              <c:strCache>
                <c:ptCount val="8"/>
                <c:pt idx="0">
                  <c:v>American Indian/Alaskan Native</c:v>
                </c:pt>
                <c:pt idx="1">
                  <c:v>Asian</c:v>
                </c:pt>
                <c:pt idx="2">
                  <c:v>Native Hawaiian/Pacific Islander</c:v>
                </c:pt>
                <c:pt idx="3">
                  <c:v>Black/African American</c:v>
                </c:pt>
                <c:pt idx="4">
                  <c:v>White</c:v>
                </c:pt>
                <c:pt idx="5">
                  <c:v>Other</c:v>
                </c:pt>
                <c:pt idx="6">
                  <c:v>Two or more races</c:v>
                </c:pt>
                <c:pt idx="7">
                  <c:v>Unknown</c:v>
                </c:pt>
              </c:strCache>
            </c:strRef>
          </c:cat>
          <c:val>
            <c:numRef>
              <c:f>'ES Raw Data'!$BB$14:$BB$21</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F4D3-4E16-9DA0-FAD5FC907C74}"/>
            </c:ext>
          </c:extLst>
        </c:ser>
        <c:ser>
          <c:idx val="2"/>
          <c:order val="2"/>
          <c:tx>
            <c:strRef>
              <c:f>'ES Raw Data'!$BC$13</c:f>
              <c:strCache>
                <c:ptCount val="1"/>
                <c:pt idx="0">
                  <c:v>Higher</c:v>
                </c:pt>
              </c:strCache>
            </c:strRef>
          </c:tx>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 Raw Data'!$AT$14:$AT$21</c:f>
              <c:strCache>
                <c:ptCount val="8"/>
                <c:pt idx="0">
                  <c:v>American Indian/Alaskan Native</c:v>
                </c:pt>
                <c:pt idx="1">
                  <c:v>Asian</c:v>
                </c:pt>
                <c:pt idx="2">
                  <c:v>Native Hawaiian/Pacific Islander</c:v>
                </c:pt>
                <c:pt idx="3">
                  <c:v>Black/African American</c:v>
                </c:pt>
                <c:pt idx="4">
                  <c:v>White</c:v>
                </c:pt>
                <c:pt idx="5">
                  <c:v>Other</c:v>
                </c:pt>
                <c:pt idx="6">
                  <c:v>Two or more races</c:v>
                </c:pt>
                <c:pt idx="7">
                  <c:v>Unknown</c:v>
                </c:pt>
              </c:strCache>
            </c:strRef>
          </c:cat>
          <c:val>
            <c:numRef>
              <c:f>'ES Raw Data'!$BC$14:$BC$21</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F4D3-4E16-9DA0-FAD5FC907C74}"/>
            </c:ext>
          </c:extLst>
        </c:ser>
        <c:dLbls>
          <c:dLblPos val="ctr"/>
          <c:showLegendKey val="0"/>
          <c:showVal val="1"/>
          <c:showCatName val="0"/>
          <c:showSerName val="0"/>
          <c:showPercent val="0"/>
          <c:showBubbleSize val="0"/>
        </c:dLbls>
        <c:gapWidth val="74"/>
        <c:overlap val="100"/>
        <c:axId val="619364576"/>
        <c:axId val="619365560"/>
      </c:barChart>
      <c:catAx>
        <c:axId val="61936457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9365560"/>
        <c:crosses val="autoZero"/>
        <c:auto val="1"/>
        <c:lblAlgn val="ctr"/>
        <c:lblOffset val="100"/>
        <c:noMultiLvlLbl val="0"/>
      </c:catAx>
      <c:valAx>
        <c:axId val="619365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9364576"/>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9">
  <a:schemeClr val="accent6"/>
</cs:colorStyle>
</file>

<file path=xl/charts/colors12.xml><?xml version="1.0" encoding="utf-8"?>
<cs:colorStyle xmlns:cs="http://schemas.microsoft.com/office/drawing/2012/chartStyle" xmlns:a="http://schemas.openxmlformats.org/drawingml/2006/main" meth="withinLinear" id="17">
  <a:schemeClr val="accent4"/>
</cs:colorStyle>
</file>

<file path=xl/charts/colors13.xml><?xml version="1.0" encoding="utf-8"?>
<cs:colorStyle xmlns:cs="http://schemas.microsoft.com/office/drawing/2012/chartStyle" xmlns:a="http://schemas.openxmlformats.org/drawingml/2006/main" meth="withinLinear" id="18">
  <a:schemeClr val="accent5"/>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5">
  <a:schemeClr val="accent2"/>
</cs:colorStyle>
</file>

<file path=xl/charts/colors16.xml><?xml version="1.0" encoding="utf-8"?>
<cs:colorStyle xmlns:cs="http://schemas.microsoft.com/office/drawing/2012/chartStyle" xmlns:a="http://schemas.openxmlformats.org/drawingml/2006/main" meth="withinLinear" id="17">
  <a:schemeClr val="accent4"/>
</cs:colorStyle>
</file>

<file path=xl/charts/colors17.xml><?xml version="1.0" encoding="utf-8"?>
<cs:colorStyle xmlns:cs="http://schemas.microsoft.com/office/drawing/2012/chartStyle" xmlns:a="http://schemas.openxmlformats.org/drawingml/2006/main" meth="withinLinear" id="19">
  <a:schemeClr val="accent6"/>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8">
  <a:schemeClr val="accent5"/>
</cs:colorStyle>
</file>

<file path=xl/charts/colors21.xml><?xml version="1.0" encoding="utf-8"?>
<cs:colorStyle xmlns:cs="http://schemas.microsoft.com/office/drawing/2012/chartStyle" xmlns:a="http://schemas.openxmlformats.org/drawingml/2006/main" meth="withinLinear" id="15">
  <a:schemeClr val="accent2"/>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9">
  <a:schemeClr val="accent6"/>
</cs:colorStyle>
</file>

<file path=xl/charts/colors25.xml><?xml version="1.0" encoding="utf-8"?>
<cs:colorStyle xmlns:cs="http://schemas.microsoft.com/office/drawing/2012/chartStyle" xmlns:a="http://schemas.openxmlformats.org/drawingml/2006/main" meth="withinLinear" id="15">
  <a:schemeClr val="accent2"/>
</cs:colorStyle>
</file>

<file path=xl/charts/colors26.xml><?xml version="1.0" encoding="utf-8"?>
<cs:colorStyle xmlns:cs="http://schemas.microsoft.com/office/drawing/2012/chartStyle" xmlns:a="http://schemas.openxmlformats.org/drawingml/2006/main" meth="withinLinear" id="17">
  <a:schemeClr val="accent4"/>
</cs:colorStyle>
</file>

<file path=xl/charts/colors27.xml><?xml version="1.0" encoding="utf-8"?>
<cs:colorStyle xmlns:cs="http://schemas.microsoft.com/office/drawing/2012/chartStyle" xmlns:a="http://schemas.openxmlformats.org/drawingml/2006/main" meth="withinLinear" id="18">
  <a:schemeClr val="accent5"/>
</cs:colorStyle>
</file>

<file path=xl/charts/colors28.xml><?xml version="1.0" encoding="utf-8"?>
<cs:colorStyle xmlns:cs="http://schemas.microsoft.com/office/drawing/2012/chartStyle" xmlns:a="http://schemas.openxmlformats.org/drawingml/2006/main" meth="withinLinear" id="14">
  <a:schemeClr val="accent1"/>
</cs:colorStyle>
</file>

<file path=xl/charts/colors29.xml><?xml version="1.0" encoding="utf-8"?>
<cs:colorStyle xmlns:cs="http://schemas.microsoft.com/office/drawing/2012/chartStyle" xmlns:a="http://schemas.openxmlformats.org/drawingml/2006/main" meth="withinLinear" id="19">
  <a:schemeClr val="accent6"/>
</cs:colorStyle>
</file>

<file path=xl/charts/colors3.xml><?xml version="1.0" encoding="utf-8"?>
<cs:colorStyle xmlns:cs="http://schemas.microsoft.com/office/drawing/2012/chartStyle" xmlns:a="http://schemas.openxmlformats.org/drawingml/2006/main" meth="withinLinear" id="19">
  <a:schemeClr val="accent6"/>
</cs:colorStyle>
</file>

<file path=xl/charts/colors30.xml><?xml version="1.0" encoding="utf-8"?>
<cs:colorStyle xmlns:cs="http://schemas.microsoft.com/office/drawing/2012/chartStyle" xmlns:a="http://schemas.openxmlformats.org/drawingml/2006/main" meth="withinLinear" id="17">
  <a:schemeClr val="accent4"/>
</cs:colorStyle>
</file>

<file path=xl/charts/colors31.xml><?xml version="1.0" encoding="utf-8"?>
<cs:colorStyle xmlns:cs="http://schemas.microsoft.com/office/drawing/2012/chartStyle" xmlns:a="http://schemas.openxmlformats.org/drawingml/2006/main" meth="withinLinear" id="18">
  <a:schemeClr val="accent5"/>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withinLinear" id="15">
  <a:schemeClr val="accent2"/>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9">
  <a:schemeClr val="accent6"/>
</cs:colorStyle>
</file>

<file path=xl/charts/colors6.xml><?xml version="1.0" encoding="utf-8"?>
<cs:colorStyle xmlns:cs="http://schemas.microsoft.com/office/drawing/2012/chartStyle" xmlns:a="http://schemas.openxmlformats.org/drawingml/2006/main" meth="withinLinear" id="17">
  <a:schemeClr val="accent4"/>
</cs:colorStyle>
</file>

<file path=xl/charts/colors7.xml><?xml version="1.0" encoding="utf-8"?>
<cs:colorStyle xmlns:cs="http://schemas.microsoft.com/office/drawing/2012/chartStyle" xmlns:a="http://schemas.openxmlformats.org/drawingml/2006/main" meth="withinLinear" id="18">
  <a:schemeClr val="accent5"/>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20.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chart" Target="../charts/chart36.xml"/><Relationship Id="rId7" Type="http://schemas.openxmlformats.org/officeDocument/2006/relationships/chart" Target="../charts/chart40.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5" Type="http://schemas.openxmlformats.org/officeDocument/2006/relationships/chart" Target="../charts/chart38.xml"/><Relationship Id="rId10" Type="http://schemas.openxmlformats.org/officeDocument/2006/relationships/image" Target="../media/image6.png"/><Relationship Id="rId4" Type="http://schemas.openxmlformats.org/officeDocument/2006/relationships/chart" Target="../charts/chart37.xml"/><Relationship Id="rId9"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4</xdr:col>
      <xdr:colOff>571500</xdr:colOff>
      <xdr:row>4</xdr:row>
      <xdr:rowOff>88900</xdr:rowOff>
    </xdr:from>
    <xdr:to>
      <xdr:col>6</xdr:col>
      <xdr:colOff>393700</xdr:colOff>
      <xdr:row>8</xdr:row>
      <xdr:rowOff>101600</xdr:rowOff>
    </xdr:to>
    <xdr:sp macro="" textlink="">
      <xdr:nvSpPr>
        <xdr:cNvPr id="1027" name="Button 3" hidden="1">
          <a:extLst>
            <a:ext uri="{63B3BB69-23CF-44E3-9099-C40C66FF867C}">
              <a14:compatExt xmlns:a14="http://schemas.microsoft.com/office/drawing/2010/main"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Click here to enter data for K-4</a:t>
          </a:r>
        </a:p>
      </xdr:txBody>
    </xdr:sp>
    <xdr:clientData fPrintsWithSheet="0"/>
  </xdr:twoCellAnchor>
  <xdr:twoCellAnchor>
    <xdr:from>
      <xdr:col>6</xdr:col>
      <xdr:colOff>584200</xdr:colOff>
      <xdr:row>4</xdr:row>
      <xdr:rowOff>88900</xdr:rowOff>
    </xdr:from>
    <xdr:to>
      <xdr:col>8</xdr:col>
      <xdr:colOff>393700</xdr:colOff>
      <xdr:row>8</xdr:row>
      <xdr:rowOff>101600</xdr:rowOff>
    </xdr:to>
    <xdr:sp macro="" textlink="">
      <xdr:nvSpPr>
        <xdr:cNvPr id="1028" name="Button 4" hidden="1">
          <a:extLst>
            <a:ext uri="{63B3BB69-23CF-44E3-9099-C40C66FF867C}">
              <a14:compatExt xmlns:a14="http://schemas.microsoft.com/office/drawing/2010/main"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Click here to enter data for grades 5-12</a:t>
          </a:r>
        </a:p>
      </xdr:txBody>
    </xdr:sp>
    <xdr:clientData fPrintsWithSheet="0"/>
  </xdr:twoCellAnchor>
  <xdr:twoCellAnchor>
    <xdr:from>
      <xdr:col>4</xdr:col>
      <xdr:colOff>571500</xdr:colOff>
      <xdr:row>4</xdr:row>
      <xdr:rowOff>88900</xdr:rowOff>
    </xdr:from>
    <xdr:to>
      <xdr:col>6</xdr:col>
      <xdr:colOff>393700</xdr:colOff>
      <xdr:row>9</xdr:row>
      <xdr:rowOff>101600</xdr:rowOff>
    </xdr:to>
    <xdr:sp macro="" textlink="">
      <xdr:nvSpPr>
        <xdr:cNvPr id="4" name="Button 3" hidden="1">
          <a:extLst>
            <a:ext uri="{63B3BB69-23CF-44E3-9099-C40C66FF867C}">
              <a14:compatExt xmlns:a14="http://schemas.microsoft.com/office/drawing/2010/main" spid="_x0000_s1027"/>
            </a:ext>
            <a:ext uri="{FF2B5EF4-FFF2-40B4-BE49-F238E27FC236}">
              <a16:creationId xmlns:a16="http://schemas.microsoft.com/office/drawing/2014/main" id="{F3C0167A-C398-44AE-9B67-3EDED66E4FD5}"/>
            </a:ext>
          </a:extLst>
        </xdr:cNvPr>
        <xdr:cNvSpPr/>
      </xdr:nvSpPr>
      <xdr:spPr bwMode="auto">
        <a:xfrm>
          <a:off x="11071860" y="2176780"/>
          <a:ext cx="1132840" cy="115570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Click here to enter data for K-4</a:t>
          </a:r>
        </a:p>
      </xdr:txBody>
    </xdr:sp>
    <xdr:clientData fPrintsWithSheet="0"/>
  </xdr:twoCellAnchor>
  <xdr:twoCellAnchor>
    <xdr:from>
      <xdr:col>6</xdr:col>
      <xdr:colOff>584200</xdr:colOff>
      <xdr:row>4</xdr:row>
      <xdr:rowOff>88900</xdr:rowOff>
    </xdr:from>
    <xdr:to>
      <xdr:col>8</xdr:col>
      <xdr:colOff>393700</xdr:colOff>
      <xdr:row>9</xdr:row>
      <xdr:rowOff>101600</xdr:rowOff>
    </xdr:to>
    <xdr:sp macro="" textlink="">
      <xdr:nvSpPr>
        <xdr:cNvPr id="5" name="Button 4" hidden="1">
          <a:extLst>
            <a:ext uri="{63B3BB69-23CF-44E3-9099-C40C66FF867C}">
              <a14:compatExt xmlns:a14="http://schemas.microsoft.com/office/drawing/2010/main" spid="_x0000_s1028"/>
            </a:ext>
            <a:ext uri="{FF2B5EF4-FFF2-40B4-BE49-F238E27FC236}">
              <a16:creationId xmlns:a16="http://schemas.microsoft.com/office/drawing/2014/main" id="{5E6B85DC-D777-40D8-905A-D05901656FB2}"/>
            </a:ext>
          </a:extLst>
        </xdr:cNvPr>
        <xdr:cNvSpPr/>
      </xdr:nvSpPr>
      <xdr:spPr bwMode="auto">
        <a:xfrm>
          <a:off x="12395200" y="2176780"/>
          <a:ext cx="1120140" cy="115570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Click here to enter data for grades 5-12</a:t>
          </a:r>
        </a:p>
      </xdr:txBody>
    </xdr:sp>
    <xdr:clientData fPrintsWithSheet="0"/>
  </xdr:twoCellAnchor>
  <xdr:twoCellAnchor>
    <xdr:from>
      <xdr:col>0</xdr:col>
      <xdr:colOff>0</xdr:colOff>
      <xdr:row>12</xdr:row>
      <xdr:rowOff>15239</xdr:rowOff>
    </xdr:from>
    <xdr:to>
      <xdr:col>3</xdr:col>
      <xdr:colOff>0</xdr:colOff>
      <xdr:row>12</xdr:row>
      <xdr:rowOff>103592</xdr:rowOff>
    </xdr:to>
    <xdr:pic>
      <xdr:nvPicPr>
        <xdr:cNvPr id="8" name="Picture 3">
          <a:extLst>
            <a:ext uri="{FF2B5EF4-FFF2-40B4-BE49-F238E27FC236}">
              <a16:creationId xmlns:a16="http://schemas.microsoft.com/office/drawing/2014/main" id="{8BAF9D1A-E40C-49B8-BFB6-2DDBF30B46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931919"/>
          <a:ext cx="9845040" cy="8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571500</xdr:colOff>
      <xdr:row>6</xdr:row>
      <xdr:rowOff>88900</xdr:rowOff>
    </xdr:from>
    <xdr:to>
      <xdr:col>6</xdr:col>
      <xdr:colOff>393700</xdr:colOff>
      <xdr:row>11</xdr:row>
      <xdr:rowOff>101600</xdr:rowOff>
    </xdr:to>
    <xdr:sp macro="" textlink="">
      <xdr:nvSpPr>
        <xdr:cNvPr id="9" name="Button 3" hidden="1">
          <a:extLst>
            <a:ext uri="{63B3BB69-23CF-44E3-9099-C40C66FF867C}">
              <a14:compatExt xmlns:a14="http://schemas.microsoft.com/office/drawing/2010/main" spid="_x0000_s1027"/>
            </a:ext>
            <a:ext uri="{FF2B5EF4-FFF2-40B4-BE49-F238E27FC236}">
              <a16:creationId xmlns:a16="http://schemas.microsoft.com/office/drawing/2014/main" id="{16DD91DE-E916-4764-A7A8-71866E22990C}"/>
            </a:ext>
          </a:extLst>
        </xdr:cNvPr>
        <xdr:cNvSpPr/>
      </xdr:nvSpPr>
      <xdr:spPr bwMode="auto">
        <a:xfrm>
          <a:off x="11071860" y="2633980"/>
          <a:ext cx="1132840" cy="115570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Click here to enter data for K-4</a:t>
          </a:r>
        </a:p>
      </xdr:txBody>
    </xdr:sp>
    <xdr:clientData fPrintsWithSheet="0"/>
  </xdr:twoCellAnchor>
  <xdr:twoCellAnchor>
    <xdr:from>
      <xdr:col>6</xdr:col>
      <xdr:colOff>584200</xdr:colOff>
      <xdr:row>6</xdr:row>
      <xdr:rowOff>88900</xdr:rowOff>
    </xdr:from>
    <xdr:to>
      <xdr:col>8</xdr:col>
      <xdr:colOff>393700</xdr:colOff>
      <xdr:row>11</xdr:row>
      <xdr:rowOff>101600</xdr:rowOff>
    </xdr:to>
    <xdr:sp macro="" textlink="">
      <xdr:nvSpPr>
        <xdr:cNvPr id="10" name="Button 4" hidden="1">
          <a:extLst>
            <a:ext uri="{63B3BB69-23CF-44E3-9099-C40C66FF867C}">
              <a14:compatExt xmlns:a14="http://schemas.microsoft.com/office/drawing/2010/main" spid="_x0000_s1028"/>
            </a:ext>
            <a:ext uri="{FF2B5EF4-FFF2-40B4-BE49-F238E27FC236}">
              <a16:creationId xmlns:a16="http://schemas.microsoft.com/office/drawing/2014/main" id="{469384B0-8019-4191-982F-33C5CC3E9D18}"/>
            </a:ext>
          </a:extLst>
        </xdr:cNvPr>
        <xdr:cNvSpPr/>
      </xdr:nvSpPr>
      <xdr:spPr bwMode="auto">
        <a:xfrm>
          <a:off x="12395200" y="2633980"/>
          <a:ext cx="1120140" cy="115570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Click here to enter data for grades 5-12</a:t>
          </a:r>
        </a:p>
      </xdr:txBody>
    </xdr:sp>
    <xdr:clientData fPrintsWithSheet="0"/>
  </xdr:twoCellAnchor>
  <xdr:twoCellAnchor>
    <xdr:from>
      <xdr:col>4</xdr:col>
      <xdr:colOff>571500</xdr:colOff>
      <xdr:row>4</xdr:row>
      <xdr:rowOff>88900</xdr:rowOff>
    </xdr:from>
    <xdr:to>
      <xdr:col>6</xdr:col>
      <xdr:colOff>393700</xdr:colOff>
      <xdr:row>9</xdr:row>
      <xdr:rowOff>101600</xdr:rowOff>
    </xdr:to>
    <xdr:sp macro="" textlink="">
      <xdr:nvSpPr>
        <xdr:cNvPr id="11" name="Button 3" hidden="1">
          <a:extLst>
            <a:ext uri="{63B3BB69-23CF-44E3-9099-C40C66FF867C}">
              <a14:compatExt xmlns:a14="http://schemas.microsoft.com/office/drawing/2010/main" spid="_x0000_s1027"/>
            </a:ext>
            <a:ext uri="{FF2B5EF4-FFF2-40B4-BE49-F238E27FC236}">
              <a16:creationId xmlns:a16="http://schemas.microsoft.com/office/drawing/2014/main" id="{26CF31DA-6B4A-4A81-B4CB-9F07708731B2}"/>
            </a:ext>
          </a:extLst>
        </xdr:cNvPr>
        <xdr:cNvSpPr/>
      </xdr:nvSpPr>
      <xdr:spPr bwMode="auto">
        <a:xfrm>
          <a:off x="11071860" y="2176780"/>
          <a:ext cx="1132840" cy="115570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Click here to enter data for K-4</a:t>
          </a:r>
        </a:p>
      </xdr:txBody>
    </xdr:sp>
    <xdr:clientData fPrintsWithSheet="0"/>
  </xdr:twoCellAnchor>
  <xdr:twoCellAnchor>
    <xdr:from>
      <xdr:col>6</xdr:col>
      <xdr:colOff>584200</xdr:colOff>
      <xdr:row>4</xdr:row>
      <xdr:rowOff>88900</xdr:rowOff>
    </xdr:from>
    <xdr:to>
      <xdr:col>8</xdr:col>
      <xdr:colOff>393700</xdr:colOff>
      <xdr:row>9</xdr:row>
      <xdr:rowOff>101600</xdr:rowOff>
    </xdr:to>
    <xdr:sp macro="" textlink="">
      <xdr:nvSpPr>
        <xdr:cNvPr id="12" name="Button 4" hidden="1">
          <a:extLst>
            <a:ext uri="{63B3BB69-23CF-44E3-9099-C40C66FF867C}">
              <a14:compatExt xmlns:a14="http://schemas.microsoft.com/office/drawing/2010/main" spid="_x0000_s1028"/>
            </a:ext>
            <a:ext uri="{FF2B5EF4-FFF2-40B4-BE49-F238E27FC236}">
              <a16:creationId xmlns:a16="http://schemas.microsoft.com/office/drawing/2014/main" id="{8DA4EAD6-726B-4946-AB1E-073AEA93A949}"/>
            </a:ext>
          </a:extLst>
        </xdr:cNvPr>
        <xdr:cNvSpPr/>
      </xdr:nvSpPr>
      <xdr:spPr bwMode="auto">
        <a:xfrm>
          <a:off x="12395200" y="2176780"/>
          <a:ext cx="1120140" cy="115570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Click here to enter data for grades 5-12</a:t>
          </a:r>
        </a:p>
      </xdr:txBody>
    </xdr:sp>
    <xdr:clientData fPrintsWithSheet="0"/>
  </xdr:twoCellAnchor>
  <xdr:twoCellAnchor>
    <xdr:from>
      <xdr:col>0</xdr:col>
      <xdr:colOff>0</xdr:colOff>
      <xdr:row>0</xdr:row>
      <xdr:rowOff>0</xdr:rowOff>
    </xdr:from>
    <xdr:to>
      <xdr:col>3</xdr:col>
      <xdr:colOff>11905</xdr:colOff>
      <xdr:row>1</xdr:row>
      <xdr:rowOff>0</xdr:rowOff>
    </xdr:to>
    <xdr:sp macro="" textlink="">
      <xdr:nvSpPr>
        <xdr:cNvPr id="2" name="TextBox 30">
          <a:extLst>
            <a:ext uri="{FF2B5EF4-FFF2-40B4-BE49-F238E27FC236}">
              <a16:creationId xmlns:a16="http://schemas.microsoft.com/office/drawing/2014/main" id="{D809645C-B02A-460F-A608-1B58C50F0260}"/>
            </a:ext>
          </a:extLst>
        </xdr:cNvPr>
        <xdr:cNvSpPr txBox="1"/>
      </xdr:nvSpPr>
      <xdr:spPr>
        <a:xfrm>
          <a:off x="0" y="0"/>
          <a:ext cx="9856945" cy="327660"/>
        </a:xfrm>
        <a:prstGeom prst="rect">
          <a:avLst/>
        </a:prstGeom>
        <a:gradFill flip="none" rotWithShape="1">
          <a:gsLst>
            <a:gs pos="17000">
              <a:srgbClr val="0070C0">
                <a:shade val="30000"/>
                <a:satMod val="115000"/>
              </a:srgbClr>
            </a:gs>
            <a:gs pos="66000">
              <a:srgbClr val="0070C0">
                <a:shade val="67500"/>
                <a:satMod val="115000"/>
              </a:srgbClr>
            </a:gs>
            <a:gs pos="100000">
              <a:srgbClr val="0070C0">
                <a:shade val="100000"/>
                <a:satMod val="115000"/>
              </a:srgbClr>
            </a:gs>
          </a:gsLst>
          <a:lin ang="16200000" scaled="1"/>
          <a:tileRect/>
        </a:gradFill>
        <a:ln w="9525" cmpd="sng">
          <a:solidFill>
            <a:srgbClr val="5B9BD5">
              <a:lumMod val="75000"/>
            </a:srgbClr>
          </a:solidFill>
        </a:ln>
        <a:effectLst/>
      </xdr:spPr>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   </a:t>
          </a:r>
          <a:r>
            <a:rPr kumimoji="0" lang="en-US" sz="1600" b="1" i="0" u="none" strike="noStrike" kern="0" cap="none" spc="0" normalizeH="0" baseline="0" noProof="0">
              <a:ln>
                <a:noFill/>
              </a:ln>
              <a:solidFill>
                <a:sysClr val="window" lastClr="FFFFFF"/>
              </a:solidFill>
              <a:effectLst/>
              <a:uLnTx/>
              <a:uFillTx/>
              <a:latin typeface="Calibri" panose="020F0502020204030204"/>
              <a:ea typeface="+mn-ea"/>
              <a:cs typeface="+mn-cs"/>
            </a:rPr>
            <a:t>Welcome to the Student Engagement Survey Results Tool (Elementary School)</a:t>
          </a:r>
          <a:endPar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0</xdr:col>
      <xdr:colOff>0</xdr:colOff>
      <xdr:row>12</xdr:row>
      <xdr:rowOff>142875</xdr:rowOff>
    </xdr:from>
    <xdr:to>
      <xdr:col>1</xdr:col>
      <xdr:colOff>942975</xdr:colOff>
      <xdr:row>12</xdr:row>
      <xdr:rowOff>630555</xdr:rowOff>
    </xdr:to>
    <xdr:pic>
      <xdr:nvPicPr>
        <xdr:cNvPr id="14" name="Picture 2">
          <a:extLst>
            <a:ext uri="{FF2B5EF4-FFF2-40B4-BE49-F238E27FC236}">
              <a16:creationId xmlns:a16="http://schemas.microsoft.com/office/drawing/2014/main" id="{1525CA94-253A-47BD-872B-D0E6B7CBA5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2" b="-11115"/>
        <a:stretch>
          <a:fillRect/>
        </a:stretch>
      </xdr:blipFill>
      <xdr:spPr bwMode="auto">
        <a:xfrm>
          <a:off x="0" y="4133850"/>
          <a:ext cx="140970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5913438</xdr:colOff>
      <xdr:row>12</xdr:row>
      <xdr:rowOff>182562</xdr:rowOff>
    </xdr:from>
    <xdr:to>
      <xdr:col>2</xdr:col>
      <xdr:colOff>7046278</xdr:colOff>
      <xdr:row>12</xdr:row>
      <xdr:rowOff>611822</xdr:rowOff>
    </xdr:to>
    <xdr:pic>
      <xdr:nvPicPr>
        <xdr:cNvPr id="15" name="Picture 1" descr="A drawing of a face&#10;&#10;Description automatically generated">
          <a:extLst>
            <a:ext uri="{FF2B5EF4-FFF2-40B4-BE49-F238E27FC236}">
              <a16:creationId xmlns:a16="http://schemas.microsoft.com/office/drawing/2014/main" id="{7C13B380-842F-4A8A-A5F1-A6F0639BC44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20126" y="4381500"/>
          <a:ext cx="1132840" cy="429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0.50918</cdr:x>
      <cdr:y>0</cdr:y>
    </cdr:from>
    <cdr:to>
      <cdr:x>1</cdr:x>
      <cdr:y>0.02823</cdr:y>
    </cdr:to>
    <cdr:sp macro="" textlink="">
      <cdr:nvSpPr>
        <cdr:cNvPr id="2" name="Rectangle 1">
          <a:extLst xmlns:a="http://schemas.openxmlformats.org/drawingml/2006/main">
            <a:ext uri="{FF2B5EF4-FFF2-40B4-BE49-F238E27FC236}">
              <a16:creationId xmlns:a16="http://schemas.microsoft.com/office/drawing/2014/main" id="{C708D2B7-FA93-4A40-A51E-8570B69A65C1}"/>
            </a:ext>
          </a:extLst>
        </cdr:cNvPr>
        <cdr:cNvSpPr/>
      </cdr:nvSpPr>
      <cdr:spPr>
        <a:xfrm xmlns:a="http://schemas.openxmlformats.org/drawingml/2006/main">
          <a:off x="5365750" y="0"/>
          <a:ext cx="5172357" cy="158750"/>
        </a:xfrm>
        <a:prstGeom xmlns:a="http://schemas.openxmlformats.org/drawingml/2006/main" prst="rect">
          <a:avLst/>
        </a:prstGeom>
        <a:gradFill xmlns:a="http://schemas.openxmlformats.org/drawingml/2006/main"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cdr:x>
      <cdr:y>0</cdr:y>
    </cdr:from>
    <cdr:to>
      <cdr:x>0.52394</cdr:x>
      <cdr:y>0.08152</cdr:y>
    </cdr:to>
    <cdr:sp macro="" textlink="">
      <cdr:nvSpPr>
        <cdr:cNvPr id="4" name="TextBox 30">
          <a:extLst xmlns:a="http://schemas.openxmlformats.org/drawingml/2006/main">
            <a:ext uri="{FF2B5EF4-FFF2-40B4-BE49-F238E27FC236}">
              <a16:creationId xmlns:a16="http://schemas.microsoft.com/office/drawing/2014/main" id="{D15BE6BE-E338-8D42-BC5A-4B1BA71F733B}"/>
            </a:ext>
          </a:extLst>
        </cdr:cNvPr>
        <cdr:cNvSpPr txBox="1"/>
      </cdr:nvSpPr>
      <cdr:spPr>
        <a:xfrm xmlns:a="http://schemas.openxmlformats.org/drawingml/2006/main">
          <a:off x="0" y="0"/>
          <a:ext cx="5521325" cy="458470"/>
        </a:xfrm>
        <a:prstGeom xmlns:a="http://schemas.openxmlformats.org/drawingml/2006/main" prst="rect">
          <a:avLst/>
        </a:prstGeom>
        <a:gradFill xmlns:a="http://schemas.openxmlformats.org/drawingml/2006/main"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xmlns:a="http://schemas.openxmlformats.org/drawingml/2006/main" w="9525" cmpd="sng">
          <a:solidFill>
            <a:schemeClr val="accent5">
              <a:lumMod val="75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1">
              <a:solidFill>
                <a:schemeClr val="bg1"/>
              </a:solidFill>
            </a:rPr>
            <a:t>AVERAGE GLOBAL</a:t>
          </a:r>
          <a:r>
            <a:rPr lang="en-US" sz="1800" b="0">
              <a:solidFill>
                <a:schemeClr val="bg1"/>
              </a:solidFill>
            </a:rPr>
            <a:t> </a:t>
          </a:r>
          <a:r>
            <a:rPr lang="en-US" sz="1800" b="1">
              <a:solidFill>
                <a:schemeClr val="bg1"/>
              </a:solidFill>
            </a:rPr>
            <a:t>ENGAGEMENT BY ETHNICITY </a:t>
          </a:r>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621665</xdr:colOff>
      <xdr:row>27</xdr:row>
      <xdr:rowOff>136878</xdr:rowOff>
    </xdr:from>
    <xdr:to>
      <xdr:col>14</xdr:col>
      <xdr:colOff>111125</xdr:colOff>
      <xdr:row>49</xdr:row>
      <xdr:rowOff>97790</xdr:rowOff>
    </xdr:to>
    <xdr:graphicFrame macro="">
      <xdr:nvGraphicFramePr>
        <xdr:cNvPr id="6" name="Chart 45">
          <a:extLst>
            <a:ext uri="{FF2B5EF4-FFF2-40B4-BE49-F238E27FC236}">
              <a16:creationId xmlns:a16="http://schemas.microsoft.com/office/drawing/2014/main" id="{DA38E002-8646-844E-B66B-70BC7FD053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32385</xdr:colOff>
      <xdr:row>27</xdr:row>
      <xdr:rowOff>104434</xdr:rowOff>
    </xdr:from>
    <xdr:to>
      <xdr:col>7</xdr:col>
      <xdr:colOff>666750</xdr:colOff>
      <xdr:row>49</xdr:row>
      <xdr:rowOff>46355</xdr:rowOff>
    </xdr:to>
    <xdr:graphicFrame macro="">
      <xdr:nvGraphicFramePr>
        <xdr:cNvPr id="4" name="Chart 44">
          <a:extLst>
            <a:ext uri="{FF2B5EF4-FFF2-40B4-BE49-F238E27FC236}">
              <a16:creationId xmlns:a16="http://schemas.microsoft.com/office/drawing/2014/main" id="{2EAAAA62-ECC3-2F49-9EF1-1E56D710A6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15240</xdr:colOff>
      <xdr:row>0</xdr:row>
      <xdr:rowOff>0</xdr:rowOff>
    </xdr:from>
    <xdr:to>
      <xdr:col>27</xdr:col>
      <xdr:colOff>635000</xdr:colOff>
      <xdr:row>27</xdr:row>
      <xdr:rowOff>47625</xdr:rowOff>
    </xdr:to>
    <xdr:graphicFrame macro="">
      <xdr:nvGraphicFramePr>
        <xdr:cNvPr id="8" name="Chart 31">
          <a:extLst>
            <a:ext uri="{FF2B5EF4-FFF2-40B4-BE49-F238E27FC236}">
              <a16:creationId xmlns:a16="http://schemas.microsoft.com/office/drawing/2014/main" id="{D9C45CE9-8D1A-1548-9A7B-2B3FCC0E0E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9374</xdr:colOff>
      <xdr:row>0</xdr:row>
      <xdr:rowOff>0</xdr:rowOff>
    </xdr:from>
    <xdr:to>
      <xdr:col>14</xdr:col>
      <xdr:colOff>15239</xdr:colOff>
      <xdr:row>27</xdr:row>
      <xdr:rowOff>31750</xdr:rowOff>
    </xdr:to>
    <xdr:graphicFrame macro="">
      <xdr:nvGraphicFramePr>
        <xdr:cNvPr id="3" name="Chart 21">
          <a:extLst>
            <a:ext uri="{FF2B5EF4-FFF2-40B4-BE49-F238E27FC236}">
              <a16:creationId xmlns:a16="http://schemas.microsoft.com/office/drawing/2014/main" id="{09B91229-1055-E646-91E5-CD5FB27D81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0</xdr:row>
      <xdr:rowOff>0</xdr:rowOff>
    </xdr:from>
    <xdr:to>
      <xdr:col>4</xdr:col>
      <xdr:colOff>555626</xdr:colOff>
      <xdr:row>2</xdr:row>
      <xdr:rowOff>60960</xdr:rowOff>
    </xdr:to>
    <xdr:sp macro="" textlink="">
      <xdr:nvSpPr>
        <xdr:cNvPr id="2" name="TextBox 30">
          <a:extLst>
            <a:ext uri="{FF2B5EF4-FFF2-40B4-BE49-F238E27FC236}">
              <a16:creationId xmlns:a16="http://schemas.microsoft.com/office/drawing/2014/main" id="{2CD583B6-F215-724C-A74B-658CA1B0D09D}"/>
            </a:ext>
          </a:extLst>
        </xdr:cNvPr>
        <xdr:cNvSpPr txBox="1"/>
      </xdr:nvSpPr>
      <xdr:spPr>
        <a:xfrm>
          <a:off x="0" y="0"/>
          <a:ext cx="3794126" cy="47371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w="9525" cmpd="sng">
          <a:solidFill>
            <a:schemeClr val="accent5">
              <a:lumMod val="75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800" b="0">
              <a:solidFill>
                <a:schemeClr val="bg1"/>
              </a:solidFill>
            </a:rPr>
            <a:t>  </a:t>
          </a:r>
          <a:r>
            <a:rPr lang="en-US" sz="1800" b="1">
              <a:solidFill>
                <a:schemeClr val="bg1"/>
              </a:solidFill>
            </a:rPr>
            <a:t>GLOBAL</a:t>
          </a:r>
          <a:r>
            <a:rPr lang="en-US" sz="1800" b="1" baseline="0">
              <a:solidFill>
                <a:schemeClr val="bg1"/>
              </a:solidFill>
            </a:rPr>
            <a:t> </a:t>
          </a:r>
          <a:r>
            <a:rPr lang="en-US" sz="1800" b="1">
              <a:solidFill>
                <a:schemeClr val="bg1"/>
              </a:solidFill>
            </a:rPr>
            <a:t>ENGAGEMENT BY GENDER</a:t>
          </a:r>
        </a:p>
      </xdr:txBody>
    </xdr:sp>
    <xdr:clientData/>
  </xdr:twoCellAnchor>
  <xdr:twoCellAnchor>
    <xdr:from>
      <xdr:col>20</xdr:col>
      <xdr:colOff>111125</xdr:colOff>
      <xdr:row>27</xdr:row>
      <xdr:rowOff>151709</xdr:rowOff>
    </xdr:from>
    <xdr:to>
      <xdr:col>27</xdr:col>
      <xdr:colOff>635000</xdr:colOff>
      <xdr:row>49</xdr:row>
      <xdr:rowOff>63500</xdr:rowOff>
    </xdr:to>
    <xdr:graphicFrame macro="">
      <xdr:nvGraphicFramePr>
        <xdr:cNvPr id="7" name="Chart 47">
          <a:extLst>
            <a:ext uri="{FF2B5EF4-FFF2-40B4-BE49-F238E27FC236}">
              <a16:creationId xmlns:a16="http://schemas.microsoft.com/office/drawing/2014/main" id="{887C647E-43F1-D044-9DF4-C7921AFBB1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62230</xdr:colOff>
      <xdr:row>28</xdr:row>
      <xdr:rowOff>126365</xdr:rowOff>
    </xdr:from>
    <xdr:to>
      <xdr:col>1</xdr:col>
      <xdr:colOff>656590</xdr:colOff>
      <xdr:row>36</xdr:row>
      <xdr:rowOff>202565</xdr:rowOff>
    </xdr:to>
    <xdr:sp macro="" textlink="">
      <xdr:nvSpPr>
        <xdr:cNvPr id="13" name="TextBox 1">
          <a:extLst>
            <a:ext uri="{FF2B5EF4-FFF2-40B4-BE49-F238E27FC236}">
              <a16:creationId xmlns:a16="http://schemas.microsoft.com/office/drawing/2014/main" id="{EB2D50EF-7147-4D5D-BFCE-1386E33C1909}"/>
            </a:ext>
          </a:extLst>
        </xdr:cNvPr>
        <xdr:cNvSpPr txBox="1"/>
      </xdr:nvSpPr>
      <xdr:spPr>
        <a:xfrm>
          <a:off x="62230" y="5920740"/>
          <a:ext cx="1403985" cy="1727200"/>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US" sz="1200" b="0"/>
            <a:t>Figures</a:t>
          </a:r>
          <a:r>
            <a:rPr lang="en-US" sz="1200" b="0" baseline="0"/>
            <a:t> </a:t>
          </a:r>
          <a:r>
            <a:rPr lang="en-US" sz="1200" b="0"/>
            <a:t>Note:</a:t>
          </a:r>
          <a:r>
            <a:rPr lang="en-US" sz="1200" b="0" baseline="0"/>
            <a:t> </a:t>
          </a:r>
          <a:r>
            <a:rPr lang="en-US" sz="1200" b="0"/>
            <a:t>Data Labels in bar</a:t>
          </a:r>
          <a:r>
            <a:rPr lang="en-US" sz="1200" b="0" baseline="0"/>
            <a:t> charts represent the percentage of students in each engagement level category. </a:t>
          </a:r>
          <a:r>
            <a:rPr lang="en-US" sz="1200" b="0">
              <a:solidFill>
                <a:sysClr val="windowText" lastClr="000000"/>
              </a:solidFill>
            </a:rPr>
            <a:t> </a:t>
          </a:r>
        </a:p>
      </xdr:txBody>
    </xdr:sp>
    <xdr:clientData/>
  </xdr:twoCellAnchor>
  <xdr:twoCellAnchor>
    <xdr:from>
      <xdr:col>14</xdr:col>
      <xdr:colOff>47625</xdr:colOff>
      <xdr:row>27</xdr:row>
      <xdr:rowOff>103236</xdr:rowOff>
    </xdr:from>
    <xdr:to>
      <xdr:col>20</xdr:col>
      <xdr:colOff>682624</xdr:colOff>
      <xdr:row>49</xdr:row>
      <xdr:rowOff>79375</xdr:rowOff>
    </xdr:to>
    <xdr:graphicFrame macro="">
      <xdr:nvGraphicFramePr>
        <xdr:cNvPr id="5" name="Chart 46">
          <a:extLst>
            <a:ext uri="{FF2B5EF4-FFF2-40B4-BE49-F238E27FC236}">
              <a16:creationId xmlns:a16="http://schemas.microsoft.com/office/drawing/2014/main" id="{ADC4E808-8D72-2043-8107-6D661CFD64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26</xdr:row>
      <xdr:rowOff>192207</xdr:rowOff>
    </xdr:from>
    <xdr:to>
      <xdr:col>27</xdr:col>
      <xdr:colOff>634999</xdr:colOff>
      <xdr:row>27</xdr:row>
      <xdr:rowOff>142875</xdr:rowOff>
    </xdr:to>
    <xdr:sp macro="" textlink="">
      <xdr:nvSpPr>
        <xdr:cNvPr id="11" name="Rectangle 10">
          <a:extLst>
            <a:ext uri="{FF2B5EF4-FFF2-40B4-BE49-F238E27FC236}">
              <a16:creationId xmlns:a16="http://schemas.microsoft.com/office/drawing/2014/main" id="{4BCE903F-B80A-1846-B144-5615BE871935}"/>
            </a:ext>
          </a:extLst>
        </xdr:cNvPr>
        <xdr:cNvSpPr/>
      </xdr:nvSpPr>
      <xdr:spPr>
        <a:xfrm>
          <a:off x="0" y="5573832"/>
          <a:ext cx="22494874" cy="157043"/>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49</xdr:row>
      <xdr:rowOff>54682</xdr:rowOff>
    </xdr:from>
    <xdr:to>
      <xdr:col>27</xdr:col>
      <xdr:colOff>619125</xdr:colOff>
      <xdr:row>50</xdr:row>
      <xdr:rowOff>0</xdr:rowOff>
    </xdr:to>
    <xdr:sp macro="" textlink="">
      <xdr:nvSpPr>
        <xdr:cNvPr id="10" name="Rectangle 9">
          <a:extLst>
            <a:ext uri="{FF2B5EF4-FFF2-40B4-BE49-F238E27FC236}">
              <a16:creationId xmlns:a16="http://schemas.microsoft.com/office/drawing/2014/main" id="{0D69602F-0752-E244-8776-376FB5E4E3F2}"/>
            </a:ext>
          </a:extLst>
        </xdr:cNvPr>
        <xdr:cNvSpPr/>
      </xdr:nvSpPr>
      <xdr:spPr>
        <a:xfrm>
          <a:off x="0" y="10182932"/>
          <a:ext cx="22479000" cy="151693"/>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26</xdr:row>
      <xdr:rowOff>199390</xdr:rowOff>
    </xdr:from>
    <xdr:to>
      <xdr:col>6</xdr:col>
      <xdr:colOff>349250</xdr:colOff>
      <xdr:row>29</xdr:row>
      <xdr:rowOff>31750</xdr:rowOff>
    </xdr:to>
    <xdr:sp macro="" textlink="">
      <xdr:nvSpPr>
        <xdr:cNvPr id="12" name="TextBox 30">
          <a:extLst>
            <a:ext uri="{FF2B5EF4-FFF2-40B4-BE49-F238E27FC236}">
              <a16:creationId xmlns:a16="http://schemas.microsoft.com/office/drawing/2014/main" id="{6D854294-D867-4576-9FA9-1BCD83A0C568}"/>
            </a:ext>
          </a:extLst>
        </xdr:cNvPr>
        <xdr:cNvSpPr txBox="1"/>
      </xdr:nvSpPr>
      <xdr:spPr>
        <a:xfrm>
          <a:off x="0" y="5581015"/>
          <a:ext cx="5207000" cy="451485"/>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w="9525" cmpd="sng">
          <a:solidFill>
            <a:schemeClr val="accent5">
              <a:lumMod val="75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800" b="0">
              <a:solidFill>
                <a:schemeClr val="bg1"/>
              </a:solidFill>
            </a:rPr>
            <a:t>  </a:t>
          </a:r>
          <a:r>
            <a:rPr lang="en-US" sz="1800" b="1">
              <a:solidFill>
                <a:schemeClr val="bg1"/>
              </a:solidFill>
            </a:rPr>
            <a:t>DOMAIN</a:t>
          </a:r>
          <a:r>
            <a:rPr lang="en-US" sz="1800" b="1" baseline="0">
              <a:solidFill>
                <a:schemeClr val="bg1"/>
              </a:solidFill>
            </a:rPr>
            <a:t> </a:t>
          </a:r>
          <a:r>
            <a:rPr lang="en-US" sz="1800" b="1">
              <a:solidFill>
                <a:schemeClr val="bg1"/>
              </a:solidFill>
            </a:rPr>
            <a:t>ENGAGEMENT DISTRIBUTION</a:t>
          </a:r>
          <a:r>
            <a:rPr lang="en-US" sz="1800" b="1" baseline="0">
              <a:solidFill>
                <a:schemeClr val="bg1"/>
              </a:solidFill>
            </a:rPr>
            <a:t> BY GENDER</a:t>
          </a:r>
          <a:endParaRPr lang="en-US" sz="1800" b="1">
            <a:solidFill>
              <a:schemeClr val="bg1"/>
            </a:solidFill>
          </a:endParaRP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cdr:x>
      <cdr:y>0</cdr:y>
    </cdr:from>
    <cdr:to>
      <cdr:x>1</cdr:x>
      <cdr:y>0.02227</cdr:y>
    </cdr:to>
    <cdr:sp macro="" textlink="">
      <cdr:nvSpPr>
        <cdr:cNvPr id="2" name="Rectangle 1">
          <a:extLst xmlns:a="http://schemas.openxmlformats.org/drawingml/2006/main">
            <a:ext uri="{FF2B5EF4-FFF2-40B4-BE49-F238E27FC236}">
              <a16:creationId xmlns:a16="http://schemas.microsoft.com/office/drawing/2014/main" id="{E2D7CCEE-2EE6-A940-9318-048C75747506}"/>
            </a:ext>
          </a:extLst>
        </cdr:cNvPr>
        <cdr:cNvSpPr/>
      </cdr:nvSpPr>
      <cdr:spPr>
        <a:xfrm xmlns:a="http://schemas.openxmlformats.org/drawingml/2006/main">
          <a:off x="0" y="0"/>
          <a:ext cx="10890885" cy="133293"/>
        </a:xfrm>
        <a:prstGeom xmlns:a="http://schemas.openxmlformats.org/drawingml/2006/main" prst="rect">
          <a:avLst/>
        </a:prstGeom>
        <a:gradFill xmlns:a="http://schemas.openxmlformats.org/drawingml/2006/main"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cdr:x>
      <cdr:y>0.00053</cdr:y>
    </cdr:from>
    <cdr:to>
      <cdr:x>0.43123</cdr:x>
      <cdr:y>0.07968</cdr:y>
    </cdr:to>
    <cdr:sp macro="" textlink="">
      <cdr:nvSpPr>
        <cdr:cNvPr id="3" name="TextBox 30">
          <a:extLst xmlns:a="http://schemas.openxmlformats.org/drawingml/2006/main">
            <a:ext uri="{FF2B5EF4-FFF2-40B4-BE49-F238E27FC236}">
              <a16:creationId xmlns:a16="http://schemas.microsoft.com/office/drawing/2014/main" id="{2CD583B6-F215-724C-A74B-658CA1B0D09D}"/>
            </a:ext>
          </a:extLst>
        </cdr:cNvPr>
        <cdr:cNvSpPr txBox="1"/>
      </cdr:nvSpPr>
      <cdr:spPr>
        <a:xfrm xmlns:a="http://schemas.openxmlformats.org/drawingml/2006/main">
          <a:off x="0" y="3175"/>
          <a:ext cx="4696460" cy="473710"/>
        </a:xfrm>
        <a:prstGeom xmlns:a="http://schemas.openxmlformats.org/drawingml/2006/main" prst="rect">
          <a:avLst/>
        </a:prstGeom>
        <a:gradFill xmlns:a="http://schemas.openxmlformats.org/drawingml/2006/main"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xmlns:a="http://schemas.openxmlformats.org/drawingml/2006/main" w="9525" cmpd="sng">
          <a:solidFill>
            <a:schemeClr val="accent5">
              <a:lumMod val="75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1">
              <a:solidFill>
                <a:schemeClr val="bg1"/>
              </a:solidFill>
            </a:rPr>
            <a:t>  AVERAGE GLOBAL</a:t>
          </a:r>
          <a:r>
            <a:rPr lang="en-US" sz="1800" b="1" baseline="0">
              <a:solidFill>
                <a:schemeClr val="bg1"/>
              </a:solidFill>
            </a:rPr>
            <a:t> </a:t>
          </a:r>
          <a:r>
            <a:rPr lang="en-US" sz="1800" b="1">
              <a:solidFill>
                <a:schemeClr val="bg1"/>
              </a:solidFill>
            </a:rPr>
            <a:t>ENGAGEMENT BY GENDER</a:t>
          </a:r>
        </a:p>
      </cdr:txBody>
    </cdr:sp>
  </cdr:relSizeAnchor>
</c:userShapes>
</file>

<file path=xl/drawings/drawing13.xml><?xml version="1.0" encoding="utf-8"?>
<c:userShapes xmlns:c="http://schemas.openxmlformats.org/drawingml/2006/chart">
  <cdr:relSizeAnchor xmlns:cdr="http://schemas.openxmlformats.org/drawingml/2006/chartDrawing">
    <cdr:from>
      <cdr:x>0.02541</cdr:x>
      <cdr:y>0.93451</cdr:y>
    </cdr:from>
    <cdr:to>
      <cdr:x>0.99647</cdr:x>
      <cdr:y>0.98817</cdr:y>
    </cdr:to>
    <cdr:sp macro="" textlink="">
      <cdr:nvSpPr>
        <cdr:cNvPr id="2" name="TextBox 1">
          <a:extLst xmlns:a="http://schemas.openxmlformats.org/drawingml/2006/main">
            <a:ext uri="{FF2B5EF4-FFF2-40B4-BE49-F238E27FC236}">
              <a16:creationId xmlns:a16="http://schemas.microsoft.com/office/drawing/2014/main" id="{C69890DA-2F0D-0244-B0C0-59E86E532930}"/>
            </a:ext>
          </a:extLst>
        </cdr:cNvPr>
        <cdr:cNvSpPr txBox="1"/>
      </cdr:nvSpPr>
      <cdr:spPr>
        <a:xfrm xmlns:a="http://schemas.openxmlformats.org/drawingml/2006/main">
          <a:off x="163285" y="5372302"/>
          <a:ext cx="6241143" cy="3084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0.15393</cdr:x>
      <cdr:y>0.87787</cdr:y>
    </cdr:from>
    <cdr:to>
      <cdr:x>0.26828</cdr:x>
      <cdr:y>0.9225</cdr:y>
    </cdr:to>
    <cdr:sp macro="" textlink="">
      <cdr:nvSpPr>
        <cdr:cNvPr id="3" name="TextBox 2">
          <a:extLst xmlns:a="http://schemas.openxmlformats.org/drawingml/2006/main">
            <a:ext uri="{FF2B5EF4-FFF2-40B4-BE49-F238E27FC236}">
              <a16:creationId xmlns:a16="http://schemas.microsoft.com/office/drawing/2014/main" id="{D889F930-DA99-D846-AD97-12C781890187}"/>
            </a:ext>
          </a:extLst>
        </cdr:cNvPr>
        <cdr:cNvSpPr txBox="1"/>
      </cdr:nvSpPr>
      <cdr:spPr>
        <a:xfrm xmlns:a="http://schemas.openxmlformats.org/drawingml/2006/main">
          <a:off x="987777" y="4995334"/>
          <a:ext cx="733778"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3.61532E-6</cdr:x>
      <cdr:y>0.93503</cdr:y>
    </cdr:from>
    <cdr:to>
      <cdr:x>0.67249</cdr:x>
      <cdr:y>0.99239</cdr:y>
    </cdr:to>
    <cdr:sp macro="" textlink="">
      <cdr:nvSpPr>
        <cdr:cNvPr id="17" name="TextBox 1">
          <a:extLst xmlns:a="http://schemas.openxmlformats.org/drawingml/2006/main">
            <a:ext uri="{FF2B5EF4-FFF2-40B4-BE49-F238E27FC236}">
              <a16:creationId xmlns:a16="http://schemas.microsoft.com/office/drawing/2014/main" id="{308B4673-AD4C-4644-BF43-B259A1AF05F9}"/>
            </a:ext>
          </a:extLst>
        </cdr:cNvPr>
        <cdr:cNvSpPr txBox="1"/>
      </cdr:nvSpPr>
      <cdr:spPr>
        <a:xfrm xmlns:a="http://schemas.openxmlformats.org/drawingml/2006/main">
          <a:off x="41" y="5254624"/>
          <a:ext cx="7626460" cy="32235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200" b="0"/>
            <a:t>Figure</a:t>
          </a:r>
          <a:r>
            <a:rPr lang="en-US" sz="1200" b="0" baseline="0"/>
            <a:t> </a:t>
          </a:r>
          <a:r>
            <a:rPr lang="en-US" sz="1200" b="0"/>
            <a:t>Note:</a:t>
          </a:r>
          <a:r>
            <a:rPr lang="en-US" sz="1200" b="0" baseline="0"/>
            <a:t> </a:t>
          </a:r>
          <a:r>
            <a:rPr lang="en-US" sz="1200" b="0"/>
            <a:t>Data Labels in bar</a:t>
          </a:r>
          <a:r>
            <a:rPr lang="en-US" sz="1200" b="0" baseline="0"/>
            <a:t> chart represent the percentage of students in each global engagement category. </a:t>
          </a:r>
          <a:r>
            <a:rPr lang="en-US" sz="1200" b="0">
              <a:solidFill>
                <a:sysClr val="windowText" lastClr="000000"/>
              </a:solidFill>
            </a:rPr>
            <a:t> </a:t>
          </a:r>
        </a:p>
      </cdr:txBody>
    </cdr:sp>
  </cdr:relSizeAnchor>
  <cdr:relSizeAnchor xmlns:cdr="http://schemas.openxmlformats.org/drawingml/2006/chartDrawing">
    <cdr:from>
      <cdr:x>0</cdr:x>
      <cdr:y>0</cdr:y>
    </cdr:from>
    <cdr:to>
      <cdr:x>1</cdr:x>
      <cdr:y>0.02582</cdr:y>
    </cdr:to>
    <cdr:sp macro="" textlink="">
      <cdr:nvSpPr>
        <cdr:cNvPr id="5" name="Rectangle 4">
          <a:extLst xmlns:a="http://schemas.openxmlformats.org/drawingml/2006/main">
            <a:ext uri="{FF2B5EF4-FFF2-40B4-BE49-F238E27FC236}">
              <a16:creationId xmlns:a16="http://schemas.microsoft.com/office/drawing/2014/main" id="{E2D7CCEE-2EE6-A940-9318-048C75747506}"/>
            </a:ext>
          </a:extLst>
        </cdr:cNvPr>
        <cdr:cNvSpPr/>
      </cdr:nvSpPr>
      <cdr:spPr>
        <a:xfrm xmlns:a="http://schemas.openxmlformats.org/drawingml/2006/main">
          <a:off x="0" y="0"/>
          <a:ext cx="11340615" cy="153725"/>
        </a:xfrm>
        <a:prstGeom xmlns:a="http://schemas.openxmlformats.org/drawingml/2006/main" prst="rect">
          <a:avLst/>
        </a:prstGeom>
        <a:gradFill xmlns:a="http://schemas.openxmlformats.org/drawingml/2006/main"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10159</xdr:colOff>
      <xdr:row>0</xdr:row>
      <xdr:rowOff>0</xdr:rowOff>
    </xdr:from>
    <xdr:to>
      <xdr:col>14</xdr:col>
      <xdr:colOff>206375</xdr:colOff>
      <xdr:row>27</xdr:row>
      <xdr:rowOff>0</xdr:rowOff>
    </xdr:to>
    <xdr:graphicFrame macro="">
      <xdr:nvGraphicFramePr>
        <xdr:cNvPr id="4" name="Chart 49">
          <a:extLst>
            <a:ext uri="{FF2B5EF4-FFF2-40B4-BE49-F238E27FC236}">
              <a16:creationId xmlns:a16="http://schemas.microsoft.com/office/drawing/2014/main" id="{FEA68316-C9A3-D849-BE04-D92BE0A1E7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206375</xdr:colOff>
      <xdr:row>0</xdr:row>
      <xdr:rowOff>0</xdr:rowOff>
    </xdr:from>
    <xdr:to>
      <xdr:col>27</xdr:col>
      <xdr:colOff>660682</xdr:colOff>
      <xdr:row>26</xdr:row>
      <xdr:rowOff>177165</xdr:rowOff>
    </xdr:to>
    <xdr:graphicFrame macro="">
      <xdr:nvGraphicFramePr>
        <xdr:cNvPr id="9" name="Chart 32">
          <a:extLst>
            <a:ext uri="{FF2B5EF4-FFF2-40B4-BE49-F238E27FC236}">
              <a16:creationId xmlns:a16="http://schemas.microsoft.com/office/drawing/2014/main" id="{B5E159A5-D956-BA46-8818-4E709F8D3F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4</xdr:col>
      <xdr:colOff>396875</xdr:colOff>
      <xdr:row>2</xdr:row>
      <xdr:rowOff>76201</xdr:rowOff>
    </xdr:to>
    <xdr:sp macro="" textlink="">
      <xdr:nvSpPr>
        <xdr:cNvPr id="2" name="TextBox 30">
          <a:extLst>
            <a:ext uri="{FF2B5EF4-FFF2-40B4-BE49-F238E27FC236}">
              <a16:creationId xmlns:a16="http://schemas.microsoft.com/office/drawing/2014/main" id="{A814A2A1-A5EB-9243-81A2-F98B90898B10}"/>
            </a:ext>
          </a:extLst>
        </xdr:cNvPr>
        <xdr:cNvSpPr txBox="1"/>
      </xdr:nvSpPr>
      <xdr:spPr>
        <a:xfrm>
          <a:off x="0" y="1"/>
          <a:ext cx="3635375" cy="4889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w="9525" cmpd="sng">
          <a:solidFill>
            <a:schemeClr val="accent5">
              <a:lumMod val="75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800" b="0">
              <a:solidFill>
                <a:schemeClr val="bg1"/>
              </a:solidFill>
            </a:rPr>
            <a:t>  </a:t>
          </a:r>
          <a:r>
            <a:rPr lang="en-US" sz="1800" b="1">
              <a:solidFill>
                <a:schemeClr val="bg1"/>
              </a:solidFill>
            </a:rPr>
            <a:t>GLOBAL</a:t>
          </a:r>
          <a:r>
            <a:rPr lang="en-US" sz="1800" b="1" baseline="0">
              <a:solidFill>
                <a:schemeClr val="bg1"/>
              </a:solidFill>
            </a:rPr>
            <a:t> </a:t>
          </a:r>
          <a:r>
            <a:rPr lang="en-US" sz="1800" b="1">
              <a:solidFill>
                <a:schemeClr val="bg1"/>
              </a:solidFill>
            </a:rPr>
            <a:t>ENGAGEMENT BY GRADE</a:t>
          </a:r>
        </a:p>
      </xdr:txBody>
    </xdr:sp>
    <xdr:clientData/>
  </xdr:twoCellAnchor>
  <xdr:twoCellAnchor>
    <xdr:from>
      <xdr:col>0</xdr:col>
      <xdr:colOff>5207</xdr:colOff>
      <xdr:row>27</xdr:row>
      <xdr:rowOff>91050</xdr:rowOff>
    </xdr:from>
    <xdr:to>
      <xdr:col>7</xdr:col>
      <xdr:colOff>666750</xdr:colOff>
      <xdr:row>49</xdr:row>
      <xdr:rowOff>13335</xdr:rowOff>
    </xdr:to>
    <xdr:graphicFrame macro="">
      <xdr:nvGraphicFramePr>
        <xdr:cNvPr id="5" name="Chart 51">
          <a:extLst>
            <a:ext uri="{FF2B5EF4-FFF2-40B4-BE49-F238E27FC236}">
              <a16:creationId xmlns:a16="http://schemas.microsoft.com/office/drawing/2014/main" id="{858814BE-9E69-ED43-B4D1-239D151F0A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714376</xdr:colOff>
      <xdr:row>27</xdr:row>
      <xdr:rowOff>40127</xdr:rowOff>
    </xdr:from>
    <xdr:to>
      <xdr:col>20</xdr:col>
      <xdr:colOff>702735</xdr:colOff>
      <xdr:row>49</xdr:row>
      <xdr:rowOff>31750</xdr:rowOff>
    </xdr:to>
    <xdr:graphicFrame macro="">
      <xdr:nvGraphicFramePr>
        <xdr:cNvPr id="6" name="Chart 53">
          <a:extLst>
            <a:ext uri="{FF2B5EF4-FFF2-40B4-BE49-F238E27FC236}">
              <a16:creationId xmlns:a16="http://schemas.microsoft.com/office/drawing/2014/main" id="{CD952828-1DA8-FE4C-979F-58A7ACE8FC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603250</xdr:colOff>
      <xdr:row>27</xdr:row>
      <xdr:rowOff>72749</xdr:rowOff>
    </xdr:from>
    <xdr:to>
      <xdr:col>14</xdr:col>
      <xdr:colOff>236855</xdr:colOff>
      <xdr:row>49</xdr:row>
      <xdr:rowOff>13335</xdr:rowOff>
    </xdr:to>
    <xdr:graphicFrame macro="">
      <xdr:nvGraphicFramePr>
        <xdr:cNvPr id="7" name="Chart 52">
          <a:extLst>
            <a:ext uri="{FF2B5EF4-FFF2-40B4-BE49-F238E27FC236}">
              <a16:creationId xmlns:a16="http://schemas.microsoft.com/office/drawing/2014/main" id="{0D46C5BE-C5FA-A04F-818B-884D6A9EFB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698501</xdr:colOff>
      <xdr:row>27</xdr:row>
      <xdr:rowOff>87138</xdr:rowOff>
    </xdr:from>
    <xdr:to>
      <xdr:col>27</xdr:col>
      <xdr:colOff>647348</xdr:colOff>
      <xdr:row>48</xdr:row>
      <xdr:rowOff>206374</xdr:rowOff>
    </xdr:to>
    <xdr:graphicFrame macro="">
      <xdr:nvGraphicFramePr>
        <xdr:cNvPr id="8" name="Chart 54">
          <a:extLst>
            <a:ext uri="{FF2B5EF4-FFF2-40B4-BE49-F238E27FC236}">
              <a16:creationId xmlns:a16="http://schemas.microsoft.com/office/drawing/2014/main" id="{B9F71211-9F66-A649-8A33-879DE0A2AC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xdr:colOff>
      <xdr:row>26</xdr:row>
      <xdr:rowOff>175330</xdr:rowOff>
    </xdr:from>
    <xdr:to>
      <xdr:col>27</xdr:col>
      <xdr:colOff>666750</xdr:colOff>
      <xdr:row>27</xdr:row>
      <xdr:rowOff>95250</xdr:rowOff>
    </xdr:to>
    <xdr:sp macro="" textlink="">
      <xdr:nvSpPr>
        <xdr:cNvPr id="10" name="Rectangle 9">
          <a:extLst>
            <a:ext uri="{FF2B5EF4-FFF2-40B4-BE49-F238E27FC236}">
              <a16:creationId xmlns:a16="http://schemas.microsoft.com/office/drawing/2014/main" id="{B43C04D6-CFBB-384F-A3A6-6C6F4C23E933}"/>
            </a:ext>
          </a:extLst>
        </xdr:cNvPr>
        <xdr:cNvSpPr/>
      </xdr:nvSpPr>
      <xdr:spPr>
        <a:xfrm>
          <a:off x="1" y="5541080"/>
          <a:ext cx="22526624" cy="126295"/>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49</xdr:row>
      <xdr:rowOff>6137</xdr:rowOff>
    </xdr:from>
    <xdr:to>
      <xdr:col>27</xdr:col>
      <xdr:colOff>650875</xdr:colOff>
      <xdr:row>49</xdr:row>
      <xdr:rowOff>142874</xdr:rowOff>
    </xdr:to>
    <xdr:sp macro="" textlink="">
      <xdr:nvSpPr>
        <xdr:cNvPr id="11" name="Rectangle 10">
          <a:extLst>
            <a:ext uri="{FF2B5EF4-FFF2-40B4-BE49-F238E27FC236}">
              <a16:creationId xmlns:a16="http://schemas.microsoft.com/office/drawing/2014/main" id="{38A57718-C258-614A-8547-9CD8575348B5}"/>
            </a:ext>
          </a:extLst>
        </xdr:cNvPr>
        <xdr:cNvSpPr/>
      </xdr:nvSpPr>
      <xdr:spPr>
        <a:xfrm>
          <a:off x="0" y="10118512"/>
          <a:ext cx="22510750" cy="136737"/>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26</xdr:row>
      <xdr:rowOff>174625</xdr:rowOff>
    </xdr:from>
    <xdr:to>
      <xdr:col>6</xdr:col>
      <xdr:colOff>269875</xdr:colOff>
      <xdr:row>29</xdr:row>
      <xdr:rowOff>31750</xdr:rowOff>
    </xdr:to>
    <xdr:sp macro="" textlink="">
      <xdr:nvSpPr>
        <xdr:cNvPr id="12" name="TextBox 30">
          <a:extLst>
            <a:ext uri="{FF2B5EF4-FFF2-40B4-BE49-F238E27FC236}">
              <a16:creationId xmlns:a16="http://schemas.microsoft.com/office/drawing/2014/main" id="{4ECD05A4-70E9-475A-8DAF-68D04A1AABD3}"/>
            </a:ext>
          </a:extLst>
        </xdr:cNvPr>
        <xdr:cNvSpPr txBox="1"/>
      </xdr:nvSpPr>
      <xdr:spPr>
        <a:xfrm>
          <a:off x="0" y="5540375"/>
          <a:ext cx="5127625" cy="4762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w="9525" cmpd="sng">
          <a:solidFill>
            <a:schemeClr val="accent5">
              <a:lumMod val="75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800" b="0">
              <a:solidFill>
                <a:schemeClr val="bg1"/>
              </a:solidFill>
            </a:rPr>
            <a:t>  </a:t>
          </a:r>
          <a:r>
            <a:rPr lang="en-US" sz="1800" b="1">
              <a:solidFill>
                <a:schemeClr val="bg1"/>
              </a:solidFill>
            </a:rPr>
            <a:t>DOMAIN</a:t>
          </a:r>
          <a:r>
            <a:rPr lang="en-US" sz="1800" b="1" baseline="0">
              <a:solidFill>
                <a:schemeClr val="bg1"/>
              </a:solidFill>
            </a:rPr>
            <a:t> </a:t>
          </a:r>
          <a:r>
            <a:rPr lang="en-US" sz="1800" b="1">
              <a:solidFill>
                <a:schemeClr val="bg1"/>
              </a:solidFill>
            </a:rPr>
            <a:t>ENGAGEMENT DISTRIBUTION </a:t>
          </a:r>
          <a:r>
            <a:rPr lang="en-US" sz="1800" b="1" baseline="0">
              <a:solidFill>
                <a:schemeClr val="bg1"/>
              </a:solidFill>
            </a:rPr>
            <a:t>BY GRADE</a:t>
          </a:r>
          <a:endParaRPr lang="en-US" sz="1800" b="1">
            <a:solidFill>
              <a:schemeClr val="bg1"/>
            </a:solidFill>
          </a:endParaRPr>
        </a:p>
      </xdr:txBody>
    </xdr:sp>
    <xdr:clientData/>
  </xdr:twoCellAnchor>
  <xdr:twoCellAnchor>
    <xdr:from>
      <xdr:col>0</xdr:col>
      <xdr:colOff>0</xdr:colOff>
      <xdr:row>28</xdr:row>
      <xdr:rowOff>156845</xdr:rowOff>
    </xdr:from>
    <xdr:to>
      <xdr:col>1</xdr:col>
      <xdr:colOff>591820</xdr:colOff>
      <xdr:row>36</xdr:row>
      <xdr:rowOff>192405</xdr:rowOff>
    </xdr:to>
    <xdr:sp macro="" textlink="">
      <xdr:nvSpPr>
        <xdr:cNvPr id="13" name="TextBox 1">
          <a:extLst>
            <a:ext uri="{FF2B5EF4-FFF2-40B4-BE49-F238E27FC236}">
              <a16:creationId xmlns:a16="http://schemas.microsoft.com/office/drawing/2014/main" id="{FA0012BF-FAE1-4324-B136-C11D127C3725}"/>
            </a:ext>
          </a:extLst>
        </xdr:cNvPr>
        <xdr:cNvSpPr txBox="1"/>
      </xdr:nvSpPr>
      <xdr:spPr>
        <a:xfrm>
          <a:off x="0" y="5935345"/>
          <a:ext cx="1401445" cy="1686560"/>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US" sz="1200" b="0"/>
            <a:t>Figures</a:t>
          </a:r>
          <a:r>
            <a:rPr lang="en-US" sz="1200" b="0" baseline="0"/>
            <a:t> </a:t>
          </a:r>
          <a:r>
            <a:rPr lang="en-US" sz="1200" b="0"/>
            <a:t>Note:</a:t>
          </a:r>
          <a:r>
            <a:rPr lang="en-US" sz="1200" b="0" baseline="0"/>
            <a:t> </a:t>
          </a:r>
          <a:r>
            <a:rPr lang="en-US" sz="1200" b="0"/>
            <a:t>Data Labels in bar</a:t>
          </a:r>
          <a:r>
            <a:rPr lang="en-US" sz="1200" b="0" baseline="0"/>
            <a:t> charts represent the percentage of students in each engagement level category. </a:t>
          </a:r>
          <a:r>
            <a:rPr lang="en-US" sz="1200" b="0">
              <a:solidFill>
                <a:sysClr val="windowText" lastClr="000000"/>
              </a:solidFill>
            </a:rPr>
            <a:t> </a:t>
          </a: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0.00363</cdr:x>
      <cdr:y>0.94391</cdr:y>
    </cdr:from>
    <cdr:to>
      <cdr:x>0.79596</cdr:x>
      <cdr:y>0.99713</cdr:y>
    </cdr:to>
    <cdr:sp macro="" textlink="">
      <cdr:nvSpPr>
        <cdr:cNvPr id="3" name="TextBox 1">
          <a:extLst xmlns:a="http://schemas.openxmlformats.org/drawingml/2006/main">
            <a:ext uri="{FF2B5EF4-FFF2-40B4-BE49-F238E27FC236}">
              <a16:creationId xmlns:a16="http://schemas.microsoft.com/office/drawing/2014/main" id="{308B4673-AD4C-4644-BF43-B259A1AF05F9}"/>
            </a:ext>
          </a:extLst>
        </cdr:cNvPr>
        <cdr:cNvSpPr txBox="1"/>
      </cdr:nvSpPr>
      <cdr:spPr>
        <a:xfrm xmlns:a="http://schemas.openxmlformats.org/drawingml/2006/main">
          <a:off x="34895" y="5020284"/>
          <a:ext cx="7620959" cy="28305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200" b="0"/>
            <a:t>Figure</a:t>
          </a:r>
          <a:r>
            <a:rPr lang="en-US" sz="1200" b="0" baseline="0"/>
            <a:t> </a:t>
          </a:r>
          <a:r>
            <a:rPr lang="en-US" sz="1200" b="0"/>
            <a:t>Note:</a:t>
          </a:r>
          <a:r>
            <a:rPr lang="en-US" sz="1200" b="0" baseline="0"/>
            <a:t> </a:t>
          </a:r>
          <a:r>
            <a:rPr lang="en-US" sz="1200" b="0"/>
            <a:t>Data Labels in bar</a:t>
          </a:r>
          <a:r>
            <a:rPr lang="en-US" sz="1200" b="0" baseline="0"/>
            <a:t> chart represent the percentage of students in each engagement level category. </a:t>
          </a:r>
          <a:r>
            <a:rPr lang="en-US" sz="1200" b="0">
              <a:solidFill>
                <a:sysClr val="windowText" lastClr="000000"/>
              </a:solidFill>
            </a:rPr>
            <a:t> </a:t>
          </a:r>
        </a:p>
      </cdr:txBody>
    </cdr:sp>
  </cdr:relSizeAnchor>
  <cdr:relSizeAnchor xmlns:cdr="http://schemas.openxmlformats.org/drawingml/2006/chartDrawing">
    <cdr:from>
      <cdr:x>0</cdr:x>
      <cdr:y>0</cdr:y>
    </cdr:from>
    <cdr:to>
      <cdr:x>1</cdr:x>
      <cdr:y>0.02655</cdr:y>
    </cdr:to>
    <cdr:sp macro="" textlink="">
      <cdr:nvSpPr>
        <cdr:cNvPr id="4" name="Rectangle 3">
          <a:extLst xmlns:a="http://schemas.openxmlformats.org/drawingml/2006/main">
            <a:ext uri="{FF2B5EF4-FFF2-40B4-BE49-F238E27FC236}">
              <a16:creationId xmlns:a16="http://schemas.microsoft.com/office/drawing/2014/main" id="{0F26E27E-DDC0-9349-98F6-490CC1683E77}"/>
            </a:ext>
          </a:extLst>
        </cdr:cNvPr>
        <cdr:cNvSpPr/>
      </cdr:nvSpPr>
      <cdr:spPr>
        <a:xfrm xmlns:a="http://schemas.openxmlformats.org/drawingml/2006/main">
          <a:off x="0" y="0"/>
          <a:ext cx="11099801" cy="153402"/>
        </a:xfrm>
        <a:prstGeom xmlns:a="http://schemas.openxmlformats.org/drawingml/2006/main" prst="rect">
          <a:avLst/>
        </a:prstGeom>
        <a:gradFill xmlns:a="http://schemas.openxmlformats.org/drawingml/2006/main"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16.xml><?xml version="1.0" encoding="utf-8"?>
<c:userShapes xmlns:c="http://schemas.openxmlformats.org/drawingml/2006/chart">
  <cdr:relSizeAnchor xmlns:cdr="http://schemas.openxmlformats.org/drawingml/2006/chartDrawing">
    <cdr:from>
      <cdr:x>0</cdr:x>
      <cdr:y>0</cdr:y>
    </cdr:from>
    <cdr:to>
      <cdr:x>1</cdr:x>
      <cdr:y>0.02669</cdr:y>
    </cdr:to>
    <cdr:sp macro="" textlink="">
      <cdr:nvSpPr>
        <cdr:cNvPr id="2" name="Rectangle 1">
          <a:extLst xmlns:a="http://schemas.openxmlformats.org/drawingml/2006/main">
            <a:ext uri="{FF2B5EF4-FFF2-40B4-BE49-F238E27FC236}">
              <a16:creationId xmlns:a16="http://schemas.microsoft.com/office/drawing/2014/main" id="{0F26E27E-DDC0-9349-98F6-490CC1683E77}"/>
            </a:ext>
          </a:extLst>
        </cdr:cNvPr>
        <cdr:cNvSpPr/>
      </cdr:nvSpPr>
      <cdr:spPr>
        <a:xfrm xmlns:a="http://schemas.openxmlformats.org/drawingml/2006/main">
          <a:off x="0" y="0"/>
          <a:ext cx="11410597" cy="154364"/>
        </a:xfrm>
        <a:prstGeom xmlns:a="http://schemas.openxmlformats.org/drawingml/2006/main" prst="rect">
          <a:avLst/>
        </a:prstGeom>
        <a:gradFill xmlns:a="http://schemas.openxmlformats.org/drawingml/2006/main"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cdr:x>
      <cdr:y>0.00899</cdr:y>
    </cdr:from>
    <cdr:to>
      <cdr:x>0.42388</cdr:x>
      <cdr:y>0.08042</cdr:y>
    </cdr:to>
    <cdr:sp macro="" textlink="">
      <cdr:nvSpPr>
        <cdr:cNvPr id="3" name="TextBox 30">
          <a:extLst xmlns:a="http://schemas.openxmlformats.org/drawingml/2006/main">
            <a:ext uri="{FF2B5EF4-FFF2-40B4-BE49-F238E27FC236}">
              <a16:creationId xmlns:a16="http://schemas.microsoft.com/office/drawing/2014/main" id="{A814A2A1-A5EB-9243-81A2-F98B90898B10}"/>
            </a:ext>
          </a:extLst>
        </cdr:cNvPr>
        <cdr:cNvSpPr txBox="1"/>
      </cdr:nvSpPr>
      <cdr:spPr>
        <a:xfrm xmlns:a="http://schemas.openxmlformats.org/drawingml/2006/main">
          <a:off x="0" y="46143"/>
          <a:ext cx="4653915" cy="366607"/>
        </a:xfrm>
        <a:prstGeom xmlns:a="http://schemas.openxmlformats.org/drawingml/2006/main" prst="rect">
          <a:avLst/>
        </a:prstGeom>
        <a:gradFill xmlns:a="http://schemas.openxmlformats.org/drawingml/2006/main"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xmlns:a="http://schemas.openxmlformats.org/drawingml/2006/main" w="9525" cmpd="sng">
          <a:solidFill>
            <a:schemeClr val="accent5">
              <a:lumMod val="75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bg1"/>
              </a:solidFill>
            </a:rPr>
            <a:t>  </a:t>
          </a:r>
          <a:r>
            <a:rPr lang="en-US" sz="1800" b="1">
              <a:solidFill>
                <a:schemeClr val="bg1"/>
              </a:solidFill>
            </a:rPr>
            <a:t>AVERAGE</a:t>
          </a:r>
          <a:r>
            <a:rPr lang="en-US" sz="1800" b="1" baseline="0">
              <a:solidFill>
                <a:schemeClr val="bg1"/>
              </a:solidFill>
            </a:rPr>
            <a:t> G</a:t>
          </a:r>
          <a:r>
            <a:rPr lang="en-US" sz="1800" b="1">
              <a:solidFill>
                <a:schemeClr val="bg1"/>
              </a:solidFill>
            </a:rPr>
            <a:t>LOBAL</a:t>
          </a:r>
          <a:r>
            <a:rPr lang="en-US" sz="1800" b="1" baseline="0">
              <a:solidFill>
                <a:schemeClr val="bg1"/>
              </a:solidFill>
            </a:rPr>
            <a:t> </a:t>
          </a:r>
          <a:r>
            <a:rPr lang="en-US" sz="1800" b="1">
              <a:solidFill>
                <a:schemeClr val="bg1"/>
              </a:solidFill>
            </a:rPr>
            <a:t>ENGAGEMENT BY GRADE</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301625</xdr:colOff>
      <xdr:row>26</xdr:row>
      <xdr:rowOff>15875</xdr:rowOff>
    </xdr:to>
    <xdr:graphicFrame macro="">
      <xdr:nvGraphicFramePr>
        <xdr:cNvPr id="2" name="Chart 3">
          <a:extLst>
            <a:ext uri="{FF2B5EF4-FFF2-40B4-BE49-F238E27FC236}">
              <a16:creationId xmlns:a16="http://schemas.microsoft.com/office/drawing/2014/main" id="{1680EBF2-DAC7-4AA5-B344-34DC35800C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11574</xdr:colOff>
      <xdr:row>27</xdr:row>
      <xdr:rowOff>24260</xdr:rowOff>
    </xdr:from>
    <xdr:to>
      <xdr:col>7</xdr:col>
      <xdr:colOff>555625</xdr:colOff>
      <xdr:row>49</xdr:row>
      <xdr:rowOff>33020</xdr:rowOff>
    </xdr:to>
    <xdr:graphicFrame macro="">
      <xdr:nvGraphicFramePr>
        <xdr:cNvPr id="3" name="Chart 13">
          <a:extLst>
            <a:ext uri="{FF2B5EF4-FFF2-40B4-BE49-F238E27FC236}">
              <a16:creationId xmlns:a16="http://schemas.microsoft.com/office/drawing/2014/main" id="{4D54FD3E-D129-40AA-9163-390C98DB9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571499</xdr:colOff>
      <xdr:row>26</xdr:row>
      <xdr:rowOff>41123</xdr:rowOff>
    </xdr:from>
    <xdr:to>
      <xdr:col>14</xdr:col>
      <xdr:colOff>290829</xdr:colOff>
      <xdr:row>49</xdr:row>
      <xdr:rowOff>34290</xdr:rowOff>
    </xdr:to>
    <xdr:graphicFrame macro="">
      <xdr:nvGraphicFramePr>
        <xdr:cNvPr id="4" name="Chart 39">
          <a:extLst>
            <a:ext uri="{FF2B5EF4-FFF2-40B4-BE49-F238E27FC236}">
              <a16:creationId xmlns:a16="http://schemas.microsoft.com/office/drawing/2014/main" id="{3CFC3790-F74C-4F52-B53F-5AF0E25C08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254000</xdr:colOff>
      <xdr:row>26</xdr:row>
      <xdr:rowOff>98626</xdr:rowOff>
    </xdr:from>
    <xdr:to>
      <xdr:col>27</xdr:col>
      <xdr:colOff>777875</xdr:colOff>
      <xdr:row>49</xdr:row>
      <xdr:rowOff>63501</xdr:rowOff>
    </xdr:to>
    <xdr:graphicFrame macro="">
      <xdr:nvGraphicFramePr>
        <xdr:cNvPr id="5" name="Chart 41">
          <a:extLst>
            <a:ext uri="{FF2B5EF4-FFF2-40B4-BE49-F238E27FC236}">
              <a16:creationId xmlns:a16="http://schemas.microsoft.com/office/drawing/2014/main" id="{1DCB7895-9662-44B8-B35B-759B3F4757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301625</xdr:colOff>
      <xdr:row>0</xdr:row>
      <xdr:rowOff>0</xdr:rowOff>
    </xdr:from>
    <xdr:to>
      <xdr:col>27</xdr:col>
      <xdr:colOff>761999</xdr:colOff>
      <xdr:row>26</xdr:row>
      <xdr:rowOff>15875</xdr:rowOff>
    </xdr:to>
    <xdr:graphicFrame macro="">
      <xdr:nvGraphicFramePr>
        <xdr:cNvPr id="6" name="Chart 29">
          <a:extLst>
            <a:ext uri="{FF2B5EF4-FFF2-40B4-BE49-F238E27FC236}">
              <a16:creationId xmlns:a16="http://schemas.microsoft.com/office/drawing/2014/main" id="{B978C81B-EB39-4E11-81A2-62BAF8B06B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0</xdr:row>
      <xdr:rowOff>0</xdr:rowOff>
    </xdr:from>
    <xdr:to>
      <xdr:col>6</xdr:col>
      <xdr:colOff>214311</xdr:colOff>
      <xdr:row>2</xdr:row>
      <xdr:rowOff>45720</xdr:rowOff>
    </xdr:to>
    <xdr:sp macro="" textlink="">
      <xdr:nvSpPr>
        <xdr:cNvPr id="7" name="TextBox 30">
          <a:extLst>
            <a:ext uri="{FF2B5EF4-FFF2-40B4-BE49-F238E27FC236}">
              <a16:creationId xmlns:a16="http://schemas.microsoft.com/office/drawing/2014/main" id="{613EADD2-80D1-4AA4-ACEC-8A84B73CBF2A}"/>
            </a:ext>
          </a:extLst>
        </xdr:cNvPr>
        <xdr:cNvSpPr txBox="1"/>
      </xdr:nvSpPr>
      <xdr:spPr>
        <a:xfrm>
          <a:off x="0" y="0"/>
          <a:ext cx="5072061" cy="450533"/>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w="9525" cmpd="sng">
          <a:solidFill>
            <a:schemeClr val="accent5">
              <a:lumMod val="75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800" b="1">
              <a:solidFill>
                <a:schemeClr val="bg1"/>
              </a:solidFill>
            </a:rPr>
            <a:t>GLOBAL</a:t>
          </a:r>
          <a:r>
            <a:rPr lang="en-US" sz="1800" b="0">
              <a:solidFill>
                <a:schemeClr val="bg1"/>
              </a:solidFill>
            </a:rPr>
            <a:t> </a:t>
          </a:r>
          <a:r>
            <a:rPr lang="en-US" sz="1800" b="1">
              <a:solidFill>
                <a:schemeClr val="bg1"/>
              </a:solidFill>
            </a:rPr>
            <a:t>ENGAGEMENT BY LEARNING EXPERIENCE </a:t>
          </a:r>
        </a:p>
      </xdr:txBody>
    </xdr:sp>
    <xdr:clientData/>
  </xdr:twoCellAnchor>
  <xdr:twoCellAnchor>
    <xdr:from>
      <xdr:col>0</xdr:col>
      <xdr:colOff>0</xdr:colOff>
      <xdr:row>25</xdr:row>
      <xdr:rowOff>167834</xdr:rowOff>
    </xdr:from>
    <xdr:to>
      <xdr:col>27</xdr:col>
      <xdr:colOff>777875</xdr:colOff>
      <xdr:row>26</xdr:row>
      <xdr:rowOff>111125</xdr:rowOff>
    </xdr:to>
    <xdr:sp macro="" textlink="">
      <xdr:nvSpPr>
        <xdr:cNvPr id="8" name="Rectangle 7">
          <a:extLst>
            <a:ext uri="{FF2B5EF4-FFF2-40B4-BE49-F238E27FC236}">
              <a16:creationId xmlns:a16="http://schemas.microsoft.com/office/drawing/2014/main" id="{CEE74DD3-5F88-4E61-8527-E8B17A1BFABD}"/>
            </a:ext>
          </a:extLst>
        </xdr:cNvPr>
        <xdr:cNvSpPr/>
      </xdr:nvSpPr>
      <xdr:spPr>
        <a:xfrm>
          <a:off x="0" y="5168459"/>
          <a:ext cx="22637750" cy="143316"/>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25</xdr:row>
      <xdr:rowOff>177800</xdr:rowOff>
    </xdr:from>
    <xdr:to>
      <xdr:col>8</xdr:col>
      <xdr:colOff>130969</xdr:colOff>
      <xdr:row>28</xdr:row>
      <xdr:rowOff>24765</xdr:rowOff>
    </xdr:to>
    <xdr:sp macro="" textlink="">
      <xdr:nvSpPr>
        <xdr:cNvPr id="9" name="TextBox 30">
          <a:extLst>
            <a:ext uri="{FF2B5EF4-FFF2-40B4-BE49-F238E27FC236}">
              <a16:creationId xmlns:a16="http://schemas.microsoft.com/office/drawing/2014/main" id="{C2E8B11D-E12D-474C-8054-ACA48B29C2F1}"/>
            </a:ext>
          </a:extLst>
        </xdr:cNvPr>
        <xdr:cNvSpPr txBox="1"/>
      </xdr:nvSpPr>
      <xdr:spPr>
        <a:xfrm>
          <a:off x="0" y="5237956"/>
          <a:ext cx="6607969" cy="454184"/>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w="9525" cmpd="sng">
          <a:solidFill>
            <a:schemeClr val="accent5">
              <a:lumMod val="75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800" b="0">
              <a:solidFill>
                <a:schemeClr val="bg1"/>
              </a:solidFill>
            </a:rPr>
            <a:t>  </a:t>
          </a:r>
          <a:r>
            <a:rPr lang="en-US" sz="1800" b="1">
              <a:solidFill>
                <a:schemeClr val="bg1"/>
              </a:solidFill>
            </a:rPr>
            <a:t>DOMAIN ENGAGEMENT DISTRIBUTION</a:t>
          </a:r>
          <a:r>
            <a:rPr lang="en-US" sz="1800" b="1" baseline="0">
              <a:solidFill>
                <a:schemeClr val="bg1"/>
              </a:solidFill>
            </a:rPr>
            <a:t> </a:t>
          </a:r>
          <a:r>
            <a:rPr lang="en-US" sz="1800" b="1">
              <a:solidFill>
                <a:schemeClr val="bg1"/>
              </a:solidFill>
            </a:rPr>
            <a:t>BY LEARNING EXPERIENCE</a:t>
          </a:r>
        </a:p>
      </xdr:txBody>
    </xdr:sp>
    <xdr:clientData/>
  </xdr:twoCellAnchor>
  <xdr:twoCellAnchor>
    <xdr:from>
      <xdr:col>0</xdr:col>
      <xdr:colOff>0</xdr:colOff>
      <xdr:row>27</xdr:row>
      <xdr:rowOff>121920</xdr:rowOff>
    </xdr:from>
    <xdr:to>
      <xdr:col>1</xdr:col>
      <xdr:colOff>594360</xdr:colOff>
      <xdr:row>36</xdr:row>
      <xdr:rowOff>0</xdr:rowOff>
    </xdr:to>
    <xdr:sp macro="" textlink="">
      <xdr:nvSpPr>
        <xdr:cNvPr id="10" name="TextBox 1">
          <a:extLst>
            <a:ext uri="{FF2B5EF4-FFF2-40B4-BE49-F238E27FC236}">
              <a16:creationId xmlns:a16="http://schemas.microsoft.com/office/drawing/2014/main" id="{46D21950-1724-4092-8D3E-55915176B17A}"/>
            </a:ext>
          </a:extLst>
        </xdr:cNvPr>
        <xdr:cNvSpPr txBox="1"/>
      </xdr:nvSpPr>
      <xdr:spPr>
        <a:xfrm>
          <a:off x="0" y="5522595"/>
          <a:ext cx="1403985" cy="1678305"/>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US" sz="1200" b="0"/>
            <a:t>Figures</a:t>
          </a:r>
          <a:r>
            <a:rPr lang="en-US" sz="1200" b="0" baseline="0"/>
            <a:t> </a:t>
          </a:r>
          <a:r>
            <a:rPr lang="en-US" sz="1200" b="0"/>
            <a:t>Note:</a:t>
          </a:r>
          <a:r>
            <a:rPr lang="en-US" sz="1200" b="0" baseline="0"/>
            <a:t> </a:t>
          </a:r>
          <a:r>
            <a:rPr lang="en-US" sz="1200" b="0"/>
            <a:t>Data Labels in bar</a:t>
          </a:r>
          <a:r>
            <a:rPr lang="en-US" sz="1200" b="0" baseline="0"/>
            <a:t> charts represent the percentage of students in each engagement level category. </a:t>
          </a:r>
          <a:r>
            <a:rPr lang="en-US" sz="1200" b="0">
              <a:solidFill>
                <a:sysClr val="windowText" lastClr="000000"/>
              </a:solidFill>
            </a:rPr>
            <a:t> </a:t>
          </a:r>
        </a:p>
      </xdr:txBody>
    </xdr:sp>
    <xdr:clientData/>
  </xdr:twoCellAnchor>
  <xdr:twoCellAnchor>
    <xdr:from>
      <xdr:col>14</xdr:col>
      <xdr:colOff>301625</xdr:colOff>
      <xdr:row>26</xdr:row>
      <xdr:rowOff>107405</xdr:rowOff>
    </xdr:from>
    <xdr:to>
      <xdr:col>21</xdr:col>
      <xdr:colOff>26352</xdr:colOff>
      <xdr:row>49</xdr:row>
      <xdr:rowOff>39688</xdr:rowOff>
    </xdr:to>
    <xdr:graphicFrame macro="">
      <xdr:nvGraphicFramePr>
        <xdr:cNvPr id="11" name="Chart 40">
          <a:extLst>
            <a:ext uri="{FF2B5EF4-FFF2-40B4-BE49-F238E27FC236}">
              <a16:creationId xmlns:a16="http://schemas.microsoft.com/office/drawing/2014/main" id="{6ADB0DFB-5435-492D-8981-31EB25DD51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49</xdr:row>
      <xdr:rowOff>13192</xdr:rowOff>
    </xdr:from>
    <xdr:to>
      <xdr:col>27</xdr:col>
      <xdr:colOff>777875</xdr:colOff>
      <xdr:row>49</xdr:row>
      <xdr:rowOff>158750</xdr:rowOff>
    </xdr:to>
    <xdr:sp macro="" textlink="">
      <xdr:nvSpPr>
        <xdr:cNvPr id="12" name="Rectangle 11">
          <a:extLst>
            <a:ext uri="{FF2B5EF4-FFF2-40B4-BE49-F238E27FC236}">
              <a16:creationId xmlns:a16="http://schemas.microsoft.com/office/drawing/2014/main" id="{8F29D9A8-CC59-4AC7-911C-F3C57BDF468F}"/>
            </a:ext>
          </a:extLst>
        </xdr:cNvPr>
        <xdr:cNvSpPr/>
      </xdr:nvSpPr>
      <xdr:spPr>
        <a:xfrm>
          <a:off x="0" y="9814417"/>
          <a:ext cx="22637750" cy="145558"/>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8.xml><?xml version="1.0" encoding="utf-8"?>
<c:userShapes xmlns:c="http://schemas.openxmlformats.org/drawingml/2006/chart">
  <cdr:relSizeAnchor xmlns:cdr="http://schemas.openxmlformats.org/drawingml/2006/chartDrawing">
    <cdr:from>
      <cdr:x>0.00321</cdr:x>
      <cdr:y>0.91668</cdr:y>
    </cdr:from>
    <cdr:to>
      <cdr:x>0.8109</cdr:x>
      <cdr:y>0.97139</cdr:y>
    </cdr:to>
    <cdr:sp macro="" textlink="">
      <cdr:nvSpPr>
        <cdr:cNvPr id="2" name="TextBox 1">
          <a:extLst xmlns:a="http://schemas.openxmlformats.org/drawingml/2006/main">
            <a:ext uri="{FF2B5EF4-FFF2-40B4-BE49-F238E27FC236}">
              <a16:creationId xmlns:a16="http://schemas.microsoft.com/office/drawing/2014/main" id="{3552EB34-9685-F744-90E8-BBD53D9323DE}"/>
            </a:ext>
          </a:extLst>
        </cdr:cNvPr>
        <cdr:cNvSpPr txBox="1"/>
      </cdr:nvSpPr>
      <cdr:spPr>
        <a:xfrm xmlns:a="http://schemas.openxmlformats.org/drawingml/2006/main">
          <a:off x="35616" y="4742092"/>
          <a:ext cx="8948784" cy="28302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200" b="0"/>
            <a:t>Figure</a:t>
          </a:r>
          <a:r>
            <a:rPr lang="en-US" sz="1200" b="0" baseline="0"/>
            <a:t> </a:t>
          </a:r>
          <a:r>
            <a:rPr lang="en-US" sz="1200" b="0"/>
            <a:t>Note:</a:t>
          </a:r>
          <a:r>
            <a:rPr lang="en-US" sz="1200" b="0" baseline="0"/>
            <a:t> </a:t>
          </a:r>
          <a:r>
            <a:rPr lang="en-US" sz="1200" b="0"/>
            <a:t>Data Labels in bar</a:t>
          </a:r>
          <a:r>
            <a:rPr lang="en-US" sz="1200" b="0" baseline="0"/>
            <a:t> chart represent the percentage of students in each engagement level category. </a:t>
          </a:r>
          <a:r>
            <a:rPr lang="en-US" sz="1200" b="0">
              <a:solidFill>
                <a:sysClr val="windowText" lastClr="000000"/>
              </a:solidFill>
            </a:rPr>
            <a:t> </a:t>
          </a:r>
        </a:p>
      </cdr:txBody>
    </cdr:sp>
  </cdr:relSizeAnchor>
  <cdr:relSizeAnchor xmlns:cdr="http://schemas.openxmlformats.org/drawingml/2006/chartDrawing">
    <cdr:from>
      <cdr:x>0</cdr:x>
      <cdr:y>0</cdr:y>
    </cdr:from>
    <cdr:to>
      <cdr:x>1</cdr:x>
      <cdr:y>0.02775</cdr:y>
    </cdr:to>
    <cdr:sp macro="" textlink="">
      <cdr:nvSpPr>
        <cdr:cNvPr id="3" name="Rectangle 2">
          <a:extLst xmlns:a="http://schemas.openxmlformats.org/drawingml/2006/main">
            <a:ext uri="{FF2B5EF4-FFF2-40B4-BE49-F238E27FC236}">
              <a16:creationId xmlns:a16="http://schemas.microsoft.com/office/drawing/2014/main" id="{C708D2B7-FA93-4A40-A51E-8570B69A65C1}"/>
            </a:ext>
          </a:extLst>
        </cdr:cNvPr>
        <cdr:cNvSpPr/>
      </cdr:nvSpPr>
      <cdr:spPr>
        <a:xfrm xmlns:a="http://schemas.openxmlformats.org/drawingml/2006/main">
          <a:off x="0" y="0"/>
          <a:ext cx="10906124" cy="155575"/>
        </a:xfrm>
        <a:prstGeom xmlns:a="http://schemas.openxmlformats.org/drawingml/2006/main" prst="rect">
          <a:avLst/>
        </a:prstGeom>
        <a:gradFill xmlns:a="http://schemas.openxmlformats.org/drawingml/2006/main"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19.xml><?xml version="1.0" encoding="utf-8"?>
<c:userShapes xmlns:c="http://schemas.openxmlformats.org/drawingml/2006/chart">
  <cdr:relSizeAnchor xmlns:cdr="http://schemas.openxmlformats.org/drawingml/2006/chartDrawing">
    <cdr:from>
      <cdr:x>0.50918</cdr:x>
      <cdr:y>0</cdr:y>
    </cdr:from>
    <cdr:to>
      <cdr:x>1</cdr:x>
      <cdr:y>0.02823</cdr:y>
    </cdr:to>
    <cdr:sp macro="" textlink="">
      <cdr:nvSpPr>
        <cdr:cNvPr id="2" name="Rectangle 1">
          <a:extLst xmlns:a="http://schemas.openxmlformats.org/drawingml/2006/main">
            <a:ext uri="{FF2B5EF4-FFF2-40B4-BE49-F238E27FC236}">
              <a16:creationId xmlns:a16="http://schemas.microsoft.com/office/drawing/2014/main" id="{C708D2B7-FA93-4A40-A51E-8570B69A65C1}"/>
            </a:ext>
          </a:extLst>
        </cdr:cNvPr>
        <cdr:cNvSpPr/>
      </cdr:nvSpPr>
      <cdr:spPr>
        <a:xfrm xmlns:a="http://schemas.openxmlformats.org/drawingml/2006/main">
          <a:off x="5365750" y="0"/>
          <a:ext cx="5172357" cy="158750"/>
        </a:xfrm>
        <a:prstGeom xmlns:a="http://schemas.openxmlformats.org/drawingml/2006/main" prst="rect">
          <a:avLst/>
        </a:prstGeom>
        <a:gradFill xmlns:a="http://schemas.openxmlformats.org/drawingml/2006/main"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cdr:x>
      <cdr:y>0</cdr:y>
    </cdr:from>
    <cdr:to>
      <cdr:x>0.55347</cdr:x>
      <cdr:y>0.08152</cdr:y>
    </cdr:to>
    <cdr:sp macro="" textlink="">
      <cdr:nvSpPr>
        <cdr:cNvPr id="4" name="TextBox 30">
          <a:extLst xmlns:a="http://schemas.openxmlformats.org/drawingml/2006/main">
            <a:ext uri="{FF2B5EF4-FFF2-40B4-BE49-F238E27FC236}">
              <a16:creationId xmlns:a16="http://schemas.microsoft.com/office/drawing/2014/main" id="{D15BE6BE-E338-8D42-BC5A-4B1BA71F733B}"/>
            </a:ext>
          </a:extLst>
        </cdr:cNvPr>
        <cdr:cNvSpPr txBox="1"/>
      </cdr:nvSpPr>
      <cdr:spPr>
        <a:xfrm xmlns:a="http://schemas.openxmlformats.org/drawingml/2006/main">
          <a:off x="0" y="0"/>
          <a:ext cx="6080125" cy="430298"/>
        </a:xfrm>
        <a:prstGeom xmlns:a="http://schemas.openxmlformats.org/drawingml/2006/main" prst="rect">
          <a:avLst/>
        </a:prstGeom>
        <a:gradFill xmlns:a="http://schemas.openxmlformats.org/drawingml/2006/main"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xmlns:a="http://schemas.openxmlformats.org/drawingml/2006/main" w="9525" cmpd="sng">
          <a:solidFill>
            <a:schemeClr val="accent5">
              <a:lumMod val="75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1">
              <a:solidFill>
                <a:schemeClr val="bg1"/>
              </a:solidFill>
            </a:rPr>
            <a:t>AVERAGE GLOBAL</a:t>
          </a:r>
          <a:r>
            <a:rPr lang="en-US" sz="1800" b="0">
              <a:solidFill>
                <a:schemeClr val="bg1"/>
              </a:solidFill>
            </a:rPr>
            <a:t> </a:t>
          </a:r>
          <a:r>
            <a:rPr lang="en-US" sz="1800" b="1">
              <a:solidFill>
                <a:schemeClr val="bg1"/>
              </a:solidFill>
            </a:rPr>
            <a:t>ENGAGEMENT BY LEARNING EXPERIENCE</a:t>
          </a:r>
        </a:p>
      </cdr:txBody>
    </cdr:sp>
  </cdr:relSizeAnchor>
</c:userShapes>
</file>

<file path=xl/drawings/drawing2.xml><?xml version="1.0" encoding="utf-8"?>
<xdr:wsDr xmlns:xdr="http://schemas.openxmlformats.org/drawingml/2006/spreadsheetDrawing" xmlns:a="http://schemas.openxmlformats.org/drawingml/2006/main">
  <xdr:twoCellAnchor>
    <xdr:from>
      <xdr:col>23</xdr:col>
      <xdr:colOff>0</xdr:colOff>
      <xdr:row>0</xdr:row>
      <xdr:rowOff>0</xdr:rowOff>
    </xdr:from>
    <xdr:to>
      <xdr:col>24</xdr:col>
      <xdr:colOff>0</xdr:colOff>
      <xdr:row>1</xdr:row>
      <xdr:rowOff>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12661900" y="0"/>
          <a:ext cx="13195300" cy="800100"/>
        </a:xfrm>
        <a:prstGeom prst="rect">
          <a:avLst/>
        </a:prstGeom>
        <a:gradFill flip="none" rotWithShape="1">
          <a:gsLst>
            <a:gs pos="6000">
              <a:schemeClr val="bg1">
                <a:lumMod val="75000"/>
              </a:schemeClr>
            </a:gs>
            <a:gs pos="39000">
              <a:schemeClr val="lt1">
                <a:shade val="67500"/>
                <a:satMod val="115000"/>
              </a:schemeClr>
            </a:gs>
            <a:gs pos="100000">
              <a:schemeClr val="lt1">
                <a:shade val="100000"/>
                <a:satMod val="115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0</xdr:row>
      <xdr:rowOff>0</xdr:rowOff>
    </xdr:from>
    <xdr:to>
      <xdr:col>23</xdr:col>
      <xdr:colOff>42334</xdr:colOff>
      <xdr:row>1</xdr:row>
      <xdr:rowOff>21167</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0" y="0"/>
          <a:ext cx="20595167" cy="825500"/>
        </a:xfrm>
        <a:prstGeom prst="rect">
          <a:avLst/>
        </a:prstGeom>
        <a:gradFill flip="none" rotWithShape="1">
          <a:gsLst>
            <a:gs pos="0">
              <a:schemeClr val="bg1">
                <a:lumMod val="75000"/>
              </a:schemeClr>
            </a:gs>
            <a:gs pos="45000">
              <a:schemeClr val="lt1">
                <a:shade val="67500"/>
                <a:satMod val="115000"/>
              </a:schemeClr>
            </a:gs>
            <a:gs pos="100000">
              <a:schemeClr val="lt1">
                <a:shade val="100000"/>
                <a:satMod val="115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baseline="0"/>
            <a:t>USING THE STUDENT OVERALL SCORES TAB	</a:t>
          </a:r>
        </a:p>
        <a:p>
          <a:pPr algn="ctr"/>
          <a:r>
            <a:rPr lang="en-US" sz="1400" b="1" baseline="0"/>
            <a:t>               This tab is autogenerated from the "ES Data Entry" tab. You can view averages and domain scores for each student below. </a:t>
          </a:r>
          <a:endParaRPr lang="en-US" sz="1400" b="1"/>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15876</xdr:colOff>
      <xdr:row>0</xdr:row>
      <xdr:rowOff>0</xdr:rowOff>
    </xdr:from>
    <xdr:to>
      <xdr:col>22</xdr:col>
      <xdr:colOff>63500</xdr:colOff>
      <xdr:row>25</xdr:row>
      <xdr:rowOff>63499</xdr:rowOff>
    </xdr:to>
    <xdr:graphicFrame macro="">
      <xdr:nvGraphicFramePr>
        <xdr:cNvPr id="2" name="Chart 1">
          <a:extLst>
            <a:ext uri="{FF2B5EF4-FFF2-40B4-BE49-F238E27FC236}">
              <a16:creationId xmlns:a16="http://schemas.microsoft.com/office/drawing/2014/main" id="{1FD55042-DC8E-4EAE-9554-430EFA4BA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47625</xdr:colOff>
      <xdr:row>25</xdr:row>
      <xdr:rowOff>47624</xdr:rowOff>
    </xdr:from>
    <xdr:to>
      <xdr:col>22</xdr:col>
      <xdr:colOff>396875</xdr:colOff>
      <xdr:row>26</xdr:row>
      <xdr:rowOff>63500</xdr:rowOff>
    </xdr:to>
    <xdr:sp macro="" textlink="">
      <xdr:nvSpPr>
        <xdr:cNvPr id="21" name="Rectangle 20">
          <a:extLst>
            <a:ext uri="{FF2B5EF4-FFF2-40B4-BE49-F238E27FC236}">
              <a16:creationId xmlns:a16="http://schemas.microsoft.com/office/drawing/2014/main" id="{3DE14754-DD41-AF44-A3EF-E9660F51BA15}"/>
            </a:ext>
          </a:extLst>
        </xdr:cNvPr>
        <xdr:cNvSpPr/>
      </xdr:nvSpPr>
      <xdr:spPr>
        <a:xfrm>
          <a:off x="7381875" y="5206999"/>
          <a:ext cx="7683500" cy="222251"/>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sz="1100"/>
        </a:p>
      </xdr:txBody>
    </xdr:sp>
    <xdr:clientData/>
  </xdr:twoCellAnchor>
  <xdr:twoCellAnchor>
    <xdr:from>
      <xdr:col>22</xdr:col>
      <xdr:colOff>396875</xdr:colOff>
      <xdr:row>25</xdr:row>
      <xdr:rowOff>57150</xdr:rowOff>
    </xdr:from>
    <xdr:to>
      <xdr:col>33</xdr:col>
      <xdr:colOff>174625</xdr:colOff>
      <xdr:row>50</xdr:row>
      <xdr:rowOff>1</xdr:rowOff>
    </xdr:to>
    <xdr:graphicFrame macro="">
      <xdr:nvGraphicFramePr>
        <xdr:cNvPr id="6" name="Chart 5">
          <a:extLst>
            <a:ext uri="{FF2B5EF4-FFF2-40B4-BE49-F238E27FC236}">
              <a16:creationId xmlns:a16="http://schemas.microsoft.com/office/drawing/2014/main" id="{DFC79E22-53FA-4953-A690-F93A92D90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47625</xdr:colOff>
      <xdr:row>0</xdr:row>
      <xdr:rowOff>0</xdr:rowOff>
    </xdr:from>
    <xdr:to>
      <xdr:col>33</xdr:col>
      <xdr:colOff>196850</xdr:colOff>
      <xdr:row>24</xdr:row>
      <xdr:rowOff>190500</xdr:rowOff>
    </xdr:to>
    <xdr:graphicFrame macro="">
      <xdr:nvGraphicFramePr>
        <xdr:cNvPr id="3" name="Chart 2">
          <a:extLst>
            <a:ext uri="{FF2B5EF4-FFF2-40B4-BE49-F238E27FC236}">
              <a16:creationId xmlns:a16="http://schemas.microsoft.com/office/drawing/2014/main" id="{35D4DF3C-F6D0-4614-B6F4-39200B7C11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10584</xdr:colOff>
      <xdr:row>0</xdr:row>
      <xdr:rowOff>0</xdr:rowOff>
    </xdr:from>
    <xdr:to>
      <xdr:col>11</xdr:col>
      <xdr:colOff>47625</xdr:colOff>
      <xdr:row>25</xdr:row>
      <xdr:rowOff>95250</xdr:rowOff>
    </xdr:to>
    <xdr:graphicFrame macro="">
      <xdr:nvGraphicFramePr>
        <xdr:cNvPr id="7" name="Chart 6">
          <a:extLst>
            <a:ext uri="{FF2B5EF4-FFF2-40B4-BE49-F238E27FC236}">
              <a16:creationId xmlns:a16="http://schemas.microsoft.com/office/drawing/2014/main" id="{C596F008-D802-4E97-855E-F4979B2975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3348</xdr:colOff>
      <xdr:row>25</xdr:row>
      <xdr:rowOff>42771</xdr:rowOff>
    </xdr:from>
    <xdr:to>
      <xdr:col>22</xdr:col>
      <xdr:colOff>381000</xdr:colOff>
      <xdr:row>49</xdr:row>
      <xdr:rowOff>190501</xdr:rowOff>
    </xdr:to>
    <xdr:grpSp>
      <xdr:nvGrpSpPr>
        <xdr:cNvPr id="15" name="Group 14">
          <a:extLst>
            <a:ext uri="{FF2B5EF4-FFF2-40B4-BE49-F238E27FC236}">
              <a16:creationId xmlns:a16="http://schemas.microsoft.com/office/drawing/2014/main" id="{7BAF6536-D37D-475D-9422-43D2708DE05B}"/>
            </a:ext>
          </a:extLst>
        </xdr:cNvPr>
        <xdr:cNvGrpSpPr/>
      </xdr:nvGrpSpPr>
      <xdr:grpSpPr>
        <a:xfrm>
          <a:off x="7337598" y="4805271"/>
          <a:ext cx="7711902" cy="4862605"/>
          <a:chOff x="8447399" y="6289746"/>
          <a:chExt cx="6459973" cy="3404577"/>
        </a:xfrm>
      </xdr:grpSpPr>
      <xdr:graphicFrame macro="">
        <xdr:nvGraphicFramePr>
          <xdr:cNvPr id="5" name="Chart 4">
            <a:extLst>
              <a:ext uri="{FF2B5EF4-FFF2-40B4-BE49-F238E27FC236}">
                <a16:creationId xmlns:a16="http://schemas.microsoft.com/office/drawing/2014/main" id="{E448AD20-D96C-4BBB-B310-1C915A1BE020}"/>
              </a:ext>
            </a:extLst>
          </xdr:cNvPr>
          <xdr:cNvGraphicFramePr>
            <a:graphicFrameLocks/>
          </xdr:cNvGraphicFramePr>
        </xdr:nvGraphicFramePr>
        <xdr:xfrm>
          <a:off x="8459066" y="6449641"/>
          <a:ext cx="6448306" cy="3244682"/>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9" name="TextBox 30">
            <a:extLst>
              <a:ext uri="{FF2B5EF4-FFF2-40B4-BE49-F238E27FC236}">
                <a16:creationId xmlns:a16="http://schemas.microsoft.com/office/drawing/2014/main" id="{60951562-6B87-41CF-B0A6-DBBBC2A8472D}"/>
              </a:ext>
            </a:extLst>
          </xdr:cNvPr>
          <xdr:cNvSpPr txBox="1"/>
        </xdr:nvSpPr>
        <xdr:spPr>
          <a:xfrm>
            <a:off x="8447399" y="6289746"/>
            <a:ext cx="3606172" cy="335331"/>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w="9525" cmpd="sng">
            <a:solidFill>
              <a:schemeClr val="accent5">
                <a:lumMod val="75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600" b="1">
                <a:solidFill>
                  <a:schemeClr val="bg1"/>
                </a:solidFill>
              </a:rPr>
              <a:t> AVERAGE GLOBAL</a:t>
            </a:r>
            <a:r>
              <a:rPr lang="en-US" sz="1600" b="0">
                <a:solidFill>
                  <a:schemeClr val="bg1"/>
                </a:solidFill>
              </a:rPr>
              <a:t> </a:t>
            </a:r>
            <a:r>
              <a:rPr lang="en-US" sz="1600" b="1">
                <a:solidFill>
                  <a:schemeClr val="bg1"/>
                </a:solidFill>
              </a:rPr>
              <a:t>ENGAGEMENT BY ETHNICITY </a:t>
            </a:r>
          </a:p>
        </xdr:txBody>
      </xdr:sp>
    </xdr:grpSp>
    <xdr:clientData/>
  </xdr:twoCellAnchor>
  <xdr:twoCellAnchor>
    <xdr:from>
      <xdr:col>22</xdr:col>
      <xdr:colOff>401109</xdr:colOff>
      <xdr:row>25</xdr:row>
      <xdr:rowOff>83609</xdr:rowOff>
    </xdr:from>
    <xdr:to>
      <xdr:col>28</xdr:col>
      <xdr:colOff>492125</xdr:colOff>
      <xdr:row>27</xdr:row>
      <xdr:rowOff>31750</xdr:rowOff>
    </xdr:to>
    <xdr:sp macro="" textlink="">
      <xdr:nvSpPr>
        <xdr:cNvPr id="11" name="TextBox 30">
          <a:extLst>
            <a:ext uri="{FF2B5EF4-FFF2-40B4-BE49-F238E27FC236}">
              <a16:creationId xmlns:a16="http://schemas.microsoft.com/office/drawing/2014/main" id="{30B52F9F-2EAE-490A-9CF8-7C532CBD0102}"/>
            </a:ext>
          </a:extLst>
        </xdr:cNvPr>
        <xdr:cNvSpPr txBox="1"/>
      </xdr:nvSpPr>
      <xdr:spPr>
        <a:xfrm>
          <a:off x="15069609" y="5242984"/>
          <a:ext cx="4091516" cy="360891"/>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w="9525" cmpd="sng">
          <a:solidFill>
            <a:schemeClr val="accent5">
              <a:lumMod val="75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600" b="1">
              <a:solidFill>
                <a:schemeClr val="bg1"/>
              </a:solidFill>
            </a:rPr>
            <a:t>AVERAGE GLOBAL</a:t>
          </a:r>
          <a:r>
            <a:rPr lang="en-US" sz="1600" b="0">
              <a:solidFill>
                <a:schemeClr val="bg1"/>
              </a:solidFill>
            </a:rPr>
            <a:t> </a:t>
          </a:r>
          <a:r>
            <a:rPr lang="en-US" sz="1600" b="1">
              <a:solidFill>
                <a:schemeClr val="bg1"/>
              </a:solidFill>
            </a:rPr>
            <a:t>ENGAGEMENT BY GENDER</a:t>
          </a:r>
        </a:p>
      </xdr:txBody>
    </xdr:sp>
    <xdr:clientData/>
  </xdr:twoCellAnchor>
  <xdr:twoCellAnchor>
    <xdr:from>
      <xdr:col>0</xdr:col>
      <xdr:colOff>0</xdr:colOff>
      <xdr:row>25</xdr:row>
      <xdr:rowOff>28802</xdr:rowOff>
    </xdr:from>
    <xdr:to>
      <xdr:col>11</xdr:col>
      <xdr:colOff>37041</xdr:colOff>
      <xdr:row>26</xdr:row>
      <xdr:rowOff>48741</xdr:rowOff>
    </xdr:to>
    <xdr:sp macro="" textlink="">
      <xdr:nvSpPr>
        <xdr:cNvPr id="20" name="Rectangle 19">
          <a:extLst>
            <a:ext uri="{FF2B5EF4-FFF2-40B4-BE49-F238E27FC236}">
              <a16:creationId xmlns:a16="http://schemas.microsoft.com/office/drawing/2014/main" id="{7EB97B93-8150-FA43-B0DB-ED128DCB9C2A}"/>
            </a:ext>
          </a:extLst>
        </xdr:cNvPr>
        <xdr:cNvSpPr/>
      </xdr:nvSpPr>
      <xdr:spPr>
        <a:xfrm>
          <a:off x="0" y="5188177"/>
          <a:ext cx="7371291" cy="226314"/>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sz="1100"/>
        </a:p>
      </xdr:txBody>
    </xdr:sp>
    <xdr:clientData/>
  </xdr:twoCellAnchor>
  <xdr:twoCellAnchor>
    <xdr:from>
      <xdr:col>0</xdr:col>
      <xdr:colOff>0</xdr:colOff>
      <xdr:row>25</xdr:row>
      <xdr:rowOff>44675</xdr:rowOff>
    </xdr:from>
    <xdr:to>
      <xdr:col>11</xdr:col>
      <xdr:colOff>47625</xdr:colOff>
      <xdr:row>50</xdr:row>
      <xdr:rowOff>31749</xdr:rowOff>
    </xdr:to>
    <xdr:grpSp>
      <xdr:nvGrpSpPr>
        <xdr:cNvPr id="16" name="Group 15">
          <a:extLst>
            <a:ext uri="{FF2B5EF4-FFF2-40B4-BE49-F238E27FC236}">
              <a16:creationId xmlns:a16="http://schemas.microsoft.com/office/drawing/2014/main" id="{7BD4E022-DEF2-43AC-826D-F12337163776}"/>
            </a:ext>
          </a:extLst>
        </xdr:cNvPr>
        <xdr:cNvGrpSpPr/>
      </xdr:nvGrpSpPr>
      <xdr:grpSpPr>
        <a:xfrm>
          <a:off x="0" y="4807175"/>
          <a:ext cx="7381875" cy="4892449"/>
          <a:chOff x="-13364" y="3270354"/>
          <a:chExt cx="6214139" cy="3517666"/>
        </a:xfrm>
      </xdr:grpSpPr>
      <xdr:graphicFrame macro="">
        <xdr:nvGraphicFramePr>
          <xdr:cNvPr id="4" name="Chart 3">
            <a:extLst>
              <a:ext uri="{FF2B5EF4-FFF2-40B4-BE49-F238E27FC236}">
                <a16:creationId xmlns:a16="http://schemas.microsoft.com/office/drawing/2014/main" id="{CA1469D0-6D8D-4866-B437-4E5D525A4F3D}"/>
              </a:ext>
            </a:extLst>
          </xdr:cNvPr>
          <xdr:cNvGraphicFramePr>
            <a:graphicFrameLocks/>
          </xdr:cNvGraphicFramePr>
        </xdr:nvGraphicFramePr>
        <xdr:xfrm>
          <a:off x="0" y="3407833"/>
          <a:ext cx="6200775" cy="3380187"/>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12" name="TextBox 30">
            <a:extLst>
              <a:ext uri="{FF2B5EF4-FFF2-40B4-BE49-F238E27FC236}">
                <a16:creationId xmlns:a16="http://schemas.microsoft.com/office/drawing/2014/main" id="{0826505F-F3FB-41E6-83A1-616AC3079E52}"/>
              </a:ext>
            </a:extLst>
          </xdr:cNvPr>
          <xdr:cNvSpPr txBox="1"/>
        </xdr:nvSpPr>
        <xdr:spPr>
          <a:xfrm>
            <a:off x="-13364" y="3270354"/>
            <a:ext cx="3633941" cy="284189"/>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w="9525" cmpd="sng">
            <a:solidFill>
              <a:schemeClr val="accent5">
                <a:lumMod val="75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800" b="1">
                <a:solidFill>
                  <a:schemeClr val="bg1"/>
                </a:solidFill>
              </a:rPr>
              <a:t>AVERAGE GLOBAL</a:t>
            </a:r>
            <a:r>
              <a:rPr lang="en-US" sz="1800" b="0">
                <a:solidFill>
                  <a:schemeClr val="bg1"/>
                </a:solidFill>
              </a:rPr>
              <a:t> </a:t>
            </a:r>
            <a:r>
              <a:rPr lang="en-US" sz="1800" b="1">
                <a:solidFill>
                  <a:schemeClr val="bg1"/>
                </a:solidFill>
              </a:rPr>
              <a:t>ENGAGEMENT BY RACE</a:t>
            </a:r>
          </a:p>
        </xdr:txBody>
      </xdr:sp>
    </xdr:grpSp>
    <xdr:clientData/>
  </xdr:twoCellAnchor>
  <xdr:twoCellAnchor>
    <xdr:from>
      <xdr:col>0</xdr:col>
      <xdr:colOff>0</xdr:colOff>
      <xdr:row>50</xdr:row>
      <xdr:rowOff>0</xdr:rowOff>
    </xdr:from>
    <xdr:to>
      <xdr:col>33</xdr:col>
      <xdr:colOff>190500</xdr:colOff>
      <xdr:row>50</xdr:row>
      <xdr:rowOff>158750</xdr:rowOff>
    </xdr:to>
    <xdr:sp macro="" textlink="">
      <xdr:nvSpPr>
        <xdr:cNvPr id="22" name="Rectangle 21">
          <a:extLst>
            <a:ext uri="{FF2B5EF4-FFF2-40B4-BE49-F238E27FC236}">
              <a16:creationId xmlns:a16="http://schemas.microsoft.com/office/drawing/2014/main" id="{D235A119-548D-1246-B996-07744D84B3CE}"/>
            </a:ext>
          </a:extLst>
        </xdr:cNvPr>
        <xdr:cNvSpPr/>
      </xdr:nvSpPr>
      <xdr:spPr>
        <a:xfrm>
          <a:off x="0" y="10318750"/>
          <a:ext cx="22193250" cy="1587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202406</xdr:colOff>
      <xdr:row>0</xdr:row>
      <xdr:rowOff>23812</xdr:rowOff>
    </xdr:from>
    <xdr:to>
      <xdr:col>45</xdr:col>
      <xdr:colOff>0</xdr:colOff>
      <xdr:row>24</xdr:row>
      <xdr:rowOff>154781</xdr:rowOff>
    </xdr:to>
    <xdr:graphicFrame macro="">
      <xdr:nvGraphicFramePr>
        <xdr:cNvPr id="17" name="Chart 16">
          <a:extLst>
            <a:ext uri="{FF2B5EF4-FFF2-40B4-BE49-F238E27FC236}">
              <a16:creationId xmlns:a16="http://schemas.microsoft.com/office/drawing/2014/main" id="{58F7984A-2E0A-4DB2-9BA5-F44AF4115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202407</xdr:colOff>
      <xdr:row>0</xdr:row>
      <xdr:rowOff>11907</xdr:rowOff>
    </xdr:from>
    <xdr:to>
      <xdr:col>44</xdr:col>
      <xdr:colOff>351631</xdr:colOff>
      <xdr:row>1</xdr:row>
      <xdr:rowOff>30564</xdr:rowOff>
    </xdr:to>
    <xdr:sp macro="" textlink="">
      <xdr:nvSpPr>
        <xdr:cNvPr id="18" name="Rectangle 17">
          <a:extLst>
            <a:ext uri="{FF2B5EF4-FFF2-40B4-BE49-F238E27FC236}">
              <a16:creationId xmlns:a16="http://schemas.microsoft.com/office/drawing/2014/main" id="{5451DE8D-1F35-491B-A2BB-4F6656E06E90}"/>
            </a:ext>
          </a:extLst>
        </xdr:cNvPr>
        <xdr:cNvSpPr/>
      </xdr:nvSpPr>
      <xdr:spPr>
        <a:xfrm>
          <a:off x="22598063" y="11907"/>
          <a:ext cx="7614443" cy="221063"/>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sz="1100"/>
        </a:p>
      </xdr:txBody>
    </xdr:sp>
    <xdr:clientData/>
  </xdr:twoCellAnchor>
  <xdr:twoCellAnchor>
    <xdr:from>
      <xdr:col>33</xdr:col>
      <xdr:colOff>202407</xdr:colOff>
      <xdr:row>0</xdr:row>
      <xdr:rowOff>11907</xdr:rowOff>
    </xdr:from>
    <xdr:to>
      <xdr:col>41</xdr:col>
      <xdr:colOff>216646</xdr:colOff>
      <xdr:row>2</xdr:row>
      <xdr:rowOff>90111</xdr:rowOff>
    </xdr:to>
    <xdr:sp macro="" textlink="">
      <xdr:nvSpPr>
        <xdr:cNvPr id="23" name="TextBox 30">
          <a:extLst>
            <a:ext uri="{FF2B5EF4-FFF2-40B4-BE49-F238E27FC236}">
              <a16:creationId xmlns:a16="http://schemas.microsoft.com/office/drawing/2014/main" id="{CC5D7E82-8A4C-4D48-997B-4A586823E49A}"/>
            </a:ext>
          </a:extLst>
        </xdr:cNvPr>
        <xdr:cNvSpPr txBox="1"/>
      </xdr:nvSpPr>
      <xdr:spPr>
        <a:xfrm>
          <a:off x="22598063" y="11907"/>
          <a:ext cx="5443489" cy="483017"/>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w="9525" cmpd="sng">
          <a:solidFill>
            <a:schemeClr val="accent5">
              <a:lumMod val="75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600" b="1">
              <a:solidFill>
                <a:schemeClr val="bg1"/>
              </a:solidFill>
            </a:rPr>
            <a:t> OVERALL AVERAGE GLOBAL</a:t>
          </a:r>
          <a:r>
            <a:rPr lang="en-US" sz="1600" b="0">
              <a:solidFill>
                <a:schemeClr val="bg1"/>
              </a:solidFill>
            </a:rPr>
            <a:t> </a:t>
          </a:r>
          <a:r>
            <a:rPr lang="en-US" sz="1600" b="1">
              <a:solidFill>
                <a:schemeClr val="bg1"/>
              </a:solidFill>
            </a:rPr>
            <a:t>ENGAGEMENT </a:t>
          </a:r>
        </a:p>
      </xdr:txBody>
    </xdr:sp>
    <xdr:clientData/>
  </xdr:twoCellAnchor>
  <xdr:twoCellAnchor editAs="oneCell">
    <xdr:from>
      <xdr:col>3</xdr:col>
      <xdr:colOff>59690</xdr:colOff>
      <xdr:row>54</xdr:row>
      <xdr:rowOff>90653</xdr:rowOff>
    </xdr:from>
    <xdr:to>
      <xdr:col>9</xdr:col>
      <xdr:colOff>637540</xdr:colOff>
      <xdr:row>62</xdr:row>
      <xdr:rowOff>162560</xdr:rowOff>
    </xdr:to>
    <xdr:pic>
      <xdr:nvPicPr>
        <xdr:cNvPr id="19" name="Picture 18" descr="Graphical user interface, application&#10;&#10;Description automatically generated">
          <a:extLst>
            <a:ext uri="{FF2B5EF4-FFF2-40B4-BE49-F238E27FC236}">
              <a16:creationId xmlns:a16="http://schemas.microsoft.com/office/drawing/2014/main" id="{EC6140BC-D305-468F-BCE4-72213E52D949}"/>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r="22751" b="40025"/>
        <a:stretch/>
      </xdr:blipFill>
      <xdr:spPr bwMode="auto">
        <a:xfrm>
          <a:off x="2078990" y="11088853"/>
          <a:ext cx="4613910" cy="19032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559164</xdr:colOff>
      <xdr:row>54</xdr:row>
      <xdr:rowOff>36285</xdr:rowOff>
    </xdr:from>
    <xdr:to>
      <xdr:col>22</xdr:col>
      <xdr:colOff>599440</xdr:colOff>
      <xdr:row>60</xdr:row>
      <xdr:rowOff>41202</xdr:rowOff>
    </xdr:to>
    <xdr:pic>
      <xdr:nvPicPr>
        <xdr:cNvPr id="24" name="Picture 23">
          <a:extLst>
            <a:ext uri="{FF2B5EF4-FFF2-40B4-BE49-F238E27FC236}">
              <a16:creationId xmlns:a16="http://schemas.microsoft.com/office/drawing/2014/main" id="{9D9C257A-CBE4-4335-8BE6-4ACFF068A5F0}"/>
            </a:ext>
          </a:extLst>
        </xdr:cNvPr>
        <xdr:cNvPicPr>
          <a:picLocks noChangeAspect="1"/>
        </xdr:cNvPicPr>
      </xdr:nvPicPr>
      <xdr:blipFill>
        <a:blip xmlns:r="http://schemas.openxmlformats.org/officeDocument/2006/relationships" r:embed="rId9"/>
        <a:stretch>
          <a:fillRect/>
        </a:stretch>
      </xdr:blipFill>
      <xdr:spPr>
        <a:xfrm>
          <a:off x="7963264" y="11034485"/>
          <a:ext cx="7441836" cy="1376517"/>
        </a:xfrm>
        <a:prstGeom prst="rect">
          <a:avLst/>
        </a:prstGeom>
      </xdr:spPr>
    </xdr:pic>
    <xdr:clientData/>
  </xdr:twoCellAnchor>
  <xdr:twoCellAnchor editAs="oneCell">
    <xdr:from>
      <xdr:col>11</xdr:col>
      <xdr:colOff>565938</xdr:colOff>
      <xdr:row>58</xdr:row>
      <xdr:rowOff>143872</xdr:rowOff>
    </xdr:from>
    <xdr:to>
      <xdr:col>20</xdr:col>
      <xdr:colOff>336410</xdr:colOff>
      <xdr:row>66</xdr:row>
      <xdr:rowOff>116976</xdr:rowOff>
    </xdr:to>
    <xdr:pic>
      <xdr:nvPicPr>
        <xdr:cNvPr id="25" name="Picture 24">
          <a:extLst>
            <a:ext uri="{FF2B5EF4-FFF2-40B4-BE49-F238E27FC236}">
              <a16:creationId xmlns:a16="http://schemas.microsoft.com/office/drawing/2014/main" id="{8394CF18-0141-492C-8303-9B22F0285BA8}"/>
            </a:ext>
          </a:extLst>
        </xdr:cNvPr>
        <xdr:cNvPicPr>
          <a:picLocks noChangeAspect="1"/>
        </xdr:cNvPicPr>
      </xdr:nvPicPr>
      <xdr:blipFill>
        <a:blip xmlns:r="http://schemas.openxmlformats.org/officeDocument/2006/relationships" r:embed="rId10"/>
        <a:stretch>
          <a:fillRect/>
        </a:stretch>
      </xdr:blipFill>
      <xdr:spPr>
        <a:xfrm>
          <a:off x="8041158" y="11727542"/>
          <a:ext cx="5881712" cy="1549174"/>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cdr:x>
      <cdr:y>0</cdr:y>
    </cdr:from>
    <cdr:to>
      <cdr:x>1</cdr:x>
      <cdr:y>0.04317</cdr:y>
    </cdr:to>
    <cdr:sp macro="" textlink="">
      <cdr:nvSpPr>
        <cdr:cNvPr id="3" name="Rectangle 2">
          <a:extLst xmlns:a="http://schemas.openxmlformats.org/drawingml/2006/main">
            <a:ext uri="{FF2B5EF4-FFF2-40B4-BE49-F238E27FC236}">
              <a16:creationId xmlns:a16="http://schemas.microsoft.com/office/drawing/2014/main" id="{98CA573D-7C2E-9F46-9986-9FB95ADAEC97}"/>
            </a:ext>
          </a:extLst>
        </cdr:cNvPr>
        <cdr:cNvSpPr/>
      </cdr:nvSpPr>
      <cdr:spPr>
        <a:xfrm xmlns:a="http://schemas.openxmlformats.org/drawingml/2006/main">
          <a:off x="0" y="0"/>
          <a:ext cx="6096000" cy="145102"/>
        </a:xfrm>
        <a:prstGeom xmlns:a="http://schemas.openxmlformats.org/drawingml/2006/main" prst="rect">
          <a:avLst/>
        </a:prstGeom>
        <a:gradFill xmlns:a="http://schemas.openxmlformats.org/drawingml/2006/main"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cdr:x>
      <cdr:y>0.00144</cdr:y>
    </cdr:from>
    <cdr:to>
      <cdr:x>0.54409</cdr:x>
      <cdr:y>0.08025</cdr:y>
    </cdr:to>
    <cdr:sp macro="" textlink="">
      <cdr:nvSpPr>
        <cdr:cNvPr id="2" name="TextBox 30">
          <a:extLst xmlns:a="http://schemas.openxmlformats.org/drawingml/2006/main">
            <a:ext uri="{FF2B5EF4-FFF2-40B4-BE49-F238E27FC236}">
              <a16:creationId xmlns:a16="http://schemas.microsoft.com/office/drawing/2014/main" id="{3ADAD098-570C-4BB5-9DED-1932720C0CB4}"/>
            </a:ext>
          </a:extLst>
        </cdr:cNvPr>
        <cdr:cNvSpPr txBox="1"/>
      </cdr:nvSpPr>
      <cdr:spPr>
        <a:xfrm xmlns:a="http://schemas.openxmlformats.org/drawingml/2006/main">
          <a:off x="0" y="7427"/>
          <a:ext cx="4016374" cy="405323"/>
        </a:xfrm>
        <a:prstGeom xmlns:a="http://schemas.openxmlformats.org/drawingml/2006/main" prst="rect">
          <a:avLst/>
        </a:prstGeom>
        <a:gradFill xmlns:a="http://schemas.openxmlformats.org/drawingml/2006/main"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xmlns:a="http://schemas.openxmlformats.org/drawingml/2006/main" w="9525" cmpd="sng">
          <a:solidFill>
            <a:schemeClr val="accent5">
              <a:lumMod val="75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600" b="1">
              <a:solidFill>
                <a:schemeClr val="bg1"/>
              </a:solidFill>
            </a:rPr>
            <a:t>AVERAGE GLOBAL</a:t>
          </a:r>
          <a:r>
            <a:rPr lang="en-US" sz="1600" b="0">
              <a:solidFill>
                <a:schemeClr val="bg1"/>
              </a:solidFill>
            </a:rPr>
            <a:t> </a:t>
          </a:r>
          <a:r>
            <a:rPr lang="en-US" sz="1600" b="1">
              <a:solidFill>
                <a:schemeClr val="bg1"/>
              </a:solidFill>
            </a:rPr>
            <a:t>ENGAGEMENT BY GRADE</a:t>
          </a: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cdr:y>
    </cdr:from>
    <cdr:to>
      <cdr:x>1</cdr:x>
      <cdr:y>0.04333</cdr:y>
    </cdr:to>
    <cdr:sp macro="" textlink="">
      <cdr:nvSpPr>
        <cdr:cNvPr id="2" name="Rectangle 1">
          <a:extLst xmlns:a="http://schemas.openxmlformats.org/drawingml/2006/main">
            <a:ext uri="{FF2B5EF4-FFF2-40B4-BE49-F238E27FC236}">
              <a16:creationId xmlns:a16="http://schemas.microsoft.com/office/drawing/2014/main" id="{98CA573D-7C2E-9F46-9986-9FB95ADAEC97}"/>
            </a:ext>
          </a:extLst>
        </cdr:cNvPr>
        <cdr:cNvSpPr/>
      </cdr:nvSpPr>
      <cdr:spPr>
        <a:xfrm xmlns:a="http://schemas.openxmlformats.org/drawingml/2006/main">
          <a:off x="0" y="0"/>
          <a:ext cx="6106584" cy="145102"/>
        </a:xfrm>
        <a:prstGeom xmlns:a="http://schemas.openxmlformats.org/drawingml/2006/main" prst="rect">
          <a:avLst/>
        </a:prstGeom>
        <a:gradFill xmlns:a="http://schemas.openxmlformats.org/drawingml/2006/main"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23.xml><?xml version="1.0" encoding="utf-8"?>
<c:userShapes xmlns:c="http://schemas.openxmlformats.org/drawingml/2006/chart">
  <cdr:relSizeAnchor xmlns:cdr="http://schemas.openxmlformats.org/drawingml/2006/chartDrawing">
    <cdr:from>
      <cdr:x>0</cdr:x>
      <cdr:y>0</cdr:y>
    </cdr:from>
    <cdr:to>
      <cdr:x>1</cdr:x>
      <cdr:y>0.04379</cdr:y>
    </cdr:to>
    <cdr:sp macro="" textlink="">
      <cdr:nvSpPr>
        <cdr:cNvPr id="3" name="Rectangle 2">
          <a:extLst xmlns:a="http://schemas.openxmlformats.org/drawingml/2006/main">
            <a:ext uri="{FF2B5EF4-FFF2-40B4-BE49-F238E27FC236}">
              <a16:creationId xmlns:a16="http://schemas.microsoft.com/office/drawing/2014/main" id="{98CA573D-7C2E-9F46-9986-9FB95ADAEC97}"/>
            </a:ext>
          </a:extLst>
        </cdr:cNvPr>
        <cdr:cNvSpPr/>
      </cdr:nvSpPr>
      <cdr:spPr>
        <a:xfrm xmlns:a="http://schemas.openxmlformats.org/drawingml/2006/main">
          <a:off x="0" y="0"/>
          <a:ext cx="6082242" cy="146756"/>
        </a:xfrm>
        <a:prstGeom xmlns:a="http://schemas.openxmlformats.org/drawingml/2006/main" prst="rect">
          <a:avLst/>
        </a:prstGeom>
        <a:gradFill xmlns:a="http://schemas.openxmlformats.org/drawingml/2006/main"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cdr:x>
      <cdr:y>0</cdr:y>
    </cdr:from>
    <cdr:to>
      <cdr:x>0.71489</cdr:x>
      <cdr:y>0.09568</cdr:y>
    </cdr:to>
    <cdr:sp macro="" textlink="">
      <cdr:nvSpPr>
        <cdr:cNvPr id="2" name="TextBox 30">
          <a:extLst xmlns:a="http://schemas.openxmlformats.org/drawingml/2006/main">
            <a:ext uri="{FF2B5EF4-FFF2-40B4-BE49-F238E27FC236}">
              <a16:creationId xmlns:a16="http://schemas.microsoft.com/office/drawing/2014/main" id="{3ADAD098-570C-4BB5-9DED-1932720C0CB4}"/>
            </a:ext>
          </a:extLst>
        </cdr:cNvPr>
        <cdr:cNvSpPr txBox="1"/>
      </cdr:nvSpPr>
      <cdr:spPr>
        <a:xfrm xmlns:a="http://schemas.openxmlformats.org/drawingml/2006/main">
          <a:off x="0" y="0"/>
          <a:ext cx="5349875" cy="492125"/>
        </a:xfrm>
        <a:prstGeom xmlns:a="http://schemas.openxmlformats.org/drawingml/2006/main" prst="rect">
          <a:avLst/>
        </a:prstGeom>
        <a:gradFill xmlns:a="http://schemas.openxmlformats.org/drawingml/2006/main"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xmlns:a="http://schemas.openxmlformats.org/drawingml/2006/main" w="9525" cmpd="sng">
          <a:solidFill>
            <a:schemeClr val="accent5">
              <a:lumMod val="75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600" b="1">
              <a:solidFill>
                <a:schemeClr val="bg1"/>
              </a:solidFill>
            </a:rPr>
            <a:t> AVERAGE GLOBAL</a:t>
          </a:r>
          <a:r>
            <a:rPr lang="en-US" sz="1600" b="0">
              <a:solidFill>
                <a:schemeClr val="bg1"/>
              </a:solidFill>
            </a:rPr>
            <a:t> </a:t>
          </a:r>
          <a:r>
            <a:rPr lang="en-US" sz="1600" b="1">
              <a:solidFill>
                <a:schemeClr val="bg1"/>
              </a:solidFill>
            </a:rPr>
            <a:t>ENGAGEMENT BY LEARNING EXPERIENCE</a:t>
          </a:r>
        </a:p>
      </cdr:txBody>
    </cdr:sp>
  </cdr:relSizeAnchor>
</c:userShapes>
</file>

<file path=xl/drawings/drawing24.xml><?xml version="1.0" encoding="utf-8"?>
<c:userShapes xmlns:c="http://schemas.openxmlformats.org/drawingml/2006/chart">
  <cdr:relSizeAnchor xmlns:cdr="http://schemas.openxmlformats.org/drawingml/2006/chartDrawing">
    <cdr:from>
      <cdr:x>0</cdr:x>
      <cdr:y>0</cdr:y>
    </cdr:from>
    <cdr:to>
      <cdr:x>1</cdr:x>
      <cdr:y>0.04307</cdr:y>
    </cdr:to>
    <cdr:sp macro="" textlink="">
      <cdr:nvSpPr>
        <cdr:cNvPr id="3" name="Rectangle 2">
          <a:extLst xmlns:a="http://schemas.openxmlformats.org/drawingml/2006/main">
            <a:ext uri="{FF2B5EF4-FFF2-40B4-BE49-F238E27FC236}">
              <a16:creationId xmlns:a16="http://schemas.microsoft.com/office/drawing/2014/main" id="{98CA573D-7C2E-9F46-9986-9FB95ADAEC97}"/>
            </a:ext>
          </a:extLst>
        </cdr:cNvPr>
        <cdr:cNvSpPr/>
      </cdr:nvSpPr>
      <cdr:spPr>
        <a:xfrm xmlns:a="http://schemas.openxmlformats.org/drawingml/2006/main">
          <a:off x="0" y="0"/>
          <a:ext cx="6085417" cy="145102"/>
        </a:xfrm>
        <a:prstGeom xmlns:a="http://schemas.openxmlformats.org/drawingml/2006/main" prst="rect">
          <a:avLst/>
        </a:prstGeom>
        <a:gradFill xmlns:a="http://schemas.openxmlformats.org/drawingml/2006/main"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1.33364E-7</cdr:x>
      <cdr:y>0</cdr:y>
    </cdr:from>
    <cdr:to>
      <cdr:x>0.59562</cdr:x>
      <cdr:y>0.08796</cdr:y>
    </cdr:to>
    <cdr:sp macro="" textlink="">
      <cdr:nvSpPr>
        <cdr:cNvPr id="2" name="TextBox 30">
          <a:extLst xmlns:a="http://schemas.openxmlformats.org/drawingml/2006/main">
            <a:ext uri="{FF2B5EF4-FFF2-40B4-BE49-F238E27FC236}">
              <a16:creationId xmlns:a16="http://schemas.microsoft.com/office/drawing/2014/main" id="{3ADAD098-570C-4BB5-9DED-1932720C0CB4}"/>
            </a:ext>
          </a:extLst>
        </cdr:cNvPr>
        <cdr:cNvSpPr txBox="1"/>
      </cdr:nvSpPr>
      <cdr:spPr>
        <a:xfrm xmlns:a="http://schemas.openxmlformats.org/drawingml/2006/main">
          <a:off x="1" y="0"/>
          <a:ext cx="4466165" cy="462184"/>
        </a:xfrm>
        <a:prstGeom xmlns:a="http://schemas.openxmlformats.org/drawingml/2006/main" prst="rect">
          <a:avLst/>
        </a:prstGeom>
        <a:gradFill xmlns:a="http://schemas.openxmlformats.org/drawingml/2006/main"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xmlns:a="http://schemas.openxmlformats.org/drawingml/2006/main" w="9525" cmpd="sng">
          <a:solidFill>
            <a:schemeClr val="accent5">
              <a:lumMod val="75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600" b="1">
              <a:solidFill>
                <a:schemeClr val="bg1"/>
              </a:solidFill>
            </a:rPr>
            <a:t>AVERAGE GLOBAL</a:t>
          </a:r>
          <a:r>
            <a:rPr lang="en-US" sz="1600" b="0">
              <a:solidFill>
                <a:schemeClr val="bg1"/>
              </a:solidFill>
            </a:rPr>
            <a:t> </a:t>
          </a:r>
          <a:r>
            <a:rPr lang="en-US" sz="1600" b="1">
              <a:solidFill>
                <a:schemeClr val="bg1"/>
              </a:solidFill>
            </a:rPr>
            <a:t>ENGAGEMENT BY STUDENT ID</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7</xdr:row>
      <xdr:rowOff>142709</xdr:rowOff>
    </xdr:from>
    <xdr:to>
      <xdr:col>10</xdr:col>
      <xdr:colOff>174625</xdr:colOff>
      <xdr:row>49</xdr:row>
      <xdr:rowOff>63500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174625</xdr:colOff>
      <xdr:row>7</xdr:row>
      <xdr:rowOff>186478</xdr:rowOff>
    </xdr:from>
    <xdr:to>
      <xdr:col>19</xdr:col>
      <xdr:colOff>460375</xdr:colOff>
      <xdr:row>49</xdr:row>
      <xdr:rowOff>79375</xdr:rowOff>
    </xdr:to>
    <xdr:graphicFrame macro="">
      <xdr:nvGraphicFramePr>
        <xdr:cNvPr id="10" name="Chart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428625</xdr:colOff>
      <xdr:row>7</xdr:row>
      <xdr:rowOff>205740</xdr:rowOff>
    </xdr:from>
    <xdr:to>
      <xdr:col>29</xdr:col>
      <xdr:colOff>142875</xdr:colOff>
      <xdr:row>49</xdr:row>
      <xdr:rowOff>31750</xdr:rowOff>
    </xdr:to>
    <xdr:graphicFrame macro="">
      <xdr:nvGraphicFramePr>
        <xdr:cNvPr id="13" name="Chart 12">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428625</xdr:colOff>
      <xdr:row>0</xdr:row>
      <xdr:rowOff>1</xdr:rowOff>
    </xdr:from>
    <xdr:to>
      <xdr:col>29</xdr:col>
      <xdr:colOff>127000</xdr:colOff>
      <xdr:row>7</xdr:row>
      <xdr:rowOff>190501</xdr:rowOff>
    </xdr:to>
    <xdr:sp macro="" textlink="">
      <xdr:nvSpPr>
        <xdr:cNvPr id="15" name="TextBox 14">
          <a:extLst>
            <a:ext uri="{FF2B5EF4-FFF2-40B4-BE49-F238E27FC236}">
              <a16:creationId xmlns:a16="http://schemas.microsoft.com/office/drawing/2014/main" id="{00000000-0008-0000-0500-00000F000000}"/>
            </a:ext>
          </a:extLst>
        </xdr:cNvPr>
        <xdr:cNvSpPr txBox="1"/>
      </xdr:nvSpPr>
      <xdr:spPr>
        <a:xfrm>
          <a:off x="14287500" y="1"/>
          <a:ext cx="8112125" cy="1460500"/>
        </a:xfrm>
        <a:prstGeom prst="rect">
          <a:avLst/>
        </a:prstGeom>
        <a:gradFill flip="none" rotWithShape="1">
          <a:gsLst>
            <a:gs pos="52000">
              <a:schemeClr val="accent1">
                <a:lumMod val="67000"/>
              </a:schemeClr>
            </a:gs>
            <a:gs pos="73000">
              <a:schemeClr val="accent1">
                <a:lumMod val="97000"/>
                <a:lumOff val="3000"/>
              </a:schemeClr>
            </a:gs>
            <a:gs pos="100000">
              <a:schemeClr val="accent1">
                <a:lumMod val="60000"/>
                <a:lumOff val="40000"/>
              </a:schemeClr>
            </a:gs>
          </a:gsLst>
          <a:lin ang="162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600" b="1">
              <a:solidFill>
                <a:schemeClr val="bg1"/>
              </a:solidFill>
            </a:rPr>
            <a:t>            AVERAGE</a:t>
          </a:r>
          <a:r>
            <a:rPr lang="en-US" sz="1600" b="1" baseline="0">
              <a:solidFill>
                <a:schemeClr val="bg1"/>
              </a:solidFill>
            </a:rPr>
            <a:t> GLOBAL </a:t>
          </a:r>
          <a:r>
            <a:rPr lang="en-US" sz="1600" b="1">
              <a:solidFill>
                <a:schemeClr val="bg1"/>
              </a:solidFill>
            </a:rPr>
            <a:t>ENGAGEMENT</a:t>
          </a:r>
          <a:r>
            <a:rPr lang="en-US" sz="1600" b="1" baseline="0">
              <a:solidFill>
                <a:schemeClr val="bg1"/>
              </a:solidFill>
            </a:rPr>
            <a:t>  SCORES</a:t>
          </a:r>
          <a:r>
            <a:rPr lang="en-US" sz="1500" b="1" baseline="0">
              <a:solidFill>
                <a:schemeClr val="bg1"/>
              </a:solidFill>
            </a:rPr>
            <a:t>      </a:t>
          </a:r>
        </a:p>
        <a:p>
          <a:pPr marL="0" marR="0" lvl="0" indent="0" algn="ctr" defTabSz="914400" eaLnBrk="1" fontAlgn="auto" latinLnBrk="0" hangingPunct="1">
            <a:lnSpc>
              <a:spcPct val="100000"/>
            </a:lnSpc>
            <a:spcBef>
              <a:spcPts val="0"/>
            </a:spcBef>
            <a:spcAft>
              <a:spcPts val="0"/>
            </a:spcAft>
            <a:buClrTx/>
            <a:buSzTx/>
            <a:buFontTx/>
            <a:buNone/>
            <a:tabLst/>
            <a:defRPr/>
          </a:pPr>
          <a:r>
            <a:rPr lang="en-US" sz="1500" baseline="0">
              <a:solidFill>
                <a:schemeClr val="bg1"/>
              </a:solidFill>
            </a:rPr>
            <a:t>Interpretation: </a:t>
          </a:r>
          <a:r>
            <a:rPr lang="en-US" sz="1500" b="0" i="0" u="none" strike="noStrike">
              <a:solidFill>
                <a:schemeClr val="bg1"/>
              </a:solidFill>
              <a:effectLst/>
              <a:latin typeface="+mn-lt"/>
              <a:ea typeface="+mn-ea"/>
              <a:cs typeface="+mn-cs"/>
            </a:rPr>
            <a:t>This graph compares the overall global engagement scores to scores across the different domains (emotional, social, behavioral, cognitive</a:t>
          </a:r>
          <a:r>
            <a:rPr lang="en-US" sz="1500" baseline="0">
              <a:solidFill>
                <a:schemeClr val="bg1"/>
              </a:solidFill>
            </a:rPr>
            <a:t>). </a:t>
          </a:r>
          <a:endParaRPr lang="en-US" sz="1500">
            <a:solidFill>
              <a:schemeClr val="bg1"/>
            </a:solidFill>
          </a:endParaRPr>
        </a:p>
      </xdr:txBody>
    </xdr:sp>
    <xdr:clientData/>
  </xdr:twoCellAnchor>
  <xdr:twoCellAnchor>
    <xdr:from>
      <xdr:col>0</xdr:col>
      <xdr:colOff>14112</xdr:colOff>
      <xdr:row>0</xdr:row>
      <xdr:rowOff>0</xdr:rowOff>
    </xdr:from>
    <xdr:to>
      <xdr:col>10</xdr:col>
      <xdr:colOff>206375</xdr:colOff>
      <xdr:row>7</xdr:row>
      <xdr:rowOff>174625</xdr:rowOff>
    </xdr:to>
    <xdr:sp macro="" textlink="">
      <xdr:nvSpPr>
        <xdr:cNvPr id="35" name="TextBox 34">
          <a:extLst>
            <a:ext uri="{FF2B5EF4-FFF2-40B4-BE49-F238E27FC236}">
              <a16:creationId xmlns:a16="http://schemas.microsoft.com/office/drawing/2014/main" id="{4679924E-87A7-3749-AF37-7ABC628EB493}"/>
            </a:ext>
          </a:extLst>
        </xdr:cNvPr>
        <xdr:cNvSpPr txBox="1"/>
      </xdr:nvSpPr>
      <xdr:spPr>
        <a:xfrm>
          <a:off x="14112" y="0"/>
          <a:ext cx="6478763" cy="1444625"/>
        </a:xfrm>
        <a:prstGeom prst="rect">
          <a:avLst/>
        </a:prstGeom>
        <a:gradFill flip="none" rotWithShape="1">
          <a:gsLst>
            <a:gs pos="44000">
              <a:schemeClr val="accent1">
                <a:lumMod val="67000"/>
              </a:schemeClr>
            </a:gs>
            <a:gs pos="80000">
              <a:schemeClr val="accent1">
                <a:lumMod val="97000"/>
                <a:lumOff val="3000"/>
              </a:schemeClr>
            </a:gs>
            <a:gs pos="100000">
              <a:schemeClr val="accent1">
                <a:lumMod val="60000"/>
                <a:lumOff val="40000"/>
              </a:schemeClr>
            </a:gs>
          </a:gsLst>
          <a:lin ang="162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chemeClr val="bg1"/>
              </a:solidFill>
            </a:rPr>
            <a:t>GLOBAL ENGAGEMENT DISTRIBUTION </a:t>
          </a:r>
        </a:p>
        <a:p>
          <a:pPr algn="ctr"/>
          <a:r>
            <a:rPr lang="en-US" sz="1500">
              <a:solidFill>
                <a:schemeClr val="bg1"/>
              </a:solidFill>
            </a:rPr>
            <a:t>Interpretation: This charts provides an overview of which students were determined to be at lower, moderate, or higher level</a:t>
          </a:r>
          <a:r>
            <a:rPr lang="en-US" sz="1500" baseline="0">
              <a:solidFill>
                <a:schemeClr val="bg1"/>
              </a:solidFill>
            </a:rPr>
            <a:t>s of global engagement </a:t>
          </a:r>
          <a:r>
            <a:rPr lang="en-US" sz="1500">
              <a:solidFill>
                <a:schemeClr val="bg1"/>
              </a:solidFill>
            </a:rPr>
            <a:t>based on ratings across the four domains of engagement: emotional, social, behavioral, and cognitive. </a:t>
          </a:r>
        </a:p>
        <a:p>
          <a:pPr algn="ctr"/>
          <a:endParaRPr lang="en-US" sz="1400">
            <a:solidFill>
              <a:schemeClr val="bg1"/>
            </a:solidFill>
          </a:endParaRPr>
        </a:p>
      </xdr:txBody>
    </xdr:sp>
    <xdr:clientData/>
  </xdr:twoCellAnchor>
  <xdr:twoCellAnchor>
    <xdr:from>
      <xdr:col>10</xdr:col>
      <xdr:colOff>174626</xdr:colOff>
      <xdr:row>0</xdr:row>
      <xdr:rowOff>1</xdr:rowOff>
    </xdr:from>
    <xdr:to>
      <xdr:col>19</xdr:col>
      <xdr:colOff>444501</xdr:colOff>
      <xdr:row>7</xdr:row>
      <xdr:rowOff>190501</xdr:rowOff>
    </xdr:to>
    <xdr:sp macro="" textlink="">
      <xdr:nvSpPr>
        <xdr:cNvPr id="36" name="TextBox 35">
          <a:extLst>
            <a:ext uri="{FF2B5EF4-FFF2-40B4-BE49-F238E27FC236}">
              <a16:creationId xmlns:a16="http://schemas.microsoft.com/office/drawing/2014/main" id="{A0EFB8D3-D4D1-E94E-B507-5CFD507C96E8}"/>
            </a:ext>
          </a:extLst>
        </xdr:cNvPr>
        <xdr:cNvSpPr txBox="1"/>
      </xdr:nvSpPr>
      <xdr:spPr>
        <a:xfrm>
          <a:off x="6461126" y="1"/>
          <a:ext cx="7842250" cy="1460500"/>
        </a:xfrm>
        <a:prstGeom prst="rect">
          <a:avLst/>
        </a:prstGeom>
        <a:gradFill flip="none" rotWithShape="1">
          <a:gsLst>
            <a:gs pos="58000">
              <a:schemeClr val="accent1">
                <a:lumMod val="67000"/>
              </a:schemeClr>
            </a:gs>
            <a:gs pos="68000">
              <a:schemeClr val="accent1">
                <a:lumMod val="97000"/>
                <a:lumOff val="3000"/>
              </a:schemeClr>
            </a:gs>
            <a:gs pos="100000">
              <a:schemeClr val="accent1">
                <a:lumMod val="60000"/>
                <a:lumOff val="40000"/>
              </a:schemeClr>
            </a:gs>
          </a:gsLst>
          <a:lin ang="162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600" b="1">
              <a:solidFill>
                <a:schemeClr val="bg1"/>
              </a:solidFill>
            </a:rPr>
            <a:t>ENGAGEMENT</a:t>
          </a:r>
          <a:r>
            <a:rPr lang="en-US" sz="1600" b="1" baseline="0">
              <a:solidFill>
                <a:schemeClr val="bg1"/>
              </a:solidFill>
            </a:rPr>
            <a:t> BY DOMAIN </a:t>
          </a:r>
        </a:p>
        <a:p>
          <a:pPr algn="ctr"/>
          <a:r>
            <a:rPr lang="en-US" sz="1500" baseline="0">
              <a:solidFill>
                <a:schemeClr val="bg1"/>
              </a:solidFill>
            </a:rPr>
            <a:t>Interpretation: These graphs illustrate the level of student engagement across the different domains (emotional, social, behavioral, cognitive). The data labels represent the number of students at each engagement level, and the y-axis represents the percentage of students at each engagement level.</a:t>
          </a:r>
          <a:endParaRPr lang="en-US" sz="1500">
            <a:solidFill>
              <a:schemeClr val="bg1"/>
            </a:solidFill>
          </a:endParaRPr>
        </a:p>
        <a:p>
          <a:pPr algn="ctr"/>
          <a:endParaRPr lang="en-US" sz="1400">
            <a:solidFill>
              <a:schemeClr val="bg1"/>
            </a:solidFill>
          </a:endParaRPr>
        </a:p>
      </xdr:txBody>
    </xdr:sp>
    <xdr:clientData/>
  </xdr:twoCellAnchor>
  <xdr:twoCellAnchor>
    <xdr:from>
      <xdr:col>0</xdr:col>
      <xdr:colOff>0</xdr:colOff>
      <xdr:row>49</xdr:row>
      <xdr:rowOff>24360</xdr:rowOff>
    </xdr:from>
    <xdr:to>
      <xdr:col>29</xdr:col>
      <xdr:colOff>158749</xdr:colOff>
      <xdr:row>50</xdr:row>
      <xdr:rowOff>0</xdr:rowOff>
    </xdr:to>
    <xdr:sp macro="" textlink="">
      <xdr:nvSpPr>
        <xdr:cNvPr id="2" name="Rectangle 1">
          <a:extLst>
            <a:ext uri="{FF2B5EF4-FFF2-40B4-BE49-F238E27FC236}">
              <a16:creationId xmlns:a16="http://schemas.microsoft.com/office/drawing/2014/main" id="{85B45824-2356-A846-80DD-D342024B4BCD}"/>
            </a:ext>
          </a:extLst>
        </xdr:cNvPr>
        <xdr:cNvSpPr/>
      </xdr:nvSpPr>
      <xdr:spPr>
        <a:xfrm>
          <a:off x="0" y="9850985"/>
          <a:ext cx="22431374" cy="182015"/>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c:userShapes xmlns:c="http://schemas.openxmlformats.org/drawingml/2006/chart">
  <cdr:relSizeAnchor xmlns:cdr="http://schemas.openxmlformats.org/drawingml/2006/chartDrawing">
    <cdr:from>
      <cdr:x>0.00329</cdr:x>
      <cdr:y>0.91782</cdr:y>
    </cdr:from>
    <cdr:to>
      <cdr:x>0.7015</cdr:x>
      <cdr:y>0.98565</cdr:y>
    </cdr:to>
    <cdr:sp macro="" textlink="">
      <cdr:nvSpPr>
        <cdr:cNvPr id="2" name="TextBox 1">
          <a:extLst xmlns:a="http://schemas.openxmlformats.org/drawingml/2006/main">
            <a:ext uri="{FF2B5EF4-FFF2-40B4-BE49-F238E27FC236}">
              <a16:creationId xmlns:a16="http://schemas.microsoft.com/office/drawing/2014/main" id="{D6F9DFFB-B80A-2E4C-855D-756980C3128F}"/>
            </a:ext>
          </a:extLst>
        </cdr:cNvPr>
        <cdr:cNvSpPr txBox="1"/>
      </cdr:nvSpPr>
      <cdr:spPr>
        <a:xfrm xmlns:a="http://schemas.openxmlformats.org/drawingml/2006/main">
          <a:off x="36607" y="3829300"/>
          <a:ext cx="7761617" cy="2829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l"/>
          <a:r>
            <a:rPr lang="en-US" sz="1200" b="0"/>
            <a:t>Figure</a:t>
          </a:r>
          <a:r>
            <a:rPr lang="en-US" sz="1200" b="0" baseline="0"/>
            <a:t> </a:t>
          </a:r>
          <a:r>
            <a:rPr lang="en-US" sz="1200" b="0"/>
            <a:t>Note:</a:t>
          </a:r>
          <a:r>
            <a:rPr lang="en-US" sz="1200" b="0" baseline="0"/>
            <a:t> </a:t>
          </a:r>
          <a:r>
            <a:rPr lang="en-US" sz="1200" b="0"/>
            <a:t>Data Labels in bar</a:t>
          </a:r>
          <a:r>
            <a:rPr lang="en-US" sz="1200" b="0" baseline="0"/>
            <a:t> chart represent the percentage of students in each engagement level category. </a:t>
          </a:r>
          <a:r>
            <a:rPr lang="en-US" sz="1200" b="0">
              <a:solidFill>
                <a:sysClr val="windowText" lastClr="000000"/>
              </a:solidFill>
            </a:rPr>
            <a:t> </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301625</xdr:colOff>
      <xdr:row>26</xdr:row>
      <xdr:rowOff>15875</xdr:rowOff>
    </xdr:to>
    <xdr:graphicFrame macro="">
      <xdr:nvGraphicFramePr>
        <xdr:cNvPr id="2" name="Chart 3">
          <a:extLst>
            <a:ext uri="{FF2B5EF4-FFF2-40B4-BE49-F238E27FC236}">
              <a16:creationId xmlns:a16="http://schemas.microsoft.com/office/drawing/2014/main" id="{F74C93D3-B474-4479-AC55-27D2FE299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11574</xdr:colOff>
      <xdr:row>26</xdr:row>
      <xdr:rowOff>111125</xdr:rowOff>
    </xdr:from>
    <xdr:to>
      <xdr:col>7</xdr:col>
      <xdr:colOff>460375</xdr:colOff>
      <xdr:row>49</xdr:row>
      <xdr:rowOff>33020</xdr:rowOff>
    </xdr:to>
    <xdr:graphicFrame macro="">
      <xdr:nvGraphicFramePr>
        <xdr:cNvPr id="3" name="Chart 13">
          <a:extLst>
            <a:ext uri="{FF2B5EF4-FFF2-40B4-BE49-F238E27FC236}">
              <a16:creationId xmlns:a16="http://schemas.microsoft.com/office/drawing/2014/main" id="{5FEBF595-B5BE-45A1-B595-5F9222C1C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474981</xdr:colOff>
      <xdr:row>26</xdr:row>
      <xdr:rowOff>41123</xdr:rowOff>
    </xdr:from>
    <xdr:to>
      <xdr:col>14</xdr:col>
      <xdr:colOff>330836</xdr:colOff>
      <xdr:row>49</xdr:row>
      <xdr:rowOff>33020</xdr:rowOff>
    </xdr:to>
    <xdr:graphicFrame macro="">
      <xdr:nvGraphicFramePr>
        <xdr:cNvPr id="4" name="Chart 39">
          <a:extLst>
            <a:ext uri="{FF2B5EF4-FFF2-40B4-BE49-F238E27FC236}">
              <a16:creationId xmlns:a16="http://schemas.microsoft.com/office/drawing/2014/main" id="{39C00070-CC27-422D-BC64-3F7B2ABED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254000</xdr:colOff>
      <xdr:row>26</xdr:row>
      <xdr:rowOff>98626</xdr:rowOff>
    </xdr:from>
    <xdr:to>
      <xdr:col>27</xdr:col>
      <xdr:colOff>777875</xdr:colOff>
      <xdr:row>49</xdr:row>
      <xdr:rowOff>63501</xdr:rowOff>
    </xdr:to>
    <xdr:graphicFrame macro="">
      <xdr:nvGraphicFramePr>
        <xdr:cNvPr id="5" name="Chart 41">
          <a:extLst>
            <a:ext uri="{FF2B5EF4-FFF2-40B4-BE49-F238E27FC236}">
              <a16:creationId xmlns:a16="http://schemas.microsoft.com/office/drawing/2014/main" id="{02D7E9F0-E871-49F8-A70C-0C1205029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301625</xdr:colOff>
      <xdr:row>0</xdr:row>
      <xdr:rowOff>0</xdr:rowOff>
    </xdr:from>
    <xdr:to>
      <xdr:col>27</xdr:col>
      <xdr:colOff>761999</xdr:colOff>
      <xdr:row>26</xdr:row>
      <xdr:rowOff>15875</xdr:rowOff>
    </xdr:to>
    <xdr:graphicFrame macro="">
      <xdr:nvGraphicFramePr>
        <xdr:cNvPr id="6" name="Chart 29">
          <a:extLst>
            <a:ext uri="{FF2B5EF4-FFF2-40B4-BE49-F238E27FC236}">
              <a16:creationId xmlns:a16="http://schemas.microsoft.com/office/drawing/2014/main" id="{CA320B88-0A67-45A7-99B6-FF24ACB147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xdr:colOff>
      <xdr:row>0</xdr:row>
      <xdr:rowOff>0</xdr:rowOff>
    </xdr:from>
    <xdr:to>
      <xdr:col>4</xdr:col>
      <xdr:colOff>158750</xdr:colOff>
      <xdr:row>2</xdr:row>
      <xdr:rowOff>45720</xdr:rowOff>
    </xdr:to>
    <xdr:sp macro="" textlink="">
      <xdr:nvSpPr>
        <xdr:cNvPr id="7" name="TextBox 30">
          <a:extLst>
            <a:ext uri="{FF2B5EF4-FFF2-40B4-BE49-F238E27FC236}">
              <a16:creationId xmlns:a16="http://schemas.microsoft.com/office/drawing/2014/main" id="{62F997F9-BAD0-4888-AB9D-7010718FE933}"/>
            </a:ext>
          </a:extLst>
        </xdr:cNvPr>
        <xdr:cNvSpPr txBox="1"/>
      </xdr:nvSpPr>
      <xdr:spPr>
        <a:xfrm>
          <a:off x="1" y="0"/>
          <a:ext cx="3397249" cy="45847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w="9525" cmpd="sng">
          <a:solidFill>
            <a:schemeClr val="accent5">
              <a:lumMod val="75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800" b="1">
              <a:solidFill>
                <a:schemeClr val="bg1"/>
              </a:solidFill>
            </a:rPr>
            <a:t>GLOBAL</a:t>
          </a:r>
          <a:r>
            <a:rPr lang="en-US" sz="1800" b="0">
              <a:solidFill>
                <a:schemeClr val="bg1"/>
              </a:solidFill>
            </a:rPr>
            <a:t> </a:t>
          </a:r>
          <a:r>
            <a:rPr lang="en-US" sz="1800" b="1">
              <a:solidFill>
                <a:schemeClr val="bg1"/>
              </a:solidFill>
            </a:rPr>
            <a:t>ENGAGEMENT BY RACE </a:t>
          </a:r>
        </a:p>
      </xdr:txBody>
    </xdr:sp>
    <xdr:clientData/>
  </xdr:twoCellAnchor>
  <xdr:twoCellAnchor>
    <xdr:from>
      <xdr:col>0</xdr:col>
      <xdr:colOff>0</xdr:colOff>
      <xdr:row>25</xdr:row>
      <xdr:rowOff>167834</xdr:rowOff>
    </xdr:from>
    <xdr:to>
      <xdr:col>27</xdr:col>
      <xdr:colOff>777875</xdr:colOff>
      <xdr:row>26</xdr:row>
      <xdr:rowOff>111125</xdr:rowOff>
    </xdr:to>
    <xdr:sp macro="" textlink="">
      <xdr:nvSpPr>
        <xdr:cNvPr id="8" name="Rectangle 7">
          <a:extLst>
            <a:ext uri="{FF2B5EF4-FFF2-40B4-BE49-F238E27FC236}">
              <a16:creationId xmlns:a16="http://schemas.microsoft.com/office/drawing/2014/main" id="{8D658250-369B-4672-A843-E075CB55CCD8}"/>
            </a:ext>
          </a:extLst>
        </xdr:cNvPr>
        <xdr:cNvSpPr/>
      </xdr:nvSpPr>
      <xdr:spPr>
        <a:xfrm>
          <a:off x="0" y="5168459"/>
          <a:ext cx="22637750" cy="143316"/>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xdr:colOff>
      <xdr:row>25</xdr:row>
      <xdr:rowOff>177800</xdr:rowOff>
    </xdr:from>
    <xdr:to>
      <xdr:col>5</xdr:col>
      <xdr:colOff>777875</xdr:colOff>
      <xdr:row>28</xdr:row>
      <xdr:rowOff>24765</xdr:rowOff>
    </xdr:to>
    <xdr:sp macro="" textlink="">
      <xdr:nvSpPr>
        <xdr:cNvPr id="9" name="TextBox 30">
          <a:extLst>
            <a:ext uri="{FF2B5EF4-FFF2-40B4-BE49-F238E27FC236}">
              <a16:creationId xmlns:a16="http://schemas.microsoft.com/office/drawing/2014/main" id="{61227636-83E2-4867-A0E4-60A9A4F0E597}"/>
            </a:ext>
          </a:extLst>
        </xdr:cNvPr>
        <xdr:cNvSpPr txBox="1"/>
      </xdr:nvSpPr>
      <xdr:spPr>
        <a:xfrm>
          <a:off x="1" y="5337175"/>
          <a:ext cx="4825999" cy="46609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w="9525" cmpd="sng">
          <a:solidFill>
            <a:schemeClr val="accent5">
              <a:lumMod val="75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800" b="0">
              <a:solidFill>
                <a:schemeClr val="bg1"/>
              </a:solidFill>
            </a:rPr>
            <a:t> </a:t>
          </a:r>
          <a:r>
            <a:rPr lang="en-US" sz="1800" b="1">
              <a:solidFill>
                <a:schemeClr val="bg1"/>
              </a:solidFill>
            </a:rPr>
            <a:t>DOMAIN ENGAGEMENT DISTRIBUTION</a:t>
          </a:r>
          <a:r>
            <a:rPr lang="en-US" sz="1800" b="1" baseline="0">
              <a:solidFill>
                <a:schemeClr val="bg1"/>
              </a:solidFill>
            </a:rPr>
            <a:t> </a:t>
          </a:r>
          <a:r>
            <a:rPr lang="en-US" sz="1800" b="1">
              <a:solidFill>
                <a:schemeClr val="bg1"/>
              </a:solidFill>
            </a:rPr>
            <a:t>BY RACE </a:t>
          </a:r>
        </a:p>
      </xdr:txBody>
    </xdr:sp>
    <xdr:clientData/>
  </xdr:twoCellAnchor>
  <xdr:twoCellAnchor>
    <xdr:from>
      <xdr:col>0</xdr:col>
      <xdr:colOff>0</xdr:colOff>
      <xdr:row>27</xdr:row>
      <xdr:rowOff>119380</xdr:rowOff>
    </xdr:from>
    <xdr:to>
      <xdr:col>2</xdr:col>
      <xdr:colOff>66040</xdr:colOff>
      <xdr:row>34</xdr:row>
      <xdr:rowOff>158750</xdr:rowOff>
    </xdr:to>
    <xdr:sp macro="" textlink="">
      <xdr:nvSpPr>
        <xdr:cNvPr id="10" name="TextBox 1">
          <a:extLst>
            <a:ext uri="{FF2B5EF4-FFF2-40B4-BE49-F238E27FC236}">
              <a16:creationId xmlns:a16="http://schemas.microsoft.com/office/drawing/2014/main" id="{43288580-9E79-44CA-B900-95B04258FE8E}"/>
            </a:ext>
          </a:extLst>
        </xdr:cNvPr>
        <xdr:cNvSpPr txBox="1"/>
      </xdr:nvSpPr>
      <xdr:spPr>
        <a:xfrm>
          <a:off x="0" y="5262880"/>
          <a:ext cx="1685290" cy="1372870"/>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US" sz="1200" b="0"/>
            <a:t>Figures</a:t>
          </a:r>
          <a:r>
            <a:rPr lang="en-US" sz="1200" b="0" baseline="0"/>
            <a:t> </a:t>
          </a:r>
          <a:r>
            <a:rPr lang="en-US" sz="1200" b="0"/>
            <a:t>Note:</a:t>
          </a:r>
          <a:r>
            <a:rPr lang="en-US" sz="1200" b="0" baseline="0"/>
            <a:t> </a:t>
          </a:r>
          <a:r>
            <a:rPr lang="en-US" sz="1200" b="0"/>
            <a:t>Data Labels in bar</a:t>
          </a:r>
          <a:r>
            <a:rPr lang="en-US" sz="1200" b="0" baseline="0"/>
            <a:t> charts represent the percentage of students in each engagement level category. </a:t>
          </a:r>
          <a:r>
            <a:rPr lang="en-US" sz="1200" b="0">
              <a:solidFill>
                <a:sysClr val="windowText" lastClr="000000"/>
              </a:solidFill>
            </a:rPr>
            <a:t> </a:t>
          </a:r>
        </a:p>
      </xdr:txBody>
    </xdr:sp>
    <xdr:clientData/>
  </xdr:twoCellAnchor>
  <xdr:twoCellAnchor>
    <xdr:from>
      <xdr:col>14</xdr:col>
      <xdr:colOff>349250</xdr:colOff>
      <xdr:row>26</xdr:row>
      <xdr:rowOff>127408</xdr:rowOff>
    </xdr:from>
    <xdr:to>
      <xdr:col>20</xdr:col>
      <xdr:colOff>762000</xdr:colOff>
      <xdr:row>49</xdr:row>
      <xdr:rowOff>66041</xdr:rowOff>
    </xdr:to>
    <xdr:graphicFrame macro="">
      <xdr:nvGraphicFramePr>
        <xdr:cNvPr id="11" name="Chart 40">
          <a:extLst>
            <a:ext uri="{FF2B5EF4-FFF2-40B4-BE49-F238E27FC236}">
              <a16:creationId xmlns:a16="http://schemas.microsoft.com/office/drawing/2014/main" id="{CF4BB052-3A65-4FDE-BB0B-FE47AC526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49</xdr:row>
      <xdr:rowOff>13192</xdr:rowOff>
    </xdr:from>
    <xdr:to>
      <xdr:col>27</xdr:col>
      <xdr:colOff>777875</xdr:colOff>
      <xdr:row>49</xdr:row>
      <xdr:rowOff>158750</xdr:rowOff>
    </xdr:to>
    <xdr:sp macro="" textlink="">
      <xdr:nvSpPr>
        <xdr:cNvPr id="12" name="Rectangle 11">
          <a:extLst>
            <a:ext uri="{FF2B5EF4-FFF2-40B4-BE49-F238E27FC236}">
              <a16:creationId xmlns:a16="http://schemas.microsoft.com/office/drawing/2014/main" id="{BBBF0303-F884-4E4F-8F89-E2396FCD8B2B}"/>
            </a:ext>
          </a:extLst>
        </xdr:cNvPr>
        <xdr:cNvSpPr/>
      </xdr:nvSpPr>
      <xdr:spPr>
        <a:xfrm>
          <a:off x="0" y="9814417"/>
          <a:ext cx="22637750" cy="145558"/>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0.00321</cdr:x>
      <cdr:y>0.91668</cdr:y>
    </cdr:from>
    <cdr:to>
      <cdr:x>0.8109</cdr:x>
      <cdr:y>0.97139</cdr:y>
    </cdr:to>
    <cdr:sp macro="" textlink="">
      <cdr:nvSpPr>
        <cdr:cNvPr id="2" name="TextBox 1">
          <a:extLst xmlns:a="http://schemas.openxmlformats.org/drawingml/2006/main">
            <a:ext uri="{FF2B5EF4-FFF2-40B4-BE49-F238E27FC236}">
              <a16:creationId xmlns:a16="http://schemas.microsoft.com/office/drawing/2014/main" id="{3552EB34-9685-F744-90E8-BBD53D9323DE}"/>
            </a:ext>
          </a:extLst>
        </cdr:cNvPr>
        <cdr:cNvSpPr txBox="1"/>
      </cdr:nvSpPr>
      <cdr:spPr>
        <a:xfrm xmlns:a="http://schemas.openxmlformats.org/drawingml/2006/main">
          <a:off x="35616" y="4742092"/>
          <a:ext cx="8948784" cy="28302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200" b="0"/>
            <a:t>Figure</a:t>
          </a:r>
          <a:r>
            <a:rPr lang="en-US" sz="1200" b="0" baseline="0"/>
            <a:t> </a:t>
          </a:r>
          <a:r>
            <a:rPr lang="en-US" sz="1200" b="0"/>
            <a:t>Note:</a:t>
          </a:r>
          <a:r>
            <a:rPr lang="en-US" sz="1200" b="0" baseline="0"/>
            <a:t> </a:t>
          </a:r>
          <a:r>
            <a:rPr lang="en-US" sz="1200" b="0"/>
            <a:t>Data Labels in bar</a:t>
          </a:r>
          <a:r>
            <a:rPr lang="en-US" sz="1200" b="0" baseline="0"/>
            <a:t> chart represent the percentage of students in each engagement level category. </a:t>
          </a:r>
          <a:r>
            <a:rPr lang="en-US" sz="1200" b="0">
              <a:solidFill>
                <a:sysClr val="windowText" lastClr="000000"/>
              </a:solidFill>
            </a:rPr>
            <a:t> </a:t>
          </a:r>
        </a:p>
      </cdr:txBody>
    </cdr:sp>
  </cdr:relSizeAnchor>
  <cdr:relSizeAnchor xmlns:cdr="http://schemas.openxmlformats.org/drawingml/2006/chartDrawing">
    <cdr:from>
      <cdr:x>0</cdr:x>
      <cdr:y>0</cdr:y>
    </cdr:from>
    <cdr:to>
      <cdr:x>1</cdr:x>
      <cdr:y>0.02775</cdr:y>
    </cdr:to>
    <cdr:sp macro="" textlink="">
      <cdr:nvSpPr>
        <cdr:cNvPr id="3" name="Rectangle 2">
          <a:extLst xmlns:a="http://schemas.openxmlformats.org/drawingml/2006/main">
            <a:ext uri="{FF2B5EF4-FFF2-40B4-BE49-F238E27FC236}">
              <a16:creationId xmlns:a16="http://schemas.microsoft.com/office/drawing/2014/main" id="{C708D2B7-FA93-4A40-A51E-8570B69A65C1}"/>
            </a:ext>
          </a:extLst>
        </cdr:cNvPr>
        <cdr:cNvSpPr/>
      </cdr:nvSpPr>
      <cdr:spPr>
        <a:xfrm xmlns:a="http://schemas.openxmlformats.org/drawingml/2006/main">
          <a:off x="0" y="0"/>
          <a:ext cx="10906124" cy="155575"/>
        </a:xfrm>
        <a:prstGeom xmlns:a="http://schemas.openxmlformats.org/drawingml/2006/main" prst="rect">
          <a:avLst/>
        </a:prstGeom>
        <a:gradFill xmlns:a="http://schemas.openxmlformats.org/drawingml/2006/main"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7.xml><?xml version="1.0" encoding="utf-8"?>
<c:userShapes xmlns:c="http://schemas.openxmlformats.org/drawingml/2006/chart">
  <cdr:relSizeAnchor xmlns:cdr="http://schemas.openxmlformats.org/drawingml/2006/chartDrawing">
    <cdr:from>
      <cdr:x>0.38295</cdr:x>
      <cdr:y>0</cdr:y>
    </cdr:from>
    <cdr:to>
      <cdr:x>1</cdr:x>
      <cdr:y>0.0295</cdr:y>
    </cdr:to>
    <cdr:sp macro="" textlink="">
      <cdr:nvSpPr>
        <cdr:cNvPr id="2" name="Rectangle 1">
          <a:extLst xmlns:a="http://schemas.openxmlformats.org/drawingml/2006/main">
            <a:ext uri="{FF2B5EF4-FFF2-40B4-BE49-F238E27FC236}">
              <a16:creationId xmlns:a16="http://schemas.microsoft.com/office/drawing/2014/main" id="{C708D2B7-FA93-4A40-A51E-8570B69A65C1}"/>
            </a:ext>
          </a:extLst>
        </cdr:cNvPr>
        <cdr:cNvSpPr/>
      </cdr:nvSpPr>
      <cdr:spPr>
        <a:xfrm xmlns:a="http://schemas.openxmlformats.org/drawingml/2006/main">
          <a:off x="4206876" y="0"/>
          <a:ext cx="6778623" cy="158750"/>
        </a:xfrm>
        <a:prstGeom xmlns:a="http://schemas.openxmlformats.org/drawingml/2006/main" prst="rect">
          <a:avLst/>
        </a:prstGeom>
        <a:gradFill xmlns:a="http://schemas.openxmlformats.org/drawingml/2006/main"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cdr:x>
      <cdr:y>0</cdr:y>
    </cdr:from>
    <cdr:to>
      <cdr:x>0.39017</cdr:x>
      <cdr:y>0.08152</cdr:y>
    </cdr:to>
    <cdr:sp macro="" textlink="">
      <cdr:nvSpPr>
        <cdr:cNvPr id="4" name="TextBox 30">
          <a:extLst xmlns:a="http://schemas.openxmlformats.org/drawingml/2006/main">
            <a:ext uri="{FF2B5EF4-FFF2-40B4-BE49-F238E27FC236}">
              <a16:creationId xmlns:a16="http://schemas.microsoft.com/office/drawing/2014/main" id="{D15BE6BE-E338-8D42-BC5A-4B1BA71F733B}"/>
            </a:ext>
          </a:extLst>
        </cdr:cNvPr>
        <cdr:cNvSpPr txBox="1"/>
      </cdr:nvSpPr>
      <cdr:spPr>
        <a:xfrm xmlns:a="http://schemas.openxmlformats.org/drawingml/2006/main">
          <a:off x="0" y="0"/>
          <a:ext cx="4286250" cy="438710"/>
        </a:xfrm>
        <a:prstGeom xmlns:a="http://schemas.openxmlformats.org/drawingml/2006/main" prst="rect">
          <a:avLst/>
        </a:prstGeom>
        <a:gradFill xmlns:a="http://schemas.openxmlformats.org/drawingml/2006/main"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xmlns:a="http://schemas.openxmlformats.org/drawingml/2006/main" w="9525" cmpd="sng">
          <a:solidFill>
            <a:schemeClr val="accent5">
              <a:lumMod val="75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1">
              <a:solidFill>
                <a:schemeClr val="bg1"/>
              </a:solidFill>
            </a:rPr>
            <a:t> AVERAGE GLOBAL</a:t>
          </a:r>
          <a:r>
            <a:rPr lang="en-US" sz="1800" b="0">
              <a:solidFill>
                <a:schemeClr val="bg1"/>
              </a:solidFill>
            </a:rPr>
            <a:t> </a:t>
          </a:r>
          <a:r>
            <a:rPr lang="en-US" sz="1800" b="1">
              <a:solidFill>
                <a:schemeClr val="bg1"/>
              </a:solidFill>
            </a:rPr>
            <a:t>ENGAGEMENT BY RACE </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301625</xdr:colOff>
      <xdr:row>26</xdr:row>
      <xdr:rowOff>15875</xdr:rowOff>
    </xdr:to>
    <xdr:graphicFrame macro="">
      <xdr:nvGraphicFramePr>
        <xdr:cNvPr id="2" name="Chart 3">
          <a:extLst>
            <a:ext uri="{FF2B5EF4-FFF2-40B4-BE49-F238E27FC236}">
              <a16:creationId xmlns:a16="http://schemas.microsoft.com/office/drawing/2014/main" id="{1CDDDEF7-289B-2A4A-86D2-FAE1EBCC68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11574</xdr:colOff>
      <xdr:row>26</xdr:row>
      <xdr:rowOff>79375</xdr:rowOff>
    </xdr:from>
    <xdr:to>
      <xdr:col>7</xdr:col>
      <xdr:colOff>571500</xdr:colOff>
      <xdr:row>49</xdr:row>
      <xdr:rowOff>33020</xdr:rowOff>
    </xdr:to>
    <xdr:graphicFrame macro="">
      <xdr:nvGraphicFramePr>
        <xdr:cNvPr id="3" name="Chart 13">
          <a:extLst>
            <a:ext uri="{FF2B5EF4-FFF2-40B4-BE49-F238E27FC236}">
              <a16:creationId xmlns:a16="http://schemas.microsoft.com/office/drawing/2014/main" id="{6833FD9B-F46D-7D47-A464-FEC6A1ACF9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554356</xdr:colOff>
      <xdr:row>26</xdr:row>
      <xdr:rowOff>41123</xdr:rowOff>
    </xdr:from>
    <xdr:to>
      <xdr:col>14</xdr:col>
      <xdr:colOff>410211</xdr:colOff>
      <xdr:row>49</xdr:row>
      <xdr:rowOff>33020</xdr:rowOff>
    </xdr:to>
    <xdr:graphicFrame macro="">
      <xdr:nvGraphicFramePr>
        <xdr:cNvPr id="4" name="Chart 39">
          <a:extLst>
            <a:ext uri="{FF2B5EF4-FFF2-40B4-BE49-F238E27FC236}">
              <a16:creationId xmlns:a16="http://schemas.microsoft.com/office/drawing/2014/main" id="{4CFEA11F-BB60-264A-BD30-20F1C4DFB8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254000</xdr:colOff>
      <xdr:row>26</xdr:row>
      <xdr:rowOff>98626</xdr:rowOff>
    </xdr:from>
    <xdr:to>
      <xdr:col>27</xdr:col>
      <xdr:colOff>777875</xdr:colOff>
      <xdr:row>49</xdr:row>
      <xdr:rowOff>63501</xdr:rowOff>
    </xdr:to>
    <xdr:graphicFrame macro="">
      <xdr:nvGraphicFramePr>
        <xdr:cNvPr id="6" name="Chart 41">
          <a:extLst>
            <a:ext uri="{FF2B5EF4-FFF2-40B4-BE49-F238E27FC236}">
              <a16:creationId xmlns:a16="http://schemas.microsoft.com/office/drawing/2014/main" id="{20CDB069-C478-624E-9BB6-19C52338A9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301625</xdr:colOff>
      <xdr:row>0</xdr:row>
      <xdr:rowOff>0</xdr:rowOff>
    </xdr:from>
    <xdr:to>
      <xdr:col>27</xdr:col>
      <xdr:colOff>761999</xdr:colOff>
      <xdr:row>26</xdr:row>
      <xdr:rowOff>15875</xdr:rowOff>
    </xdr:to>
    <xdr:graphicFrame macro="">
      <xdr:nvGraphicFramePr>
        <xdr:cNvPr id="7" name="Chart 29">
          <a:extLst>
            <a:ext uri="{FF2B5EF4-FFF2-40B4-BE49-F238E27FC236}">
              <a16:creationId xmlns:a16="http://schemas.microsoft.com/office/drawing/2014/main" id="{3C02F6A8-CC65-3641-A159-1811117C8A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xdr:colOff>
      <xdr:row>0</xdr:row>
      <xdr:rowOff>0</xdr:rowOff>
    </xdr:from>
    <xdr:to>
      <xdr:col>4</xdr:col>
      <xdr:colOff>571500</xdr:colOff>
      <xdr:row>2</xdr:row>
      <xdr:rowOff>45720</xdr:rowOff>
    </xdr:to>
    <xdr:sp macro="" textlink="">
      <xdr:nvSpPr>
        <xdr:cNvPr id="8" name="TextBox 30">
          <a:extLst>
            <a:ext uri="{FF2B5EF4-FFF2-40B4-BE49-F238E27FC236}">
              <a16:creationId xmlns:a16="http://schemas.microsoft.com/office/drawing/2014/main" id="{D15BE6BE-E338-8D42-BC5A-4B1BA71F733B}"/>
            </a:ext>
          </a:extLst>
        </xdr:cNvPr>
        <xdr:cNvSpPr txBox="1"/>
      </xdr:nvSpPr>
      <xdr:spPr>
        <a:xfrm>
          <a:off x="1" y="0"/>
          <a:ext cx="3809999" cy="45847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w="9525" cmpd="sng">
          <a:solidFill>
            <a:schemeClr val="accent5">
              <a:lumMod val="75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800" b="1">
              <a:solidFill>
                <a:schemeClr val="bg1"/>
              </a:solidFill>
            </a:rPr>
            <a:t>GLOBAL</a:t>
          </a:r>
          <a:r>
            <a:rPr lang="en-US" sz="1800" b="0">
              <a:solidFill>
                <a:schemeClr val="bg1"/>
              </a:solidFill>
            </a:rPr>
            <a:t> </a:t>
          </a:r>
          <a:r>
            <a:rPr lang="en-US" sz="1800" b="1">
              <a:solidFill>
                <a:schemeClr val="bg1"/>
              </a:solidFill>
            </a:rPr>
            <a:t>ENGAGEMENT BY ETHNICITY </a:t>
          </a:r>
        </a:p>
      </xdr:txBody>
    </xdr:sp>
    <xdr:clientData/>
  </xdr:twoCellAnchor>
  <xdr:twoCellAnchor>
    <xdr:from>
      <xdr:col>0</xdr:col>
      <xdr:colOff>0</xdr:colOff>
      <xdr:row>25</xdr:row>
      <xdr:rowOff>167834</xdr:rowOff>
    </xdr:from>
    <xdr:to>
      <xdr:col>27</xdr:col>
      <xdr:colOff>777875</xdr:colOff>
      <xdr:row>26</xdr:row>
      <xdr:rowOff>111125</xdr:rowOff>
    </xdr:to>
    <xdr:sp macro="" textlink="">
      <xdr:nvSpPr>
        <xdr:cNvPr id="11" name="Rectangle 10">
          <a:extLst>
            <a:ext uri="{FF2B5EF4-FFF2-40B4-BE49-F238E27FC236}">
              <a16:creationId xmlns:a16="http://schemas.microsoft.com/office/drawing/2014/main" id="{CD0AD33E-7621-E343-9EC3-89CC6AD17EC2}"/>
            </a:ext>
          </a:extLst>
        </xdr:cNvPr>
        <xdr:cNvSpPr/>
      </xdr:nvSpPr>
      <xdr:spPr>
        <a:xfrm>
          <a:off x="0" y="5327209"/>
          <a:ext cx="22637750" cy="149666"/>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xdr:colOff>
      <xdr:row>25</xdr:row>
      <xdr:rowOff>177800</xdr:rowOff>
    </xdr:from>
    <xdr:to>
      <xdr:col>6</xdr:col>
      <xdr:colOff>698501</xdr:colOff>
      <xdr:row>28</xdr:row>
      <xdr:rowOff>24765</xdr:rowOff>
    </xdr:to>
    <xdr:sp macro="" textlink="">
      <xdr:nvSpPr>
        <xdr:cNvPr id="12" name="TextBox 30">
          <a:extLst>
            <a:ext uri="{FF2B5EF4-FFF2-40B4-BE49-F238E27FC236}">
              <a16:creationId xmlns:a16="http://schemas.microsoft.com/office/drawing/2014/main" id="{36C0EE61-BF26-43F1-B8FC-3715DF385548}"/>
            </a:ext>
          </a:extLst>
        </xdr:cNvPr>
        <xdr:cNvSpPr txBox="1"/>
      </xdr:nvSpPr>
      <xdr:spPr>
        <a:xfrm>
          <a:off x="1" y="5337175"/>
          <a:ext cx="5556250" cy="46609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w="9525" cmpd="sng">
          <a:solidFill>
            <a:schemeClr val="accent5">
              <a:lumMod val="75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800" b="0">
              <a:solidFill>
                <a:schemeClr val="bg1"/>
              </a:solidFill>
            </a:rPr>
            <a:t>  </a:t>
          </a:r>
          <a:r>
            <a:rPr lang="en-US" sz="1800" b="1">
              <a:solidFill>
                <a:schemeClr val="bg1"/>
              </a:solidFill>
            </a:rPr>
            <a:t>DOMAIN ENGAGEMENT DISTRIBUTION</a:t>
          </a:r>
          <a:r>
            <a:rPr lang="en-US" sz="1800" b="1" baseline="0">
              <a:solidFill>
                <a:schemeClr val="bg1"/>
              </a:solidFill>
            </a:rPr>
            <a:t> </a:t>
          </a:r>
          <a:r>
            <a:rPr lang="en-US" sz="1800" b="1">
              <a:solidFill>
                <a:schemeClr val="bg1"/>
              </a:solidFill>
            </a:rPr>
            <a:t>BY ETHNICITY </a:t>
          </a:r>
        </a:p>
      </xdr:txBody>
    </xdr:sp>
    <xdr:clientData/>
  </xdr:twoCellAnchor>
  <xdr:twoCellAnchor>
    <xdr:from>
      <xdr:col>0</xdr:col>
      <xdr:colOff>0</xdr:colOff>
      <xdr:row>27</xdr:row>
      <xdr:rowOff>116841</xdr:rowOff>
    </xdr:from>
    <xdr:to>
      <xdr:col>2</xdr:col>
      <xdr:colOff>334644</xdr:colOff>
      <xdr:row>33</xdr:row>
      <xdr:rowOff>158751</xdr:rowOff>
    </xdr:to>
    <xdr:sp macro="" textlink="">
      <xdr:nvSpPr>
        <xdr:cNvPr id="13" name="TextBox 1">
          <a:extLst>
            <a:ext uri="{FF2B5EF4-FFF2-40B4-BE49-F238E27FC236}">
              <a16:creationId xmlns:a16="http://schemas.microsoft.com/office/drawing/2014/main" id="{2F9EAC55-CCD5-4F8B-96E8-0A99360A3A5D}"/>
            </a:ext>
          </a:extLst>
        </xdr:cNvPr>
        <xdr:cNvSpPr txBox="1"/>
      </xdr:nvSpPr>
      <xdr:spPr>
        <a:xfrm>
          <a:off x="0" y="5260341"/>
          <a:ext cx="1953894" cy="1184910"/>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US" sz="1200" b="0"/>
            <a:t>Figures</a:t>
          </a:r>
          <a:r>
            <a:rPr lang="en-US" sz="1200" b="0" baseline="0"/>
            <a:t> </a:t>
          </a:r>
          <a:r>
            <a:rPr lang="en-US" sz="1200" b="0"/>
            <a:t>Note:</a:t>
          </a:r>
          <a:r>
            <a:rPr lang="en-US" sz="1200" b="0" baseline="0"/>
            <a:t> </a:t>
          </a:r>
          <a:r>
            <a:rPr lang="en-US" sz="1200" b="0"/>
            <a:t>Data Labels in bar</a:t>
          </a:r>
          <a:r>
            <a:rPr lang="en-US" sz="1200" b="0" baseline="0"/>
            <a:t> charts represent the percentage of students in each engagement level category. </a:t>
          </a:r>
          <a:r>
            <a:rPr lang="en-US" sz="1200" b="0">
              <a:solidFill>
                <a:sysClr val="windowText" lastClr="000000"/>
              </a:solidFill>
            </a:rPr>
            <a:t> </a:t>
          </a:r>
        </a:p>
      </xdr:txBody>
    </xdr:sp>
    <xdr:clientData/>
  </xdr:twoCellAnchor>
  <xdr:twoCellAnchor>
    <xdr:from>
      <xdr:col>14</xdr:col>
      <xdr:colOff>333375</xdr:colOff>
      <xdr:row>26</xdr:row>
      <xdr:rowOff>107405</xdr:rowOff>
    </xdr:from>
    <xdr:to>
      <xdr:col>21</xdr:col>
      <xdr:colOff>26352</xdr:colOff>
      <xdr:row>49</xdr:row>
      <xdr:rowOff>39688</xdr:rowOff>
    </xdr:to>
    <xdr:graphicFrame macro="">
      <xdr:nvGraphicFramePr>
        <xdr:cNvPr id="5" name="Chart 40">
          <a:extLst>
            <a:ext uri="{FF2B5EF4-FFF2-40B4-BE49-F238E27FC236}">
              <a16:creationId xmlns:a16="http://schemas.microsoft.com/office/drawing/2014/main" id="{26583983-958D-4644-97E0-A0E810B451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49</xdr:row>
      <xdr:rowOff>13192</xdr:rowOff>
    </xdr:from>
    <xdr:to>
      <xdr:col>27</xdr:col>
      <xdr:colOff>777875</xdr:colOff>
      <xdr:row>49</xdr:row>
      <xdr:rowOff>158750</xdr:rowOff>
    </xdr:to>
    <xdr:sp macro="" textlink="">
      <xdr:nvSpPr>
        <xdr:cNvPr id="10" name="Rectangle 9">
          <a:extLst>
            <a:ext uri="{FF2B5EF4-FFF2-40B4-BE49-F238E27FC236}">
              <a16:creationId xmlns:a16="http://schemas.microsoft.com/office/drawing/2014/main" id="{35EEAC11-15D5-0B4E-90D0-EC906597D32E}"/>
            </a:ext>
          </a:extLst>
        </xdr:cNvPr>
        <xdr:cNvSpPr/>
      </xdr:nvSpPr>
      <xdr:spPr>
        <a:xfrm>
          <a:off x="0" y="10125567"/>
          <a:ext cx="22637750" cy="145558"/>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c:userShapes xmlns:c="http://schemas.openxmlformats.org/drawingml/2006/chart">
  <cdr:relSizeAnchor xmlns:cdr="http://schemas.openxmlformats.org/drawingml/2006/chartDrawing">
    <cdr:from>
      <cdr:x>0.00321</cdr:x>
      <cdr:y>0.91668</cdr:y>
    </cdr:from>
    <cdr:to>
      <cdr:x>0.8109</cdr:x>
      <cdr:y>0.97139</cdr:y>
    </cdr:to>
    <cdr:sp macro="" textlink="">
      <cdr:nvSpPr>
        <cdr:cNvPr id="2" name="TextBox 1">
          <a:extLst xmlns:a="http://schemas.openxmlformats.org/drawingml/2006/main">
            <a:ext uri="{FF2B5EF4-FFF2-40B4-BE49-F238E27FC236}">
              <a16:creationId xmlns:a16="http://schemas.microsoft.com/office/drawing/2014/main" id="{3552EB34-9685-F744-90E8-BBD53D9323DE}"/>
            </a:ext>
          </a:extLst>
        </cdr:cNvPr>
        <cdr:cNvSpPr txBox="1"/>
      </cdr:nvSpPr>
      <cdr:spPr>
        <a:xfrm xmlns:a="http://schemas.openxmlformats.org/drawingml/2006/main">
          <a:off x="35616" y="4742092"/>
          <a:ext cx="8948784" cy="28302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200" b="0"/>
            <a:t>Figure</a:t>
          </a:r>
          <a:r>
            <a:rPr lang="en-US" sz="1200" b="0" baseline="0"/>
            <a:t> </a:t>
          </a:r>
          <a:r>
            <a:rPr lang="en-US" sz="1200" b="0"/>
            <a:t>Note:</a:t>
          </a:r>
          <a:r>
            <a:rPr lang="en-US" sz="1200" b="0" baseline="0"/>
            <a:t> </a:t>
          </a:r>
          <a:r>
            <a:rPr lang="en-US" sz="1200" b="0"/>
            <a:t>Data Labels in bar</a:t>
          </a:r>
          <a:r>
            <a:rPr lang="en-US" sz="1200" b="0" baseline="0"/>
            <a:t> chart represent the percentage of students in each engagement level category. </a:t>
          </a:r>
          <a:r>
            <a:rPr lang="en-US" sz="1200" b="0">
              <a:solidFill>
                <a:sysClr val="windowText" lastClr="000000"/>
              </a:solidFill>
            </a:rPr>
            <a:t> </a:t>
          </a:r>
        </a:p>
      </cdr:txBody>
    </cdr:sp>
  </cdr:relSizeAnchor>
  <cdr:relSizeAnchor xmlns:cdr="http://schemas.openxmlformats.org/drawingml/2006/chartDrawing">
    <cdr:from>
      <cdr:x>0</cdr:x>
      <cdr:y>0</cdr:y>
    </cdr:from>
    <cdr:to>
      <cdr:x>1</cdr:x>
      <cdr:y>0.02775</cdr:y>
    </cdr:to>
    <cdr:sp macro="" textlink="">
      <cdr:nvSpPr>
        <cdr:cNvPr id="3" name="Rectangle 2">
          <a:extLst xmlns:a="http://schemas.openxmlformats.org/drawingml/2006/main">
            <a:ext uri="{FF2B5EF4-FFF2-40B4-BE49-F238E27FC236}">
              <a16:creationId xmlns:a16="http://schemas.microsoft.com/office/drawing/2014/main" id="{C708D2B7-FA93-4A40-A51E-8570B69A65C1}"/>
            </a:ext>
          </a:extLst>
        </cdr:cNvPr>
        <cdr:cNvSpPr/>
      </cdr:nvSpPr>
      <cdr:spPr>
        <a:xfrm xmlns:a="http://schemas.openxmlformats.org/drawingml/2006/main">
          <a:off x="0" y="0"/>
          <a:ext cx="10906124" cy="155575"/>
        </a:xfrm>
        <a:prstGeom xmlns:a="http://schemas.openxmlformats.org/drawingml/2006/main" prst="rect">
          <a:avLst/>
        </a:prstGeom>
        <a:gradFill xmlns:a="http://schemas.openxmlformats.org/drawingml/2006/main"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persons/person.xml><?xml version="1.0" encoding="utf-8"?>
<personList xmlns="http://schemas.microsoft.com/office/spreadsheetml/2018/threadedcomments" xmlns:x="http://schemas.openxmlformats.org/spreadsheetml/2006/main">
  <person displayName="Sabatini, Ariel" id="{DF5DD93D-AF70-481C-9A96-139DE2558EE7}" userId="asabatini@air.org" providerId="PeoplePicker"/>
  <person displayName="Sidford, Harriet" id="{466723CF-5643-4F2C-844D-2345D07AC9FA}" userId="S::hsidford@air.org::308810a0-84fd-4d4e-b787-385cbbc41953"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own, Megan" refreshedDate="44238.622715740741" createdVersion="6" refreshedVersion="6" minRefreshableVersion="3" recordCount="1007" xr:uid="{3E8C8048-09CB-417B-9053-786C2E293B78}">
  <cacheSource type="worksheet">
    <worksheetSource ref="A1:V1048576" sheet="ES Longitudinal Raw Data"/>
  </cacheSource>
  <cacheFields count="24">
    <cacheField name="Student First Name" numFmtId="0">
      <sharedItems containsString="0" containsBlank="1" containsNumber="1" containsInteger="1" minValue="0" maxValue="0"/>
    </cacheField>
    <cacheField name="Student Last Name " numFmtId="0">
      <sharedItems containsString="0" containsBlank="1" containsNumber="1" containsInteger="1" minValue="0" maxValue="0"/>
    </cacheField>
    <cacheField name="Student ID " numFmtId="0">
      <sharedItems containsString="0" containsBlank="1" containsNumber="1" containsInteger="1" minValue="0" maxValue="999" count="10">
        <n v="0"/>
        <m/>
        <n v="456" u="1"/>
        <n v="567" u="1"/>
        <n v="999" u="1"/>
        <n v="345" u="1"/>
        <n v="123" u="1"/>
        <n v="234" u="1"/>
        <n v="789" u="1"/>
        <n v="678" u="1"/>
      </sharedItems>
    </cacheField>
    <cacheField name="Date of Birth" numFmtId="14">
      <sharedItems containsBlank="1"/>
    </cacheField>
    <cacheField name="Grade" numFmtId="0">
      <sharedItems containsBlank="1" count="8">
        <s v="Kindergarten"/>
        <m/>
        <s v="2nd Grade" u="1"/>
        <s v="4th Grade" u="1"/>
        <s v="3rd Grade" u="1"/>
        <s v="5th Grade" u="1"/>
        <e v="#N/A" u="1"/>
        <s v="1st Grade" u="1"/>
      </sharedItems>
    </cacheField>
    <cacheField name="School Name" numFmtId="0">
      <sharedItems containsBlank="1"/>
    </cacheField>
    <cacheField name="Learning Experience" numFmtId="0">
      <sharedItems containsBlank="1" count="5">
        <e v="#N/A"/>
        <m/>
        <s v="Hybrid" u="1"/>
        <s v="Virtual" u="1"/>
        <s v="In-person" u="1"/>
      </sharedItems>
    </cacheField>
    <cacheField name="Race" numFmtId="0">
      <sharedItems containsBlank="1" count="10">
        <e v="#N/A"/>
        <m/>
        <s v="Black/African American" u="1"/>
        <s v="Asian" u="1"/>
        <s v="Native Hawaiian/Pacific Islander" u="1"/>
        <s v="White" u="1"/>
        <s v="Two races or more" u="1"/>
        <s v="Other" u="1"/>
        <s v="American Indian/Alaskan Native" u="1"/>
        <s v="Unknown" u="1"/>
      </sharedItems>
    </cacheField>
    <cacheField name="Ethnicity" numFmtId="0">
      <sharedItems containsBlank="1" count="5">
        <e v="#N/A"/>
        <m/>
        <s v="Hispanic/Latino" u="1"/>
        <s v="Other" u="1"/>
        <s v="Not Hispanic/Latino" u="1"/>
      </sharedItems>
    </cacheField>
    <cacheField name="Gender" numFmtId="0">
      <sharedItems containsBlank="1" count="9">
        <e v="#N/A"/>
        <m/>
        <s v="Transgender Female" u="1"/>
        <s v="Female" u="1"/>
        <s v="Transgender Male" u="1"/>
        <s v="Non-binary" u="1"/>
        <s v="Other" u="1"/>
        <s v="Male" u="1"/>
        <s v="Unknown" u="1"/>
      </sharedItems>
    </cacheField>
    <cacheField name="Date of Entry" numFmtId="0">
      <sharedItems containsNonDate="0" containsDate="1" containsString="0" containsBlank="1" minDate="1899-12-30T00:00:00" maxDate="1899-12-31T00:00:00" count="2">
        <d v="1899-12-30T00:00:00"/>
        <m/>
      </sharedItems>
      <fieldGroup par="23" base="10">
        <rangePr groupBy="months" startDate="1899-12-30T00:00:00" endDate="1899-12-31T00:00:00"/>
        <groupItems count="14">
          <s v="(blank)"/>
          <s v="Jan"/>
          <s v="Feb"/>
          <s v="Mar"/>
          <s v="Apr"/>
          <s v="May"/>
          <s v="Jun"/>
          <s v="Jul"/>
          <s v="Aug"/>
          <s v="Sep"/>
          <s v="Oct"/>
          <s v="Nov"/>
          <s v="Dec"/>
          <s v="&gt;1/1/1900"/>
        </groupItems>
      </fieldGroup>
    </cacheField>
    <cacheField name="Responding Parent (Students Grades K-4 Only)" numFmtId="0">
      <sharedItems containsBlank="1"/>
    </cacheField>
    <cacheField name="Emotional Engagement Average " numFmtId="0">
      <sharedItems containsBlank="1" containsMixedTypes="1" containsNumber="1" containsInteger="1" minValue="0" maxValue="0"/>
    </cacheField>
    <cacheField name="Emotional Engagement Category" numFmtId="0">
      <sharedItems containsBlank="1" containsMixedTypes="1" containsNumber="1" containsInteger="1" minValue="0" maxValue="0"/>
    </cacheField>
    <cacheField name="Social Engagement Average" numFmtId="0">
      <sharedItems containsBlank="1" containsMixedTypes="1" containsNumber="1" minValue="0" maxValue="2.75"/>
    </cacheField>
    <cacheField name="Social Engagement Category" numFmtId="0">
      <sharedItems containsBlank="1" containsMixedTypes="1" containsNumber="1" containsInteger="1" minValue="0" maxValue="0"/>
    </cacheField>
    <cacheField name="Behavioral Engagement Average" numFmtId="0">
      <sharedItems containsBlank="1" containsMixedTypes="1" containsNumber="1" minValue="0" maxValue="2.5"/>
    </cacheField>
    <cacheField name="Behavioral Engagement Category" numFmtId="0">
      <sharedItems containsBlank="1" containsMixedTypes="1" containsNumber="1" containsInteger="1" minValue="0" maxValue="0"/>
    </cacheField>
    <cacheField name="Cognitive Engagement Average" numFmtId="0">
      <sharedItems containsBlank="1" containsMixedTypes="1" containsNumber="1" minValue="0" maxValue="3.3333333333333335"/>
    </cacheField>
    <cacheField name="Cognitive Engagement Category" numFmtId="0">
      <sharedItems containsBlank="1" containsMixedTypes="1" containsNumber="1" containsInteger="1" minValue="0" maxValue="0"/>
    </cacheField>
    <cacheField name="Global Engagement Average ▼" numFmtId="0">
      <sharedItems containsBlank="1" containsMixedTypes="1" containsNumber="1" minValue="0" maxValue="2.5208333333333335"/>
    </cacheField>
    <cacheField name="GLOBAL ENGAGEMENT CATEGORY▼" numFmtId="0">
      <sharedItems containsBlank="1" containsMixedTypes="1" containsNumber="1" containsInteger="1" minValue="0" maxValue="0"/>
    </cacheField>
    <cacheField name="Quarters" numFmtId="0" databaseField="0">
      <fieldGroup base="10">
        <rangePr groupBy="quarters" startDate="1899-12-30T00:00:00" endDate="1899-12-31T00:00:00"/>
        <groupItems count="6">
          <s v="&lt;1/0/1900"/>
          <s v="Qtr1"/>
          <s v="Qtr2"/>
          <s v="Qtr3"/>
          <s v="Qtr4"/>
          <s v="&gt;1/1/1900"/>
        </groupItems>
      </fieldGroup>
    </cacheField>
    <cacheField name="Years" numFmtId="0" databaseField="0">
      <fieldGroup base="10">
        <rangePr groupBy="years" startDate="1899-12-30T00:00:00" endDate="1899-12-31T00:00:00"/>
        <groupItems count="3">
          <s v="&lt;1/0/1900"/>
          <s v="1900"/>
          <s v="&gt;1/1/1900"/>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7">
  <r>
    <n v="0"/>
    <n v="0"/>
    <x v="0"/>
    <e v="#REF!"/>
    <x v="0"/>
    <e v="#REF!"/>
    <x v="0"/>
    <x v="0"/>
    <x v="0"/>
    <x v="0"/>
    <x v="0"/>
    <e v="#REF!"/>
    <e v="#DIV/0!"/>
    <s v="Lower Emotional Engagement"/>
    <n v="2.75"/>
    <s v="Moderate Social Engagement"/>
    <n v="2.5"/>
    <s v="Moderate Behavioral Engagement"/>
    <n v="3.3333333333333335"/>
    <s v="Moderate Cognitive Engagement"/>
    <n v="2.5208333333333335"/>
    <s v="Moderate Engagement"/>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e v="#DIV/0!"/>
    <e v="#DIV/0!"/>
    <e v="#DIV/0!"/>
    <e v="#DIV/0!"/>
    <e v="#DIV/0!"/>
    <e v="#DIV/0!"/>
    <e v="#DIV/0!"/>
    <e v="#DIV/0!"/>
    <e v="#DIV/0!"/>
    <e v="#DIV/0!"/>
  </r>
  <r>
    <n v="0"/>
    <n v="0"/>
    <x v="0"/>
    <e v="#REF!"/>
    <x v="0"/>
    <e v="#REF!"/>
    <x v="0"/>
    <x v="0"/>
    <x v="0"/>
    <x v="0"/>
    <x v="0"/>
    <e v="#REF!"/>
    <n v="0"/>
    <n v="0"/>
    <n v="0"/>
    <n v="0"/>
    <n v="0"/>
    <n v="0"/>
    <n v="0"/>
    <n v="0"/>
    <n v="0"/>
    <n v="0"/>
  </r>
  <r>
    <n v="0"/>
    <n v="0"/>
    <x v="0"/>
    <e v="#REF!"/>
    <x v="0"/>
    <e v="#REF!"/>
    <x v="0"/>
    <x v="0"/>
    <x v="0"/>
    <x v="0"/>
    <x v="0"/>
    <e v="#REF!"/>
    <n v="0"/>
    <n v="0"/>
    <n v="0"/>
    <n v="0"/>
    <n v="0"/>
    <n v="0"/>
    <n v="0"/>
    <n v="0"/>
    <n v="0"/>
    <n v="0"/>
  </r>
  <r>
    <m/>
    <m/>
    <x v="1"/>
    <m/>
    <x v="1"/>
    <m/>
    <x v="1"/>
    <x v="1"/>
    <x v="1"/>
    <x v="1"/>
    <x v="1"/>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3206FE3-7391-4E82-8C8A-5A8F15E13921}" name="PivotTable1" cacheId="2"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4">
  <location ref="X2:Y5" firstHeaderRow="1" firstDataRow="2" firstDataCol="1"/>
  <pivotFields count="24">
    <pivotField showAll="0"/>
    <pivotField showAll="0"/>
    <pivotField showAll="0"/>
    <pivotField showAll="0"/>
    <pivotField axis="axisCol" showAll="0">
      <items count="9">
        <item m="1" x="7"/>
        <item m="1" x="2"/>
        <item m="1" x="4"/>
        <item m="1" x="3"/>
        <item x="0"/>
        <item m="1" x="6"/>
        <item x="1"/>
        <item m="1" x="5"/>
        <item t="default"/>
      </items>
    </pivotField>
    <pivotField showAll="0"/>
    <pivotField showAll="0"/>
    <pivotField showAll="0"/>
    <pivotField showAll="0"/>
    <pivotField showAll="0"/>
    <pivotField axis="axisRow"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items count="7">
        <item sd="0" x="0"/>
        <item sd="0" x="1"/>
        <item sd="0" x="2"/>
        <item sd="0" x="3"/>
        <item sd="0" x="4"/>
        <item x="5"/>
        <item t="default"/>
      </items>
    </pivotField>
    <pivotField axis="axisRow" showAll="0">
      <items count="4">
        <item x="0"/>
        <item h="1" x="1"/>
        <item h="1" x="2"/>
        <item t="default"/>
      </items>
    </pivotField>
  </pivotFields>
  <rowFields count="2">
    <field x="23"/>
    <field x="10"/>
  </rowFields>
  <rowItems count="2">
    <i>
      <x/>
    </i>
    <i r="1">
      <x/>
    </i>
  </rowItems>
  <colFields count="1">
    <field x="4"/>
  </colFields>
  <colItems count="1">
    <i>
      <x v="6"/>
    </i>
  </colItems>
  <dataFields count="1">
    <dataField name="Average of Global Engagement Average ▼" fld="20" subtotal="average" baseField="10" baseItem="0"/>
  </dataFields>
  <chartFormats count="8">
    <chartFormat chart="2" format="45" series="1">
      <pivotArea type="data" outline="0" fieldPosition="0">
        <references count="2">
          <reference field="4294967294" count="1" selected="0">
            <x v="0"/>
          </reference>
          <reference field="4" count="1" selected="0">
            <x v="0"/>
          </reference>
        </references>
      </pivotArea>
    </chartFormat>
    <chartFormat chart="2" format="46" series="1">
      <pivotArea type="data" outline="0" fieldPosition="0">
        <references count="2">
          <reference field="4294967294" count="1" selected="0">
            <x v="0"/>
          </reference>
          <reference field="4" count="1" selected="0">
            <x v="1"/>
          </reference>
        </references>
      </pivotArea>
    </chartFormat>
    <chartFormat chart="2" format="47" series="1">
      <pivotArea type="data" outline="0" fieldPosition="0">
        <references count="2">
          <reference field="4294967294" count="1" selected="0">
            <x v="0"/>
          </reference>
          <reference field="4" count="1" selected="0">
            <x v="2"/>
          </reference>
        </references>
      </pivotArea>
    </chartFormat>
    <chartFormat chart="2" format="48" series="1">
      <pivotArea type="data" outline="0" fieldPosition="0">
        <references count="2">
          <reference field="4294967294" count="1" selected="0">
            <x v="0"/>
          </reference>
          <reference field="4" count="1" selected="0">
            <x v="3"/>
          </reference>
        </references>
      </pivotArea>
    </chartFormat>
    <chartFormat chart="2" format="49" series="1">
      <pivotArea type="data" outline="0" fieldPosition="0">
        <references count="2">
          <reference field="4294967294" count="1" selected="0">
            <x v="0"/>
          </reference>
          <reference field="4" count="1" selected="0">
            <x v="4"/>
          </reference>
        </references>
      </pivotArea>
    </chartFormat>
    <chartFormat chart="2" format="50" series="1">
      <pivotArea type="data" outline="0" fieldPosition="0">
        <references count="2">
          <reference field="4294967294" count="1" selected="0">
            <x v="0"/>
          </reference>
          <reference field="4" count="1" selected="0">
            <x v="5"/>
          </reference>
        </references>
      </pivotArea>
    </chartFormat>
    <chartFormat chart="2" format="51" series="1">
      <pivotArea type="data" outline="0" fieldPosition="0">
        <references count="2">
          <reference field="4294967294" count="1" selected="0">
            <x v="0"/>
          </reference>
          <reference field="4" count="1" selected="0">
            <x v="6"/>
          </reference>
        </references>
      </pivotArea>
    </chartFormat>
    <chartFormat chart="2" format="5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343425E-8F26-4C08-8A06-DD67F714732E}" name="PivotTable4" cacheId="2"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4">
  <location ref="AY2:AZ5" firstHeaderRow="1" firstDataRow="2" firstDataCol="1"/>
  <pivotFields count="24">
    <pivotField showAll="0"/>
    <pivotField showAll="0"/>
    <pivotField showAll="0"/>
    <pivotField showAll="0"/>
    <pivotField showAll="0"/>
    <pivotField showAll="0"/>
    <pivotField showAll="0"/>
    <pivotField showAll="0"/>
    <pivotField axis="axisCol" showAll="0">
      <items count="6">
        <item m="1" x="2"/>
        <item m="1" x="4"/>
        <item m="1" x="3"/>
        <item x="0"/>
        <item x="1"/>
        <item t="default"/>
      </items>
    </pivotField>
    <pivotField showAll="0"/>
    <pivotField axis="axisRow"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items count="7">
        <item sd="0" x="0"/>
        <item sd="0" x="1"/>
        <item sd="0" x="2"/>
        <item sd="0" x="3"/>
        <item sd="0" x="4"/>
        <item x="5"/>
        <item t="default"/>
      </items>
    </pivotField>
    <pivotField axis="axisRow" showAll="0">
      <items count="4">
        <item x="0"/>
        <item h="1" x="1"/>
        <item h="1" x="2"/>
        <item t="default"/>
      </items>
    </pivotField>
  </pivotFields>
  <rowFields count="2">
    <field x="23"/>
    <field x="10"/>
  </rowFields>
  <rowItems count="2">
    <i>
      <x/>
    </i>
    <i r="1">
      <x/>
    </i>
  </rowItems>
  <colFields count="1">
    <field x="8"/>
  </colFields>
  <colItems count="1">
    <i>
      <x v="4"/>
    </i>
  </colItems>
  <dataFields count="1">
    <dataField name="Average of Global Engagement Average ▼" fld="20" subtotal="average" baseField="10" baseItem="0"/>
  </dataFields>
  <chartFormats count="6">
    <chartFormat chart="2" format="10" series="1">
      <pivotArea type="data" outline="0" fieldPosition="0">
        <references count="2">
          <reference field="4294967294" count="1" selected="0">
            <x v="0"/>
          </reference>
          <reference field="8" count="1" selected="0">
            <x v="0"/>
          </reference>
        </references>
      </pivotArea>
    </chartFormat>
    <chartFormat chart="2" format="11" series="1">
      <pivotArea type="data" outline="0" fieldPosition="0">
        <references count="2">
          <reference field="4294967294" count="1" selected="0">
            <x v="0"/>
          </reference>
          <reference field="8" count="1" selected="0">
            <x v="1"/>
          </reference>
        </references>
      </pivotArea>
    </chartFormat>
    <chartFormat chart="2" format="12" series="1">
      <pivotArea type="data" outline="0" fieldPosition="0">
        <references count="2">
          <reference field="4294967294" count="1" selected="0">
            <x v="0"/>
          </reference>
          <reference field="8" count="1" selected="0">
            <x v="2"/>
          </reference>
        </references>
      </pivotArea>
    </chartFormat>
    <chartFormat chart="2" format="13" series="1">
      <pivotArea type="data" outline="0" fieldPosition="0">
        <references count="2">
          <reference field="4294967294" count="1" selected="0">
            <x v="0"/>
          </reference>
          <reference field="8" count="1" selected="0">
            <x v="3"/>
          </reference>
        </references>
      </pivotArea>
    </chartFormat>
    <chartFormat chart="2" format="14" series="1">
      <pivotArea type="data" outline="0" fieldPosition="0">
        <references count="2">
          <reference field="4294967294" count="1" selected="0">
            <x v="0"/>
          </reference>
          <reference field="8" count="1" selected="0">
            <x v="4"/>
          </reference>
        </references>
      </pivotArea>
    </chartFormat>
    <chartFormat chart="2" format="1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28BC2ED-964D-4AB8-9808-3B444040AE0B}" name="PivotTable3" cacheId="2"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4">
  <location ref="AN2:AO5" firstHeaderRow="1" firstDataRow="2" firstDataCol="1"/>
  <pivotFields count="24">
    <pivotField showAll="0"/>
    <pivotField showAll="0"/>
    <pivotField showAll="0"/>
    <pivotField showAll="0"/>
    <pivotField showAll="0"/>
    <pivotField showAll="0"/>
    <pivotField showAll="0"/>
    <pivotField axis="axisCol" showAll="0">
      <items count="11">
        <item m="1" x="8"/>
        <item m="1" x="3"/>
        <item m="1" x="2"/>
        <item m="1" x="4"/>
        <item m="1" x="7"/>
        <item m="1" x="9"/>
        <item m="1" x="5"/>
        <item x="0"/>
        <item x="1"/>
        <item n="Two or more races" m="1" x="6"/>
        <item t="default"/>
      </items>
    </pivotField>
    <pivotField showAll="0"/>
    <pivotField showAll="0"/>
    <pivotField axis="axisRow"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items count="7">
        <item sd="0" x="0"/>
        <item sd="0" x="1"/>
        <item sd="0" x="2"/>
        <item sd="0" x="3"/>
        <item sd="0" x="4"/>
        <item x="5"/>
        <item t="default"/>
      </items>
    </pivotField>
    <pivotField axis="axisRow" showAll="0">
      <items count="4">
        <item x="0"/>
        <item h="1" x="1"/>
        <item h="1" x="2"/>
        <item t="default"/>
      </items>
    </pivotField>
  </pivotFields>
  <rowFields count="2">
    <field x="23"/>
    <field x="10"/>
  </rowFields>
  <rowItems count="2">
    <i>
      <x/>
    </i>
    <i r="1">
      <x/>
    </i>
  </rowItems>
  <colFields count="1">
    <field x="7"/>
  </colFields>
  <colItems count="1">
    <i>
      <x v="8"/>
    </i>
  </colItems>
  <dataFields count="1">
    <dataField name="Average of Global Engagement Average ▼" fld="20" subtotal="average" baseField="10" baseItem="0"/>
  </dataFields>
  <chartFormats count="11">
    <chartFormat chart="2" format="45" series="1">
      <pivotArea type="data" outline="0" fieldPosition="0">
        <references count="2">
          <reference field="4294967294" count="1" selected="0">
            <x v="0"/>
          </reference>
          <reference field="7" count="1" selected="0">
            <x v="0"/>
          </reference>
        </references>
      </pivotArea>
    </chartFormat>
    <chartFormat chart="2" format="46" series="1">
      <pivotArea type="data" outline="0" fieldPosition="0">
        <references count="2">
          <reference field="4294967294" count="1" selected="0">
            <x v="0"/>
          </reference>
          <reference field="7" count="1" selected="0">
            <x v="1"/>
          </reference>
        </references>
      </pivotArea>
    </chartFormat>
    <chartFormat chart="2" format="47" series="1">
      <pivotArea type="data" outline="0" fieldPosition="0">
        <references count="2">
          <reference field="4294967294" count="1" selected="0">
            <x v="0"/>
          </reference>
          <reference field="7" count="1" selected="0">
            <x v="2"/>
          </reference>
        </references>
      </pivotArea>
    </chartFormat>
    <chartFormat chart="2" format="48" series="1">
      <pivotArea type="data" outline="0" fieldPosition="0">
        <references count="2">
          <reference field="4294967294" count="1" selected="0">
            <x v="0"/>
          </reference>
          <reference field="7" count="1" selected="0">
            <x v="3"/>
          </reference>
        </references>
      </pivotArea>
    </chartFormat>
    <chartFormat chart="2" format="49" series="1">
      <pivotArea type="data" outline="0" fieldPosition="0">
        <references count="2">
          <reference field="4294967294" count="1" selected="0">
            <x v="0"/>
          </reference>
          <reference field="7" count="1" selected="0">
            <x v="4"/>
          </reference>
        </references>
      </pivotArea>
    </chartFormat>
    <chartFormat chart="2" format="50" series="1">
      <pivotArea type="data" outline="0" fieldPosition="0">
        <references count="2">
          <reference field="4294967294" count="1" selected="0">
            <x v="0"/>
          </reference>
          <reference field="7" count="1" selected="0">
            <x v="5"/>
          </reference>
        </references>
      </pivotArea>
    </chartFormat>
    <chartFormat chart="2" format="51" series="1">
      <pivotArea type="data" outline="0" fieldPosition="0">
        <references count="2">
          <reference field="4294967294" count="1" selected="0">
            <x v="0"/>
          </reference>
          <reference field="7" count="1" selected="0">
            <x v="6"/>
          </reference>
        </references>
      </pivotArea>
    </chartFormat>
    <chartFormat chart="2" format="52" series="1">
      <pivotArea type="data" outline="0" fieldPosition="0">
        <references count="2">
          <reference field="4294967294" count="1" selected="0">
            <x v="0"/>
          </reference>
          <reference field="7" count="1" selected="0">
            <x v="7"/>
          </reference>
        </references>
      </pivotArea>
    </chartFormat>
    <chartFormat chart="2" format="53" series="1">
      <pivotArea type="data" outline="0" fieldPosition="0">
        <references count="2">
          <reference field="4294967294" count="1" selected="0">
            <x v="0"/>
          </reference>
          <reference field="7" count="1" selected="0">
            <x v="8"/>
          </reference>
        </references>
      </pivotArea>
    </chartFormat>
    <chartFormat chart="2" format="54" series="1">
      <pivotArea type="data" outline="0" fieldPosition="0">
        <references count="2">
          <reference field="4294967294" count="1" selected="0">
            <x v="0"/>
          </reference>
          <reference field="7" count="1" selected="0">
            <x v="9"/>
          </reference>
        </references>
      </pivotArea>
    </chartFormat>
    <chartFormat chart="2" format="5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65E8B30-1CC6-40D4-8A2D-1B9BBC64CBF0}" name="PivotTable5" cacheId="2"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4">
  <location ref="BF2:BG5" firstHeaderRow="1" firstDataRow="2" firstDataCol="1"/>
  <pivotFields count="24">
    <pivotField showAll="0"/>
    <pivotField showAll="0"/>
    <pivotField showAll="0"/>
    <pivotField showAll="0"/>
    <pivotField showAll="0"/>
    <pivotField showAll="0"/>
    <pivotField showAll="0"/>
    <pivotField showAll="0"/>
    <pivotField showAll="0"/>
    <pivotField axis="axisCol" showAll="0">
      <items count="10">
        <item m="1" x="3"/>
        <item m="1" x="7"/>
        <item m="1" x="5"/>
        <item m="1" x="6"/>
        <item m="1" x="2"/>
        <item m="1" x="4"/>
        <item m="1" x="8"/>
        <item x="0"/>
        <item x="1"/>
        <item t="default"/>
      </items>
    </pivotField>
    <pivotField axis="axisRow"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items count="7">
        <item sd="0" x="0"/>
        <item sd="0" x="1"/>
        <item sd="0" x="2"/>
        <item sd="0" x="3"/>
        <item sd="0" x="4"/>
        <item x="5"/>
        <item t="default"/>
      </items>
    </pivotField>
    <pivotField axis="axisRow" showAll="0">
      <items count="4">
        <item x="0"/>
        <item h="1" x="1"/>
        <item h="1" x="2"/>
        <item t="default"/>
      </items>
    </pivotField>
  </pivotFields>
  <rowFields count="2">
    <field x="23"/>
    <field x="10"/>
  </rowFields>
  <rowItems count="2">
    <i>
      <x/>
    </i>
    <i r="1">
      <x/>
    </i>
  </rowItems>
  <colFields count="1">
    <field x="9"/>
  </colFields>
  <colItems count="1">
    <i>
      <x v="8"/>
    </i>
  </colItems>
  <dataFields count="1">
    <dataField name="Average of Global Engagement Average ▼" fld="20" subtotal="average" baseField="10" baseItem="0"/>
  </dataFields>
  <chartFormats count="10">
    <chartFormat chart="2" format="18" series="1">
      <pivotArea type="data" outline="0" fieldPosition="0">
        <references count="2">
          <reference field="4294967294" count="1" selected="0">
            <x v="0"/>
          </reference>
          <reference field="9" count="1" selected="0">
            <x v="0"/>
          </reference>
        </references>
      </pivotArea>
    </chartFormat>
    <chartFormat chart="2" format="19" series="1">
      <pivotArea type="data" outline="0" fieldPosition="0">
        <references count="2">
          <reference field="4294967294" count="1" selected="0">
            <x v="0"/>
          </reference>
          <reference field="9" count="1" selected="0">
            <x v="1"/>
          </reference>
        </references>
      </pivotArea>
    </chartFormat>
    <chartFormat chart="2" format="20" series="1">
      <pivotArea type="data" outline="0" fieldPosition="0">
        <references count="2">
          <reference field="4294967294" count="1" selected="0">
            <x v="0"/>
          </reference>
          <reference field="9" count="1" selected="0">
            <x v="2"/>
          </reference>
        </references>
      </pivotArea>
    </chartFormat>
    <chartFormat chart="2" format="21" series="1">
      <pivotArea type="data" outline="0" fieldPosition="0">
        <references count="2">
          <reference field="4294967294" count="1" selected="0">
            <x v="0"/>
          </reference>
          <reference field="9" count="1" selected="0">
            <x v="3"/>
          </reference>
        </references>
      </pivotArea>
    </chartFormat>
    <chartFormat chart="2" format="22" series="1">
      <pivotArea type="data" outline="0" fieldPosition="0">
        <references count="2">
          <reference field="4294967294" count="1" selected="0">
            <x v="0"/>
          </reference>
          <reference field="9" count="1" selected="0">
            <x v="4"/>
          </reference>
        </references>
      </pivotArea>
    </chartFormat>
    <chartFormat chart="2" format="23" series="1">
      <pivotArea type="data" outline="0" fieldPosition="0">
        <references count="2">
          <reference field="4294967294" count="1" selected="0">
            <x v="0"/>
          </reference>
          <reference field="9" count="1" selected="0">
            <x v="5"/>
          </reference>
        </references>
      </pivotArea>
    </chartFormat>
    <chartFormat chart="2" format="24" series="1">
      <pivotArea type="data" outline="0" fieldPosition="0">
        <references count="2">
          <reference field="4294967294" count="1" selected="0">
            <x v="0"/>
          </reference>
          <reference field="9" count="1" selected="0">
            <x v="6"/>
          </reference>
        </references>
      </pivotArea>
    </chartFormat>
    <chartFormat chart="2" format="25" series="1">
      <pivotArea type="data" outline="0" fieldPosition="0">
        <references count="2">
          <reference field="4294967294" count="1" selected="0">
            <x v="0"/>
          </reference>
          <reference field="9" count="1" selected="0">
            <x v="7"/>
          </reference>
        </references>
      </pivotArea>
    </chartFormat>
    <chartFormat chart="2" format="26" series="1">
      <pivotArea type="data" outline="0" fieldPosition="0">
        <references count="2">
          <reference field="4294967294" count="1" selected="0">
            <x v="0"/>
          </reference>
          <reference field="9" count="1" selected="0">
            <x v="8"/>
          </reference>
        </references>
      </pivotArea>
    </chartFormat>
    <chartFormat chart="2" format="2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3F60CB3-0AB2-4A6A-B151-AE45E62F470E}" name="PivotTable6" cacheId="2"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6">
  <location ref="BU2:BV5" firstHeaderRow="1" firstDataRow="2" firstDataCol="1"/>
  <pivotFields count="24">
    <pivotField showAll="0"/>
    <pivotField showAll="0"/>
    <pivotField axis="axisCol" showAll="0">
      <items count="11">
        <item x="0"/>
        <item m="1" x="6"/>
        <item m="1" x="7"/>
        <item m="1" x="5"/>
        <item m="1" x="2"/>
        <item m="1" x="3"/>
        <item m="1" x="9"/>
        <item m="1" x="8"/>
        <item x="1"/>
        <item m="1" x="4"/>
        <item t="default"/>
      </items>
    </pivotField>
    <pivotField showAll="0"/>
    <pivotField showAll="0"/>
    <pivotField showAll="0"/>
    <pivotField showAll="0"/>
    <pivotField showAll="0"/>
    <pivotField showAll="0"/>
    <pivotField showAll="0"/>
    <pivotField axis="axisRow"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items count="7">
        <item sd="0" x="0"/>
        <item sd="0" x="1"/>
        <item sd="0" x="2"/>
        <item sd="0" x="3"/>
        <item sd="0" x="4"/>
        <item x="5"/>
        <item t="default"/>
      </items>
    </pivotField>
    <pivotField axis="axisRow" showAll="0">
      <items count="4">
        <item x="0"/>
        <item h="1" x="1"/>
        <item h="1" x="2"/>
        <item t="default"/>
      </items>
    </pivotField>
  </pivotFields>
  <rowFields count="2">
    <field x="23"/>
    <field x="10"/>
  </rowFields>
  <rowItems count="2">
    <i>
      <x/>
    </i>
    <i r="1">
      <x/>
    </i>
  </rowItems>
  <colFields count="1">
    <field x="2"/>
  </colFields>
  <colItems count="1">
    <i>
      <x v="8"/>
    </i>
  </colItems>
  <dataFields count="1">
    <dataField name="Average of Global Engagement Average ▼" fld="20" subtotal="average" baseField="10" baseItem="0"/>
  </dataFields>
  <chartFormats count="10">
    <chartFormat chart="2" format="18" series="1">
      <pivotArea type="data" outline="0" fieldPosition="0">
        <references count="2">
          <reference field="4294967294" count="1" selected="0">
            <x v="0"/>
          </reference>
          <reference field="2" count="1" selected="0">
            <x v="0"/>
          </reference>
        </references>
      </pivotArea>
    </chartFormat>
    <chartFormat chart="2" format="19" series="1">
      <pivotArea type="data" outline="0" fieldPosition="0">
        <references count="2">
          <reference field="4294967294" count="1" selected="0">
            <x v="0"/>
          </reference>
          <reference field="2" count="1" selected="0">
            <x v="1"/>
          </reference>
        </references>
      </pivotArea>
    </chartFormat>
    <chartFormat chart="2" format="20" series="1">
      <pivotArea type="data" outline="0" fieldPosition="0">
        <references count="2">
          <reference field="4294967294" count="1" selected="0">
            <x v="0"/>
          </reference>
          <reference field="2" count="1" selected="0">
            <x v="2"/>
          </reference>
        </references>
      </pivotArea>
    </chartFormat>
    <chartFormat chart="2" format="21" series="1">
      <pivotArea type="data" outline="0" fieldPosition="0">
        <references count="2">
          <reference field="4294967294" count="1" selected="0">
            <x v="0"/>
          </reference>
          <reference field="2" count="1" selected="0">
            <x v="3"/>
          </reference>
        </references>
      </pivotArea>
    </chartFormat>
    <chartFormat chart="2" format="22" series="1">
      <pivotArea type="data" outline="0" fieldPosition="0">
        <references count="2">
          <reference field="4294967294" count="1" selected="0">
            <x v="0"/>
          </reference>
          <reference field="2" count="1" selected="0">
            <x v="4"/>
          </reference>
        </references>
      </pivotArea>
    </chartFormat>
    <chartFormat chart="2" format="23" series="1">
      <pivotArea type="data" outline="0" fieldPosition="0">
        <references count="2">
          <reference field="4294967294" count="1" selected="0">
            <x v="0"/>
          </reference>
          <reference field="2" count="1" selected="0">
            <x v="5"/>
          </reference>
        </references>
      </pivotArea>
    </chartFormat>
    <chartFormat chart="2" format="24" series="1">
      <pivotArea type="data" outline="0" fieldPosition="0">
        <references count="2">
          <reference field="4294967294" count="1" selected="0">
            <x v="0"/>
          </reference>
          <reference field="2" count="1" selected="0">
            <x v="6"/>
          </reference>
        </references>
      </pivotArea>
    </chartFormat>
    <chartFormat chart="2" format="25" series="1">
      <pivotArea type="data" outline="0" fieldPosition="0">
        <references count="2">
          <reference field="4294967294" count="1" selected="0">
            <x v="0"/>
          </reference>
          <reference field="2" count="1" selected="0">
            <x v="7"/>
          </reference>
        </references>
      </pivotArea>
    </chartFormat>
    <chartFormat chart="2" format="26" series="1">
      <pivotArea type="data" outline="0" fieldPosition="0">
        <references count="2">
          <reference field="4294967294" count="1" selected="0">
            <x v="0"/>
          </reference>
          <reference field="2" count="1" selected="0">
            <x v="8"/>
          </reference>
        </references>
      </pivotArea>
    </chartFormat>
    <chartFormat chart="2" format="2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95EE5C5-70F0-456F-B982-43A289F91303}" name="PivotTable8" cacheId="2"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chartFormat="4">
  <location ref="BR2:BS4" firstHeaderRow="1" firstDataRow="1" firstDataCol="1"/>
  <pivotFields count="24">
    <pivotField showAll="0"/>
    <pivotField showAll="0"/>
    <pivotField showAll="0"/>
    <pivotField showAll="0"/>
    <pivotField showAll="0"/>
    <pivotField showAll="0"/>
    <pivotField showAll="0"/>
    <pivotField showAll="0"/>
    <pivotField showAll="0"/>
    <pivotField showAll="0"/>
    <pivotField axis="axisRow"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defaultSubtotal="0">
      <items count="6">
        <item sd="0" x="0"/>
        <item sd="0" x="1"/>
        <item sd="0" x="2"/>
        <item sd="0" x="3"/>
        <item sd="0" x="4"/>
        <item x="5"/>
      </items>
    </pivotField>
    <pivotField axis="axisRow" showAll="0" defaultSubtotal="0">
      <items count="3">
        <item x="0"/>
        <item h="1" x="1"/>
        <item h="1" x="2"/>
      </items>
    </pivotField>
  </pivotFields>
  <rowFields count="2">
    <field x="23"/>
    <field x="10"/>
  </rowFields>
  <rowItems count="2">
    <i>
      <x/>
    </i>
    <i r="1">
      <x/>
    </i>
  </rowItems>
  <colItems count="1">
    <i/>
  </colItems>
  <dataFields count="1">
    <dataField name="Average of Global Engagement Average ▼" fld="20" subtotal="average" baseField="0" baseItem="1230978560"/>
  </dataFields>
  <chartFormats count="2">
    <chartFormat chart="2" format="2"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0B9289B-C99B-4816-BCD5-BD33A398EB37}" name="PivotTable2" cacheId="2"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4">
  <location ref="AG2:AH5" firstHeaderRow="1" firstDataRow="2" firstDataCol="1"/>
  <pivotFields count="24">
    <pivotField showAll="0"/>
    <pivotField showAll="0"/>
    <pivotField showAll="0"/>
    <pivotField showAll="0"/>
    <pivotField showAll="0"/>
    <pivotField showAll="0"/>
    <pivotField axis="axisCol" showAll="0">
      <items count="6">
        <item m="1" x="2"/>
        <item m="1" x="4"/>
        <item m="1" x="3"/>
        <item x="0"/>
        <item x="1"/>
        <item t="default"/>
      </items>
    </pivotField>
    <pivotField showAll="0"/>
    <pivotField showAll="0"/>
    <pivotField showAll="0"/>
    <pivotField axis="axisRow"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items count="7">
        <item sd="0" x="0"/>
        <item sd="0" x="1"/>
        <item sd="0" x="2"/>
        <item sd="0" x="3"/>
        <item sd="0" x="4"/>
        <item x="5"/>
        <item t="default"/>
      </items>
    </pivotField>
    <pivotField axis="axisRow" showAll="0">
      <items count="4">
        <item x="0"/>
        <item h="1" x="1"/>
        <item h="1" x="2"/>
        <item t="default"/>
      </items>
    </pivotField>
  </pivotFields>
  <rowFields count="2">
    <field x="23"/>
    <field x="10"/>
  </rowFields>
  <rowItems count="2">
    <i>
      <x/>
    </i>
    <i r="1">
      <x/>
    </i>
  </rowItems>
  <colFields count="1">
    <field x="6"/>
  </colFields>
  <colItems count="1">
    <i>
      <x v="4"/>
    </i>
  </colItems>
  <dataFields count="1">
    <dataField name="Average of Global Engagement Average ▼" fld="20" subtotal="average" baseField="10" baseItem="0"/>
  </dataFields>
  <chartFormats count="6">
    <chartFormat chart="2" format="45" series="1">
      <pivotArea type="data" outline="0" fieldPosition="0">
        <references count="2">
          <reference field="4294967294" count="1" selected="0">
            <x v="0"/>
          </reference>
          <reference field="6" count="1" selected="0">
            <x v="0"/>
          </reference>
        </references>
      </pivotArea>
    </chartFormat>
    <chartFormat chart="2" format="46" series="1">
      <pivotArea type="data" outline="0" fieldPosition="0">
        <references count="2">
          <reference field="4294967294" count="1" selected="0">
            <x v="0"/>
          </reference>
          <reference field="6" count="1" selected="0">
            <x v="1"/>
          </reference>
        </references>
      </pivotArea>
    </chartFormat>
    <chartFormat chart="2" format="47" series="1">
      <pivotArea type="data" outline="0" fieldPosition="0">
        <references count="2">
          <reference field="4294967294" count="1" selected="0">
            <x v="0"/>
          </reference>
          <reference field="6" count="1" selected="0">
            <x v="2"/>
          </reference>
        </references>
      </pivotArea>
    </chartFormat>
    <chartFormat chart="2" format="48" series="1">
      <pivotArea type="data" outline="0" fieldPosition="0">
        <references count="2">
          <reference field="4294967294" count="1" selected="0">
            <x v="0"/>
          </reference>
          <reference field="6" count="1" selected="0">
            <x v="3"/>
          </reference>
        </references>
      </pivotArea>
    </chartFormat>
    <chartFormat chart="2" format="49" series="1">
      <pivotArea type="data" outline="0" fieldPosition="0">
        <references count="2">
          <reference field="4294967294" count="1" selected="0">
            <x v="0"/>
          </reference>
          <reference field="6" count="1" selected="0">
            <x v="4"/>
          </reference>
        </references>
      </pivotArea>
    </chartFormat>
    <chartFormat chart="2" format="5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D3" dT="2020-12-01T20:43:45.21" personId="{466723CF-5643-4F2C-844D-2345D07AC9FA}" id="{9A7F5EE2-D25A-4BD4-98F3-54E63C26429A}">
    <text>@Sabatini, ArielI think the description for the Average reengagement scores needs to be changed because it sill mentions all the two groups of grades. I think it can just say "This graph compares the overall gloabl engagement scores to scores across the different domains (emotional, social, behavioral, cognitive).</text>
    <mentions>
      <mention mentionpersonId="{DF5DD93D-AF70-481C-9A96-139DE2558EE7}" mentionId="{B00531D2-44B8-4473-9BCE-3537E8900291}" startIndex="0" length="16"/>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D23B5-2386-964A-8190-E9CA6F8DDA4E}">
  <dimension ref="A1:C15"/>
  <sheetViews>
    <sheetView tabSelected="1" zoomScaleNormal="100" workbookViewId="0">
      <selection activeCell="A2" sqref="A2:C2"/>
    </sheetView>
  </sheetViews>
  <sheetFormatPr defaultColWidth="7.625" defaultRowHeight="18.75"/>
  <cols>
    <col min="1" max="1" width="6.125" style="202" customWidth="1"/>
    <col min="2" max="2" width="29.5" style="200" customWidth="1"/>
    <col min="3" max="3" width="93.625" style="200" customWidth="1"/>
    <col min="4" max="16384" width="7.625" style="200"/>
  </cols>
  <sheetData>
    <row r="1" spans="1:3" s="199" customFormat="1" ht="47.45" customHeight="1">
      <c r="A1" s="342"/>
      <c r="B1" s="343"/>
      <c r="C1" s="343"/>
    </row>
    <row r="2" spans="1:3" s="300" customFormat="1" ht="174.6" customHeight="1">
      <c r="A2" s="344" t="s">
        <v>182</v>
      </c>
      <c r="B2" s="345"/>
      <c r="C2" s="346"/>
    </row>
    <row r="3" spans="1:3">
      <c r="A3" s="301"/>
      <c r="B3" s="302" t="s">
        <v>0</v>
      </c>
      <c r="C3" s="303" t="s">
        <v>118</v>
      </c>
    </row>
    <row r="4" spans="1:3">
      <c r="A4" s="125"/>
      <c r="B4" s="304" t="s">
        <v>171</v>
      </c>
      <c r="C4" s="305" t="s">
        <v>119</v>
      </c>
    </row>
    <row r="5" spans="1:3">
      <c r="A5" s="125"/>
      <c r="B5" s="304" t="s">
        <v>172</v>
      </c>
      <c r="C5" s="305" t="s">
        <v>152</v>
      </c>
    </row>
    <row r="6" spans="1:3">
      <c r="A6" s="125"/>
      <c r="B6" s="304" t="s">
        <v>173</v>
      </c>
      <c r="C6" s="305" t="s">
        <v>153</v>
      </c>
    </row>
    <row r="7" spans="1:3">
      <c r="A7" s="125"/>
      <c r="B7" s="304" t="s">
        <v>179</v>
      </c>
      <c r="C7" s="305" t="s">
        <v>154</v>
      </c>
    </row>
    <row r="8" spans="1:3">
      <c r="A8" s="125"/>
      <c r="B8" s="304" t="s">
        <v>178</v>
      </c>
      <c r="C8" s="305" t="s">
        <v>155</v>
      </c>
    </row>
    <row r="9" spans="1:3">
      <c r="A9" s="125"/>
      <c r="B9" s="304" t="s">
        <v>174</v>
      </c>
      <c r="C9" s="305" t="s">
        <v>156</v>
      </c>
    </row>
    <row r="10" spans="1:3">
      <c r="A10" s="125"/>
      <c r="B10" s="304" t="s">
        <v>175</v>
      </c>
      <c r="C10" s="305" t="s">
        <v>157</v>
      </c>
    </row>
    <row r="11" spans="1:3" ht="27">
      <c r="A11" s="125"/>
      <c r="B11" s="304" t="s">
        <v>176</v>
      </c>
      <c r="C11" s="305" t="s">
        <v>158</v>
      </c>
    </row>
    <row r="12" spans="1:3">
      <c r="A12" s="306"/>
      <c r="B12" s="304" t="s">
        <v>177</v>
      </c>
      <c r="C12" s="307" t="s">
        <v>120</v>
      </c>
    </row>
    <row r="13" spans="1:3" ht="56.45" customHeight="1">
      <c r="A13" s="308"/>
      <c r="B13" s="309"/>
      <c r="C13" s="310"/>
    </row>
    <row r="14" spans="1:3">
      <c r="A14" s="311"/>
      <c r="B14" s="201"/>
      <c r="C14" s="201"/>
    </row>
    <row r="15" spans="1:3">
      <c r="B15" s="201"/>
      <c r="C15" s="201"/>
    </row>
  </sheetData>
  <mergeCells count="2">
    <mergeCell ref="A1:C1"/>
    <mergeCell ref="A2:C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09C7D-DF8C-4815-83DC-4920CF20EB77}">
  <dimension ref="A1"/>
  <sheetViews>
    <sheetView zoomScale="40" zoomScaleNormal="40" workbookViewId="0">
      <selection activeCell="AF33" sqref="AF33"/>
    </sheetView>
  </sheetViews>
  <sheetFormatPr defaultColWidth="10.625" defaultRowHeight="15.75"/>
  <cols>
    <col min="1" max="16384" width="10.625" style="142"/>
  </cols>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E28FF-F22E-4B17-8874-D11338CDAC44}">
  <dimension ref="A1:BV1007"/>
  <sheetViews>
    <sheetView topLeftCell="D1" workbookViewId="0">
      <selection activeCell="E1" sqref="E1"/>
    </sheetView>
  </sheetViews>
  <sheetFormatPr defaultColWidth="8.875" defaultRowHeight="15.75"/>
  <cols>
    <col min="1" max="3" width="9" customWidth="1"/>
    <col min="4" max="4" width="9.375" style="180" customWidth="1"/>
    <col min="5" max="10" width="9" customWidth="1"/>
    <col min="11" max="11" width="11.125" customWidth="1"/>
    <col min="12" max="12" width="9" style="291" customWidth="1"/>
    <col min="13" max="22" width="9" customWidth="1"/>
    <col min="24" max="24" width="36.875" bestFit="1" customWidth="1"/>
    <col min="25" max="25" width="15.125" bestFit="1" customWidth="1"/>
    <col min="26" max="26" width="9.625" bestFit="1" customWidth="1"/>
    <col min="27" max="28" width="9.375" bestFit="1" customWidth="1"/>
    <col min="29" max="29" width="11.875" bestFit="1" customWidth="1"/>
    <col min="30" max="31" width="6.875" bestFit="1" customWidth="1"/>
    <col min="32" max="32" width="11.875" bestFit="1" customWidth="1"/>
    <col min="33" max="33" width="36.875" bestFit="1" customWidth="1"/>
    <col min="34" max="34" width="15.125" bestFit="1" customWidth="1"/>
    <col min="35" max="35" width="8.875" bestFit="1" customWidth="1"/>
    <col min="36" max="36" width="11.875" bestFit="1" customWidth="1"/>
    <col min="37" max="37" width="7.125" bestFit="1" customWidth="1"/>
    <col min="38" max="38" width="6.875" bestFit="1" customWidth="1"/>
    <col min="40" max="40" width="36.875" bestFit="1" customWidth="1"/>
    <col min="41" max="41" width="15.125" bestFit="1" customWidth="1"/>
    <col min="42" max="42" width="11.875" bestFit="1" customWidth="1"/>
    <col min="43" max="43" width="20.875" bestFit="1" customWidth="1"/>
    <col min="44" max="44" width="28.5" bestFit="1" customWidth="1"/>
    <col min="45" max="45" width="5.875" bestFit="1" customWidth="1"/>
    <col min="46" max="46" width="6.875" bestFit="1" customWidth="1"/>
    <col min="47" max="47" width="16.625" bestFit="1" customWidth="1"/>
    <col min="48" max="48" width="7.125" bestFit="1" customWidth="1"/>
    <col min="49" max="49" width="6.875" bestFit="1" customWidth="1"/>
    <col min="51" max="51" width="36.875" bestFit="1" customWidth="1"/>
    <col min="52" max="52" width="15.125" bestFit="1" customWidth="1"/>
    <col min="53" max="53" width="17.875" bestFit="1" customWidth="1"/>
    <col min="54" max="54" width="5.875" bestFit="1" customWidth="1"/>
    <col min="55" max="55" width="7.125" bestFit="1" customWidth="1"/>
    <col min="56" max="56" width="6.875" bestFit="1" customWidth="1"/>
    <col min="58" max="58" width="36.875" bestFit="1" customWidth="1"/>
    <col min="59" max="59" width="15.125" bestFit="1" customWidth="1"/>
    <col min="60" max="60" width="11.875" bestFit="1" customWidth="1"/>
    <col min="61" max="61" width="18" bestFit="1" customWidth="1"/>
    <col min="62" max="62" width="5.875" bestFit="1" customWidth="1"/>
    <col min="63" max="63" width="18.125" bestFit="1" customWidth="1"/>
    <col min="64" max="64" width="16.375" bestFit="1" customWidth="1"/>
    <col min="65" max="65" width="9.125" bestFit="1" customWidth="1"/>
    <col min="66" max="66" width="7.125" bestFit="1" customWidth="1"/>
    <col min="67" max="67" width="6.875" bestFit="1" customWidth="1"/>
    <col min="68" max="69" width="6.875" customWidth="1"/>
    <col min="70" max="70" width="12.375" bestFit="1" customWidth="1"/>
    <col min="71" max="71" width="36.875" bestFit="1" customWidth="1"/>
    <col min="73" max="73" width="36.875" bestFit="1" customWidth="1"/>
    <col min="74" max="74" width="15.125" bestFit="1" customWidth="1"/>
    <col min="75" max="75" width="3.875" bestFit="1" customWidth="1"/>
    <col min="76" max="76" width="6.875" bestFit="1" customWidth="1"/>
    <col min="77" max="77" width="11.875" bestFit="1" customWidth="1"/>
    <col min="78" max="78" width="3.875" bestFit="1" customWidth="1"/>
    <col min="79" max="79" width="4.875" bestFit="1" customWidth="1"/>
    <col min="80" max="81" width="3.875" bestFit="1" customWidth="1"/>
    <col min="82" max="82" width="6.875" bestFit="1" customWidth="1"/>
  </cols>
  <sheetData>
    <row r="1" spans="1:74" ht="75.75" thickBot="1">
      <c r="A1" s="139" t="s">
        <v>6</v>
      </c>
      <c r="B1" s="139" t="s">
        <v>25</v>
      </c>
      <c r="C1" s="139" t="s">
        <v>26</v>
      </c>
      <c r="D1" s="211" t="s">
        <v>108</v>
      </c>
      <c r="E1" s="139" t="s">
        <v>9</v>
      </c>
      <c r="F1" s="139" t="s">
        <v>8</v>
      </c>
      <c r="G1" s="252" t="s">
        <v>114</v>
      </c>
      <c r="H1" s="139" t="s">
        <v>52</v>
      </c>
      <c r="I1" s="139" t="s">
        <v>110</v>
      </c>
      <c r="J1" s="139" t="s">
        <v>10</v>
      </c>
      <c r="K1" s="139" t="s">
        <v>109</v>
      </c>
      <c r="L1" s="252" t="s">
        <v>28</v>
      </c>
      <c r="M1" s="2" t="s">
        <v>29</v>
      </c>
      <c r="N1" s="2" t="s">
        <v>30</v>
      </c>
      <c r="O1" s="92" t="s">
        <v>31</v>
      </c>
      <c r="P1" s="92" t="s">
        <v>32</v>
      </c>
      <c r="Q1" s="3" t="s">
        <v>33</v>
      </c>
      <c r="R1" s="3" t="s">
        <v>34</v>
      </c>
      <c r="S1" s="5" t="s">
        <v>35</v>
      </c>
      <c r="T1" s="8" t="s">
        <v>36</v>
      </c>
      <c r="U1" s="272" t="s">
        <v>37</v>
      </c>
      <c r="V1" s="139" t="s">
        <v>38</v>
      </c>
      <c r="X1" s="292" t="s">
        <v>93</v>
      </c>
      <c r="AG1" s="292" t="s">
        <v>117</v>
      </c>
      <c r="AN1" s="292" t="s">
        <v>116</v>
      </c>
      <c r="AY1" s="292" t="s">
        <v>115</v>
      </c>
      <c r="BF1" s="292" t="s">
        <v>94</v>
      </c>
      <c r="BR1" s="292" t="s">
        <v>121</v>
      </c>
      <c r="BS1" s="312"/>
      <c r="BU1" s="292" t="s">
        <v>95</v>
      </c>
    </row>
    <row r="2" spans="1:74">
      <c r="A2">
        <f>'ES Data Entry'!D3</f>
        <v>0</v>
      </c>
      <c r="B2">
        <f>'ES Data Entry'!E3</f>
        <v>0</v>
      </c>
      <c r="C2">
        <f>'ES Data Entry'!F3</f>
        <v>0</v>
      </c>
      <c r="D2" s="180" t="e">
        <f>'ES Data Entry'!#REF!</f>
        <v>#REF!</v>
      </c>
      <c r="E2" t="str" cm="1">
        <f t="array" ref="E2">_xlfn.IFS('ES Data Entry'!G3=0,"Kindergarten",'ES Data Entry'!G3=1,"1st Grade",'ES Data Entry'!G3=2,"2nd Grade",'ES Data Entry'!G3=3,"3rd Grade",'ES Data Entry'!G3=4,"4th Grade",'ES Data Entry'!G3=5,"5th Grade")</f>
        <v>Kindergarten</v>
      </c>
      <c r="F2" t="e">
        <f>'ES Data Entry'!#REF!</f>
        <v>#REF!</v>
      </c>
      <c r="G2" t="e" cm="1">
        <f t="array" ref="G2">_xlfn.IFS('ES Data Entry'!L3=2, "Virtual", 'ES Data Entry'!L3=1, "In-person",'ES Data Entry'!L3=3, "Hybrid")</f>
        <v>#N/A</v>
      </c>
      <c r="H2" t="e" cm="1">
        <f t="array" ref="H2">_xlfn.IFS('ES Data Entry'!H3= 1, "American Indian/Alaskan Native", 'ES Data Entry'!H3= 2, "Asian", 'ES Data Entry'!H3= 3, "Native Hawaiian/Pacific Islander", 'ES Data Entry'!H3= 4, "Black/African American",'ES Data Entry'!H3= 5,  "White", 'ES Data Entry'!H3= 6, "Other", 'ES Data Entry'!H3= 7, "Two races or more", 'ES Data Entry'!H3= 8, "Unknown")</f>
        <v>#N/A</v>
      </c>
      <c r="I2" t="e" cm="1">
        <f t="array" ref="I2">_xlfn.IFS('ES Data Entry'!I3=1, "Hispanic/Latino", 'ES Data Entry'!I3=2, "Not Hispanic/Latino", 'ES Data Entry'!I3=3, "Other")</f>
        <v>#N/A</v>
      </c>
      <c r="J2" t="e" cm="1">
        <f t="array" ref="J2">_xlfn.IFS('ES Data Entry'!J3= 1, "Male", 'ES Data Entry'!J3= 2, "Female", 'ES Data Entry'!J3= 3, "Transgender Male", 'ES Data Entry'!J3= 4, "Transgender Female",'ES Data Entry'!J3= 5, "Non-binary", 'ES Data Entry'!J3= 6, "Other", 'ES Data Entry'!J3= 7, "Unknown")</f>
        <v>#N/A</v>
      </c>
      <c r="K2" s="180">
        <f>'ES Data Entry'!K3</f>
        <v>0</v>
      </c>
      <c r="L2" s="291" t="e">
        <f>'ES Data Entry'!#REF!</f>
        <v>#REF!</v>
      </c>
      <c r="M2" t="e">
        <f>'ES Raw Data'!N5</f>
        <v>#DIV/0!</v>
      </c>
      <c r="N2" t="e">
        <f>'ES Raw Data'!O5</f>
        <v>#DIV/0!</v>
      </c>
      <c r="O2" t="e">
        <f>'ES Raw Data'!P5</f>
        <v>#DIV/0!</v>
      </c>
      <c r="P2" t="e">
        <f>'ES Raw Data'!Q5</f>
        <v>#DIV/0!</v>
      </c>
      <c r="Q2" t="e">
        <f>'ES Raw Data'!R5</f>
        <v>#DIV/0!</v>
      </c>
      <c r="R2" t="e">
        <f>'ES Raw Data'!S5</f>
        <v>#DIV/0!</v>
      </c>
      <c r="S2" t="e">
        <f>'ES Raw Data'!T5</f>
        <v>#DIV/0!</v>
      </c>
      <c r="T2" t="e">
        <f>'ES Raw Data'!U5</f>
        <v>#DIV/0!</v>
      </c>
      <c r="U2" t="e">
        <f>'ES Raw Data'!V5</f>
        <v>#DIV/0!</v>
      </c>
      <c r="V2" t="e">
        <f>'ES Raw Data'!W5</f>
        <v>#DIV/0!</v>
      </c>
      <c r="X2" s="289" t="s">
        <v>96</v>
      </c>
      <c r="Y2" s="289" t="s">
        <v>97</v>
      </c>
      <c r="AG2" s="289" t="s">
        <v>96</v>
      </c>
      <c r="AH2" s="289" t="s">
        <v>97</v>
      </c>
      <c r="AN2" s="289" t="s">
        <v>96</v>
      </c>
      <c r="AO2" s="289" t="s">
        <v>97</v>
      </c>
      <c r="AY2" s="289" t="s">
        <v>96</v>
      </c>
      <c r="AZ2" s="289" t="s">
        <v>97</v>
      </c>
      <c r="BF2" s="289" t="s">
        <v>96</v>
      </c>
      <c r="BG2" s="289" t="s">
        <v>97</v>
      </c>
      <c r="BR2" s="289" t="s">
        <v>98</v>
      </c>
      <c r="BS2" t="s">
        <v>96</v>
      </c>
      <c r="BU2" s="289" t="s">
        <v>96</v>
      </c>
      <c r="BV2" s="289" t="s">
        <v>97</v>
      </c>
    </row>
    <row r="3" spans="1:74">
      <c r="A3">
        <f>'ES Data Entry'!D4</f>
        <v>0</v>
      </c>
      <c r="B3">
        <f>'ES Data Entry'!E4</f>
        <v>0</v>
      </c>
      <c r="C3">
        <f>'ES Data Entry'!F4</f>
        <v>0</v>
      </c>
      <c r="D3" s="180" t="e">
        <f>'ES Data Entry'!#REF!</f>
        <v>#REF!</v>
      </c>
      <c r="E3" t="str" cm="1">
        <f t="array" ref="E3">_xlfn.IFS('ES Data Entry'!G4=0,"Kindergarten",'ES Data Entry'!G4=1,"1st Grade",'ES Data Entry'!G4=2,"2nd Grade",'ES Data Entry'!G4=3,"3rd Grade",'ES Data Entry'!G4=4,"4th Grade",'ES Data Entry'!G4=5,"5th Grade")</f>
        <v>Kindergarten</v>
      </c>
      <c r="F3" t="e">
        <f>'ES Data Entry'!#REF!</f>
        <v>#REF!</v>
      </c>
      <c r="G3" t="e" cm="1">
        <f t="array" ref="G3">_xlfn.IFS('ES Data Entry'!L4=2, "Virtual", 'ES Data Entry'!L4=1, "In-person",'ES Data Entry'!L4=3, "Hybrid")</f>
        <v>#N/A</v>
      </c>
      <c r="H3" t="e" cm="1">
        <f t="array" ref="H3">_xlfn.IFS('ES Data Entry'!H4= 1, "American Indian/Alaskan Native", 'ES Data Entry'!H4= 2, "Asian", 'ES Data Entry'!H4= 3, "Native Hawaiian/Pacific Islander", 'ES Data Entry'!H4= 4, "Black/African American",'ES Data Entry'!H4= 5,  "White", 'ES Data Entry'!H4= 6, "Other", 'ES Data Entry'!H4= 7, "Two races or more", 'ES Data Entry'!H4= 8, "Unknown")</f>
        <v>#N/A</v>
      </c>
      <c r="I3" t="e" cm="1">
        <f t="array" ref="I3">_xlfn.IFS('ES Data Entry'!I4=1, "Hispanic/Latino", 'ES Data Entry'!I4=2, "Not Hispanic/Latino", 'ES Data Entry'!I4=3, "Other")</f>
        <v>#N/A</v>
      </c>
      <c r="J3" t="e" cm="1">
        <f t="array" ref="J3">_xlfn.IFS('ES Data Entry'!J4= 1, "Male", 'ES Data Entry'!J4= 2, "Female", 'ES Data Entry'!J4= 3, "Transgender Male", 'ES Data Entry'!J4= 4, "Transgender Female",'ES Data Entry'!J4= 5, "Non-binary", 'ES Data Entry'!J4= 6, "Other", 'ES Data Entry'!J4= 7, "Unknown")</f>
        <v>#N/A</v>
      </c>
      <c r="K3" s="180">
        <f>'ES Data Entry'!K4</f>
        <v>0</v>
      </c>
      <c r="L3" s="291" t="e">
        <f>'ES Data Entry'!#REF!</f>
        <v>#REF!</v>
      </c>
      <c r="M3" t="e">
        <f>'ES Raw Data'!N6</f>
        <v>#DIV/0!</v>
      </c>
      <c r="N3" t="e">
        <f>'ES Raw Data'!O6</f>
        <v>#DIV/0!</v>
      </c>
      <c r="O3" t="e">
        <f>'ES Raw Data'!P6</f>
        <v>#DIV/0!</v>
      </c>
      <c r="P3" t="e">
        <f>'ES Raw Data'!Q6</f>
        <v>#DIV/0!</v>
      </c>
      <c r="Q3" t="e">
        <f>'ES Raw Data'!R6</f>
        <v>#DIV/0!</v>
      </c>
      <c r="R3" t="e">
        <f>'ES Raw Data'!S6</f>
        <v>#DIV/0!</v>
      </c>
      <c r="S3" t="e">
        <f>'ES Raw Data'!T6</f>
        <v>#DIV/0!</v>
      </c>
      <c r="T3" t="e">
        <f>'ES Raw Data'!U6</f>
        <v>#DIV/0!</v>
      </c>
      <c r="U3" t="e">
        <f>'ES Raw Data'!V6</f>
        <v>#DIV/0!</v>
      </c>
      <c r="V3" t="e">
        <f>'ES Raw Data'!W6</f>
        <v>#DIV/0!</v>
      </c>
      <c r="X3" s="289" t="s">
        <v>98</v>
      </c>
      <c r="Y3" t="s">
        <v>161</v>
      </c>
      <c r="AG3" s="289" t="s">
        <v>98</v>
      </c>
      <c r="AH3" t="s">
        <v>161</v>
      </c>
      <c r="AN3" s="289" t="s">
        <v>98</v>
      </c>
      <c r="AO3" t="s">
        <v>161</v>
      </c>
      <c r="AY3" s="289" t="s">
        <v>98</v>
      </c>
      <c r="AZ3" t="s">
        <v>161</v>
      </c>
      <c r="BF3" s="289" t="s">
        <v>98</v>
      </c>
      <c r="BG3" t="s">
        <v>161</v>
      </c>
      <c r="BR3" s="290" t="s">
        <v>160</v>
      </c>
      <c r="BS3" s="291"/>
      <c r="BU3" s="289" t="s">
        <v>98</v>
      </c>
      <c r="BV3" t="s">
        <v>161</v>
      </c>
    </row>
    <row r="4" spans="1:74">
      <c r="A4">
        <f>'ES Data Entry'!D5</f>
        <v>0</v>
      </c>
      <c r="B4">
        <f>'ES Data Entry'!E5</f>
        <v>0</v>
      </c>
      <c r="C4">
        <f>'ES Data Entry'!F5</f>
        <v>0</v>
      </c>
      <c r="D4" s="180" t="e">
        <f>'ES Data Entry'!#REF!</f>
        <v>#REF!</v>
      </c>
      <c r="E4" t="str" cm="1">
        <f t="array" ref="E4">_xlfn.IFS('ES Data Entry'!G5=0,"Kindergarten",'ES Data Entry'!G5=1,"1st Grade",'ES Data Entry'!G5=2,"2nd Grade",'ES Data Entry'!G5=3,"3rd Grade",'ES Data Entry'!G5=4,"4th Grade",'ES Data Entry'!G5=5,"5th Grade")</f>
        <v>Kindergarten</v>
      </c>
      <c r="F4" t="e">
        <f>'ES Data Entry'!#REF!</f>
        <v>#REF!</v>
      </c>
      <c r="G4" t="e" cm="1">
        <f t="array" ref="G4">_xlfn.IFS('ES Data Entry'!L5=2, "Virtual", 'ES Data Entry'!L5=1, "In-person",'ES Data Entry'!L5=3, "Hybrid")</f>
        <v>#N/A</v>
      </c>
      <c r="H4" t="e" cm="1">
        <f t="array" ref="H4">_xlfn.IFS('ES Data Entry'!H5= 1, "American Indian/Alaskan Native", 'ES Data Entry'!H5= 2, "Asian", 'ES Data Entry'!H5= 3, "Native Hawaiian/Pacific Islander", 'ES Data Entry'!H5= 4, "Black/African American",'ES Data Entry'!H5= 5,  "White", 'ES Data Entry'!H5= 6, "Other", 'ES Data Entry'!H5= 7, "Two races or more", 'ES Data Entry'!H5= 8, "Unknown")</f>
        <v>#N/A</v>
      </c>
      <c r="I4" t="e" cm="1">
        <f t="array" ref="I4">_xlfn.IFS('ES Data Entry'!I5=1, "Hispanic/Latino", 'ES Data Entry'!I5=2, "Not Hispanic/Latino", 'ES Data Entry'!I5=3, "Other")</f>
        <v>#N/A</v>
      </c>
      <c r="J4" t="e" cm="1">
        <f t="array" ref="J4">_xlfn.IFS('ES Data Entry'!J5= 1, "Male", 'ES Data Entry'!J5= 2, "Female", 'ES Data Entry'!J5= 3, "Transgender Male", 'ES Data Entry'!J5= 4, "Transgender Female",'ES Data Entry'!J5= 5, "Non-binary", 'ES Data Entry'!J5= 6, "Other", 'ES Data Entry'!J5= 7, "Unknown")</f>
        <v>#N/A</v>
      </c>
      <c r="K4" s="180">
        <f>'ES Data Entry'!K5</f>
        <v>0</v>
      </c>
      <c r="L4" s="291" t="e">
        <f>'ES Data Entry'!#REF!</f>
        <v>#REF!</v>
      </c>
      <c r="M4" t="e">
        <f>'ES Raw Data'!N7</f>
        <v>#DIV/0!</v>
      </c>
      <c r="N4" t="e">
        <f>'ES Raw Data'!O7</f>
        <v>#DIV/0!</v>
      </c>
      <c r="O4" t="e">
        <f>'ES Raw Data'!P7</f>
        <v>#DIV/0!</v>
      </c>
      <c r="P4" t="e">
        <f>'ES Raw Data'!Q7</f>
        <v>#DIV/0!</v>
      </c>
      <c r="Q4" t="e">
        <f>'ES Raw Data'!R7</f>
        <v>#DIV/0!</v>
      </c>
      <c r="R4" t="e">
        <f>'ES Raw Data'!S7</f>
        <v>#DIV/0!</v>
      </c>
      <c r="S4" t="e">
        <f>'ES Raw Data'!T7</f>
        <v>#DIV/0!</v>
      </c>
      <c r="T4" t="e">
        <f>'ES Raw Data'!U7</f>
        <v>#DIV/0!</v>
      </c>
      <c r="U4" t="e">
        <f>'ES Raw Data'!V7</f>
        <v>#DIV/0!</v>
      </c>
      <c r="V4" t="e">
        <f>'ES Raw Data'!W7</f>
        <v>#DIV/0!</v>
      </c>
      <c r="X4" s="290" t="s">
        <v>160</v>
      </c>
      <c r="Y4" s="291"/>
      <c r="AG4" s="290" t="s">
        <v>160</v>
      </c>
      <c r="AH4" s="291"/>
      <c r="AN4" s="290" t="s">
        <v>160</v>
      </c>
      <c r="AO4" s="291"/>
      <c r="AY4" s="290" t="s">
        <v>160</v>
      </c>
      <c r="AZ4" s="291"/>
      <c r="BF4" s="290" t="s">
        <v>160</v>
      </c>
      <c r="BG4" s="291"/>
      <c r="BR4" s="299" t="s">
        <v>161</v>
      </c>
      <c r="BS4" s="291"/>
      <c r="BU4" s="290" t="s">
        <v>160</v>
      </c>
      <c r="BV4" s="291"/>
    </row>
    <row r="5" spans="1:74">
      <c r="A5">
        <f>'ES Data Entry'!D6</f>
        <v>0</v>
      </c>
      <c r="B5">
        <f>'ES Data Entry'!E6</f>
        <v>0</v>
      </c>
      <c r="C5">
        <f>'ES Data Entry'!F6</f>
        <v>0</v>
      </c>
      <c r="D5" s="180" t="e">
        <f>'ES Data Entry'!#REF!</f>
        <v>#REF!</v>
      </c>
      <c r="E5" t="str" cm="1">
        <f t="array" ref="E5">_xlfn.IFS('ES Data Entry'!G6=0,"Kindergarten",'ES Data Entry'!G6=1,"1st Grade",'ES Data Entry'!G6=2,"2nd Grade",'ES Data Entry'!G6=3,"3rd Grade",'ES Data Entry'!G6=4,"4th Grade",'ES Data Entry'!G6=5,"5th Grade")</f>
        <v>Kindergarten</v>
      </c>
      <c r="F5" t="e">
        <f>'ES Data Entry'!#REF!</f>
        <v>#REF!</v>
      </c>
      <c r="G5" t="e" cm="1">
        <f t="array" ref="G5">_xlfn.IFS('ES Data Entry'!L6=2, "Virtual", 'ES Data Entry'!L6=1, "In-person",'ES Data Entry'!L6=3, "Hybrid")</f>
        <v>#N/A</v>
      </c>
      <c r="H5" t="e" cm="1">
        <f t="array" ref="H5">_xlfn.IFS('ES Data Entry'!H6= 1, "American Indian/Alaskan Native", 'ES Data Entry'!H6= 2, "Asian", 'ES Data Entry'!H6= 3, "Native Hawaiian/Pacific Islander", 'ES Data Entry'!H6= 4, "Black/African American",'ES Data Entry'!H6= 5,  "White", 'ES Data Entry'!H6= 6, "Other", 'ES Data Entry'!H6= 7, "Two races or more", 'ES Data Entry'!H6= 8, "Unknown")</f>
        <v>#N/A</v>
      </c>
      <c r="I5" t="e" cm="1">
        <f t="array" ref="I5">_xlfn.IFS('ES Data Entry'!I6=1, "Hispanic/Latino", 'ES Data Entry'!I6=2, "Not Hispanic/Latino", 'ES Data Entry'!I6=3, "Other")</f>
        <v>#N/A</v>
      </c>
      <c r="J5" t="e" cm="1">
        <f t="array" ref="J5">_xlfn.IFS('ES Data Entry'!J6= 1, "Male", 'ES Data Entry'!J6= 2, "Female", 'ES Data Entry'!J6= 3, "Transgender Male", 'ES Data Entry'!J6= 4, "Transgender Female",'ES Data Entry'!J6= 5, "Non-binary", 'ES Data Entry'!J6= 6, "Other", 'ES Data Entry'!J6= 7, "Unknown")</f>
        <v>#N/A</v>
      </c>
      <c r="K5" s="180">
        <f>'ES Data Entry'!K6</f>
        <v>0</v>
      </c>
      <c r="L5" s="291" t="e">
        <f>'ES Data Entry'!#REF!</f>
        <v>#REF!</v>
      </c>
      <c r="M5" t="e">
        <f>'ES Raw Data'!N8</f>
        <v>#DIV/0!</v>
      </c>
      <c r="N5" t="e">
        <f>'ES Raw Data'!O8</f>
        <v>#DIV/0!</v>
      </c>
      <c r="O5" t="e">
        <f>'ES Raw Data'!P8</f>
        <v>#DIV/0!</v>
      </c>
      <c r="P5" t="e">
        <f>'ES Raw Data'!Q8</f>
        <v>#DIV/0!</v>
      </c>
      <c r="Q5" t="e">
        <f>'ES Raw Data'!R8</f>
        <v>#DIV/0!</v>
      </c>
      <c r="R5" t="e">
        <f>'ES Raw Data'!S8</f>
        <v>#DIV/0!</v>
      </c>
      <c r="S5" t="e">
        <f>'ES Raw Data'!T8</f>
        <v>#DIV/0!</v>
      </c>
      <c r="T5" t="e">
        <f>'ES Raw Data'!U8</f>
        <v>#DIV/0!</v>
      </c>
      <c r="U5" t="e">
        <f>'ES Raw Data'!V8</f>
        <v>#DIV/0!</v>
      </c>
      <c r="V5" t="e">
        <f>'ES Raw Data'!W8</f>
        <v>#DIV/0!</v>
      </c>
      <c r="X5" s="299" t="s">
        <v>161</v>
      </c>
      <c r="Y5" s="291"/>
      <c r="AG5" s="299" t="s">
        <v>161</v>
      </c>
      <c r="AH5" s="291"/>
      <c r="AN5" s="299" t="s">
        <v>161</v>
      </c>
      <c r="AO5" s="291"/>
      <c r="AY5" s="299" t="s">
        <v>161</v>
      </c>
      <c r="AZ5" s="291"/>
      <c r="BF5" s="299" t="s">
        <v>161</v>
      </c>
      <c r="BG5" s="291"/>
      <c r="BU5" s="299" t="s">
        <v>161</v>
      </c>
      <c r="BV5" s="291"/>
    </row>
    <row r="6" spans="1:74">
      <c r="A6">
        <f>'ES Data Entry'!D7</f>
        <v>0</v>
      </c>
      <c r="B6">
        <f>'ES Data Entry'!E7</f>
        <v>0</v>
      </c>
      <c r="C6">
        <f>'ES Data Entry'!F7</f>
        <v>0</v>
      </c>
      <c r="D6" s="180" t="e">
        <f>'ES Data Entry'!#REF!</f>
        <v>#REF!</v>
      </c>
      <c r="E6" t="str" cm="1">
        <f t="array" ref="E6">_xlfn.IFS('ES Data Entry'!G7=0,"Kindergarten",'ES Data Entry'!G7=1,"1st Grade",'ES Data Entry'!G7=2,"2nd Grade",'ES Data Entry'!G7=3,"3rd Grade",'ES Data Entry'!G7=4,"4th Grade",'ES Data Entry'!G7=5,"5th Grade")</f>
        <v>Kindergarten</v>
      </c>
      <c r="F6" t="e">
        <f>'ES Data Entry'!#REF!</f>
        <v>#REF!</v>
      </c>
      <c r="G6" t="e" cm="1">
        <f t="array" ref="G6">_xlfn.IFS('ES Data Entry'!L7=2, "Virtual", 'ES Data Entry'!L7=1, "In-person",'ES Data Entry'!L7=3, "Hybrid")</f>
        <v>#N/A</v>
      </c>
      <c r="H6" t="e" cm="1">
        <f t="array" ref="H6">_xlfn.IFS('ES Data Entry'!H7= 1, "American Indian/Alaskan Native", 'ES Data Entry'!H7= 2, "Asian", 'ES Data Entry'!H7= 3, "Native Hawaiian/Pacific Islander", 'ES Data Entry'!H7= 4, "Black/African American",'ES Data Entry'!H7= 5,  "White", 'ES Data Entry'!H7= 6, "Other", 'ES Data Entry'!H7= 7, "Two races or more", 'ES Data Entry'!H7= 8, "Unknown")</f>
        <v>#N/A</v>
      </c>
      <c r="I6" t="e" cm="1">
        <f t="array" ref="I6">_xlfn.IFS('ES Data Entry'!I7=1, "Hispanic/Latino", 'ES Data Entry'!I7=2, "Not Hispanic/Latino", 'ES Data Entry'!I7=3, "Other")</f>
        <v>#N/A</v>
      </c>
      <c r="J6" t="e" cm="1">
        <f t="array" ref="J6">_xlfn.IFS('ES Data Entry'!J7= 1, "Male", 'ES Data Entry'!J7= 2, "Female", 'ES Data Entry'!J7= 3, "Transgender Male", 'ES Data Entry'!J7= 4, "Transgender Female",'ES Data Entry'!J7= 5, "Non-binary", 'ES Data Entry'!J7= 6, "Other", 'ES Data Entry'!J7= 7, "Unknown")</f>
        <v>#N/A</v>
      </c>
      <c r="K6" s="180">
        <f>'ES Data Entry'!K7</f>
        <v>0</v>
      </c>
      <c r="L6" s="291" t="e">
        <f>'ES Data Entry'!#REF!</f>
        <v>#REF!</v>
      </c>
      <c r="M6" t="e">
        <f>'ES Raw Data'!N9</f>
        <v>#DIV/0!</v>
      </c>
      <c r="N6" t="e">
        <f>'ES Raw Data'!O9</f>
        <v>#DIV/0!</v>
      </c>
      <c r="O6" t="e">
        <f>'ES Raw Data'!P9</f>
        <v>#DIV/0!</v>
      </c>
      <c r="P6" t="e">
        <f>'ES Raw Data'!Q9</f>
        <v>#DIV/0!</v>
      </c>
      <c r="Q6" t="e">
        <f>'ES Raw Data'!R9</f>
        <v>#DIV/0!</v>
      </c>
      <c r="R6" t="e">
        <f>'ES Raw Data'!S9</f>
        <v>#DIV/0!</v>
      </c>
      <c r="S6" t="e">
        <f>'ES Raw Data'!T9</f>
        <v>#DIV/0!</v>
      </c>
      <c r="T6" t="e">
        <f>'ES Raw Data'!U9</f>
        <v>#DIV/0!</v>
      </c>
      <c r="U6" t="e">
        <f>'ES Raw Data'!V9</f>
        <v>#DIV/0!</v>
      </c>
      <c r="V6" t="e">
        <f>'ES Raw Data'!W9</f>
        <v>#DIV/0!</v>
      </c>
    </row>
    <row r="7" spans="1:74">
      <c r="A7">
        <f>'ES Data Entry'!D8</f>
        <v>0</v>
      </c>
      <c r="B7">
        <f>'ES Data Entry'!E8</f>
        <v>0</v>
      </c>
      <c r="C7">
        <f>'ES Data Entry'!F8</f>
        <v>0</v>
      </c>
      <c r="D7" s="180" t="e">
        <f>'ES Data Entry'!#REF!</f>
        <v>#REF!</v>
      </c>
      <c r="E7" t="str" cm="1">
        <f t="array" ref="E7">_xlfn.IFS('ES Data Entry'!G8=0,"Kindergarten",'ES Data Entry'!G8=1,"1st Grade",'ES Data Entry'!G8=2,"2nd Grade",'ES Data Entry'!G8=3,"3rd Grade",'ES Data Entry'!G8=4,"4th Grade",'ES Data Entry'!G8=5,"5th Grade")</f>
        <v>Kindergarten</v>
      </c>
      <c r="F7" t="e">
        <f>'ES Data Entry'!#REF!</f>
        <v>#REF!</v>
      </c>
      <c r="G7" t="e" cm="1">
        <f t="array" ref="G7">_xlfn.IFS('ES Data Entry'!L8=2, "Virtual", 'ES Data Entry'!L8=1, "In-person",'ES Data Entry'!L8=3, "Hybrid")</f>
        <v>#N/A</v>
      </c>
      <c r="H7" t="e" cm="1">
        <f t="array" ref="H7">_xlfn.IFS('ES Data Entry'!H8= 1, "American Indian/Alaskan Native", 'ES Data Entry'!H8= 2, "Asian", 'ES Data Entry'!H8= 3, "Native Hawaiian/Pacific Islander", 'ES Data Entry'!H8= 4, "Black/African American",'ES Data Entry'!H8= 5,  "White", 'ES Data Entry'!H8= 6, "Other", 'ES Data Entry'!H8= 7, "Two races or more", 'ES Data Entry'!H8= 8, "Unknown")</f>
        <v>#N/A</v>
      </c>
      <c r="I7" t="e" cm="1">
        <f t="array" ref="I7">_xlfn.IFS('ES Data Entry'!I8=1, "Hispanic/Latino", 'ES Data Entry'!I8=2, "Not Hispanic/Latino", 'ES Data Entry'!I8=3, "Other")</f>
        <v>#N/A</v>
      </c>
      <c r="J7" t="e" cm="1">
        <f t="array" ref="J7">_xlfn.IFS('ES Data Entry'!J8= 1, "Male", 'ES Data Entry'!J8= 2, "Female", 'ES Data Entry'!J8= 3, "Transgender Male", 'ES Data Entry'!J8= 4, "Transgender Female",'ES Data Entry'!J8= 5, "Non-binary", 'ES Data Entry'!J8= 6, "Other", 'ES Data Entry'!J8= 7, "Unknown")</f>
        <v>#N/A</v>
      </c>
      <c r="K7" s="180">
        <f>'ES Data Entry'!K8</f>
        <v>0</v>
      </c>
      <c r="L7" s="291" t="e">
        <f>'ES Data Entry'!#REF!</f>
        <v>#REF!</v>
      </c>
      <c r="M7" t="e">
        <f>'ES Raw Data'!N10</f>
        <v>#DIV/0!</v>
      </c>
      <c r="N7" t="e">
        <f>'ES Raw Data'!O10</f>
        <v>#DIV/0!</v>
      </c>
      <c r="O7" t="e">
        <f>'ES Raw Data'!P10</f>
        <v>#DIV/0!</v>
      </c>
      <c r="P7" t="e">
        <f>'ES Raw Data'!Q10</f>
        <v>#DIV/0!</v>
      </c>
      <c r="Q7" t="e">
        <f>'ES Raw Data'!R10</f>
        <v>#DIV/0!</v>
      </c>
      <c r="R7" t="e">
        <f>'ES Raw Data'!S10</f>
        <v>#DIV/0!</v>
      </c>
      <c r="S7" t="e">
        <f>'ES Raw Data'!T10</f>
        <v>#DIV/0!</v>
      </c>
      <c r="T7" t="e">
        <f>'ES Raw Data'!U10</f>
        <v>#DIV/0!</v>
      </c>
      <c r="U7" t="e">
        <f>'ES Raw Data'!V10</f>
        <v>#DIV/0!</v>
      </c>
      <c r="V7" t="e">
        <f>'ES Raw Data'!W10</f>
        <v>#DIV/0!</v>
      </c>
    </row>
    <row r="8" spans="1:74">
      <c r="A8">
        <f>'ES Data Entry'!D9</f>
        <v>0</v>
      </c>
      <c r="B8">
        <f>'ES Data Entry'!E9</f>
        <v>0</v>
      </c>
      <c r="C8">
        <f>'ES Data Entry'!F9</f>
        <v>0</v>
      </c>
      <c r="D8" s="180" t="e">
        <f>'ES Data Entry'!#REF!</f>
        <v>#REF!</v>
      </c>
      <c r="E8" t="str" cm="1">
        <f t="array" ref="E8">_xlfn.IFS('ES Data Entry'!G9=0,"Kindergarten",'ES Data Entry'!G9=1,"1st Grade",'ES Data Entry'!G9=2,"2nd Grade",'ES Data Entry'!G9=3,"3rd Grade",'ES Data Entry'!G9=4,"4th Grade",'ES Data Entry'!G9=5,"5th Grade")</f>
        <v>Kindergarten</v>
      </c>
      <c r="F8" t="e">
        <f>'ES Data Entry'!#REF!</f>
        <v>#REF!</v>
      </c>
      <c r="G8" t="e" cm="1">
        <f t="array" ref="G8">_xlfn.IFS('ES Data Entry'!L9=2, "Virtual", 'ES Data Entry'!L9=1, "In-person",'ES Data Entry'!L9=3, "Hybrid")</f>
        <v>#N/A</v>
      </c>
      <c r="H8" t="e" cm="1">
        <f t="array" ref="H8">_xlfn.IFS('ES Data Entry'!H9= 1, "American Indian/Alaskan Native", 'ES Data Entry'!H9= 2, "Asian", 'ES Data Entry'!H9= 3, "Native Hawaiian/Pacific Islander", 'ES Data Entry'!H9= 4, "Black/African American",'ES Data Entry'!H9= 5,  "White", 'ES Data Entry'!H9= 6, "Other", 'ES Data Entry'!H9= 7, "Two races or more", 'ES Data Entry'!H9= 8, "Unknown")</f>
        <v>#N/A</v>
      </c>
      <c r="I8" t="e" cm="1">
        <f t="array" ref="I8">_xlfn.IFS('ES Data Entry'!I9=1, "Hispanic/Latino", 'ES Data Entry'!I9=2, "Not Hispanic/Latino", 'ES Data Entry'!I9=3, "Other")</f>
        <v>#N/A</v>
      </c>
      <c r="J8" t="e" cm="1">
        <f t="array" ref="J8">_xlfn.IFS('ES Data Entry'!J9= 1, "Male", 'ES Data Entry'!J9= 2, "Female", 'ES Data Entry'!J9= 3, "Transgender Male", 'ES Data Entry'!J9= 4, "Transgender Female",'ES Data Entry'!J9= 5, "Non-binary", 'ES Data Entry'!J9= 6, "Other", 'ES Data Entry'!J9= 7, "Unknown")</f>
        <v>#N/A</v>
      </c>
      <c r="K8" s="180">
        <f>'ES Data Entry'!K9</f>
        <v>0</v>
      </c>
      <c r="L8" s="291" t="e">
        <f>'ES Data Entry'!#REF!</f>
        <v>#REF!</v>
      </c>
      <c r="M8" t="e">
        <f>'ES Raw Data'!N11</f>
        <v>#DIV/0!</v>
      </c>
      <c r="N8" t="e">
        <f>'ES Raw Data'!O11</f>
        <v>#DIV/0!</v>
      </c>
      <c r="O8" t="e">
        <f>'ES Raw Data'!P11</f>
        <v>#DIV/0!</v>
      </c>
      <c r="P8" t="e">
        <f>'ES Raw Data'!Q11</f>
        <v>#DIV/0!</v>
      </c>
      <c r="Q8" t="e">
        <f>'ES Raw Data'!R11</f>
        <v>#DIV/0!</v>
      </c>
      <c r="R8" t="e">
        <f>'ES Raw Data'!S11</f>
        <v>#DIV/0!</v>
      </c>
      <c r="S8" t="e">
        <f>'ES Raw Data'!T11</f>
        <v>#DIV/0!</v>
      </c>
      <c r="T8" t="e">
        <f>'ES Raw Data'!U11</f>
        <v>#DIV/0!</v>
      </c>
      <c r="U8" t="e">
        <f>'ES Raw Data'!V11</f>
        <v>#DIV/0!</v>
      </c>
      <c r="V8" t="e">
        <f>'ES Raw Data'!W11</f>
        <v>#DIV/0!</v>
      </c>
    </row>
    <row r="9" spans="1:74">
      <c r="A9">
        <f>'ES Data Entry'!D10</f>
        <v>0</v>
      </c>
      <c r="B9">
        <f>'ES Data Entry'!E10</f>
        <v>0</v>
      </c>
      <c r="C9">
        <f>'ES Data Entry'!F10</f>
        <v>0</v>
      </c>
      <c r="D9" s="180" t="e">
        <f>'ES Data Entry'!#REF!</f>
        <v>#REF!</v>
      </c>
      <c r="E9" t="str" cm="1">
        <f t="array" ref="E9">_xlfn.IFS('ES Data Entry'!G10=0,"Kindergarten",'ES Data Entry'!G10=1,"1st Grade",'ES Data Entry'!G10=2,"2nd Grade",'ES Data Entry'!G10=3,"3rd Grade",'ES Data Entry'!G10=4,"4th Grade",'ES Data Entry'!G10=5,"5th Grade")</f>
        <v>Kindergarten</v>
      </c>
      <c r="F9" t="e">
        <f>'ES Data Entry'!#REF!</f>
        <v>#REF!</v>
      </c>
      <c r="G9" t="e" cm="1">
        <f t="array" ref="G9">_xlfn.IFS('ES Data Entry'!L10=2, "Virtual", 'ES Data Entry'!L10=1, "In-person",'ES Data Entry'!L10=3, "Hybrid")</f>
        <v>#N/A</v>
      </c>
      <c r="H9" t="e" cm="1">
        <f t="array" ref="H9">_xlfn.IFS('ES Data Entry'!H10= 1, "American Indian/Alaskan Native", 'ES Data Entry'!H10= 2, "Asian", 'ES Data Entry'!H10= 3, "Native Hawaiian/Pacific Islander", 'ES Data Entry'!H10= 4, "Black/African American",'ES Data Entry'!H10= 5,  "White", 'ES Data Entry'!H10= 6, "Other", 'ES Data Entry'!H10= 7, "Two races or more", 'ES Data Entry'!H10= 8, "Unknown")</f>
        <v>#N/A</v>
      </c>
      <c r="I9" t="e" cm="1">
        <f t="array" ref="I9">_xlfn.IFS('ES Data Entry'!I10=1, "Hispanic/Latino", 'ES Data Entry'!I10=2, "Not Hispanic/Latino", 'ES Data Entry'!I10=3, "Other")</f>
        <v>#N/A</v>
      </c>
      <c r="J9" t="e" cm="1">
        <f t="array" ref="J9">_xlfn.IFS('ES Data Entry'!J10= 1, "Male", 'ES Data Entry'!J10= 2, "Female", 'ES Data Entry'!J10= 3, "Transgender Male", 'ES Data Entry'!J10= 4, "Transgender Female",'ES Data Entry'!J10= 5, "Non-binary", 'ES Data Entry'!J10= 6, "Other", 'ES Data Entry'!J10= 7, "Unknown")</f>
        <v>#N/A</v>
      </c>
      <c r="K9" s="180">
        <f>'ES Data Entry'!K10</f>
        <v>0</v>
      </c>
      <c r="L9" s="291" t="e">
        <f>'ES Data Entry'!#REF!</f>
        <v>#REF!</v>
      </c>
      <c r="M9" t="e">
        <f>'ES Raw Data'!N12</f>
        <v>#DIV/0!</v>
      </c>
      <c r="N9" t="e">
        <f>'ES Raw Data'!O12</f>
        <v>#DIV/0!</v>
      </c>
      <c r="O9" t="e">
        <f>'ES Raw Data'!P12</f>
        <v>#DIV/0!</v>
      </c>
      <c r="P9" t="e">
        <f>'ES Raw Data'!Q12</f>
        <v>#DIV/0!</v>
      </c>
      <c r="Q9" t="e">
        <f>'ES Raw Data'!R12</f>
        <v>#DIV/0!</v>
      </c>
      <c r="R9" t="e">
        <f>'ES Raw Data'!S12</f>
        <v>#DIV/0!</v>
      </c>
      <c r="S9" t="e">
        <f>'ES Raw Data'!T12</f>
        <v>#DIV/0!</v>
      </c>
      <c r="T9" t="e">
        <f>'ES Raw Data'!U12</f>
        <v>#DIV/0!</v>
      </c>
      <c r="U9" t="e">
        <f>'ES Raw Data'!V12</f>
        <v>#DIV/0!</v>
      </c>
      <c r="V9" t="e">
        <f>'ES Raw Data'!W12</f>
        <v>#DIV/0!</v>
      </c>
    </row>
    <row r="10" spans="1:74">
      <c r="A10">
        <f>'ES Data Entry'!D11</f>
        <v>0</v>
      </c>
      <c r="B10">
        <f>'ES Data Entry'!E11</f>
        <v>0</v>
      </c>
      <c r="C10">
        <f>'ES Data Entry'!F11</f>
        <v>0</v>
      </c>
      <c r="D10" s="180" t="e">
        <f>'ES Data Entry'!#REF!</f>
        <v>#REF!</v>
      </c>
      <c r="E10" t="str" cm="1">
        <f t="array" ref="E10">_xlfn.IFS('ES Data Entry'!G11=0,"Kindergarten",'ES Data Entry'!G11=1,"1st Grade",'ES Data Entry'!G11=2,"2nd Grade",'ES Data Entry'!G11=3,"3rd Grade",'ES Data Entry'!G11=4,"4th Grade",'ES Data Entry'!G11=5,"5th Grade")</f>
        <v>Kindergarten</v>
      </c>
      <c r="F10" t="e">
        <f>'ES Data Entry'!#REF!</f>
        <v>#REF!</v>
      </c>
      <c r="G10" t="e" cm="1">
        <f t="array" ref="G10">_xlfn.IFS('ES Data Entry'!L11=2, "Virtual", 'ES Data Entry'!L11=1, "In-person",'ES Data Entry'!L11=3, "Hybrid")</f>
        <v>#N/A</v>
      </c>
      <c r="H10" t="e" cm="1">
        <f t="array" ref="H10">_xlfn.IFS('ES Data Entry'!H11= 1, "American Indian/Alaskan Native", 'ES Data Entry'!H11= 2, "Asian", 'ES Data Entry'!H11= 3, "Native Hawaiian/Pacific Islander", 'ES Data Entry'!H11= 4, "Black/African American",'ES Data Entry'!H11= 5,  "White", 'ES Data Entry'!H11= 6, "Other", 'ES Data Entry'!H11= 7, "Two races or more", 'ES Data Entry'!H11= 8, "Unknown")</f>
        <v>#N/A</v>
      </c>
      <c r="I10" t="e" cm="1">
        <f t="array" ref="I10">_xlfn.IFS('ES Data Entry'!I11=1, "Hispanic/Latino", 'ES Data Entry'!I11=2, "Not Hispanic/Latino", 'ES Data Entry'!I11=3, "Other")</f>
        <v>#N/A</v>
      </c>
      <c r="J10" t="e" cm="1">
        <f t="array" ref="J10">_xlfn.IFS('ES Data Entry'!J11= 1, "Male", 'ES Data Entry'!J11= 2, "Female", 'ES Data Entry'!J11= 3, "Transgender Male", 'ES Data Entry'!J11= 4, "Transgender Female",'ES Data Entry'!J11= 5, "Non-binary", 'ES Data Entry'!J11= 6, "Other", 'ES Data Entry'!J11= 7, "Unknown")</f>
        <v>#N/A</v>
      </c>
      <c r="K10" s="180">
        <f>'ES Data Entry'!K11</f>
        <v>0</v>
      </c>
      <c r="L10" s="291" t="e">
        <f>'ES Data Entry'!#REF!</f>
        <v>#REF!</v>
      </c>
      <c r="M10" t="e">
        <f>'ES Raw Data'!N13</f>
        <v>#DIV/0!</v>
      </c>
      <c r="N10" t="e">
        <f>'ES Raw Data'!O13</f>
        <v>#DIV/0!</v>
      </c>
      <c r="O10" t="e">
        <f>'ES Raw Data'!P13</f>
        <v>#DIV/0!</v>
      </c>
      <c r="P10" t="e">
        <f>'ES Raw Data'!Q13</f>
        <v>#DIV/0!</v>
      </c>
      <c r="Q10" t="e">
        <f>'ES Raw Data'!R13</f>
        <v>#DIV/0!</v>
      </c>
      <c r="R10" t="e">
        <f>'ES Raw Data'!S13</f>
        <v>#DIV/0!</v>
      </c>
      <c r="S10" t="e">
        <f>'ES Raw Data'!T13</f>
        <v>#DIV/0!</v>
      </c>
      <c r="T10" t="e">
        <f>'ES Raw Data'!U13</f>
        <v>#DIV/0!</v>
      </c>
      <c r="U10" t="e">
        <f>'ES Raw Data'!V13</f>
        <v>#DIV/0!</v>
      </c>
      <c r="V10" t="e">
        <f>'ES Raw Data'!W13</f>
        <v>#DIV/0!</v>
      </c>
    </row>
    <row r="11" spans="1:74">
      <c r="A11">
        <f>'ES Data Entry'!D12</f>
        <v>0</v>
      </c>
      <c r="B11">
        <f>'ES Data Entry'!E12</f>
        <v>0</v>
      </c>
      <c r="C11">
        <f>'ES Data Entry'!F12</f>
        <v>0</v>
      </c>
      <c r="D11" s="180" t="e">
        <f>'ES Data Entry'!#REF!</f>
        <v>#REF!</v>
      </c>
      <c r="E11" t="str" cm="1">
        <f t="array" ref="E11">_xlfn.IFS('ES Data Entry'!G12=0,"Kindergarten",'ES Data Entry'!G12=1,"1st Grade",'ES Data Entry'!G12=2,"2nd Grade",'ES Data Entry'!G12=3,"3rd Grade",'ES Data Entry'!G12=4,"4th Grade",'ES Data Entry'!G12=5,"5th Grade")</f>
        <v>Kindergarten</v>
      </c>
      <c r="F11" t="e">
        <f>'ES Data Entry'!#REF!</f>
        <v>#REF!</v>
      </c>
      <c r="G11" t="e" cm="1">
        <f t="array" ref="G11">_xlfn.IFS('ES Data Entry'!L12=2, "Virtual", 'ES Data Entry'!L12=1, "In-person",'ES Data Entry'!L12=3, "Hybrid")</f>
        <v>#N/A</v>
      </c>
      <c r="H11" t="e" cm="1">
        <f t="array" ref="H11">_xlfn.IFS('ES Data Entry'!H12= 1, "American Indian/Alaskan Native", 'ES Data Entry'!H12= 2, "Asian", 'ES Data Entry'!H12= 3, "Native Hawaiian/Pacific Islander", 'ES Data Entry'!H12= 4, "Black/African American",'ES Data Entry'!H12= 5,  "White", 'ES Data Entry'!H12= 6, "Other", 'ES Data Entry'!H12= 7, "Two races or more", 'ES Data Entry'!H12= 8, "Unknown")</f>
        <v>#N/A</v>
      </c>
      <c r="I11" t="e" cm="1">
        <f t="array" ref="I11">_xlfn.IFS('ES Data Entry'!I12=1, "Hispanic/Latino", 'ES Data Entry'!I12=2, "Not Hispanic/Latino", 'ES Data Entry'!I12=3, "Other")</f>
        <v>#N/A</v>
      </c>
      <c r="J11" t="e" cm="1">
        <f t="array" ref="J11">_xlfn.IFS('ES Data Entry'!J12= 1, "Male", 'ES Data Entry'!J12= 2, "Female", 'ES Data Entry'!J12= 3, "Transgender Male", 'ES Data Entry'!J12= 4, "Transgender Female",'ES Data Entry'!J12= 5, "Non-binary", 'ES Data Entry'!J12= 6, "Other", 'ES Data Entry'!J12= 7, "Unknown")</f>
        <v>#N/A</v>
      </c>
      <c r="K11" s="180">
        <f>'ES Data Entry'!K12</f>
        <v>0</v>
      </c>
      <c r="L11" s="291" t="e">
        <f>'ES Data Entry'!#REF!</f>
        <v>#REF!</v>
      </c>
      <c r="M11" t="e">
        <f>'ES Raw Data'!N14</f>
        <v>#DIV/0!</v>
      </c>
      <c r="N11" t="e">
        <f>'ES Raw Data'!O14</f>
        <v>#DIV/0!</v>
      </c>
      <c r="O11" t="e">
        <f>'ES Raw Data'!P14</f>
        <v>#DIV/0!</v>
      </c>
      <c r="P11" t="e">
        <f>'ES Raw Data'!Q14</f>
        <v>#DIV/0!</v>
      </c>
      <c r="Q11" t="e">
        <f>'ES Raw Data'!R14</f>
        <v>#DIV/0!</v>
      </c>
      <c r="R11" t="e">
        <f>'ES Raw Data'!S14</f>
        <v>#DIV/0!</v>
      </c>
      <c r="S11" t="e">
        <f>'ES Raw Data'!T14</f>
        <v>#DIV/0!</v>
      </c>
      <c r="T11" t="e">
        <f>'ES Raw Data'!U14</f>
        <v>#DIV/0!</v>
      </c>
      <c r="U11" t="e">
        <f>'ES Raw Data'!V14</f>
        <v>#DIV/0!</v>
      </c>
      <c r="V11" t="e">
        <f>'ES Raw Data'!W14</f>
        <v>#DIV/0!</v>
      </c>
    </row>
    <row r="12" spans="1:74">
      <c r="A12">
        <f>'ES Data Entry'!D13</f>
        <v>0</v>
      </c>
      <c r="B12">
        <f>'ES Data Entry'!E13</f>
        <v>0</v>
      </c>
      <c r="C12">
        <f>'ES Data Entry'!F13</f>
        <v>0</v>
      </c>
      <c r="D12" s="180" t="e">
        <f>'ES Data Entry'!#REF!</f>
        <v>#REF!</v>
      </c>
      <c r="E12" t="str" cm="1">
        <f t="array" ref="E12">_xlfn.IFS('ES Data Entry'!G13=0,"Kindergarten",'ES Data Entry'!G13=1,"1st Grade",'ES Data Entry'!G13=2,"2nd Grade",'ES Data Entry'!G13=3,"3rd Grade",'ES Data Entry'!G13=4,"4th Grade",'ES Data Entry'!G13=5,"5th Grade")</f>
        <v>Kindergarten</v>
      </c>
      <c r="F12" t="e">
        <f>'ES Data Entry'!#REF!</f>
        <v>#REF!</v>
      </c>
      <c r="G12" t="e" cm="1">
        <f t="array" ref="G12">_xlfn.IFS('ES Data Entry'!L13=2, "Virtual", 'ES Data Entry'!L13=1, "In-person",'ES Data Entry'!L13=3, "Hybrid")</f>
        <v>#N/A</v>
      </c>
      <c r="H12" t="e" cm="1">
        <f t="array" ref="H12">_xlfn.IFS('ES Data Entry'!H13= 1, "American Indian/Alaskan Native", 'ES Data Entry'!H13= 2, "Asian", 'ES Data Entry'!H13= 3, "Native Hawaiian/Pacific Islander", 'ES Data Entry'!H13= 4, "Black/African American",'ES Data Entry'!H13= 5,  "White", 'ES Data Entry'!H13= 6, "Other", 'ES Data Entry'!H13= 7, "Two races or more", 'ES Data Entry'!H13= 8, "Unknown")</f>
        <v>#N/A</v>
      </c>
      <c r="I12" t="e" cm="1">
        <f t="array" ref="I12">_xlfn.IFS('ES Data Entry'!I13=1, "Hispanic/Latino", 'ES Data Entry'!I13=2, "Not Hispanic/Latino", 'ES Data Entry'!I13=3, "Other")</f>
        <v>#N/A</v>
      </c>
      <c r="J12" t="e" cm="1">
        <f t="array" ref="J12">_xlfn.IFS('ES Data Entry'!J13= 1, "Male", 'ES Data Entry'!J13= 2, "Female", 'ES Data Entry'!J13= 3, "Transgender Male", 'ES Data Entry'!J13= 4, "Transgender Female",'ES Data Entry'!J13= 5, "Non-binary", 'ES Data Entry'!J13= 6, "Other", 'ES Data Entry'!J13= 7, "Unknown")</f>
        <v>#N/A</v>
      </c>
      <c r="K12" s="180">
        <f>'ES Data Entry'!K13</f>
        <v>0</v>
      </c>
      <c r="L12" s="291" t="e">
        <f>'ES Data Entry'!#REF!</f>
        <v>#REF!</v>
      </c>
      <c r="M12" t="e">
        <f>'ES Raw Data'!N15</f>
        <v>#DIV/0!</v>
      </c>
      <c r="N12" t="e">
        <f>'ES Raw Data'!O15</f>
        <v>#DIV/0!</v>
      </c>
      <c r="O12" t="e">
        <f>'ES Raw Data'!P15</f>
        <v>#DIV/0!</v>
      </c>
      <c r="P12" t="e">
        <f>'ES Raw Data'!Q15</f>
        <v>#DIV/0!</v>
      </c>
      <c r="Q12" t="e">
        <f>'ES Raw Data'!R15</f>
        <v>#DIV/0!</v>
      </c>
      <c r="R12" t="e">
        <f>'ES Raw Data'!S15</f>
        <v>#DIV/0!</v>
      </c>
      <c r="S12" t="e">
        <f>'ES Raw Data'!T15</f>
        <v>#DIV/0!</v>
      </c>
      <c r="T12" t="e">
        <f>'ES Raw Data'!U15</f>
        <v>#DIV/0!</v>
      </c>
      <c r="U12" t="e">
        <f>'ES Raw Data'!V15</f>
        <v>#DIV/0!</v>
      </c>
      <c r="V12" t="e">
        <f>'ES Raw Data'!W15</f>
        <v>#DIV/0!</v>
      </c>
    </row>
    <row r="13" spans="1:74">
      <c r="A13">
        <f>'ES Data Entry'!D14</f>
        <v>0</v>
      </c>
      <c r="B13">
        <f>'ES Data Entry'!E14</f>
        <v>0</v>
      </c>
      <c r="C13">
        <f>'ES Data Entry'!F14</f>
        <v>0</v>
      </c>
      <c r="D13" s="180" t="e">
        <f>'ES Data Entry'!#REF!</f>
        <v>#REF!</v>
      </c>
      <c r="E13" t="str" cm="1">
        <f t="array" ref="E13">_xlfn.IFS('ES Data Entry'!G14=0,"Kindergarten",'ES Data Entry'!G14=1,"1st Grade",'ES Data Entry'!G14=2,"2nd Grade",'ES Data Entry'!G14=3,"3rd Grade",'ES Data Entry'!G14=4,"4th Grade",'ES Data Entry'!G14=5,"5th Grade")</f>
        <v>Kindergarten</v>
      </c>
      <c r="F13" t="e">
        <f>'ES Data Entry'!#REF!</f>
        <v>#REF!</v>
      </c>
      <c r="G13" t="e" cm="1">
        <f t="array" ref="G13">_xlfn.IFS('ES Data Entry'!L14=2, "Virtual", 'ES Data Entry'!L14=1, "In-person",'ES Data Entry'!L14=3, "Hybrid")</f>
        <v>#N/A</v>
      </c>
      <c r="H13" t="e" cm="1">
        <f t="array" ref="H13">_xlfn.IFS('ES Data Entry'!H14= 1, "American Indian/Alaskan Native", 'ES Data Entry'!H14= 2, "Asian", 'ES Data Entry'!H14= 3, "Native Hawaiian/Pacific Islander", 'ES Data Entry'!H14= 4, "Black/African American",'ES Data Entry'!H14= 5,  "White", 'ES Data Entry'!H14= 6, "Other", 'ES Data Entry'!H14= 7, "Two races or more", 'ES Data Entry'!H14= 8, "Unknown")</f>
        <v>#N/A</v>
      </c>
      <c r="I13" t="e" cm="1">
        <f t="array" ref="I13">_xlfn.IFS('ES Data Entry'!I14=1, "Hispanic/Latino", 'ES Data Entry'!I14=2, "Not Hispanic/Latino", 'ES Data Entry'!I14=3, "Other")</f>
        <v>#N/A</v>
      </c>
      <c r="J13" t="e" cm="1">
        <f t="array" ref="J13">_xlfn.IFS('ES Data Entry'!J14= 1, "Male", 'ES Data Entry'!J14= 2, "Female", 'ES Data Entry'!J14= 3, "Transgender Male", 'ES Data Entry'!J14= 4, "Transgender Female",'ES Data Entry'!J14= 5, "Non-binary", 'ES Data Entry'!J14= 6, "Other", 'ES Data Entry'!J14= 7, "Unknown")</f>
        <v>#N/A</v>
      </c>
      <c r="K13" s="180">
        <f>'ES Data Entry'!K14</f>
        <v>0</v>
      </c>
      <c r="L13" s="291" t="e">
        <f>'ES Data Entry'!#REF!</f>
        <v>#REF!</v>
      </c>
      <c r="M13" t="e">
        <f>'ES Raw Data'!N16</f>
        <v>#DIV/0!</v>
      </c>
      <c r="N13" t="e">
        <f>'ES Raw Data'!O16</f>
        <v>#DIV/0!</v>
      </c>
      <c r="O13" t="e">
        <f>'ES Raw Data'!P16</f>
        <v>#DIV/0!</v>
      </c>
      <c r="P13" t="e">
        <f>'ES Raw Data'!Q16</f>
        <v>#DIV/0!</v>
      </c>
      <c r="Q13" t="e">
        <f>'ES Raw Data'!R16</f>
        <v>#DIV/0!</v>
      </c>
      <c r="R13" t="e">
        <f>'ES Raw Data'!S16</f>
        <v>#DIV/0!</v>
      </c>
      <c r="S13" t="e">
        <f>'ES Raw Data'!T16</f>
        <v>#DIV/0!</v>
      </c>
      <c r="T13" t="e">
        <f>'ES Raw Data'!U16</f>
        <v>#DIV/0!</v>
      </c>
      <c r="U13" t="e">
        <f>'ES Raw Data'!V16</f>
        <v>#DIV/0!</v>
      </c>
      <c r="V13" t="e">
        <f>'ES Raw Data'!W16</f>
        <v>#DIV/0!</v>
      </c>
    </row>
    <row r="14" spans="1:74">
      <c r="A14">
        <f>'ES Data Entry'!D15</f>
        <v>0</v>
      </c>
      <c r="B14">
        <f>'ES Data Entry'!E15</f>
        <v>0</v>
      </c>
      <c r="C14">
        <f>'ES Data Entry'!F15</f>
        <v>0</v>
      </c>
      <c r="D14" s="180" t="e">
        <f>'ES Data Entry'!#REF!</f>
        <v>#REF!</v>
      </c>
      <c r="E14" t="str" cm="1">
        <f t="array" ref="E14">_xlfn.IFS('ES Data Entry'!G15=0,"Kindergarten",'ES Data Entry'!G15=1,"1st Grade",'ES Data Entry'!G15=2,"2nd Grade",'ES Data Entry'!G15=3,"3rd Grade",'ES Data Entry'!G15=4,"4th Grade",'ES Data Entry'!G15=5,"5th Grade")</f>
        <v>Kindergarten</v>
      </c>
      <c r="F14" t="e">
        <f>'ES Data Entry'!#REF!</f>
        <v>#REF!</v>
      </c>
      <c r="G14" t="e" cm="1">
        <f t="array" ref="G14">_xlfn.IFS('ES Data Entry'!L15=2, "Virtual", 'ES Data Entry'!L15=1, "In-person",'ES Data Entry'!L15=3, "Hybrid")</f>
        <v>#N/A</v>
      </c>
      <c r="H14" t="e" cm="1">
        <f t="array" ref="H14">_xlfn.IFS('ES Data Entry'!H15= 1, "American Indian/Alaskan Native", 'ES Data Entry'!H15= 2, "Asian", 'ES Data Entry'!H15= 3, "Native Hawaiian/Pacific Islander", 'ES Data Entry'!H15= 4, "Black/African American",'ES Data Entry'!H15= 5,  "White", 'ES Data Entry'!H15= 6, "Other", 'ES Data Entry'!H15= 7, "Two races or more", 'ES Data Entry'!H15= 8, "Unknown")</f>
        <v>#N/A</v>
      </c>
      <c r="I14" t="e" cm="1">
        <f t="array" ref="I14">_xlfn.IFS('ES Data Entry'!I15=1, "Hispanic/Latino", 'ES Data Entry'!I15=2, "Not Hispanic/Latino", 'ES Data Entry'!I15=3, "Other")</f>
        <v>#N/A</v>
      </c>
      <c r="J14" t="e" cm="1">
        <f t="array" ref="J14">_xlfn.IFS('ES Data Entry'!J15= 1, "Male", 'ES Data Entry'!J15= 2, "Female", 'ES Data Entry'!J15= 3, "Transgender Male", 'ES Data Entry'!J15= 4, "Transgender Female",'ES Data Entry'!J15= 5, "Non-binary", 'ES Data Entry'!J15= 6, "Other", 'ES Data Entry'!J15= 7, "Unknown")</f>
        <v>#N/A</v>
      </c>
      <c r="K14" s="180">
        <f>'ES Data Entry'!K15</f>
        <v>0</v>
      </c>
      <c r="L14" s="291" t="e">
        <f>'ES Data Entry'!#REF!</f>
        <v>#REF!</v>
      </c>
      <c r="M14" t="e">
        <f>'ES Raw Data'!N17</f>
        <v>#DIV/0!</v>
      </c>
      <c r="N14" t="e">
        <f>'ES Raw Data'!O17</f>
        <v>#DIV/0!</v>
      </c>
      <c r="O14" t="e">
        <f>'ES Raw Data'!P17</f>
        <v>#DIV/0!</v>
      </c>
      <c r="P14" t="e">
        <f>'ES Raw Data'!Q17</f>
        <v>#DIV/0!</v>
      </c>
      <c r="Q14" t="e">
        <f>'ES Raw Data'!R17</f>
        <v>#DIV/0!</v>
      </c>
      <c r="R14" t="e">
        <f>'ES Raw Data'!S17</f>
        <v>#DIV/0!</v>
      </c>
      <c r="S14" t="e">
        <f>'ES Raw Data'!T17</f>
        <v>#DIV/0!</v>
      </c>
      <c r="T14" t="e">
        <f>'ES Raw Data'!U17</f>
        <v>#DIV/0!</v>
      </c>
      <c r="U14" t="e">
        <f>'ES Raw Data'!V17</f>
        <v>#DIV/0!</v>
      </c>
      <c r="V14" t="e">
        <f>'ES Raw Data'!W17</f>
        <v>#DIV/0!</v>
      </c>
    </row>
    <row r="15" spans="1:74">
      <c r="A15">
        <f>'ES Data Entry'!D16</f>
        <v>0</v>
      </c>
      <c r="B15">
        <f>'ES Data Entry'!E16</f>
        <v>0</v>
      </c>
      <c r="C15">
        <f>'ES Data Entry'!F16</f>
        <v>0</v>
      </c>
      <c r="D15" s="180" t="e">
        <f>'ES Data Entry'!#REF!</f>
        <v>#REF!</v>
      </c>
      <c r="E15" t="str" cm="1">
        <f t="array" ref="E15">_xlfn.IFS('ES Data Entry'!G16=0,"Kindergarten",'ES Data Entry'!G16=1,"1st Grade",'ES Data Entry'!G16=2,"2nd Grade",'ES Data Entry'!G16=3,"3rd Grade",'ES Data Entry'!G16=4,"4th Grade",'ES Data Entry'!G16=5,"5th Grade")</f>
        <v>Kindergarten</v>
      </c>
      <c r="F15" t="e">
        <f>'ES Data Entry'!#REF!</f>
        <v>#REF!</v>
      </c>
      <c r="G15" t="e" cm="1">
        <f t="array" ref="G15">_xlfn.IFS('ES Data Entry'!L16=2, "Virtual", 'ES Data Entry'!L16=1, "In-person",'ES Data Entry'!L16=3, "Hybrid")</f>
        <v>#N/A</v>
      </c>
      <c r="H15" t="e" cm="1">
        <f t="array" ref="H15">_xlfn.IFS('ES Data Entry'!H16= 1, "American Indian/Alaskan Native", 'ES Data Entry'!H16= 2, "Asian", 'ES Data Entry'!H16= 3, "Native Hawaiian/Pacific Islander", 'ES Data Entry'!H16= 4, "Black/African American",'ES Data Entry'!H16= 5,  "White", 'ES Data Entry'!H16= 6, "Other", 'ES Data Entry'!H16= 7, "Two races or more", 'ES Data Entry'!H16= 8, "Unknown")</f>
        <v>#N/A</v>
      </c>
      <c r="I15" t="e" cm="1">
        <f t="array" ref="I15">_xlfn.IFS('ES Data Entry'!I16=1, "Hispanic/Latino", 'ES Data Entry'!I16=2, "Not Hispanic/Latino", 'ES Data Entry'!I16=3, "Other")</f>
        <v>#N/A</v>
      </c>
      <c r="J15" t="e" cm="1">
        <f t="array" ref="J15">_xlfn.IFS('ES Data Entry'!J16= 1, "Male", 'ES Data Entry'!J16= 2, "Female", 'ES Data Entry'!J16= 3, "Transgender Male", 'ES Data Entry'!J16= 4, "Transgender Female",'ES Data Entry'!J16= 5, "Non-binary", 'ES Data Entry'!J16= 6, "Other", 'ES Data Entry'!J16= 7, "Unknown")</f>
        <v>#N/A</v>
      </c>
      <c r="K15" s="180">
        <f>'ES Data Entry'!K16</f>
        <v>0</v>
      </c>
      <c r="L15" s="291" t="e">
        <f>'ES Data Entry'!#REF!</f>
        <v>#REF!</v>
      </c>
      <c r="M15" t="e">
        <f>'ES Raw Data'!N18</f>
        <v>#DIV/0!</v>
      </c>
      <c r="N15" t="e">
        <f>'ES Raw Data'!O18</f>
        <v>#DIV/0!</v>
      </c>
      <c r="O15" t="e">
        <f>'ES Raw Data'!P18</f>
        <v>#DIV/0!</v>
      </c>
      <c r="P15" t="e">
        <f>'ES Raw Data'!Q18</f>
        <v>#DIV/0!</v>
      </c>
      <c r="Q15" t="e">
        <f>'ES Raw Data'!R18</f>
        <v>#DIV/0!</v>
      </c>
      <c r="R15" t="e">
        <f>'ES Raw Data'!S18</f>
        <v>#DIV/0!</v>
      </c>
      <c r="S15" t="e">
        <f>'ES Raw Data'!T18</f>
        <v>#DIV/0!</v>
      </c>
      <c r="T15" t="e">
        <f>'ES Raw Data'!U18</f>
        <v>#DIV/0!</v>
      </c>
      <c r="U15" t="e">
        <f>'ES Raw Data'!V18</f>
        <v>#DIV/0!</v>
      </c>
      <c r="V15" t="e">
        <f>'ES Raw Data'!W18</f>
        <v>#DIV/0!</v>
      </c>
    </row>
    <row r="16" spans="1:74">
      <c r="A16">
        <f>'ES Data Entry'!D17</f>
        <v>0</v>
      </c>
      <c r="B16">
        <f>'ES Data Entry'!E17</f>
        <v>0</v>
      </c>
      <c r="C16">
        <f>'ES Data Entry'!F17</f>
        <v>0</v>
      </c>
      <c r="D16" s="180" t="e">
        <f>'ES Data Entry'!#REF!</f>
        <v>#REF!</v>
      </c>
      <c r="E16" t="str" cm="1">
        <f t="array" ref="E16">_xlfn.IFS('ES Data Entry'!G17=0,"Kindergarten",'ES Data Entry'!G17=1,"1st Grade",'ES Data Entry'!G17=2,"2nd Grade",'ES Data Entry'!G17=3,"3rd Grade",'ES Data Entry'!G17=4,"4th Grade",'ES Data Entry'!G17=5,"5th Grade")</f>
        <v>Kindergarten</v>
      </c>
      <c r="F16" t="e">
        <f>'ES Data Entry'!#REF!</f>
        <v>#REF!</v>
      </c>
      <c r="G16" t="e" cm="1">
        <f t="array" ref="G16">_xlfn.IFS('ES Data Entry'!L17=2, "Virtual", 'ES Data Entry'!L17=1, "In-person",'ES Data Entry'!L17=3, "Hybrid")</f>
        <v>#N/A</v>
      </c>
      <c r="H16" t="e" cm="1">
        <f t="array" ref="H16">_xlfn.IFS('ES Data Entry'!H17= 1, "American Indian/Alaskan Native", 'ES Data Entry'!H17= 2, "Asian", 'ES Data Entry'!H17= 3, "Native Hawaiian/Pacific Islander", 'ES Data Entry'!H17= 4, "Black/African American",'ES Data Entry'!H17= 5,  "White", 'ES Data Entry'!H17= 6, "Other", 'ES Data Entry'!H17= 7, "Two races or more", 'ES Data Entry'!H17= 8, "Unknown")</f>
        <v>#N/A</v>
      </c>
      <c r="I16" t="e" cm="1">
        <f t="array" ref="I16">_xlfn.IFS('ES Data Entry'!I17=1, "Hispanic/Latino", 'ES Data Entry'!I17=2, "Not Hispanic/Latino", 'ES Data Entry'!I17=3, "Other")</f>
        <v>#N/A</v>
      </c>
      <c r="J16" t="e" cm="1">
        <f t="array" ref="J16">_xlfn.IFS('ES Data Entry'!J17= 1, "Male", 'ES Data Entry'!J17= 2, "Female", 'ES Data Entry'!J17= 3, "Transgender Male", 'ES Data Entry'!J17= 4, "Transgender Female",'ES Data Entry'!J17= 5, "Non-binary", 'ES Data Entry'!J17= 6, "Other", 'ES Data Entry'!J17= 7, "Unknown")</f>
        <v>#N/A</v>
      </c>
      <c r="K16" s="180">
        <f>'ES Data Entry'!K17</f>
        <v>0</v>
      </c>
      <c r="L16" s="291" t="e">
        <f>'ES Data Entry'!#REF!</f>
        <v>#REF!</v>
      </c>
      <c r="M16" t="e">
        <f>'ES Raw Data'!N19</f>
        <v>#DIV/0!</v>
      </c>
      <c r="N16" t="e">
        <f>'ES Raw Data'!O19</f>
        <v>#DIV/0!</v>
      </c>
      <c r="O16" t="e">
        <f>'ES Raw Data'!P19</f>
        <v>#DIV/0!</v>
      </c>
      <c r="P16" t="e">
        <f>'ES Raw Data'!Q19</f>
        <v>#DIV/0!</v>
      </c>
      <c r="Q16" t="e">
        <f>'ES Raw Data'!R19</f>
        <v>#DIV/0!</v>
      </c>
      <c r="R16" t="e">
        <f>'ES Raw Data'!S19</f>
        <v>#DIV/0!</v>
      </c>
      <c r="S16" t="e">
        <f>'ES Raw Data'!T19</f>
        <v>#DIV/0!</v>
      </c>
      <c r="T16" t="e">
        <f>'ES Raw Data'!U19</f>
        <v>#DIV/0!</v>
      </c>
      <c r="U16" t="e">
        <f>'ES Raw Data'!V19</f>
        <v>#DIV/0!</v>
      </c>
      <c r="V16" t="e">
        <f>'ES Raw Data'!W19</f>
        <v>#DIV/0!</v>
      </c>
    </row>
    <row r="17" spans="1:22">
      <c r="A17">
        <f>'ES Data Entry'!D18</f>
        <v>0</v>
      </c>
      <c r="B17">
        <f>'ES Data Entry'!E18</f>
        <v>0</v>
      </c>
      <c r="C17">
        <f>'ES Data Entry'!F18</f>
        <v>0</v>
      </c>
      <c r="D17" s="180" t="e">
        <f>'ES Data Entry'!#REF!</f>
        <v>#REF!</v>
      </c>
      <c r="E17" t="str" cm="1">
        <f t="array" ref="E17">_xlfn.IFS('ES Data Entry'!G18=0,"Kindergarten",'ES Data Entry'!G18=1,"1st Grade",'ES Data Entry'!G18=2,"2nd Grade",'ES Data Entry'!G18=3,"3rd Grade",'ES Data Entry'!G18=4,"4th Grade",'ES Data Entry'!G18=5,"5th Grade")</f>
        <v>Kindergarten</v>
      </c>
      <c r="F17" t="e">
        <f>'ES Data Entry'!#REF!</f>
        <v>#REF!</v>
      </c>
      <c r="G17" t="e" cm="1">
        <f t="array" ref="G17">_xlfn.IFS('ES Data Entry'!L18=2, "Virtual", 'ES Data Entry'!L18=1, "In-person",'ES Data Entry'!L18=3, "Hybrid")</f>
        <v>#N/A</v>
      </c>
      <c r="H17" t="e" cm="1">
        <f t="array" ref="H17">_xlfn.IFS('ES Data Entry'!H18= 1, "American Indian/Alaskan Native", 'ES Data Entry'!H18= 2, "Asian", 'ES Data Entry'!H18= 3, "Native Hawaiian/Pacific Islander", 'ES Data Entry'!H18= 4, "Black/African American",'ES Data Entry'!H18= 5,  "White", 'ES Data Entry'!H18= 6, "Other", 'ES Data Entry'!H18= 7, "Two races or more", 'ES Data Entry'!H18= 8, "Unknown")</f>
        <v>#N/A</v>
      </c>
      <c r="I17" t="e" cm="1">
        <f t="array" ref="I17">_xlfn.IFS('ES Data Entry'!I18=1, "Hispanic/Latino", 'ES Data Entry'!I18=2, "Not Hispanic/Latino", 'ES Data Entry'!I18=3, "Other")</f>
        <v>#N/A</v>
      </c>
      <c r="J17" t="e" cm="1">
        <f t="array" ref="J17">_xlfn.IFS('ES Data Entry'!J18= 1, "Male", 'ES Data Entry'!J18= 2, "Female", 'ES Data Entry'!J18= 3, "Transgender Male", 'ES Data Entry'!J18= 4, "Transgender Female",'ES Data Entry'!J18= 5, "Non-binary", 'ES Data Entry'!J18= 6, "Other", 'ES Data Entry'!J18= 7, "Unknown")</f>
        <v>#N/A</v>
      </c>
      <c r="K17" s="180">
        <f>'ES Data Entry'!K18</f>
        <v>0</v>
      </c>
      <c r="L17" s="291" t="e">
        <f>'ES Data Entry'!#REF!</f>
        <v>#REF!</v>
      </c>
      <c r="M17" t="e">
        <f>'ES Raw Data'!N20</f>
        <v>#DIV/0!</v>
      </c>
      <c r="N17" t="e">
        <f>'ES Raw Data'!O20</f>
        <v>#DIV/0!</v>
      </c>
      <c r="O17" t="e">
        <f>'ES Raw Data'!P20</f>
        <v>#DIV/0!</v>
      </c>
      <c r="P17" t="e">
        <f>'ES Raw Data'!Q20</f>
        <v>#DIV/0!</v>
      </c>
      <c r="Q17" t="e">
        <f>'ES Raw Data'!R20</f>
        <v>#DIV/0!</v>
      </c>
      <c r="R17" t="e">
        <f>'ES Raw Data'!S20</f>
        <v>#DIV/0!</v>
      </c>
      <c r="S17" t="e">
        <f>'ES Raw Data'!T20</f>
        <v>#DIV/0!</v>
      </c>
      <c r="T17" t="e">
        <f>'ES Raw Data'!U20</f>
        <v>#DIV/0!</v>
      </c>
      <c r="U17" t="e">
        <f>'ES Raw Data'!V20</f>
        <v>#DIV/0!</v>
      </c>
      <c r="V17" t="e">
        <f>'ES Raw Data'!W20</f>
        <v>#DIV/0!</v>
      </c>
    </row>
    <row r="18" spans="1:22">
      <c r="A18">
        <f>'ES Data Entry'!D19</f>
        <v>0</v>
      </c>
      <c r="B18">
        <f>'ES Data Entry'!E19</f>
        <v>0</v>
      </c>
      <c r="C18">
        <f>'ES Data Entry'!F19</f>
        <v>0</v>
      </c>
      <c r="D18" s="180" t="e">
        <f>'ES Data Entry'!#REF!</f>
        <v>#REF!</v>
      </c>
      <c r="E18" t="str" cm="1">
        <f t="array" ref="E18">_xlfn.IFS('ES Data Entry'!G19=0,"Kindergarten",'ES Data Entry'!G19=1,"1st Grade",'ES Data Entry'!G19=2,"2nd Grade",'ES Data Entry'!G19=3,"3rd Grade",'ES Data Entry'!G19=4,"4th Grade",'ES Data Entry'!G19=5,"5th Grade")</f>
        <v>Kindergarten</v>
      </c>
      <c r="F18" t="e">
        <f>'ES Data Entry'!#REF!</f>
        <v>#REF!</v>
      </c>
      <c r="G18" t="e" cm="1">
        <f t="array" ref="G18">_xlfn.IFS('ES Data Entry'!L19=2, "Virtual", 'ES Data Entry'!L19=1, "In-person",'ES Data Entry'!L19=3, "Hybrid")</f>
        <v>#N/A</v>
      </c>
      <c r="H18" t="e" cm="1">
        <f t="array" ref="H18">_xlfn.IFS('ES Data Entry'!H19= 1, "American Indian/Alaskan Native", 'ES Data Entry'!H19= 2, "Asian", 'ES Data Entry'!H19= 3, "Native Hawaiian/Pacific Islander", 'ES Data Entry'!H19= 4, "Black/African American",'ES Data Entry'!H19= 5,  "White", 'ES Data Entry'!H19= 6, "Other", 'ES Data Entry'!H19= 7, "Two races or more", 'ES Data Entry'!H19= 8, "Unknown")</f>
        <v>#N/A</v>
      </c>
      <c r="I18" t="e" cm="1">
        <f t="array" ref="I18">_xlfn.IFS('ES Data Entry'!I19=1, "Hispanic/Latino", 'ES Data Entry'!I19=2, "Not Hispanic/Latino", 'ES Data Entry'!I19=3, "Other")</f>
        <v>#N/A</v>
      </c>
      <c r="J18" t="e" cm="1">
        <f t="array" ref="J18">_xlfn.IFS('ES Data Entry'!J19= 1, "Male", 'ES Data Entry'!J19= 2, "Female", 'ES Data Entry'!J19= 3, "Transgender Male", 'ES Data Entry'!J19= 4, "Transgender Female",'ES Data Entry'!J19= 5, "Non-binary", 'ES Data Entry'!J19= 6, "Other", 'ES Data Entry'!J19= 7, "Unknown")</f>
        <v>#N/A</v>
      </c>
      <c r="K18" s="180">
        <f>'ES Data Entry'!K19</f>
        <v>0</v>
      </c>
      <c r="L18" s="291" t="e">
        <f>'ES Data Entry'!#REF!</f>
        <v>#REF!</v>
      </c>
      <c r="M18" t="e">
        <f>'ES Raw Data'!N21</f>
        <v>#DIV/0!</v>
      </c>
      <c r="N18" t="e">
        <f>'ES Raw Data'!O21</f>
        <v>#DIV/0!</v>
      </c>
      <c r="O18" t="e">
        <f>'ES Raw Data'!P21</f>
        <v>#DIV/0!</v>
      </c>
      <c r="P18" t="e">
        <f>'ES Raw Data'!Q21</f>
        <v>#DIV/0!</v>
      </c>
      <c r="Q18" t="e">
        <f>'ES Raw Data'!R21</f>
        <v>#DIV/0!</v>
      </c>
      <c r="R18" t="e">
        <f>'ES Raw Data'!S21</f>
        <v>#DIV/0!</v>
      </c>
      <c r="S18" t="e">
        <f>'ES Raw Data'!T21</f>
        <v>#DIV/0!</v>
      </c>
      <c r="T18" t="e">
        <f>'ES Raw Data'!U21</f>
        <v>#DIV/0!</v>
      </c>
      <c r="U18" t="e">
        <f>'ES Raw Data'!V21</f>
        <v>#DIV/0!</v>
      </c>
      <c r="V18" t="e">
        <f>'ES Raw Data'!W21</f>
        <v>#DIV/0!</v>
      </c>
    </row>
    <row r="19" spans="1:22">
      <c r="A19">
        <f>'ES Data Entry'!D20</f>
        <v>0</v>
      </c>
      <c r="B19">
        <f>'ES Data Entry'!E20</f>
        <v>0</v>
      </c>
      <c r="C19">
        <f>'ES Data Entry'!F20</f>
        <v>0</v>
      </c>
      <c r="D19" s="180" t="e">
        <f>'ES Data Entry'!#REF!</f>
        <v>#REF!</v>
      </c>
      <c r="E19" t="str" cm="1">
        <f t="array" ref="E19">_xlfn.IFS('ES Data Entry'!G20=0,"Kindergarten",'ES Data Entry'!G20=1,"1st Grade",'ES Data Entry'!G20=2,"2nd Grade",'ES Data Entry'!G20=3,"3rd Grade",'ES Data Entry'!G20=4,"4th Grade",'ES Data Entry'!G20=5,"5th Grade")</f>
        <v>Kindergarten</v>
      </c>
      <c r="F19" t="e">
        <f>'ES Data Entry'!#REF!</f>
        <v>#REF!</v>
      </c>
      <c r="G19" t="e" cm="1">
        <f t="array" ref="G19">_xlfn.IFS('ES Data Entry'!L20=2, "Virtual", 'ES Data Entry'!L20=1, "In-person",'ES Data Entry'!L20=3, "Hybrid")</f>
        <v>#N/A</v>
      </c>
      <c r="H19" t="e" cm="1">
        <f t="array" ref="H19">_xlfn.IFS('ES Data Entry'!H20= 1, "American Indian/Alaskan Native", 'ES Data Entry'!H20= 2, "Asian", 'ES Data Entry'!H20= 3, "Native Hawaiian/Pacific Islander", 'ES Data Entry'!H20= 4, "Black/African American",'ES Data Entry'!H20= 5,  "White", 'ES Data Entry'!H20= 6, "Other", 'ES Data Entry'!H20= 7, "Two races or more", 'ES Data Entry'!H20= 8, "Unknown")</f>
        <v>#N/A</v>
      </c>
      <c r="I19" t="e" cm="1">
        <f t="array" ref="I19">_xlfn.IFS('ES Data Entry'!I20=1, "Hispanic/Latino", 'ES Data Entry'!I20=2, "Not Hispanic/Latino", 'ES Data Entry'!I20=3, "Other")</f>
        <v>#N/A</v>
      </c>
      <c r="J19" t="e" cm="1">
        <f t="array" ref="J19">_xlfn.IFS('ES Data Entry'!J20= 1, "Male", 'ES Data Entry'!J20= 2, "Female", 'ES Data Entry'!J20= 3, "Transgender Male", 'ES Data Entry'!J20= 4, "Transgender Female",'ES Data Entry'!J20= 5, "Non-binary", 'ES Data Entry'!J20= 6, "Other", 'ES Data Entry'!J20= 7, "Unknown")</f>
        <v>#N/A</v>
      </c>
      <c r="K19" s="180">
        <f>'ES Data Entry'!K20</f>
        <v>0</v>
      </c>
      <c r="L19" s="291" t="e">
        <f>'ES Data Entry'!#REF!</f>
        <v>#REF!</v>
      </c>
      <c r="M19" t="e">
        <f>'ES Raw Data'!N22</f>
        <v>#DIV/0!</v>
      </c>
      <c r="N19" t="e">
        <f>'ES Raw Data'!O22</f>
        <v>#DIV/0!</v>
      </c>
      <c r="O19" t="e">
        <f>'ES Raw Data'!P22</f>
        <v>#DIV/0!</v>
      </c>
      <c r="P19" t="e">
        <f>'ES Raw Data'!Q22</f>
        <v>#DIV/0!</v>
      </c>
      <c r="Q19" t="e">
        <f>'ES Raw Data'!R22</f>
        <v>#DIV/0!</v>
      </c>
      <c r="R19" t="e">
        <f>'ES Raw Data'!S22</f>
        <v>#DIV/0!</v>
      </c>
      <c r="S19" t="e">
        <f>'ES Raw Data'!T22</f>
        <v>#DIV/0!</v>
      </c>
      <c r="T19" t="e">
        <f>'ES Raw Data'!U22</f>
        <v>#DIV/0!</v>
      </c>
      <c r="U19" t="e">
        <f>'ES Raw Data'!V22</f>
        <v>#DIV/0!</v>
      </c>
      <c r="V19" t="e">
        <f>'ES Raw Data'!W22</f>
        <v>#DIV/0!</v>
      </c>
    </row>
    <row r="20" spans="1:22">
      <c r="A20">
        <f>'ES Data Entry'!D21</f>
        <v>0</v>
      </c>
      <c r="B20">
        <f>'ES Data Entry'!E21</f>
        <v>0</v>
      </c>
      <c r="C20">
        <f>'ES Data Entry'!F21</f>
        <v>0</v>
      </c>
      <c r="D20" s="180" t="e">
        <f>'ES Data Entry'!#REF!</f>
        <v>#REF!</v>
      </c>
      <c r="E20" t="str" cm="1">
        <f t="array" ref="E20">_xlfn.IFS('ES Data Entry'!G21=0,"Kindergarten",'ES Data Entry'!G21=1,"1st Grade",'ES Data Entry'!G21=2,"2nd Grade",'ES Data Entry'!G21=3,"3rd Grade",'ES Data Entry'!G21=4,"4th Grade",'ES Data Entry'!G21=5,"5th Grade")</f>
        <v>Kindergarten</v>
      </c>
      <c r="F20" t="e">
        <f>'ES Data Entry'!#REF!</f>
        <v>#REF!</v>
      </c>
      <c r="G20" t="e" cm="1">
        <f t="array" ref="G20">_xlfn.IFS('ES Data Entry'!L21=2, "Virtual", 'ES Data Entry'!L21=1, "In-person",'ES Data Entry'!L21=3, "Hybrid")</f>
        <v>#N/A</v>
      </c>
      <c r="H20" t="e" cm="1">
        <f t="array" ref="H20">_xlfn.IFS('ES Data Entry'!H21= 1, "American Indian/Alaskan Native", 'ES Data Entry'!H21= 2, "Asian", 'ES Data Entry'!H21= 3, "Native Hawaiian/Pacific Islander", 'ES Data Entry'!H21= 4, "Black/African American",'ES Data Entry'!H21= 5,  "White", 'ES Data Entry'!H21= 6, "Other", 'ES Data Entry'!H21= 7, "Two races or more", 'ES Data Entry'!H21= 8, "Unknown")</f>
        <v>#N/A</v>
      </c>
      <c r="I20" t="e" cm="1">
        <f t="array" ref="I20">_xlfn.IFS('ES Data Entry'!I21=1, "Hispanic/Latino", 'ES Data Entry'!I21=2, "Not Hispanic/Latino", 'ES Data Entry'!I21=3, "Other")</f>
        <v>#N/A</v>
      </c>
      <c r="J20" t="e" cm="1">
        <f t="array" ref="J20">_xlfn.IFS('ES Data Entry'!J21= 1, "Male", 'ES Data Entry'!J21= 2, "Female", 'ES Data Entry'!J21= 3, "Transgender Male", 'ES Data Entry'!J21= 4, "Transgender Female",'ES Data Entry'!J21= 5, "Non-binary", 'ES Data Entry'!J21= 6, "Other", 'ES Data Entry'!J21= 7, "Unknown")</f>
        <v>#N/A</v>
      </c>
      <c r="K20" s="180">
        <f>'ES Data Entry'!K21</f>
        <v>0</v>
      </c>
      <c r="L20" s="291" t="e">
        <f>'ES Data Entry'!#REF!</f>
        <v>#REF!</v>
      </c>
      <c r="M20" t="e">
        <f>'ES Raw Data'!N23</f>
        <v>#DIV/0!</v>
      </c>
      <c r="N20" t="e">
        <f>'ES Raw Data'!O23</f>
        <v>#DIV/0!</v>
      </c>
      <c r="O20" t="e">
        <f>'ES Raw Data'!P23</f>
        <v>#DIV/0!</v>
      </c>
      <c r="P20" t="e">
        <f>'ES Raw Data'!Q23</f>
        <v>#DIV/0!</v>
      </c>
      <c r="Q20" t="e">
        <f>'ES Raw Data'!R23</f>
        <v>#DIV/0!</v>
      </c>
      <c r="R20" t="e">
        <f>'ES Raw Data'!S23</f>
        <v>#DIV/0!</v>
      </c>
      <c r="S20" t="e">
        <f>'ES Raw Data'!T23</f>
        <v>#DIV/0!</v>
      </c>
      <c r="T20" t="e">
        <f>'ES Raw Data'!U23</f>
        <v>#DIV/0!</v>
      </c>
      <c r="U20" t="e">
        <f>'ES Raw Data'!V23</f>
        <v>#DIV/0!</v>
      </c>
      <c r="V20" t="e">
        <f>'ES Raw Data'!W23</f>
        <v>#DIV/0!</v>
      </c>
    </row>
    <row r="21" spans="1:22">
      <c r="A21">
        <f>'ES Data Entry'!D22</f>
        <v>0</v>
      </c>
      <c r="B21">
        <f>'ES Data Entry'!E22</f>
        <v>0</v>
      </c>
      <c r="C21">
        <f>'ES Data Entry'!F22</f>
        <v>0</v>
      </c>
      <c r="D21" s="180" t="e">
        <f>'ES Data Entry'!#REF!</f>
        <v>#REF!</v>
      </c>
      <c r="E21" t="str" cm="1">
        <f t="array" ref="E21">_xlfn.IFS('ES Data Entry'!G22=0,"Kindergarten",'ES Data Entry'!G22=1,"1st Grade",'ES Data Entry'!G22=2,"2nd Grade",'ES Data Entry'!G22=3,"3rd Grade",'ES Data Entry'!G22=4,"4th Grade",'ES Data Entry'!G22=5,"5th Grade")</f>
        <v>Kindergarten</v>
      </c>
      <c r="F21" t="e">
        <f>'ES Data Entry'!#REF!</f>
        <v>#REF!</v>
      </c>
      <c r="G21" t="e" cm="1">
        <f t="array" ref="G21">_xlfn.IFS('ES Data Entry'!L22=2, "Virtual", 'ES Data Entry'!L22=1, "In-person",'ES Data Entry'!L22=3, "Hybrid")</f>
        <v>#N/A</v>
      </c>
      <c r="H21" t="e" cm="1">
        <f t="array" ref="H21">_xlfn.IFS('ES Data Entry'!H22= 1, "American Indian/Alaskan Native", 'ES Data Entry'!H22= 2, "Asian", 'ES Data Entry'!H22= 3, "Native Hawaiian/Pacific Islander", 'ES Data Entry'!H22= 4, "Black/African American",'ES Data Entry'!H22= 5,  "White", 'ES Data Entry'!H22= 6, "Other", 'ES Data Entry'!H22= 7, "Two races or more", 'ES Data Entry'!H22= 8, "Unknown")</f>
        <v>#N/A</v>
      </c>
      <c r="I21" t="e" cm="1">
        <f t="array" ref="I21">_xlfn.IFS('ES Data Entry'!I22=1, "Hispanic/Latino", 'ES Data Entry'!I22=2, "Not Hispanic/Latino", 'ES Data Entry'!I22=3, "Other")</f>
        <v>#N/A</v>
      </c>
      <c r="J21" t="e" cm="1">
        <f t="array" ref="J21">_xlfn.IFS('ES Data Entry'!J22= 1, "Male", 'ES Data Entry'!J22= 2, "Female", 'ES Data Entry'!J22= 3, "Transgender Male", 'ES Data Entry'!J22= 4, "Transgender Female",'ES Data Entry'!J22= 5, "Non-binary", 'ES Data Entry'!J22= 6, "Other", 'ES Data Entry'!J22= 7, "Unknown")</f>
        <v>#N/A</v>
      </c>
      <c r="K21" s="180">
        <f>'ES Data Entry'!K22</f>
        <v>0</v>
      </c>
      <c r="L21" s="291" t="e">
        <f>'ES Data Entry'!#REF!</f>
        <v>#REF!</v>
      </c>
      <c r="M21" t="e">
        <f>'ES Raw Data'!N24</f>
        <v>#DIV/0!</v>
      </c>
      <c r="N21" t="e">
        <f>'ES Raw Data'!O24</f>
        <v>#DIV/0!</v>
      </c>
      <c r="O21" t="e">
        <f>'ES Raw Data'!P24</f>
        <v>#DIV/0!</v>
      </c>
      <c r="P21" t="e">
        <f>'ES Raw Data'!Q24</f>
        <v>#DIV/0!</v>
      </c>
      <c r="Q21" t="e">
        <f>'ES Raw Data'!R24</f>
        <v>#DIV/0!</v>
      </c>
      <c r="R21" t="e">
        <f>'ES Raw Data'!S24</f>
        <v>#DIV/0!</v>
      </c>
      <c r="S21" t="e">
        <f>'ES Raw Data'!T24</f>
        <v>#DIV/0!</v>
      </c>
      <c r="T21" t="e">
        <f>'ES Raw Data'!U24</f>
        <v>#DIV/0!</v>
      </c>
      <c r="U21" t="e">
        <f>'ES Raw Data'!V24</f>
        <v>#DIV/0!</v>
      </c>
      <c r="V21" t="e">
        <f>'ES Raw Data'!W24</f>
        <v>#DIV/0!</v>
      </c>
    </row>
    <row r="22" spans="1:22">
      <c r="A22">
        <f>'ES Data Entry'!D23</f>
        <v>0</v>
      </c>
      <c r="B22">
        <f>'ES Data Entry'!E23</f>
        <v>0</v>
      </c>
      <c r="C22">
        <f>'ES Data Entry'!F23</f>
        <v>0</v>
      </c>
      <c r="D22" s="180" t="e">
        <f>'ES Data Entry'!#REF!</f>
        <v>#REF!</v>
      </c>
      <c r="E22" t="str" cm="1">
        <f t="array" ref="E22">_xlfn.IFS('ES Data Entry'!G23=0,"Kindergarten",'ES Data Entry'!G23=1,"1st Grade",'ES Data Entry'!G23=2,"2nd Grade",'ES Data Entry'!G23=3,"3rd Grade",'ES Data Entry'!G23=4,"4th Grade",'ES Data Entry'!G23=5,"5th Grade")</f>
        <v>Kindergarten</v>
      </c>
      <c r="F22" t="e">
        <f>'ES Data Entry'!#REF!</f>
        <v>#REF!</v>
      </c>
      <c r="G22" t="e" cm="1">
        <f t="array" ref="G22">_xlfn.IFS('ES Data Entry'!L23=2, "Virtual", 'ES Data Entry'!L23=1, "In-person",'ES Data Entry'!L23=3, "Hybrid")</f>
        <v>#N/A</v>
      </c>
      <c r="H22" t="e" cm="1">
        <f t="array" ref="H22">_xlfn.IFS('ES Data Entry'!H23= 1, "American Indian/Alaskan Native", 'ES Data Entry'!H23= 2, "Asian", 'ES Data Entry'!H23= 3, "Native Hawaiian/Pacific Islander", 'ES Data Entry'!H23= 4, "Black/African American",'ES Data Entry'!H23= 5,  "White", 'ES Data Entry'!H23= 6, "Other", 'ES Data Entry'!H23= 7, "Two races or more", 'ES Data Entry'!H23= 8, "Unknown")</f>
        <v>#N/A</v>
      </c>
      <c r="I22" t="e" cm="1">
        <f t="array" ref="I22">_xlfn.IFS('ES Data Entry'!I23=1, "Hispanic/Latino", 'ES Data Entry'!I23=2, "Not Hispanic/Latino", 'ES Data Entry'!I23=3, "Other")</f>
        <v>#N/A</v>
      </c>
      <c r="J22" t="e" cm="1">
        <f t="array" ref="J22">_xlfn.IFS('ES Data Entry'!J23= 1, "Male", 'ES Data Entry'!J23= 2, "Female", 'ES Data Entry'!J23= 3, "Transgender Male", 'ES Data Entry'!J23= 4, "Transgender Female",'ES Data Entry'!J23= 5, "Non-binary", 'ES Data Entry'!J23= 6, "Other", 'ES Data Entry'!J23= 7, "Unknown")</f>
        <v>#N/A</v>
      </c>
      <c r="K22" s="180">
        <f>'ES Data Entry'!K23</f>
        <v>0</v>
      </c>
      <c r="L22" s="291" t="e">
        <f>'ES Data Entry'!#REF!</f>
        <v>#REF!</v>
      </c>
      <c r="M22" t="e">
        <f>'ES Raw Data'!N25</f>
        <v>#DIV/0!</v>
      </c>
      <c r="N22" t="e">
        <f>'ES Raw Data'!O25</f>
        <v>#DIV/0!</v>
      </c>
      <c r="O22" t="e">
        <f>'ES Raw Data'!P25</f>
        <v>#DIV/0!</v>
      </c>
      <c r="P22" t="e">
        <f>'ES Raw Data'!Q25</f>
        <v>#DIV/0!</v>
      </c>
      <c r="Q22" t="e">
        <f>'ES Raw Data'!R25</f>
        <v>#DIV/0!</v>
      </c>
      <c r="R22" t="e">
        <f>'ES Raw Data'!S25</f>
        <v>#DIV/0!</v>
      </c>
      <c r="S22" t="e">
        <f>'ES Raw Data'!T25</f>
        <v>#DIV/0!</v>
      </c>
      <c r="T22" t="e">
        <f>'ES Raw Data'!U25</f>
        <v>#DIV/0!</v>
      </c>
      <c r="U22" t="e">
        <f>'ES Raw Data'!V25</f>
        <v>#DIV/0!</v>
      </c>
      <c r="V22" t="e">
        <f>'ES Raw Data'!W25</f>
        <v>#DIV/0!</v>
      </c>
    </row>
    <row r="23" spans="1:22">
      <c r="A23">
        <f>'ES Data Entry'!D24</f>
        <v>0</v>
      </c>
      <c r="B23">
        <f>'ES Data Entry'!E24</f>
        <v>0</v>
      </c>
      <c r="C23">
        <f>'ES Data Entry'!F24</f>
        <v>0</v>
      </c>
      <c r="D23" s="180" t="e">
        <f>'ES Data Entry'!#REF!</f>
        <v>#REF!</v>
      </c>
      <c r="E23" t="str" cm="1">
        <f t="array" ref="E23">_xlfn.IFS('ES Data Entry'!G24=0,"Kindergarten",'ES Data Entry'!G24=1,"1st Grade",'ES Data Entry'!G24=2,"2nd Grade",'ES Data Entry'!G24=3,"3rd Grade",'ES Data Entry'!G24=4,"4th Grade",'ES Data Entry'!G24=5,"5th Grade")</f>
        <v>Kindergarten</v>
      </c>
      <c r="F23" t="e">
        <f>'ES Data Entry'!#REF!</f>
        <v>#REF!</v>
      </c>
      <c r="G23" t="e" cm="1">
        <f t="array" ref="G23">_xlfn.IFS('ES Data Entry'!L24=2, "Virtual", 'ES Data Entry'!L24=1, "In-person",'ES Data Entry'!L24=3, "Hybrid")</f>
        <v>#N/A</v>
      </c>
      <c r="H23" t="e" cm="1">
        <f t="array" ref="H23">_xlfn.IFS('ES Data Entry'!H24= 1, "American Indian/Alaskan Native", 'ES Data Entry'!H24= 2, "Asian", 'ES Data Entry'!H24= 3, "Native Hawaiian/Pacific Islander", 'ES Data Entry'!H24= 4, "Black/African American",'ES Data Entry'!H24= 5,  "White", 'ES Data Entry'!H24= 6, "Other", 'ES Data Entry'!H24= 7, "Two races or more", 'ES Data Entry'!H24= 8, "Unknown")</f>
        <v>#N/A</v>
      </c>
      <c r="I23" t="e" cm="1">
        <f t="array" ref="I23">_xlfn.IFS('ES Data Entry'!I24=1, "Hispanic/Latino", 'ES Data Entry'!I24=2, "Not Hispanic/Latino", 'ES Data Entry'!I24=3, "Other")</f>
        <v>#N/A</v>
      </c>
      <c r="J23" t="e" cm="1">
        <f t="array" ref="J23">_xlfn.IFS('ES Data Entry'!J24= 1, "Male", 'ES Data Entry'!J24= 2, "Female", 'ES Data Entry'!J24= 3, "Transgender Male", 'ES Data Entry'!J24= 4, "Transgender Female",'ES Data Entry'!J24= 5, "Non-binary", 'ES Data Entry'!J24= 6, "Other", 'ES Data Entry'!J24= 7, "Unknown")</f>
        <v>#N/A</v>
      </c>
      <c r="K23" s="180">
        <f>'ES Data Entry'!K24</f>
        <v>0</v>
      </c>
      <c r="L23" s="291" t="e">
        <f>'ES Data Entry'!#REF!</f>
        <v>#REF!</v>
      </c>
      <c r="M23" t="e">
        <f>'ES Raw Data'!N26</f>
        <v>#DIV/0!</v>
      </c>
      <c r="N23" t="e">
        <f>'ES Raw Data'!O26</f>
        <v>#DIV/0!</v>
      </c>
      <c r="O23" t="e">
        <f>'ES Raw Data'!P26</f>
        <v>#DIV/0!</v>
      </c>
      <c r="P23" t="e">
        <f>'ES Raw Data'!Q26</f>
        <v>#DIV/0!</v>
      </c>
      <c r="Q23" t="e">
        <f>'ES Raw Data'!R26</f>
        <v>#DIV/0!</v>
      </c>
      <c r="R23" t="e">
        <f>'ES Raw Data'!S26</f>
        <v>#DIV/0!</v>
      </c>
      <c r="S23" t="e">
        <f>'ES Raw Data'!T26</f>
        <v>#DIV/0!</v>
      </c>
      <c r="T23" t="e">
        <f>'ES Raw Data'!U26</f>
        <v>#DIV/0!</v>
      </c>
      <c r="U23" t="e">
        <f>'ES Raw Data'!V26</f>
        <v>#DIV/0!</v>
      </c>
      <c r="V23" t="e">
        <f>'ES Raw Data'!W26</f>
        <v>#DIV/0!</v>
      </c>
    </row>
    <row r="24" spans="1:22">
      <c r="A24">
        <f>'ES Data Entry'!D25</f>
        <v>0</v>
      </c>
      <c r="B24">
        <f>'ES Data Entry'!E25</f>
        <v>0</v>
      </c>
      <c r="C24">
        <f>'ES Data Entry'!F25</f>
        <v>0</v>
      </c>
      <c r="D24" s="180" t="e">
        <f>'ES Data Entry'!#REF!</f>
        <v>#REF!</v>
      </c>
      <c r="E24" t="str" cm="1">
        <f t="array" ref="E24">_xlfn.IFS('ES Data Entry'!G25=0,"Kindergarten",'ES Data Entry'!G25=1,"1st Grade",'ES Data Entry'!G25=2,"2nd Grade",'ES Data Entry'!G25=3,"3rd Grade",'ES Data Entry'!G25=4,"4th Grade",'ES Data Entry'!G25=5,"5th Grade")</f>
        <v>Kindergarten</v>
      </c>
      <c r="F24" t="e">
        <f>'ES Data Entry'!#REF!</f>
        <v>#REF!</v>
      </c>
      <c r="G24" t="e" cm="1">
        <f t="array" ref="G24">_xlfn.IFS('ES Data Entry'!L25=2, "Virtual", 'ES Data Entry'!L25=1, "In-person",'ES Data Entry'!L25=3, "Hybrid")</f>
        <v>#N/A</v>
      </c>
      <c r="H24" t="e" cm="1">
        <f t="array" ref="H24">_xlfn.IFS('ES Data Entry'!H25= 1, "American Indian/Alaskan Native", 'ES Data Entry'!H25= 2, "Asian", 'ES Data Entry'!H25= 3, "Native Hawaiian/Pacific Islander", 'ES Data Entry'!H25= 4, "Black/African American",'ES Data Entry'!H25= 5,  "White", 'ES Data Entry'!H25= 6, "Other", 'ES Data Entry'!H25= 7, "Two races or more", 'ES Data Entry'!H25= 8, "Unknown")</f>
        <v>#N/A</v>
      </c>
      <c r="I24" t="e" cm="1">
        <f t="array" ref="I24">_xlfn.IFS('ES Data Entry'!I25=1, "Hispanic/Latino", 'ES Data Entry'!I25=2, "Not Hispanic/Latino", 'ES Data Entry'!I25=3, "Other")</f>
        <v>#N/A</v>
      </c>
      <c r="J24" t="e" cm="1">
        <f t="array" ref="J24">_xlfn.IFS('ES Data Entry'!J25= 1, "Male", 'ES Data Entry'!J25= 2, "Female", 'ES Data Entry'!J25= 3, "Transgender Male", 'ES Data Entry'!J25= 4, "Transgender Female",'ES Data Entry'!J25= 5, "Non-binary", 'ES Data Entry'!J25= 6, "Other", 'ES Data Entry'!J25= 7, "Unknown")</f>
        <v>#N/A</v>
      </c>
      <c r="K24" s="180">
        <f>'ES Data Entry'!K25</f>
        <v>0</v>
      </c>
      <c r="L24" s="291" t="e">
        <f>'ES Data Entry'!#REF!</f>
        <v>#REF!</v>
      </c>
      <c r="M24" t="e">
        <f>'ES Raw Data'!N27</f>
        <v>#DIV/0!</v>
      </c>
      <c r="N24" t="e">
        <f>'ES Raw Data'!O27</f>
        <v>#DIV/0!</v>
      </c>
      <c r="O24" t="e">
        <f>'ES Raw Data'!P27</f>
        <v>#DIV/0!</v>
      </c>
      <c r="P24" t="e">
        <f>'ES Raw Data'!Q27</f>
        <v>#DIV/0!</v>
      </c>
      <c r="Q24" t="e">
        <f>'ES Raw Data'!R27</f>
        <v>#DIV/0!</v>
      </c>
      <c r="R24" t="e">
        <f>'ES Raw Data'!S27</f>
        <v>#DIV/0!</v>
      </c>
      <c r="S24" t="e">
        <f>'ES Raw Data'!T27</f>
        <v>#DIV/0!</v>
      </c>
      <c r="T24" t="e">
        <f>'ES Raw Data'!U27</f>
        <v>#DIV/0!</v>
      </c>
      <c r="U24" t="e">
        <f>'ES Raw Data'!V27</f>
        <v>#DIV/0!</v>
      </c>
      <c r="V24" t="e">
        <f>'ES Raw Data'!W27</f>
        <v>#DIV/0!</v>
      </c>
    </row>
    <row r="25" spans="1:22">
      <c r="A25">
        <f>'ES Data Entry'!D26</f>
        <v>0</v>
      </c>
      <c r="B25">
        <f>'ES Data Entry'!E26</f>
        <v>0</v>
      </c>
      <c r="C25">
        <f>'ES Data Entry'!F26</f>
        <v>0</v>
      </c>
      <c r="D25" s="180" t="e">
        <f>'ES Data Entry'!#REF!</f>
        <v>#REF!</v>
      </c>
      <c r="E25" t="str" cm="1">
        <f t="array" ref="E25">_xlfn.IFS('ES Data Entry'!G26=0,"Kindergarten",'ES Data Entry'!G26=1,"1st Grade",'ES Data Entry'!G26=2,"2nd Grade",'ES Data Entry'!G26=3,"3rd Grade",'ES Data Entry'!G26=4,"4th Grade",'ES Data Entry'!G26=5,"5th Grade")</f>
        <v>Kindergarten</v>
      </c>
      <c r="F25" t="e">
        <f>'ES Data Entry'!#REF!</f>
        <v>#REF!</v>
      </c>
      <c r="G25" t="e" cm="1">
        <f t="array" ref="G25">_xlfn.IFS('ES Data Entry'!L26=2, "Virtual", 'ES Data Entry'!L26=1, "In-person",'ES Data Entry'!L26=3, "Hybrid")</f>
        <v>#N/A</v>
      </c>
      <c r="H25" t="e" cm="1">
        <f t="array" ref="H25">_xlfn.IFS('ES Data Entry'!H26= 1, "American Indian/Alaskan Native", 'ES Data Entry'!H26= 2, "Asian", 'ES Data Entry'!H26= 3, "Native Hawaiian/Pacific Islander", 'ES Data Entry'!H26= 4, "Black/African American",'ES Data Entry'!H26= 5,  "White", 'ES Data Entry'!H26= 6, "Other", 'ES Data Entry'!H26= 7, "Two races or more", 'ES Data Entry'!H26= 8, "Unknown")</f>
        <v>#N/A</v>
      </c>
      <c r="I25" t="e" cm="1">
        <f t="array" ref="I25">_xlfn.IFS('ES Data Entry'!I26=1, "Hispanic/Latino", 'ES Data Entry'!I26=2, "Not Hispanic/Latino", 'ES Data Entry'!I26=3, "Other")</f>
        <v>#N/A</v>
      </c>
      <c r="J25" t="e" cm="1">
        <f t="array" ref="J25">_xlfn.IFS('ES Data Entry'!J26= 1, "Male", 'ES Data Entry'!J26= 2, "Female", 'ES Data Entry'!J26= 3, "Transgender Male", 'ES Data Entry'!J26= 4, "Transgender Female",'ES Data Entry'!J26= 5, "Non-binary", 'ES Data Entry'!J26= 6, "Other", 'ES Data Entry'!J26= 7, "Unknown")</f>
        <v>#N/A</v>
      </c>
      <c r="K25" s="180">
        <f>'ES Data Entry'!K26</f>
        <v>0</v>
      </c>
      <c r="L25" s="291" t="e">
        <f>'ES Data Entry'!#REF!</f>
        <v>#REF!</v>
      </c>
      <c r="M25" t="e">
        <f>'ES Raw Data'!N28</f>
        <v>#DIV/0!</v>
      </c>
      <c r="N25" t="e">
        <f>'ES Raw Data'!O28</f>
        <v>#DIV/0!</v>
      </c>
      <c r="O25" t="e">
        <f>'ES Raw Data'!P28</f>
        <v>#DIV/0!</v>
      </c>
      <c r="P25" t="e">
        <f>'ES Raw Data'!Q28</f>
        <v>#DIV/0!</v>
      </c>
      <c r="Q25" t="e">
        <f>'ES Raw Data'!R28</f>
        <v>#DIV/0!</v>
      </c>
      <c r="R25" t="e">
        <f>'ES Raw Data'!S28</f>
        <v>#DIV/0!</v>
      </c>
      <c r="S25" t="e">
        <f>'ES Raw Data'!T28</f>
        <v>#DIV/0!</v>
      </c>
      <c r="T25" t="e">
        <f>'ES Raw Data'!U28</f>
        <v>#DIV/0!</v>
      </c>
      <c r="U25" t="e">
        <f>'ES Raw Data'!V28</f>
        <v>#DIV/0!</v>
      </c>
      <c r="V25" t="e">
        <f>'ES Raw Data'!W28</f>
        <v>#DIV/0!</v>
      </c>
    </row>
    <row r="26" spans="1:22">
      <c r="A26">
        <f>'ES Data Entry'!D27</f>
        <v>0</v>
      </c>
      <c r="B26">
        <f>'ES Data Entry'!E27</f>
        <v>0</v>
      </c>
      <c r="C26">
        <f>'ES Data Entry'!F27</f>
        <v>0</v>
      </c>
      <c r="D26" s="180" t="e">
        <f>'ES Data Entry'!#REF!</f>
        <v>#REF!</v>
      </c>
      <c r="E26" t="str" cm="1">
        <f t="array" ref="E26">_xlfn.IFS('ES Data Entry'!G27=0,"Kindergarten",'ES Data Entry'!G27=1,"1st Grade",'ES Data Entry'!G27=2,"2nd Grade",'ES Data Entry'!G27=3,"3rd Grade",'ES Data Entry'!G27=4,"4th Grade",'ES Data Entry'!G27=5,"5th Grade")</f>
        <v>Kindergarten</v>
      </c>
      <c r="F26" t="e">
        <f>'ES Data Entry'!#REF!</f>
        <v>#REF!</v>
      </c>
      <c r="G26" t="e" cm="1">
        <f t="array" ref="G26">_xlfn.IFS('ES Data Entry'!L27=2, "Virtual", 'ES Data Entry'!L27=1, "In-person",'ES Data Entry'!L27=3, "Hybrid")</f>
        <v>#N/A</v>
      </c>
      <c r="H26" t="e" cm="1">
        <f t="array" ref="H26">_xlfn.IFS('ES Data Entry'!H27= 1, "American Indian/Alaskan Native", 'ES Data Entry'!H27= 2, "Asian", 'ES Data Entry'!H27= 3, "Native Hawaiian/Pacific Islander", 'ES Data Entry'!H27= 4, "Black/African American",'ES Data Entry'!H27= 5,  "White", 'ES Data Entry'!H27= 6, "Other", 'ES Data Entry'!H27= 7, "Two races or more", 'ES Data Entry'!H27= 8, "Unknown")</f>
        <v>#N/A</v>
      </c>
      <c r="I26" t="e" cm="1">
        <f t="array" ref="I26">_xlfn.IFS('ES Data Entry'!I27=1, "Hispanic/Latino", 'ES Data Entry'!I27=2, "Not Hispanic/Latino", 'ES Data Entry'!I27=3, "Other")</f>
        <v>#N/A</v>
      </c>
      <c r="J26" t="e" cm="1">
        <f t="array" ref="J26">_xlfn.IFS('ES Data Entry'!J27= 1, "Male", 'ES Data Entry'!J27= 2, "Female", 'ES Data Entry'!J27= 3, "Transgender Male", 'ES Data Entry'!J27= 4, "Transgender Female",'ES Data Entry'!J27= 5, "Non-binary", 'ES Data Entry'!J27= 6, "Other", 'ES Data Entry'!J27= 7, "Unknown")</f>
        <v>#N/A</v>
      </c>
      <c r="K26" s="180">
        <f>'ES Data Entry'!K27</f>
        <v>0</v>
      </c>
      <c r="L26" s="291" t="e">
        <f>'ES Data Entry'!#REF!</f>
        <v>#REF!</v>
      </c>
      <c r="M26" t="e">
        <f>'ES Raw Data'!N29</f>
        <v>#DIV/0!</v>
      </c>
      <c r="N26" t="e">
        <f>'ES Raw Data'!O29</f>
        <v>#DIV/0!</v>
      </c>
      <c r="O26" t="e">
        <f>'ES Raw Data'!P29</f>
        <v>#DIV/0!</v>
      </c>
      <c r="P26" t="e">
        <f>'ES Raw Data'!Q29</f>
        <v>#DIV/0!</v>
      </c>
      <c r="Q26" t="e">
        <f>'ES Raw Data'!R29</f>
        <v>#DIV/0!</v>
      </c>
      <c r="R26" t="e">
        <f>'ES Raw Data'!S29</f>
        <v>#DIV/0!</v>
      </c>
      <c r="S26" t="e">
        <f>'ES Raw Data'!T29</f>
        <v>#DIV/0!</v>
      </c>
      <c r="T26" t="e">
        <f>'ES Raw Data'!U29</f>
        <v>#DIV/0!</v>
      </c>
      <c r="U26" t="e">
        <f>'ES Raw Data'!V29</f>
        <v>#DIV/0!</v>
      </c>
      <c r="V26" t="e">
        <f>'ES Raw Data'!W29</f>
        <v>#DIV/0!</v>
      </c>
    </row>
    <row r="27" spans="1:22">
      <c r="A27">
        <f>'ES Data Entry'!D28</f>
        <v>0</v>
      </c>
      <c r="B27">
        <f>'ES Data Entry'!E28</f>
        <v>0</v>
      </c>
      <c r="C27">
        <f>'ES Data Entry'!F28</f>
        <v>0</v>
      </c>
      <c r="D27" s="180" t="e">
        <f>'ES Data Entry'!#REF!</f>
        <v>#REF!</v>
      </c>
      <c r="E27" t="str" cm="1">
        <f t="array" ref="E27">_xlfn.IFS('ES Data Entry'!G28=0,"Kindergarten",'ES Data Entry'!G28=1,"1st Grade",'ES Data Entry'!G28=2,"2nd Grade",'ES Data Entry'!G28=3,"3rd Grade",'ES Data Entry'!G28=4,"4th Grade",'ES Data Entry'!G28=5,"5th Grade")</f>
        <v>Kindergarten</v>
      </c>
      <c r="F27" t="e">
        <f>'ES Data Entry'!#REF!</f>
        <v>#REF!</v>
      </c>
      <c r="G27" t="e" cm="1">
        <f t="array" ref="G27">_xlfn.IFS('ES Data Entry'!L28=2, "Virtual", 'ES Data Entry'!L28=1, "In-person",'ES Data Entry'!L28=3, "Hybrid")</f>
        <v>#N/A</v>
      </c>
      <c r="H27" t="e" cm="1">
        <f t="array" ref="H27">_xlfn.IFS('ES Data Entry'!H28= 1, "American Indian/Alaskan Native", 'ES Data Entry'!H28= 2, "Asian", 'ES Data Entry'!H28= 3, "Native Hawaiian/Pacific Islander", 'ES Data Entry'!H28= 4, "Black/African American",'ES Data Entry'!H28= 5,  "White", 'ES Data Entry'!H28= 6, "Other", 'ES Data Entry'!H28= 7, "Two races or more", 'ES Data Entry'!H28= 8, "Unknown")</f>
        <v>#N/A</v>
      </c>
      <c r="I27" t="e" cm="1">
        <f t="array" ref="I27">_xlfn.IFS('ES Data Entry'!I28=1, "Hispanic/Latino", 'ES Data Entry'!I28=2, "Not Hispanic/Latino", 'ES Data Entry'!I28=3, "Other")</f>
        <v>#N/A</v>
      </c>
      <c r="J27" t="e" cm="1">
        <f t="array" ref="J27">_xlfn.IFS('ES Data Entry'!J28= 1, "Male", 'ES Data Entry'!J28= 2, "Female", 'ES Data Entry'!J28= 3, "Transgender Male", 'ES Data Entry'!J28= 4, "Transgender Female",'ES Data Entry'!J28= 5, "Non-binary", 'ES Data Entry'!J28= 6, "Other", 'ES Data Entry'!J28= 7, "Unknown")</f>
        <v>#N/A</v>
      </c>
      <c r="K27" s="180">
        <f>'ES Data Entry'!K28</f>
        <v>0</v>
      </c>
      <c r="L27" s="291" t="e">
        <f>'ES Data Entry'!#REF!</f>
        <v>#REF!</v>
      </c>
      <c r="M27" t="e">
        <f>'ES Raw Data'!N30</f>
        <v>#DIV/0!</v>
      </c>
      <c r="N27" t="e">
        <f>'ES Raw Data'!O30</f>
        <v>#DIV/0!</v>
      </c>
      <c r="O27" t="e">
        <f>'ES Raw Data'!P30</f>
        <v>#DIV/0!</v>
      </c>
      <c r="P27" t="e">
        <f>'ES Raw Data'!Q30</f>
        <v>#DIV/0!</v>
      </c>
      <c r="Q27" t="e">
        <f>'ES Raw Data'!R30</f>
        <v>#DIV/0!</v>
      </c>
      <c r="R27" t="e">
        <f>'ES Raw Data'!S30</f>
        <v>#DIV/0!</v>
      </c>
      <c r="S27" t="e">
        <f>'ES Raw Data'!T30</f>
        <v>#DIV/0!</v>
      </c>
      <c r="T27" t="e">
        <f>'ES Raw Data'!U30</f>
        <v>#DIV/0!</v>
      </c>
      <c r="U27" t="e">
        <f>'ES Raw Data'!V30</f>
        <v>#DIV/0!</v>
      </c>
      <c r="V27" t="e">
        <f>'ES Raw Data'!W30</f>
        <v>#DIV/0!</v>
      </c>
    </row>
    <row r="28" spans="1:22">
      <c r="A28">
        <f>'ES Data Entry'!D29</f>
        <v>0</v>
      </c>
      <c r="B28">
        <f>'ES Data Entry'!E29</f>
        <v>0</v>
      </c>
      <c r="C28">
        <f>'ES Data Entry'!F29</f>
        <v>0</v>
      </c>
      <c r="D28" s="180" t="e">
        <f>'ES Data Entry'!#REF!</f>
        <v>#REF!</v>
      </c>
      <c r="E28" t="str" cm="1">
        <f t="array" ref="E28">_xlfn.IFS('ES Data Entry'!G29=0,"Kindergarten",'ES Data Entry'!G29=1,"1st Grade",'ES Data Entry'!G29=2,"2nd Grade",'ES Data Entry'!G29=3,"3rd Grade",'ES Data Entry'!G29=4,"4th Grade",'ES Data Entry'!G29=5,"5th Grade")</f>
        <v>Kindergarten</v>
      </c>
      <c r="F28" t="e">
        <f>'ES Data Entry'!#REF!</f>
        <v>#REF!</v>
      </c>
      <c r="G28" t="e" cm="1">
        <f t="array" ref="G28">_xlfn.IFS('ES Data Entry'!L29=2, "Virtual", 'ES Data Entry'!L29=1, "In-person",'ES Data Entry'!L29=3, "Hybrid")</f>
        <v>#N/A</v>
      </c>
      <c r="H28" t="e" cm="1">
        <f t="array" ref="H28">_xlfn.IFS('ES Data Entry'!H29= 1, "American Indian/Alaskan Native", 'ES Data Entry'!H29= 2, "Asian", 'ES Data Entry'!H29= 3, "Native Hawaiian/Pacific Islander", 'ES Data Entry'!H29= 4, "Black/African American",'ES Data Entry'!H29= 5,  "White", 'ES Data Entry'!H29= 6, "Other", 'ES Data Entry'!H29= 7, "Two races or more", 'ES Data Entry'!H29= 8, "Unknown")</f>
        <v>#N/A</v>
      </c>
      <c r="I28" t="e" cm="1">
        <f t="array" ref="I28">_xlfn.IFS('ES Data Entry'!I29=1, "Hispanic/Latino", 'ES Data Entry'!I29=2, "Not Hispanic/Latino", 'ES Data Entry'!I29=3, "Other")</f>
        <v>#N/A</v>
      </c>
      <c r="J28" t="e" cm="1">
        <f t="array" ref="J28">_xlfn.IFS('ES Data Entry'!J29= 1, "Male", 'ES Data Entry'!J29= 2, "Female", 'ES Data Entry'!J29= 3, "Transgender Male", 'ES Data Entry'!J29= 4, "Transgender Female",'ES Data Entry'!J29= 5, "Non-binary", 'ES Data Entry'!J29= 6, "Other", 'ES Data Entry'!J29= 7, "Unknown")</f>
        <v>#N/A</v>
      </c>
      <c r="K28" s="180">
        <f>'ES Data Entry'!K29</f>
        <v>0</v>
      </c>
      <c r="L28" s="291" t="e">
        <f>'ES Data Entry'!#REF!</f>
        <v>#REF!</v>
      </c>
      <c r="M28" t="e">
        <f>'ES Raw Data'!N31</f>
        <v>#DIV/0!</v>
      </c>
      <c r="N28" t="e">
        <f>'ES Raw Data'!O31</f>
        <v>#DIV/0!</v>
      </c>
      <c r="O28" t="e">
        <f>'ES Raw Data'!P31</f>
        <v>#DIV/0!</v>
      </c>
      <c r="P28" t="e">
        <f>'ES Raw Data'!Q31</f>
        <v>#DIV/0!</v>
      </c>
      <c r="Q28" t="e">
        <f>'ES Raw Data'!R31</f>
        <v>#DIV/0!</v>
      </c>
      <c r="R28" t="e">
        <f>'ES Raw Data'!S31</f>
        <v>#DIV/0!</v>
      </c>
      <c r="S28" t="e">
        <f>'ES Raw Data'!T31</f>
        <v>#DIV/0!</v>
      </c>
      <c r="T28" t="e">
        <f>'ES Raw Data'!U31</f>
        <v>#DIV/0!</v>
      </c>
      <c r="U28" t="e">
        <f>'ES Raw Data'!V31</f>
        <v>#DIV/0!</v>
      </c>
      <c r="V28" t="e">
        <f>'ES Raw Data'!W31</f>
        <v>#DIV/0!</v>
      </c>
    </row>
    <row r="29" spans="1:22">
      <c r="A29">
        <f>'ES Data Entry'!D30</f>
        <v>0</v>
      </c>
      <c r="B29">
        <f>'ES Data Entry'!E30</f>
        <v>0</v>
      </c>
      <c r="C29">
        <f>'ES Data Entry'!F30</f>
        <v>0</v>
      </c>
      <c r="D29" s="180" t="e">
        <f>'ES Data Entry'!#REF!</f>
        <v>#REF!</v>
      </c>
      <c r="E29" t="str" cm="1">
        <f t="array" ref="E29">_xlfn.IFS('ES Data Entry'!G30=0,"Kindergarten",'ES Data Entry'!G30=1,"1st Grade",'ES Data Entry'!G30=2,"2nd Grade",'ES Data Entry'!G30=3,"3rd Grade",'ES Data Entry'!G30=4,"4th Grade",'ES Data Entry'!G30=5,"5th Grade")</f>
        <v>Kindergarten</v>
      </c>
      <c r="F29" t="e">
        <f>'ES Data Entry'!#REF!</f>
        <v>#REF!</v>
      </c>
      <c r="G29" t="e" cm="1">
        <f t="array" ref="G29">_xlfn.IFS('ES Data Entry'!L30=2, "Virtual", 'ES Data Entry'!L30=1, "In-person",'ES Data Entry'!L30=3, "Hybrid")</f>
        <v>#N/A</v>
      </c>
      <c r="H29" t="e" cm="1">
        <f t="array" ref="H29">_xlfn.IFS('ES Data Entry'!H30= 1, "American Indian/Alaskan Native", 'ES Data Entry'!H30= 2, "Asian", 'ES Data Entry'!H30= 3, "Native Hawaiian/Pacific Islander", 'ES Data Entry'!H30= 4, "Black/African American",'ES Data Entry'!H30= 5,  "White", 'ES Data Entry'!H30= 6, "Other", 'ES Data Entry'!H30= 7, "Two races or more", 'ES Data Entry'!H30= 8, "Unknown")</f>
        <v>#N/A</v>
      </c>
      <c r="I29" t="e" cm="1">
        <f t="array" ref="I29">_xlfn.IFS('ES Data Entry'!I30=1, "Hispanic/Latino", 'ES Data Entry'!I30=2, "Not Hispanic/Latino", 'ES Data Entry'!I30=3, "Other")</f>
        <v>#N/A</v>
      </c>
      <c r="J29" t="e" cm="1">
        <f t="array" ref="J29">_xlfn.IFS('ES Data Entry'!J30= 1, "Male", 'ES Data Entry'!J30= 2, "Female", 'ES Data Entry'!J30= 3, "Transgender Male", 'ES Data Entry'!J30= 4, "Transgender Female",'ES Data Entry'!J30= 5, "Non-binary", 'ES Data Entry'!J30= 6, "Other", 'ES Data Entry'!J30= 7, "Unknown")</f>
        <v>#N/A</v>
      </c>
      <c r="K29" s="180">
        <f>'ES Data Entry'!K30</f>
        <v>0</v>
      </c>
      <c r="L29" s="291" t="e">
        <f>'ES Data Entry'!#REF!</f>
        <v>#REF!</v>
      </c>
      <c r="M29" t="e">
        <f>'ES Raw Data'!N32</f>
        <v>#DIV/0!</v>
      </c>
      <c r="N29" t="e">
        <f>'ES Raw Data'!O32</f>
        <v>#DIV/0!</v>
      </c>
      <c r="O29" t="e">
        <f>'ES Raw Data'!P32</f>
        <v>#DIV/0!</v>
      </c>
      <c r="P29" t="e">
        <f>'ES Raw Data'!Q32</f>
        <v>#DIV/0!</v>
      </c>
      <c r="Q29" t="e">
        <f>'ES Raw Data'!R32</f>
        <v>#DIV/0!</v>
      </c>
      <c r="R29" t="e">
        <f>'ES Raw Data'!S32</f>
        <v>#DIV/0!</v>
      </c>
      <c r="S29" t="e">
        <f>'ES Raw Data'!T32</f>
        <v>#DIV/0!</v>
      </c>
      <c r="T29" t="e">
        <f>'ES Raw Data'!U32</f>
        <v>#DIV/0!</v>
      </c>
      <c r="U29" t="e">
        <f>'ES Raw Data'!V32</f>
        <v>#DIV/0!</v>
      </c>
      <c r="V29" t="e">
        <f>'ES Raw Data'!W32</f>
        <v>#DIV/0!</v>
      </c>
    </row>
    <row r="30" spans="1:22">
      <c r="A30">
        <f>'ES Data Entry'!D31</f>
        <v>0</v>
      </c>
      <c r="B30">
        <f>'ES Data Entry'!E31</f>
        <v>0</v>
      </c>
      <c r="C30">
        <f>'ES Data Entry'!F31</f>
        <v>0</v>
      </c>
      <c r="D30" s="180" t="e">
        <f>'ES Data Entry'!#REF!</f>
        <v>#REF!</v>
      </c>
      <c r="E30" t="str" cm="1">
        <f t="array" ref="E30">_xlfn.IFS('ES Data Entry'!G31=0,"Kindergarten",'ES Data Entry'!G31=1,"1st Grade",'ES Data Entry'!G31=2,"2nd Grade",'ES Data Entry'!G31=3,"3rd Grade",'ES Data Entry'!G31=4,"4th Grade",'ES Data Entry'!G31=5,"5th Grade")</f>
        <v>Kindergarten</v>
      </c>
      <c r="F30" t="e">
        <f>'ES Data Entry'!#REF!</f>
        <v>#REF!</v>
      </c>
      <c r="G30" t="e" cm="1">
        <f t="array" ref="G30">_xlfn.IFS('ES Data Entry'!L31=2, "Virtual", 'ES Data Entry'!L31=1, "In-person",'ES Data Entry'!L31=3, "Hybrid")</f>
        <v>#N/A</v>
      </c>
      <c r="H30" t="e" cm="1">
        <f t="array" ref="H30">_xlfn.IFS('ES Data Entry'!H31= 1, "American Indian/Alaskan Native", 'ES Data Entry'!H31= 2, "Asian", 'ES Data Entry'!H31= 3, "Native Hawaiian/Pacific Islander", 'ES Data Entry'!H31= 4, "Black/African American",'ES Data Entry'!H31= 5,  "White", 'ES Data Entry'!H31= 6, "Other", 'ES Data Entry'!H31= 7, "Two races or more", 'ES Data Entry'!H31= 8, "Unknown")</f>
        <v>#N/A</v>
      </c>
      <c r="I30" t="e" cm="1">
        <f t="array" ref="I30">_xlfn.IFS('ES Data Entry'!I31=1, "Hispanic/Latino", 'ES Data Entry'!I31=2, "Not Hispanic/Latino", 'ES Data Entry'!I31=3, "Other")</f>
        <v>#N/A</v>
      </c>
      <c r="J30" t="e" cm="1">
        <f t="array" ref="J30">_xlfn.IFS('ES Data Entry'!J31= 1, "Male", 'ES Data Entry'!J31= 2, "Female", 'ES Data Entry'!J31= 3, "Transgender Male", 'ES Data Entry'!J31= 4, "Transgender Female",'ES Data Entry'!J31= 5, "Non-binary", 'ES Data Entry'!J31= 6, "Other", 'ES Data Entry'!J31= 7, "Unknown")</f>
        <v>#N/A</v>
      </c>
      <c r="K30" s="180">
        <f>'ES Data Entry'!K31</f>
        <v>0</v>
      </c>
      <c r="L30" s="291" t="e">
        <f>'ES Data Entry'!#REF!</f>
        <v>#REF!</v>
      </c>
      <c r="M30" t="e">
        <f>'ES Raw Data'!N33</f>
        <v>#DIV/0!</v>
      </c>
      <c r="N30" t="e">
        <f>'ES Raw Data'!O33</f>
        <v>#DIV/0!</v>
      </c>
      <c r="O30" t="e">
        <f>'ES Raw Data'!P33</f>
        <v>#DIV/0!</v>
      </c>
      <c r="P30" t="e">
        <f>'ES Raw Data'!Q33</f>
        <v>#DIV/0!</v>
      </c>
      <c r="Q30" t="e">
        <f>'ES Raw Data'!R33</f>
        <v>#DIV/0!</v>
      </c>
      <c r="R30" t="e">
        <f>'ES Raw Data'!S33</f>
        <v>#DIV/0!</v>
      </c>
      <c r="S30" t="e">
        <f>'ES Raw Data'!T33</f>
        <v>#DIV/0!</v>
      </c>
      <c r="T30" t="e">
        <f>'ES Raw Data'!U33</f>
        <v>#DIV/0!</v>
      </c>
      <c r="U30" t="e">
        <f>'ES Raw Data'!V33</f>
        <v>#DIV/0!</v>
      </c>
      <c r="V30" t="e">
        <f>'ES Raw Data'!W33</f>
        <v>#DIV/0!</v>
      </c>
    </row>
    <row r="31" spans="1:22">
      <c r="A31">
        <f>'ES Data Entry'!D32</f>
        <v>0</v>
      </c>
      <c r="B31">
        <f>'ES Data Entry'!E32</f>
        <v>0</v>
      </c>
      <c r="C31">
        <f>'ES Data Entry'!F32</f>
        <v>0</v>
      </c>
      <c r="D31" s="180" t="e">
        <f>'ES Data Entry'!#REF!</f>
        <v>#REF!</v>
      </c>
      <c r="E31" t="str" cm="1">
        <f t="array" ref="E31">_xlfn.IFS('ES Data Entry'!G32=0,"Kindergarten",'ES Data Entry'!G32=1,"1st Grade",'ES Data Entry'!G32=2,"2nd Grade",'ES Data Entry'!G32=3,"3rd Grade",'ES Data Entry'!G32=4,"4th Grade",'ES Data Entry'!G32=5,"5th Grade")</f>
        <v>Kindergarten</v>
      </c>
      <c r="F31" t="e">
        <f>'ES Data Entry'!#REF!</f>
        <v>#REF!</v>
      </c>
      <c r="G31" t="e" cm="1">
        <f t="array" ref="G31">_xlfn.IFS('ES Data Entry'!L32=2, "Virtual", 'ES Data Entry'!L32=1, "In-person",'ES Data Entry'!L32=3, "Hybrid")</f>
        <v>#N/A</v>
      </c>
      <c r="H31" t="e" cm="1">
        <f t="array" ref="H31">_xlfn.IFS('ES Data Entry'!H32= 1, "American Indian/Alaskan Native", 'ES Data Entry'!H32= 2, "Asian", 'ES Data Entry'!H32= 3, "Native Hawaiian/Pacific Islander", 'ES Data Entry'!H32= 4, "Black/African American",'ES Data Entry'!H32= 5,  "White", 'ES Data Entry'!H32= 6, "Other", 'ES Data Entry'!H32= 7, "Two races or more", 'ES Data Entry'!H32= 8, "Unknown")</f>
        <v>#N/A</v>
      </c>
      <c r="I31" t="e" cm="1">
        <f t="array" ref="I31">_xlfn.IFS('ES Data Entry'!I32=1, "Hispanic/Latino", 'ES Data Entry'!I32=2, "Not Hispanic/Latino", 'ES Data Entry'!I32=3, "Other")</f>
        <v>#N/A</v>
      </c>
      <c r="J31" t="e" cm="1">
        <f t="array" ref="J31">_xlfn.IFS('ES Data Entry'!J32= 1, "Male", 'ES Data Entry'!J32= 2, "Female", 'ES Data Entry'!J32= 3, "Transgender Male", 'ES Data Entry'!J32= 4, "Transgender Female",'ES Data Entry'!J32= 5, "Non-binary", 'ES Data Entry'!J32= 6, "Other", 'ES Data Entry'!J32= 7, "Unknown")</f>
        <v>#N/A</v>
      </c>
      <c r="K31" s="180">
        <f>'ES Data Entry'!K32</f>
        <v>0</v>
      </c>
      <c r="L31" s="291" t="e">
        <f>'ES Data Entry'!#REF!</f>
        <v>#REF!</v>
      </c>
      <c r="M31" t="e">
        <f>'ES Raw Data'!N34</f>
        <v>#DIV/0!</v>
      </c>
      <c r="N31" t="e">
        <f>'ES Raw Data'!O34</f>
        <v>#DIV/0!</v>
      </c>
      <c r="O31" t="e">
        <f>'ES Raw Data'!P34</f>
        <v>#DIV/0!</v>
      </c>
      <c r="P31" t="e">
        <f>'ES Raw Data'!Q34</f>
        <v>#DIV/0!</v>
      </c>
      <c r="Q31" t="e">
        <f>'ES Raw Data'!R34</f>
        <v>#DIV/0!</v>
      </c>
      <c r="R31" t="e">
        <f>'ES Raw Data'!S34</f>
        <v>#DIV/0!</v>
      </c>
      <c r="S31" t="e">
        <f>'ES Raw Data'!T34</f>
        <v>#DIV/0!</v>
      </c>
      <c r="T31" t="e">
        <f>'ES Raw Data'!U34</f>
        <v>#DIV/0!</v>
      </c>
      <c r="U31" t="e">
        <f>'ES Raw Data'!V34</f>
        <v>#DIV/0!</v>
      </c>
      <c r="V31" t="e">
        <f>'ES Raw Data'!W34</f>
        <v>#DIV/0!</v>
      </c>
    </row>
    <row r="32" spans="1:22">
      <c r="A32">
        <f>'ES Data Entry'!D33</f>
        <v>0</v>
      </c>
      <c r="B32">
        <f>'ES Data Entry'!E33</f>
        <v>0</v>
      </c>
      <c r="C32">
        <f>'ES Data Entry'!F33</f>
        <v>0</v>
      </c>
      <c r="D32" s="180" t="e">
        <f>'ES Data Entry'!#REF!</f>
        <v>#REF!</v>
      </c>
      <c r="E32" t="str" cm="1">
        <f t="array" ref="E32">_xlfn.IFS('ES Data Entry'!G33=0,"Kindergarten",'ES Data Entry'!G33=1,"1st Grade",'ES Data Entry'!G33=2,"2nd Grade",'ES Data Entry'!G33=3,"3rd Grade",'ES Data Entry'!G33=4,"4th Grade",'ES Data Entry'!G33=5,"5th Grade")</f>
        <v>Kindergarten</v>
      </c>
      <c r="F32" t="e">
        <f>'ES Data Entry'!#REF!</f>
        <v>#REF!</v>
      </c>
      <c r="G32" t="e" cm="1">
        <f t="array" ref="G32">_xlfn.IFS('ES Data Entry'!L33=2, "Virtual", 'ES Data Entry'!L33=1, "In-person",'ES Data Entry'!L33=3, "Hybrid")</f>
        <v>#N/A</v>
      </c>
      <c r="H32" t="e" cm="1">
        <f t="array" ref="H32">_xlfn.IFS('ES Data Entry'!H33= 1, "American Indian/Alaskan Native", 'ES Data Entry'!H33= 2, "Asian", 'ES Data Entry'!H33= 3, "Native Hawaiian/Pacific Islander", 'ES Data Entry'!H33= 4, "Black/African American",'ES Data Entry'!H33= 5,  "White", 'ES Data Entry'!H33= 6, "Other", 'ES Data Entry'!H33= 7, "Two races or more", 'ES Data Entry'!H33= 8, "Unknown")</f>
        <v>#N/A</v>
      </c>
      <c r="I32" t="e" cm="1">
        <f t="array" ref="I32">_xlfn.IFS('ES Data Entry'!I33=1, "Hispanic/Latino", 'ES Data Entry'!I33=2, "Not Hispanic/Latino", 'ES Data Entry'!I33=3, "Other")</f>
        <v>#N/A</v>
      </c>
      <c r="J32" t="e" cm="1">
        <f t="array" ref="J32">_xlfn.IFS('ES Data Entry'!J33= 1, "Male", 'ES Data Entry'!J33= 2, "Female", 'ES Data Entry'!J33= 3, "Transgender Male", 'ES Data Entry'!J33= 4, "Transgender Female",'ES Data Entry'!J33= 5, "Non-binary", 'ES Data Entry'!J33= 6, "Other", 'ES Data Entry'!J33= 7, "Unknown")</f>
        <v>#N/A</v>
      </c>
      <c r="K32" s="180">
        <f>'ES Data Entry'!K33</f>
        <v>0</v>
      </c>
      <c r="L32" s="291" t="e">
        <f>'ES Data Entry'!#REF!</f>
        <v>#REF!</v>
      </c>
      <c r="M32" t="e">
        <f>'ES Raw Data'!N35</f>
        <v>#DIV/0!</v>
      </c>
      <c r="N32" t="e">
        <f>'ES Raw Data'!O35</f>
        <v>#DIV/0!</v>
      </c>
      <c r="O32" t="e">
        <f>'ES Raw Data'!P35</f>
        <v>#DIV/0!</v>
      </c>
      <c r="P32" t="e">
        <f>'ES Raw Data'!Q35</f>
        <v>#DIV/0!</v>
      </c>
      <c r="Q32" t="e">
        <f>'ES Raw Data'!R35</f>
        <v>#DIV/0!</v>
      </c>
      <c r="R32" t="e">
        <f>'ES Raw Data'!S35</f>
        <v>#DIV/0!</v>
      </c>
      <c r="S32" t="e">
        <f>'ES Raw Data'!T35</f>
        <v>#DIV/0!</v>
      </c>
      <c r="T32" t="e">
        <f>'ES Raw Data'!U35</f>
        <v>#DIV/0!</v>
      </c>
      <c r="U32" t="e">
        <f>'ES Raw Data'!V35</f>
        <v>#DIV/0!</v>
      </c>
      <c r="V32" t="e">
        <f>'ES Raw Data'!W35</f>
        <v>#DIV/0!</v>
      </c>
    </row>
    <row r="33" spans="1:22">
      <c r="A33">
        <f>'ES Data Entry'!D34</f>
        <v>0</v>
      </c>
      <c r="B33">
        <f>'ES Data Entry'!E34</f>
        <v>0</v>
      </c>
      <c r="C33">
        <f>'ES Data Entry'!F34</f>
        <v>0</v>
      </c>
      <c r="D33" s="180" t="e">
        <f>'ES Data Entry'!#REF!</f>
        <v>#REF!</v>
      </c>
      <c r="E33" t="str" cm="1">
        <f t="array" ref="E33">_xlfn.IFS('ES Data Entry'!G34=0,"Kindergarten",'ES Data Entry'!G34=1,"1st Grade",'ES Data Entry'!G34=2,"2nd Grade",'ES Data Entry'!G34=3,"3rd Grade",'ES Data Entry'!G34=4,"4th Grade",'ES Data Entry'!G34=5,"5th Grade")</f>
        <v>Kindergarten</v>
      </c>
      <c r="F33" t="e">
        <f>'ES Data Entry'!#REF!</f>
        <v>#REF!</v>
      </c>
      <c r="G33" t="e" cm="1">
        <f t="array" ref="G33">_xlfn.IFS('ES Data Entry'!L34=2, "Virtual", 'ES Data Entry'!L34=1, "In-person",'ES Data Entry'!L34=3, "Hybrid")</f>
        <v>#N/A</v>
      </c>
      <c r="H33" t="e" cm="1">
        <f t="array" ref="H33">_xlfn.IFS('ES Data Entry'!H34= 1, "American Indian/Alaskan Native", 'ES Data Entry'!H34= 2, "Asian", 'ES Data Entry'!H34= 3, "Native Hawaiian/Pacific Islander", 'ES Data Entry'!H34= 4, "Black/African American",'ES Data Entry'!H34= 5,  "White", 'ES Data Entry'!H34= 6, "Other", 'ES Data Entry'!H34= 7, "Two races or more", 'ES Data Entry'!H34= 8, "Unknown")</f>
        <v>#N/A</v>
      </c>
      <c r="I33" t="e" cm="1">
        <f t="array" ref="I33">_xlfn.IFS('ES Data Entry'!I34=1, "Hispanic/Latino", 'ES Data Entry'!I34=2, "Not Hispanic/Latino", 'ES Data Entry'!I34=3, "Other")</f>
        <v>#N/A</v>
      </c>
      <c r="J33" t="e" cm="1">
        <f t="array" ref="J33">_xlfn.IFS('ES Data Entry'!J34= 1, "Male", 'ES Data Entry'!J34= 2, "Female", 'ES Data Entry'!J34= 3, "Transgender Male", 'ES Data Entry'!J34= 4, "Transgender Female",'ES Data Entry'!J34= 5, "Non-binary", 'ES Data Entry'!J34= 6, "Other", 'ES Data Entry'!J34= 7, "Unknown")</f>
        <v>#N/A</v>
      </c>
      <c r="K33" s="180">
        <f>'ES Data Entry'!K34</f>
        <v>0</v>
      </c>
      <c r="L33" s="291" t="e">
        <f>'ES Data Entry'!#REF!</f>
        <v>#REF!</v>
      </c>
      <c r="M33" t="e">
        <f>'ES Raw Data'!N36</f>
        <v>#DIV/0!</v>
      </c>
      <c r="N33" t="e">
        <f>'ES Raw Data'!O36</f>
        <v>#DIV/0!</v>
      </c>
      <c r="O33" t="e">
        <f>'ES Raw Data'!P36</f>
        <v>#DIV/0!</v>
      </c>
      <c r="P33" t="e">
        <f>'ES Raw Data'!Q36</f>
        <v>#DIV/0!</v>
      </c>
      <c r="Q33" t="e">
        <f>'ES Raw Data'!R36</f>
        <v>#DIV/0!</v>
      </c>
      <c r="R33" t="e">
        <f>'ES Raw Data'!S36</f>
        <v>#DIV/0!</v>
      </c>
      <c r="S33" t="e">
        <f>'ES Raw Data'!T36</f>
        <v>#DIV/0!</v>
      </c>
      <c r="T33" t="e">
        <f>'ES Raw Data'!U36</f>
        <v>#DIV/0!</v>
      </c>
      <c r="U33" t="e">
        <f>'ES Raw Data'!V36</f>
        <v>#DIV/0!</v>
      </c>
      <c r="V33" t="e">
        <f>'ES Raw Data'!W36</f>
        <v>#DIV/0!</v>
      </c>
    </row>
    <row r="34" spans="1:22">
      <c r="A34">
        <f>'ES Data Entry'!D35</f>
        <v>0</v>
      </c>
      <c r="B34">
        <f>'ES Data Entry'!E35</f>
        <v>0</v>
      </c>
      <c r="C34">
        <f>'ES Data Entry'!F35</f>
        <v>0</v>
      </c>
      <c r="D34" s="180" t="e">
        <f>'ES Data Entry'!#REF!</f>
        <v>#REF!</v>
      </c>
      <c r="E34" t="str" cm="1">
        <f t="array" ref="E34">_xlfn.IFS('ES Data Entry'!G35=0,"Kindergarten",'ES Data Entry'!G35=1,"1st Grade",'ES Data Entry'!G35=2,"2nd Grade",'ES Data Entry'!G35=3,"3rd Grade",'ES Data Entry'!G35=4,"4th Grade",'ES Data Entry'!G35=5,"5th Grade")</f>
        <v>Kindergarten</v>
      </c>
      <c r="F34" t="e">
        <f>'ES Data Entry'!#REF!</f>
        <v>#REF!</v>
      </c>
      <c r="G34" t="e" cm="1">
        <f t="array" ref="G34">_xlfn.IFS('ES Data Entry'!L35=2, "Virtual", 'ES Data Entry'!L35=1, "In-person",'ES Data Entry'!L35=3, "Hybrid")</f>
        <v>#N/A</v>
      </c>
      <c r="H34" t="e" cm="1">
        <f t="array" ref="H34">_xlfn.IFS('ES Data Entry'!H35= 1, "American Indian/Alaskan Native", 'ES Data Entry'!H35= 2, "Asian", 'ES Data Entry'!H35= 3, "Native Hawaiian/Pacific Islander", 'ES Data Entry'!H35= 4, "Black/African American",'ES Data Entry'!H35= 5,  "White", 'ES Data Entry'!H35= 6, "Other", 'ES Data Entry'!H35= 7, "Two races or more", 'ES Data Entry'!H35= 8, "Unknown")</f>
        <v>#N/A</v>
      </c>
      <c r="I34" t="e" cm="1">
        <f t="array" ref="I34">_xlfn.IFS('ES Data Entry'!I35=1, "Hispanic/Latino", 'ES Data Entry'!I35=2, "Not Hispanic/Latino", 'ES Data Entry'!I35=3, "Other")</f>
        <v>#N/A</v>
      </c>
      <c r="J34" t="e" cm="1">
        <f t="array" ref="J34">_xlfn.IFS('ES Data Entry'!J35= 1, "Male", 'ES Data Entry'!J35= 2, "Female", 'ES Data Entry'!J35= 3, "Transgender Male", 'ES Data Entry'!J35= 4, "Transgender Female",'ES Data Entry'!J35= 5, "Non-binary", 'ES Data Entry'!J35= 6, "Other", 'ES Data Entry'!J35= 7, "Unknown")</f>
        <v>#N/A</v>
      </c>
      <c r="K34" s="180">
        <f>'ES Data Entry'!K35</f>
        <v>0</v>
      </c>
      <c r="L34" s="291" t="e">
        <f>'ES Data Entry'!#REF!</f>
        <v>#REF!</v>
      </c>
      <c r="M34" t="e">
        <f>'ES Raw Data'!N37</f>
        <v>#DIV/0!</v>
      </c>
      <c r="N34" t="e">
        <f>'ES Raw Data'!O37</f>
        <v>#DIV/0!</v>
      </c>
      <c r="O34" t="e">
        <f>'ES Raw Data'!P37</f>
        <v>#DIV/0!</v>
      </c>
      <c r="P34" t="e">
        <f>'ES Raw Data'!Q37</f>
        <v>#DIV/0!</v>
      </c>
      <c r="Q34" t="e">
        <f>'ES Raw Data'!R37</f>
        <v>#DIV/0!</v>
      </c>
      <c r="R34" t="e">
        <f>'ES Raw Data'!S37</f>
        <v>#DIV/0!</v>
      </c>
      <c r="S34" t="e">
        <f>'ES Raw Data'!T37</f>
        <v>#DIV/0!</v>
      </c>
      <c r="T34" t="e">
        <f>'ES Raw Data'!U37</f>
        <v>#DIV/0!</v>
      </c>
      <c r="U34" t="e">
        <f>'ES Raw Data'!V37</f>
        <v>#DIV/0!</v>
      </c>
      <c r="V34" t="e">
        <f>'ES Raw Data'!W37</f>
        <v>#DIV/0!</v>
      </c>
    </row>
    <row r="35" spans="1:22">
      <c r="A35">
        <f>'ES Data Entry'!D36</f>
        <v>0</v>
      </c>
      <c r="B35">
        <f>'ES Data Entry'!E36</f>
        <v>0</v>
      </c>
      <c r="C35">
        <f>'ES Data Entry'!F36</f>
        <v>0</v>
      </c>
      <c r="D35" s="180" t="e">
        <f>'ES Data Entry'!#REF!</f>
        <v>#REF!</v>
      </c>
      <c r="E35" t="str" cm="1">
        <f t="array" ref="E35">_xlfn.IFS('ES Data Entry'!G36=0,"Kindergarten",'ES Data Entry'!G36=1,"1st Grade",'ES Data Entry'!G36=2,"2nd Grade",'ES Data Entry'!G36=3,"3rd Grade",'ES Data Entry'!G36=4,"4th Grade",'ES Data Entry'!G36=5,"5th Grade")</f>
        <v>Kindergarten</v>
      </c>
      <c r="F35" t="e">
        <f>'ES Data Entry'!#REF!</f>
        <v>#REF!</v>
      </c>
      <c r="G35" t="e" cm="1">
        <f t="array" ref="G35">_xlfn.IFS('ES Data Entry'!L36=2, "Virtual", 'ES Data Entry'!L36=1, "In-person",'ES Data Entry'!L36=3, "Hybrid")</f>
        <v>#N/A</v>
      </c>
      <c r="H35" t="e" cm="1">
        <f t="array" ref="H35">_xlfn.IFS('ES Data Entry'!H36= 1, "American Indian/Alaskan Native", 'ES Data Entry'!H36= 2, "Asian", 'ES Data Entry'!H36= 3, "Native Hawaiian/Pacific Islander", 'ES Data Entry'!H36= 4, "Black/African American",'ES Data Entry'!H36= 5,  "White", 'ES Data Entry'!H36= 6, "Other", 'ES Data Entry'!H36= 7, "Two races or more", 'ES Data Entry'!H36= 8, "Unknown")</f>
        <v>#N/A</v>
      </c>
      <c r="I35" t="e" cm="1">
        <f t="array" ref="I35">_xlfn.IFS('ES Data Entry'!I36=1, "Hispanic/Latino", 'ES Data Entry'!I36=2, "Not Hispanic/Latino", 'ES Data Entry'!I36=3, "Other")</f>
        <v>#N/A</v>
      </c>
      <c r="J35" t="e" cm="1">
        <f t="array" ref="J35">_xlfn.IFS('ES Data Entry'!J36= 1, "Male", 'ES Data Entry'!J36= 2, "Female", 'ES Data Entry'!J36= 3, "Transgender Male", 'ES Data Entry'!J36= 4, "Transgender Female",'ES Data Entry'!J36= 5, "Non-binary", 'ES Data Entry'!J36= 6, "Other", 'ES Data Entry'!J36= 7, "Unknown")</f>
        <v>#N/A</v>
      </c>
      <c r="K35" s="180">
        <f>'ES Data Entry'!K36</f>
        <v>0</v>
      </c>
      <c r="L35" s="291" t="e">
        <f>'ES Data Entry'!#REF!</f>
        <v>#REF!</v>
      </c>
      <c r="M35" t="e">
        <f>'ES Raw Data'!N38</f>
        <v>#DIV/0!</v>
      </c>
      <c r="N35" t="e">
        <f>'ES Raw Data'!O38</f>
        <v>#DIV/0!</v>
      </c>
      <c r="O35" t="e">
        <f>'ES Raw Data'!P38</f>
        <v>#DIV/0!</v>
      </c>
      <c r="P35" t="e">
        <f>'ES Raw Data'!Q38</f>
        <v>#DIV/0!</v>
      </c>
      <c r="Q35" t="e">
        <f>'ES Raw Data'!R38</f>
        <v>#DIV/0!</v>
      </c>
      <c r="R35" t="e">
        <f>'ES Raw Data'!S38</f>
        <v>#DIV/0!</v>
      </c>
      <c r="S35" t="e">
        <f>'ES Raw Data'!T38</f>
        <v>#DIV/0!</v>
      </c>
      <c r="T35" t="e">
        <f>'ES Raw Data'!U38</f>
        <v>#DIV/0!</v>
      </c>
      <c r="U35" t="e">
        <f>'ES Raw Data'!V38</f>
        <v>#DIV/0!</v>
      </c>
      <c r="V35" t="e">
        <f>'ES Raw Data'!W38</f>
        <v>#DIV/0!</v>
      </c>
    </row>
    <row r="36" spans="1:22">
      <c r="A36">
        <f>'ES Data Entry'!D37</f>
        <v>0</v>
      </c>
      <c r="B36">
        <f>'ES Data Entry'!E37</f>
        <v>0</v>
      </c>
      <c r="C36">
        <f>'ES Data Entry'!F37</f>
        <v>0</v>
      </c>
      <c r="D36" s="180" t="e">
        <f>'ES Data Entry'!#REF!</f>
        <v>#REF!</v>
      </c>
      <c r="E36" t="str" cm="1">
        <f t="array" ref="E36">_xlfn.IFS('ES Data Entry'!G37=0,"Kindergarten",'ES Data Entry'!G37=1,"1st Grade",'ES Data Entry'!G37=2,"2nd Grade",'ES Data Entry'!G37=3,"3rd Grade",'ES Data Entry'!G37=4,"4th Grade",'ES Data Entry'!G37=5,"5th Grade")</f>
        <v>Kindergarten</v>
      </c>
      <c r="F36" t="e">
        <f>'ES Data Entry'!#REF!</f>
        <v>#REF!</v>
      </c>
      <c r="G36" t="e" cm="1">
        <f t="array" ref="G36">_xlfn.IFS('ES Data Entry'!L37=2, "Virtual", 'ES Data Entry'!L37=1, "In-person",'ES Data Entry'!L37=3, "Hybrid")</f>
        <v>#N/A</v>
      </c>
      <c r="H36" t="e" cm="1">
        <f t="array" ref="H36">_xlfn.IFS('ES Data Entry'!H37= 1, "American Indian/Alaskan Native", 'ES Data Entry'!H37= 2, "Asian", 'ES Data Entry'!H37= 3, "Native Hawaiian/Pacific Islander", 'ES Data Entry'!H37= 4, "Black/African American",'ES Data Entry'!H37= 5,  "White", 'ES Data Entry'!H37= 6, "Other", 'ES Data Entry'!H37= 7, "Two races or more", 'ES Data Entry'!H37= 8, "Unknown")</f>
        <v>#N/A</v>
      </c>
      <c r="I36" t="e" cm="1">
        <f t="array" ref="I36">_xlfn.IFS('ES Data Entry'!I37=1, "Hispanic/Latino", 'ES Data Entry'!I37=2, "Not Hispanic/Latino", 'ES Data Entry'!I37=3, "Other")</f>
        <v>#N/A</v>
      </c>
      <c r="J36" t="e" cm="1">
        <f t="array" ref="J36">_xlfn.IFS('ES Data Entry'!J37= 1, "Male", 'ES Data Entry'!J37= 2, "Female", 'ES Data Entry'!J37= 3, "Transgender Male", 'ES Data Entry'!J37= 4, "Transgender Female",'ES Data Entry'!J37= 5, "Non-binary", 'ES Data Entry'!J37= 6, "Other", 'ES Data Entry'!J37= 7, "Unknown")</f>
        <v>#N/A</v>
      </c>
      <c r="K36" s="180">
        <f>'ES Data Entry'!K37</f>
        <v>0</v>
      </c>
      <c r="L36" s="291" t="e">
        <f>'ES Data Entry'!#REF!</f>
        <v>#REF!</v>
      </c>
      <c r="M36" t="e">
        <f>'ES Raw Data'!N39</f>
        <v>#DIV/0!</v>
      </c>
      <c r="N36" t="e">
        <f>'ES Raw Data'!O39</f>
        <v>#DIV/0!</v>
      </c>
      <c r="O36" t="e">
        <f>'ES Raw Data'!P39</f>
        <v>#DIV/0!</v>
      </c>
      <c r="P36" t="e">
        <f>'ES Raw Data'!Q39</f>
        <v>#DIV/0!</v>
      </c>
      <c r="Q36" t="e">
        <f>'ES Raw Data'!R39</f>
        <v>#DIV/0!</v>
      </c>
      <c r="R36" t="e">
        <f>'ES Raw Data'!S39</f>
        <v>#DIV/0!</v>
      </c>
      <c r="S36" t="e">
        <f>'ES Raw Data'!T39</f>
        <v>#DIV/0!</v>
      </c>
      <c r="T36" t="e">
        <f>'ES Raw Data'!U39</f>
        <v>#DIV/0!</v>
      </c>
      <c r="U36" t="e">
        <f>'ES Raw Data'!V39</f>
        <v>#DIV/0!</v>
      </c>
      <c r="V36" t="e">
        <f>'ES Raw Data'!W39</f>
        <v>#DIV/0!</v>
      </c>
    </row>
    <row r="37" spans="1:22">
      <c r="A37">
        <f>'ES Data Entry'!D38</f>
        <v>0</v>
      </c>
      <c r="B37">
        <f>'ES Data Entry'!E38</f>
        <v>0</v>
      </c>
      <c r="C37">
        <f>'ES Data Entry'!F38</f>
        <v>0</v>
      </c>
      <c r="D37" s="180" t="e">
        <f>'ES Data Entry'!#REF!</f>
        <v>#REF!</v>
      </c>
      <c r="E37" t="str" cm="1">
        <f t="array" ref="E37">_xlfn.IFS('ES Data Entry'!G38=0,"Kindergarten",'ES Data Entry'!G38=1,"1st Grade",'ES Data Entry'!G38=2,"2nd Grade",'ES Data Entry'!G38=3,"3rd Grade",'ES Data Entry'!G38=4,"4th Grade",'ES Data Entry'!G38=5,"5th Grade")</f>
        <v>Kindergarten</v>
      </c>
      <c r="F37" t="e">
        <f>'ES Data Entry'!#REF!</f>
        <v>#REF!</v>
      </c>
      <c r="G37" t="e" cm="1">
        <f t="array" ref="G37">_xlfn.IFS('ES Data Entry'!L38=2, "Virtual", 'ES Data Entry'!L38=1, "In-person",'ES Data Entry'!L38=3, "Hybrid")</f>
        <v>#N/A</v>
      </c>
      <c r="H37" t="e" cm="1">
        <f t="array" ref="H37">_xlfn.IFS('ES Data Entry'!H38= 1, "American Indian/Alaskan Native", 'ES Data Entry'!H38= 2, "Asian", 'ES Data Entry'!H38= 3, "Native Hawaiian/Pacific Islander", 'ES Data Entry'!H38= 4, "Black/African American",'ES Data Entry'!H38= 5,  "White", 'ES Data Entry'!H38= 6, "Other", 'ES Data Entry'!H38= 7, "Two races or more", 'ES Data Entry'!H38= 8, "Unknown")</f>
        <v>#N/A</v>
      </c>
      <c r="I37" t="e" cm="1">
        <f t="array" ref="I37">_xlfn.IFS('ES Data Entry'!I38=1, "Hispanic/Latino", 'ES Data Entry'!I38=2, "Not Hispanic/Latino", 'ES Data Entry'!I38=3, "Other")</f>
        <v>#N/A</v>
      </c>
      <c r="J37" t="e" cm="1">
        <f t="array" ref="J37">_xlfn.IFS('ES Data Entry'!J38= 1, "Male", 'ES Data Entry'!J38= 2, "Female", 'ES Data Entry'!J38= 3, "Transgender Male", 'ES Data Entry'!J38= 4, "Transgender Female",'ES Data Entry'!J38= 5, "Non-binary", 'ES Data Entry'!J38= 6, "Other", 'ES Data Entry'!J38= 7, "Unknown")</f>
        <v>#N/A</v>
      </c>
      <c r="K37" s="180">
        <f>'ES Data Entry'!K38</f>
        <v>0</v>
      </c>
      <c r="L37" s="291" t="e">
        <f>'ES Data Entry'!#REF!</f>
        <v>#REF!</v>
      </c>
      <c r="M37" t="e">
        <f>'ES Raw Data'!N40</f>
        <v>#DIV/0!</v>
      </c>
      <c r="N37" t="e">
        <f>'ES Raw Data'!O40</f>
        <v>#DIV/0!</v>
      </c>
      <c r="O37" t="e">
        <f>'ES Raw Data'!P40</f>
        <v>#DIV/0!</v>
      </c>
      <c r="P37" t="e">
        <f>'ES Raw Data'!Q40</f>
        <v>#DIV/0!</v>
      </c>
      <c r="Q37" t="e">
        <f>'ES Raw Data'!R40</f>
        <v>#DIV/0!</v>
      </c>
      <c r="R37" t="e">
        <f>'ES Raw Data'!S40</f>
        <v>#DIV/0!</v>
      </c>
      <c r="S37" t="e">
        <f>'ES Raw Data'!T40</f>
        <v>#DIV/0!</v>
      </c>
      <c r="T37" t="e">
        <f>'ES Raw Data'!U40</f>
        <v>#DIV/0!</v>
      </c>
      <c r="U37" t="e">
        <f>'ES Raw Data'!V40</f>
        <v>#DIV/0!</v>
      </c>
      <c r="V37" t="e">
        <f>'ES Raw Data'!W40</f>
        <v>#DIV/0!</v>
      </c>
    </row>
    <row r="38" spans="1:22">
      <c r="A38">
        <f>'ES Data Entry'!D39</f>
        <v>0</v>
      </c>
      <c r="B38">
        <f>'ES Data Entry'!E39</f>
        <v>0</v>
      </c>
      <c r="C38">
        <f>'ES Data Entry'!F39</f>
        <v>0</v>
      </c>
      <c r="D38" s="180" t="e">
        <f>'ES Data Entry'!#REF!</f>
        <v>#REF!</v>
      </c>
      <c r="E38" t="str" cm="1">
        <f t="array" ref="E38">_xlfn.IFS('ES Data Entry'!G39=0,"Kindergarten",'ES Data Entry'!G39=1,"1st Grade",'ES Data Entry'!G39=2,"2nd Grade",'ES Data Entry'!G39=3,"3rd Grade",'ES Data Entry'!G39=4,"4th Grade",'ES Data Entry'!G39=5,"5th Grade")</f>
        <v>Kindergarten</v>
      </c>
      <c r="F38" t="e">
        <f>'ES Data Entry'!#REF!</f>
        <v>#REF!</v>
      </c>
      <c r="G38" t="e" cm="1">
        <f t="array" ref="G38">_xlfn.IFS('ES Data Entry'!L39=2, "Virtual", 'ES Data Entry'!L39=1, "In-person",'ES Data Entry'!L39=3, "Hybrid")</f>
        <v>#N/A</v>
      </c>
      <c r="H38" t="e" cm="1">
        <f t="array" ref="H38">_xlfn.IFS('ES Data Entry'!H39= 1, "American Indian/Alaskan Native", 'ES Data Entry'!H39= 2, "Asian", 'ES Data Entry'!H39= 3, "Native Hawaiian/Pacific Islander", 'ES Data Entry'!H39= 4, "Black/African American",'ES Data Entry'!H39= 5,  "White", 'ES Data Entry'!H39= 6, "Other", 'ES Data Entry'!H39= 7, "Two races or more", 'ES Data Entry'!H39= 8, "Unknown")</f>
        <v>#N/A</v>
      </c>
      <c r="I38" t="e" cm="1">
        <f t="array" ref="I38">_xlfn.IFS('ES Data Entry'!I39=1, "Hispanic/Latino", 'ES Data Entry'!I39=2, "Not Hispanic/Latino", 'ES Data Entry'!I39=3, "Other")</f>
        <v>#N/A</v>
      </c>
      <c r="J38" t="e" cm="1">
        <f t="array" ref="J38">_xlfn.IFS('ES Data Entry'!J39= 1, "Male", 'ES Data Entry'!J39= 2, "Female", 'ES Data Entry'!J39= 3, "Transgender Male", 'ES Data Entry'!J39= 4, "Transgender Female",'ES Data Entry'!J39= 5, "Non-binary", 'ES Data Entry'!J39= 6, "Other", 'ES Data Entry'!J39= 7, "Unknown")</f>
        <v>#N/A</v>
      </c>
      <c r="K38" s="180">
        <f>'ES Data Entry'!K39</f>
        <v>0</v>
      </c>
      <c r="L38" s="291" t="e">
        <f>'ES Data Entry'!#REF!</f>
        <v>#REF!</v>
      </c>
      <c r="M38" t="e">
        <f>'ES Raw Data'!N41</f>
        <v>#DIV/0!</v>
      </c>
      <c r="N38" t="e">
        <f>'ES Raw Data'!O41</f>
        <v>#DIV/0!</v>
      </c>
      <c r="O38" t="e">
        <f>'ES Raw Data'!P41</f>
        <v>#DIV/0!</v>
      </c>
      <c r="P38" t="e">
        <f>'ES Raw Data'!Q41</f>
        <v>#DIV/0!</v>
      </c>
      <c r="Q38" t="e">
        <f>'ES Raw Data'!R41</f>
        <v>#DIV/0!</v>
      </c>
      <c r="R38" t="e">
        <f>'ES Raw Data'!S41</f>
        <v>#DIV/0!</v>
      </c>
      <c r="S38" t="e">
        <f>'ES Raw Data'!T41</f>
        <v>#DIV/0!</v>
      </c>
      <c r="T38" t="e">
        <f>'ES Raw Data'!U41</f>
        <v>#DIV/0!</v>
      </c>
      <c r="U38" t="e">
        <f>'ES Raw Data'!V41</f>
        <v>#DIV/0!</v>
      </c>
      <c r="V38" t="e">
        <f>'ES Raw Data'!W41</f>
        <v>#DIV/0!</v>
      </c>
    </row>
    <row r="39" spans="1:22">
      <c r="A39">
        <f>'ES Data Entry'!D40</f>
        <v>0</v>
      </c>
      <c r="B39">
        <f>'ES Data Entry'!E40</f>
        <v>0</v>
      </c>
      <c r="C39">
        <f>'ES Data Entry'!F40</f>
        <v>0</v>
      </c>
      <c r="D39" s="180" t="e">
        <f>'ES Data Entry'!#REF!</f>
        <v>#REF!</v>
      </c>
      <c r="E39" t="str" cm="1">
        <f t="array" ref="E39">_xlfn.IFS('ES Data Entry'!G40=0,"Kindergarten",'ES Data Entry'!G40=1,"1st Grade",'ES Data Entry'!G40=2,"2nd Grade",'ES Data Entry'!G40=3,"3rd Grade",'ES Data Entry'!G40=4,"4th Grade",'ES Data Entry'!G40=5,"5th Grade")</f>
        <v>Kindergarten</v>
      </c>
      <c r="F39" t="e">
        <f>'ES Data Entry'!#REF!</f>
        <v>#REF!</v>
      </c>
      <c r="G39" t="e" cm="1">
        <f t="array" ref="G39">_xlfn.IFS('ES Data Entry'!L40=2, "Virtual", 'ES Data Entry'!L40=1, "In-person",'ES Data Entry'!L40=3, "Hybrid")</f>
        <v>#N/A</v>
      </c>
      <c r="H39" t="e" cm="1">
        <f t="array" ref="H39">_xlfn.IFS('ES Data Entry'!H40= 1, "American Indian/Alaskan Native", 'ES Data Entry'!H40= 2, "Asian", 'ES Data Entry'!H40= 3, "Native Hawaiian/Pacific Islander", 'ES Data Entry'!H40= 4, "Black/African American",'ES Data Entry'!H40= 5,  "White", 'ES Data Entry'!H40= 6, "Other", 'ES Data Entry'!H40= 7, "Two races or more", 'ES Data Entry'!H40= 8, "Unknown")</f>
        <v>#N/A</v>
      </c>
      <c r="I39" t="e" cm="1">
        <f t="array" ref="I39">_xlfn.IFS('ES Data Entry'!I40=1, "Hispanic/Latino", 'ES Data Entry'!I40=2, "Not Hispanic/Latino", 'ES Data Entry'!I40=3, "Other")</f>
        <v>#N/A</v>
      </c>
      <c r="J39" t="e" cm="1">
        <f t="array" ref="J39">_xlfn.IFS('ES Data Entry'!J40= 1, "Male", 'ES Data Entry'!J40= 2, "Female", 'ES Data Entry'!J40= 3, "Transgender Male", 'ES Data Entry'!J40= 4, "Transgender Female",'ES Data Entry'!J40= 5, "Non-binary", 'ES Data Entry'!J40= 6, "Other", 'ES Data Entry'!J40= 7, "Unknown")</f>
        <v>#N/A</v>
      </c>
      <c r="K39" s="180">
        <f>'ES Data Entry'!K40</f>
        <v>0</v>
      </c>
      <c r="L39" s="291" t="e">
        <f>'ES Data Entry'!#REF!</f>
        <v>#REF!</v>
      </c>
      <c r="M39" t="e">
        <f>'ES Raw Data'!N42</f>
        <v>#DIV/0!</v>
      </c>
      <c r="N39" t="e">
        <f>'ES Raw Data'!O42</f>
        <v>#DIV/0!</v>
      </c>
      <c r="O39" t="e">
        <f>'ES Raw Data'!P42</f>
        <v>#DIV/0!</v>
      </c>
      <c r="P39" t="e">
        <f>'ES Raw Data'!Q42</f>
        <v>#DIV/0!</v>
      </c>
      <c r="Q39" t="e">
        <f>'ES Raw Data'!R42</f>
        <v>#DIV/0!</v>
      </c>
      <c r="R39" t="e">
        <f>'ES Raw Data'!S42</f>
        <v>#DIV/0!</v>
      </c>
      <c r="S39" t="e">
        <f>'ES Raw Data'!T42</f>
        <v>#DIV/0!</v>
      </c>
      <c r="T39" t="e">
        <f>'ES Raw Data'!U42</f>
        <v>#DIV/0!</v>
      </c>
      <c r="U39" t="e">
        <f>'ES Raw Data'!V42</f>
        <v>#DIV/0!</v>
      </c>
      <c r="V39" t="e">
        <f>'ES Raw Data'!W42</f>
        <v>#DIV/0!</v>
      </c>
    </row>
    <row r="40" spans="1:22">
      <c r="A40">
        <f>'ES Data Entry'!D41</f>
        <v>0</v>
      </c>
      <c r="B40">
        <f>'ES Data Entry'!E41</f>
        <v>0</v>
      </c>
      <c r="C40">
        <f>'ES Data Entry'!F41</f>
        <v>0</v>
      </c>
      <c r="D40" s="180" t="e">
        <f>'ES Data Entry'!#REF!</f>
        <v>#REF!</v>
      </c>
      <c r="E40" t="str" cm="1">
        <f t="array" ref="E40">_xlfn.IFS('ES Data Entry'!G41=0,"Kindergarten",'ES Data Entry'!G41=1,"1st Grade",'ES Data Entry'!G41=2,"2nd Grade",'ES Data Entry'!G41=3,"3rd Grade",'ES Data Entry'!G41=4,"4th Grade",'ES Data Entry'!G41=5,"5th Grade")</f>
        <v>Kindergarten</v>
      </c>
      <c r="F40" t="e">
        <f>'ES Data Entry'!#REF!</f>
        <v>#REF!</v>
      </c>
      <c r="G40" t="e" cm="1">
        <f t="array" ref="G40">_xlfn.IFS('ES Data Entry'!L41=2, "Virtual", 'ES Data Entry'!L41=1, "In-person",'ES Data Entry'!L41=3, "Hybrid")</f>
        <v>#N/A</v>
      </c>
      <c r="H40" t="e" cm="1">
        <f t="array" ref="H40">_xlfn.IFS('ES Data Entry'!H41= 1, "American Indian/Alaskan Native", 'ES Data Entry'!H41= 2, "Asian", 'ES Data Entry'!H41= 3, "Native Hawaiian/Pacific Islander", 'ES Data Entry'!H41= 4, "Black/African American",'ES Data Entry'!H41= 5,  "White", 'ES Data Entry'!H41= 6, "Other", 'ES Data Entry'!H41= 7, "Two races or more", 'ES Data Entry'!H41= 8, "Unknown")</f>
        <v>#N/A</v>
      </c>
      <c r="I40" t="e" cm="1">
        <f t="array" ref="I40">_xlfn.IFS('ES Data Entry'!I41=1, "Hispanic/Latino", 'ES Data Entry'!I41=2, "Not Hispanic/Latino", 'ES Data Entry'!I41=3, "Other")</f>
        <v>#N/A</v>
      </c>
      <c r="J40" t="e" cm="1">
        <f t="array" ref="J40">_xlfn.IFS('ES Data Entry'!J41= 1, "Male", 'ES Data Entry'!J41= 2, "Female", 'ES Data Entry'!J41= 3, "Transgender Male", 'ES Data Entry'!J41= 4, "Transgender Female",'ES Data Entry'!J41= 5, "Non-binary", 'ES Data Entry'!J41= 6, "Other", 'ES Data Entry'!J41= 7, "Unknown")</f>
        <v>#N/A</v>
      </c>
      <c r="K40" s="180">
        <f>'ES Data Entry'!K41</f>
        <v>0</v>
      </c>
      <c r="L40" s="291" t="e">
        <f>'ES Data Entry'!#REF!</f>
        <v>#REF!</v>
      </c>
      <c r="M40" t="e">
        <f>'ES Raw Data'!N43</f>
        <v>#DIV/0!</v>
      </c>
      <c r="N40" t="e">
        <f>'ES Raw Data'!O43</f>
        <v>#DIV/0!</v>
      </c>
      <c r="O40" t="e">
        <f>'ES Raw Data'!P43</f>
        <v>#DIV/0!</v>
      </c>
      <c r="P40" t="e">
        <f>'ES Raw Data'!Q43</f>
        <v>#DIV/0!</v>
      </c>
      <c r="Q40" t="e">
        <f>'ES Raw Data'!R43</f>
        <v>#DIV/0!</v>
      </c>
      <c r="R40" t="e">
        <f>'ES Raw Data'!S43</f>
        <v>#DIV/0!</v>
      </c>
      <c r="S40" t="e">
        <f>'ES Raw Data'!T43</f>
        <v>#DIV/0!</v>
      </c>
      <c r="T40" t="e">
        <f>'ES Raw Data'!U43</f>
        <v>#DIV/0!</v>
      </c>
      <c r="U40" t="e">
        <f>'ES Raw Data'!V43</f>
        <v>#DIV/0!</v>
      </c>
      <c r="V40" t="e">
        <f>'ES Raw Data'!W43</f>
        <v>#DIV/0!</v>
      </c>
    </row>
    <row r="41" spans="1:22">
      <c r="A41">
        <f>'ES Data Entry'!D42</f>
        <v>0</v>
      </c>
      <c r="B41">
        <f>'ES Data Entry'!E42</f>
        <v>0</v>
      </c>
      <c r="C41">
        <f>'ES Data Entry'!F42</f>
        <v>0</v>
      </c>
      <c r="D41" s="180" t="e">
        <f>'ES Data Entry'!#REF!</f>
        <v>#REF!</v>
      </c>
      <c r="E41" t="str" cm="1">
        <f t="array" ref="E41">_xlfn.IFS('ES Data Entry'!G42=0,"Kindergarten",'ES Data Entry'!G42=1,"1st Grade",'ES Data Entry'!G42=2,"2nd Grade",'ES Data Entry'!G42=3,"3rd Grade",'ES Data Entry'!G42=4,"4th Grade",'ES Data Entry'!G42=5,"5th Grade")</f>
        <v>Kindergarten</v>
      </c>
      <c r="F41" t="e">
        <f>'ES Data Entry'!#REF!</f>
        <v>#REF!</v>
      </c>
      <c r="G41" t="e" cm="1">
        <f t="array" ref="G41">_xlfn.IFS('ES Data Entry'!L42=2, "Virtual", 'ES Data Entry'!L42=1, "In-person",'ES Data Entry'!L42=3, "Hybrid")</f>
        <v>#N/A</v>
      </c>
      <c r="H41" t="e" cm="1">
        <f t="array" ref="H41">_xlfn.IFS('ES Data Entry'!H42= 1, "American Indian/Alaskan Native", 'ES Data Entry'!H42= 2, "Asian", 'ES Data Entry'!H42= 3, "Native Hawaiian/Pacific Islander", 'ES Data Entry'!H42= 4, "Black/African American",'ES Data Entry'!H42= 5,  "White", 'ES Data Entry'!H42= 6, "Other", 'ES Data Entry'!H42= 7, "Two races or more", 'ES Data Entry'!H42= 8, "Unknown")</f>
        <v>#N/A</v>
      </c>
      <c r="I41" t="e" cm="1">
        <f t="array" ref="I41">_xlfn.IFS('ES Data Entry'!I42=1, "Hispanic/Latino", 'ES Data Entry'!I42=2, "Not Hispanic/Latino", 'ES Data Entry'!I42=3, "Other")</f>
        <v>#N/A</v>
      </c>
      <c r="J41" t="e" cm="1">
        <f t="array" ref="J41">_xlfn.IFS('ES Data Entry'!J42= 1, "Male", 'ES Data Entry'!J42= 2, "Female", 'ES Data Entry'!J42= 3, "Transgender Male", 'ES Data Entry'!J42= 4, "Transgender Female",'ES Data Entry'!J42= 5, "Non-binary", 'ES Data Entry'!J42= 6, "Other", 'ES Data Entry'!J42= 7, "Unknown")</f>
        <v>#N/A</v>
      </c>
      <c r="K41" s="180">
        <f>'ES Data Entry'!K42</f>
        <v>0</v>
      </c>
      <c r="L41" s="291" t="e">
        <f>'ES Data Entry'!#REF!</f>
        <v>#REF!</v>
      </c>
      <c r="M41" t="e">
        <f>'ES Raw Data'!N44</f>
        <v>#DIV/0!</v>
      </c>
      <c r="N41" t="e">
        <f>'ES Raw Data'!O44</f>
        <v>#DIV/0!</v>
      </c>
      <c r="O41" t="e">
        <f>'ES Raw Data'!P44</f>
        <v>#DIV/0!</v>
      </c>
      <c r="P41" t="e">
        <f>'ES Raw Data'!Q44</f>
        <v>#DIV/0!</v>
      </c>
      <c r="Q41" t="e">
        <f>'ES Raw Data'!R44</f>
        <v>#DIV/0!</v>
      </c>
      <c r="R41" t="e">
        <f>'ES Raw Data'!S44</f>
        <v>#DIV/0!</v>
      </c>
      <c r="S41" t="e">
        <f>'ES Raw Data'!T44</f>
        <v>#DIV/0!</v>
      </c>
      <c r="T41" t="e">
        <f>'ES Raw Data'!U44</f>
        <v>#DIV/0!</v>
      </c>
      <c r="U41" t="e">
        <f>'ES Raw Data'!V44</f>
        <v>#DIV/0!</v>
      </c>
      <c r="V41" t="e">
        <f>'ES Raw Data'!W44</f>
        <v>#DIV/0!</v>
      </c>
    </row>
    <row r="42" spans="1:22">
      <c r="A42">
        <f>'ES Data Entry'!D43</f>
        <v>0</v>
      </c>
      <c r="B42">
        <f>'ES Data Entry'!E43</f>
        <v>0</v>
      </c>
      <c r="C42">
        <f>'ES Data Entry'!F43</f>
        <v>0</v>
      </c>
      <c r="D42" s="180" t="e">
        <f>'ES Data Entry'!#REF!</f>
        <v>#REF!</v>
      </c>
      <c r="E42" t="str" cm="1">
        <f t="array" ref="E42">_xlfn.IFS('ES Data Entry'!G43=0,"Kindergarten",'ES Data Entry'!G43=1,"1st Grade",'ES Data Entry'!G43=2,"2nd Grade",'ES Data Entry'!G43=3,"3rd Grade",'ES Data Entry'!G43=4,"4th Grade",'ES Data Entry'!G43=5,"5th Grade")</f>
        <v>Kindergarten</v>
      </c>
      <c r="F42" t="e">
        <f>'ES Data Entry'!#REF!</f>
        <v>#REF!</v>
      </c>
      <c r="G42" t="e" cm="1">
        <f t="array" ref="G42">_xlfn.IFS('ES Data Entry'!L43=2, "Virtual", 'ES Data Entry'!L43=1, "In-person",'ES Data Entry'!L43=3, "Hybrid")</f>
        <v>#N/A</v>
      </c>
      <c r="H42" t="e" cm="1">
        <f t="array" ref="H42">_xlfn.IFS('ES Data Entry'!H43= 1, "American Indian/Alaskan Native", 'ES Data Entry'!H43= 2, "Asian", 'ES Data Entry'!H43= 3, "Native Hawaiian/Pacific Islander", 'ES Data Entry'!H43= 4, "Black/African American",'ES Data Entry'!H43= 5,  "White", 'ES Data Entry'!H43= 6, "Other", 'ES Data Entry'!H43= 7, "Two races or more", 'ES Data Entry'!H43= 8, "Unknown")</f>
        <v>#N/A</v>
      </c>
      <c r="I42" t="e" cm="1">
        <f t="array" ref="I42">_xlfn.IFS('ES Data Entry'!I43=1, "Hispanic/Latino", 'ES Data Entry'!I43=2, "Not Hispanic/Latino", 'ES Data Entry'!I43=3, "Other")</f>
        <v>#N/A</v>
      </c>
      <c r="J42" t="e" cm="1">
        <f t="array" ref="J42">_xlfn.IFS('ES Data Entry'!J43= 1, "Male", 'ES Data Entry'!J43= 2, "Female", 'ES Data Entry'!J43= 3, "Transgender Male", 'ES Data Entry'!J43= 4, "Transgender Female",'ES Data Entry'!J43= 5, "Non-binary", 'ES Data Entry'!J43= 6, "Other", 'ES Data Entry'!J43= 7, "Unknown")</f>
        <v>#N/A</v>
      </c>
      <c r="K42" s="180">
        <f>'ES Data Entry'!K43</f>
        <v>0</v>
      </c>
      <c r="L42" s="291" t="e">
        <f>'ES Data Entry'!#REF!</f>
        <v>#REF!</v>
      </c>
      <c r="M42" t="e">
        <f>'ES Raw Data'!N45</f>
        <v>#DIV/0!</v>
      </c>
      <c r="N42" t="e">
        <f>'ES Raw Data'!O45</f>
        <v>#DIV/0!</v>
      </c>
      <c r="O42" t="e">
        <f>'ES Raw Data'!P45</f>
        <v>#DIV/0!</v>
      </c>
      <c r="P42" t="e">
        <f>'ES Raw Data'!Q45</f>
        <v>#DIV/0!</v>
      </c>
      <c r="Q42" t="e">
        <f>'ES Raw Data'!R45</f>
        <v>#DIV/0!</v>
      </c>
      <c r="R42" t="e">
        <f>'ES Raw Data'!S45</f>
        <v>#DIV/0!</v>
      </c>
      <c r="S42" t="e">
        <f>'ES Raw Data'!T45</f>
        <v>#DIV/0!</v>
      </c>
      <c r="T42" t="e">
        <f>'ES Raw Data'!U45</f>
        <v>#DIV/0!</v>
      </c>
      <c r="U42" t="e">
        <f>'ES Raw Data'!V45</f>
        <v>#DIV/0!</v>
      </c>
      <c r="V42" t="e">
        <f>'ES Raw Data'!W45</f>
        <v>#DIV/0!</v>
      </c>
    </row>
    <row r="43" spans="1:22">
      <c r="A43">
        <f>'ES Data Entry'!D44</f>
        <v>0</v>
      </c>
      <c r="B43">
        <f>'ES Data Entry'!E44</f>
        <v>0</v>
      </c>
      <c r="C43">
        <f>'ES Data Entry'!F44</f>
        <v>0</v>
      </c>
      <c r="D43" s="180" t="e">
        <f>'ES Data Entry'!#REF!</f>
        <v>#REF!</v>
      </c>
      <c r="E43" t="str" cm="1">
        <f t="array" ref="E43">_xlfn.IFS('ES Data Entry'!G44=0,"Kindergarten",'ES Data Entry'!G44=1,"1st Grade",'ES Data Entry'!G44=2,"2nd Grade",'ES Data Entry'!G44=3,"3rd Grade",'ES Data Entry'!G44=4,"4th Grade",'ES Data Entry'!G44=5,"5th Grade")</f>
        <v>Kindergarten</v>
      </c>
      <c r="F43" t="e">
        <f>'ES Data Entry'!#REF!</f>
        <v>#REF!</v>
      </c>
      <c r="G43" t="e" cm="1">
        <f t="array" ref="G43">_xlfn.IFS('ES Data Entry'!L44=2, "Virtual", 'ES Data Entry'!L44=1, "In-person",'ES Data Entry'!L44=3, "Hybrid")</f>
        <v>#N/A</v>
      </c>
      <c r="H43" t="e" cm="1">
        <f t="array" ref="H43">_xlfn.IFS('ES Data Entry'!H44= 1, "American Indian/Alaskan Native", 'ES Data Entry'!H44= 2, "Asian", 'ES Data Entry'!H44= 3, "Native Hawaiian/Pacific Islander", 'ES Data Entry'!H44= 4, "Black/African American",'ES Data Entry'!H44= 5,  "White", 'ES Data Entry'!H44= 6, "Other", 'ES Data Entry'!H44= 7, "Two races or more", 'ES Data Entry'!H44= 8, "Unknown")</f>
        <v>#N/A</v>
      </c>
      <c r="I43" t="e" cm="1">
        <f t="array" ref="I43">_xlfn.IFS('ES Data Entry'!I44=1, "Hispanic/Latino", 'ES Data Entry'!I44=2, "Not Hispanic/Latino", 'ES Data Entry'!I44=3, "Other")</f>
        <v>#N/A</v>
      </c>
      <c r="J43" t="e" cm="1">
        <f t="array" ref="J43">_xlfn.IFS('ES Data Entry'!J44= 1, "Male", 'ES Data Entry'!J44= 2, "Female", 'ES Data Entry'!J44= 3, "Transgender Male", 'ES Data Entry'!J44= 4, "Transgender Female",'ES Data Entry'!J44= 5, "Non-binary", 'ES Data Entry'!J44= 6, "Other", 'ES Data Entry'!J44= 7, "Unknown")</f>
        <v>#N/A</v>
      </c>
      <c r="K43" s="180">
        <f>'ES Data Entry'!K44</f>
        <v>0</v>
      </c>
      <c r="L43" s="291" t="e">
        <f>'ES Data Entry'!#REF!</f>
        <v>#REF!</v>
      </c>
      <c r="M43" t="e">
        <f>'ES Raw Data'!N46</f>
        <v>#DIV/0!</v>
      </c>
      <c r="N43" t="e">
        <f>'ES Raw Data'!O46</f>
        <v>#DIV/0!</v>
      </c>
      <c r="O43" t="e">
        <f>'ES Raw Data'!P46</f>
        <v>#DIV/0!</v>
      </c>
      <c r="P43" t="e">
        <f>'ES Raw Data'!Q46</f>
        <v>#DIV/0!</v>
      </c>
      <c r="Q43" t="e">
        <f>'ES Raw Data'!R46</f>
        <v>#DIV/0!</v>
      </c>
      <c r="R43" t="e">
        <f>'ES Raw Data'!S46</f>
        <v>#DIV/0!</v>
      </c>
      <c r="S43" t="e">
        <f>'ES Raw Data'!T46</f>
        <v>#DIV/0!</v>
      </c>
      <c r="T43" t="e">
        <f>'ES Raw Data'!U46</f>
        <v>#DIV/0!</v>
      </c>
      <c r="U43" t="e">
        <f>'ES Raw Data'!V46</f>
        <v>#DIV/0!</v>
      </c>
      <c r="V43" t="e">
        <f>'ES Raw Data'!W46</f>
        <v>#DIV/0!</v>
      </c>
    </row>
    <row r="44" spans="1:22">
      <c r="A44">
        <f>'ES Data Entry'!D45</f>
        <v>0</v>
      </c>
      <c r="B44">
        <f>'ES Data Entry'!E45</f>
        <v>0</v>
      </c>
      <c r="C44">
        <f>'ES Data Entry'!F45</f>
        <v>0</v>
      </c>
      <c r="D44" s="180" t="e">
        <f>'ES Data Entry'!#REF!</f>
        <v>#REF!</v>
      </c>
      <c r="E44" t="str" cm="1">
        <f t="array" ref="E44">_xlfn.IFS('ES Data Entry'!G45=0,"Kindergarten",'ES Data Entry'!G45=1,"1st Grade",'ES Data Entry'!G45=2,"2nd Grade",'ES Data Entry'!G45=3,"3rd Grade",'ES Data Entry'!G45=4,"4th Grade",'ES Data Entry'!G45=5,"5th Grade")</f>
        <v>Kindergarten</v>
      </c>
      <c r="F44" t="e">
        <f>'ES Data Entry'!#REF!</f>
        <v>#REF!</v>
      </c>
      <c r="G44" t="e" cm="1">
        <f t="array" ref="G44">_xlfn.IFS('ES Data Entry'!L45=2, "Virtual", 'ES Data Entry'!L45=1, "In-person",'ES Data Entry'!L45=3, "Hybrid")</f>
        <v>#N/A</v>
      </c>
      <c r="H44" t="e" cm="1">
        <f t="array" ref="H44">_xlfn.IFS('ES Data Entry'!H45= 1, "American Indian/Alaskan Native", 'ES Data Entry'!H45= 2, "Asian", 'ES Data Entry'!H45= 3, "Native Hawaiian/Pacific Islander", 'ES Data Entry'!H45= 4, "Black/African American",'ES Data Entry'!H45= 5,  "White", 'ES Data Entry'!H45= 6, "Other", 'ES Data Entry'!H45= 7, "Two races or more", 'ES Data Entry'!H45= 8, "Unknown")</f>
        <v>#N/A</v>
      </c>
      <c r="I44" t="e" cm="1">
        <f t="array" ref="I44">_xlfn.IFS('ES Data Entry'!I45=1, "Hispanic/Latino", 'ES Data Entry'!I45=2, "Not Hispanic/Latino", 'ES Data Entry'!I45=3, "Other")</f>
        <v>#N/A</v>
      </c>
      <c r="J44" t="e" cm="1">
        <f t="array" ref="J44">_xlfn.IFS('ES Data Entry'!J45= 1, "Male", 'ES Data Entry'!J45= 2, "Female", 'ES Data Entry'!J45= 3, "Transgender Male", 'ES Data Entry'!J45= 4, "Transgender Female",'ES Data Entry'!J45= 5, "Non-binary", 'ES Data Entry'!J45= 6, "Other", 'ES Data Entry'!J45= 7, "Unknown")</f>
        <v>#N/A</v>
      </c>
      <c r="K44" s="180">
        <f>'ES Data Entry'!K45</f>
        <v>0</v>
      </c>
      <c r="L44" s="291" t="e">
        <f>'ES Data Entry'!#REF!</f>
        <v>#REF!</v>
      </c>
      <c r="M44" t="e">
        <f>'ES Raw Data'!N47</f>
        <v>#DIV/0!</v>
      </c>
      <c r="N44" t="e">
        <f>'ES Raw Data'!O47</f>
        <v>#DIV/0!</v>
      </c>
      <c r="O44" t="e">
        <f>'ES Raw Data'!P47</f>
        <v>#DIV/0!</v>
      </c>
      <c r="P44" t="e">
        <f>'ES Raw Data'!Q47</f>
        <v>#DIV/0!</v>
      </c>
      <c r="Q44" t="e">
        <f>'ES Raw Data'!R47</f>
        <v>#DIV/0!</v>
      </c>
      <c r="R44" t="e">
        <f>'ES Raw Data'!S47</f>
        <v>#DIV/0!</v>
      </c>
      <c r="S44" t="e">
        <f>'ES Raw Data'!T47</f>
        <v>#DIV/0!</v>
      </c>
      <c r="T44" t="e">
        <f>'ES Raw Data'!U47</f>
        <v>#DIV/0!</v>
      </c>
      <c r="U44" t="e">
        <f>'ES Raw Data'!V47</f>
        <v>#DIV/0!</v>
      </c>
      <c r="V44" t="e">
        <f>'ES Raw Data'!W47</f>
        <v>#DIV/0!</v>
      </c>
    </row>
    <row r="45" spans="1:22">
      <c r="A45">
        <f>'ES Data Entry'!D46</f>
        <v>0</v>
      </c>
      <c r="B45">
        <f>'ES Data Entry'!E46</f>
        <v>0</v>
      </c>
      <c r="C45">
        <f>'ES Data Entry'!F46</f>
        <v>0</v>
      </c>
      <c r="D45" s="180" t="e">
        <f>'ES Data Entry'!#REF!</f>
        <v>#REF!</v>
      </c>
      <c r="E45" t="str" cm="1">
        <f t="array" ref="E45">_xlfn.IFS('ES Data Entry'!G46=0,"Kindergarten",'ES Data Entry'!G46=1,"1st Grade",'ES Data Entry'!G46=2,"2nd Grade",'ES Data Entry'!G46=3,"3rd Grade",'ES Data Entry'!G46=4,"4th Grade",'ES Data Entry'!G46=5,"5th Grade")</f>
        <v>Kindergarten</v>
      </c>
      <c r="F45" t="e">
        <f>'ES Data Entry'!#REF!</f>
        <v>#REF!</v>
      </c>
      <c r="G45" t="e" cm="1">
        <f t="array" ref="G45">_xlfn.IFS('ES Data Entry'!L46=2, "Virtual", 'ES Data Entry'!L46=1, "In-person",'ES Data Entry'!L46=3, "Hybrid")</f>
        <v>#N/A</v>
      </c>
      <c r="H45" t="e" cm="1">
        <f t="array" ref="H45">_xlfn.IFS('ES Data Entry'!H46= 1, "American Indian/Alaskan Native", 'ES Data Entry'!H46= 2, "Asian", 'ES Data Entry'!H46= 3, "Native Hawaiian/Pacific Islander", 'ES Data Entry'!H46= 4, "Black/African American",'ES Data Entry'!H46= 5,  "White", 'ES Data Entry'!H46= 6, "Other", 'ES Data Entry'!H46= 7, "Two races or more", 'ES Data Entry'!H46= 8, "Unknown")</f>
        <v>#N/A</v>
      </c>
      <c r="I45" t="e" cm="1">
        <f t="array" ref="I45">_xlfn.IFS('ES Data Entry'!I46=1, "Hispanic/Latino", 'ES Data Entry'!I46=2, "Not Hispanic/Latino", 'ES Data Entry'!I46=3, "Other")</f>
        <v>#N/A</v>
      </c>
      <c r="J45" t="e" cm="1">
        <f t="array" ref="J45">_xlfn.IFS('ES Data Entry'!J46= 1, "Male", 'ES Data Entry'!J46= 2, "Female", 'ES Data Entry'!J46= 3, "Transgender Male", 'ES Data Entry'!J46= 4, "Transgender Female",'ES Data Entry'!J46= 5, "Non-binary", 'ES Data Entry'!J46= 6, "Other", 'ES Data Entry'!J46= 7, "Unknown")</f>
        <v>#N/A</v>
      </c>
      <c r="K45" s="180">
        <f>'ES Data Entry'!K46</f>
        <v>0</v>
      </c>
      <c r="L45" s="291" t="e">
        <f>'ES Data Entry'!#REF!</f>
        <v>#REF!</v>
      </c>
      <c r="M45" t="e">
        <f>'ES Raw Data'!N48</f>
        <v>#DIV/0!</v>
      </c>
      <c r="N45" t="e">
        <f>'ES Raw Data'!O48</f>
        <v>#DIV/0!</v>
      </c>
      <c r="O45" t="e">
        <f>'ES Raw Data'!P48</f>
        <v>#DIV/0!</v>
      </c>
      <c r="P45" t="e">
        <f>'ES Raw Data'!Q48</f>
        <v>#DIV/0!</v>
      </c>
      <c r="Q45" t="e">
        <f>'ES Raw Data'!R48</f>
        <v>#DIV/0!</v>
      </c>
      <c r="R45" t="e">
        <f>'ES Raw Data'!S48</f>
        <v>#DIV/0!</v>
      </c>
      <c r="S45" t="e">
        <f>'ES Raw Data'!T48</f>
        <v>#DIV/0!</v>
      </c>
      <c r="T45" t="e">
        <f>'ES Raw Data'!U48</f>
        <v>#DIV/0!</v>
      </c>
      <c r="U45" t="e">
        <f>'ES Raw Data'!V48</f>
        <v>#DIV/0!</v>
      </c>
      <c r="V45" t="e">
        <f>'ES Raw Data'!W48</f>
        <v>#DIV/0!</v>
      </c>
    </row>
    <row r="46" spans="1:22">
      <c r="A46">
        <f>'ES Data Entry'!D47</f>
        <v>0</v>
      </c>
      <c r="B46">
        <f>'ES Data Entry'!E47</f>
        <v>0</v>
      </c>
      <c r="C46">
        <f>'ES Data Entry'!F47</f>
        <v>0</v>
      </c>
      <c r="D46" s="180" t="e">
        <f>'ES Data Entry'!#REF!</f>
        <v>#REF!</v>
      </c>
      <c r="E46" t="str" cm="1">
        <f t="array" ref="E46">_xlfn.IFS('ES Data Entry'!G47=0,"Kindergarten",'ES Data Entry'!G47=1,"1st Grade",'ES Data Entry'!G47=2,"2nd Grade",'ES Data Entry'!G47=3,"3rd Grade",'ES Data Entry'!G47=4,"4th Grade",'ES Data Entry'!G47=5,"5th Grade")</f>
        <v>Kindergarten</v>
      </c>
      <c r="F46" t="e">
        <f>'ES Data Entry'!#REF!</f>
        <v>#REF!</v>
      </c>
      <c r="G46" t="e" cm="1">
        <f t="array" ref="G46">_xlfn.IFS('ES Data Entry'!L47=2, "Virtual", 'ES Data Entry'!L47=1, "In-person",'ES Data Entry'!L47=3, "Hybrid")</f>
        <v>#N/A</v>
      </c>
      <c r="H46" t="e" cm="1">
        <f t="array" ref="H46">_xlfn.IFS('ES Data Entry'!H47= 1, "American Indian/Alaskan Native", 'ES Data Entry'!H47= 2, "Asian", 'ES Data Entry'!H47= 3, "Native Hawaiian/Pacific Islander", 'ES Data Entry'!H47= 4, "Black/African American",'ES Data Entry'!H47= 5,  "White", 'ES Data Entry'!H47= 6, "Other", 'ES Data Entry'!H47= 7, "Two races or more", 'ES Data Entry'!H47= 8, "Unknown")</f>
        <v>#N/A</v>
      </c>
      <c r="I46" t="e" cm="1">
        <f t="array" ref="I46">_xlfn.IFS('ES Data Entry'!I47=1, "Hispanic/Latino", 'ES Data Entry'!I47=2, "Not Hispanic/Latino", 'ES Data Entry'!I47=3, "Other")</f>
        <v>#N/A</v>
      </c>
      <c r="J46" t="e" cm="1">
        <f t="array" ref="J46">_xlfn.IFS('ES Data Entry'!J47= 1, "Male", 'ES Data Entry'!J47= 2, "Female", 'ES Data Entry'!J47= 3, "Transgender Male", 'ES Data Entry'!J47= 4, "Transgender Female",'ES Data Entry'!J47= 5, "Non-binary", 'ES Data Entry'!J47= 6, "Other", 'ES Data Entry'!J47= 7, "Unknown")</f>
        <v>#N/A</v>
      </c>
      <c r="K46" s="180">
        <f>'ES Data Entry'!K47</f>
        <v>0</v>
      </c>
      <c r="L46" s="291" t="e">
        <f>'ES Data Entry'!#REF!</f>
        <v>#REF!</v>
      </c>
      <c r="M46" t="e">
        <f>'ES Raw Data'!N49</f>
        <v>#DIV/0!</v>
      </c>
      <c r="N46" t="e">
        <f>'ES Raw Data'!O49</f>
        <v>#DIV/0!</v>
      </c>
      <c r="O46" t="e">
        <f>'ES Raw Data'!P49</f>
        <v>#DIV/0!</v>
      </c>
      <c r="P46" t="e">
        <f>'ES Raw Data'!Q49</f>
        <v>#DIV/0!</v>
      </c>
      <c r="Q46" t="e">
        <f>'ES Raw Data'!R49</f>
        <v>#DIV/0!</v>
      </c>
      <c r="R46" t="e">
        <f>'ES Raw Data'!S49</f>
        <v>#DIV/0!</v>
      </c>
      <c r="S46" t="e">
        <f>'ES Raw Data'!T49</f>
        <v>#DIV/0!</v>
      </c>
      <c r="T46" t="e">
        <f>'ES Raw Data'!U49</f>
        <v>#DIV/0!</v>
      </c>
      <c r="U46" t="e">
        <f>'ES Raw Data'!V49</f>
        <v>#DIV/0!</v>
      </c>
      <c r="V46" t="e">
        <f>'ES Raw Data'!W49</f>
        <v>#DIV/0!</v>
      </c>
    </row>
    <row r="47" spans="1:22">
      <c r="A47">
        <f>'ES Data Entry'!D48</f>
        <v>0</v>
      </c>
      <c r="B47">
        <f>'ES Data Entry'!E48</f>
        <v>0</v>
      </c>
      <c r="C47">
        <f>'ES Data Entry'!F48</f>
        <v>0</v>
      </c>
      <c r="D47" s="180" t="e">
        <f>'ES Data Entry'!#REF!</f>
        <v>#REF!</v>
      </c>
      <c r="E47" t="str" cm="1">
        <f t="array" ref="E47">_xlfn.IFS('ES Data Entry'!G48=0,"Kindergarten",'ES Data Entry'!G48=1,"1st Grade",'ES Data Entry'!G48=2,"2nd Grade",'ES Data Entry'!G48=3,"3rd Grade",'ES Data Entry'!G48=4,"4th Grade",'ES Data Entry'!G48=5,"5th Grade")</f>
        <v>Kindergarten</v>
      </c>
      <c r="F47" t="e">
        <f>'ES Data Entry'!#REF!</f>
        <v>#REF!</v>
      </c>
      <c r="G47" t="e" cm="1">
        <f t="array" ref="G47">_xlfn.IFS('ES Data Entry'!L48=2, "Virtual", 'ES Data Entry'!L48=1, "In-person",'ES Data Entry'!L48=3, "Hybrid")</f>
        <v>#N/A</v>
      </c>
      <c r="H47" t="e" cm="1">
        <f t="array" ref="H47">_xlfn.IFS('ES Data Entry'!H48= 1, "American Indian/Alaskan Native", 'ES Data Entry'!H48= 2, "Asian", 'ES Data Entry'!H48= 3, "Native Hawaiian/Pacific Islander", 'ES Data Entry'!H48= 4, "Black/African American",'ES Data Entry'!H48= 5,  "White", 'ES Data Entry'!H48= 6, "Other", 'ES Data Entry'!H48= 7, "Two races or more", 'ES Data Entry'!H48= 8, "Unknown")</f>
        <v>#N/A</v>
      </c>
      <c r="I47" t="e" cm="1">
        <f t="array" ref="I47">_xlfn.IFS('ES Data Entry'!I48=1, "Hispanic/Latino", 'ES Data Entry'!I48=2, "Not Hispanic/Latino", 'ES Data Entry'!I48=3, "Other")</f>
        <v>#N/A</v>
      </c>
      <c r="J47" t="e" cm="1">
        <f t="array" ref="J47">_xlfn.IFS('ES Data Entry'!J48= 1, "Male", 'ES Data Entry'!J48= 2, "Female", 'ES Data Entry'!J48= 3, "Transgender Male", 'ES Data Entry'!J48= 4, "Transgender Female",'ES Data Entry'!J48= 5, "Non-binary", 'ES Data Entry'!J48= 6, "Other", 'ES Data Entry'!J48= 7, "Unknown")</f>
        <v>#N/A</v>
      </c>
      <c r="K47" s="180">
        <f>'ES Data Entry'!K48</f>
        <v>0</v>
      </c>
      <c r="L47" s="291" t="e">
        <f>'ES Data Entry'!#REF!</f>
        <v>#REF!</v>
      </c>
      <c r="M47" t="e">
        <f>'ES Raw Data'!N50</f>
        <v>#DIV/0!</v>
      </c>
      <c r="N47" t="e">
        <f>'ES Raw Data'!O50</f>
        <v>#DIV/0!</v>
      </c>
      <c r="O47" t="e">
        <f>'ES Raw Data'!P50</f>
        <v>#DIV/0!</v>
      </c>
      <c r="P47" t="e">
        <f>'ES Raw Data'!Q50</f>
        <v>#DIV/0!</v>
      </c>
      <c r="Q47" t="e">
        <f>'ES Raw Data'!R50</f>
        <v>#DIV/0!</v>
      </c>
      <c r="R47" t="e">
        <f>'ES Raw Data'!S50</f>
        <v>#DIV/0!</v>
      </c>
      <c r="S47" t="e">
        <f>'ES Raw Data'!T50</f>
        <v>#DIV/0!</v>
      </c>
      <c r="T47" t="e">
        <f>'ES Raw Data'!U50</f>
        <v>#DIV/0!</v>
      </c>
      <c r="U47" t="e">
        <f>'ES Raw Data'!V50</f>
        <v>#DIV/0!</v>
      </c>
      <c r="V47" t="e">
        <f>'ES Raw Data'!W50</f>
        <v>#DIV/0!</v>
      </c>
    </row>
    <row r="48" spans="1:22">
      <c r="A48">
        <f>'ES Data Entry'!D49</f>
        <v>0</v>
      </c>
      <c r="B48">
        <f>'ES Data Entry'!E49</f>
        <v>0</v>
      </c>
      <c r="C48">
        <f>'ES Data Entry'!F49</f>
        <v>0</v>
      </c>
      <c r="D48" s="180" t="e">
        <f>'ES Data Entry'!#REF!</f>
        <v>#REF!</v>
      </c>
      <c r="E48" t="str" cm="1">
        <f t="array" ref="E48">_xlfn.IFS('ES Data Entry'!G49=0,"Kindergarten",'ES Data Entry'!G49=1,"1st Grade",'ES Data Entry'!G49=2,"2nd Grade",'ES Data Entry'!G49=3,"3rd Grade",'ES Data Entry'!G49=4,"4th Grade",'ES Data Entry'!G49=5,"5th Grade")</f>
        <v>Kindergarten</v>
      </c>
      <c r="F48" t="e">
        <f>'ES Data Entry'!#REF!</f>
        <v>#REF!</v>
      </c>
      <c r="G48" t="e" cm="1">
        <f t="array" ref="G48">_xlfn.IFS('ES Data Entry'!L49=2, "Virtual", 'ES Data Entry'!L49=1, "In-person",'ES Data Entry'!L49=3, "Hybrid")</f>
        <v>#N/A</v>
      </c>
      <c r="H48" t="e" cm="1">
        <f t="array" ref="H48">_xlfn.IFS('ES Data Entry'!H49= 1, "American Indian/Alaskan Native", 'ES Data Entry'!H49= 2, "Asian", 'ES Data Entry'!H49= 3, "Native Hawaiian/Pacific Islander", 'ES Data Entry'!H49= 4, "Black/African American",'ES Data Entry'!H49= 5,  "White", 'ES Data Entry'!H49= 6, "Other", 'ES Data Entry'!H49= 7, "Two races or more", 'ES Data Entry'!H49= 8, "Unknown")</f>
        <v>#N/A</v>
      </c>
      <c r="I48" t="e" cm="1">
        <f t="array" ref="I48">_xlfn.IFS('ES Data Entry'!I49=1, "Hispanic/Latino", 'ES Data Entry'!I49=2, "Not Hispanic/Latino", 'ES Data Entry'!I49=3, "Other")</f>
        <v>#N/A</v>
      </c>
      <c r="J48" t="e" cm="1">
        <f t="array" ref="J48">_xlfn.IFS('ES Data Entry'!J49= 1, "Male", 'ES Data Entry'!J49= 2, "Female", 'ES Data Entry'!J49= 3, "Transgender Male", 'ES Data Entry'!J49= 4, "Transgender Female",'ES Data Entry'!J49= 5, "Non-binary", 'ES Data Entry'!J49= 6, "Other", 'ES Data Entry'!J49= 7, "Unknown")</f>
        <v>#N/A</v>
      </c>
      <c r="K48" s="180">
        <f>'ES Data Entry'!K49</f>
        <v>0</v>
      </c>
      <c r="L48" s="291" t="e">
        <f>'ES Data Entry'!#REF!</f>
        <v>#REF!</v>
      </c>
      <c r="M48" t="e">
        <f>'ES Raw Data'!N51</f>
        <v>#DIV/0!</v>
      </c>
      <c r="N48" t="e">
        <f>'ES Raw Data'!O51</f>
        <v>#DIV/0!</v>
      </c>
      <c r="O48" t="e">
        <f>'ES Raw Data'!P51</f>
        <v>#DIV/0!</v>
      </c>
      <c r="P48" t="e">
        <f>'ES Raw Data'!Q51</f>
        <v>#DIV/0!</v>
      </c>
      <c r="Q48" t="e">
        <f>'ES Raw Data'!R51</f>
        <v>#DIV/0!</v>
      </c>
      <c r="R48" t="e">
        <f>'ES Raw Data'!S51</f>
        <v>#DIV/0!</v>
      </c>
      <c r="S48" t="e">
        <f>'ES Raw Data'!T51</f>
        <v>#DIV/0!</v>
      </c>
      <c r="T48" t="e">
        <f>'ES Raw Data'!U51</f>
        <v>#DIV/0!</v>
      </c>
      <c r="U48" t="e">
        <f>'ES Raw Data'!V51</f>
        <v>#DIV/0!</v>
      </c>
      <c r="V48" t="e">
        <f>'ES Raw Data'!W51</f>
        <v>#DIV/0!</v>
      </c>
    </row>
    <row r="49" spans="1:22">
      <c r="A49">
        <f>'ES Data Entry'!D50</f>
        <v>0</v>
      </c>
      <c r="B49">
        <f>'ES Data Entry'!E50</f>
        <v>0</v>
      </c>
      <c r="C49">
        <f>'ES Data Entry'!F50</f>
        <v>0</v>
      </c>
      <c r="D49" s="180" t="e">
        <f>'ES Data Entry'!#REF!</f>
        <v>#REF!</v>
      </c>
      <c r="E49" t="str" cm="1">
        <f t="array" ref="E49">_xlfn.IFS('ES Data Entry'!G50=0,"Kindergarten",'ES Data Entry'!G50=1,"1st Grade",'ES Data Entry'!G50=2,"2nd Grade",'ES Data Entry'!G50=3,"3rd Grade",'ES Data Entry'!G50=4,"4th Grade",'ES Data Entry'!G50=5,"5th Grade")</f>
        <v>Kindergarten</v>
      </c>
      <c r="F49" t="e">
        <f>'ES Data Entry'!#REF!</f>
        <v>#REF!</v>
      </c>
      <c r="G49" t="e" cm="1">
        <f t="array" ref="G49">_xlfn.IFS('ES Data Entry'!L50=2, "Virtual", 'ES Data Entry'!L50=1, "In-person",'ES Data Entry'!L50=3, "Hybrid")</f>
        <v>#N/A</v>
      </c>
      <c r="H49" t="e" cm="1">
        <f t="array" ref="H49">_xlfn.IFS('ES Data Entry'!H50= 1, "American Indian/Alaskan Native", 'ES Data Entry'!H50= 2, "Asian", 'ES Data Entry'!H50= 3, "Native Hawaiian/Pacific Islander", 'ES Data Entry'!H50= 4, "Black/African American",'ES Data Entry'!H50= 5,  "White", 'ES Data Entry'!H50= 6, "Other", 'ES Data Entry'!H50= 7, "Two races or more", 'ES Data Entry'!H50= 8, "Unknown")</f>
        <v>#N/A</v>
      </c>
      <c r="I49" t="e" cm="1">
        <f t="array" ref="I49">_xlfn.IFS('ES Data Entry'!I50=1, "Hispanic/Latino", 'ES Data Entry'!I50=2, "Not Hispanic/Latino", 'ES Data Entry'!I50=3, "Other")</f>
        <v>#N/A</v>
      </c>
      <c r="J49" t="e" cm="1">
        <f t="array" ref="J49">_xlfn.IFS('ES Data Entry'!J50= 1, "Male", 'ES Data Entry'!J50= 2, "Female", 'ES Data Entry'!J50= 3, "Transgender Male", 'ES Data Entry'!J50= 4, "Transgender Female",'ES Data Entry'!J50= 5, "Non-binary", 'ES Data Entry'!J50= 6, "Other", 'ES Data Entry'!J50= 7, "Unknown")</f>
        <v>#N/A</v>
      </c>
      <c r="K49" s="180">
        <f>'ES Data Entry'!K50</f>
        <v>0</v>
      </c>
      <c r="L49" s="291" t="e">
        <f>'ES Data Entry'!#REF!</f>
        <v>#REF!</v>
      </c>
      <c r="M49" t="e">
        <f>'ES Raw Data'!N52</f>
        <v>#DIV/0!</v>
      </c>
      <c r="N49" t="e">
        <f>'ES Raw Data'!O52</f>
        <v>#DIV/0!</v>
      </c>
      <c r="O49" t="e">
        <f>'ES Raw Data'!P52</f>
        <v>#DIV/0!</v>
      </c>
      <c r="P49" t="e">
        <f>'ES Raw Data'!Q52</f>
        <v>#DIV/0!</v>
      </c>
      <c r="Q49" t="e">
        <f>'ES Raw Data'!R52</f>
        <v>#DIV/0!</v>
      </c>
      <c r="R49" t="e">
        <f>'ES Raw Data'!S52</f>
        <v>#DIV/0!</v>
      </c>
      <c r="S49" t="e">
        <f>'ES Raw Data'!T52</f>
        <v>#DIV/0!</v>
      </c>
      <c r="T49" t="e">
        <f>'ES Raw Data'!U52</f>
        <v>#DIV/0!</v>
      </c>
      <c r="U49" t="e">
        <f>'ES Raw Data'!V52</f>
        <v>#DIV/0!</v>
      </c>
      <c r="V49" t="e">
        <f>'ES Raw Data'!W52</f>
        <v>#DIV/0!</v>
      </c>
    </row>
    <row r="50" spans="1:22">
      <c r="A50">
        <f>'ES Data Entry'!D51</f>
        <v>0</v>
      </c>
      <c r="B50">
        <f>'ES Data Entry'!E51</f>
        <v>0</v>
      </c>
      <c r="C50">
        <f>'ES Data Entry'!F51</f>
        <v>0</v>
      </c>
      <c r="D50" s="180" t="e">
        <f>'ES Data Entry'!#REF!</f>
        <v>#REF!</v>
      </c>
      <c r="E50" t="str" cm="1">
        <f t="array" ref="E50">_xlfn.IFS('ES Data Entry'!G51=0,"Kindergarten",'ES Data Entry'!G51=1,"1st Grade",'ES Data Entry'!G51=2,"2nd Grade",'ES Data Entry'!G51=3,"3rd Grade",'ES Data Entry'!G51=4,"4th Grade",'ES Data Entry'!G51=5,"5th Grade")</f>
        <v>Kindergarten</v>
      </c>
      <c r="F50" t="e">
        <f>'ES Data Entry'!#REF!</f>
        <v>#REF!</v>
      </c>
      <c r="G50" t="e" cm="1">
        <f t="array" ref="G50">_xlfn.IFS('ES Data Entry'!L51=2, "Virtual", 'ES Data Entry'!L51=1, "In-person",'ES Data Entry'!L51=3, "Hybrid")</f>
        <v>#N/A</v>
      </c>
      <c r="H50" t="e" cm="1">
        <f t="array" ref="H50">_xlfn.IFS('ES Data Entry'!H51= 1, "American Indian/Alaskan Native", 'ES Data Entry'!H51= 2, "Asian", 'ES Data Entry'!H51= 3, "Native Hawaiian/Pacific Islander", 'ES Data Entry'!H51= 4, "Black/African American",'ES Data Entry'!H51= 5,  "White", 'ES Data Entry'!H51= 6, "Other", 'ES Data Entry'!H51= 7, "Two races or more", 'ES Data Entry'!H51= 8, "Unknown")</f>
        <v>#N/A</v>
      </c>
      <c r="I50" t="e" cm="1">
        <f t="array" ref="I50">_xlfn.IFS('ES Data Entry'!I51=1, "Hispanic/Latino", 'ES Data Entry'!I51=2, "Not Hispanic/Latino", 'ES Data Entry'!I51=3, "Other")</f>
        <v>#N/A</v>
      </c>
      <c r="J50" t="e" cm="1">
        <f t="array" ref="J50">_xlfn.IFS('ES Data Entry'!J51= 1, "Male", 'ES Data Entry'!J51= 2, "Female", 'ES Data Entry'!J51= 3, "Transgender Male", 'ES Data Entry'!J51= 4, "Transgender Female",'ES Data Entry'!J51= 5, "Non-binary", 'ES Data Entry'!J51= 6, "Other", 'ES Data Entry'!J51= 7, "Unknown")</f>
        <v>#N/A</v>
      </c>
      <c r="K50" s="180">
        <f>'ES Data Entry'!K51</f>
        <v>0</v>
      </c>
      <c r="L50" s="291" t="e">
        <f>'ES Data Entry'!#REF!</f>
        <v>#REF!</v>
      </c>
      <c r="M50" t="e">
        <f>'ES Raw Data'!N53</f>
        <v>#DIV/0!</v>
      </c>
      <c r="N50" t="e">
        <f>'ES Raw Data'!O53</f>
        <v>#DIV/0!</v>
      </c>
      <c r="O50" t="e">
        <f>'ES Raw Data'!P53</f>
        <v>#DIV/0!</v>
      </c>
      <c r="P50" t="e">
        <f>'ES Raw Data'!Q53</f>
        <v>#DIV/0!</v>
      </c>
      <c r="Q50" t="e">
        <f>'ES Raw Data'!R53</f>
        <v>#DIV/0!</v>
      </c>
      <c r="R50" t="e">
        <f>'ES Raw Data'!S53</f>
        <v>#DIV/0!</v>
      </c>
      <c r="S50" t="e">
        <f>'ES Raw Data'!T53</f>
        <v>#DIV/0!</v>
      </c>
      <c r="T50" t="e">
        <f>'ES Raw Data'!U53</f>
        <v>#DIV/0!</v>
      </c>
      <c r="U50" t="e">
        <f>'ES Raw Data'!V53</f>
        <v>#DIV/0!</v>
      </c>
      <c r="V50" t="e">
        <f>'ES Raw Data'!W53</f>
        <v>#DIV/0!</v>
      </c>
    </row>
    <row r="51" spans="1:22">
      <c r="A51">
        <f>'ES Data Entry'!D52</f>
        <v>0</v>
      </c>
      <c r="B51">
        <f>'ES Data Entry'!E52</f>
        <v>0</v>
      </c>
      <c r="C51">
        <f>'ES Data Entry'!F52</f>
        <v>0</v>
      </c>
      <c r="D51" s="180" t="e">
        <f>'ES Data Entry'!#REF!</f>
        <v>#REF!</v>
      </c>
      <c r="E51" t="str" cm="1">
        <f t="array" ref="E51">_xlfn.IFS('ES Data Entry'!G52=0,"Kindergarten",'ES Data Entry'!G52=1,"1st Grade",'ES Data Entry'!G52=2,"2nd Grade",'ES Data Entry'!G52=3,"3rd Grade",'ES Data Entry'!G52=4,"4th Grade",'ES Data Entry'!G52=5,"5th Grade")</f>
        <v>Kindergarten</v>
      </c>
      <c r="F51" t="e">
        <f>'ES Data Entry'!#REF!</f>
        <v>#REF!</v>
      </c>
      <c r="G51" t="e" cm="1">
        <f t="array" ref="G51">_xlfn.IFS('ES Data Entry'!L52=2, "Virtual", 'ES Data Entry'!L52=1, "In-person",'ES Data Entry'!L52=3, "Hybrid")</f>
        <v>#N/A</v>
      </c>
      <c r="H51" t="e" cm="1">
        <f t="array" ref="H51">_xlfn.IFS('ES Data Entry'!H52= 1, "American Indian/Alaskan Native", 'ES Data Entry'!H52= 2, "Asian", 'ES Data Entry'!H52= 3, "Native Hawaiian/Pacific Islander", 'ES Data Entry'!H52= 4, "Black/African American",'ES Data Entry'!H52= 5,  "White", 'ES Data Entry'!H52= 6, "Other", 'ES Data Entry'!H52= 7, "Two races or more", 'ES Data Entry'!H52= 8, "Unknown")</f>
        <v>#N/A</v>
      </c>
      <c r="I51" t="e" cm="1">
        <f t="array" ref="I51">_xlfn.IFS('ES Data Entry'!I52=1, "Hispanic/Latino", 'ES Data Entry'!I52=2, "Not Hispanic/Latino", 'ES Data Entry'!I52=3, "Other")</f>
        <v>#N/A</v>
      </c>
      <c r="J51" t="e" cm="1">
        <f t="array" ref="J51">_xlfn.IFS('ES Data Entry'!J52= 1, "Male", 'ES Data Entry'!J52= 2, "Female", 'ES Data Entry'!J52= 3, "Transgender Male", 'ES Data Entry'!J52= 4, "Transgender Female",'ES Data Entry'!J52= 5, "Non-binary", 'ES Data Entry'!J52= 6, "Other", 'ES Data Entry'!J52= 7, "Unknown")</f>
        <v>#N/A</v>
      </c>
      <c r="K51" s="180">
        <f>'ES Data Entry'!K52</f>
        <v>0</v>
      </c>
      <c r="L51" s="291" t="e">
        <f>'ES Data Entry'!#REF!</f>
        <v>#REF!</v>
      </c>
      <c r="M51" t="e">
        <f>'ES Raw Data'!N54</f>
        <v>#DIV/0!</v>
      </c>
      <c r="N51" t="e">
        <f>'ES Raw Data'!O54</f>
        <v>#DIV/0!</v>
      </c>
      <c r="O51" t="e">
        <f>'ES Raw Data'!P54</f>
        <v>#DIV/0!</v>
      </c>
      <c r="P51" t="e">
        <f>'ES Raw Data'!Q54</f>
        <v>#DIV/0!</v>
      </c>
      <c r="Q51" t="e">
        <f>'ES Raw Data'!R54</f>
        <v>#DIV/0!</v>
      </c>
      <c r="R51" t="e">
        <f>'ES Raw Data'!S54</f>
        <v>#DIV/0!</v>
      </c>
      <c r="S51" t="e">
        <f>'ES Raw Data'!T54</f>
        <v>#DIV/0!</v>
      </c>
      <c r="T51" t="e">
        <f>'ES Raw Data'!U54</f>
        <v>#DIV/0!</v>
      </c>
      <c r="U51" t="e">
        <f>'ES Raw Data'!V54</f>
        <v>#DIV/0!</v>
      </c>
      <c r="V51" t="e">
        <f>'ES Raw Data'!W54</f>
        <v>#DIV/0!</v>
      </c>
    </row>
    <row r="52" spans="1:22">
      <c r="A52">
        <f>'ES Data Entry'!D53</f>
        <v>0</v>
      </c>
      <c r="B52">
        <f>'ES Data Entry'!E53</f>
        <v>0</v>
      </c>
      <c r="C52">
        <f>'ES Data Entry'!F53</f>
        <v>0</v>
      </c>
      <c r="D52" s="180" t="e">
        <f>'ES Data Entry'!#REF!</f>
        <v>#REF!</v>
      </c>
      <c r="E52" t="str" cm="1">
        <f t="array" ref="E52">_xlfn.IFS('ES Data Entry'!G53=0,"Kindergarten",'ES Data Entry'!G53=1,"1st Grade",'ES Data Entry'!G53=2,"2nd Grade",'ES Data Entry'!G53=3,"3rd Grade",'ES Data Entry'!G53=4,"4th Grade",'ES Data Entry'!G53=5,"5th Grade")</f>
        <v>Kindergarten</v>
      </c>
      <c r="F52" t="e">
        <f>'ES Data Entry'!#REF!</f>
        <v>#REF!</v>
      </c>
      <c r="G52" t="e" cm="1">
        <f t="array" ref="G52">_xlfn.IFS('ES Data Entry'!L53=2, "Virtual", 'ES Data Entry'!L53=1, "In-person",'ES Data Entry'!L53=3, "Hybrid")</f>
        <v>#N/A</v>
      </c>
      <c r="H52" t="e" cm="1">
        <f t="array" ref="H52">_xlfn.IFS('ES Data Entry'!H53= 1, "American Indian/Alaskan Native", 'ES Data Entry'!H53= 2, "Asian", 'ES Data Entry'!H53= 3, "Native Hawaiian/Pacific Islander", 'ES Data Entry'!H53= 4, "Black/African American",'ES Data Entry'!H53= 5,  "White", 'ES Data Entry'!H53= 6, "Other", 'ES Data Entry'!H53= 7, "Two races or more", 'ES Data Entry'!H53= 8, "Unknown")</f>
        <v>#N/A</v>
      </c>
      <c r="I52" t="e" cm="1">
        <f t="array" ref="I52">_xlfn.IFS('ES Data Entry'!I53=1, "Hispanic/Latino", 'ES Data Entry'!I53=2, "Not Hispanic/Latino", 'ES Data Entry'!I53=3, "Other")</f>
        <v>#N/A</v>
      </c>
      <c r="J52" t="e" cm="1">
        <f t="array" ref="J52">_xlfn.IFS('ES Data Entry'!J53= 1, "Male", 'ES Data Entry'!J53= 2, "Female", 'ES Data Entry'!J53= 3, "Transgender Male", 'ES Data Entry'!J53= 4, "Transgender Female",'ES Data Entry'!J53= 5, "Non-binary", 'ES Data Entry'!J53= 6, "Other", 'ES Data Entry'!J53= 7, "Unknown")</f>
        <v>#N/A</v>
      </c>
      <c r="K52" s="180">
        <f>'ES Data Entry'!K53</f>
        <v>0</v>
      </c>
      <c r="L52" s="291" t="e">
        <f>'ES Data Entry'!#REF!</f>
        <v>#REF!</v>
      </c>
      <c r="M52" t="e">
        <f>'ES Raw Data'!N55</f>
        <v>#DIV/0!</v>
      </c>
      <c r="N52" t="e">
        <f>'ES Raw Data'!O55</f>
        <v>#DIV/0!</v>
      </c>
      <c r="O52" t="e">
        <f>'ES Raw Data'!P55</f>
        <v>#DIV/0!</v>
      </c>
      <c r="P52" t="e">
        <f>'ES Raw Data'!Q55</f>
        <v>#DIV/0!</v>
      </c>
      <c r="Q52" t="e">
        <f>'ES Raw Data'!R55</f>
        <v>#DIV/0!</v>
      </c>
      <c r="R52" t="e">
        <f>'ES Raw Data'!S55</f>
        <v>#DIV/0!</v>
      </c>
      <c r="S52" t="e">
        <f>'ES Raw Data'!T55</f>
        <v>#DIV/0!</v>
      </c>
      <c r="T52" t="e">
        <f>'ES Raw Data'!U55</f>
        <v>#DIV/0!</v>
      </c>
      <c r="U52" t="e">
        <f>'ES Raw Data'!V55</f>
        <v>#DIV/0!</v>
      </c>
      <c r="V52" t="e">
        <f>'ES Raw Data'!W55</f>
        <v>#DIV/0!</v>
      </c>
    </row>
    <row r="53" spans="1:22">
      <c r="A53">
        <f>'ES Data Entry'!D54</f>
        <v>0</v>
      </c>
      <c r="B53">
        <f>'ES Data Entry'!E54</f>
        <v>0</v>
      </c>
      <c r="C53">
        <f>'ES Data Entry'!F54</f>
        <v>0</v>
      </c>
      <c r="D53" s="180" t="e">
        <f>'ES Data Entry'!#REF!</f>
        <v>#REF!</v>
      </c>
      <c r="E53" t="str" cm="1">
        <f t="array" ref="E53">_xlfn.IFS('ES Data Entry'!G54=0,"Kindergarten",'ES Data Entry'!G54=1,"1st Grade",'ES Data Entry'!G54=2,"2nd Grade",'ES Data Entry'!G54=3,"3rd Grade",'ES Data Entry'!G54=4,"4th Grade",'ES Data Entry'!G54=5,"5th Grade")</f>
        <v>Kindergarten</v>
      </c>
      <c r="F53" t="e">
        <f>'ES Data Entry'!#REF!</f>
        <v>#REF!</v>
      </c>
      <c r="G53" t="e" cm="1">
        <f t="array" ref="G53">_xlfn.IFS('ES Data Entry'!L54=2, "Virtual", 'ES Data Entry'!L54=1, "In-person",'ES Data Entry'!L54=3, "Hybrid")</f>
        <v>#N/A</v>
      </c>
      <c r="H53" t="e" cm="1">
        <f t="array" ref="H53">_xlfn.IFS('ES Data Entry'!H54= 1, "American Indian/Alaskan Native", 'ES Data Entry'!H54= 2, "Asian", 'ES Data Entry'!H54= 3, "Native Hawaiian/Pacific Islander", 'ES Data Entry'!H54= 4, "Black/African American",'ES Data Entry'!H54= 5,  "White", 'ES Data Entry'!H54= 6, "Other", 'ES Data Entry'!H54= 7, "Two races or more", 'ES Data Entry'!H54= 8, "Unknown")</f>
        <v>#N/A</v>
      </c>
      <c r="I53" t="e" cm="1">
        <f t="array" ref="I53">_xlfn.IFS('ES Data Entry'!I54=1, "Hispanic/Latino", 'ES Data Entry'!I54=2, "Not Hispanic/Latino", 'ES Data Entry'!I54=3, "Other")</f>
        <v>#N/A</v>
      </c>
      <c r="J53" t="e" cm="1">
        <f t="array" ref="J53">_xlfn.IFS('ES Data Entry'!J54= 1, "Male", 'ES Data Entry'!J54= 2, "Female", 'ES Data Entry'!J54= 3, "Transgender Male", 'ES Data Entry'!J54= 4, "Transgender Female",'ES Data Entry'!J54= 5, "Non-binary", 'ES Data Entry'!J54= 6, "Other", 'ES Data Entry'!J54= 7, "Unknown")</f>
        <v>#N/A</v>
      </c>
      <c r="K53" s="180">
        <f>'ES Data Entry'!K54</f>
        <v>0</v>
      </c>
      <c r="L53" s="291" t="e">
        <f>'ES Data Entry'!#REF!</f>
        <v>#REF!</v>
      </c>
      <c r="M53" t="e">
        <f>'ES Raw Data'!N56</f>
        <v>#DIV/0!</v>
      </c>
      <c r="N53" t="e">
        <f>'ES Raw Data'!O56</f>
        <v>#DIV/0!</v>
      </c>
      <c r="O53" t="e">
        <f>'ES Raw Data'!P56</f>
        <v>#DIV/0!</v>
      </c>
      <c r="P53" t="e">
        <f>'ES Raw Data'!Q56</f>
        <v>#DIV/0!</v>
      </c>
      <c r="Q53" t="e">
        <f>'ES Raw Data'!R56</f>
        <v>#DIV/0!</v>
      </c>
      <c r="R53" t="e">
        <f>'ES Raw Data'!S56</f>
        <v>#DIV/0!</v>
      </c>
      <c r="S53" t="e">
        <f>'ES Raw Data'!T56</f>
        <v>#DIV/0!</v>
      </c>
      <c r="T53" t="e">
        <f>'ES Raw Data'!U56</f>
        <v>#DIV/0!</v>
      </c>
      <c r="U53" t="e">
        <f>'ES Raw Data'!V56</f>
        <v>#DIV/0!</v>
      </c>
      <c r="V53" t="e">
        <f>'ES Raw Data'!W56</f>
        <v>#DIV/0!</v>
      </c>
    </row>
    <row r="54" spans="1:22">
      <c r="A54">
        <f>'ES Data Entry'!D55</f>
        <v>0</v>
      </c>
      <c r="B54">
        <f>'ES Data Entry'!E55</f>
        <v>0</v>
      </c>
      <c r="C54">
        <f>'ES Data Entry'!F55</f>
        <v>0</v>
      </c>
      <c r="D54" s="180" t="e">
        <f>'ES Data Entry'!#REF!</f>
        <v>#REF!</v>
      </c>
      <c r="E54" t="str" cm="1">
        <f t="array" ref="E54">_xlfn.IFS('ES Data Entry'!G55=0,"Kindergarten",'ES Data Entry'!G55=1,"1st Grade",'ES Data Entry'!G55=2,"2nd Grade",'ES Data Entry'!G55=3,"3rd Grade",'ES Data Entry'!G55=4,"4th Grade",'ES Data Entry'!G55=5,"5th Grade")</f>
        <v>Kindergarten</v>
      </c>
      <c r="F54" t="e">
        <f>'ES Data Entry'!#REF!</f>
        <v>#REF!</v>
      </c>
      <c r="G54" t="e" cm="1">
        <f t="array" ref="G54">_xlfn.IFS('ES Data Entry'!L55=2, "Virtual", 'ES Data Entry'!L55=1, "In-person",'ES Data Entry'!L55=3, "Hybrid")</f>
        <v>#N/A</v>
      </c>
      <c r="H54" t="e" cm="1">
        <f t="array" ref="H54">_xlfn.IFS('ES Data Entry'!H55= 1, "American Indian/Alaskan Native", 'ES Data Entry'!H55= 2, "Asian", 'ES Data Entry'!H55= 3, "Native Hawaiian/Pacific Islander", 'ES Data Entry'!H55= 4, "Black/African American",'ES Data Entry'!H55= 5,  "White", 'ES Data Entry'!H55= 6, "Other", 'ES Data Entry'!H55= 7, "Two races or more", 'ES Data Entry'!H55= 8, "Unknown")</f>
        <v>#N/A</v>
      </c>
      <c r="I54" t="e" cm="1">
        <f t="array" ref="I54">_xlfn.IFS('ES Data Entry'!I55=1, "Hispanic/Latino", 'ES Data Entry'!I55=2, "Not Hispanic/Latino", 'ES Data Entry'!I55=3, "Other")</f>
        <v>#N/A</v>
      </c>
      <c r="J54" t="e" cm="1">
        <f t="array" ref="J54">_xlfn.IFS('ES Data Entry'!J55= 1, "Male", 'ES Data Entry'!J55= 2, "Female", 'ES Data Entry'!J55= 3, "Transgender Male", 'ES Data Entry'!J55= 4, "Transgender Female",'ES Data Entry'!J55= 5, "Non-binary", 'ES Data Entry'!J55= 6, "Other", 'ES Data Entry'!J55= 7, "Unknown")</f>
        <v>#N/A</v>
      </c>
      <c r="K54" s="180">
        <f>'ES Data Entry'!K55</f>
        <v>0</v>
      </c>
      <c r="L54" s="291" t="e">
        <f>'ES Data Entry'!#REF!</f>
        <v>#REF!</v>
      </c>
      <c r="M54" t="e">
        <f>'ES Raw Data'!N57</f>
        <v>#DIV/0!</v>
      </c>
      <c r="N54" t="e">
        <f>'ES Raw Data'!O57</f>
        <v>#DIV/0!</v>
      </c>
      <c r="O54" t="e">
        <f>'ES Raw Data'!P57</f>
        <v>#DIV/0!</v>
      </c>
      <c r="P54" t="e">
        <f>'ES Raw Data'!Q57</f>
        <v>#DIV/0!</v>
      </c>
      <c r="Q54" t="e">
        <f>'ES Raw Data'!R57</f>
        <v>#DIV/0!</v>
      </c>
      <c r="R54" t="e">
        <f>'ES Raw Data'!S57</f>
        <v>#DIV/0!</v>
      </c>
      <c r="S54" t="e">
        <f>'ES Raw Data'!T57</f>
        <v>#DIV/0!</v>
      </c>
      <c r="T54" t="e">
        <f>'ES Raw Data'!U57</f>
        <v>#DIV/0!</v>
      </c>
      <c r="U54" t="e">
        <f>'ES Raw Data'!V57</f>
        <v>#DIV/0!</v>
      </c>
      <c r="V54" t="e">
        <f>'ES Raw Data'!W57</f>
        <v>#DIV/0!</v>
      </c>
    </row>
    <row r="55" spans="1:22">
      <c r="A55">
        <f>'ES Data Entry'!D56</f>
        <v>0</v>
      </c>
      <c r="B55">
        <f>'ES Data Entry'!E56</f>
        <v>0</v>
      </c>
      <c r="C55">
        <f>'ES Data Entry'!F56</f>
        <v>0</v>
      </c>
      <c r="D55" s="180" t="e">
        <f>'ES Data Entry'!#REF!</f>
        <v>#REF!</v>
      </c>
      <c r="E55" t="str" cm="1">
        <f t="array" ref="E55">_xlfn.IFS('ES Data Entry'!G56=0,"Kindergarten",'ES Data Entry'!G56=1,"1st Grade",'ES Data Entry'!G56=2,"2nd Grade",'ES Data Entry'!G56=3,"3rd Grade",'ES Data Entry'!G56=4,"4th Grade",'ES Data Entry'!G56=5,"5th Grade")</f>
        <v>Kindergarten</v>
      </c>
      <c r="F55" t="e">
        <f>'ES Data Entry'!#REF!</f>
        <v>#REF!</v>
      </c>
      <c r="G55" t="e" cm="1">
        <f t="array" ref="G55">_xlfn.IFS('ES Data Entry'!L56=2, "Virtual", 'ES Data Entry'!L56=1, "In-person",'ES Data Entry'!L56=3, "Hybrid")</f>
        <v>#N/A</v>
      </c>
      <c r="H55" t="e" cm="1">
        <f t="array" ref="H55">_xlfn.IFS('ES Data Entry'!H56= 1, "American Indian/Alaskan Native", 'ES Data Entry'!H56= 2, "Asian", 'ES Data Entry'!H56= 3, "Native Hawaiian/Pacific Islander", 'ES Data Entry'!H56= 4, "Black/African American",'ES Data Entry'!H56= 5,  "White", 'ES Data Entry'!H56= 6, "Other", 'ES Data Entry'!H56= 7, "Two races or more", 'ES Data Entry'!H56= 8, "Unknown")</f>
        <v>#N/A</v>
      </c>
      <c r="I55" t="e" cm="1">
        <f t="array" ref="I55">_xlfn.IFS('ES Data Entry'!I56=1, "Hispanic/Latino", 'ES Data Entry'!I56=2, "Not Hispanic/Latino", 'ES Data Entry'!I56=3, "Other")</f>
        <v>#N/A</v>
      </c>
      <c r="J55" t="e" cm="1">
        <f t="array" ref="J55">_xlfn.IFS('ES Data Entry'!J56= 1, "Male", 'ES Data Entry'!J56= 2, "Female", 'ES Data Entry'!J56= 3, "Transgender Male", 'ES Data Entry'!J56= 4, "Transgender Female",'ES Data Entry'!J56= 5, "Non-binary", 'ES Data Entry'!J56= 6, "Other", 'ES Data Entry'!J56= 7, "Unknown")</f>
        <v>#N/A</v>
      </c>
      <c r="K55" s="180">
        <f>'ES Data Entry'!K56</f>
        <v>0</v>
      </c>
      <c r="L55" s="291" t="e">
        <f>'ES Data Entry'!#REF!</f>
        <v>#REF!</v>
      </c>
      <c r="M55" t="e">
        <f>'ES Raw Data'!N58</f>
        <v>#DIV/0!</v>
      </c>
      <c r="N55" t="e">
        <f>'ES Raw Data'!O58</f>
        <v>#DIV/0!</v>
      </c>
      <c r="O55" t="e">
        <f>'ES Raw Data'!P58</f>
        <v>#DIV/0!</v>
      </c>
      <c r="P55" t="e">
        <f>'ES Raw Data'!Q58</f>
        <v>#DIV/0!</v>
      </c>
      <c r="Q55" t="e">
        <f>'ES Raw Data'!R58</f>
        <v>#DIV/0!</v>
      </c>
      <c r="R55" t="e">
        <f>'ES Raw Data'!S58</f>
        <v>#DIV/0!</v>
      </c>
      <c r="S55" t="e">
        <f>'ES Raw Data'!T58</f>
        <v>#DIV/0!</v>
      </c>
      <c r="T55" t="e">
        <f>'ES Raw Data'!U58</f>
        <v>#DIV/0!</v>
      </c>
      <c r="U55" t="e">
        <f>'ES Raw Data'!V58</f>
        <v>#DIV/0!</v>
      </c>
      <c r="V55" t="e">
        <f>'ES Raw Data'!W58</f>
        <v>#DIV/0!</v>
      </c>
    </row>
    <row r="56" spans="1:22">
      <c r="A56">
        <f>'ES Data Entry'!D57</f>
        <v>0</v>
      </c>
      <c r="B56">
        <f>'ES Data Entry'!E57</f>
        <v>0</v>
      </c>
      <c r="C56">
        <f>'ES Data Entry'!F57</f>
        <v>0</v>
      </c>
      <c r="D56" s="180" t="e">
        <f>'ES Data Entry'!#REF!</f>
        <v>#REF!</v>
      </c>
      <c r="E56" t="str" cm="1">
        <f t="array" ref="E56">_xlfn.IFS('ES Data Entry'!G57=0,"Kindergarten",'ES Data Entry'!G57=1,"1st Grade",'ES Data Entry'!G57=2,"2nd Grade",'ES Data Entry'!G57=3,"3rd Grade",'ES Data Entry'!G57=4,"4th Grade",'ES Data Entry'!G57=5,"5th Grade")</f>
        <v>Kindergarten</v>
      </c>
      <c r="F56" t="e">
        <f>'ES Data Entry'!#REF!</f>
        <v>#REF!</v>
      </c>
      <c r="G56" t="e" cm="1">
        <f t="array" ref="G56">_xlfn.IFS('ES Data Entry'!L57=2, "Virtual", 'ES Data Entry'!L57=1, "In-person",'ES Data Entry'!L57=3, "Hybrid")</f>
        <v>#N/A</v>
      </c>
      <c r="H56" t="e" cm="1">
        <f t="array" ref="H56">_xlfn.IFS('ES Data Entry'!H57= 1, "American Indian/Alaskan Native", 'ES Data Entry'!H57= 2, "Asian", 'ES Data Entry'!H57= 3, "Native Hawaiian/Pacific Islander", 'ES Data Entry'!H57= 4, "Black/African American",'ES Data Entry'!H57= 5,  "White", 'ES Data Entry'!H57= 6, "Other", 'ES Data Entry'!H57= 7, "Two races or more", 'ES Data Entry'!H57= 8, "Unknown")</f>
        <v>#N/A</v>
      </c>
      <c r="I56" t="e" cm="1">
        <f t="array" ref="I56">_xlfn.IFS('ES Data Entry'!I57=1, "Hispanic/Latino", 'ES Data Entry'!I57=2, "Not Hispanic/Latino", 'ES Data Entry'!I57=3, "Other")</f>
        <v>#N/A</v>
      </c>
      <c r="J56" t="e" cm="1">
        <f t="array" ref="J56">_xlfn.IFS('ES Data Entry'!J57= 1, "Male", 'ES Data Entry'!J57= 2, "Female", 'ES Data Entry'!J57= 3, "Transgender Male", 'ES Data Entry'!J57= 4, "Transgender Female",'ES Data Entry'!J57= 5, "Non-binary", 'ES Data Entry'!J57= 6, "Other", 'ES Data Entry'!J57= 7, "Unknown")</f>
        <v>#N/A</v>
      </c>
      <c r="K56" s="180">
        <f>'ES Data Entry'!K57</f>
        <v>0</v>
      </c>
      <c r="L56" s="291" t="e">
        <f>'ES Data Entry'!#REF!</f>
        <v>#REF!</v>
      </c>
      <c r="M56" t="e">
        <f>'ES Raw Data'!N59</f>
        <v>#DIV/0!</v>
      </c>
      <c r="N56" t="e">
        <f>'ES Raw Data'!O59</f>
        <v>#DIV/0!</v>
      </c>
      <c r="O56" t="e">
        <f>'ES Raw Data'!P59</f>
        <v>#DIV/0!</v>
      </c>
      <c r="P56" t="e">
        <f>'ES Raw Data'!Q59</f>
        <v>#DIV/0!</v>
      </c>
      <c r="Q56" t="e">
        <f>'ES Raw Data'!R59</f>
        <v>#DIV/0!</v>
      </c>
      <c r="R56" t="e">
        <f>'ES Raw Data'!S59</f>
        <v>#DIV/0!</v>
      </c>
      <c r="S56" t="e">
        <f>'ES Raw Data'!T59</f>
        <v>#DIV/0!</v>
      </c>
      <c r="T56" t="e">
        <f>'ES Raw Data'!U59</f>
        <v>#DIV/0!</v>
      </c>
      <c r="U56" t="e">
        <f>'ES Raw Data'!V59</f>
        <v>#DIV/0!</v>
      </c>
      <c r="V56" t="e">
        <f>'ES Raw Data'!W59</f>
        <v>#DIV/0!</v>
      </c>
    </row>
    <row r="57" spans="1:22">
      <c r="A57">
        <f>'ES Data Entry'!D58</f>
        <v>0</v>
      </c>
      <c r="B57">
        <f>'ES Data Entry'!E58</f>
        <v>0</v>
      </c>
      <c r="C57">
        <f>'ES Data Entry'!F58</f>
        <v>0</v>
      </c>
      <c r="D57" s="180" t="e">
        <f>'ES Data Entry'!#REF!</f>
        <v>#REF!</v>
      </c>
      <c r="E57" t="str" cm="1">
        <f t="array" ref="E57">_xlfn.IFS('ES Data Entry'!G58=0,"Kindergarten",'ES Data Entry'!G58=1,"1st Grade",'ES Data Entry'!G58=2,"2nd Grade",'ES Data Entry'!G58=3,"3rd Grade",'ES Data Entry'!G58=4,"4th Grade",'ES Data Entry'!G58=5,"5th Grade")</f>
        <v>Kindergarten</v>
      </c>
      <c r="F57" t="e">
        <f>'ES Data Entry'!#REF!</f>
        <v>#REF!</v>
      </c>
      <c r="G57" t="e" cm="1">
        <f t="array" ref="G57">_xlfn.IFS('ES Data Entry'!L58=2, "Virtual", 'ES Data Entry'!L58=1, "In-person",'ES Data Entry'!L58=3, "Hybrid")</f>
        <v>#N/A</v>
      </c>
      <c r="H57" t="e" cm="1">
        <f t="array" ref="H57">_xlfn.IFS('ES Data Entry'!H58= 1, "American Indian/Alaskan Native", 'ES Data Entry'!H58= 2, "Asian", 'ES Data Entry'!H58= 3, "Native Hawaiian/Pacific Islander", 'ES Data Entry'!H58= 4, "Black/African American",'ES Data Entry'!H58= 5,  "White", 'ES Data Entry'!H58= 6, "Other", 'ES Data Entry'!H58= 7, "Two races or more", 'ES Data Entry'!H58= 8, "Unknown")</f>
        <v>#N/A</v>
      </c>
      <c r="I57" t="e" cm="1">
        <f t="array" ref="I57">_xlfn.IFS('ES Data Entry'!I58=1, "Hispanic/Latino", 'ES Data Entry'!I58=2, "Not Hispanic/Latino", 'ES Data Entry'!I58=3, "Other")</f>
        <v>#N/A</v>
      </c>
      <c r="J57" t="e" cm="1">
        <f t="array" ref="J57">_xlfn.IFS('ES Data Entry'!J58= 1, "Male", 'ES Data Entry'!J58= 2, "Female", 'ES Data Entry'!J58= 3, "Transgender Male", 'ES Data Entry'!J58= 4, "Transgender Female",'ES Data Entry'!J58= 5, "Non-binary", 'ES Data Entry'!J58= 6, "Other", 'ES Data Entry'!J58= 7, "Unknown")</f>
        <v>#N/A</v>
      </c>
      <c r="K57" s="180">
        <f>'ES Data Entry'!K58</f>
        <v>0</v>
      </c>
      <c r="L57" s="291" t="e">
        <f>'ES Data Entry'!#REF!</f>
        <v>#REF!</v>
      </c>
      <c r="M57" t="e">
        <f>'ES Raw Data'!N60</f>
        <v>#DIV/0!</v>
      </c>
      <c r="N57" t="e">
        <f>'ES Raw Data'!O60</f>
        <v>#DIV/0!</v>
      </c>
      <c r="O57" t="e">
        <f>'ES Raw Data'!P60</f>
        <v>#DIV/0!</v>
      </c>
      <c r="P57" t="e">
        <f>'ES Raw Data'!Q60</f>
        <v>#DIV/0!</v>
      </c>
      <c r="Q57" t="e">
        <f>'ES Raw Data'!R60</f>
        <v>#DIV/0!</v>
      </c>
      <c r="R57" t="e">
        <f>'ES Raw Data'!S60</f>
        <v>#DIV/0!</v>
      </c>
      <c r="S57" t="e">
        <f>'ES Raw Data'!T60</f>
        <v>#DIV/0!</v>
      </c>
      <c r="T57" t="e">
        <f>'ES Raw Data'!U60</f>
        <v>#DIV/0!</v>
      </c>
      <c r="U57" t="e">
        <f>'ES Raw Data'!V60</f>
        <v>#DIV/0!</v>
      </c>
      <c r="V57" t="e">
        <f>'ES Raw Data'!W60</f>
        <v>#DIV/0!</v>
      </c>
    </row>
    <row r="58" spans="1:22">
      <c r="A58">
        <f>'ES Data Entry'!D59</f>
        <v>0</v>
      </c>
      <c r="B58">
        <f>'ES Data Entry'!E59</f>
        <v>0</v>
      </c>
      <c r="C58">
        <f>'ES Data Entry'!F59</f>
        <v>0</v>
      </c>
      <c r="D58" s="180" t="e">
        <f>'ES Data Entry'!#REF!</f>
        <v>#REF!</v>
      </c>
      <c r="E58" t="str" cm="1">
        <f t="array" ref="E58">_xlfn.IFS('ES Data Entry'!G59=0,"Kindergarten",'ES Data Entry'!G59=1,"1st Grade",'ES Data Entry'!G59=2,"2nd Grade",'ES Data Entry'!G59=3,"3rd Grade",'ES Data Entry'!G59=4,"4th Grade",'ES Data Entry'!G59=5,"5th Grade")</f>
        <v>Kindergarten</v>
      </c>
      <c r="F58" t="e">
        <f>'ES Data Entry'!#REF!</f>
        <v>#REF!</v>
      </c>
      <c r="G58" t="e" cm="1">
        <f t="array" ref="G58">_xlfn.IFS('ES Data Entry'!L59=2, "Virtual", 'ES Data Entry'!L59=1, "In-person",'ES Data Entry'!L59=3, "Hybrid")</f>
        <v>#N/A</v>
      </c>
      <c r="H58" t="e" cm="1">
        <f t="array" ref="H58">_xlfn.IFS('ES Data Entry'!H59= 1, "American Indian/Alaskan Native", 'ES Data Entry'!H59= 2, "Asian", 'ES Data Entry'!H59= 3, "Native Hawaiian/Pacific Islander", 'ES Data Entry'!H59= 4, "Black/African American",'ES Data Entry'!H59= 5,  "White", 'ES Data Entry'!H59= 6, "Other", 'ES Data Entry'!H59= 7, "Two races or more", 'ES Data Entry'!H59= 8, "Unknown")</f>
        <v>#N/A</v>
      </c>
      <c r="I58" t="e" cm="1">
        <f t="array" ref="I58">_xlfn.IFS('ES Data Entry'!I59=1, "Hispanic/Latino", 'ES Data Entry'!I59=2, "Not Hispanic/Latino", 'ES Data Entry'!I59=3, "Other")</f>
        <v>#N/A</v>
      </c>
      <c r="J58" t="e" cm="1">
        <f t="array" ref="J58">_xlfn.IFS('ES Data Entry'!J59= 1, "Male", 'ES Data Entry'!J59= 2, "Female", 'ES Data Entry'!J59= 3, "Transgender Male", 'ES Data Entry'!J59= 4, "Transgender Female",'ES Data Entry'!J59= 5, "Non-binary", 'ES Data Entry'!J59= 6, "Other", 'ES Data Entry'!J59= 7, "Unknown")</f>
        <v>#N/A</v>
      </c>
      <c r="K58" s="180">
        <f>'ES Data Entry'!K59</f>
        <v>0</v>
      </c>
      <c r="L58" s="291" t="e">
        <f>'ES Data Entry'!#REF!</f>
        <v>#REF!</v>
      </c>
      <c r="M58" t="e">
        <f>'ES Raw Data'!N61</f>
        <v>#DIV/0!</v>
      </c>
      <c r="N58" t="e">
        <f>'ES Raw Data'!O61</f>
        <v>#DIV/0!</v>
      </c>
      <c r="O58" t="e">
        <f>'ES Raw Data'!P61</f>
        <v>#DIV/0!</v>
      </c>
      <c r="P58" t="e">
        <f>'ES Raw Data'!Q61</f>
        <v>#DIV/0!</v>
      </c>
      <c r="Q58" t="e">
        <f>'ES Raw Data'!R61</f>
        <v>#DIV/0!</v>
      </c>
      <c r="R58" t="e">
        <f>'ES Raw Data'!S61</f>
        <v>#DIV/0!</v>
      </c>
      <c r="S58" t="e">
        <f>'ES Raw Data'!T61</f>
        <v>#DIV/0!</v>
      </c>
      <c r="T58" t="e">
        <f>'ES Raw Data'!U61</f>
        <v>#DIV/0!</v>
      </c>
      <c r="U58" t="e">
        <f>'ES Raw Data'!V61</f>
        <v>#DIV/0!</v>
      </c>
      <c r="V58" t="e">
        <f>'ES Raw Data'!W61</f>
        <v>#DIV/0!</v>
      </c>
    </row>
    <row r="59" spans="1:22">
      <c r="A59">
        <f>'ES Data Entry'!D60</f>
        <v>0</v>
      </c>
      <c r="B59">
        <f>'ES Data Entry'!E60</f>
        <v>0</v>
      </c>
      <c r="C59">
        <f>'ES Data Entry'!F60</f>
        <v>0</v>
      </c>
      <c r="D59" s="180" t="e">
        <f>'ES Data Entry'!#REF!</f>
        <v>#REF!</v>
      </c>
      <c r="E59" t="str" cm="1">
        <f t="array" ref="E59">_xlfn.IFS('ES Data Entry'!G60=0,"Kindergarten",'ES Data Entry'!G60=1,"1st Grade",'ES Data Entry'!G60=2,"2nd Grade",'ES Data Entry'!G60=3,"3rd Grade",'ES Data Entry'!G60=4,"4th Grade",'ES Data Entry'!G60=5,"5th Grade")</f>
        <v>Kindergarten</v>
      </c>
      <c r="F59" t="e">
        <f>'ES Data Entry'!#REF!</f>
        <v>#REF!</v>
      </c>
      <c r="G59" t="e" cm="1">
        <f t="array" ref="G59">_xlfn.IFS('ES Data Entry'!L60=2, "Virtual", 'ES Data Entry'!L60=1, "In-person",'ES Data Entry'!L60=3, "Hybrid")</f>
        <v>#N/A</v>
      </c>
      <c r="H59" t="e" cm="1">
        <f t="array" ref="H59">_xlfn.IFS('ES Data Entry'!H60= 1, "American Indian/Alaskan Native", 'ES Data Entry'!H60= 2, "Asian", 'ES Data Entry'!H60= 3, "Native Hawaiian/Pacific Islander", 'ES Data Entry'!H60= 4, "Black/African American",'ES Data Entry'!H60= 5,  "White", 'ES Data Entry'!H60= 6, "Other", 'ES Data Entry'!H60= 7, "Two races or more", 'ES Data Entry'!H60= 8, "Unknown")</f>
        <v>#N/A</v>
      </c>
      <c r="I59" t="e" cm="1">
        <f t="array" ref="I59">_xlfn.IFS('ES Data Entry'!I60=1, "Hispanic/Latino", 'ES Data Entry'!I60=2, "Not Hispanic/Latino", 'ES Data Entry'!I60=3, "Other")</f>
        <v>#N/A</v>
      </c>
      <c r="J59" t="e" cm="1">
        <f t="array" ref="J59">_xlfn.IFS('ES Data Entry'!J60= 1, "Male", 'ES Data Entry'!J60= 2, "Female", 'ES Data Entry'!J60= 3, "Transgender Male", 'ES Data Entry'!J60= 4, "Transgender Female",'ES Data Entry'!J60= 5, "Non-binary", 'ES Data Entry'!J60= 6, "Other", 'ES Data Entry'!J60= 7, "Unknown")</f>
        <v>#N/A</v>
      </c>
      <c r="K59" s="180">
        <f>'ES Data Entry'!K60</f>
        <v>0</v>
      </c>
      <c r="L59" s="291" t="e">
        <f>'ES Data Entry'!#REF!</f>
        <v>#REF!</v>
      </c>
      <c r="M59" t="e">
        <f>'ES Raw Data'!N62</f>
        <v>#DIV/0!</v>
      </c>
      <c r="N59" t="e">
        <f>'ES Raw Data'!O62</f>
        <v>#DIV/0!</v>
      </c>
      <c r="O59" t="e">
        <f>'ES Raw Data'!P62</f>
        <v>#DIV/0!</v>
      </c>
      <c r="P59" t="e">
        <f>'ES Raw Data'!Q62</f>
        <v>#DIV/0!</v>
      </c>
      <c r="Q59" t="e">
        <f>'ES Raw Data'!R62</f>
        <v>#DIV/0!</v>
      </c>
      <c r="R59" t="e">
        <f>'ES Raw Data'!S62</f>
        <v>#DIV/0!</v>
      </c>
      <c r="S59" t="e">
        <f>'ES Raw Data'!T62</f>
        <v>#DIV/0!</v>
      </c>
      <c r="T59" t="e">
        <f>'ES Raw Data'!U62</f>
        <v>#DIV/0!</v>
      </c>
      <c r="U59" t="e">
        <f>'ES Raw Data'!V62</f>
        <v>#DIV/0!</v>
      </c>
      <c r="V59" t="e">
        <f>'ES Raw Data'!W62</f>
        <v>#DIV/0!</v>
      </c>
    </row>
    <row r="60" spans="1:22">
      <c r="A60">
        <f>'ES Data Entry'!D61</f>
        <v>0</v>
      </c>
      <c r="B60">
        <f>'ES Data Entry'!E61</f>
        <v>0</v>
      </c>
      <c r="C60">
        <f>'ES Data Entry'!F61</f>
        <v>0</v>
      </c>
      <c r="D60" s="180" t="e">
        <f>'ES Data Entry'!#REF!</f>
        <v>#REF!</v>
      </c>
      <c r="E60" t="str" cm="1">
        <f t="array" ref="E60">_xlfn.IFS('ES Data Entry'!G61=0,"Kindergarten",'ES Data Entry'!G61=1,"1st Grade",'ES Data Entry'!G61=2,"2nd Grade",'ES Data Entry'!G61=3,"3rd Grade",'ES Data Entry'!G61=4,"4th Grade",'ES Data Entry'!G61=5,"5th Grade")</f>
        <v>Kindergarten</v>
      </c>
      <c r="F60" t="e">
        <f>'ES Data Entry'!#REF!</f>
        <v>#REF!</v>
      </c>
      <c r="G60" t="e" cm="1">
        <f t="array" ref="G60">_xlfn.IFS('ES Data Entry'!L61=2, "Virtual", 'ES Data Entry'!L61=1, "In-person",'ES Data Entry'!L61=3, "Hybrid")</f>
        <v>#N/A</v>
      </c>
      <c r="H60" t="e" cm="1">
        <f t="array" ref="H60">_xlfn.IFS('ES Data Entry'!H61= 1, "American Indian/Alaskan Native", 'ES Data Entry'!H61= 2, "Asian", 'ES Data Entry'!H61= 3, "Native Hawaiian/Pacific Islander", 'ES Data Entry'!H61= 4, "Black/African American",'ES Data Entry'!H61= 5,  "White", 'ES Data Entry'!H61= 6, "Other", 'ES Data Entry'!H61= 7, "Two races or more", 'ES Data Entry'!H61= 8, "Unknown")</f>
        <v>#N/A</v>
      </c>
      <c r="I60" t="e" cm="1">
        <f t="array" ref="I60">_xlfn.IFS('ES Data Entry'!I61=1, "Hispanic/Latino", 'ES Data Entry'!I61=2, "Not Hispanic/Latino", 'ES Data Entry'!I61=3, "Other")</f>
        <v>#N/A</v>
      </c>
      <c r="J60" t="e" cm="1">
        <f t="array" ref="J60">_xlfn.IFS('ES Data Entry'!J61= 1, "Male", 'ES Data Entry'!J61= 2, "Female", 'ES Data Entry'!J61= 3, "Transgender Male", 'ES Data Entry'!J61= 4, "Transgender Female",'ES Data Entry'!J61= 5, "Non-binary", 'ES Data Entry'!J61= 6, "Other", 'ES Data Entry'!J61= 7, "Unknown")</f>
        <v>#N/A</v>
      </c>
      <c r="K60" s="180">
        <f>'ES Data Entry'!K61</f>
        <v>0</v>
      </c>
      <c r="L60" s="291" t="e">
        <f>'ES Data Entry'!#REF!</f>
        <v>#REF!</v>
      </c>
      <c r="M60" t="e">
        <f>'ES Raw Data'!N63</f>
        <v>#DIV/0!</v>
      </c>
      <c r="N60" t="e">
        <f>'ES Raw Data'!O63</f>
        <v>#DIV/0!</v>
      </c>
      <c r="O60" t="e">
        <f>'ES Raw Data'!P63</f>
        <v>#DIV/0!</v>
      </c>
      <c r="P60" t="e">
        <f>'ES Raw Data'!Q63</f>
        <v>#DIV/0!</v>
      </c>
      <c r="Q60" t="e">
        <f>'ES Raw Data'!R63</f>
        <v>#DIV/0!</v>
      </c>
      <c r="R60" t="e">
        <f>'ES Raw Data'!S63</f>
        <v>#DIV/0!</v>
      </c>
      <c r="S60" t="e">
        <f>'ES Raw Data'!T63</f>
        <v>#DIV/0!</v>
      </c>
      <c r="T60" t="e">
        <f>'ES Raw Data'!U63</f>
        <v>#DIV/0!</v>
      </c>
      <c r="U60" t="e">
        <f>'ES Raw Data'!V63</f>
        <v>#DIV/0!</v>
      </c>
      <c r="V60" t="e">
        <f>'ES Raw Data'!W63</f>
        <v>#DIV/0!</v>
      </c>
    </row>
    <row r="61" spans="1:22">
      <c r="A61">
        <f>'ES Data Entry'!D62</f>
        <v>0</v>
      </c>
      <c r="B61">
        <f>'ES Data Entry'!E62</f>
        <v>0</v>
      </c>
      <c r="C61">
        <f>'ES Data Entry'!F62</f>
        <v>0</v>
      </c>
      <c r="D61" s="180" t="e">
        <f>'ES Data Entry'!#REF!</f>
        <v>#REF!</v>
      </c>
      <c r="E61" t="str" cm="1">
        <f t="array" ref="E61">_xlfn.IFS('ES Data Entry'!G62=0,"Kindergarten",'ES Data Entry'!G62=1,"1st Grade",'ES Data Entry'!G62=2,"2nd Grade",'ES Data Entry'!G62=3,"3rd Grade",'ES Data Entry'!G62=4,"4th Grade",'ES Data Entry'!G62=5,"5th Grade")</f>
        <v>Kindergarten</v>
      </c>
      <c r="F61" t="e">
        <f>'ES Data Entry'!#REF!</f>
        <v>#REF!</v>
      </c>
      <c r="G61" t="e" cm="1">
        <f t="array" ref="G61">_xlfn.IFS('ES Data Entry'!L62=2, "Virtual", 'ES Data Entry'!L62=1, "In-person",'ES Data Entry'!L62=3, "Hybrid")</f>
        <v>#N/A</v>
      </c>
      <c r="H61" t="e" cm="1">
        <f t="array" ref="H61">_xlfn.IFS('ES Data Entry'!H62= 1, "American Indian/Alaskan Native", 'ES Data Entry'!H62= 2, "Asian", 'ES Data Entry'!H62= 3, "Native Hawaiian/Pacific Islander", 'ES Data Entry'!H62= 4, "Black/African American",'ES Data Entry'!H62= 5,  "White", 'ES Data Entry'!H62= 6, "Other", 'ES Data Entry'!H62= 7, "Two races or more", 'ES Data Entry'!H62= 8, "Unknown")</f>
        <v>#N/A</v>
      </c>
      <c r="I61" t="e" cm="1">
        <f t="array" ref="I61">_xlfn.IFS('ES Data Entry'!I62=1, "Hispanic/Latino", 'ES Data Entry'!I62=2, "Not Hispanic/Latino", 'ES Data Entry'!I62=3, "Other")</f>
        <v>#N/A</v>
      </c>
      <c r="J61" t="e" cm="1">
        <f t="array" ref="J61">_xlfn.IFS('ES Data Entry'!J62= 1, "Male", 'ES Data Entry'!J62= 2, "Female", 'ES Data Entry'!J62= 3, "Transgender Male", 'ES Data Entry'!J62= 4, "Transgender Female",'ES Data Entry'!J62= 5, "Non-binary", 'ES Data Entry'!J62= 6, "Other", 'ES Data Entry'!J62= 7, "Unknown")</f>
        <v>#N/A</v>
      </c>
      <c r="K61" s="180">
        <f>'ES Data Entry'!K62</f>
        <v>0</v>
      </c>
      <c r="L61" s="291" t="e">
        <f>'ES Data Entry'!#REF!</f>
        <v>#REF!</v>
      </c>
      <c r="M61" t="e">
        <f>'ES Raw Data'!N64</f>
        <v>#DIV/0!</v>
      </c>
      <c r="N61" t="e">
        <f>'ES Raw Data'!O64</f>
        <v>#DIV/0!</v>
      </c>
      <c r="O61" t="e">
        <f>'ES Raw Data'!P64</f>
        <v>#DIV/0!</v>
      </c>
      <c r="P61" t="e">
        <f>'ES Raw Data'!Q64</f>
        <v>#DIV/0!</v>
      </c>
      <c r="Q61" t="e">
        <f>'ES Raw Data'!R64</f>
        <v>#DIV/0!</v>
      </c>
      <c r="R61" t="e">
        <f>'ES Raw Data'!S64</f>
        <v>#DIV/0!</v>
      </c>
      <c r="S61" t="e">
        <f>'ES Raw Data'!T64</f>
        <v>#DIV/0!</v>
      </c>
      <c r="T61" t="e">
        <f>'ES Raw Data'!U64</f>
        <v>#DIV/0!</v>
      </c>
      <c r="U61" t="e">
        <f>'ES Raw Data'!V64</f>
        <v>#DIV/0!</v>
      </c>
      <c r="V61" t="e">
        <f>'ES Raw Data'!W64</f>
        <v>#DIV/0!</v>
      </c>
    </row>
    <row r="62" spans="1:22">
      <c r="A62">
        <f>'ES Data Entry'!D63</f>
        <v>0</v>
      </c>
      <c r="B62">
        <f>'ES Data Entry'!E63</f>
        <v>0</v>
      </c>
      <c r="C62">
        <f>'ES Data Entry'!F63</f>
        <v>0</v>
      </c>
      <c r="D62" s="180" t="e">
        <f>'ES Data Entry'!#REF!</f>
        <v>#REF!</v>
      </c>
      <c r="E62" t="str" cm="1">
        <f t="array" ref="E62">_xlfn.IFS('ES Data Entry'!G63=0,"Kindergarten",'ES Data Entry'!G63=1,"1st Grade",'ES Data Entry'!G63=2,"2nd Grade",'ES Data Entry'!G63=3,"3rd Grade",'ES Data Entry'!G63=4,"4th Grade",'ES Data Entry'!G63=5,"5th Grade")</f>
        <v>Kindergarten</v>
      </c>
      <c r="F62" t="e">
        <f>'ES Data Entry'!#REF!</f>
        <v>#REF!</v>
      </c>
      <c r="G62" t="e" cm="1">
        <f t="array" ref="G62">_xlfn.IFS('ES Data Entry'!L63=2, "Virtual", 'ES Data Entry'!L63=1, "In-person",'ES Data Entry'!L63=3, "Hybrid")</f>
        <v>#N/A</v>
      </c>
      <c r="H62" t="e" cm="1">
        <f t="array" ref="H62">_xlfn.IFS('ES Data Entry'!H63= 1, "American Indian/Alaskan Native", 'ES Data Entry'!H63= 2, "Asian", 'ES Data Entry'!H63= 3, "Native Hawaiian/Pacific Islander", 'ES Data Entry'!H63= 4, "Black/African American",'ES Data Entry'!H63= 5,  "White", 'ES Data Entry'!H63= 6, "Other", 'ES Data Entry'!H63= 7, "Two races or more", 'ES Data Entry'!H63= 8, "Unknown")</f>
        <v>#N/A</v>
      </c>
      <c r="I62" t="e" cm="1">
        <f t="array" ref="I62">_xlfn.IFS('ES Data Entry'!I63=1, "Hispanic/Latino", 'ES Data Entry'!I63=2, "Not Hispanic/Latino", 'ES Data Entry'!I63=3, "Other")</f>
        <v>#N/A</v>
      </c>
      <c r="J62" t="e" cm="1">
        <f t="array" ref="J62">_xlfn.IFS('ES Data Entry'!J63= 1, "Male", 'ES Data Entry'!J63= 2, "Female", 'ES Data Entry'!J63= 3, "Transgender Male", 'ES Data Entry'!J63= 4, "Transgender Female",'ES Data Entry'!J63= 5, "Non-binary", 'ES Data Entry'!J63= 6, "Other", 'ES Data Entry'!J63= 7, "Unknown")</f>
        <v>#N/A</v>
      </c>
      <c r="K62" s="180">
        <f>'ES Data Entry'!K63</f>
        <v>0</v>
      </c>
      <c r="L62" s="291" t="e">
        <f>'ES Data Entry'!#REF!</f>
        <v>#REF!</v>
      </c>
      <c r="M62" t="e">
        <f>'ES Raw Data'!N65</f>
        <v>#DIV/0!</v>
      </c>
      <c r="N62" t="e">
        <f>'ES Raw Data'!O65</f>
        <v>#DIV/0!</v>
      </c>
      <c r="O62" t="e">
        <f>'ES Raw Data'!P65</f>
        <v>#DIV/0!</v>
      </c>
      <c r="P62" t="e">
        <f>'ES Raw Data'!Q65</f>
        <v>#DIV/0!</v>
      </c>
      <c r="Q62" t="e">
        <f>'ES Raw Data'!R65</f>
        <v>#DIV/0!</v>
      </c>
      <c r="R62" t="e">
        <f>'ES Raw Data'!S65</f>
        <v>#DIV/0!</v>
      </c>
      <c r="S62" t="e">
        <f>'ES Raw Data'!T65</f>
        <v>#DIV/0!</v>
      </c>
      <c r="T62" t="e">
        <f>'ES Raw Data'!U65</f>
        <v>#DIV/0!</v>
      </c>
      <c r="U62" t="e">
        <f>'ES Raw Data'!V65</f>
        <v>#DIV/0!</v>
      </c>
      <c r="V62" t="e">
        <f>'ES Raw Data'!W65</f>
        <v>#DIV/0!</v>
      </c>
    </row>
    <row r="63" spans="1:22">
      <c r="A63">
        <f>'ES Data Entry'!D64</f>
        <v>0</v>
      </c>
      <c r="B63">
        <f>'ES Data Entry'!E64</f>
        <v>0</v>
      </c>
      <c r="C63">
        <f>'ES Data Entry'!F64</f>
        <v>0</v>
      </c>
      <c r="D63" s="180" t="e">
        <f>'ES Data Entry'!#REF!</f>
        <v>#REF!</v>
      </c>
      <c r="E63" t="str" cm="1">
        <f t="array" ref="E63">_xlfn.IFS('ES Data Entry'!G64=0,"Kindergarten",'ES Data Entry'!G64=1,"1st Grade",'ES Data Entry'!G64=2,"2nd Grade",'ES Data Entry'!G64=3,"3rd Grade",'ES Data Entry'!G64=4,"4th Grade",'ES Data Entry'!G64=5,"5th Grade")</f>
        <v>Kindergarten</v>
      </c>
      <c r="F63" t="e">
        <f>'ES Data Entry'!#REF!</f>
        <v>#REF!</v>
      </c>
      <c r="G63" t="e" cm="1">
        <f t="array" ref="G63">_xlfn.IFS('ES Data Entry'!L64=2, "Virtual", 'ES Data Entry'!L64=1, "In-person",'ES Data Entry'!L64=3, "Hybrid")</f>
        <v>#N/A</v>
      </c>
      <c r="H63" t="e" cm="1">
        <f t="array" ref="H63">_xlfn.IFS('ES Data Entry'!H64= 1, "American Indian/Alaskan Native", 'ES Data Entry'!H64= 2, "Asian", 'ES Data Entry'!H64= 3, "Native Hawaiian/Pacific Islander", 'ES Data Entry'!H64= 4, "Black/African American",'ES Data Entry'!H64= 5,  "White", 'ES Data Entry'!H64= 6, "Other", 'ES Data Entry'!H64= 7, "Two races or more", 'ES Data Entry'!H64= 8, "Unknown")</f>
        <v>#N/A</v>
      </c>
      <c r="I63" t="e" cm="1">
        <f t="array" ref="I63">_xlfn.IFS('ES Data Entry'!I64=1, "Hispanic/Latino", 'ES Data Entry'!I64=2, "Not Hispanic/Latino", 'ES Data Entry'!I64=3, "Other")</f>
        <v>#N/A</v>
      </c>
      <c r="J63" t="e" cm="1">
        <f t="array" ref="J63">_xlfn.IFS('ES Data Entry'!J64= 1, "Male", 'ES Data Entry'!J64= 2, "Female", 'ES Data Entry'!J64= 3, "Transgender Male", 'ES Data Entry'!J64= 4, "Transgender Female",'ES Data Entry'!J64= 5, "Non-binary", 'ES Data Entry'!J64= 6, "Other", 'ES Data Entry'!J64= 7, "Unknown")</f>
        <v>#N/A</v>
      </c>
      <c r="K63" s="180">
        <f>'ES Data Entry'!K64</f>
        <v>0</v>
      </c>
      <c r="L63" s="291" t="e">
        <f>'ES Data Entry'!#REF!</f>
        <v>#REF!</v>
      </c>
      <c r="M63" t="e">
        <f>'ES Raw Data'!N66</f>
        <v>#DIV/0!</v>
      </c>
      <c r="N63" t="e">
        <f>'ES Raw Data'!O66</f>
        <v>#DIV/0!</v>
      </c>
      <c r="O63" t="e">
        <f>'ES Raw Data'!P66</f>
        <v>#DIV/0!</v>
      </c>
      <c r="P63" t="e">
        <f>'ES Raw Data'!Q66</f>
        <v>#DIV/0!</v>
      </c>
      <c r="Q63" t="e">
        <f>'ES Raw Data'!R66</f>
        <v>#DIV/0!</v>
      </c>
      <c r="R63" t="e">
        <f>'ES Raw Data'!S66</f>
        <v>#DIV/0!</v>
      </c>
      <c r="S63" t="e">
        <f>'ES Raw Data'!T66</f>
        <v>#DIV/0!</v>
      </c>
      <c r="T63" t="e">
        <f>'ES Raw Data'!U66</f>
        <v>#DIV/0!</v>
      </c>
      <c r="U63" t="e">
        <f>'ES Raw Data'!V66</f>
        <v>#DIV/0!</v>
      </c>
      <c r="V63" t="e">
        <f>'ES Raw Data'!W66</f>
        <v>#DIV/0!</v>
      </c>
    </row>
    <row r="64" spans="1:22">
      <c r="A64">
        <f>'ES Data Entry'!D65</f>
        <v>0</v>
      </c>
      <c r="B64">
        <f>'ES Data Entry'!E65</f>
        <v>0</v>
      </c>
      <c r="C64">
        <f>'ES Data Entry'!F65</f>
        <v>0</v>
      </c>
      <c r="D64" s="180" t="e">
        <f>'ES Data Entry'!#REF!</f>
        <v>#REF!</v>
      </c>
      <c r="E64" t="str" cm="1">
        <f t="array" ref="E64">_xlfn.IFS('ES Data Entry'!G65=0,"Kindergarten",'ES Data Entry'!G65=1,"1st Grade",'ES Data Entry'!G65=2,"2nd Grade",'ES Data Entry'!G65=3,"3rd Grade",'ES Data Entry'!G65=4,"4th Grade",'ES Data Entry'!G65=5,"5th Grade")</f>
        <v>Kindergarten</v>
      </c>
      <c r="F64" t="e">
        <f>'ES Data Entry'!#REF!</f>
        <v>#REF!</v>
      </c>
      <c r="G64" t="e" cm="1">
        <f t="array" ref="G64">_xlfn.IFS('ES Data Entry'!L65=2, "Virtual", 'ES Data Entry'!L65=1, "In-person",'ES Data Entry'!L65=3, "Hybrid")</f>
        <v>#N/A</v>
      </c>
      <c r="H64" t="e" cm="1">
        <f t="array" ref="H64">_xlfn.IFS('ES Data Entry'!H65= 1, "American Indian/Alaskan Native", 'ES Data Entry'!H65= 2, "Asian", 'ES Data Entry'!H65= 3, "Native Hawaiian/Pacific Islander", 'ES Data Entry'!H65= 4, "Black/African American",'ES Data Entry'!H65= 5,  "White", 'ES Data Entry'!H65= 6, "Other", 'ES Data Entry'!H65= 7, "Two races or more", 'ES Data Entry'!H65= 8, "Unknown")</f>
        <v>#N/A</v>
      </c>
      <c r="I64" t="e" cm="1">
        <f t="array" ref="I64">_xlfn.IFS('ES Data Entry'!I65=1, "Hispanic/Latino", 'ES Data Entry'!I65=2, "Not Hispanic/Latino", 'ES Data Entry'!I65=3, "Other")</f>
        <v>#N/A</v>
      </c>
      <c r="J64" t="e" cm="1">
        <f t="array" ref="J64">_xlfn.IFS('ES Data Entry'!J65= 1, "Male", 'ES Data Entry'!J65= 2, "Female", 'ES Data Entry'!J65= 3, "Transgender Male", 'ES Data Entry'!J65= 4, "Transgender Female",'ES Data Entry'!J65= 5, "Non-binary", 'ES Data Entry'!J65= 6, "Other", 'ES Data Entry'!J65= 7, "Unknown")</f>
        <v>#N/A</v>
      </c>
      <c r="K64" s="180">
        <f>'ES Data Entry'!K65</f>
        <v>0</v>
      </c>
      <c r="L64" s="291" t="e">
        <f>'ES Data Entry'!#REF!</f>
        <v>#REF!</v>
      </c>
      <c r="M64" t="e">
        <f>'ES Raw Data'!N67</f>
        <v>#DIV/0!</v>
      </c>
      <c r="N64" t="e">
        <f>'ES Raw Data'!O67</f>
        <v>#DIV/0!</v>
      </c>
      <c r="O64" t="e">
        <f>'ES Raw Data'!P67</f>
        <v>#DIV/0!</v>
      </c>
      <c r="P64" t="e">
        <f>'ES Raw Data'!Q67</f>
        <v>#DIV/0!</v>
      </c>
      <c r="Q64" t="e">
        <f>'ES Raw Data'!R67</f>
        <v>#DIV/0!</v>
      </c>
      <c r="R64" t="e">
        <f>'ES Raw Data'!S67</f>
        <v>#DIV/0!</v>
      </c>
      <c r="S64" t="e">
        <f>'ES Raw Data'!T67</f>
        <v>#DIV/0!</v>
      </c>
      <c r="T64" t="e">
        <f>'ES Raw Data'!U67</f>
        <v>#DIV/0!</v>
      </c>
      <c r="U64" t="e">
        <f>'ES Raw Data'!V67</f>
        <v>#DIV/0!</v>
      </c>
      <c r="V64" t="e">
        <f>'ES Raw Data'!W67</f>
        <v>#DIV/0!</v>
      </c>
    </row>
    <row r="65" spans="1:22">
      <c r="A65">
        <f>'ES Data Entry'!D66</f>
        <v>0</v>
      </c>
      <c r="B65">
        <f>'ES Data Entry'!E66</f>
        <v>0</v>
      </c>
      <c r="C65">
        <f>'ES Data Entry'!F66</f>
        <v>0</v>
      </c>
      <c r="D65" s="180" t="e">
        <f>'ES Data Entry'!#REF!</f>
        <v>#REF!</v>
      </c>
      <c r="E65" t="str" cm="1">
        <f t="array" ref="E65">_xlfn.IFS('ES Data Entry'!G66=0,"Kindergarten",'ES Data Entry'!G66=1,"1st Grade",'ES Data Entry'!G66=2,"2nd Grade",'ES Data Entry'!G66=3,"3rd Grade",'ES Data Entry'!G66=4,"4th Grade",'ES Data Entry'!G66=5,"5th Grade")</f>
        <v>Kindergarten</v>
      </c>
      <c r="F65" t="e">
        <f>'ES Data Entry'!#REF!</f>
        <v>#REF!</v>
      </c>
      <c r="G65" t="e" cm="1">
        <f t="array" ref="G65">_xlfn.IFS('ES Data Entry'!L66=2, "Virtual", 'ES Data Entry'!L66=1, "In-person",'ES Data Entry'!L66=3, "Hybrid")</f>
        <v>#N/A</v>
      </c>
      <c r="H65" t="e" cm="1">
        <f t="array" ref="H65">_xlfn.IFS('ES Data Entry'!H66= 1, "American Indian/Alaskan Native", 'ES Data Entry'!H66= 2, "Asian", 'ES Data Entry'!H66= 3, "Native Hawaiian/Pacific Islander", 'ES Data Entry'!H66= 4, "Black/African American",'ES Data Entry'!H66= 5,  "White", 'ES Data Entry'!H66= 6, "Other", 'ES Data Entry'!H66= 7, "Two races or more", 'ES Data Entry'!H66= 8, "Unknown")</f>
        <v>#N/A</v>
      </c>
      <c r="I65" t="e" cm="1">
        <f t="array" ref="I65">_xlfn.IFS('ES Data Entry'!I66=1, "Hispanic/Latino", 'ES Data Entry'!I66=2, "Not Hispanic/Latino", 'ES Data Entry'!I66=3, "Other")</f>
        <v>#N/A</v>
      </c>
      <c r="J65" t="e" cm="1">
        <f t="array" ref="J65">_xlfn.IFS('ES Data Entry'!J66= 1, "Male", 'ES Data Entry'!J66= 2, "Female", 'ES Data Entry'!J66= 3, "Transgender Male", 'ES Data Entry'!J66= 4, "Transgender Female",'ES Data Entry'!J66= 5, "Non-binary", 'ES Data Entry'!J66= 6, "Other", 'ES Data Entry'!J66= 7, "Unknown")</f>
        <v>#N/A</v>
      </c>
      <c r="K65" s="180">
        <f>'ES Data Entry'!K66</f>
        <v>0</v>
      </c>
      <c r="L65" s="291" t="e">
        <f>'ES Data Entry'!#REF!</f>
        <v>#REF!</v>
      </c>
      <c r="M65" t="e">
        <f>'ES Raw Data'!N68</f>
        <v>#DIV/0!</v>
      </c>
      <c r="N65" t="e">
        <f>'ES Raw Data'!O68</f>
        <v>#DIV/0!</v>
      </c>
      <c r="O65" t="e">
        <f>'ES Raw Data'!P68</f>
        <v>#DIV/0!</v>
      </c>
      <c r="P65" t="e">
        <f>'ES Raw Data'!Q68</f>
        <v>#DIV/0!</v>
      </c>
      <c r="Q65" t="e">
        <f>'ES Raw Data'!R68</f>
        <v>#DIV/0!</v>
      </c>
      <c r="R65" t="e">
        <f>'ES Raw Data'!S68</f>
        <v>#DIV/0!</v>
      </c>
      <c r="S65" t="e">
        <f>'ES Raw Data'!T68</f>
        <v>#DIV/0!</v>
      </c>
      <c r="T65" t="e">
        <f>'ES Raw Data'!U68</f>
        <v>#DIV/0!</v>
      </c>
      <c r="U65" t="e">
        <f>'ES Raw Data'!V68</f>
        <v>#DIV/0!</v>
      </c>
      <c r="V65" t="e">
        <f>'ES Raw Data'!W68</f>
        <v>#DIV/0!</v>
      </c>
    </row>
    <row r="66" spans="1:22">
      <c r="A66">
        <f>'ES Data Entry'!D67</f>
        <v>0</v>
      </c>
      <c r="B66">
        <f>'ES Data Entry'!E67</f>
        <v>0</v>
      </c>
      <c r="C66">
        <f>'ES Data Entry'!F67</f>
        <v>0</v>
      </c>
      <c r="D66" s="180" t="e">
        <f>'ES Data Entry'!#REF!</f>
        <v>#REF!</v>
      </c>
      <c r="E66" t="str" cm="1">
        <f t="array" ref="E66">_xlfn.IFS('ES Data Entry'!G67=0,"Kindergarten",'ES Data Entry'!G67=1,"1st Grade",'ES Data Entry'!G67=2,"2nd Grade",'ES Data Entry'!G67=3,"3rd Grade",'ES Data Entry'!G67=4,"4th Grade",'ES Data Entry'!G67=5,"5th Grade")</f>
        <v>Kindergarten</v>
      </c>
      <c r="F66" t="e">
        <f>'ES Data Entry'!#REF!</f>
        <v>#REF!</v>
      </c>
      <c r="G66" t="e" cm="1">
        <f t="array" ref="G66">_xlfn.IFS('ES Data Entry'!L67=2, "Virtual", 'ES Data Entry'!L67=1, "In-person",'ES Data Entry'!L67=3, "Hybrid")</f>
        <v>#N/A</v>
      </c>
      <c r="H66" t="e" cm="1">
        <f t="array" ref="H66">_xlfn.IFS('ES Data Entry'!H67= 1, "American Indian/Alaskan Native", 'ES Data Entry'!H67= 2, "Asian", 'ES Data Entry'!H67= 3, "Native Hawaiian/Pacific Islander", 'ES Data Entry'!H67= 4, "Black/African American",'ES Data Entry'!H67= 5,  "White", 'ES Data Entry'!H67= 6, "Other", 'ES Data Entry'!H67= 7, "Two races or more", 'ES Data Entry'!H67= 8, "Unknown")</f>
        <v>#N/A</v>
      </c>
      <c r="I66" t="e" cm="1">
        <f t="array" ref="I66">_xlfn.IFS('ES Data Entry'!I67=1, "Hispanic/Latino", 'ES Data Entry'!I67=2, "Not Hispanic/Latino", 'ES Data Entry'!I67=3, "Other")</f>
        <v>#N/A</v>
      </c>
      <c r="J66" t="e" cm="1">
        <f t="array" ref="J66">_xlfn.IFS('ES Data Entry'!J67= 1, "Male", 'ES Data Entry'!J67= 2, "Female", 'ES Data Entry'!J67= 3, "Transgender Male", 'ES Data Entry'!J67= 4, "Transgender Female",'ES Data Entry'!J67= 5, "Non-binary", 'ES Data Entry'!J67= 6, "Other", 'ES Data Entry'!J67= 7, "Unknown")</f>
        <v>#N/A</v>
      </c>
      <c r="K66" s="180">
        <f>'ES Data Entry'!K67</f>
        <v>0</v>
      </c>
      <c r="L66" s="291" t="e">
        <f>'ES Data Entry'!#REF!</f>
        <v>#REF!</v>
      </c>
      <c r="M66" t="e">
        <f>'ES Raw Data'!N69</f>
        <v>#DIV/0!</v>
      </c>
      <c r="N66" t="e">
        <f>'ES Raw Data'!O69</f>
        <v>#DIV/0!</v>
      </c>
      <c r="O66" t="e">
        <f>'ES Raw Data'!P69</f>
        <v>#DIV/0!</v>
      </c>
      <c r="P66" t="e">
        <f>'ES Raw Data'!Q69</f>
        <v>#DIV/0!</v>
      </c>
      <c r="Q66" t="e">
        <f>'ES Raw Data'!R69</f>
        <v>#DIV/0!</v>
      </c>
      <c r="R66" t="e">
        <f>'ES Raw Data'!S69</f>
        <v>#DIV/0!</v>
      </c>
      <c r="S66" t="e">
        <f>'ES Raw Data'!T69</f>
        <v>#DIV/0!</v>
      </c>
      <c r="T66" t="e">
        <f>'ES Raw Data'!U69</f>
        <v>#DIV/0!</v>
      </c>
      <c r="U66" t="e">
        <f>'ES Raw Data'!V69</f>
        <v>#DIV/0!</v>
      </c>
      <c r="V66" t="e">
        <f>'ES Raw Data'!W69</f>
        <v>#DIV/0!</v>
      </c>
    </row>
    <row r="67" spans="1:22">
      <c r="A67">
        <f>'ES Data Entry'!D68</f>
        <v>0</v>
      </c>
      <c r="B67">
        <f>'ES Data Entry'!E68</f>
        <v>0</v>
      </c>
      <c r="C67">
        <f>'ES Data Entry'!F68</f>
        <v>0</v>
      </c>
      <c r="D67" s="180" t="e">
        <f>'ES Data Entry'!#REF!</f>
        <v>#REF!</v>
      </c>
      <c r="E67" t="str" cm="1">
        <f t="array" ref="E67">_xlfn.IFS('ES Data Entry'!G68=0,"Kindergarten",'ES Data Entry'!G68=1,"1st Grade",'ES Data Entry'!G68=2,"2nd Grade",'ES Data Entry'!G68=3,"3rd Grade",'ES Data Entry'!G68=4,"4th Grade",'ES Data Entry'!G68=5,"5th Grade")</f>
        <v>Kindergarten</v>
      </c>
      <c r="F67" t="e">
        <f>'ES Data Entry'!#REF!</f>
        <v>#REF!</v>
      </c>
      <c r="G67" t="e" cm="1">
        <f t="array" ref="G67">_xlfn.IFS('ES Data Entry'!L68=2, "Virtual", 'ES Data Entry'!L68=1, "In-person",'ES Data Entry'!L68=3, "Hybrid")</f>
        <v>#N/A</v>
      </c>
      <c r="H67" t="e" cm="1">
        <f t="array" ref="H67">_xlfn.IFS('ES Data Entry'!H68= 1, "American Indian/Alaskan Native", 'ES Data Entry'!H68= 2, "Asian", 'ES Data Entry'!H68= 3, "Native Hawaiian/Pacific Islander", 'ES Data Entry'!H68= 4, "Black/African American",'ES Data Entry'!H68= 5,  "White", 'ES Data Entry'!H68= 6, "Other", 'ES Data Entry'!H68= 7, "Two races or more", 'ES Data Entry'!H68= 8, "Unknown")</f>
        <v>#N/A</v>
      </c>
      <c r="I67" t="e" cm="1">
        <f t="array" ref="I67">_xlfn.IFS('ES Data Entry'!I68=1, "Hispanic/Latino", 'ES Data Entry'!I68=2, "Not Hispanic/Latino", 'ES Data Entry'!I68=3, "Other")</f>
        <v>#N/A</v>
      </c>
      <c r="J67" t="e" cm="1">
        <f t="array" ref="J67">_xlfn.IFS('ES Data Entry'!J68= 1, "Male", 'ES Data Entry'!J68= 2, "Female", 'ES Data Entry'!J68= 3, "Transgender Male", 'ES Data Entry'!J68= 4, "Transgender Female",'ES Data Entry'!J68= 5, "Non-binary", 'ES Data Entry'!J68= 6, "Other", 'ES Data Entry'!J68= 7, "Unknown")</f>
        <v>#N/A</v>
      </c>
      <c r="K67" s="180">
        <f>'ES Data Entry'!K68</f>
        <v>0</v>
      </c>
      <c r="L67" s="291" t="e">
        <f>'ES Data Entry'!#REF!</f>
        <v>#REF!</v>
      </c>
      <c r="M67" t="e">
        <f>'ES Raw Data'!N70</f>
        <v>#DIV/0!</v>
      </c>
      <c r="N67" t="e">
        <f>'ES Raw Data'!O70</f>
        <v>#DIV/0!</v>
      </c>
      <c r="O67" t="e">
        <f>'ES Raw Data'!P70</f>
        <v>#DIV/0!</v>
      </c>
      <c r="P67" t="e">
        <f>'ES Raw Data'!Q70</f>
        <v>#DIV/0!</v>
      </c>
      <c r="Q67" t="e">
        <f>'ES Raw Data'!R70</f>
        <v>#DIV/0!</v>
      </c>
      <c r="R67" t="e">
        <f>'ES Raw Data'!S70</f>
        <v>#DIV/0!</v>
      </c>
      <c r="S67" t="e">
        <f>'ES Raw Data'!T70</f>
        <v>#DIV/0!</v>
      </c>
      <c r="T67" t="e">
        <f>'ES Raw Data'!U70</f>
        <v>#DIV/0!</v>
      </c>
      <c r="U67" t="e">
        <f>'ES Raw Data'!V70</f>
        <v>#DIV/0!</v>
      </c>
      <c r="V67" t="e">
        <f>'ES Raw Data'!W70</f>
        <v>#DIV/0!</v>
      </c>
    </row>
    <row r="68" spans="1:22">
      <c r="A68">
        <f>'ES Data Entry'!D69</f>
        <v>0</v>
      </c>
      <c r="B68">
        <f>'ES Data Entry'!E69</f>
        <v>0</v>
      </c>
      <c r="C68">
        <f>'ES Data Entry'!F69</f>
        <v>0</v>
      </c>
      <c r="D68" s="180" t="e">
        <f>'ES Data Entry'!#REF!</f>
        <v>#REF!</v>
      </c>
      <c r="E68" t="str" cm="1">
        <f t="array" ref="E68">_xlfn.IFS('ES Data Entry'!G69=0,"Kindergarten",'ES Data Entry'!G69=1,"1st Grade",'ES Data Entry'!G69=2,"2nd Grade",'ES Data Entry'!G69=3,"3rd Grade",'ES Data Entry'!G69=4,"4th Grade",'ES Data Entry'!G69=5,"5th Grade")</f>
        <v>Kindergarten</v>
      </c>
      <c r="F68" t="e">
        <f>'ES Data Entry'!#REF!</f>
        <v>#REF!</v>
      </c>
      <c r="G68" t="e" cm="1">
        <f t="array" ref="G68">_xlfn.IFS('ES Data Entry'!L69=2, "Virtual", 'ES Data Entry'!L69=1, "In-person",'ES Data Entry'!L69=3, "Hybrid")</f>
        <v>#N/A</v>
      </c>
      <c r="H68" t="e" cm="1">
        <f t="array" ref="H68">_xlfn.IFS('ES Data Entry'!H69= 1, "American Indian/Alaskan Native", 'ES Data Entry'!H69= 2, "Asian", 'ES Data Entry'!H69= 3, "Native Hawaiian/Pacific Islander", 'ES Data Entry'!H69= 4, "Black/African American",'ES Data Entry'!H69= 5,  "White", 'ES Data Entry'!H69= 6, "Other", 'ES Data Entry'!H69= 7, "Two races or more", 'ES Data Entry'!H69= 8, "Unknown")</f>
        <v>#N/A</v>
      </c>
      <c r="I68" t="e" cm="1">
        <f t="array" ref="I68">_xlfn.IFS('ES Data Entry'!I69=1, "Hispanic/Latino", 'ES Data Entry'!I69=2, "Not Hispanic/Latino", 'ES Data Entry'!I69=3, "Other")</f>
        <v>#N/A</v>
      </c>
      <c r="J68" t="e" cm="1">
        <f t="array" ref="J68">_xlfn.IFS('ES Data Entry'!J69= 1, "Male", 'ES Data Entry'!J69= 2, "Female", 'ES Data Entry'!J69= 3, "Transgender Male", 'ES Data Entry'!J69= 4, "Transgender Female",'ES Data Entry'!J69= 5, "Non-binary", 'ES Data Entry'!J69= 6, "Other", 'ES Data Entry'!J69= 7, "Unknown")</f>
        <v>#N/A</v>
      </c>
      <c r="K68" s="180">
        <f>'ES Data Entry'!K69</f>
        <v>0</v>
      </c>
      <c r="L68" s="291" t="e">
        <f>'ES Data Entry'!#REF!</f>
        <v>#REF!</v>
      </c>
      <c r="M68" t="e">
        <f>'ES Raw Data'!N71</f>
        <v>#DIV/0!</v>
      </c>
      <c r="N68" t="e">
        <f>'ES Raw Data'!O71</f>
        <v>#DIV/0!</v>
      </c>
      <c r="O68" t="e">
        <f>'ES Raw Data'!P71</f>
        <v>#DIV/0!</v>
      </c>
      <c r="P68" t="e">
        <f>'ES Raw Data'!Q71</f>
        <v>#DIV/0!</v>
      </c>
      <c r="Q68" t="e">
        <f>'ES Raw Data'!R71</f>
        <v>#DIV/0!</v>
      </c>
      <c r="R68" t="e">
        <f>'ES Raw Data'!S71</f>
        <v>#DIV/0!</v>
      </c>
      <c r="S68" t="e">
        <f>'ES Raw Data'!T71</f>
        <v>#DIV/0!</v>
      </c>
      <c r="T68" t="e">
        <f>'ES Raw Data'!U71</f>
        <v>#DIV/0!</v>
      </c>
      <c r="U68" t="e">
        <f>'ES Raw Data'!V71</f>
        <v>#DIV/0!</v>
      </c>
      <c r="V68" t="e">
        <f>'ES Raw Data'!W71</f>
        <v>#DIV/0!</v>
      </c>
    </row>
    <row r="69" spans="1:22">
      <c r="A69">
        <f>'ES Data Entry'!D70</f>
        <v>0</v>
      </c>
      <c r="B69">
        <f>'ES Data Entry'!E70</f>
        <v>0</v>
      </c>
      <c r="C69">
        <f>'ES Data Entry'!F70</f>
        <v>0</v>
      </c>
      <c r="D69" s="180" t="e">
        <f>'ES Data Entry'!#REF!</f>
        <v>#REF!</v>
      </c>
      <c r="E69" t="str" cm="1">
        <f t="array" ref="E69">_xlfn.IFS('ES Data Entry'!G70=0,"Kindergarten",'ES Data Entry'!G70=1,"1st Grade",'ES Data Entry'!G70=2,"2nd Grade",'ES Data Entry'!G70=3,"3rd Grade",'ES Data Entry'!G70=4,"4th Grade",'ES Data Entry'!G70=5,"5th Grade")</f>
        <v>Kindergarten</v>
      </c>
      <c r="F69" t="e">
        <f>'ES Data Entry'!#REF!</f>
        <v>#REF!</v>
      </c>
      <c r="G69" t="e" cm="1">
        <f t="array" ref="G69">_xlfn.IFS('ES Data Entry'!L70=2, "Virtual", 'ES Data Entry'!L70=1, "In-person",'ES Data Entry'!L70=3, "Hybrid")</f>
        <v>#N/A</v>
      </c>
      <c r="H69" t="e" cm="1">
        <f t="array" ref="H69">_xlfn.IFS('ES Data Entry'!H70= 1, "American Indian/Alaskan Native", 'ES Data Entry'!H70= 2, "Asian", 'ES Data Entry'!H70= 3, "Native Hawaiian/Pacific Islander", 'ES Data Entry'!H70= 4, "Black/African American",'ES Data Entry'!H70= 5,  "White", 'ES Data Entry'!H70= 6, "Other", 'ES Data Entry'!H70= 7, "Two races or more", 'ES Data Entry'!H70= 8, "Unknown")</f>
        <v>#N/A</v>
      </c>
      <c r="I69" t="e" cm="1">
        <f t="array" ref="I69">_xlfn.IFS('ES Data Entry'!I70=1, "Hispanic/Latino", 'ES Data Entry'!I70=2, "Not Hispanic/Latino", 'ES Data Entry'!I70=3, "Other")</f>
        <v>#N/A</v>
      </c>
      <c r="J69" t="e" cm="1">
        <f t="array" ref="J69">_xlfn.IFS('ES Data Entry'!J70= 1, "Male", 'ES Data Entry'!J70= 2, "Female", 'ES Data Entry'!J70= 3, "Transgender Male", 'ES Data Entry'!J70= 4, "Transgender Female",'ES Data Entry'!J70= 5, "Non-binary", 'ES Data Entry'!J70= 6, "Other", 'ES Data Entry'!J70= 7, "Unknown")</f>
        <v>#N/A</v>
      </c>
      <c r="K69" s="180">
        <f>'ES Data Entry'!K70</f>
        <v>0</v>
      </c>
      <c r="L69" s="291" t="e">
        <f>'ES Data Entry'!#REF!</f>
        <v>#REF!</v>
      </c>
      <c r="M69" t="e">
        <f>'ES Raw Data'!N72</f>
        <v>#DIV/0!</v>
      </c>
      <c r="N69" t="e">
        <f>'ES Raw Data'!O72</f>
        <v>#DIV/0!</v>
      </c>
      <c r="O69" t="e">
        <f>'ES Raw Data'!P72</f>
        <v>#DIV/0!</v>
      </c>
      <c r="P69" t="e">
        <f>'ES Raw Data'!Q72</f>
        <v>#DIV/0!</v>
      </c>
      <c r="Q69" t="e">
        <f>'ES Raw Data'!R72</f>
        <v>#DIV/0!</v>
      </c>
      <c r="R69" t="e">
        <f>'ES Raw Data'!S72</f>
        <v>#DIV/0!</v>
      </c>
      <c r="S69" t="e">
        <f>'ES Raw Data'!T72</f>
        <v>#DIV/0!</v>
      </c>
      <c r="T69" t="e">
        <f>'ES Raw Data'!U72</f>
        <v>#DIV/0!</v>
      </c>
      <c r="U69" t="e">
        <f>'ES Raw Data'!V72</f>
        <v>#DIV/0!</v>
      </c>
      <c r="V69" t="e">
        <f>'ES Raw Data'!W72</f>
        <v>#DIV/0!</v>
      </c>
    </row>
    <row r="70" spans="1:22">
      <c r="A70">
        <f>'ES Data Entry'!D71</f>
        <v>0</v>
      </c>
      <c r="B70">
        <f>'ES Data Entry'!E71</f>
        <v>0</v>
      </c>
      <c r="C70">
        <f>'ES Data Entry'!F71</f>
        <v>0</v>
      </c>
      <c r="D70" s="180" t="e">
        <f>'ES Data Entry'!#REF!</f>
        <v>#REF!</v>
      </c>
      <c r="E70" t="str" cm="1">
        <f t="array" ref="E70">_xlfn.IFS('ES Data Entry'!G71=0,"Kindergarten",'ES Data Entry'!G71=1,"1st Grade",'ES Data Entry'!G71=2,"2nd Grade",'ES Data Entry'!G71=3,"3rd Grade",'ES Data Entry'!G71=4,"4th Grade",'ES Data Entry'!G71=5,"5th Grade")</f>
        <v>Kindergarten</v>
      </c>
      <c r="F70" t="e">
        <f>'ES Data Entry'!#REF!</f>
        <v>#REF!</v>
      </c>
      <c r="G70" t="e" cm="1">
        <f t="array" ref="G70">_xlfn.IFS('ES Data Entry'!L71=2, "Virtual", 'ES Data Entry'!L71=1, "In-person",'ES Data Entry'!L71=3, "Hybrid")</f>
        <v>#N/A</v>
      </c>
      <c r="H70" t="e" cm="1">
        <f t="array" ref="H70">_xlfn.IFS('ES Data Entry'!H71= 1, "American Indian/Alaskan Native", 'ES Data Entry'!H71= 2, "Asian", 'ES Data Entry'!H71= 3, "Native Hawaiian/Pacific Islander", 'ES Data Entry'!H71= 4, "Black/African American",'ES Data Entry'!H71= 5,  "White", 'ES Data Entry'!H71= 6, "Other", 'ES Data Entry'!H71= 7, "Two races or more", 'ES Data Entry'!H71= 8, "Unknown")</f>
        <v>#N/A</v>
      </c>
      <c r="I70" t="e" cm="1">
        <f t="array" ref="I70">_xlfn.IFS('ES Data Entry'!I71=1, "Hispanic/Latino", 'ES Data Entry'!I71=2, "Not Hispanic/Latino", 'ES Data Entry'!I71=3, "Other")</f>
        <v>#N/A</v>
      </c>
      <c r="J70" t="e" cm="1">
        <f t="array" ref="J70">_xlfn.IFS('ES Data Entry'!J71= 1, "Male", 'ES Data Entry'!J71= 2, "Female", 'ES Data Entry'!J71= 3, "Transgender Male", 'ES Data Entry'!J71= 4, "Transgender Female",'ES Data Entry'!J71= 5, "Non-binary", 'ES Data Entry'!J71= 6, "Other", 'ES Data Entry'!J71= 7, "Unknown")</f>
        <v>#N/A</v>
      </c>
      <c r="K70" s="180">
        <f>'ES Data Entry'!K71</f>
        <v>0</v>
      </c>
      <c r="L70" s="291" t="e">
        <f>'ES Data Entry'!#REF!</f>
        <v>#REF!</v>
      </c>
      <c r="M70" t="e">
        <f>'ES Raw Data'!N73</f>
        <v>#DIV/0!</v>
      </c>
      <c r="N70" t="e">
        <f>'ES Raw Data'!O73</f>
        <v>#DIV/0!</v>
      </c>
      <c r="O70" t="e">
        <f>'ES Raw Data'!P73</f>
        <v>#DIV/0!</v>
      </c>
      <c r="P70" t="e">
        <f>'ES Raw Data'!Q73</f>
        <v>#DIV/0!</v>
      </c>
      <c r="Q70" t="e">
        <f>'ES Raw Data'!R73</f>
        <v>#DIV/0!</v>
      </c>
      <c r="R70" t="e">
        <f>'ES Raw Data'!S73</f>
        <v>#DIV/0!</v>
      </c>
      <c r="S70" t="e">
        <f>'ES Raw Data'!T73</f>
        <v>#DIV/0!</v>
      </c>
      <c r="T70" t="e">
        <f>'ES Raw Data'!U73</f>
        <v>#DIV/0!</v>
      </c>
      <c r="U70" t="e">
        <f>'ES Raw Data'!V73</f>
        <v>#DIV/0!</v>
      </c>
      <c r="V70" t="e">
        <f>'ES Raw Data'!W73</f>
        <v>#DIV/0!</v>
      </c>
    </row>
    <row r="71" spans="1:22">
      <c r="A71">
        <f>'ES Data Entry'!D72</f>
        <v>0</v>
      </c>
      <c r="B71">
        <f>'ES Data Entry'!E72</f>
        <v>0</v>
      </c>
      <c r="C71">
        <f>'ES Data Entry'!F72</f>
        <v>0</v>
      </c>
      <c r="D71" s="180" t="e">
        <f>'ES Data Entry'!#REF!</f>
        <v>#REF!</v>
      </c>
      <c r="E71" t="str" cm="1">
        <f t="array" ref="E71">_xlfn.IFS('ES Data Entry'!G72=0,"Kindergarten",'ES Data Entry'!G72=1,"1st Grade",'ES Data Entry'!G72=2,"2nd Grade",'ES Data Entry'!G72=3,"3rd Grade",'ES Data Entry'!G72=4,"4th Grade",'ES Data Entry'!G72=5,"5th Grade")</f>
        <v>Kindergarten</v>
      </c>
      <c r="F71" t="e">
        <f>'ES Data Entry'!#REF!</f>
        <v>#REF!</v>
      </c>
      <c r="G71" t="e" cm="1">
        <f t="array" ref="G71">_xlfn.IFS('ES Data Entry'!L72=2, "Virtual", 'ES Data Entry'!L72=1, "In-person",'ES Data Entry'!L72=3, "Hybrid")</f>
        <v>#N/A</v>
      </c>
      <c r="H71" t="e" cm="1">
        <f t="array" ref="H71">_xlfn.IFS('ES Data Entry'!H72= 1, "American Indian/Alaskan Native", 'ES Data Entry'!H72= 2, "Asian", 'ES Data Entry'!H72= 3, "Native Hawaiian/Pacific Islander", 'ES Data Entry'!H72= 4, "Black/African American",'ES Data Entry'!H72= 5,  "White", 'ES Data Entry'!H72= 6, "Other", 'ES Data Entry'!H72= 7, "Two races or more", 'ES Data Entry'!H72= 8, "Unknown")</f>
        <v>#N/A</v>
      </c>
      <c r="I71" t="e" cm="1">
        <f t="array" ref="I71">_xlfn.IFS('ES Data Entry'!I72=1, "Hispanic/Latino", 'ES Data Entry'!I72=2, "Not Hispanic/Latino", 'ES Data Entry'!I72=3, "Other")</f>
        <v>#N/A</v>
      </c>
      <c r="J71" t="e" cm="1">
        <f t="array" ref="J71">_xlfn.IFS('ES Data Entry'!J72= 1, "Male", 'ES Data Entry'!J72= 2, "Female", 'ES Data Entry'!J72= 3, "Transgender Male", 'ES Data Entry'!J72= 4, "Transgender Female",'ES Data Entry'!J72= 5, "Non-binary", 'ES Data Entry'!J72= 6, "Other", 'ES Data Entry'!J72= 7, "Unknown")</f>
        <v>#N/A</v>
      </c>
      <c r="K71" s="180">
        <f>'ES Data Entry'!K72</f>
        <v>0</v>
      </c>
      <c r="L71" s="291" t="e">
        <f>'ES Data Entry'!#REF!</f>
        <v>#REF!</v>
      </c>
      <c r="M71" t="e">
        <f>'ES Raw Data'!N74</f>
        <v>#DIV/0!</v>
      </c>
      <c r="N71" t="e">
        <f>'ES Raw Data'!O74</f>
        <v>#DIV/0!</v>
      </c>
      <c r="O71" t="e">
        <f>'ES Raw Data'!P74</f>
        <v>#DIV/0!</v>
      </c>
      <c r="P71" t="e">
        <f>'ES Raw Data'!Q74</f>
        <v>#DIV/0!</v>
      </c>
      <c r="Q71" t="e">
        <f>'ES Raw Data'!R74</f>
        <v>#DIV/0!</v>
      </c>
      <c r="R71" t="e">
        <f>'ES Raw Data'!S74</f>
        <v>#DIV/0!</v>
      </c>
      <c r="S71" t="e">
        <f>'ES Raw Data'!T74</f>
        <v>#DIV/0!</v>
      </c>
      <c r="T71" t="e">
        <f>'ES Raw Data'!U74</f>
        <v>#DIV/0!</v>
      </c>
      <c r="U71" t="e">
        <f>'ES Raw Data'!V74</f>
        <v>#DIV/0!</v>
      </c>
      <c r="V71" t="e">
        <f>'ES Raw Data'!W74</f>
        <v>#DIV/0!</v>
      </c>
    </row>
    <row r="72" spans="1:22">
      <c r="A72">
        <f>'ES Data Entry'!D73</f>
        <v>0</v>
      </c>
      <c r="B72">
        <f>'ES Data Entry'!E73</f>
        <v>0</v>
      </c>
      <c r="C72">
        <f>'ES Data Entry'!F73</f>
        <v>0</v>
      </c>
      <c r="D72" s="180" t="e">
        <f>'ES Data Entry'!#REF!</f>
        <v>#REF!</v>
      </c>
      <c r="E72" t="str" cm="1">
        <f t="array" ref="E72">_xlfn.IFS('ES Data Entry'!G73=0,"Kindergarten",'ES Data Entry'!G73=1,"1st Grade",'ES Data Entry'!G73=2,"2nd Grade",'ES Data Entry'!G73=3,"3rd Grade",'ES Data Entry'!G73=4,"4th Grade",'ES Data Entry'!G73=5,"5th Grade")</f>
        <v>Kindergarten</v>
      </c>
      <c r="F72" t="e">
        <f>'ES Data Entry'!#REF!</f>
        <v>#REF!</v>
      </c>
      <c r="G72" t="e" cm="1">
        <f t="array" ref="G72">_xlfn.IFS('ES Data Entry'!L73=2, "Virtual", 'ES Data Entry'!L73=1, "In-person",'ES Data Entry'!L73=3, "Hybrid")</f>
        <v>#N/A</v>
      </c>
      <c r="H72" t="e" cm="1">
        <f t="array" ref="H72">_xlfn.IFS('ES Data Entry'!H73= 1, "American Indian/Alaskan Native", 'ES Data Entry'!H73= 2, "Asian", 'ES Data Entry'!H73= 3, "Native Hawaiian/Pacific Islander", 'ES Data Entry'!H73= 4, "Black/African American",'ES Data Entry'!H73= 5,  "White", 'ES Data Entry'!H73= 6, "Other", 'ES Data Entry'!H73= 7, "Two races or more", 'ES Data Entry'!H73= 8, "Unknown")</f>
        <v>#N/A</v>
      </c>
      <c r="I72" t="e" cm="1">
        <f t="array" ref="I72">_xlfn.IFS('ES Data Entry'!I73=1, "Hispanic/Latino", 'ES Data Entry'!I73=2, "Not Hispanic/Latino", 'ES Data Entry'!I73=3, "Other")</f>
        <v>#N/A</v>
      </c>
      <c r="J72" t="e" cm="1">
        <f t="array" ref="J72">_xlfn.IFS('ES Data Entry'!J73= 1, "Male", 'ES Data Entry'!J73= 2, "Female", 'ES Data Entry'!J73= 3, "Transgender Male", 'ES Data Entry'!J73= 4, "Transgender Female",'ES Data Entry'!J73= 5, "Non-binary", 'ES Data Entry'!J73= 6, "Other", 'ES Data Entry'!J73= 7, "Unknown")</f>
        <v>#N/A</v>
      </c>
      <c r="K72" s="180">
        <f>'ES Data Entry'!K73</f>
        <v>0</v>
      </c>
      <c r="L72" s="291" t="e">
        <f>'ES Data Entry'!#REF!</f>
        <v>#REF!</v>
      </c>
      <c r="M72" t="e">
        <f>'ES Raw Data'!N75</f>
        <v>#DIV/0!</v>
      </c>
      <c r="N72" t="e">
        <f>'ES Raw Data'!O75</f>
        <v>#DIV/0!</v>
      </c>
      <c r="O72" t="e">
        <f>'ES Raw Data'!P75</f>
        <v>#DIV/0!</v>
      </c>
      <c r="P72" t="e">
        <f>'ES Raw Data'!Q75</f>
        <v>#DIV/0!</v>
      </c>
      <c r="Q72" t="e">
        <f>'ES Raw Data'!R75</f>
        <v>#DIV/0!</v>
      </c>
      <c r="R72" t="e">
        <f>'ES Raw Data'!S75</f>
        <v>#DIV/0!</v>
      </c>
      <c r="S72" t="e">
        <f>'ES Raw Data'!T75</f>
        <v>#DIV/0!</v>
      </c>
      <c r="T72" t="e">
        <f>'ES Raw Data'!U75</f>
        <v>#DIV/0!</v>
      </c>
      <c r="U72" t="e">
        <f>'ES Raw Data'!V75</f>
        <v>#DIV/0!</v>
      </c>
      <c r="V72" t="e">
        <f>'ES Raw Data'!W75</f>
        <v>#DIV/0!</v>
      </c>
    </row>
    <row r="73" spans="1:22">
      <c r="A73">
        <f>'ES Data Entry'!D74</f>
        <v>0</v>
      </c>
      <c r="B73">
        <f>'ES Data Entry'!E74</f>
        <v>0</v>
      </c>
      <c r="C73">
        <f>'ES Data Entry'!F74</f>
        <v>0</v>
      </c>
      <c r="D73" s="180" t="e">
        <f>'ES Data Entry'!#REF!</f>
        <v>#REF!</v>
      </c>
      <c r="E73" t="str" cm="1">
        <f t="array" ref="E73">_xlfn.IFS('ES Data Entry'!G74=0,"Kindergarten",'ES Data Entry'!G74=1,"1st Grade",'ES Data Entry'!G74=2,"2nd Grade",'ES Data Entry'!G74=3,"3rd Grade",'ES Data Entry'!G74=4,"4th Grade",'ES Data Entry'!G74=5,"5th Grade")</f>
        <v>Kindergarten</v>
      </c>
      <c r="F73" t="e">
        <f>'ES Data Entry'!#REF!</f>
        <v>#REF!</v>
      </c>
      <c r="G73" t="e" cm="1">
        <f t="array" ref="G73">_xlfn.IFS('ES Data Entry'!L74=2, "Virtual", 'ES Data Entry'!L74=1, "In-person",'ES Data Entry'!L74=3, "Hybrid")</f>
        <v>#N/A</v>
      </c>
      <c r="H73" t="e" cm="1">
        <f t="array" ref="H73">_xlfn.IFS('ES Data Entry'!H74= 1, "American Indian/Alaskan Native", 'ES Data Entry'!H74= 2, "Asian", 'ES Data Entry'!H74= 3, "Native Hawaiian/Pacific Islander", 'ES Data Entry'!H74= 4, "Black/African American",'ES Data Entry'!H74= 5,  "White", 'ES Data Entry'!H74= 6, "Other", 'ES Data Entry'!H74= 7, "Two races or more", 'ES Data Entry'!H74= 8, "Unknown")</f>
        <v>#N/A</v>
      </c>
      <c r="I73" t="e" cm="1">
        <f t="array" ref="I73">_xlfn.IFS('ES Data Entry'!I74=1, "Hispanic/Latino", 'ES Data Entry'!I74=2, "Not Hispanic/Latino", 'ES Data Entry'!I74=3, "Other")</f>
        <v>#N/A</v>
      </c>
      <c r="J73" t="e" cm="1">
        <f t="array" ref="J73">_xlfn.IFS('ES Data Entry'!J74= 1, "Male", 'ES Data Entry'!J74= 2, "Female", 'ES Data Entry'!J74= 3, "Transgender Male", 'ES Data Entry'!J74= 4, "Transgender Female",'ES Data Entry'!J74= 5, "Non-binary", 'ES Data Entry'!J74= 6, "Other", 'ES Data Entry'!J74= 7, "Unknown")</f>
        <v>#N/A</v>
      </c>
      <c r="K73" s="180">
        <f>'ES Data Entry'!K74</f>
        <v>0</v>
      </c>
      <c r="L73" s="291" t="e">
        <f>'ES Data Entry'!#REF!</f>
        <v>#REF!</v>
      </c>
      <c r="M73" t="e">
        <f>'ES Raw Data'!N76</f>
        <v>#DIV/0!</v>
      </c>
      <c r="N73" t="e">
        <f>'ES Raw Data'!O76</f>
        <v>#DIV/0!</v>
      </c>
      <c r="O73" t="e">
        <f>'ES Raw Data'!P76</f>
        <v>#DIV/0!</v>
      </c>
      <c r="P73" t="e">
        <f>'ES Raw Data'!Q76</f>
        <v>#DIV/0!</v>
      </c>
      <c r="Q73" t="e">
        <f>'ES Raw Data'!R76</f>
        <v>#DIV/0!</v>
      </c>
      <c r="R73" t="e">
        <f>'ES Raw Data'!S76</f>
        <v>#DIV/0!</v>
      </c>
      <c r="S73" t="e">
        <f>'ES Raw Data'!T76</f>
        <v>#DIV/0!</v>
      </c>
      <c r="T73" t="e">
        <f>'ES Raw Data'!U76</f>
        <v>#DIV/0!</v>
      </c>
      <c r="U73" t="e">
        <f>'ES Raw Data'!V76</f>
        <v>#DIV/0!</v>
      </c>
      <c r="V73" t="e">
        <f>'ES Raw Data'!W76</f>
        <v>#DIV/0!</v>
      </c>
    </row>
    <row r="74" spans="1:22">
      <c r="A74">
        <f>'ES Data Entry'!D75</f>
        <v>0</v>
      </c>
      <c r="B74">
        <f>'ES Data Entry'!E75</f>
        <v>0</v>
      </c>
      <c r="C74">
        <f>'ES Data Entry'!F75</f>
        <v>0</v>
      </c>
      <c r="D74" s="180" t="e">
        <f>'ES Data Entry'!#REF!</f>
        <v>#REF!</v>
      </c>
      <c r="E74" t="str" cm="1">
        <f t="array" ref="E74">_xlfn.IFS('ES Data Entry'!G75=0,"Kindergarten",'ES Data Entry'!G75=1,"1st Grade",'ES Data Entry'!G75=2,"2nd Grade",'ES Data Entry'!G75=3,"3rd Grade",'ES Data Entry'!G75=4,"4th Grade",'ES Data Entry'!G75=5,"5th Grade")</f>
        <v>Kindergarten</v>
      </c>
      <c r="F74" t="e">
        <f>'ES Data Entry'!#REF!</f>
        <v>#REF!</v>
      </c>
      <c r="G74" t="e" cm="1">
        <f t="array" ref="G74">_xlfn.IFS('ES Data Entry'!L75=2, "Virtual", 'ES Data Entry'!L75=1, "In-person",'ES Data Entry'!L75=3, "Hybrid")</f>
        <v>#N/A</v>
      </c>
      <c r="H74" t="e" cm="1">
        <f t="array" ref="H74">_xlfn.IFS('ES Data Entry'!H75= 1, "American Indian/Alaskan Native", 'ES Data Entry'!H75= 2, "Asian", 'ES Data Entry'!H75= 3, "Native Hawaiian/Pacific Islander", 'ES Data Entry'!H75= 4, "Black/African American",'ES Data Entry'!H75= 5,  "White", 'ES Data Entry'!H75= 6, "Other", 'ES Data Entry'!H75= 7, "Two races or more", 'ES Data Entry'!H75= 8, "Unknown")</f>
        <v>#N/A</v>
      </c>
      <c r="I74" t="e" cm="1">
        <f t="array" ref="I74">_xlfn.IFS('ES Data Entry'!I75=1, "Hispanic/Latino", 'ES Data Entry'!I75=2, "Not Hispanic/Latino", 'ES Data Entry'!I75=3, "Other")</f>
        <v>#N/A</v>
      </c>
      <c r="J74" t="e" cm="1">
        <f t="array" ref="J74">_xlfn.IFS('ES Data Entry'!J75= 1, "Male", 'ES Data Entry'!J75= 2, "Female", 'ES Data Entry'!J75= 3, "Transgender Male", 'ES Data Entry'!J75= 4, "Transgender Female",'ES Data Entry'!J75= 5, "Non-binary", 'ES Data Entry'!J75= 6, "Other", 'ES Data Entry'!J75= 7, "Unknown")</f>
        <v>#N/A</v>
      </c>
      <c r="K74" s="180">
        <f>'ES Data Entry'!K75</f>
        <v>0</v>
      </c>
      <c r="L74" s="291" t="e">
        <f>'ES Data Entry'!#REF!</f>
        <v>#REF!</v>
      </c>
      <c r="M74" t="e">
        <f>'ES Raw Data'!N77</f>
        <v>#DIV/0!</v>
      </c>
      <c r="N74" t="e">
        <f>'ES Raw Data'!O77</f>
        <v>#DIV/0!</v>
      </c>
      <c r="O74" t="e">
        <f>'ES Raw Data'!P77</f>
        <v>#DIV/0!</v>
      </c>
      <c r="P74" t="e">
        <f>'ES Raw Data'!Q77</f>
        <v>#DIV/0!</v>
      </c>
      <c r="Q74" t="e">
        <f>'ES Raw Data'!R77</f>
        <v>#DIV/0!</v>
      </c>
      <c r="R74" t="e">
        <f>'ES Raw Data'!S77</f>
        <v>#DIV/0!</v>
      </c>
      <c r="S74" t="e">
        <f>'ES Raw Data'!T77</f>
        <v>#DIV/0!</v>
      </c>
      <c r="T74" t="e">
        <f>'ES Raw Data'!U77</f>
        <v>#DIV/0!</v>
      </c>
      <c r="U74" t="e">
        <f>'ES Raw Data'!V77</f>
        <v>#DIV/0!</v>
      </c>
      <c r="V74" t="e">
        <f>'ES Raw Data'!W77</f>
        <v>#DIV/0!</v>
      </c>
    </row>
    <row r="75" spans="1:22">
      <c r="A75">
        <f>'ES Data Entry'!D76</f>
        <v>0</v>
      </c>
      <c r="B75">
        <f>'ES Data Entry'!E76</f>
        <v>0</v>
      </c>
      <c r="C75">
        <f>'ES Data Entry'!F76</f>
        <v>0</v>
      </c>
      <c r="D75" s="180" t="e">
        <f>'ES Data Entry'!#REF!</f>
        <v>#REF!</v>
      </c>
      <c r="E75" t="str" cm="1">
        <f t="array" ref="E75">_xlfn.IFS('ES Data Entry'!G76=0,"Kindergarten",'ES Data Entry'!G76=1,"1st Grade",'ES Data Entry'!G76=2,"2nd Grade",'ES Data Entry'!G76=3,"3rd Grade",'ES Data Entry'!G76=4,"4th Grade",'ES Data Entry'!G76=5,"5th Grade")</f>
        <v>Kindergarten</v>
      </c>
      <c r="F75" t="e">
        <f>'ES Data Entry'!#REF!</f>
        <v>#REF!</v>
      </c>
      <c r="G75" t="e" cm="1">
        <f t="array" ref="G75">_xlfn.IFS('ES Data Entry'!L76=2, "Virtual", 'ES Data Entry'!L76=1, "In-person",'ES Data Entry'!L76=3, "Hybrid")</f>
        <v>#N/A</v>
      </c>
      <c r="H75" t="e" cm="1">
        <f t="array" ref="H75">_xlfn.IFS('ES Data Entry'!H76= 1, "American Indian/Alaskan Native", 'ES Data Entry'!H76= 2, "Asian", 'ES Data Entry'!H76= 3, "Native Hawaiian/Pacific Islander", 'ES Data Entry'!H76= 4, "Black/African American",'ES Data Entry'!H76= 5,  "White", 'ES Data Entry'!H76= 6, "Other", 'ES Data Entry'!H76= 7, "Two races or more", 'ES Data Entry'!H76= 8, "Unknown")</f>
        <v>#N/A</v>
      </c>
      <c r="I75" t="e" cm="1">
        <f t="array" ref="I75">_xlfn.IFS('ES Data Entry'!I76=1, "Hispanic/Latino", 'ES Data Entry'!I76=2, "Not Hispanic/Latino", 'ES Data Entry'!I76=3, "Other")</f>
        <v>#N/A</v>
      </c>
      <c r="J75" t="e" cm="1">
        <f t="array" ref="J75">_xlfn.IFS('ES Data Entry'!J76= 1, "Male", 'ES Data Entry'!J76= 2, "Female", 'ES Data Entry'!J76= 3, "Transgender Male", 'ES Data Entry'!J76= 4, "Transgender Female",'ES Data Entry'!J76= 5, "Non-binary", 'ES Data Entry'!J76= 6, "Other", 'ES Data Entry'!J76= 7, "Unknown")</f>
        <v>#N/A</v>
      </c>
      <c r="K75" s="180">
        <f>'ES Data Entry'!K76</f>
        <v>0</v>
      </c>
      <c r="L75" s="291" t="e">
        <f>'ES Data Entry'!#REF!</f>
        <v>#REF!</v>
      </c>
      <c r="M75" t="e">
        <f>'ES Raw Data'!N78</f>
        <v>#DIV/0!</v>
      </c>
      <c r="N75" t="e">
        <f>'ES Raw Data'!O78</f>
        <v>#DIV/0!</v>
      </c>
      <c r="O75" t="e">
        <f>'ES Raw Data'!P78</f>
        <v>#DIV/0!</v>
      </c>
      <c r="P75" t="e">
        <f>'ES Raw Data'!Q78</f>
        <v>#DIV/0!</v>
      </c>
      <c r="Q75" t="e">
        <f>'ES Raw Data'!R78</f>
        <v>#DIV/0!</v>
      </c>
      <c r="R75" t="e">
        <f>'ES Raw Data'!S78</f>
        <v>#DIV/0!</v>
      </c>
      <c r="S75" t="e">
        <f>'ES Raw Data'!T78</f>
        <v>#DIV/0!</v>
      </c>
      <c r="T75" t="e">
        <f>'ES Raw Data'!U78</f>
        <v>#DIV/0!</v>
      </c>
      <c r="U75" t="e">
        <f>'ES Raw Data'!V78</f>
        <v>#DIV/0!</v>
      </c>
      <c r="V75" t="e">
        <f>'ES Raw Data'!W78</f>
        <v>#DIV/0!</v>
      </c>
    </row>
    <row r="76" spans="1:22">
      <c r="A76">
        <f>'ES Data Entry'!D77</f>
        <v>0</v>
      </c>
      <c r="B76">
        <f>'ES Data Entry'!E77</f>
        <v>0</v>
      </c>
      <c r="C76">
        <f>'ES Data Entry'!F77</f>
        <v>0</v>
      </c>
      <c r="D76" s="180" t="e">
        <f>'ES Data Entry'!#REF!</f>
        <v>#REF!</v>
      </c>
      <c r="E76" t="str" cm="1">
        <f t="array" ref="E76">_xlfn.IFS('ES Data Entry'!G77=0,"Kindergarten",'ES Data Entry'!G77=1,"1st Grade",'ES Data Entry'!G77=2,"2nd Grade",'ES Data Entry'!G77=3,"3rd Grade",'ES Data Entry'!G77=4,"4th Grade",'ES Data Entry'!G77=5,"5th Grade")</f>
        <v>Kindergarten</v>
      </c>
      <c r="F76" t="e">
        <f>'ES Data Entry'!#REF!</f>
        <v>#REF!</v>
      </c>
      <c r="G76" t="e" cm="1">
        <f t="array" ref="G76">_xlfn.IFS('ES Data Entry'!L77=2, "Virtual", 'ES Data Entry'!L77=1, "In-person",'ES Data Entry'!L77=3, "Hybrid")</f>
        <v>#N/A</v>
      </c>
      <c r="H76" t="e" cm="1">
        <f t="array" ref="H76">_xlfn.IFS('ES Data Entry'!H77= 1, "American Indian/Alaskan Native", 'ES Data Entry'!H77= 2, "Asian", 'ES Data Entry'!H77= 3, "Native Hawaiian/Pacific Islander", 'ES Data Entry'!H77= 4, "Black/African American",'ES Data Entry'!H77= 5,  "White", 'ES Data Entry'!H77= 6, "Other", 'ES Data Entry'!H77= 7, "Two races or more", 'ES Data Entry'!H77= 8, "Unknown")</f>
        <v>#N/A</v>
      </c>
      <c r="I76" t="e" cm="1">
        <f t="array" ref="I76">_xlfn.IFS('ES Data Entry'!I77=1, "Hispanic/Latino", 'ES Data Entry'!I77=2, "Not Hispanic/Latino", 'ES Data Entry'!I77=3, "Other")</f>
        <v>#N/A</v>
      </c>
      <c r="J76" t="e" cm="1">
        <f t="array" ref="J76">_xlfn.IFS('ES Data Entry'!J77= 1, "Male", 'ES Data Entry'!J77= 2, "Female", 'ES Data Entry'!J77= 3, "Transgender Male", 'ES Data Entry'!J77= 4, "Transgender Female",'ES Data Entry'!J77= 5, "Non-binary", 'ES Data Entry'!J77= 6, "Other", 'ES Data Entry'!J77= 7, "Unknown")</f>
        <v>#N/A</v>
      </c>
      <c r="K76" s="180">
        <f>'ES Data Entry'!K77</f>
        <v>0</v>
      </c>
      <c r="L76" s="291" t="e">
        <f>'ES Data Entry'!#REF!</f>
        <v>#REF!</v>
      </c>
      <c r="M76" t="e">
        <f>'ES Raw Data'!N79</f>
        <v>#DIV/0!</v>
      </c>
      <c r="N76" t="e">
        <f>'ES Raw Data'!O79</f>
        <v>#DIV/0!</v>
      </c>
      <c r="O76" t="e">
        <f>'ES Raw Data'!P79</f>
        <v>#DIV/0!</v>
      </c>
      <c r="P76" t="e">
        <f>'ES Raw Data'!Q79</f>
        <v>#DIV/0!</v>
      </c>
      <c r="Q76" t="e">
        <f>'ES Raw Data'!R79</f>
        <v>#DIV/0!</v>
      </c>
      <c r="R76" t="e">
        <f>'ES Raw Data'!S79</f>
        <v>#DIV/0!</v>
      </c>
      <c r="S76" t="e">
        <f>'ES Raw Data'!T79</f>
        <v>#DIV/0!</v>
      </c>
      <c r="T76" t="e">
        <f>'ES Raw Data'!U79</f>
        <v>#DIV/0!</v>
      </c>
      <c r="U76" t="e">
        <f>'ES Raw Data'!V79</f>
        <v>#DIV/0!</v>
      </c>
      <c r="V76" t="e">
        <f>'ES Raw Data'!W79</f>
        <v>#DIV/0!</v>
      </c>
    </row>
    <row r="77" spans="1:22">
      <c r="A77">
        <f>'ES Data Entry'!D78</f>
        <v>0</v>
      </c>
      <c r="B77">
        <f>'ES Data Entry'!E78</f>
        <v>0</v>
      </c>
      <c r="C77">
        <f>'ES Data Entry'!F78</f>
        <v>0</v>
      </c>
      <c r="D77" s="180" t="e">
        <f>'ES Data Entry'!#REF!</f>
        <v>#REF!</v>
      </c>
      <c r="E77" t="str" cm="1">
        <f t="array" ref="E77">_xlfn.IFS('ES Data Entry'!G78=0,"Kindergarten",'ES Data Entry'!G78=1,"1st Grade",'ES Data Entry'!G78=2,"2nd Grade",'ES Data Entry'!G78=3,"3rd Grade",'ES Data Entry'!G78=4,"4th Grade",'ES Data Entry'!G78=5,"5th Grade")</f>
        <v>Kindergarten</v>
      </c>
      <c r="F77" t="e">
        <f>'ES Data Entry'!#REF!</f>
        <v>#REF!</v>
      </c>
      <c r="G77" t="e" cm="1">
        <f t="array" ref="G77">_xlfn.IFS('ES Data Entry'!L78=2, "Virtual", 'ES Data Entry'!L78=1, "In-person",'ES Data Entry'!L78=3, "Hybrid")</f>
        <v>#N/A</v>
      </c>
      <c r="H77" t="e" cm="1">
        <f t="array" ref="H77">_xlfn.IFS('ES Data Entry'!H78= 1, "American Indian/Alaskan Native", 'ES Data Entry'!H78= 2, "Asian", 'ES Data Entry'!H78= 3, "Native Hawaiian/Pacific Islander", 'ES Data Entry'!H78= 4, "Black/African American",'ES Data Entry'!H78= 5,  "White", 'ES Data Entry'!H78= 6, "Other", 'ES Data Entry'!H78= 7, "Two races or more", 'ES Data Entry'!H78= 8, "Unknown")</f>
        <v>#N/A</v>
      </c>
      <c r="I77" t="e" cm="1">
        <f t="array" ref="I77">_xlfn.IFS('ES Data Entry'!I78=1, "Hispanic/Latino", 'ES Data Entry'!I78=2, "Not Hispanic/Latino", 'ES Data Entry'!I78=3, "Other")</f>
        <v>#N/A</v>
      </c>
      <c r="J77" t="e" cm="1">
        <f t="array" ref="J77">_xlfn.IFS('ES Data Entry'!J78= 1, "Male", 'ES Data Entry'!J78= 2, "Female", 'ES Data Entry'!J78= 3, "Transgender Male", 'ES Data Entry'!J78= 4, "Transgender Female",'ES Data Entry'!J78= 5, "Non-binary", 'ES Data Entry'!J78= 6, "Other", 'ES Data Entry'!J78= 7, "Unknown")</f>
        <v>#N/A</v>
      </c>
      <c r="K77" s="180">
        <f>'ES Data Entry'!K78</f>
        <v>0</v>
      </c>
      <c r="L77" s="291" t="e">
        <f>'ES Data Entry'!#REF!</f>
        <v>#REF!</v>
      </c>
      <c r="M77" t="e">
        <f>'ES Raw Data'!N80</f>
        <v>#DIV/0!</v>
      </c>
      <c r="N77" t="e">
        <f>'ES Raw Data'!O80</f>
        <v>#DIV/0!</v>
      </c>
      <c r="O77" t="e">
        <f>'ES Raw Data'!P80</f>
        <v>#DIV/0!</v>
      </c>
      <c r="P77" t="e">
        <f>'ES Raw Data'!Q80</f>
        <v>#DIV/0!</v>
      </c>
      <c r="Q77" t="e">
        <f>'ES Raw Data'!R80</f>
        <v>#DIV/0!</v>
      </c>
      <c r="R77" t="e">
        <f>'ES Raw Data'!S80</f>
        <v>#DIV/0!</v>
      </c>
      <c r="S77" t="e">
        <f>'ES Raw Data'!T80</f>
        <v>#DIV/0!</v>
      </c>
      <c r="T77" t="e">
        <f>'ES Raw Data'!U80</f>
        <v>#DIV/0!</v>
      </c>
      <c r="U77" t="e">
        <f>'ES Raw Data'!V80</f>
        <v>#DIV/0!</v>
      </c>
      <c r="V77" t="e">
        <f>'ES Raw Data'!W80</f>
        <v>#DIV/0!</v>
      </c>
    </row>
    <row r="78" spans="1:22">
      <c r="A78">
        <f>'ES Data Entry'!D79</f>
        <v>0</v>
      </c>
      <c r="B78">
        <f>'ES Data Entry'!E79</f>
        <v>0</v>
      </c>
      <c r="C78">
        <f>'ES Data Entry'!F79</f>
        <v>0</v>
      </c>
      <c r="D78" s="180" t="e">
        <f>'ES Data Entry'!#REF!</f>
        <v>#REF!</v>
      </c>
      <c r="E78" t="str" cm="1">
        <f t="array" ref="E78">_xlfn.IFS('ES Data Entry'!G79=0,"Kindergarten",'ES Data Entry'!G79=1,"1st Grade",'ES Data Entry'!G79=2,"2nd Grade",'ES Data Entry'!G79=3,"3rd Grade",'ES Data Entry'!G79=4,"4th Grade",'ES Data Entry'!G79=5,"5th Grade")</f>
        <v>Kindergarten</v>
      </c>
      <c r="F78" t="e">
        <f>'ES Data Entry'!#REF!</f>
        <v>#REF!</v>
      </c>
      <c r="G78" t="e" cm="1">
        <f t="array" ref="G78">_xlfn.IFS('ES Data Entry'!L79=2, "Virtual", 'ES Data Entry'!L79=1, "In-person",'ES Data Entry'!L79=3, "Hybrid")</f>
        <v>#N/A</v>
      </c>
      <c r="H78" t="e" cm="1">
        <f t="array" ref="H78">_xlfn.IFS('ES Data Entry'!H79= 1, "American Indian/Alaskan Native", 'ES Data Entry'!H79= 2, "Asian", 'ES Data Entry'!H79= 3, "Native Hawaiian/Pacific Islander", 'ES Data Entry'!H79= 4, "Black/African American",'ES Data Entry'!H79= 5,  "White", 'ES Data Entry'!H79= 6, "Other", 'ES Data Entry'!H79= 7, "Two races or more", 'ES Data Entry'!H79= 8, "Unknown")</f>
        <v>#N/A</v>
      </c>
      <c r="I78" t="e" cm="1">
        <f t="array" ref="I78">_xlfn.IFS('ES Data Entry'!I79=1, "Hispanic/Latino", 'ES Data Entry'!I79=2, "Not Hispanic/Latino", 'ES Data Entry'!I79=3, "Other")</f>
        <v>#N/A</v>
      </c>
      <c r="J78" t="e" cm="1">
        <f t="array" ref="J78">_xlfn.IFS('ES Data Entry'!J79= 1, "Male", 'ES Data Entry'!J79= 2, "Female", 'ES Data Entry'!J79= 3, "Transgender Male", 'ES Data Entry'!J79= 4, "Transgender Female",'ES Data Entry'!J79= 5, "Non-binary", 'ES Data Entry'!J79= 6, "Other", 'ES Data Entry'!J79= 7, "Unknown")</f>
        <v>#N/A</v>
      </c>
      <c r="K78" s="180">
        <f>'ES Data Entry'!K79</f>
        <v>0</v>
      </c>
      <c r="L78" s="291" t="e">
        <f>'ES Data Entry'!#REF!</f>
        <v>#REF!</v>
      </c>
      <c r="M78" t="e">
        <f>'ES Raw Data'!N81</f>
        <v>#DIV/0!</v>
      </c>
      <c r="N78" t="e">
        <f>'ES Raw Data'!O81</f>
        <v>#DIV/0!</v>
      </c>
      <c r="O78" t="e">
        <f>'ES Raw Data'!P81</f>
        <v>#DIV/0!</v>
      </c>
      <c r="P78" t="e">
        <f>'ES Raw Data'!Q81</f>
        <v>#DIV/0!</v>
      </c>
      <c r="Q78" t="e">
        <f>'ES Raw Data'!R81</f>
        <v>#DIV/0!</v>
      </c>
      <c r="R78" t="e">
        <f>'ES Raw Data'!S81</f>
        <v>#DIV/0!</v>
      </c>
      <c r="S78" t="e">
        <f>'ES Raw Data'!T81</f>
        <v>#DIV/0!</v>
      </c>
      <c r="T78" t="e">
        <f>'ES Raw Data'!U81</f>
        <v>#DIV/0!</v>
      </c>
      <c r="U78" t="e">
        <f>'ES Raw Data'!V81</f>
        <v>#DIV/0!</v>
      </c>
      <c r="V78" t="e">
        <f>'ES Raw Data'!W81</f>
        <v>#DIV/0!</v>
      </c>
    </row>
    <row r="79" spans="1:22">
      <c r="A79">
        <f>'ES Data Entry'!D80</f>
        <v>0</v>
      </c>
      <c r="B79">
        <f>'ES Data Entry'!E80</f>
        <v>0</v>
      </c>
      <c r="C79">
        <f>'ES Data Entry'!F80</f>
        <v>0</v>
      </c>
      <c r="D79" s="180" t="e">
        <f>'ES Data Entry'!#REF!</f>
        <v>#REF!</v>
      </c>
      <c r="E79" t="str" cm="1">
        <f t="array" ref="E79">_xlfn.IFS('ES Data Entry'!G80=0,"Kindergarten",'ES Data Entry'!G80=1,"1st Grade",'ES Data Entry'!G80=2,"2nd Grade",'ES Data Entry'!G80=3,"3rd Grade",'ES Data Entry'!G80=4,"4th Grade",'ES Data Entry'!G80=5,"5th Grade")</f>
        <v>Kindergarten</v>
      </c>
      <c r="F79" t="e">
        <f>'ES Data Entry'!#REF!</f>
        <v>#REF!</v>
      </c>
      <c r="G79" t="e" cm="1">
        <f t="array" ref="G79">_xlfn.IFS('ES Data Entry'!L80=2, "Virtual", 'ES Data Entry'!L80=1, "In-person",'ES Data Entry'!L80=3, "Hybrid")</f>
        <v>#N/A</v>
      </c>
      <c r="H79" t="e" cm="1">
        <f t="array" ref="H79">_xlfn.IFS('ES Data Entry'!H80= 1, "American Indian/Alaskan Native", 'ES Data Entry'!H80= 2, "Asian", 'ES Data Entry'!H80= 3, "Native Hawaiian/Pacific Islander", 'ES Data Entry'!H80= 4, "Black/African American",'ES Data Entry'!H80= 5,  "White", 'ES Data Entry'!H80= 6, "Other", 'ES Data Entry'!H80= 7, "Two races or more", 'ES Data Entry'!H80= 8, "Unknown")</f>
        <v>#N/A</v>
      </c>
      <c r="I79" t="e" cm="1">
        <f t="array" ref="I79">_xlfn.IFS('ES Data Entry'!I80=1, "Hispanic/Latino", 'ES Data Entry'!I80=2, "Not Hispanic/Latino", 'ES Data Entry'!I80=3, "Other")</f>
        <v>#N/A</v>
      </c>
      <c r="J79" t="e" cm="1">
        <f t="array" ref="J79">_xlfn.IFS('ES Data Entry'!J80= 1, "Male", 'ES Data Entry'!J80= 2, "Female", 'ES Data Entry'!J80= 3, "Transgender Male", 'ES Data Entry'!J80= 4, "Transgender Female",'ES Data Entry'!J80= 5, "Non-binary", 'ES Data Entry'!J80= 6, "Other", 'ES Data Entry'!J80= 7, "Unknown")</f>
        <v>#N/A</v>
      </c>
      <c r="K79" s="180">
        <f>'ES Data Entry'!K80</f>
        <v>0</v>
      </c>
      <c r="L79" s="291" t="e">
        <f>'ES Data Entry'!#REF!</f>
        <v>#REF!</v>
      </c>
      <c r="M79" t="e">
        <f>'ES Raw Data'!N82</f>
        <v>#DIV/0!</v>
      </c>
      <c r="N79" t="e">
        <f>'ES Raw Data'!O82</f>
        <v>#DIV/0!</v>
      </c>
      <c r="O79" t="e">
        <f>'ES Raw Data'!P82</f>
        <v>#DIV/0!</v>
      </c>
      <c r="P79" t="e">
        <f>'ES Raw Data'!Q82</f>
        <v>#DIV/0!</v>
      </c>
      <c r="Q79" t="e">
        <f>'ES Raw Data'!R82</f>
        <v>#DIV/0!</v>
      </c>
      <c r="R79" t="e">
        <f>'ES Raw Data'!S82</f>
        <v>#DIV/0!</v>
      </c>
      <c r="S79" t="e">
        <f>'ES Raw Data'!T82</f>
        <v>#DIV/0!</v>
      </c>
      <c r="T79" t="e">
        <f>'ES Raw Data'!U82</f>
        <v>#DIV/0!</v>
      </c>
      <c r="U79" t="e">
        <f>'ES Raw Data'!V82</f>
        <v>#DIV/0!</v>
      </c>
      <c r="V79" t="e">
        <f>'ES Raw Data'!W82</f>
        <v>#DIV/0!</v>
      </c>
    </row>
    <row r="80" spans="1:22">
      <c r="A80">
        <f>'ES Data Entry'!D81</f>
        <v>0</v>
      </c>
      <c r="B80">
        <f>'ES Data Entry'!E81</f>
        <v>0</v>
      </c>
      <c r="C80">
        <f>'ES Data Entry'!F81</f>
        <v>0</v>
      </c>
      <c r="D80" s="180" t="e">
        <f>'ES Data Entry'!#REF!</f>
        <v>#REF!</v>
      </c>
      <c r="E80" t="str" cm="1">
        <f t="array" ref="E80">_xlfn.IFS('ES Data Entry'!G81=0,"Kindergarten",'ES Data Entry'!G81=1,"1st Grade",'ES Data Entry'!G81=2,"2nd Grade",'ES Data Entry'!G81=3,"3rd Grade",'ES Data Entry'!G81=4,"4th Grade",'ES Data Entry'!G81=5,"5th Grade")</f>
        <v>Kindergarten</v>
      </c>
      <c r="F80" t="e">
        <f>'ES Data Entry'!#REF!</f>
        <v>#REF!</v>
      </c>
      <c r="G80" t="e" cm="1">
        <f t="array" ref="G80">_xlfn.IFS('ES Data Entry'!L81=2, "Virtual", 'ES Data Entry'!L81=1, "In-person",'ES Data Entry'!L81=3, "Hybrid")</f>
        <v>#N/A</v>
      </c>
      <c r="H80" t="e" cm="1">
        <f t="array" ref="H80">_xlfn.IFS('ES Data Entry'!H81= 1, "American Indian/Alaskan Native", 'ES Data Entry'!H81= 2, "Asian", 'ES Data Entry'!H81= 3, "Native Hawaiian/Pacific Islander", 'ES Data Entry'!H81= 4, "Black/African American",'ES Data Entry'!H81= 5,  "White", 'ES Data Entry'!H81= 6, "Other", 'ES Data Entry'!H81= 7, "Two races or more", 'ES Data Entry'!H81= 8, "Unknown")</f>
        <v>#N/A</v>
      </c>
      <c r="I80" t="e" cm="1">
        <f t="array" ref="I80">_xlfn.IFS('ES Data Entry'!I81=1, "Hispanic/Latino", 'ES Data Entry'!I81=2, "Not Hispanic/Latino", 'ES Data Entry'!I81=3, "Other")</f>
        <v>#N/A</v>
      </c>
      <c r="J80" t="e" cm="1">
        <f t="array" ref="J80">_xlfn.IFS('ES Data Entry'!J81= 1, "Male", 'ES Data Entry'!J81= 2, "Female", 'ES Data Entry'!J81= 3, "Transgender Male", 'ES Data Entry'!J81= 4, "Transgender Female",'ES Data Entry'!J81= 5, "Non-binary", 'ES Data Entry'!J81= 6, "Other", 'ES Data Entry'!J81= 7, "Unknown")</f>
        <v>#N/A</v>
      </c>
      <c r="K80" s="180">
        <f>'ES Data Entry'!K81</f>
        <v>0</v>
      </c>
      <c r="L80" s="291" t="e">
        <f>'ES Data Entry'!#REF!</f>
        <v>#REF!</v>
      </c>
      <c r="M80" t="e">
        <f>'ES Raw Data'!N83</f>
        <v>#DIV/0!</v>
      </c>
      <c r="N80" t="e">
        <f>'ES Raw Data'!O83</f>
        <v>#DIV/0!</v>
      </c>
      <c r="O80" t="e">
        <f>'ES Raw Data'!P83</f>
        <v>#DIV/0!</v>
      </c>
      <c r="P80" t="e">
        <f>'ES Raw Data'!Q83</f>
        <v>#DIV/0!</v>
      </c>
      <c r="Q80" t="e">
        <f>'ES Raw Data'!R83</f>
        <v>#DIV/0!</v>
      </c>
      <c r="R80" t="e">
        <f>'ES Raw Data'!S83</f>
        <v>#DIV/0!</v>
      </c>
      <c r="S80" t="e">
        <f>'ES Raw Data'!T83</f>
        <v>#DIV/0!</v>
      </c>
      <c r="T80" t="e">
        <f>'ES Raw Data'!U83</f>
        <v>#DIV/0!</v>
      </c>
      <c r="U80" t="e">
        <f>'ES Raw Data'!V83</f>
        <v>#DIV/0!</v>
      </c>
      <c r="V80" t="e">
        <f>'ES Raw Data'!W83</f>
        <v>#DIV/0!</v>
      </c>
    </row>
    <row r="81" spans="1:22">
      <c r="A81">
        <f>'ES Data Entry'!D82</f>
        <v>0</v>
      </c>
      <c r="B81">
        <f>'ES Data Entry'!E82</f>
        <v>0</v>
      </c>
      <c r="C81">
        <f>'ES Data Entry'!F82</f>
        <v>0</v>
      </c>
      <c r="D81" s="180" t="e">
        <f>'ES Data Entry'!#REF!</f>
        <v>#REF!</v>
      </c>
      <c r="E81" t="str" cm="1">
        <f t="array" ref="E81">_xlfn.IFS('ES Data Entry'!G82=0,"Kindergarten",'ES Data Entry'!G82=1,"1st Grade",'ES Data Entry'!G82=2,"2nd Grade",'ES Data Entry'!G82=3,"3rd Grade",'ES Data Entry'!G82=4,"4th Grade",'ES Data Entry'!G82=5,"5th Grade")</f>
        <v>Kindergarten</v>
      </c>
      <c r="F81" t="e">
        <f>'ES Data Entry'!#REF!</f>
        <v>#REF!</v>
      </c>
      <c r="G81" t="e" cm="1">
        <f t="array" ref="G81">_xlfn.IFS('ES Data Entry'!L82=2, "Virtual", 'ES Data Entry'!L82=1, "In-person",'ES Data Entry'!L82=3, "Hybrid")</f>
        <v>#N/A</v>
      </c>
      <c r="H81" t="e" cm="1">
        <f t="array" ref="H81">_xlfn.IFS('ES Data Entry'!H82= 1, "American Indian/Alaskan Native", 'ES Data Entry'!H82= 2, "Asian", 'ES Data Entry'!H82= 3, "Native Hawaiian/Pacific Islander", 'ES Data Entry'!H82= 4, "Black/African American",'ES Data Entry'!H82= 5,  "White", 'ES Data Entry'!H82= 6, "Other", 'ES Data Entry'!H82= 7, "Two races or more", 'ES Data Entry'!H82= 8, "Unknown")</f>
        <v>#N/A</v>
      </c>
      <c r="I81" t="e" cm="1">
        <f t="array" ref="I81">_xlfn.IFS('ES Data Entry'!I82=1, "Hispanic/Latino", 'ES Data Entry'!I82=2, "Not Hispanic/Latino", 'ES Data Entry'!I82=3, "Other")</f>
        <v>#N/A</v>
      </c>
      <c r="J81" t="e" cm="1">
        <f t="array" ref="J81">_xlfn.IFS('ES Data Entry'!J82= 1, "Male", 'ES Data Entry'!J82= 2, "Female", 'ES Data Entry'!J82= 3, "Transgender Male", 'ES Data Entry'!J82= 4, "Transgender Female",'ES Data Entry'!J82= 5, "Non-binary", 'ES Data Entry'!J82= 6, "Other", 'ES Data Entry'!J82= 7, "Unknown")</f>
        <v>#N/A</v>
      </c>
      <c r="K81" s="180">
        <f>'ES Data Entry'!K82</f>
        <v>0</v>
      </c>
      <c r="L81" s="291" t="e">
        <f>'ES Data Entry'!#REF!</f>
        <v>#REF!</v>
      </c>
      <c r="M81" t="e">
        <f>'ES Raw Data'!N84</f>
        <v>#DIV/0!</v>
      </c>
      <c r="N81" t="e">
        <f>'ES Raw Data'!O84</f>
        <v>#DIV/0!</v>
      </c>
      <c r="O81" t="e">
        <f>'ES Raw Data'!P84</f>
        <v>#DIV/0!</v>
      </c>
      <c r="P81" t="e">
        <f>'ES Raw Data'!Q84</f>
        <v>#DIV/0!</v>
      </c>
      <c r="Q81" t="e">
        <f>'ES Raw Data'!R84</f>
        <v>#DIV/0!</v>
      </c>
      <c r="R81" t="e">
        <f>'ES Raw Data'!S84</f>
        <v>#DIV/0!</v>
      </c>
      <c r="S81" t="e">
        <f>'ES Raw Data'!T84</f>
        <v>#DIV/0!</v>
      </c>
      <c r="T81" t="e">
        <f>'ES Raw Data'!U84</f>
        <v>#DIV/0!</v>
      </c>
      <c r="U81" t="e">
        <f>'ES Raw Data'!V84</f>
        <v>#DIV/0!</v>
      </c>
      <c r="V81" t="e">
        <f>'ES Raw Data'!W84</f>
        <v>#DIV/0!</v>
      </c>
    </row>
    <row r="82" spans="1:22">
      <c r="A82">
        <f>'ES Data Entry'!D83</f>
        <v>0</v>
      </c>
      <c r="B82">
        <f>'ES Data Entry'!E83</f>
        <v>0</v>
      </c>
      <c r="C82">
        <f>'ES Data Entry'!F83</f>
        <v>0</v>
      </c>
      <c r="D82" s="180" t="e">
        <f>'ES Data Entry'!#REF!</f>
        <v>#REF!</v>
      </c>
      <c r="E82" t="str" cm="1">
        <f t="array" ref="E82">_xlfn.IFS('ES Data Entry'!G83=0,"Kindergarten",'ES Data Entry'!G83=1,"1st Grade",'ES Data Entry'!G83=2,"2nd Grade",'ES Data Entry'!G83=3,"3rd Grade",'ES Data Entry'!G83=4,"4th Grade",'ES Data Entry'!G83=5,"5th Grade")</f>
        <v>Kindergarten</v>
      </c>
      <c r="F82" t="e">
        <f>'ES Data Entry'!#REF!</f>
        <v>#REF!</v>
      </c>
      <c r="G82" t="e" cm="1">
        <f t="array" ref="G82">_xlfn.IFS('ES Data Entry'!L83=2, "Virtual", 'ES Data Entry'!L83=1, "In-person",'ES Data Entry'!L83=3, "Hybrid")</f>
        <v>#N/A</v>
      </c>
      <c r="H82" t="e" cm="1">
        <f t="array" ref="H82">_xlfn.IFS('ES Data Entry'!H83= 1, "American Indian/Alaskan Native", 'ES Data Entry'!H83= 2, "Asian", 'ES Data Entry'!H83= 3, "Native Hawaiian/Pacific Islander", 'ES Data Entry'!H83= 4, "Black/African American",'ES Data Entry'!H83= 5,  "White", 'ES Data Entry'!H83= 6, "Other", 'ES Data Entry'!H83= 7, "Two races or more", 'ES Data Entry'!H83= 8, "Unknown")</f>
        <v>#N/A</v>
      </c>
      <c r="I82" t="e" cm="1">
        <f t="array" ref="I82">_xlfn.IFS('ES Data Entry'!I83=1, "Hispanic/Latino", 'ES Data Entry'!I83=2, "Not Hispanic/Latino", 'ES Data Entry'!I83=3, "Other")</f>
        <v>#N/A</v>
      </c>
      <c r="J82" t="e" cm="1">
        <f t="array" ref="J82">_xlfn.IFS('ES Data Entry'!J83= 1, "Male", 'ES Data Entry'!J83= 2, "Female", 'ES Data Entry'!J83= 3, "Transgender Male", 'ES Data Entry'!J83= 4, "Transgender Female",'ES Data Entry'!J83= 5, "Non-binary", 'ES Data Entry'!J83= 6, "Other", 'ES Data Entry'!J83= 7, "Unknown")</f>
        <v>#N/A</v>
      </c>
      <c r="K82" s="180">
        <f>'ES Data Entry'!K83</f>
        <v>0</v>
      </c>
      <c r="L82" s="291" t="e">
        <f>'ES Data Entry'!#REF!</f>
        <v>#REF!</v>
      </c>
      <c r="M82" t="e">
        <f>'ES Raw Data'!N85</f>
        <v>#DIV/0!</v>
      </c>
      <c r="N82" t="e">
        <f>'ES Raw Data'!O85</f>
        <v>#DIV/0!</v>
      </c>
      <c r="O82" t="e">
        <f>'ES Raw Data'!P85</f>
        <v>#DIV/0!</v>
      </c>
      <c r="P82" t="e">
        <f>'ES Raw Data'!Q85</f>
        <v>#DIV/0!</v>
      </c>
      <c r="Q82" t="e">
        <f>'ES Raw Data'!R85</f>
        <v>#DIV/0!</v>
      </c>
      <c r="R82" t="e">
        <f>'ES Raw Data'!S85</f>
        <v>#DIV/0!</v>
      </c>
      <c r="S82" t="e">
        <f>'ES Raw Data'!T85</f>
        <v>#DIV/0!</v>
      </c>
      <c r="T82" t="e">
        <f>'ES Raw Data'!U85</f>
        <v>#DIV/0!</v>
      </c>
      <c r="U82" t="e">
        <f>'ES Raw Data'!V85</f>
        <v>#DIV/0!</v>
      </c>
      <c r="V82" t="e">
        <f>'ES Raw Data'!W85</f>
        <v>#DIV/0!</v>
      </c>
    </row>
    <row r="83" spans="1:22">
      <c r="A83">
        <f>'ES Data Entry'!D84</f>
        <v>0</v>
      </c>
      <c r="B83">
        <f>'ES Data Entry'!E84</f>
        <v>0</v>
      </c>
      <c r="C83">
        <f>'ES Data Entry'!F84</f>
        <v>0</v>
      </c>
      <c r="D83" s="180" t="e">
        <f>'ES Data Entry'!#REF!</f>
        <v>#REF!</v>
      </c>
      <c r="E83" t="str" cm="1">
        <f t="array" ref="E83">_xlfn.IFS('ES Data Entry'!G84=0,"Kindergarten",'ES Data Entry'!G84=1,"1st Grade",'ES Data Entry'!G84=2,"2nd Grade",'ES Data Entry'!G84=3,"3rd Grade",'ES Data Entry'!G84=4,"4th Grade",'ES Data Entry'!G84=5,"5th Grade")</f>
        <v>Kindergarten</v>
      </c>
      <c r="F83" t="e">
        <f>'ES Data Entry'!#REF!</f>
        <v>#REF!</v>
      </c>
      <c r="G83" t="e" cm="1">
        <f t="array" ref="G83">_xlfn.IFS('ES Data Entry'!L84=2, "Virtual", 'ES Data Entry'!L84=1, "In-person",'ES Data Entry'!L84=3, "Hybrid")</f>
        <v>#N/A</v>
      </c>
      <c r="H83" t="e" cm="1">
        <f t="array" ref="H83">_xlfn.IFS('ES Data Entry'!H84= 1, "American Indian/Alaskan Native", 'ES Data Entry'!H84= 2, "Asian", 'ES Data Entry'!H84= 3, "Native Hawaiian/Pacific Islander", 'ES Data Entry'!H84= 4, "Black/African American",'ES Data Entry'!H84= 5,  "White", 'ES Data Entry'!H84= 6, "Other", 'ES Data Entry'!H84= 7, "Two races or more", 'ES Data Entry'!H84= 8, "Unknown")</f>
        <v>#N/A</v>
      </c>
      <c r="I83" t="e" cm="1">
        <f t="array" ref="I83">_xlfn.IFS('ES Data Entry'!I84=1, "Hispanic/Latino", 'ES Data Entry'!I84=2, "Not Hispanic/Latino", 'ES Data Entry'!I84=3, "Other")</f>
        <v>#N/A</v>
      </c>
      <c r="J83" t="e" cm="1">
        <f t="array" ref="J83">_xlfn.IFS('ES Data Entry'!J84= 1, "Male", 'ES Data Entry'!J84= 2, "Female", 'ES Data Entry'!J84= 3, "Transgender Male", 'ES Data Entry'!J84= 4, "Transgender Female",'ES Data Entry'!J84= 5, "Non-binary", 'ES Data Entry'!J84= 6, "Other", 'ES Data Entry'!J84= 7, "Unknown")</f>
        <v>#N/A</v>
      </c>
      <c r="K83" s="180">
        <f>'ES Data Entry'!K84</f>
        <v>0</v>
      </c>
      <c r="L83" s="291" t="e">
        <f>'ES Data Entry'!#REF!</f>
        <v>#REF!</v>
      </c>
      <c r="M83" t="e">
        <f>'ES Raw Data'!N86</f>
        <v>#DIV/0!</v>
      </c>
      <c r="N83" t="e">
        <f>'ES Raw Data'!O86</f>
        <v>#DIV/0!</v>
      </c>
      <c r="O83" t="e">
        <f>'ES Raw Data'!P86</f>
        <v>#DIV/0!</v>
      </c>
      <c r="P83" t="e">
        <f>'ES Raw Data'!Q86</f>
        <v>#DIV/0!</v>
      </c>
      <c r="Q83" t="e">
        <f>'ES Raw Data'!R86</f>
        <v>#DIV/0!</v>
      </c>
      <c r="R83" t="e">
        <f>'ES Raw Data'!S86</f>
        <v>#DIV/0!</v>
      </c>
      <c r="S83" t="e">
        <f>'ES Raw Data'!T86</f>
        <v>#DIV/0!</v>
      </c>
      <c r="T83" t="e">
        <f>'ES Raw Data'!U86</f>
        <v>#DIV/0!</v>
      </c>
      <c r="U83" t="e">
        <f>'ES Raw Data'!V86</f>
        <v>#DIV/0!</v>
      </c>
      <c r="V83" t="e">
        <f>'ES Raw Data'!W86</f>
        <v>#DIV/0!</v>
      </c>
    </row>
    <row r="84" spans="1:22">
      <c r="A84">
        <f>'ES Data Entry'!D85</f>
        <v>0</v>
      </c>
      <c r="B84">
        <f>'ES Data Entry'!E85</f>
        <v>0</v>
      </c>
      <c r="C84">
        <f>'ES Data Entry'!F85</f>
        <v>0</v>
      </c>
      <c r="D84" s="180" t="e">
        <f>'ES Data Entry'!#REF!</f>
        <v>#REF!</v>
      </c>
      <c r="E84" t="str" cm="1">
        <f t="array" ref="E84">_xlfn.IFS('ES Data Entry'!G85=0,"Kindergarten",'ES Data Entry'!G85=1,"1st Grade",'ES Data Entry'!G85=2,"2nd Grade",'ES Data Entry'!G85=3,"3rd Grade",'ES Data Entry'!G85=4,"4th Grade",'ES Data Entry'!G85=5,"5th Grade")</f>
        <v>Kindergarten</v>
      </c>
      <c r="F84" t="e">
        <f>'ES Data Entry'!#REF!</f>
        <v>#REF!</v>
      </c>
      <c r="G84" t="e" cm="1">
        <f t="array" ref="G84">_xlfn.IFS('ES Data Entry'!L85=2, "Virtual", 'ES Data Entry'!L85=1, "In-person",'ES Data Entry'!L85=3, "Hybrid")</f>
        <v>#N/A</v>
      </c>
      <c r="H84" t="e" cm="1">
        <f t="array" ref="H84">_xlfn.IFS('ES Data Entry'!H85= 1, "American Indian/Alaskan Native", 'ES Data Entry'!H85= 2, "Asian", 'ES Data Entry'!H85= 3, "Native Hawaiian/Pacific Islander", 'ES Data Entry'!H85= 4, "Black/African American",'ES Data Entry'!H85= 5,  "White", 'ES Data Entry'!H85= 6, "Other", 'ES Data Entry'!H85= 7, "Two races or more", 'ES Data Entry'!H85= 8, "Unknown")</f>
        <v>#N/A</v>
      </c>
      <c r="I84" t="e" cm="1">
        <f t="array" ref="I84">_xlfn.IFS('ES Data Entry'!I85=1, "Hispanic/Latino", 'ES Data Entry'!I85=2, "Not Hispanic/Latino", 'ES Data Entry'!I85=3, "Other")</f>
        <v>#N/A</v>
      </c>
      <c r="J84" t="e" cm="1">
        <f t="array" ref="J84">_xlfn.IFS('ES Data Entry'!J85= 1, "Male", 'ES Data Entry'!J85= 2, "Female", 'ES Data Entry'!J85= 3, "Transgender Male", 'ES Data Entry'!J85= 4, "Transgender Female",'ES Data Entry'!J85= 5, "Non-binary", 'ES Data Entry'!J85= 6, "Other", 'ES Data Entry'!J85= 7, "Unknown")</f>
        <v>#N/A</v>
      </c>
      <c r="K84" s="180">
        <f>'ES Data Entry'!K85</f>
        <v>0</v>
      </c>
      <c r="L84" s="291" t="e">
        <f>'ES Data Entry'!#REF!</f>
        <v>#REF!</v>
      </c>
      <c r="M84" t="e">
        <f>'ES Raw Data'!N87</f>
        <v>#DIV/0!</v>
      </c>
      <c r="N84" t="e">
        <f>'ES Raw Data'!O87</f>
        <v>#DIV/0!</v>
      </c>
      <c r="O84" t="e">
        <f>'ES Raw Data'!P87</f>
        <v>#DIV/0!</v>
      </c>
      <c r="P84" t="e">
        <f>'ES Raw Data'!Q87</f>
        <v>#DIV/0!</v>
      </c>
      <c r="Q84" t="e">
        <f>'ES Raw Data'!R87</f>
        <v>#DIV/0!</v>
      </c>
      <c r="R84" t="e">
        <f>'ES Raw Data'!S87</f>
        <v>#DIV/0!</v>
      </c>
      <c r="S84" t="e">
        <f>'ES Raw Data'!T87</f>
        <v>#DIV/0!</v>
      </c>
      <c r="T84" t="e">
        <f>'ES Raw Data'!U87</f>
        <v>#DIV/0!</v>
      </c>
      <c r="U84" t="e">
        <f>'ES Raw Data'!V87</f>
        <v>#DIV/0!</v>
      </c>
      <c r="V84" t="e">
        <f>'ES Raw Data'!W87</f>
        <v>#DIV/0!</v>
      </c>
    </row>
    <row r="85" spans="1:22">
      <c r="A85">
        <f>'ES Data Entry'!D86</f>
        <v>0</v>
      </c>
      <c r="B85">
        <f>'ES Data Entry'!E86</f>
        <v>0</v>
      </c>
      <c r="C85">
        <f>'ES Data Entry'!F86</f>
        <v>0</v>
      </c>
      <c r="D85" s="180" t="e">
        <f>'ES Data Entry'!#REF!</f>
        <v>#REF!</v>
      </c>
      <c r="E85" t="str" cm="1">
        <f t="array" ref="E85">_xlfn.IFS('ES Data Entry'!G86=0,"Kindergarten",'ES Data Entry'!G86=1,"1st Grade",'ES Data Entry'!G86=2,"2nd Grade",'ES Data Entry'!G86=3,"3rd Grade",'ES Data Entry'!G86=4,"4th Grade",'ES Data Entry'!G86=5,"5th Grade")</f>
        <v>Kindergarten</v>
      </c>
      <c r="F85" t="e">
        <f>'ES Data Entry'!#REF!</f>
        <v>#REF!</v>
      </c>
      <c r="G85" t="e" cm="1">
        <f t="array" ref="G85">_xlfn.IFS('ES Data Entry'!L86=2, "Virtual", 'ES Data Entry'!L86=1, "In-person",'ES Data Entry'!L86=3, "Hybrid")</f>
        <v>#N/A</v>
      </c>
      <c r="H85" t="e" cm="1">
        <f t="array" ref="H85">_xlfn.IFS('ES Data Entry'!H86= 1, "American Indian/Alaskan Native", 'ES Data Entry'!H86= 2, "Asian", 'ES Data Entry'!H86= 3, "Native Hawaiian/Pacific Islander", 'ES Data Entry'!H86= 4, "Black/African American",'ES Data Entry'!H86= 5,  "White", 'ES Data Entry'!H86= 6, "Other", 'ES Data Entry'!H86= 7, "Two races or more", 'ES Data Entry'!H86= 8, "Unknown")</f>
        <v>#N/A</v>
      </c>
      <c r="I85" t="e" cm="1">
        <f t="array" ref="I85">_xlfn.IFS('ES Data Entry'!I86=1, "Hispanic/Latino", 'ES Data Entry'!I86=2, "Not Hispanic/Latino", 'ES Data Entry'!I86=3, "Other")</f>
        <v>#N/A</v>
      </c>
      <c r="J85" t="e" cm="1">
        <f t="array" ref="J85">_xlfn.IFS('ES Data Entry'!J86= 1, "Male", 'ES Data Entry'!J86= 2, "Female", 'ES Data Entry'!J86= 3, "Transgender Male", 'ES Data Entry'!J86= 4, "Transgender Female",'ES Data Entry'!J86= 5, "Non-binary", 'ES Data Entry'!J86= 6, "Other", 'ES Data Entry'!J86= 7, "Unknown")</f>
        <v>#N/A</v>
      </c>
      <c r="K85" s="180">
        <f>'ES Data Entry'!K86</f>
        <v>0</v>
      </c>
      <c r="L85" s="291" t="e">
        <f>'ES Data Entry'!#REF!</f>
        <v>#REF!</v>
      </c>
      <c r="M85" t="e">
        <f>'ES Raw Data'!N88</f>
        <v>#DIV/0!</v>
      </c>
      <c r="N85" t="e">
        <f>'ES Raw Data'!O88</f>
        <v>#DIV/0!</v>
      </c>
      <c r="O85" t="e">
        <f>'ES Raw Data'!P88</f>
        <v>#DIV/0!</v>
      </c>
      <c r="P85" t="e">
        <f>'ES Raw Data'!Q88</f>
        <v>#DIV/0!</v>
      </c>
      <c r="Q85" t="e">
        <f>'ES Raw Data'!R88</f>
        <v>#DIV/0!</v>
      </c>
      <c r="R85" t="e">
        <f>'ES Raw Data'!S88</f>
        <v>#DIV/0!</v>
      </c>
      <c r="S85" t="e">
        <f>'ES Raw Data'!T88</f>
        <v>#DIV/0!</v>
      </c>
      <c r="T85" t="e">
        <f>'ES Raw Data'!U88</f>
        <v>#DIV/0!</v>
      </c>
      <c r="U85" t="e">
        <f>'ES Raw Data'!V88</f>
        <v>#DIV/0!</v>
      </c>
      <c r="V85" t="e">
        <f>'ES Raw Data'!W88</f>
        <v>#DIV/0!</v>
      </c>
    </row>
    <row r="86" spans="1:22">
      <c r="A86">
        <f>'ES Data Entry'!D87</f>
        <v>0</v>
      </c>
      <c r="B86">
        <f>'ES Data Entry'!E87</f>
        <v>0</v>
      </c>
      <c r="C86">
        <f>'ES Data Entry'!F87</f>
        <v>0</v>
      </c>
      <c r="D86" s="180" t="e">
        <f>'ES Data Entry'!#REF!</f>
        <v>#REF!</v>
      </c>
      <c r="E86" t="str" cm="1">
        <f t="array" ref="E86">_xlfn.IFS('ES Data Entry'!G87=0,"Kindergarten",'ES Data Entry'!G87=1,"1st Grade",'ES Data Entry'!G87=2,"2nd Grade",'ES Data Entry'!G87=3,"3rd Grade",'ES Data Entry'!G87=4,"4th Grade",'ES Data Entry'!G87=5,"5th Grade")</f>
        <v>Kindergarten</v>
      </c>
      <c r="F86" t="e">
        <f>'ES Data Entry'!#REF!</f>
        <v>#REF!</v>
      </c>
      <c r="G86" t="e" cm="1">
        <f t="array" ref="G86">_xlfn.IFS('ES Data Entry'!L87=2, "Virtual", 'ES Data Entry'!L87=1, "In-person",'ES Data Entry'!L87=3, "Hybrid")</f>
        <v>#N/A</v>
      </c>
      <c r="H86" t="e" cm="1">
        <f t="array" ref="H86">_xlfn.IFS('ES Data Entry'!H87= 1, "American Indian/Alaskan Native", 'ES Data Entry'!H87= 2, "Asian", 'ES Data Entry'!H87= 3, "Native Hawaiian/Pacific Islander", 'ES Data Entry'!H87= 4, "Black/African American",'ES Data Entry'!H87= 5,  "White", 'ES Data Entry'!H87= 6, "Other", 'ES Data Entry'!H87= 7, "Two races or more", 'ES Data Entry'!H87= 8, "Unknown")</f>
        <v>#N/A</v>
      </c>
      <c r="I86" t="e" cm="1">
        <f t="array" ref="I86">_xlfn.IFS('ES Data Entry'!I87=1, "Hispanic/Latino", 'ES Data Entry'!I87=2, "Not Hispanic/Latino", 'ES Data Entry'!I87=3, "Other")</f>
        <v>#N/A</v>
      </c>
      <c r="J86" t="e" cm="1">
        <f t="array" ref="J86">_xlfn.IFS('ES Data Entry'!J87= 1, "Male", 'ES Data Entry'!J87= 2, "Female", 'ES Data Entry'!J87= 3, "Transgender Male", 'ES Data Entry'!J87= 4, "Transgender Female",'ES Data Entry'!J87= 5, "Non-binary", 'ES Data Entry'!J87= 6, "Other", 'ES Data Entry'!J87= 7, "Unknown")</f>
        <v>#N/A</v>
      </c>
      <c r="K86" s="180">
        <f>'ES Data Entry'!K87</f>
        <v>0</v>
      </c>
      <c r="L86" s="291" t="e">
        <f>'ES Data Entry'!#REF!</f>
        <v>#REF!</v>
      </c>
      <c r="M86" t="e">
        <f>'ES Raw Data'!N89</f>
        <v>#DIV/0!</v>
      </c>
      <c r="N86" t="e">
        <f>'ES Raw Data'!O89</f>
        <v>#DIV/0!</v>
      </c>
      <c r="O86" t="e">
        <f>'ES Raw Data'!P89</f>
        <v>#DIV/0!</v>
      </c>
      <c r="P86" t="e">
        <f>'ES Raw Data'!Q89</f>
        <v>#DIV/0!</v>
      </c>
      <c r="Q86" t="e">
        <f>'ES Raw Data'!R89</f>
        <v>#DIV/0!</v>
      </c>
      <c r="R86" t="e">
        <f>'ES Raw Data'!S89</f>
        <v>#DIV/0!</v>
      </c>
      <c r="S86" t="e">
        <f>'ES Raw Data'!T89</f>
        <v>#DIV/0!</v>
      </c>
      <c r="T86" t="e">
        <f>'ES Raw Data'!U89</f>
        <v>#DIV/0!</v>
      </c>
      <c r="U86" t="e">
        <f>'ES Raw Data'!V89</f>
        <v>#DIV/0!</v>
      </c>
      <c r="V86" t="e">
        <f>'ES Raw Data'!W89</f>
        <v>#DIV/0!</v>
      </c>
    </row>
    <row r="87" spans="1:22">
      <c r="A87">
        <f>'ES Data Entry'!D88</f>
        <v>0</v>
      </c>
      <c r="B87">
        <f>'ES Data Entry'!E88</f>
        <v>0</v>
      </c>
      <c r="C87">
        <f>'ES Data Entry'!F88</f>
        <v>0</v>
      </c>
      <c r="D87" s="180" t="e">
        <f>'ES Data Entry'!#REF!</f>
        <v>#REF!</v>
      </c>
      <c r="E87" t="str" cm="1">
        <f t="array" ref="E87">_xlfn.IFS('ES Data Entry'!G88=0,"Kindergarten",'ES Data Entry'!G88=1,"1st Grade",'ES Data Entry'!G88=2,"2nd Grade",'ES Data Entry'!G88=3,"3rd Grade",'ES Data Entry'!G88=4,"4th Grade",'ES Data Entry'!G88=5,"5th Grade")</f>
        <v>Kindergarten</v>
      </c>
      <c r="F87" t="e">
        <f>'ES Data Entry'!#REF!</f>
        <v>#REF!</v>
      </c>
      <c r="G87" t="e" cm="1">
        <f t="array" ref="G87">_xlfn.IFS('ES Data Entry'!L88=2, "Virtual", 'ES Data Entry'!L88=1, "In-person",'ES Data Entry'!L88=3, "Hybrid")</f>
        <v>#N/A</v>
      </c>
      <c r="H87" t="e" cm="1">
        <f t="array" ref="H87">_xlfn.IFS('ES Data Entry'!H88= 1, "American Indian/Alaskan Native", 'ES Data Entry'!H88= 2, "Asian", 'ES Data Entry'!H88= 3, "Native Hawaiian/Pacific Islander", 'ES Data Entry'!H88= 4, "Black/African American",'ES Data Entry'!H88= 5,  "White", 'ES Data Entry'!H88= 6, "Other", 'ES Data Entry'!H88= 7, "Two races or more", 'ES Data Entry'!H88= 8, "Unknown")</f>
        <v>#N/A</v>
      </c>
      <c r="I87" t="e" cm="1">
        <f t="array" ref="I87">_xlfn.IFS('ES Data Entry'!I88=1, "Hispanic/Latino", 'ES Data Entry'!I88=2, "Not Hispanic/Latino", 'ES Data Entry'!I88=3, "Other")</f>
        <v>#N/A</v>
      </c>
      <c r="J87" t="e" cm="1">
        <f t="array" ref="J87">_xlfn.IFS('ES Data Entry'!J88= 1, "Male", 'ES Data Entry'!J88= 2, "Female", 'ES Data Entry'!J88= 3, "Transgender Male", 'ES Data Entry'!J88= 4, "Transgender Female",'ES Data Entry'!J88= 5, "Non-binary", 'ES Data Entry'!J88= 6, "Other", 'ES Data Entry'!J88= 7, "Unknown")</f>
        <v>#N/A</v>
      </c>
      <c r="K87" s="180">
        <f>'ES Data Entry'!K88</f>
        <v>0</v>
      </c>
      <c r="L87" s="291" t="e">
        <f>'ES Data Entry'!#REF!</f>
        <v>#REF!</v>
      </c>
      <c r="M87" t="e">
        <f>'ES Raw Data'!N90</f>
        <v>#DIV/0!</v>
      </c>
      <c r="N87" t="e">
        <f>'ES Raw Data'!O90</f>
        <v>#DIV/0!</v>
      </c>
      <c r="O87" t="e">
        <f>'ES Raw Data'!P90</f>
        <v>#DIV/0!</v>
      </c>
      <c r="P87" t="e">
        <f>'ES Raw Data'!Q90</f>
        <v>#DIV/0!</v>
      </c>
      <c r="Q87" t="e">
        <f>'ES Raw Data'!R90</f>
        <v>#DIV/0!</v>
      </c>
      <c r="R87" t="e">
        <f>'ES Raw Data'!S90</f>
        <v>#DIV/0!</v>
      </c>
      <c r="S87" t="e">
        <f>'ES Raw Data'!T90</f>
        <v>#DIV/0!</v>
      </c>
      <c r="T87" t="e">
        <f>'ES Raw Data'!U90</f>
        <v>#DIV/0!</v>
      </c>
      <c r="U87" t="e">
        <f>'ES Raw Data'!V90</f>
        <v>#DIV/0!</v>
      </c>
      <c r="V87" t="e">
        <f>'ES Raw Data'!W90</f>
        <v>#DIV/0!</v>
      </c>
    </row>
    <row r="88" spans="1:22">
      <c r="A88">
        <f>'ES Data Entry'!D89</f>
        <v>0</v>
      </c>
      <c r="B88">
        <f>'ES Data Entry'!E89</f>
        <v>0</v>
      </c>
      <c r="C88">
        <f>'ES Data Entry'!F89</f>
        <v>0</v>
      </c>
      <c r="D88" s="180" t="e">
        <f>'ES Data Entry'!#REF!</f>
        <v>#REF!</v>
      </c>
      <c r="E88" t="str" cm="1">
        <f t="array" ref="E88">_xlfn.IFS('ES Data Entry'!G89=0,"Kindergarten",'ES Data Entry'!G89=1,"1st Grade",'ES Data Entry'!G89=2,"2nd Grade",'ES Data Entry'!G89=3,"3rd Grade",'ES Data Entry'!G89=4,"4th Grade",'ES Data Entry'!G89=5,"5th Grade")</f>
        <v>Kindergarten</v>
      </c>
      <c r="F88" t="e">
        <f>'ES Data Entry'!#REF!</f>
        <v>#REF!</v>
      </c>
      <c r="G88" t="e" cm="1">
        <f t="array" ref="G88">_xlfn.IFS('ES Data Entry'!L89=2, "Virtual", 'ES Data Entry'!L89=1, "In-person",'ES Data Entry'!L89=3, "Hybrid")</f>
        <v>#N/A</v>
      </c>
      <c r="H88" t="e" cm="1">
        <f t="array" ref="H88">_xlfn.IFS('ES Data Entry'!H89= 1, "American Indian/Alaskan Native", 'ES Data Entry'!H89= 2, "Asian", 'ES Data Entry'!H89= 3, "Native Hawaiian/Pacific Islander", 'ES Data Entry'!H89= 4, "Black/African American",'ES Data Entry'!H89= 5,  "White", 'ES Data Entry'!H89= 6, "Other", 'ES Data Entry'!H89= 7, "Two races or more", 'ES Data Entry'!H89= 8, "Unknown")</f>
        <v>#N/A</v>
      </c>
      <c r="I88" t="e" cm="1">
        <f t="array" ref="I88">_xlfn.IFS('ES Data Entry'!I89=1, "Hispanic/Latino", 'ES Data Entry'!I89=2, "Not Hispanic/Latino", 'ES Data Entry'!I89=3, "Other")</f>
        <v>#N/A</v>
      </c>
      <c r="J88" t="e" cm="1">
        <f t="array" ref="J88">_xlfn.IFS('ES Data Entry'!J89= 1, "Male", 'ES Data Entry'!J89= 2, "Female", 'ES Data Entry'!J89= 3, "Transgender Male", 'ES Data Entry'!J89= 4, "Transgender Female",'ES Data Entry'!J89= 5, "Non-binary", 'ES Data Entry'!J89= 6, "Other", 'ES Data Entry'!J89= 7, "Unknown")</f>
        <v>#N/A</v>
      </c>
      <c r="K88" s="180">
        <f>'ES Data Entry'!K89</f>
        <v>0</v>
      </c>
      <c r="L88" s="291" t="e">
        <f>'ES Data Entry'!#REF!</f>
        <v>#REF!</v>
      </c>
      <c r="M88" t="e">
        <f>'ES Raw Data'!N91</f>
        <v>#DIV/0!</v>
      </c>
      <c r="N88" t="e">
        <f>'ES Raw Data'!O91</f>
        <v>#DIV/0!</v>
      </c>
      <c r="O88" t="e">
        <f>'ES Raw Data'!P91</f>
        <v>#DIV/0!</v>
      </c>
      <c r="P88" t="e">
        <f>'ES Raw Data'!Q91</f>
        <v>#DIV/0!</v>
      </c>
      <c r="Q88" t="e">
        <f>'ES Raw Data'!R91</f>
        <v>#DIV/0!</v>
      </c>
      <c r="R88" t="e">
        <f>'ES Raw Data'!S91</f>
        <v>#DIV/0!</v>
      </c>
      <c r="S88" t="e">
        <f>'ES Raw Data'!T91</f>
        <v>#DIV/0!</v>
      </c>
      <c r="T88" t="e">
        <f>'ES Raw Data'!U91</f>
        <v>#DIV/0!</v>
      </c>
      <c r="U88" t="e">
        <f>'ES Raw Data'!V91</f>
        <v>#DIV/0!</v>
      </c>
      <c r="V88" t="e">
        <f>'ES Raw Data'!W91</f>
        <v>#DIV/0!</v>
      </c>
    </row>
    <row r="89" spans="1:22">
      <c r="A89">
        <f>'ES Data Entry'!D90</f>
        <v>0</v>
      </c>
      <c r="B89">
        <f>'ES Data Entry'!E90</f>
        <v>0</v>
      </c>
      <c r="C89">
        <f>'ES Data Entry'!F90</f>
        <v>0</v>
      </c>
      <c r="D89" s="180" t="e">
        <f>'ES Data Entry'!#REF!</f>
        <v>#REF!</v>
      </c>
      <c r="E89" t="str" cm="1">
        <f t="array" ref="E89">_xlfn.IFS('ES Data Entry'!G90=0,"Kindergarten",'ES Data Entry'!G90=1,"1st Grade",'ES Data Entry'!G90=2,"2nd Grade",'ES Data Entry'!G90=3,"3rd Grade",'ES Data Entry'!G90=4,"4th Grade",'ES Data Entry'!G90=5,"5th Grade")</f>
        <v>Kindergarten</v>
      </c>
      <c r="F89" t="e">
        <f>'ES Data Entry'!#REF!</f>
        <v>#REF!</v>
      </c>
      <c r="G89" t="e" cm="1">
        <f t="array" ref="G89">_xlfn.IFS('ES Data Entry'!L90=2, "Virtual", 'ES Data Entry'!L90=1, "In-person",'ES Data Entry'!L90=3, "Hybrid")</f>
        <v>#N/A</v>
      </c>
      <c r="H89" t="e" cm="1">
        <f t="array" ref="H89">_xlfn.IFS('ES Data Entry'!H90= 1, "American Indian/Alaskan Native", 'ES Data Entry'!H90= 2, "Asian", 'ES Data Entry'!H90= 3, "Native Hawaiian/Pacific Islander", 'ES Data Entry'!H90= 4, "Black/African American",'ES Data Entry'!H90= 5,  "White", 'ES Data Entry'!H90= 6, "Other", 'ES Data Entry'!H90= 7, "Two races or more", 'ES Data Entry'!H90= 8, "Unknown")</f>
        <v>#N/A</v>
      </c>
      <c r="I89" t="e" cm="1">
        <f t="array" ref="I89">_xlfn.IFS('ES Data Entry'!I90=1, "Hispanic/Latino", 'ES Data Entry'!I90=2, "Not Hispanic/Latino", 'ES Data Entry'!I90=3, "Other")</f>
        <v>#N/A</v>
      </c>
      <c r="J89" t="e" cm="1">
        <f t="array" ref="J89">_xlfn.IFS('ES Data Entry'!J90= 1, "Male", 'ES Data Entry'!J90= 2, "Female", 'ES Data Entry'!J90= 3, "Transgender Male", 'ES Data Entry'!J90= 4, "Transgender Female",'ES Data Entry'!J90= 5, "Non-binary", 'ES Data Entry'!J90= 6, "Other", 'ES Data Entry'!J90= 7, "Unknown")</f>
        <v>#N/A</v>
      </c>
      <c r="K89" s="180">
        <f>'ES Data Entry'!K90</f>
        <v>0</v>
      </c>
      <c r="L89" s="291" t="e">
        <f>'ES Data Entry'!#REF!</f>
        <v>#REF!</v>
      </c>
      <c r="M89" t="e">
        <f>'ES Raw Data'!N92</f>
        <v>#DIV/0!</v>
      </c>
      <c r="N89" t="e">
        <f>'ES Raw Data'!O92</f>
        <v>#DIV/0!</v>
      </c>
      <c r="O89" t="e">
        <f>'ES Raw Data'!P92</f>
        <v>#DIV/0!</v>
      </c>
      <c r="P89" t="e">
        <f>'ES Raw Data'!Q92</f>
        <v>#DIV/0!</v>
      </c>
      <c r="Q89" t="e">
        <f>'ES Raw Data'!R92</f>
        <v>#DIV/0!</v>
      </c>
      <c r="R89" t="e">
        <f>'ES Raw Data'!S92</f>
        <v>#DIV/0!</v>
      </c>
      <c r="S89" t="e">
        <f>'ES Raw Data'!T92</f>
        <v>#DIV/0!</v>
      </c>
      <c r="T89" t="e">
        <f>'ES Raw Data'!U92</f>
        <v>#DIV/0!</v>
      </c>
      <c r="U89" t="e">
        <f>'ES Raw Data'!V92</f>
        <v>#DIV/0!</v>
      </c>
      <c r="V89" t="e">
        <f>'ES Raw Data'!W92</f>
        <v>#DIV/0!</v>
      </c>
    </row>
    <row r="90" spans="1:22">
      <c r="A90">
        <f>'ES Data Entry'!D91</f>
        <v>0</v>
      </c>
      <c r="B90">
        <f>'ES Data Entry'!E91</f>
        <v>0</v>
      </c>
      <c r="C90">
        <f>'ES Data Entry'!F91</f>
        <v>0</v>
      </c>
      <c r="D90" s="180" t="e">
        <f>'ES Data Entry'!#REF!</f>
        <v>#REF!</v>
      </c>
      <c r="E90" t="str" cm="1">
        <f t="array" ref="E90">_xlfn.IFS('ES Data Entry'!G91=0,"Kindergarten",'ES Data Entry'!G91=1,"1st Grade",'ES Data Entry'!G91=2,"2nd Grade",'ES Data Entry'!G91=3,"3rd Grade",'ES Data Entry'!G91=4,"4th Grade",'ES Data Entry'!G91=5,"5th Grade")</f>
        <v>Kindergarten</v>
      </c>
      <c r="F90" t="e">
        <f>'ES Data Entry'!#REF!</f>
        <v>#REF!</v>
      </c>
      <c r="G90" t="e" cm="1">
        <f t="array" ref="G90">_xlfn.IFS('ES Data Entry'!L91=2, "Virtual", 'ES Data Entry'!L91=1, "In-person",'ES Data Entry'!L91=3, "Hybrid")</f>
        <v>#N/A</v>
      </c>
      <c r="H90" t="e" cm="1">
        <f t="array" ref="H90">_xlfn.IFS('ES Data Entry'!H91= 1, "American Indian/Alaskan Native", 'ES Data Entry'!H91= 2, "Asian", 'ES Data Entry'!H91= 3, "Native Hawaiian/Pacific Islander", 'ES Data Entry'!H91= 4, "Black/African American",'ES Data Entry'!H91= 5,  "White", 'ES Data Entry'!H91= 6, "Other", 'ES Data Entry'!H91= 7, "Two races or more", 'ES Data Entry'!H91= 8, "Unknown")</f>
        <v>#N/A</v>
      </c>
      <c r="I90" t="e" cm="1">
        <f t="array" ref="I90">_xlfn.IFS('ES Data Entry'!I91=1, "Hispanic/Latino", 'ES Data Entry'!I91=2, "Not Hispanic/Latino", 'ES Data Entry'!I91=3, "Other")</f>
        <v>#N/A</v>
      </c>
      <c r="J90" t="e" cm="1">
        <f t="array" ref="J90">_xlfn.IFS('ES Data Entry'!J91= 1, "Male", 'ES Data Entry'!J91= 2, "Female", 'ES Data Entry'!J91= 3, "Transgender Male", 'ES Data Entry'!J91= 4, "Transgender Female",'ES Data Entry'!J91= 5, "Non-binary", 'ES Data Entry'!J91= 6, "Other", 'ES Data Entry'!J91= 7, "Unknown")</f>
        <v>#N/A</v>
      </c>
      <c r="K90" s="180">
        <f>'ES Data Entry'!K91</f>
        <v>0</v>
      </c>
      <c r="L90" s="291" t="e">
        <f>'ES Data Entry'!#REF!</f>
        <v>#REF!</v>
      </c>
      <c r="M90" t="e">
        <f>'ES Raw Data'!N93</f>
        <v>#DIV/0!</v>
      </c>
      <c r="N90" t="e">
        <f>'ES Raw Data'!O93</f>
        <v>#DIV/0!</v>
      </c>
      <c r="O90" t="e">
        <f>'ES Raw Data'!P93</f>
        <v>#DIV/0!</v>
      </c>
      <c r="P90" t="e">
        <f>'ES Raw Data'!Q93</f>
        <v>#DIV/0!</v>
      </c>
      <c r="Q90" t="e">
        <f>'ES Raw Data'!R93</f>
        <v>#DIV/0!</v>
      </c>
      <c r="R90" t="e">
        <f>'ES Raw Data'!S93</f>
        <v>#DIV/0!</v>
      </c>
      <c r="S90" t="e">
        <f>'ES Raw Data'!T93</f>
        <v>#DIV/0!</v>
      </c>
      <c r="T90" t="e">
        <f>'ES Raw Data'!U93</f>
        <v>#DIV/0!</v>
      </c>
      <c r="U90" t="e">
        <f>'ES Raw Data'!V93</f>
        <v>#DIV/0!</v>
      </c>
      <c r="V90" t="e">
        <f>'ES Raw Data'!W93</f>
        <v>#DIV/0!</v>
      </c>
    </row>
    <row r="91" spans="1:22">
      <c r="A91">
        <f>'ES Data Entry'!D92</f>
        <v>0</v>
      </c>
      <c r="B91">
        <f>'ES Data Entry'!E92</f>
        <v>0</v>
      </c>
      <c r="C91">
        <f>'ES Data Entry'!F92</f>
        <v>0</v>
      </c>
      <c r="D91" s="180" t="e">
        <f>'ES Data Entry'!#REF!</f>
        <v>#REF!</v>
      </c>
      <c r="E91" t="str" cm="1">
        <f t="array" ref="E91">_xlfn.IFS('ES Data Entry'!G92=0,"Kindergarten",'ES Data Entry'!G92=1,"1st Grade",'ES Data Entry'!G92=2,"2nd Grade",'ES Data Entry'!G92=3,"3rd Grade",'ES Data Entry'!G92=4,"4th Grade",'ES Data Entry'!G92=5,"5th Grade")</f>
        <v>Kindergarten</v>
      </c>
      <c r="F91" t="e">
        <f>'ES Data Entry'!#REF!</f>
        <v>#REF!</v>
      </c>
      <c r="G91" t="e" cm="1">
        <f t="array" ref="G91">_xlfn.IFS('ES Data Entry'!L92=2, "Virtual", 'ES Data Entry'!L92=1, "In-person",'ES Data Entry'!L92=3, "Hybrid")</f>
        <v>#N/A</v>
      </c>
      <c r="H91" t="e" cm="1">
        <f t="array" ref="H91">_xlfn.IFS('ES Data Entry'!H92= 1, "American Indian/Alaskan Native", 'ES Data Entry'!H92= 2, "Asian", 'ES Data Entry'!H92= 3, "Native Hawaiian/Pacific Islander", 'ES Data Entry'!H92= 4, "Black/African American",'ES Data Entry'!H92= 5,  "White", 'ES Data Entry'!H92= 6, "Other", 'ES Data Entry'!H92= 7, "Two races or more", 'ES Data Entry'!H92= 8, "Unknown")</f>
        <v>#N/A</v>
      </c>
      <c r="I91" t="e" cm="1">
        <f t="array" ref="I91">_xlfn.IFS('ES Data Entry'!I92=1, "Hispanic/Latino", 'ES Data Entry'!I92=2, "Not Hispanic/Latino", 'ES Data Entry'!I92=3, "Other")</f>
        <v>#N/A</v>
      </c>
      <c r="J91" t="e" cm="1">
        <f t="array" ref="J91">_xlfn.IFS('ES Data Entry'!J92= 1, "Male", 'ES Data Entry'!J92= 2, "Female", 'ES Data Entry'!J92= 3, "Transgender Male", 'ES Data Entry'!J92= 4, "Transgender Female",'ES Data Entry'!J92= 5, "Non-binary", 'ES Data Entry'!J92= 6, "Other", 'ES Data Entry'!J92= 7, "Unknown")</f>
        <v>#N/A</v>
      </c>
      <c r="K91" s="180">
        <f>'ES Data Entry'!K92</f>
        <v>0</v>
      </c>
      <c r="L91" s="291" t="e">
        <f>'ES Data Entry'!#REF!</f>
        <v>#REF!</v>
      </c>
      <c r="M91" t="e">
        <f>'ES Raw Data'!N94</f>
        <v>#DIV/0!</v>
      </c>
      <c r="N91" t="e">
        <f>'ES Raw Data'!O94</f>
        <v>#DIV/0!</v>
      </c>
      <c r="O91" t="e">
        <f>'ES Raw Data'!P94</f>
        <v>#DIV/0!</v>
      </c>
      <c r="P91" t="e">
        <f>'ES Raw Data'!Q94</f>
        <v>#DIV/0!</v>
      </c>
      <c r="Q91" t="e">
        <f>'ES Raw Data'!R94</f>
        <v>#DIV/0!</v>
      </c>
      <c r="R91" t="e">
        <f>'ES Raw Data'!S94</f>
        <v>#DIV/0!</v>
      </c>
      <c r="S91" t="e">
        <f>'ES Raw Data'!T94</f>
        <v>#DIV/0!</v>
      </c>
      <c r="T91" t="e">
        <f>'ES Raw Data'!U94</f>
        <v>#DIV/0!</v>
      </c>
      <c r="U91" t="e">
        <f>'ES Raw Data'!V94</f>
        <v>#DIV/0!</v>
      </c>
      <c r="V91" t="e">
        <f>'ES Raw Data'!W94</f>
        <v>#DIV/0!</v>
      </c>
    </row>
    <row r="92" spans="1:22">
      <c r="A92">
        <f>'ES Data Entry'!D93</f>
        <v>0</v>
      </c>
      <c r="B92">
        <f>'ES Data Entry'!E93</f>
        <v>0</v>
      </c>
      <c r="C92">
        <f>'ES Data Entry'!F93</f>
        <v>0</v>
      </c>
      <c r="D92" s="180" t="e">
        <f>'ES Data Entry'!#REF!</f>
        <v>#REF!</v>
      </c>
      <c r="E92" t="str" cm="1">
        <f t="array" ref="E92">_xlfn.IFS('ES Data Entry'!G93=0,"Kindergarten",'ES Data Entry'!G93=1,"1st Grade",'ES Data Entry'!G93=2,"2nd Grade",'ES Data Entry'!G93=3,"3rd Grade",'ES Data Entry'!G93=4,"4th Grade",'ES Data Entry'!G93=5,"5th Grade")</f>
        <v>Kindergarten</v>
      </c>
      <c r="F92" t="e">
        <f>'ES Data Entry'!#REF!</f>
        <v>#REF!</v>
      </c>
      <c r="G92" t="e" cm="1">
        <f t="array" ref="G92">_xlfn.IFS('ES Data Entry'!L93=2, "Virtual", 'ES Data Entry'!L93=1, "In-person",'ES Data Entry'!L93=3, "Hybrid")</f>
        <v>#N/A</v>
      </c>
      <c r="H92" t="e" cm="1">
        <f t="array" ref="H92">_xlfn.IFS('ES Data Entry'!H93= 1, "American Indian/Alaskan Native", 'ES Data Entry'!H93= 2, "Asian", 'ES Data Entry'!H93= 3, "Native Hawaiian/Pacific Islander", 'ES Data Entry'!H93= 4, "Black/African American",'ES Data Entry'!H93= 5,  "White", 'ES Data Entry'!H93= 6, "Other", 'ES Data Entry'!H93= 7, "Two races or more", 'ES Data Entry'!H93= 8, "Unknown")</f>
        <v>#N/A</v>
      </c>
      <c r="I92" t="e" cm="1">
        <f t="array" ref="I92">_xlfn.IFS('ES Data Entry'!I93=1, "Hispanic/Latino", 'ES Data Entry'!I93=2, "Not Hispanic/Latino", 'ES Data Entry'!I93=3, "Other")</f>
        <v>#N/A</v>
      </c>
      <c r="J92" t="e" cm="1">
        <f t="array" ref="J92">_xlfn.IFS('ES Data Entry'!J93= 1, "Male", 'ES Data Entry'!J93= 2, "Female", 'ES Data Entry'!J93= 3, "Transgender Male", 'ES Data Entry'!J93= 4, "Transgender Female",'ES Data Entry'!J93= 5, "Non-binary", 'ES Data Entry'!J93= 6, "Other", 'ES Data Entry'!J93= 7, "Unknown")</f>
        <v>#N/A</v>
      </c>
      <c r="K92" s="180">
        <f>'ES Data Entry'!K93</f>
        <v>0</v>
      </c>
      <c r="L92" s="291" t="e">
        <f>'ES Data Entry'!#REF!</f>
        <v>#REF!</v>
      </c>
      <c r="M92" t="e">
        <f>'ES Raw Data'!N95</f>
        <v>#DIV/0!</v>
      </c>
      <c r="N92" t="e">
        <f>'ES Raw Data'!O95</f>
        <v>#DIV/0!</v>
      </c>
      <c r="O92" t="e">
        <f>'ES Raw Data'!P95</f>
        <v>#DIV/0!</v>
      </c>
      <c r="P92" t="e">
        <f>'ES Raw Data'!Q95</f>
        <v>#DIV/0!</v>
      </c>
      <c r="Q92" t="e">
        <f>'ES Raw Data'!R95</f>
        <v>#DIV/0!</v>
      </c>
      <c r="R92" t="e">
        <f>'ES Raw Data'!S95</f>
        <v>#DIV/0!</v>
      </c>
      <c r="S92" t="e">
        <f>'ES Raw Data'!T95</f>
        <v>#DIV/0!</v>
      </c>
      <c r="T92" t="e">
        <f>'ES Raw Data'!U95</f>
        <v>#DIV/0!</v>
      </c>
      <c r="U92" t="e">
        <f>'ES Raw Data'!V95</f>
        <v>#DIV/0!</v>
      </c>
      <c r="V92" t="e">
        <f>'ES Raw Data'!W95</f>
        <v>#DIV/0!</v>
      </c>
    </row>
    <row r="93" spans="1:22">
      <c r="A93">
        <f>'ES Data Entry'!D94</f>
        <v>0</v>
      </c>
      <c r="B93">
        <f>'ES Data Entry'!E94</f>
        <v>0</v>
      </c>
      <c r="C93">
        <f>'ES Data Entry'!F94</f>
        <v>0</v>
      </c>
      <c r="D93" s="180" t="e">
        <f>'ES Data Entry'!#REF!</f>
        <v>#REF!</v>
      </c>
      <c r="E93" t="str" cm="1">
        <f t="array" ref="E93">_xlfn.IFS('ES Data Entry'!G94=0,"Kindergarten",'ES Data Entry'!G94=1,"1st Grade",'ES Data Entry'!G94=2,"2nd Grade",'ES Data Entry'!G94=3,"3rd Grade",'ES Data Entry'!G94=4,"4th Grade",'ES Data Entry'!G94=5,"5th Grade")</f>
        <v>Kindergarten</v>
      </c>
      <c r="F93" t="e">
        <f>'ES Data Entry'!#REF!</f>
        <v>#REF!</v>
      </c>
      <c r="G93" t="e" cm="1">
        <f t="array" ref="G93">_xlfn.IFS('ES Data Entry'!L94=2, "Virtual", 'ES Data Entry'!L94=1, "In-person",'ES Data Entry'!L94=3, "Hybrid")</f>
        <v>#N/A</v>
      </c>
      <c r="H93" t="e" cm="1">
        <f t="array" ref="H93">_xlfn.IFS('ES Data Entry'!H94= 1, "American Indian/Alaskan Native", 'ES Data Entry'!H94= 2, "Asian", 'ES Data Entry'!H94= 3, "Native Hawaiian/Pacific Islander", 'ES Data Entry'!H94= 4, "Black/African American",'ES Data Entry'!H94= 5,  "White", 'ES Data Entry'!H94= 6, "Other", 'ES Data Entry'!H94= 7, "Two races or more", 'ES Data Entry'!H94= 8, "Unknown")</f>
        <v>#N/A</v>
      </c>
      <c r="I93" t="e" cm="1">
        <f t="array" ref="I93">_xlfn.IFS('ES Data Entry'!I94=1, "Hispanic/Latino", 'ES Data Entry'!I94=2, "Not Hispanic/Latino", 'ES Data Entry'!I94=3, "Other")</f>
        <v>#N/A</v>
      </c>
      <c r="J93" t="e" cm="1">
        <f t="array" ref="J93">_xlfn.IFS('ES Data Entry'!J94= 1, "Male", 'ES Data Entry'!J94= 2, "Female", 'ES Data Entry'!J94= 3, "Transgender Male", 'ES Data Entry'!J94= 4, "Transgender Female",'ES Data Entry'!J94= 5, "Non-binary", 'ES Data Entry'!J94= 6, "Other", 'ES Data Entry'!J94= 7, "Unknown")</f>
        <v>#N/A</v>
      </c>
      <c r="K93" s="180">
        <f>'ES Data Entry'!K94</f>
        <v>0</v>
      </c>
      <c r="L93" s="291" t="e">
        <f>'ES Data Entry'!#REF!</f>
        <v>#REF!</v>
      </c>
      <c r="M93" t="e">
        <f>'ES Raw Data'!N96</f>
        <v>#DIV/0!</v>
      </c>
      <c r="N93" t="e">
        <f>'ES Raw Data'!O96</f>
        <v>#DIV/0!</v>
      </c>
      <c r="O93" t="e">
        <f>'ES Raw Data'!P96</f>
        <v>#DIV/0!</v>
      </c>
      <c r="P93" t="e">
        <f>'ES Raw Data'!Q96</f>
        <v>#DIV/0!</v>
      </c>
      <c r="Q93" t="e">
        <f>'ES Raw Data'!R96</f>
        <v>#DIV/0!</v>
      </c>
      <c r="R93" t="e">
        <f>'ES Raw Data'!S96</f>
        <v>#DIV/0!</v>
      </c>
      <c r="S93" t="e">
        <f>'ES Raw Data'!T96</f>
        <v>#DIV/0!</v>
      </c>
      <c r="T93" t="e">
        <f>'ES Raw Data'!U96</f>
        <v>#DIV/0!</v>
      </c>
      <c r="U93" t="e">
        <f>'ES Raw Data'!V96</f>
        <v>#DIV/0!</v>
      </c>
      <c r="V93" t="e">
        <f>'ES Raw Data'!W96</f>
        <v>#DIV/0!</v>
      </c>
    </row>
    <row r="94" spans="1:22">
      <c r="A94">
        <f>'ES Data Entry'!D95</f>
        <v>0</v>
      </c>
      <c r="B94">
        <f>'ES Data Entry'!E95</f>
        <v>0</v>
      </c>
      <c r="C94">
        <f>'ES Data Entry'!F95</f>
        <v>0</v>
      </c>
      <c r="D94" s="180" t="e">
        <f>'ES Data Entry'!#REF!</f>
        <v>#REF!</v>
      </c>
      <c r="E94" t="str" cm="1">
        <f t="array" ref="E94">_xlfn.IFS('ES Data Entry'!G95=0,"Kindergarten",'ES Data Entry'!G95=1,"1st Grade",'ES Data Entry'!G95=2,"2nd Grade",'ES Data Entry'!G95=3,"3rd Grade",'ES Data Entry'!G95=4,"4th Grade",'ES Data Entry'!G95=5,"5th Grade")</f>
        <v>Kindergarten</v>
      </c>
      <c r="F94" t="e">
        <f>'ES Data Entry'!#REF!</f>
        <v>#REF!</v>
      </c>
      <c r="G94" t="e" cm="1">
        <f t="array" ref="G94">_xlfn.IFS('ES Data Entry'!L95=2, "Virtual", 'ES Data Entry'!L95=1, "In-person",'ES Data Entry'!L95=3, "Hybrid")</f>
        <v>#N/A</v>
      </c>
      <c r="H94" t="e" cm="1">
        <f t="array" ref="H94">_xlfn.IFS('ES Data Entry'!H95= 1, "American Indian/Alaskan Native", 'ES Data Entry'!H95= 2, "Asian", 'ES Data Entry'!H95= 3, "Native Hawaiian/Pacific Islander", 'ES Data Entry'!H95= 4, "Black/African American",'ES Data Entry'!H95= 5,  "White", 'ES Data Entry'!H95= 6, "Other", 'ES Data Entry'!H95= 7, "Two races or more", 'ES Data Entry'!H95= 8, "Unknown")</f>
        <v>#N/A</v>
      </c>
      <c r="I94" t="e" cm="1">
        <f t="array" ref="I94">_xlfn.IFS('ES Data Entry'!I95=1, "Hispanic/Latino", 'ES Data Entry'!I95=2, "Not Hispanic/Latino", 'ES Data Entry'!I95=3, "Other")</f>
        <v>#N/A</v>
      </c>
      <c r="J94" t="e" cm="1">
        <f t="array" ref="J94">_xlfn.IFS('ES Data Entry'!J95= 1, "Male", 'ES Data Entry'!J95= 2, "Female", 'ES Data Entry'!J95= 3, "Transgender Male", 'ES Data Entry'!J95= 4, "Transgender Female",'ES Data Entry'!J95= 5, "Non-binary", 'ES Data Entry'!J95= 6, "Other", 'ES Data Entry'!J95= 7, "Unknown")</f>
        <v>#N/A</v>
      </c>
      <c r="K94" s="180">
        <f>'ES Data Entry'!K95</f>
        <v>0</v>
      </c>
      <c r="L94" s="291" t="e">
        <f>'ES Data Entry'!#REF!</f>
        <v>#REF!</v>
      </c>
      <c r="M94" t="e">
        <f>'ES Raw Data'!N97</f>
        <v>#DIV/0!</v>
      </c>
      <c r="N94" t="e">
        <f>'ES Raw Data'!O97</f>
        <v>#DIV/0!</v>
      </c>
      <c r="O94" t="e">
        <f>'ES Raw Data'!P97</f>
        <v>#DIV/0!</v>
      </c>
      <c r="P94" t="e">
        <f>'ES Raw Data'!Q97</f>
        <v>#DIV/0!</v>
      </c>
      <c r="Q94" t="e">
        <f>'ES Raw Data'!R97</f>
        <v>#DIV/0!</v>
      </c>
      <c r="R94" t="e">
        <f>'ES Raw Data'!S97</f>
        <v>#DIV/0!</v>
      </c>
      <c r="S94" t="e">
        <f>'ES Raw Data'!T97</f>
        <v>#DIV/0!</v>
      </c>
      <c r="T94" t="e">
        <f>'ES Raw Data'!U97</f>
        <v>#DIV/0!</v>
      </c>
      <c r="U94" t="e">
        <f>'ES Raw Data'!V97</f>
        <v>#DIV/0!</v>
      </c>
      <c r="V94" t="e">
        <f>'ES Raw Data'!W97</f>
        <v>#DIV/0!</v>
      </c>
    </row>
    <row r="95" spans="1:22">
      <c r="A95">
        <f>'ES Data Entry'!D96</f>
        <v>0</v>
      </c>
      <c r="B95">
        <f>'ES Data Entry'!E96</f>
        <v>0</v>
      </c>
      <c r="C95">
        <f>'ES Data Entry'!F96</f>
        <v>0</v>
      </c>
      <c r="D95" s="180" t="e">
        <f>'ES Data Entry'!#REF!</f>
        <v>#REF!</v>
      </c>
      <c r="E95" t="str" cm="1">
        <f t="array" ref="E95">_xlfn.IFS('ES Data Entry'!G96=0,"Kindergarten",'ES Data Entry'!G96=1,"1st Grade",'ES Data Entry'!G96=2,"2nd Grade",'ES Data Entry'!G96=3,"3rd Grade",'ES Data Entry'!G96=4,"4th Grade",'ES Data Entry'!G96=5,"5th Grade")</f>
        <v>Kindergarten</v>
      </c>
      <c r="F95" t="e">
        <f>'ES Data Entry'!#REF!</f>
        <v>#REF!</v>
      </c>
      <c r="G95" t="e" cm="1">
        <f t="array" ref="G95">_xlfn.IFS('ES Data Entry'!L96=2, "Virtual", 'ES Data Entry'!L96=1, "In-person",'ES Data Entry'!L96=3, "Hybrid")</f>
        <v>#N/A</v>
      </c>
      <c r="H95" t="e" cm="1">
        <f t="array" ref="H95">_xlfn.IFS('ES Data Entry'!H96= 1, "American Indian/Alaskan Native", 'ES Data Entry'!H96= 2, "Asian", 'ES Data Entry'!H96= 3, "Native Hawaiian/Pacific Islander", 'ES Data Entry'!H96= 4, "Black/African American",'ES Data Entry'!H96= 5,  "White", 'ES Data Entry'!H96= 6, "Other", 'ES Data Entry'!H96= 7, "Two races or more", 'ES Data Entry'!H96= 8, "Unknown")</f>
        <v>#N/A</v>
      </c>
      <c r="I95" t="e" cm="1">
        <f t="array" ref="I95">_xlfn.IFS('ES Data Entry'!I96=1, "Hispanic/Latino", 'ES Data Entry'!I96=2, "Not Hispanic/Latino", 'ES Data Entry'!I96=3, "Other")</f>
        <v>#N/A</v>
      </c>
      <c r="J95" t="e" cm="1">
        <f t="array" ref="J95">_xlfn.IFS('ES Data Entry'!J96= 1, "Male", 'ES Data Entry'!J96= 2, "Female", 'ES Data Entry'!J96= 3, "Transgender Male", 'ES Data Entry'!J96= 4, "Transgender Female",'ES Data Entry'!J96= 5, "Non-binary", 'ES Data Entry'!J96= 6, "Other", 'ES Data Entry'!J96= 7, "Unknown")</f>
        <v>#N/A</v>
      </c>
      <c r="K95" s="180">
        <f>'ES Data Entry'!K96</f>
        <v>0</v>
      </c>
      <c r="L95" s="291" t="e">
        <f>'ES Data Entry'!#REF!</f>
        <v>#REF!</v>
      </c>
      <c r="M95" t="e">
        <f>'ES Raw Data'!N98</f>
        <v>#DIV/0!</v>
      </c>
      <c r="N95" t="e">
        <f>'ES Raw Data'!O98</f>
        <v>#DIV/0!</v>
      </c>
      <c r="O95" t="e">
        <f>'ES Raw Data'!P98</f>
        <v>#DIV/0!</v>
      </c>
      <c r="P95" t="e">
        <f>'ES Raw Data'!Q98</f>
        <v>#DIV/0!</v>
      </c>
      <c r="Q95" t="e">
        <f>'ES Raw Data'!R98</f>
        <v>#DIV/0!</v>
      </c>
      <c r="R95" t="e">
        <f>'ES Raw Data'!S98</f>
        <v>#DIV/0!</v>
      </c>
      <c r="S95" t="e">
        <f>'ES Raw Data'!T98</f>
        <v>#DIV/0!</v>
      </c>
      <c r="T95" t="e">
        <f>'ES Raw Data'!U98</f>
        <v>#DIV/0!</v>
      </c>
      <c r="U95" t="e">
        <f>'ES Raw Data'!V98</f>
        <v>#DIV/0!</v>
      </c>
      <c r="V95" t="e">
        <f>'ES Raw Data'!W98</f>
        <v>#DIV/0!</v>
      </c>
    </row>
    <row r="96" spans="1:22">
      <c r="A96">
        <f>'ES Data Entry'!D97</f>
        <v>0</v>
      </c>
      <c r="B96">
        <f>'ES Data Entry'!E97</f>
        <v>0</v>
      </c>
      <c r="C96">
        <f>'ES Data Entry'!F97</f>
        <v>0</v>
      </c>
      <c r="D96" s="180" t="e">
        <f>'ES Data Entry'!#REF!</f>
        <v>#REF!</v>
      </c>
      <c r="E96" t="str" cm="1">
        <f t="array" ref="E96">_xlfn.IFS('ES Data Entry'!G97=0,"Kindergarten",'ES Data Entry'!G97=1,"1st Grade",'ES Data Entry'!G97=2,"2nd Grade",'ES Data Entry'!G97=3,"3rd Grade",'ES Data Entry'!G97=4,"4th Grade",'ES Data Entry'!G97=5,"5th Grade")</f>
        <v>Kindergarten</v>
      </c>
      <c r="F96" t="e">
        <f>'ES Data Entry'!#REF!</f>
        <v>#REF!</v>
      </c>
      <c r="G96" t="e" cm="1">
        <f t="array" ref="G96">_xlfn.IFS('ES Data Entry'!L97=2, "Virtual", 'ES Data Entry'!L97=1, "In-person",'ES Data Entry'!L97=3, "Hybrid")</f>
        <v>#N/A</v>
      </c>
      <c r="H96" t="e" cm="1">
        <f t="array" ref="H96">_xlfn.IFS('ES Data Entry'!H97= 1, "American Indian/Alaskan Native", 'ES Data Entry'!H97= 2, "Asian", 'ES Data Entry'!H97= 3, "Native Hawaiian/Pacific Islander", 'ES Data Entry'!H97= 4, "Black/African American",'ES Data Entry'!H97= 5,  "White", 'ES Data Entry'!H97= 6, "Other", 'ES Data Entry'!H97= 7, "Two races or more", 'ES Data Entry'!H97= 8, "Unknown")</f>
        <v>#N/A</v>
      </c>
      <c r="I96" t="e" cm="1">
        <f t="array" ref="I96">_xlfn.IFS('ES Data Entry'!I97=1, "Hispanic/Latino", 'ES Data Entry'!I97=2, "Not Hispanic/Latino", 'ES Data Entry'!I97=3, "Other")</f>
        <v>#N/A</v>
      </c>
      <c r="J96" t="e" cm="1">
        <f t="array" ref="J96">_xlfn.IFS('ES Data Entry'!J97= 1, "Male", 'ES Data Entry'!J97= 2, "Female", 'ES Data Entry'!J97= 3, "Transgender Male", 'ES Data Entry'!J97= 4, "Transgender Female",'ES Data Entry'!J97= 5, "Non-binary", 'ES Data Entry'!J97= 6, "Other", 'ES Data Entry'!J97= 7, "Unknown")</f>
        <v>#N/A</v>
      </c>
      <c r="K96" s="180">
        <f>'ES Data Entry'!K97</f>
        <v>0</v>
      </c>
      <c r="L96" s="291" t="e">
        <f>'ES Data Entry'!#REF!</f>
        <v>#REF!</v>
      </c>
      <c r="M96" t="e">
        <f>'ES Raw Data'!N99</f>
        <v>#DIV/0!</v>
      </c>
      <c r="N96" t="e">
        <f>'ES Raw Data'!O99</f>
        <v>#DIV/0!</v>
      </c>
      <c r="O96" t="e">
        <f>'ES Raw Data'!P99</f>
        <v>#DIV/0!</v>
      </c>
      <c r="P96" t="e">
        <f>'ES Raw Data'!Q99</f>
        <v>#DIV/0!</v>
      </c>
      <c r="Q96" t="e">
        <f>'ES Raw Data'!R99</f>
        <v>#DIV/0!</v>
      </c>
      <c r="R96" t="e">
        <f>'ES Raw Data'!S99</f>
        <v>#DIV/0!</v>
      </c>
      <c r="S96" t="e">
        <f>'ES Raw Data'!T99</f>
        <v>#DIV/0!</v>
      </c>
      <c r="T96" t="e">
        <f>'ES Raw Data'!U99</f>
        <v>#DIV/0!</v>
      </c>
      <c r="U96" t="e">
        <f>'ES Raw Data'!V99</f>
        <v>#DIV/0!</v>
      </c>
      <c r="V96" t="e">
        <f>'ES Raw Data'!W99</f>
        <v>#DIV/0!</v>
      </c>
    </row>
    <row r="97" spans="1:22">
      <c r="A97">
        <f>'ES Data Entry'!D98</f>
        <v>0</v>
      </c>
      <c r="B97">
        <f>'ES Data Entry'!E98</f>
        <v>0</v>
      </c>
      <c r="C97">
        <f>'ES Data Entry'!F98</f>
        <v>0</v>
      </c>
      <c r="D97" s="180" t="e">
        <f>'ES Data Entry'!#REF!</f>
        <v>#REF!</v>
      </c>
      <c r="E97" t="str" cm="1">
        <f t="array" ref="E97">_xlfn.IFS('ES Data Entry'!G98=0,"Kindergarten",'ES Data Entry'!G98=1,"1st Grade",'ES Data Entry'!G98=2,"2nd Grade",'ES Data Entry'!G98=3,"3rd Grade",'ES Data Entry'!G98=4,"4th Grade",'ES Data Entry'!G98=5,"5th Grade")</f>
        <v>Kindergarten</v>
      </c>
      <c r="F97" t="e">
        <f>'ES Data Entry'!#REF!</f>
        <v>#REF!</v>
      </c>
      <c r="G97" t="e" cm="1">
        <f t="array" ref="G97">_xlfn.IFS('ES Data Entry'!L98=2, "Virtual", 'ES Data Entry'!L98=1, "In-person",'ES Data Entry'!L98=3, "Hybrid")</f>
        <v>#N/A</v>
      </c>
      <c r="H97" t="e" cm="1">
        <f t="array" ref="H97">_xlfn.IFS('ES Data Entry'!H98= 1, "American Indian/Alaskan Native", 'ES Data Entry'!H98= 2, "Asian", 'ES Data Entry'!H98= 3, "Native Hawaiian/Pacific Islander", 'ES Data Entry'!H98= 4, "Black/African American",'ES Data Entry'!H98= 5,  "White", 'ES Data Entry'!H98= 6, "Other", 'ES Data Entry'!H98= 7, "Two races or more", 'ES Data Entry'!H98= 8, "Unknown")</f>
        <v>#N/A</v>
      </c>
      <c r="I97" t="e" cm="1">
        <f t="array" ref="I97">_xlfn.IFS('ES Data Entry'!I98=1, "Hispanic/Latino", 'ES Data Entry'!I98=2, "Not Hispanic/Latino", 'ES Data Entry'!I98=3, "Other")</f>
        <v>#N/A</v>
      </c>
      <c r="J97" t="e" cm="1">
        <f t="array" ref="J97">_xlfn.IFS('ES Data Entry'!J98= 1, "Male", 'ES Data Entry'!J98= 2, "Female", 'ES Data Entry'!J98= 3, "Transgender Male", 'ES Data Entry'!J98= 4, "Transgender Female",'ES Data Entry'!J98= 5, "Non-binary", 'ES Data Entry'!J98= 6, "Other", 'ES Data Entry'!J98= 7, "Unknown")</f>
        <v>#N/A</v>
      </c>
      <c r="K97" s="180">
        <f>'ES Data Entry'!K98</f>
        <v>0</v>
      </c>
      <c r="L97" s="291" t="e">
        <f>'ES Data Entry'!#REF!</f>
        <v>#REF!</v>
      </c>
      <c r="M97" t="e">
        <f>'ES Raw Data'!N100</f>
        <v>#DIV/0!</v>
      </c>
      <c r="N97" t="e">
        <f>'ES Raw Data'!O100</f>
        <v>#DIV/0!</v>
      </c>
      <c r="O97" t="e">
        <f>'ES Raw Data'!P100</f>
        <v>#DIV/0!</v>
      </c>
      <c r="P97" t="e">
        <f>'ES Raw Data'!Q100</f>
        <v>#DIV/0!</v>
      </c>
      <c r="Q97" t="e">
        <f>'ES Raw Data'!R100</f>
        <v>#DIV/0!</v>
      </c>
      <c r="R97" t="e">
        <f>'ES Raw Data'!S100</f>
        <v>#DIV/0!</v>
      </c>
      <c r="S97" t="e">
        <f>'ES Raw Data'!T100</f>
        <v>#DIV/0!</v>
      </c>
      <c r="T97" t="e">
        <f>'ES Raw Data'!U100</f>
        <v>#DIV/0!</v>
      </c>
      <c r="U97" t="e">
        <f>'ES Raw Data'!V100</f>
        <v>#DIV/0!</v>
      </c>
      <c r="V97" t="e">
        <f>'ES Raw Data'!W100</f>
        <v>#DIV/0!</v>
      </c>
    </row>
    <row r="98" spans="1:22">
      <c r="A98">
        <f>'ES Data Entry'!D99</f>
        <v>0</v>
      </c>
      <c r="B98">
        <f>'ES Data Entry'!E99</f>
        <v>0</v>
      </c>
      <c r="C98">
        <f>'ES Data Entry'!F99</f>
        <v>0</v>
      </c>
      <c r="D98" s="180" t="e">
        <f>'ES Data Entry'!#REF!</f>
        <v>#REF!</v>
      </c>
      <c r="E98" t="str" cm="1">
        <f t="array" ref="E98">_xlfn.IFS('ES Data Entry'!G99=0,"Kindergarten",'ES Data Entry'!G99=1,"1st Grade",'ES Data Entry'!G99=2,"2nd Grade",'ES Data Entry'!G99=3,"3rd Grade",'ES Data Entry'!G99=4,"4th Grade",'ES Data Entry'!G99=5,"5th Grade")</f>
        <v>Kindergarten</v>
      </c>
      <c r="F98" t="e">
        <f>'ES Data Entry'!#REF!</f>
        <v>#REF!</v>
      </c>
      <c r="G98" t="e" cm="1">
        <f t="array" ref="G98">_xlfn.IFS('ES Data Entry'!L99=2, "Virtual", 'ES Data Entry'!L99=1, "In-person",'ES Data Entry'!L99=3, "Hybrid")</f>
        <v>#N/A</v>
      </c>
      <c r="H98" t="e" cm="1">
        <f t="array" ref="H98">_xlfn.IFS('ES Data Entry'!H99= 1, "American Indian/Alaskan Native", 'ES Data Entry'!H99= 2, "Asian", 'ES Data Entry'!H99= 3, "Native Hawaiian/Pacific Islander", 'ES Data Entry'!H99= 4, "Black/African American",'ES Data Entry'!H99= 5,  "White", 'ES Data Entry'!H99= 6, "Other", 'ES Data Entry'!H99= 7, "Two races or more", 'ES Data Entry'!H99= 8, "Unknown")</f>
        <v>#N/A</v>
      </c>
      <c r="I98" t="e" cm="1">
        <f t="array" ref="I98">_xlfn.IFS('ES Data Entry'!I99=1, "Hispanic/Latino", 'ES Data Entry'!I99=2, "Not Hispanic/Latino", 'ES Data Entry'!I99=3, "Other")</f>
        <v>#N/A</v>
      </c>
      <c r="J98" t="e" cm="1">
        <f t="array" ref="J98">_xlfn.IFS('ES Data Entry'!J99= 1, "Male", 'ES Data Entry'!J99= 2, "Female", 'ES Data Entry'!J99= 3, "Transgender Male", 'ES Data Entry'!J99= 4, "Transgender Female",'ES Data Entry'!J99= 5, "Non-binary", 'ES Data Entry'!J99= 6, "Other", 'ES Data Entry'!J99= 7, "Unknown")</f>
        <v>#N/A</v>
      </c>
      <c r="K98" s="180">
        <f>'ES Data Entry'!K99</f>
        <v>0</v>
      </c>
      <c r="L98" s="291" t="e">
        <f>'ES Data Entry'!#REF!</f>
        <v>#REF!</v>
      </c>
      <c r="M98" t="e">
        <f>'ES Raw Data'!N101</f>
        <v>#DIV/0!</v>
      </c>
      <c r="N98" t="e">
        <f>'ES Raw Data'!O101</f>
        <v>#DIV/0!</v>
      </c>
      <c r="O98" t="e">
        <f>'ES Raw Data'!P101</f>
        <v>#DIV/0!</v>
      </c>
      <c r="P98" t="e">
        <f>'ES Raw Data'!Q101</f>
        <v>#DIV/0!</v>
      </c>
      <c r="Q98" t="e">
        <f>'ES Raw Data'!R101</f>
        <v>#DIV/0!</v>
      </c>
      <c r="R98" t="e">
        <f>'ES Raw Data'!S101</f>
        <v>#DIV/0!</v>
      </c>
      <c r="S98" t="e">
        <f>'ES Raw Data'!T101</f>
        <v>#DIV/0!</v>
      </c>
      <c r="T98" t="e">
        <f>'ES Raw Data'!U101</f>
        <v>#DIV/0!</v>
      </c>
      <c r="U98" t="e">
        <f>'ES Raw Data'!V101</f>
        <v>#DIV/0!</v>
      </c>
      <c r="V98" t="e">
        <f>'ES Raw Data'!W101</f>
        <v>#DIV/0!</v>
      </c>
    </row>
    <row r="99" spans="1:22">
      <c r="A99">
        <f>'ES Data Entry'!D100</f>
        <v>0</v>
      </c>
      <c r="B99">
        <f>'ES Data Entry'!E100</f>
        <v>0</v>
      </c>
      <c r="C99">
        <f>'ES Data Entry'!F100</f>
        <v>0</v>
      </c>
      <c r="D99" s="180" t="e">
        <f>'ES Data Entry'!#REF!</f>
        <v>#REF!</v>
      </c>
      <c r="E99" t="str" cm="1">
        <f t="array" ref="E99">_xlfn.IFS('ES Data Entry'!G100=0,"Kindergarten",'ES Data Entry'!G100=1,"1st Grade",'ES Data Entry'!G100=2,"2nd Grade",'ES Data Entry'!G100=3,"3rd Grade",'ES Data Entry'!G100=4,"4th Grade",'ES Data Entry'!G100=5,"5th Grade")</f>
        <v>Kindergarten</v>
      </c>
      <c r="F99" t="e">
        <f>'ES Data Entry'!#REF!</f>
        <v>#REF!</v>
      </c>
      <c r="G99" t="e" cm="1">
        <f t="array" ref="G99">_xlfn.IFS('ES Data Entry'!L100=2, "Virtual", 'ES Data Entry'!L100=1, "In-person",'ES Data Entry'!L100=3, "Hybrid")</f>
        <v>#N/A</v>
      </c>
      <c r="H99" t="e" cm="1">
        <f t="array" ref="H99">_xlfn.IFS('ES Data Entry'!H100= 1, "American Indian/Alaskan Native", 'ES Data Entry'!H100= 2, "Asian", 'ES Data Entry'!H100= 3, "Native Hawaiian/Pacific Islander", 'ES Data Entry'!H100= 4, "Black/African American",'ES Data Entry'!H100= 5,  "White", 'ES Data Entry'!H100= 6, "Other", 'ES Data Entry'!H100= 7, "Two races or more", 'ES Data Entry'!H100= 8, "Unknown")</f>
        <v>#N/A</v>
      </c>
      <c r="I99" t="e" cm="1">
        <f t="array" ref="I99">_xlfn.IFS('ES Data Entry'!I100=1, "Hispanic/Latino", 'ES Data Entry'!I100=2, "Not Hispanic/Latino", 'ES Data Entry'!I100=3, "Other")</f>
        <v>#N/A</v>
      </c>
      <c r="J99" t="e" cm="1">
        <f t="array" ref="J99">_xlfn.IFS('ES Data Entry'!J100= 1, "Male", 'ES Data Entry'!J100= 2, "Female", 'ES Data Entry'!J100= 3, "Transgender Male", 'ES Data Entry'!J100= 4, "Transgender Female",'ES Data Entry'!J100= 5, "Non-binary", 'ES Data Entry'!J100= 6, "Other", 'ES Data Entry'!J100= 7, "Unknown")</f>
        <v>#N/A</v>
      </c>
      <c r="K99" s="180">
        <f>'ES Data Entry'!K100</f>
        <v>0</v>
      </c>
      <c r="L99" s="291" t="e">
        <f>'ES Data Entry'!#REF!</f>
        <v>#REF!</v>
      </c>
      <c r="M99" t="e">
        <f>'ES Raw Data'!N102</f>
        <v>#DIV/0!</v>
      </c>
      <c r="N99" t="e">
        <f>'ES Raw Data'!O102</f>
        <v>#DIV/0!</v>
      </c>
      <c r="O99" t="e">
        <f>'ES Raw Data'!P102</f>
        <v>#DIV/0!</v>
      </c>
      <c r="P99" t="e">
        <f>'ES Raw Data'!Q102</f>
        <v>#DIV/0!</v>
      </c>
      <c r="Q99" t="e">
        <f>'ES Raw Data'!R102</f>
        <v>#DIV/0!</v>
      </c>
      <c r="R99" t="e">
        <f>'ES Raw Data'!S102</f>
        <v>#DIV/0!</v>
      </c>
      <c r="S99" t="e">
        <f>'ES Raw Data'!T102</f>
        <v>#DIV/0!</v>
      </c>
      <c r="T99" t="e">
        <f>'ES Raw Data'!U102</f>
        <v>#DIV/0!</v>
      </c>
      <c r="U99" t="e">
        <f>'ES Raw Data'!V102</f>
        <v>#DIV/0!</v>
      </c>
      <c r="V99" t="e">
        <f>'ES Raw Data'!W102</f>
        <v>#DIV/0!</v>
      </c>
    </row>
    <row r="100" spans="1:22">
      <c r="A100">
        <f>'ES Data Entry'!D101</f>
        <v>0</v>
      </c>
      <c r="B100">
        <f>'ES Data Entry'!E101</f>
        <v>0</v>
      </c>
      <c r="C100">
        <f>'ES Data Entry'!F101</f>
        <v>0</v>
      </c>
      <c r="D100" s="180" t="e">
        <f>'ES Data Entry'!#REF!</f>
        <v>#REF!</v>
      </c>
      <c r="E100" t="str" cm="1">
        <f t="array" ref="E100">_xlfn.IFS('ES Data Entry'!G101=0,"Kindergarten",'ES Data Entry'!G101=1,"1st Grade",'ES Data Entry'!G101=2,"2nd Grade",'ES Data Entry'!G101=3,"3rd Grade",'ES Data Entry'!G101=4,"4th Grade",'ES Data Entry'!G101=5,"5th Grade")</f>
        <v>Kindergarten</v>
      </c>
      <c r="F100" t="e">
        <f>'ES Data Entry'!#REF!</f>
        <v>#REF!</v>
      </c>
      <c r="G100" t="e" cm="1">
        <f t="array" ref="G100">_xlfn.IFS('ES Data Entry'!L101=2, "Virtual", 'ES Data Entry'!L101=1, "In-person",'ES Data Entry'!L101=3, "Hybrid")</f>
        <v>#N/A</v>
      </c>
      <c r="H100" t="e" cm="1">
        <f t="array" ref="H100">_xlfn.IFS('ES Data Entry'!H101= 1, "American Indian/Alaskan Native", 'ES Data Entry'!H101= 2, "Asian", 'ES Data Entry'!H101= 3, "Native Hawaiian/Pacific Islander", 'ES Data Entry'!H101= 4, "Black/African American",'ES Data Entry'!H101= 5,  "White", 'ES Data Entry'!H101= 6, "Other", 'ES Data Entry'!H101= 7, "Two races or more", 'ES Data Entry'!H101= 8, "Unknown")</f>
        <v>#N/A</v>
      </c>
      <c r="I100" t="e" cm="1">
        <f t="array" ref="I100">_xlfn.IFS('ES Data Entry'!I101=1, "Hispanic/Latino", 'ES Data Entry'!I101=2, "Not Hispanic/Latino", 'ES Data Entry'!I101=3, "Other")</f>
        <v>#N/A</v>
      </c>
      <c r="J100" t="e" cm="1">
        <f t="array" ref="J100">_xlfn.IFS('ES Data Entry'!J101= 1, "Male", 'ES Data Entry'!J101= 2, "Female", 'ES Data Entry'!J101= 3, "Transgender Male", 'ES Data Entry'!J101= 4, "Transgender Female",'ES Data Entry'!J101= 5, "Non-binary", 'ES Data Entry'!J101= 6, "Other", 'ES Data Entry'!J101= 7, "Unknown")</f>
        <v>#N/A</v>
      </c>
      <c r="K100" s="180">
        <f>'ES Data Entry'!K101</f>
        <v>0</v>
      </c>
      <c r="L100" s="291" t="e">
        <f>'ES Data Entry'!#REF!</f>
        <v>#REF!</v>
      </c>
      <c r="M100" t="e">
        <f>'ES Raw Data'!N103</f>
        <v>#DIV/0!</v>
      </c>
      <c r="N100" t="e">
        <f>'ES Raw Data'!O103</f>
        <v>#DIV/0!</v>
      </c>
      <c r="O100" t="e">
        <f>'ES Raw Data'!P103</f>
        <v>#DIV/0!</v>
      </c>
      <c r="P100" t="e">
        <f>'ES Raw Data'!Q103</f>
        <v>#DIV/0!</v>
      </c>
      <c r="Q100" t="e">
        <f>'ES Raw Data'!R103</f>
        <v>#DIV/0!</v>
      </c>
      <c r="R100" t="e">
        <f>'ES Raw Data'!S103</f>
        <v>#DIV/0!</v>
      </c>
      <c r="S100" t="e">
        <f>'ES Raw Data'!T103</f>
        <v>#DIV/0!</v>
      </c>
      <c r="T100" t="e">
        <f>'ES Raw Data'!U103</f>
        <v>#DIV/0!</v>
      </c>
      <c r="U100" t="e">
        <f>'ES Raw Data'!V103</f>
        <v>#DIV/0!</v>
      </c>
      <c r="V100" t="e">
        <f>'ES Raw Data'!W103</f>
        <v>#DIV/0!</v>
      </c>
    </row>
    <row r="101" spans="1:22">
      <c r="A101">
        <f>'ES Data Entry'!D102</f>
        <v>0</v>
      </c>
      <c r="B101">
        <f>'ES Data Entry'!E102</f>
        <v>0</v>
      </c>
      <c r="C101">
        <f>'ES Data Entry'!F102</f>
        <v>0</v>
      </c>
      <c r="D101" s="180" t="e">
        <f>'ES Data Entry'!#REF!</f>
        <v>#REF!</v>
      </c>
      <c r="E101" t="str" cm="1">
        <f t="array" ref="E101">_xlfn.IFS('ES Data Entry'!G102=0,"Kindergarten",'ES Data Entry'!G102=1,"1st Grade",'ES Data Entry'!G102=2,"2nd Grade",'ES Data Entry'!G102=3,"3rd Grade",'ES Data Entry'!G102=4,"4th Grade",'ES Data Entry'!G102=5,"5th Grade")</f>
        <v>Kindergarten</v>
      </c>
      <c r="F101" t="e">
        <f>'ES Data Entry'!#REF!</f>
        <v>#REF!</v>
      </c>
      <c r="G101" t="e" cm="1">
        <f t="array" ref="G101">_xlfn.IFS('ES Data Entry'!L102=2, "Virtual", 'ES Data Entry'!L102=1, "In-person",'ES Data Entry'!L102=3, "Hybrid")</f>
        <v>#N/A</v>
      </c>
      <c r="H101" t="e" cm="1">
        <f t="array" ref="H101">_xlfn.IFS('ES Data Entry'!H102= 1, "American Indian/Alaskan Native", 'ES Data Entry'!H102= 2, "Asian", 'ES Data Entry'!H102= 3, "Native Hawaiian/Pacific Islander", 'ES Data Entry'!H102= 4, "Black/African American",'ES Data Entry'!H102= 5,  "White", 'ES Data Entry'!H102= 6, "Other", 'ES Data Entry'!H102= 7, "Two races or more", 'ES Data Entry'!H102= 8, "Unknown")</f>
        <v>#N/A</v>
      </c>
      <c r="I101" t="e" cm="1">
        <f t="array" ref="I101">_xlfn.IFS('ES Data Entry'!I102=1, "Hispanic/Latino", 'ES Data Entry'!I102=2, "Not Hispanic/Latino", 'ES Data Entry'!I102=3, "Other")</f>
        <v>#N/A</v>
      </c>
      <c r="J101" t="e" cm="1">
        <f t="array" ref="J101">_xlfn.IFS('ES Data Entry'!J102= 1, "Male", 'ES Data Entry'!J102= 2, "Female", 'ES Data Entry'!J102= 3, "Transgender Male", 'ES Data Entry'!J102= 4, "Transgender Female",'ES Data Entry'!J102= 5, "Non-binary", 'ES Data Entry'!J102= 6, "Other", 'ES Data Entry'!J102= 7, "Unknown")</f>
        <v>#N/A</v>
      </c>
      <c r="K101" s="180">
        <f>'ES Data Entry'!K102</f>
        <v>0</v>
      </c>
      <c r="L101" s="291" t="e">
        <f>'ES Data Entry'!#REF!</f>
        <v>#REF!</v>
      </c>
      <c r="M101" t="e">
        <f>'ES Raw Data'!N104</f>
        <v>#DIV/0!</v>
      </c>
      <c r="N101" t="e">
        <f>'ES Raw Data'!O104</f>
        <v>#DIV/0!</v>
      </c>
      <c r="O101" t="e">
        <f>'ES Raw Data'!P104</f>
        <v>#DIV/0!</v>
      </c>
      <c r="P101" t="e">
        <f>'ES Raw Data'!Q104</f>
        <v>#DIV/0!</v>
      </c>
      <c r="Q101" t="e">
        <f>'ES Raw Data'!R104</f>
        <v>#DIV/0!</v>
      </c>
      <c r="R101" t="e">
        <f>'ES Raw Data'!S104</f>
        <v>#DIV/0!</v>
      </c>
      <c r="S101" t="e">
        <f>'ES Raw Data'!T104</f>
        <v>#DIV/0!</v>
      </c>
      <c r="T101" t="e">
        <f>'ES Raw Data'!U104</f>
        <v>#DIV/0!</v>
      </c>
      <c r="U101" t="e">
        <f>'ES Raw Data'!V104</f>
        <v>#DIV/0!</v>
      </c>
      <c r="V101" t="e">
        <f>'ES Raw Data'!W104</f>
        <v>#DIV/0!</v>
      </c>
    </row>
    <row r="102" spans="1:22">
      <c r="A102">
        <f>'ES Data Entry'!D103</f>
        <v>0</v>
      </c>
      <c r="B102">
        <f>'ES Data Entry'!E103</f>
        <v>0</v>
      </c>
      <c r="C102">
        <f>'ES Data Entry'!F103</f>
        <v>0</v>
      </c>
      <c r="D102" s="180" t="e">
        <f>'ES Data Entry'!#REF!</f>
        <v>#REF!</v>
      </c>
      <c r="E102" t="str" cm="1">
        <f t="array" ref="E102">_xlfn.IFS('ES Data Entry'!G103=0,"Kindergarten",'ES Data Entry'!G103=1,"1st Grade",'ES Data Entry'!G103=2,"2nd Grade",'ES Data Entry'!G103=3,"3rd Grade",'ES Data Entry'!G103=4,"4th Grade",'ES Data Entry'!G103=5,"5th Grade")</f>
        <v>Kindergarten</v>
      </c>
      <c r="F102" t="e">
        <f>'ES Data Entry'!#REF!</f>
        <v>#REF!</v>
      </c>
      <c r="G102" t="e" cm="1">
        <f t="array" ref="G102">_xlfn.IFS('ES Data Entry'!L103=2, "Virtual", 'ES Data Entry'!L103=1, "In-person",'ES Data Entry'!L103=3, "Hybrid")</f>
        <v>#N/A</v>
      </c>
      <c r="H102" t="e" cm="1">
        <f t="array" ref="H102">_xlfn.IFS('ES Data Entry'!H103= 1, "American Indian/Alaskan Native", 'ES Data Entry'!H103= 2, "Asian", 'ES Data Entry'!H103= 3, "Native Hawaiian/Pacific Islander", 'ES Data Entry'!H103= 4, "Black/African American",'ES Data Entry'!H103= 5,  "White", 'ES Data Entry'!H103= 6, "Other", 'ES Data Entry'!H103= 7, "Two races or more", 'ES Data Entry'!H103= 8, "Unknown")</f>
        <v>#N/A</v>
      </c>
      <c r="I102" t="e" cm="1">
        <f t="array" ref="I102">_xlfn.IFS('ES Data Entry'!I103=1, "Hispanic/Latino", 'ES Data Entry'!I103=2, "Not Hispanic/Latino", 'ES Data Entry'!I103=3, "Other")</f>
        <v>#N/A</v>
      </c>
      <c r="J102" t="e" cm="1">
        <f t="array" ref="J102">_xlfn.IFS('ES Data Entry'!J103= 1, "Male", 'ES Data Entry'!J103= 2, "Female", 'ES Data Entry'!J103= 3, "Transgender Male", 'ES Data Entry'!J103= 4, "Transgender Female",'ES Data Entry'!J103= 5, "Non-binary", 'ES Data Entry'!J103= 6, "Other", 'ES Data Entry'!J103= 7, "Unknown")</f>
        <v>#N/A</v>
      </c>
      <c r="K102" s="180">
        <f>'ES Data Entry'!K103</f>
        <v>0</v>
      </c>
      <c r="L102" s="291" t="e">
        <f>'ES Data Entry'!#REF!</f>
        <v>#REF!</v>
      </c>
      <c r="M102" t="e">
        <f>'ES Raw Data'!N105</f>
        <v>#DIV/0!</v>
      </c>
      <c r="N102" t="e">
        <f>'ES Raw Data'!O105</f>
        <v>#DIV/0!</v>
      </c>
      <c r="O102" t="e">
        <f>'ES Raw Data'!P105</f>
        <v>#DIV/0!</v>
      </c>
      <c r="P102" t="e">
        <f>'ES Raw Data'!Q105</f>
        <v>#DIV/0!</v>
      </c>
      <c r="Q102" t="e">
        <f>'ES Raw Data'!R105</f>
        <v>#DIV/0!</v>
      </c>
      <c r="R102" t="e">
        <f>'ES Raw Data'!S105</f>
        <v>#DIV/0!</v>
      </c>
      <c r="S102" t="e">
        <f>'ES Raw Data'!T105</f>
        <v>#DIV/0!</v>
      </c>
      <c r="T102" t="e">
        <f>'ES Raw Data'!U105</f>
        <v>#DIV/0!</v>
      </c>
      <c r="U102" t="e">
        <f>'ES Raw Data'!V105</f>
        <v>#DIV/0!</v>
      </c>
      <c r="V102" t="e">
        <f>'ES Raw Data'!W105</f>
        <v>#DIV/0!</v>
      </c>
    </row>
    <row r="103" spans="1:22">
      <c r="A103">
        <f>'ES Data Entry'!D104</f>
        <v>0</v>
      </c>
      <c r="B103">
        <f>'ES Data Entry'!E104</f>
        <v>0</v>
      </c>
      <c r="C103">
        <f>'ES Data Entry'!F104</f>
        <v>0</v>
      </c>
      <c r="D103" s="180" t="e">
        <f>'ES Data Entry'!#REF!</f>
        <v>#REF!</v>
      </c>
      <c r="E103" t="str" cm="1">
        <f t="array" ref="E103">_xlfn.IFS('ES Data Entry'!G104=0,"Kindergarten",'ES Data Entry'!G104=1,"1st Grade",'ES Data Entry'!G104=2,"2nd Grade",'ES Data Entry'!G104=3,"3rd Grade",'ES Data Entry'!G104=4,"4th Grade",'ES Data Entry'!G104=5,"5th Grade")</f>
        <v>Kindergarten</v>
      </c>
      <c r="F103" t="e">
        <f>'ES Data Entry'!#REF!</f>
        <v>#REF!</v>
      </c>
      <c r="G103" t="e" cm="1">
        <f t="array" ref="G103">_xlfn.IFS('ES Data Entry'!L104=2, "Virtual", 'ES Data Entry'!L104=1, "In-person",'ES Data Entry'!L104=3, "Hybrid")</f>
        <v>#N/A</v>
      </c>
      <c r="H103" t="e" cm="1">
        <f t="array" ref="H103">_xlfn.IFS('ES Data Entry'!H104= 1, "American Indian/Alaskan Native", 'ES Data Entry'!H104= 2, "Asian", 'ES Data Entry'!H104= 3, "Native Hawaiian/Pacific Islander", 'ES Data Entry'!H104= 4, "Black/African American",'ES Data Entry'!H104= 5,  "White", 'ES Data Entry'!H104= 6, "Other", 'ES Data Entry'!H104= 7, "Two races or more", 'ES Data Entry'!H104= 8, "Unknown")</f>
        <v>#N/A</v>
      </c>
      <c r="I103" t="e" cm="1">
        <f t="array" ref="I103">_xlfn.IFS('ES Data Entry'!I104=1, "Hispanic/Latino", 'ES Data Entry'!I104=2, "Not Hispanic/Latino", 'ES Data Entry'!I104=3, "Other")</f>
        <v>#N/A</v>
      </c>
      <c r="J103" t="e" cm="1">
        <f t="array" ref="J103">_xlfn.IFS('ES Data Entry'!J104= 1, "Male", 'ES Data Entry'!J104= 2, "Female", 'ES Data Entry'!J104= 3, "Transgender Male", 'ES Data Entry'!J104= 4, "Transgender Female",'ES Data Entry'!J104= 5, "Non-binary", 'ES Data Entry'!J104= 6, "Other", 'ES Data Entry'!J104= 7, "Unknown")</f>
        <v>#N/A</v>
      </c>
      <c r="K103" s="180">
        <f>'ES Data Entry'!K104</f>
        <v>0</v>
      </c>
      <c r="L103" s="291" t="e">
        <f>'ES Data Entry'!#REF!</f>
        <v>#REF!</v>
      </c>
      <c r="M103" t="e">
        <f>'ES Raw Data'!N106</f>
        <v>#DIV/0!</v>
      </c>
      <c r="N103" t="e">
        <f>'ES Raw Data'!O106</f>
        <v>#DIV/0!</v>
      </c>
      <c r="O103" t="e">
        <f>'ES Raw Data'!P106</f>
        <v>#DIV/0!</v>
      </c>
      <c r="P103" t="e">
        <f>'ES Raw Data'!Q106</f>
        <v>#DIV/0!</v>
      </c>
      <c r="Q103" t="e">
        <f>'ES Raw Data'!R106</f>
        <v>#DIV/0!</v>
      </c>
      <c r="R103" t="e">
        <f>'ES Raw Data'!S106</f>
        <v>#DIV/0!</v>
      </c>
      <c r="S103" t="e">
        <f>'ES Raw Data'!T106</f>
        <v>#DIV/0!</v>
      </c>
      <c r="T103" t="e">
        <f>'ES Raw Data'!U106</f>
        <v>#DIV/0!</v>
      </c>
      <c r="U103" t="e">
        <f>'ES Raw Data'!V106</f>
        <v>#DIV/0!</v>
      </c>
      <c r="V103" t="e">
        <f>'ES Raw Data'!W106</f>
        <v>#DIV/0!</v>
      </c>
    </row>
    <row r="104" spans="1:22">
      <c r="A104">
        <f>'ES Data Entry'!D105</f>
        <v>0</v>
      </c>
      <c r="B104">
        <f>'ES Data Entry'!E105</f>
        <v>0</v>
      </c>
      <c r="C104">
        <f>'ES Data Entry'!F105</f>
        <v>0</v>
      </c>
      <c r="D104" s="180" t="e">
        <f>'ES Data Entry'!#REF!</f>
        <v>#REF!</v>
      </c>
      <c r="E104" t="str" cm="1">
        <f t="array" ref="E104">_xlfn.IFS('ES Data Entry'!G105=0,"Kindergarten",'ES Data Entry'!G105=1,"1st Grade",'ES Data Entry'!G105=2,"2nd Grade",'ES Data Entry'!G105=3,"3rd Grade",'ES Data Entry'!G105=4,"4th Grade",'ES Data Entry'!G105=5,"5th Grade")</f>
        <v>Kindergarten</v>
      </c>
      <c r="F104" t="e">
        <f>'ES Data Entry'!#REF!</f>
        <v>#REF!</v>
      </c>
      <c r="G104" t="e" cm="1">
        <f t="array" ref="G104">_xlfn.IFS('ES Data Entry'!L105=2, "Virtual", 'ES Data Entry'!L105=1, "In-person",'ES Data Entry'!L105=3, "Hybrid")</f>
        <v>#N/A</v>
      </c>
      <c r="H104" t="e" cm="1">
        <f t="array" ref="H104">_xlfn.IFS('ES Data Entry'!H105= 1, "American Indian/Alaskan Native", 'ES Data Entry'!H105= 2, "Asian", 'ES Data Entry'!H105= 3, "Native Hawaiian/Pacific Islander", 'ES Data Entry'!H105= 4, "Black/African American",'ES Data Entry'!H105= 5,  "White", 'ES Data Entry'!H105= 6, "Other", 'ES Data Entry'!H105= 7, "Two races or more", 'ES Data Entry'!H105= 8, "Unknown")</f>
        <v>#N/A</v>
      </c>
      <c r="I104" t="e" cm="1">
        <f t="array" ref="I104">_xlfn.IFS('ES Data Entry'!I105=1, "Hispanic/Latino", 'ES Data Entry'!I105=2, "Not Hispanic/Latino", 'ES Data Entry'!I105=3, "Other")</f>
        <v>#N/A</v>
      </c>
      <c r="J104" t="e" cm="1">
        <f t="array" ref="J104">_xlfn.IFS('ES Data Entry'!J105= 1, "Male", 'ES Data Entry'!J105= 2, "Female", 'ES Data Entry'!J105= 3, "Transgender Male", 'ES Data Entry'!J105= 4, "Transgender Female",'ES Data Entry'!J105= 5, "Non-binary", 'ES Data Entry'!J105= 6, "Other", 'ES Data Entry'!J105= 7, "Unknown")</f>
        <v>#N/A</v>
      </c>
      <c r="K104" s="180">
        <f>'ES Data Entry'!K105</f>
        <v>0</v>
      </c>
      <c r="L104" s="291" t="e">
        <f>'ES Data Entry'!#REF!</f>
        <v>#REF!</v>
      </c>
      <c r="M104" t="e">
        <f>'ES Raw Data'!N107</f>
        <v>#DIV/0!</v>
      </c>
      <c r="N104" t="e">
        <f>'ES Raw Data'!O107</f>
        <v>#DIV/0!</v>
      </c>
      <c r="O104" t="e">
        <f>'ES Raw Data'!P107</f>
        <v>#DIV/0!</v>
      </c>
      <c r="P104" t="e">
        <f>'ES Raw Data'!Q107</f>
        <v>#DIV/0!</v>
      </c>
      <c r="Q104" t="e">
        <f>'ES Raw Data'!R107</f>
        <v>#DIV/0!</v>
      </c>
      <c r="R104" t="e">
        <f>'ES Raw Data'!S107</f>
        <v>#DIV/0!</v>
      </c>
      <c r="S104" t="e">
        <f>'ES Raw Data'!T107</f>
        <v>#DIV/0!</v>
      </c>
      <c r="T104" t="e">
        <f>'ES Raw Data'!U107</f>
        <v>#DIV/0!</v>
      </c>
      <c r="U104" t="e">
        <f>'ES Raw Data'!V107</f>
        <v>#DIV/0!</v>
      </c>
      <c r="V104" t="e">
        <f>'ES Raw Data'!W107</f>
        <v>#DIV/0!</v>
      </c>
    </row>
    <row r="105" spans="1:22">
      <c r="A105">
        <f>'ES Data Entry'!D106</f>
        <v>0</v>
      </c>
      <c r="B105">
        <f>'ES Data Entry'!E106</f>
        <v>0</v>
      </c>
      <c r="C105">
        <f>'ES Data Entry'!F106</f>
        <v>0</v>
      </c>
      <c r="D105" s="180" t="e">
        <f>'ES Data Entry'!#REF!</f>
        <v>#REF!</v>
      </c>
      <c r="E105" t="str" cm="1">
        <f t="array" ref="E105">_xlfn.IFS('ES Data Entry'!G106=0,"Kindergarten",'ES Data Entry'!G106=1,"1st Grade",'ES Data Entry'!G106=2,"2nd Grade",'ES Data Entry'!G106=3,"3rd Grade",'ES Data Entry'!G106=4,"4th Grade",'ES Data Entry'!G106=5,"5th Grade")</f>
        <v>Kindergarten</v>
      </c>
      <c r="F105" t="e">
        <f>'ES Data Entry'!#REF!</f>
        <v>#REF!</v>
      </c>
      <c r="G105" t="e" cm="1">
        <f t="array" ref="G105">_xlfn.IFS('ES Data Entry'!L106=2, "Virtual", 'ES Data Entry'!L106=1, "In-person",'ES Data Entry'!L106=3, "Hybrid")</f>
        <v>#N/A</v>
      </c>
      <c r="H105" t="e" cm="1">
        <f t="array" ref="H105">_xlfn.IFS('ES Data Entry'!H106= 1, "American Indian/Alaskan Native", 'ES Data Entry'!H106= 2, "Asian", 'ES Data Entry'!H106= 3, "Native Hawaiian/Pacific Islander", 'ES Data Entry'!H106= 4, "Black/African American",'ES Data Entry'!H106= 5,  "White", 'ES Data Entry'!H106= 6, "Other", 'ES Data Entry'!H106= 7, "Two races or more", 'ES Data Entry'!H106= 8, "Unknown")</f>
        <v>#N/A</v>
      </c>
      <c r="I105" t="e" cm="1">
        <f t="array" ref="I105">_xlfn.IFS('ES Data Entry'!I106=1, "Hispanic/Latino", 'ES Data Entry'!I106=2, "Not Hispanic/Latino", 'ES Data Entry'!I106=3, "Other")</f>
        <v>#N/A</v>
      </c>
      <c r="J105" t="e" cm="1">
        <f t="array" ref="J105">_xlfn.IFS('ES Data Entry'!J106= 1, "Male", 'ES Data Entry'!J106= 2, "Female", 'ES Data Entry'!J106= 3, "Transgender Male", 'ES Data Entry'!J106= 4, "Transgender Female",'ES Data Entry'!J106= 5, "Non-binary", 'ES Data Entry'!J106= 6, "Other", 'ES Data Entry'!J106= 7, "Unknown")</f>
        <v>#N/A</v>
      </c>
      <c r="K105" s="180">
        <f>'ES Data Entry'!K106</f>
        <v>0</v>
      </c>
      <c r="L105" s="291" t="e">
        <f>'ES Data Entry'!#REF!</f>
        <v>#REF!</v>
      </c>
      <c r="M105" t="e">
        <f>'ES Raw Data'!N108</f>
        <v>#DIV/0!</v>
      </c>
      <c r="N105" t="e">
        <f>'ES Raw Data'!O108</f>
        <v>#DIV/0!</v>
      </c>
      <c r="O105" t="e">
        <f>'ES Raw Data'!P108</f>
        <v>#DIV/0!</v>
      </c>
      <c r="P105" t="e">
        <f>'ES Raw Data'!Q108</f>
        <v>#DIV/0!</v>
      </c>
      <c r="Q105" t="e">
        <f>'ES Raw Data'!R108</f>
        <v>#DIV/0!</v>
      </c>
      <c r="R105" t="e">
        <f>'ES Raw Data'!S108</f>
        <v>#DIV/0!</v>
      </c>
      <c r="S105" t="e">
        <f>'ES Raw Data'!T108</f>
        <v>#DIV/0!</v>
      </c>
      <c r="T105" t="e">
        <f>'ES Raw Data'!U108</f>
        <v>#DIV/0!</v>
      </c>
      <c r="U105" t="e">
        <f>'ES Raw Data'!V108</f>
        <v>#DIV/0!</v>
      </c>
      <c r="V105" t="e">
        <f>'ES Raw Data'!W108</f>
        <v>#DIV/0!</v>
      </c>
    </row>
    <row r="106" spans="1:22">
      <c r="A106">
        <f>'ES Data Entry'!D107</f>
        <v>0</v>
      </c>
      <c r="B106">
        <f>'ES Data Entry'!E107</f>
        <v>0</v>
      </c>
      <c r="C106">
        <f>'ES Data Entry'!F107</f>
        <v>0</v>
      </c>
      <c r="D106" s="180" t="e">
        <f>'ES Data Entry'!#REF!</f>
        <v>#REF!</v>
      </c>
      <c r="E106" t="str" cm="1">
        <f t="array" ref="E106">_xlfn.IFS('ES Data Entry'!G107=0,"Kindergarten",'ES Data Entry'!G107=1,"1st Grade",'ES Data Entry'!G107=2,"2nd Grade",'ES Data Entry'!G107=3,"3rd Grade",'ES Data Entry'!G107=4,"4th Grade",'ES Data Entry'!G107=5,"5th Grade")</f>
        <v>Kindergarten</v>
      </c>
      <c r="F106" t="e">
        <f>'ES Data Entry'!#REF!</f>
        <v>#REF!</v>
      </c>
      <c r="G106" t="e" cm="1">
        <f t="array" ref="G106">_xlfn.IFS('ES Data Entry'!L107=2, "Virtual", 'ES Data Entry'!L107=1, "In-person",'ES Data Entry'!L107=3, "Hybrid")</f>
        <v>#N/A</v>
      </c>
      <c r="H106" t="e" cm="1">
        <f t="array" ref="H106">_xlfn.IFS('ES Data Entry'!H107= 1, "American Indian/Alaskan Native", 'ES Data Entry'!H107= 2, "Asian", 'ES Data Entry'!H107= 3, "Native Hawaiian/Pacific Islander", 'ES Data Entry'!H107= 4, "Black/African American",'ES Data Entry'!H107= 5,  "White", 'ES Data Entry'!H107= 6, "Other", 'ES Data Entry'!H107= 7, "Two races or more", 'ES Data Entry'!H107= 8, "Unknown")</f>
        <v>#N/A</v>
      </c>
      <c r="I106" t="e" cm="1">
        <f t="array" ref="I106">_xlfn.IFS('ES Data Entry'!I107=1, "Hispanic/Latino", 'ES Data Entry'!I107=2, "Not Hispanic/Latino", 'ES Data Entry'!I107=3, "Other")</f>
        <v>#N/A</v>
      </c>
      <c r="J106" t="e" cm="1">
        <f t="array" ref="J106">_xlfn.IFS('ES Data Entry'!J107= 1, "Male", 'ES Data Entry'!J107= 2, "Female", 'ES Data Entry'!J107= 3, "Transgender Male", 'ES Data Entry'!J107= 4, "Transgender Female",'ES Data Entry'!J107= 5, "Non-binary", 'ES Data Entry'!J107= 6, "Other", 'ES Data Entry'!J107= 7, "Unknown")</f>
        <v>#N/A</v>
      </c>
      <c r="K106" s="180">
        <f>'ES Data Entry'!K107</f>
        <v>0</v>
      </c>
      <c r="L106" s="291" t="e">
        <f>'ES Data Entry'!#REF!</f>
        <v>#REF!</v>
      </c>
      <c r="M106" t="e">
        <f>'ES Raw Data'!N109</f>
        <v>#DIV/0!</v>
      </c>
      <c r="N106" t="e">
        <f>'ES Raw Data'!O109</f>
        <v>#DIV/0!</v>
      </c>
      <c r="O106" t="e">
        <f>'ES Raw Data'!P109</f>
        <v>#DIV/0!</v>
      </c>
      <c r="P106" t="e">
        <f>'ES Raw Data'!Q109</f>
        <v>#DIV/0!</v>
      </c>
      <c r="Q106" t="e">
        <f>'ES Raw Data'!R109</f>
        <v>#DIV/0!</v>
      </c>
      <c r="R106" t="e">
        <f>'ES Raw Data'!S109</f>
        <v>#DIV/0!</v>
      </c>
      <c r="S106" t="e">
        <f>'ES Raw Data'!T109</f>
        <v>#DIV/0!</v>
      </c>
      <c r="T106" t="e">
        <f>'ES Raw Data'!U109</f>
        <v>#DIV/0!</v>
      </c>
      <c r="U106" t="e">
        <f>'ES Raw Data'!V109</f>
        <v>#DIV/0!</v>
      </c>
      <c r="V106" t="e">
        <f>'ES Raw Data'!W109</f>
        <v>#DIV/0!</v>
      </c>
    </row>
    <row r="107" spans="1:22">
      <c r="A107">
        <f>'ES Data Entry'!D108</f>
        <v>0</v>
      </c>
      <c r="B107">
        <f>'ES Data Entry'!E108</f>
        <v>0</v>
      </c>
      <c r="C107">
        <f>'ES Data Entry'!F108</f>
        <v>0</v>
      </c>
      <c r="D107" s="180" t="e">
        <f>'ES Data Entry'!#REF!</f>
        <v>#REF!</v>
      </c>
      <c r="E107" t="str" cm="1">
        <f t="array" ref="E107">_xlfn.IFS('ES Data Entry'!G108=0,"Kindergarten",'ES Data Entry'!G108=1,"1st Grade",'ES Data Entry'!G108=2,"2nd Grade",'ES Data Entry'!G108=3,"3rd Grade",'ES Data Entry'!G108=4,"4th Grade",'ES Data Entry'!G108=5,"5th Grade")</f>
        <v>Kindergarten</v>
      </c>
      <c r="F107" t="e">
        <f>'ES Data Entry'!#REF!</f>
        <v>#REF!</v>
      </c>
      <c r="G107" t="e" cm="1">
        <f t="array" ref="G107">_xlfn.IFS('ES Data Entry'!L108=2, "Virtual", 'ES Data Entry'!L108=1, "In-person",'ES Data Entry'!L108=3, "Hybrid")</f>
        <v>#N/A</v>
      </c>
      <c r="H107" t="e" cm="1">
        <f t="array" ref="H107">_xlfn.IFS('ES Data Entry'!H108= 1, "American Indian/Alaskan Native", 'ES Data Entry'!H108= 2, "Asian", 'ES Data Entry'!H108= 3, "Native Hawaiian/Pacific Islander", 'ES Data Entry'!H108= 4, "Black/African American",'ES Data Entry'!H108= 5,  "White", 'ES Data Entry'!H108= 6, "Other", 'ES Data Entry'!H108= 7, "Two races or more", 'ES Data Entry'!H108= 8, "Unknown")</f>
        <v>#N/A</v>
      </c>
      <c r="I107" t="e" cm="1">
        <f t="array" ref="I107">_xlfn.IFS('ES Data Entry'!I108=1, "Hispanic/Latino", 'ES Data Entry'!I108=2, "Not Hispanic/Latino", 'ES Data Entry'!I108=3, "Other")</f>
        <v>#N/A</v>
      </c>
      <c r="J107" t="e" cm="1">
        <f t="array" ref="J107">_xlfn.IFS('ES Data Entry'!J108= 1, "Male", 'ES Data Entry'!J108= 2, "Female", 'ES Data Entry'!J108= 3, "Transgender Male", 'ES Data Entry'!J108= 4, "Transgender Female",'ES Data Entry'!J108= 5, "Non-binary", 'ES Data Entry'!J108= 6, "Other", 'ES Data Entry'!J108= 7, "Unknown")</f>
        <v>#N/A</v>
      </c>
      <c r="K107" s="180">
        <f>'ES Data Entry'!K108</f>
        <v>0</v>
      </c>
      <c r="L107" s="291" t="e">
        <f>'ES Data Entry'!#REF!</f>
        <v>#REF!</v>
      </c>
      <c r="M107" t="e">
        <f>'ES Raw Data'!N110</f>
        <v>#DIV/0!</v>
      </c>
      <c r="N107" t="e">
        <f>'ES Raw Data'!O110</f>
        <v>#DIV/0!</v>
      </c>
      <c r="O107" t="e">
        <f>'ES Raw Data'!P110</f>
        <v>#DIV/0!</v>
      </c>
      <c r="P107" t="e">
        <f>'ES Raw Data'!Q110</f>
        <v>#DIV/0!</v>
      </c>
      <c r="Q107" t="e">
        <f>'ES Raw Data'!R110</f>
        <v>#DIV/0!</v>
      </c>
      <c r="R107" t="e">
        <f>'ES Raw Data'!S110</f>
        <v>#DIV/0!</v>
      </c>
      <c r="S107" t="e">
        <f>'ES Raw Data'!T110</f>
        <v>#DIV/0!</v>
      </c>
      <c r="T107" t="e">
        <f>'ES Raw Data'!U110</f>
        <v>#DIV/0!</v>
      </c>
      <c r="U107" t="e">
        <f>'ES Raw Data'!V110</f>
        <v>#DIV/0!</v>
      </c>
      <c r="V107" t="e">
        <f>'ES Raw Data'!W110</f>
        <v>#DIV/0!</v>
      </c>
    </row>
    <row r="108" spans="1:22">
      <c r="A108">
        <f>'ES Data Entry'!D109</f>
        <v>0</v>
      </c>
      <c r="B108">
        <f>'ES Data Entry'!E109</f>
        <v>0</v>
      </c>
      <c r="C108">
        <f>'ES Data Entry'!F109</f>
        <v>0</v>
      </c>
      <c r="D108" s="180" t="e">
        <f>'ES Data Entry'!#REF!</f>
        <v>#REF!</v>
      </c>
      <c r="E108" t="str" cm="1">
        <f t="array" ref="E108">_xlfn.IFS('ES Data Entry'!G109=0,"Kindergarten",'ES Data Entry'!G109=1,"1st Grade",'ES Data Entry'!G109=2,"2nd Grade",'ES Data Entry'!G109=3,"3rd Grade",'ES Data Entry'!G109=4,"4th Grade",'ES Data Entry'!G109=5,"5th Grade")</f>
        <v>Kindergarten</v>
      </c>
      <c r="F108" t="e">
        <f>'ES Data Entry'!#REF!</f>
        <v>#REF!</v>
      </c>
      <c r="G108" t="e" cm="1">
        <f t="array" ref="G108">_xlfn.IFS('ES Data Entry'!L109=2, "Virtual", 'ES Data Entry'!L109=1, "In-person",'ES Data Entry'!L109=3, "Hybrid")</f>
        <v>#N/A</v>
      </c>
      <c r="H108" t="e" cm="1">
        <f t="array" ref="H108">_xlfn.IFS('ES Data Entry'!H109= 1, "American Indian/Alaskan Native", 'ES Data Entry'!H109= 2, "Asian", 'ES Data Entry'!H109= 3, "Native Hawaiian/Pacific Islander", 'ES Data Entry'!H109= 4, "Black/African American",'ES Data Entry'!H109= 5,  "White", 'ES Data Entry'!H109= 6, "Other", 'ES Data Entry'!H109= 7, "Two races or more", 'ES Data Entry'!H109= 8, "Unknown")</f>
        <v>#N/A</v>
      </c>
      <c r="I108" t="e" cm="1">
        <f t="array" ref="I108">_xlfn.IFS('ES Data Entry'!I109=1, "Hispanic/Latino", 'ES Data Entry'!I109=2, "Not Hispanic/Latino", 'ES Data Entry'!I109=3, "Other")</f>
        <v>#N/A</v>
      </c>
      <c r="J108" t="e" cm="1">
        <f t="array" ref="J108">_xlfn.IFS('ES Data Entry'!J109= 1, "Male", 'ES Data Entry'!J109= 2, "Female", 'ES Data Entry'!J109= 3, "Transgender Male", 'ES Data Entry'!J109= 4, "Transgender Female",'ES Data Entry'!J109= 5, "Non-binary", 'ES Data Entry'!J109= 6, "Other", 'ES Data Entry'!J109= 7, "Unknown")</f>
        <v>#N/A</v>
      </c>
      <c r="K108" s="180">
        <f>'ES Data Entry'!K109</f>
        <v>0</v>
      </c>
      <c r="L108" s="291" t="e">
        <f>'ES Data Entry'!#REF!</f>
        <v>#REF!</v>
      </c>
      <c r="M108" t="e">
        <f>'ES Raw Data'!N111</f>
        <v>#DIV/0!</v>
      </c>
      <c r="N108" t="e">
        <f>'ES Raw Data'!O111</f>
        <v>#DIV/0!</v>
      </c>
      <c r="O108" t="e">
        <f>'ES Raw Data'!P111</f>
        <v>#DIV/0!</v>
      </c>
      <c r="P108" t="e">
        <f>'ES Raw Data'!Q111</f>
        <v>#DIV/0!</v>
      </c>
      <c r="Q108" t="e">
        <f>'ES Raw Data'!R111</f>
        <v>#DIV/0!</v>
      </c>
      <c r="R108" t="e">
        <f>'ES Raw Data'!S111</f>
        <v>#DIV/0!</v>
      </c>
      <c r="S108" t="e">
        <f>'ES Raw Data'!T111</f>
        <v>#DIV/0!</v>
      </c>
      <c r="T108" t="e">
        <f>'ES Raw Data'!U111</f>
        <v>#DIV/0!</v>
      </c>
      <c r="U108" t="e">
        <f>'ES Raw Data'!V111</f>
        <v>#DIV/0!</v>
      </c>
      <c r="V108" t="e">
        <f>'ES Raw Data'!W111</f>
        <v>#DIV/0!</v>
      </c>
    </row>
    <row r="109" spans="1:22">
      <c r="A109">
        <f>'ES Data Entry'!D110</f>
        <v>0</v>
      </c>
      <c r="B109">
        <f>'ES Data Entry'!E110</f>
        <v>0</v>
      </c>
      <c r="C109">
        <f>'ES Data Entry'!F110</f>
        <v>0</v>
      </c>
      <c r="D109" s="180" t="e">
        <f>'ES Data Entry'!#REF!</f>
        <v>#REF!</v>
      </c>
      <c r="E109" t="str" cm="1">
        <f t="array" ref="E109">_xlfn.IFS('ES Data Entry'!G110=0,"Kindergarten",'ES Data Entry'!G110=1,"1st Grade",'ES Data Entry'!G110=2,"2nd Grade",'ES Data Entry'!G110=3,"3rd Grade",'ES Data Entry'!G110=4,"4th Grade",'ES Data Entry'!G110=5,"5th Grade")</f>
        <v>Kindergarten</v>
      </c>
      <c r="F109" t="e">
        <f>'ES Data Entry'!#REF!</f>
        <v>#REF!</v>
      </c>
      <c r="G109" t="e" cm="1">
        <f t="array" ref="G109">_xlfn.IFS('ES Data Entry'!L110=2, "Virtual", 'ES Data Entry'!L110=1, "In-person",'ES Data Entry'!L110=3, "Hybrid")</f>
        <v>#N/A</v>
      </c>
      <c r="H109" t="e" cm="1">
        <f t="array" ref="H109">_xlfn.IFS('ES Data Entry'!H110= 1, "American Indian/Alaskan Native", 'ES Data Entry'!H110= 2, "Asian", 'ES Data Entry'!H110= 3, "Native Hawaiian/Pacific Islander", 'ES Data Entry'!H110= 4, "Black/African American",'ES Data Entry'!H110= 5,  "White", 'ES Data Entry'!H110= 6, "Other", 'ES Data Entry'!H110= 7, "Two races or more", 'ES Data Entry'!H110= 8, "Unknown")</f>
        <v>#N/A</v>
      </c>
      <c r="I109" t="e" cm="1">
        <f t="array" ref="I109">_xlfn.IFS('ES Data Entry'!I110=1, "Hispanic/Latino", 'ES Data Entry'!I110=2, "Not Hispanic/Latino", 'ES Data Entry'!I110=3, "Other")</f>
        <v>#N/A</v>
      </c>
      <c r="J109" t="e" cm="1">
        <f t="array" ref="J109">_xlfn.IFS('ES Data Entry'!J110= 1, "Male", 'ES Data Entry'!J110= 2, "Female", 'ES Data Entry'!J110= 3, "Transgender Male", 'ES Data Entry'!J110= 4, "Transgender Female",'ES Data Entry'!J110= 5, "Non-binary", 'ES Data Entry'!J110= 6, "Other", 'ES Data Entry'!J110= 7, "Unknown")</f>
        <v>#N/A</v>
      </c>
      <c r="K109" s="180">
        <f>'ES Data Entry'!K110</f>
        <v>0</v>
      </c>
      <c r="L109" s="291" t="e">
        <f>'ES Data Entry'!#REF!</f>
        <v>#REF!</v>
      </c>
      <c r="M109" t="e">
        <f>'ES Raw Data'!N112</f>
        <v>#DIV/0!</v>
      </c>
      <c r="N109" t="e">
        <f>'ES Raw Data'!O112</f>
        <v>#DIV/0!</v>
      </c>
      <c r="O109" t="e">
        <f>'ES Raw Data'!P112</f>
        <v>#DIV/0!</v>
      </c>
      <c r="P109" t="e">
        <f>'ES Raw Data'!Q112</f>
        <v>#DIV/0!</v>
      </c>
      <c r="Q109" t="e">
        <f>'ES Raw Data'!R112</f>
        <v>#DIV/0!</v>
      </c>
      <c r="R109" t="e">
        <f>'ES Raw Data'!S112</f>
        <v>#DIV/0!</v>
      </c>
      <c r="S109" t="e">
        <f>'ES Raw Data'!T112</f>
        <v>#DIV/0!</v>
      </c>
      <c r="T109" t="e">
        <f>'ES Raw Data'!U112</f>
        <v>#DIV/0!</v>
      </c>
      <c r="U109" t="e">
        <f>'ES Raw Data'!V112</f>
        <v>#DIV/0!</v>
      </c>
      <c r="V109" t="e">
        <f>'ES Raw Data'!W112</f>
        <v>#DIV/0!</v>
      </c>
    </row>
    <row r="110" spans="1:22">
      <c r="A110">
        <f>'ES Data Entry'!D111</f>
        <v>0</v>
      </c>
      <c r="B110">
        <f>'ES Data Entry'!E111</f>
        <v>0</v>
      </c>
      <c r="C110">
        <f>'ES Data Entry'!F111</f>
        <v>0</v>
      </c>
      <c r="D110" s="180" t="e">
        <f>'ES Data Entry'!#REF!</f>
        <v>#REF!</v>
      </c>
      <c r="E110" t="str" cm="1">
        <f t="array" ref="E110">_xlfn.IFS('ES Data Entry'!G111=0,"Kindergarten",'ES Data Entry'!G111=1,"1st Grade",'ES Data Entry'!G111=2,"2nd Grade",'ES Data Entry'!G111=3,"3rd Grade",'ES Data Entry'!G111=4,"4th Grade",'ES Data Entry'!G111=5,"5th Grade")</f>
        <v>Kindergarten</v>
      </c>
      <c r="F110" t="e">
        <f>'ES Data Entry'!#REF!</f>
        <v>#REF!</v>
      </c>
      <c r="G110" t="e" cm="1">
        <f t="array" ref="G110">_xlfn.IFS('ES Data Entry'!L111=2, "Virtual", 'ES Data Entry'!L111=1, "In-person",'ES Data Entry'!L111=3, "Hybrid")</f>
        <v>#N/A</v>
      </c>
      <c r="H110" t="e" cm="1">
        <f t="array" ref="H110">_xlfn.IFS('ES Data Entry'!H111= 1, "American Indian/Alaskan Native", 'ES Data Entry'!H111= 2, "Asian", 'ES Data Entry'!H111= 3, "Native Hawaiian/Pacific Islander", 'ES Data Entry'!H111= 4, "Black/African American",'ES Data Entry'!H111= 5,  "White", 'ES Data Entry'!H111= 6, "Other", 'ES Data Entry'!H111= 7, "Two races or more", 'ES Data Entry'!H111= 8, "Unknown")</f>
        <v>#N/A</v>
      </c>
      <c r="I110" t="e" cm="1">
        <f t="array" ref="I110">_xlfn.IFS('ES Data Entry'!I111=1, "Hispanic/Latino", 'ES Data Entry'!I111=2, "Not Hispanic/Latino", 'ES Data Entry'!I111=3, "Other")</f>
        <v>#N/A</v>
      </c>
      <c r="J110" t="e" cm="1">
        <f t="array" ref="J110">_xlfn.IFS('ES Data Entry'!J111= 1, "Male", 'ES Data Entry'!J111= 2, "Female", 'ES Data Entry'!J111= 3, "Transgender Male", 'ES Data Entry'!J111= 4, "Transgender Female",'ES Data Entry'!J111= 5, "Non-binary", 'ES Data Entry'!J111= 6, "Other", 'ES Data Entry'!J111= 7, "Unknown")</f>
        <v>#N/A</v>
      </c>
      <c r="K110" s="180">
        <f>'ES Data Entry'!K111</f>
        <v>0</v>
      </c>
      <c r="L110" s="291" t="e">
        <f>'ES Data Entry'!#REF!</f>
        <v>#REF!</v>
      </c>
      <c r="M110" t="e">
        <f>'ES Raw Data'!N113</f>
        <v>#DIV/0!</v>
      </c>
      <c r="N110" t="e">
        <f>'ES Raw Data'!O113</f>
        <v>#DIV/0!</v>
      </c>
      <c r="O110" t="e">
        <f>'ES Raw Data'!P113</f>
        <v>#DIV/0!</v>
      </c>
      <c r="P110" t="e">
        <f>'ES Raw Data'!Q113</f>
        <v>#DIV/0!</v>
      </c>
      <c r="Q110" t="e">
        <f>'ES Raw Data'!R113</f>
        <v>#DIV/0!</v>
      </c>
      <c r="R110" t="e">
        <f>'ES Raw Data'!S113</f>
        <v>#DIV/0!</v>
      </c>
      <c r="S110" t="e">
        <f>'ES Raw Data'!T113</f>
        <v>#DIV/0!</v>
      </c>
      <c r="T110" t="e">
        <f>'ES Raw Data'!U113</f>
        <v>#DIV/0!</v>
      </c>
      <c r="U110" t="e">
        <f>'ES Raw Data'!V113</f>
        <v>#DIV/0!</v>
      </c>
      <c r="V110" t="e">
        <f>'ES Raw Data'!W113</f>
        <v>#DIV/0!</v>
      </c>
    </row>
    <row r="111" spans="1:22">
      <c r="A111">
        <f>'ES Data Entry'!D112</f>
        <v>0</v>
      </c>
      <c r="B111">
        <f>'ES Data Entry'!E112</f>
        <v>0</v>
      </c>
      <c r="C111">
        <f>'ES Data Entry'!F112</f>
        <v>0</v>
      </c>
      <c r="D111" s="180" t="e">
        <f>'ES Data Entry'!#REF!</f>
        <v>#REF!</v>
      </c>
      <c r="E111" t="str" cm="1">
        <f t="array" ref="E111">_xlfn.IFS('ES Data Entry'!G112=0,"Kindergarten",'ES Data Entry'!G112=1,"1st Grade",'ES Data Entry'!G112=2,"2nd Grade",'ES Data Entry'!G112=3,"3rd Grade",'ES Data Entry'!G112=4,"4th Grade",'ES Data Entry'!G112=5,"5th Grade")</f>
        <v>Kindergarten</v>
      </c>
      <c r="F111" t="e">
        <f>'ES Data Entry'!#REF!</f>
        <v>#REF!</v>
      </c>
      <c r="G111" t="e" cm="1">
        <f t="array" ref="G111">_xlfn.IFS('ES Data Entry'!L112=2, "Virtual", 'ES Data Entry'!L112=1, "In-person",'ES Data Entry'!L112=3, "Hybrid")</f>
        <v>#N/A</v>
      </c>
      <c r="H111" t="e" cm="1">
        <f t="array" ref="H111">_xlfn.IFS('ES Data Entry'!H112= 1, "American Indian/Alaskan Native", 'ES Data Entry'!H112= 2, "Asian", 'ES Data Entry'!H112= 3, "Native Hawaiian/Pacific Islander", 'ES Data Entry'!H112= 4, "Black/African American",'ES Data Entry'!H112= 5,  "White", 'ES Data Entry'!H112= 6, "Other", 'ES Data Entry'!H112= 7, "Two races or more", 'ES Data Entry'!H112= 8, "Unknown")</f>
        <v>#N/A</v>
      </c>
      <c r="I111" t="e" cm="1">
        <f t="array" ref="I111">_xlfn.IFS('ES Data Entry'!I112=1, "Hispanic/Latino", 'ES Data Entry'!I112=2, "Not Hispanic/Latino", 'ES Data Entry'!I112=3, "Other")</f>
        <v>#N/A</v>
      </c>
      <c r="J111" t="e" cm="1">
        <f t="array" ref="J111">_xlfn.IFS('ES Data Entry'!J112= 1, "Male", 'ES Data Entry'!J112= 2, "Female", 'ES Data Entry'!J112= 3, "Transgender Male", 'ES Data Entry'!J112= 4, "Transgender Female",'ES Data Entry'!J112= 5, "Non-binary", 'ES Data Entry'!J112= 6, "Other", 'ES Data Entry'!J112= 7, "Unknown")</f>
        <v>#N/A</v>
      </c>
      <c r="K111" s="180">
        <f>'ES Data Entry'!K112</f>
        <v>0</v>
      </c>
      <c r="L111" s="291" t="e">
        <f>'ES Data Entry'!#REF!</f>
        <v>#REF!</v>
      </c>
      <c r="M111" t="e">
        <f>'ES Raw Data'!N114</f>
        <v>#DIV/0!</v>
      </c>
      <c r="N111" t="e">
        <f>'ES Raw Data'!O114</f>
        <v>#DIV/0!</v>
      </c>
      <c r="O111" t="e">
        <f>'ES Raw Data'!P114</f>
        <v>#DIV/0!</v>
      </c>
      <c r="P111" t="e">
        <f>'ES Raw Data'!Q114</f>
        <v>#DIV/0!</v>
      </c>
      <c r="Q111" t="e">
        <f>'ES Raw Data'!R114</f>
        <v>#DIV/0!</v>
      </c>
      <c r="R111" t="e">
        <f>'ES Raw Data'!S114</f>
        <v>#DIV/0!</v>
      </c>
      <c r="S111" t="e">
        <f>'ES Raw Data'!T114</f>
        <v>#DIV/0!</v>
      </c>
      <c r="T111" t="e">
        <f>'ES Raw Data'!U114</f>
        <v>#DIV/0!</v>
      </c>
      <c r="U111" t="e">
        <f>'ES Raw Data'!V114</f>
        <v>#DIV/0!</v>
      </c>
      <c r="V111" t="e">
        <f>'ES Raw Data'!W114</f>
        <v>#DIV/0!</v>
      </c>
    </row>
    <row r="112" spans="1:22">
      <c r="A112">
        <f>'ES Data Entry'!D113</f>
        <v>0</v>
      </c>
      <c r="B112">
        <f>'ES Data Entry'!E113</f>
        <v>0</v>
      </c>
      <c r="C112">
        <f>'ES Data Entry'!F113</f>
        <v>0</v>
      </c>
      <c r="D112" s="180" t="e">
        <f>'ES Data Entry'!#REF!</f>
        <v>#REF!</v>
      </c>
      <c r="E112" t="str" cm="1">
        <f t="array" ref="E112">_xlfn.IFS('ES Data Entry'!G113=0,"Kindergarten",'ES Data Entry'!G113=1,"1st Grade",'ES Data Entry'!G113=2,"2nd Grade",'ES Data Entry'!G113=3,"3rd Grade",'ES Data Entry'!G113=4,"4th Grade",'ES Data Entry'!G113=5,"5th Grade")</f>
        <v>Kindergarten</v>
      </c>
      <c r="F112" t="e">
        <f>'ES Data Entry'!#REF!</f>
        <v>#REF!</v>
      </c>
      <c r="G112" t="e" cm="1">
        <f t="array" ref="G112">_xlfn.IFS('ES Data Entry'!L113=2, "Virtual", 'ES Data Entry'!L113=1, "In-person",'ES Data Entry'!L113=3, "Hybrid")</f>
        <v>#N/A</v>
      </c>
      <c r="H112" t="e" cm="1">
        <f t="array" ref="H112">_xlfn.IFS('ES Data Entry'!H113= 1, "American Indian/Alaskan Native", 'ES Data Entry'!H113= 2, "Asian", 'ES Data Entry'!H113= 3, "Native Hawaiian/Pacific Islander", 'ES Data Entry'!H113= 4, "Black/African American",'ES Data Entry'!H113= 5,  "White", 'ES Data Entry'!H113= 6, "Other", 'ES Data Entry'!H113= 7, "Two races or more", 'ES Data Entry'!H113= 8, "Unknown")</f>
        <v>#N/A</v>
      </c>
      <c r="I112" t="e" cm="1">
        <f t="array" ref="I112">_xlfn.IFS('ES Data Entry'!I113=1, "Hispanic/Latino", 'ES Data Entry'!I113=2, "Not Hispanic/Latino", 'ES Data Entry'!I113=3, "Other")</f>
        <v>#N/A</v>
      </c>
      <c r="J112" t="e" cm="1">
        <f t="array" ref="J112">_xlfn.IFS('ES Data Entry'!J113= 1, "Male", 'ES Data Entry'!J113= 2, "Female", 'ES Data Entry'!J113= 3, "Transgender Male", 'ES Data Entry'!J113= 4, "Transgender Female",'ES Data Entry'!J113= 5, "Non-binary", 'ES Data Entry'!J113= 6, "Other", 'ES Data Entry'!J113= 7, "Unknown")</f>
        <v>#N/A</v>
      </c>
      <c r="K112" s="180">
        <f>'ES Data Entry'!K113</f>
        <v>0</v>
      </c>
      <c r="L112" s="291" t="e">
        <f>'ES Data Entry'!#REF!</f>
        <v>#REF!</v>
      </c>
      <c r="M112" t="e">
        <f>'ES Raw Data'!N115</f>
        <v>#DIV/0!</v>
      </c>
      <c r="N112" t="e">
        <f>'ES Raw Data'!O115</f>
        <v>#DIV/0!</v>
      </c>
      <c r="O112" t="e">
        <f>'ES Raw Data'!P115</f>
        <v>#DIV/0!</v>
      </c>
      <c r="P112" t="e">
        <f>'ES Raw Data'!Q115</f>
        <v>#DIV/0!</v>
      </c>
      <c r="Q112" t="e">
        <f>'ES Raw Data'!R115</f>
        <v>#DIV/0!</v>
      </c>
      <c r="R112" t="e">
        <f>'ES Raw Data'!S115</f>
        <v>#DIV/0!</v>
      </c>
      <c r="S112" t="e">
        <f>'ES Raw Data'!T115</f>
        <v>#DIV/0!</v>
      </c>
      <c r="T112" t="e">
        <f>'ES Raw Data'!U115</f>
        <v>#DIV/0!</v>
      </c>
      <c r="U112" t="e">
        <f>'ES Raw Data'!V115</f>
        <v>#DIV/0!</v>
      </c>
      <c r="V112" t="e">
        <f>'ES Raw Data'!W115</f>
        <v>#DIV/0!</v>
      </c>
    </row>
    <row r="113" spans="1:22">
      <c r="A113">
        <f>'ES Data Entry'!D114</f>
        <v>0</v>
      </c>
      <c r="B113">
        <f>'ES Data Entry'!E114</f>
        <v>0</v>
      </c>
      <c r="C113">
        <f>'ES Data Entry'!F114</f>
        <v>0</v>
      </c>
      <c r="D113" s="180" t="e">
        <f>'ES Data Entry'!#REF!</f>
        <v>#REF!</v>
      </c>
      <c r="E113" t="str" cm="1">
        <f t="array" ref="E113">_xlfn.IFS('ES Data Entry'!G114=0,"Kindergarten",'ES Data Entry'!G114=1,"1st Grade",'ES Data Entry'!G114=2,"2nd Grade",'ES Data Entry'!G114=3,"3rd Grade",'ES Data Entry'!G114=4,"4th Grade",'ES Data Entry'!G114=5,"5th Grade")</f>
        <v>Kindergarten</v>
      </c>
      <c r="F113" t="e">
        <f>'ES Data Entry'!#REF!</f>
        <v>#REF!</v>
      </c>
      <c r="G113" t="e" cm="1">
        <f t="array" ref="G113">_xlfn.IFS('ES Data Entry'!L114=2, "Virtual", 'ES Data Entry'!L114=1, "In-person",'ES Data Entry'!L114=3, "Hybrid")</f>
        <v>#N/A</v>
      </c>
      <c r="H113" t="e" cm="1">
        <f t="array" ref="H113">_xlfn.IFS('ES Data Entry'!H114= 1, "American Indian/Alaskan Native", 'ES Data Entry'!H114= 2, "Asian", 'ES Data Entry'!H114= 3, "Native Hawaiian/Pacific Islander", 'ES Data Entry'!H114= 4, "Black/African American",'ES Data Entry'!H114= 5,  "White", 'ES Data Entry'!H114= 6, "Other", 'ES Data Entry'!H114= 7, "Two races or more", 'ES Data Entry'!H114= 8, "Unknown")</f>
        <v>#N/A</v>
      </c>
      <c r="I113" t="e" cm="1">
        <f t="array" ref="I113">_xlfn.IFS('ES Data Entry'!I114=1, "Hispanic/Latino", 'ES Data Entry'!I114=2, "Not Hispanic/Latino", 'ES Data Entry'!I114=3, "Other")</f>
        <v>#N/A</v>
      </c>
      <c r="J113" t="e" cm="1">
        <f t="array" ref="J113">_xlfn.IFS('ES Data Entry'!J114= 1, "Male", 'ES Data Entry'!J114= 2, "Female", 'ES Data Entry'!J114= 3, "Transgender Male", 'ES Data Entry'!J114= 4, "Transgender Female",'ES Data Entry'!J114= 5, "Non-binary", 'ES Data Entry'!J114= 6, "Other", 'ES Data Entry'!J114= 7, "Unknown")</f>
        <v>#N/A</v>
      </c>
      <c r="K113" s="180">
        <f>'ES Data Entry'!K114</f>
        <v>0</v>
      </c>
      <c r="L113" s="291" t="e">
        <f>'ES Data Entry'!#REF!</f>
        <v>#REF!</v>
      </c>
      <c r="M113" t="e">
        <f>'ES Raw Data'!N116</f>
        <v>#DIV/0!</v>
      </c>
      <c r="N113" t="e">
        <f>'ES Raw Data'!O116</f>
        <v>#DIV/0!</v>
      </c>
      <c r="O113" t="e">
        <f>'ES Raw Data'!P116</f>
        <v>#DIV/0!</v>
      </c>
      <c r="P113" t="e">
        <f>'ES Raw Data'!Q116</f>
        <v>#DIV/0!</v>
      </c>
      <c r="Q113" t="e">
        <f>'ES Raw Data'!R116</f>
        <v>#DIV/0!</v>
      </c>
      <c r="R113" t="e">
        <f>'ES Raw Data'!S116</f>
        <v>#DIV/0!</v>
      </c>
      <c r="S113" t="e">
        <f>'ES Raw Data'!T116</f>
        <v>#DIV/0!</v>
      </c>
      <c r="T113" t="e">
        <f>'ES Raw Data'!U116</f>
        <v>#DIV/0!</v>
      </c>
      <c r="U113" t="e">
        <f>'ES Raw Data'!V116</f>
        <v>#DIV/0!</v>
      </c>
      <c r="V113" t="e">
        <f>'ES Raw Data'!W116</f>
        <v>#DIV/0!</v>
      </c>
    </row>
    <row r="114" spans="1:22">
      <c r="A114">
        <f>'ES Data Entry'!D115</f>
        <v>0</v>
      </c>
      <c r="B114">
        <f>'ES Data Entry'!E115</f>
        <v>0</v>
      </c>
      <c r="C114">
        <f>'ES Data Entry'!F115</f>
        <v>0</v>
      </c>
      <c r="D114" s="180" t="e">
        <f>'ES Data Entry'!#REF!</f>
        <v>#REF!</v>
      </c>
      <c r="E114" t="str" cm="1">
        <f t="array" ref="E114">_xlfn.IFS('ES Data Entry'!G115=0,"Kindergarten",'ES Data Entry'!G115=1,"1st Grade",'ES Data Entry'!G115=2,"2nd Grade",'ES Data Entry'!G115=3,"3rd Grade",'ES Data Entry'!G115=4,"4th Grade",'ES Data Entry'!G115=5,"5th Grade")</f>
        <v>Kindergarten</v>
      </c>
      <c r="F114" t="e">
        <f>'ES Data Entry'!#REF!</f>
        <v>#REF!</v>
      </c>
      <c r="G114" t="e" cm="1">
        <f t="array" ref="G114">_xlfn.IFS('ES Data Entry'!L115=2, "Virtual", 'ES Data Entry'!L115=1, "In-person",'ES Data Entry'!L115=3, "Hybrid")</f>
        <v>#N/A</v>
      </c>
      <c r="H114" t="e" cm="1">
        <f t="array" ref="H114">_xlfn.IFS('ES Data Entry'!H115= 1, "American Indian/Alaskan Native", 'ES Data Entry'!H115= 2, "Asian", 'ES Data Entry'!H115= 3, "Native Hawaiian/Pacific Islander", 'ES Data Entry'!H115= 4, "Black/African American",'ES Data Entry'!H115= 5,  "White", 'ES Data Entry'!H115= 6, "Other", 'ES Data Entry'!H115= 7, "Two races or more", 'ES Data Entry'!H115= 8, "Unknown")</f>
        <v>#N/A</v>
      </c>
      <c r="I114" t="e" cm="1">
        <f t="array" ref="I114">_xlfn.IFS('ES Data Entry'!I115=1, "Hispanic/Latino", 'ES Data Entry'!I115=2, "Not Hispanic/Latino", 'ES Data Entry'!I115=3, "Other")</f>
        <v>#N/A</v>
      </c>
      <c r="J114" t="e" cm="1">
        <f t="array" ref="J114">_xlfn.IFS('ES Data Entry'!J115= 1, "Male", 'ES Data Entry'!J115= 2, "Female", 'ES Data Entry'!J115= 3, "Transgender Male", 'ES Data Entry'!J115= 4, "Transgender Female",'ES Data Entry'!J115= 5, "Non-binary", 'ES Data Entry'!J115= 6, "Other", 'ES Data Entry'!J115= 7, "Unknown")</f>
        <v>#N/A</v>
      </c>
      <c r="K114" s="180">
        <f>'ES Data Entry'!K115</f>
        <v>0</v>
      </c>
      <c r="L114" s="291" t="e">
        <f>'ES Data Entry'!#REF!</f>
        <v>#REF!</v>
      </c>
      <c r="M114" t="e">
        <f>'ES Raw Data'!N117</f>
        <v>#DIV/0!</v>
      </c>
      <c r="N114" t="e">
        <f>'ES Raw Data'!O117</f>
        <v>#DIV/0!</v>
      </c>
      <c r="O114" t="e">
        <f>'ES Raw Data'!P117</f>
        <v>#DIV/0!</v>
      </c>
      <c r="P114" t="e">
        <f>'ES Raw Data'!Q117</f>
        <v>#DIV/0!</v>
      </c>
      <c r="Q114" t="e">
        <f>'ES Raw Data'!R117</f>
        <v>#DIV/0!</v>
      </c>
      <c r="R114" t="e">
        <f>'ES Raw Data'!S117</f>
        <v>#DIV/0!</v>
      </c>
      <c r="S114" t="e">
        <f>'ES Raw Data'!T117</f>
        <v>#DIV/0!</v>
      </c>
      <c r="T114" t="e">
        <f>'ES Raw Data'!U117</f>
        <v>#DIV/0!</v>
      </c>
      <c r="U114" t="e">
        <f>'ES Raw Data'!V117</f>
        <v>#DIV/0!</v>
      </c>
      <c r="V114" t="e">
        <f>'ES Raw Data'!W117</f>
        <v>#DIV/0!</v>
      </c>
    </row>
    <row r="115" spans="1:22">
      <c r="A115">
        <f>'ES Data Entry'!D116</f>
        <v>0</v>
      </c>
      <c r="B115">
        <f>'ES Data Entry'!E116</f>
        <v>0</v>
      </c>
      <c r="C115">
        <f>'ES Data Entry'!F116</f>
        <v>0</v>
      </c>
      <c r="D115" s="180" t="e">
        <f>'ES Data Entry'!#REF!</f>
        <v>#REF!</v>
      </c>
      <c r="E115" t="str" cm="1">
        <f t="array" ref="E115">_xlfn.IFS('ES Data Entry'!G116=0,"Kindergarten",'ES Data Entry'!G116=1,"1st Grade",'ES Data Entry'!G116=2,"2nd Grade",'ES Data Entry'!G116=3,"3rd Grade",'ES Data Entry'!G116=4,"4th Grade",'ES Data Entry'!G116=5,"5th Grade")</f>
        <v>Kindergarten</v>
      </c>
      <c r="F115" t="e">
        <f>'ES Data Entry'!#REF!</f>
        <v>#REF!</v>
      </c>
      <c r="G115" t="e" cm="1">
        <f t="array" ref="G115">_xlfn.IFS('ES Data Entry'!L116=2, "Virtual", 'ES Data Entry'!L116=1, "In-person",'ES Data Entry'!L116=3, "Hybrid")</f>
        <v>#N/A</v>
      </c>
      <c r="H115" t="e" cm="1">
        <f t="array" ref="H115">_xlfn.IFS('ES Data Entry'!H116= 1, "American Indian/Alaskan Native", 'ES Data Entry'!H116= 2, "Asian", 'ES Data Entry'!H116= 3, "Native Hawaiian/Pacific Islander", 'ES Data Entry'!H116= 4, "Black/African American",'ES Data Entry'!H116= 5,  "White", 'ES Data Entry'!H116= 6, "Other", 'ES Data Entry'!H116= 7, "Two races or more", 'ES Data Entry'!H116= 8, "Unknown")</f>
        <v>#N/A</v>
      </c>
      <c r="I115" t="e" cm="1">
        <f t="array" ref="I115">_xlfn.IFS('ES Data Entry'!I116=1, "Hispanic/Latino", 'ES Data Entry'!I116=2, "Not Hispanic/Latino", 'ES Data Entry'!I116=3, "Other")</f>
        <v>#N/A</v>
      </c>
      <c r="J115" t="e" cm="1">
        <f t="array" ref="J115">_xlfn.IFS('ES Data Entry'!J116= 1, "Male", 'ES Data Entry'!J116= 2, "Female", 'ES Data Entry'!J116= 3, "Transgender Male", 'ES Data Entry'!J116= 4, "Transgender Female",'ES Data Entry'!J116= 5, "Non-binary", 'ES Data Entry'!J116= 6, "Other", 'ES Data Entry'!J116= 7, "Unknown")</f>
        <v>#N/A</v>
      </c>
      <c r="K115" s="180">
        <f>'ES Data Entry'!K116</f>
        <v>0</v>
      </c>
      <c r="L115" s="291" t="e">
        <f>'ES Data Entry'!#REF!</f>
        <v>#REF!</v>
      </c>
      <c r="M115" t="e">
        <f>'ES Raw Data'!N118</f>
        <v>#DIV/0!</v>
      </c>
      <c r="N115" t="e">
        <f>'ES Raw Data'!O118</f>
        <v>#DIV/0!</v>
      </c>
      <c r="O115" t="e">
        <f>'ES Raw Data'!P118</f>
        <v>#DIV/0!</v>
      </c>
      <c r="P115" t="e">
        <f>'ES Raw Data'!Q118</f>
        <v>#DIV/0!</v>
      </c>
      <c r="Q115" t="e">
        <f>'ES Raw Data'!R118</f>
        <v>#DIV/0!</v>
      </c>
      <c r="R115" t="e">
        <f>'ES Raw Data'!S118</f>
        <v>#DIV/0!</v>
      </c>
      <c r="S115" t="e">
        <f>'ES Raw Data'!T118</f>
        <v>#DIV/0!</v>
      </c>
      <c r="T115" t="e">
        <f>'ES Raw Data'!U118</f>
        <v>#DIV/0!</v>
      </c>
      <c r="U115" t="e">
        <f>'ES Raw Data'!V118</f>
        <v>#DIV/0!</v>
      </c>
      <c r="V115" t="e">
        <f>'ES Raw Data'!W118</f>
        <v>#DIV/0!</v>
      </c>
    </row>
    <row r="116" spans="1:22">
      <c r="A116">
        <f>'ES Data Entry'!D117</f>
        <v>0</v>
      </c>
      <c r="B116">
        <f>'ES Data Entry'!E117</f>
        <v>0</v>
      </c>
      <c r="C116">
        <f>'ES Data Entry'!F117</f>
        <v>0</v>
      </c>
      <c r="D116" s="180" t="e">
        <f>'ES Data Entry'!#REF!</f>
        <v>#REF!</v>
      </c>
      <c r="E116" t="str" cm="1">
        <f t="array" ref="E116">_xlfn.IFS('ES Data Entry'!G117=0,"Kindergarten",'ES Data Entry'!G117=1,"1st Grade",'ES Data Entry'!G117=2,"2nd Grade",'ES Data Entry'!G117=3,"3rd Grade",'ES Data Entry'!G117=4,"4th Grade",'ES Data Entry'!G117=5,"5th Grade")</f>
        <v>Kindergarten</v>
      </c>
      <c r="F116" t="e">
        <f>'ES Data Entry'!#REF!</f>
        <v>#REF!</v>
      </c>
      <c r="G116" t="e" cm="1">
        <f t="array" ref="G116">_xlfn.IFS('ES Data Entry'!L117=2, "Virtual", 'ES Data Entry'!L117=1, "In-person",'ES Data Entry'!L117=3, "Hybrid")</f>
        <v>#N/A</v>
      </c>
      <c r="H116" t="e" cm="1">
        <f t="array" ref="H116">_xlfn.IFS('ES Data Entry'!H117= 1, "American Indian/Alaskan Native", 'ES Data Entry'!H117= 2, "Asian", 'ES Data Entry'!H117= 3, "Native Hawaiian/Pacific Islander", 'ES Data Entry'!H117= 4, "Black/African American",'ES Data Entry'!H117= 5,  "White", 'ES Data Entry'!H117= 6, "Other", 'ES Data Entry'!H117= 7, "Two races or more", 'ES Data Entry'!H117= 8, "Unknown")</f>
        <v>#N/A</v>
      </c>
      <c r="I116" t="e" cm="1">
        <f t="array" ref="I116">_xlfn.IFS('ES Data Entry'!I117=1, "Hispanic/Latino", 'ES Data Entry'!I117=2, "Not Hispanic/Latino", 'ES Data Entry'!I117=3, "Other")</f>
        <v>#N/A</v>
      </c>
      <c r="J116" t="e" cm="1">
        <f t="array" ref="J116">_xlfn.IFS('ES Data Entry'!J117= 1, "Male", 'ES Data Entry'!J117= 2, "Female", 'ES Data Entry'!J117= 3, "Transgender Male", 'ES Data Entry'!J117= 4, "Transgender Female",'ES Data Entry'!J117= 5, "Non-binary", 'ES Data Entry'!J117= 6, "Other", 'ES Data Entry'!J117= 7, "Unknown")</f>
        <v>#N/A</v>
      </c>
      <c r="K116" s="180">
        <f>'ES Data Entry'!K117</f>
        <v>0</v>
      </c>
      <c r="L116" s="291" t="e">
        <f>'ES Data Entry'!#REF!</f>
        <v>#REF!</v>
      </c>
      <c r="M116" t="e">
        <f>'ES Raw Data'!N119</f>
        <v>#DIV/0!</v>
      </c>
      <c r="N116" t="e">
        <f>'ES Raw Data'!O119</f>
        <v>#DIV/0!</v>
      </c>
      <c r="O116" t="e">
        <f>'ES Raw Data'!P119</f>
        <v>#DIV/0!</v>
      </c>
      <c r="P116" t="e">
        <f>'ES Raw Data'!Q119</f>
        <v>#DIV/0!</v>
      </c>
      <c r="Q116" t="e">
        <f>'ES Raw Data'!R119</f>
        <v>#DIV/0!</v>
      </c>
      <c r="R116" t="e">
        <f>'ES Raw Data'!S119</f>
        <v>#DIV/0!</v>
      </c>
      <c r="S116" t="e">
        <f>'ES Raw Data'!T119</f>
        <v>#DIV/0!</v>
      </c>
      <c r="T116" t="e">
        <f>'ES Raw Data'!U119</f>
        <v>#DIV/0!</v>
      </c>
      <c r="U116" t="e">
        <f>'ES Raw Data'!V119</f>
        <v>#DIV/0!</v>
      </c>
      <c r="V116" t="e">
        <f>'ES Raw Data'!W119</f>
        <v>#DIV/0!</v>
      </c>
    </row>
    <row r="117" spans="1:22">
      <c r="A117">
        <f>'ES Data Entry'!D118</f>
        <v>0</v>
      </c>
      <c r="B117">
        <f>'ES Data Entry'!E118</f>
        <v>0</v>
      </c>
      <c r="C117">
        <f>'ES Data Entry'!F118</f>
        <v>0</v>
      </c>
      <c r="D117" s="180" t="e">
        <f>'ES Data Entry'!#REF!</f>
        <v>#REF!</v>
      </c>
      <c r="E117" t="str" cm="1">
        <f t="array" ref="E117">_xlfn.IFS('ES Data Entry'!G118=0,"Kindergarten",'ES Data Entry'!G118=1,"1st Grade",'ES Data Entry'!G118=2,"2nd Grade",'ES Data Entry'!G118=3,"3rd Grade",'ES Data Entry'!G118=4,"4th Grade",'ES Data Entry'!G118=5,"5th Grade")</f>
        <v>Kindergarten</v>
      </c>
      <c r="F117" t="e">
        <f>'ES Data Entry'!#REF!</f>
        <v>#REF!</v>
      </c>
      <c r="G117" t="e" cm="1">
        <f t="array" ref="G117">_xlfn.IFS('ES Data Entry'!L118=2, "Virtual", 'ES Data Entry'!L118=1, "In-person",'ES Data Entry'!L118=3, "Hybrid")</f>
        <v>#N/A</v>
      </c>
      <c r="H117" t="e" cm="1">
        <f t="array" ref="H117">_xlfn.IFS('ES Data Entry'!H118= 1, "American Indian/Alaskan Native", 'ES Data Entry'!H118= 2, "Asian", 'ES Data Entry'!H118= 3, "Native Hawaiian/Pacific Islander", 'ES Data Entry'!H118= 4, "Black/African American",'ES Data Entry'!H118= 5,  "White", 'ES Data Entry'!H118= 6, "Other", 'ES Data Entry'!H118= 7, "Two races or more", 'ES Data Entry'!H118= 8, "Unknown")</f>
        <v>#N/A</v>
      </c>
      <c r="I117" t="e" cm="1">
        <f t="array" ref="I117">_xlfn.IFS('ES Data Entry'!I118=1, "Hispanic/Latino", 'ES Data Entry'!I118=2, "Not Hispanic/Latino", 'ES Data Entry'!I118=3, "Other")</f>
        <v>#N/A</v>
      </c>
      <c r="J117" t="e" cm="1">
        <f t="array" ref="J117">_xlfn.IFS('ES Data Entry'!J118= 1, "Male", 'ES Data Entry'!J118= 2, "Female", 'ES Data Entry'!J118= 3, "Transgender Male", 'ES Data Entry'!J118= 4, "Transgender Female",'ES Data Entry'!J118= 5, "Non-binary", 'ES Data Entry'!J118= 6, "Other", 'ES Data Entry'!J118= 7, "Unknown")</f>
        <v>#N/A</v>
      </c>
      <c r="K117" s="180">
        <f>'ES Data Entry'!K118</f>
        <v>0</v>
      </c>
      <c r="L117" s="291" t="e">
        <f>'ES Data Entry'!#REF!</f>
        <v>#REF!</v>
      </c>
      <c r="M117" t="e">
        <f>'ES Raw Data'!N120</f>
        <v>#DIV/0!</v>
      </c>
      <c r="N117" t="e">
        <f>'ES Raw Data'!O120</f>
        <v>#DIV/0!</v>
      </c>
      <c r="O117" t="e">
        <f>'ES Raw Data'!P120</f>
        <v>#DIV/0!</v>
      </c>
      <c r="P117" t="e">
        <f>'ES Raw Data'!Q120</f>
        <v>#DIV/0!</v>
      </c>
      <c r="Q117" t="e">
        <f>'ES Raw Data'!R120</f>
        <v>#DIV/0!</v>
      </c>
      <c r="R117" t="e">
        <f>'ES Raw Data'!S120</f>
        <v>#DIV/0!</v>
      </c>
      <c r="S117" t="e">
        <f>'ES Raw Data'!T120</f>
        <v>#DIV/0!</v>
      </c>
      <c r="T117" t="e">
        <f>'ES Raw Data'!U120</f>
        <v>#DIV/0!</v>
      </c>
      <c r="U117" t="e">
        <f>'ES Raw Data'!V120</f>
        <v>#DIV/0!</v>
      </c>
      <c r="V117" t="e">
        <f>'ES Raw Data'!W120</f>
        <v>#DIV/0!</v>
      </c>
    </row>
    <row r="118" spans="1:22">
      <c r="A118">
        <f>'ES Data Entry'!D119</f>
        <v>0</v>
      </c>
      <c r="B118">
        <f>'ES Data Entry'!E119</f>
        <v>0</v>
      </c>
      <c r="C118">
        <f>'ES Data Entry'!F119</f>
        <v>0</v>
      </c>
      <c r="D118" s="180" t="e">
        <f>'ES Data Entry'!#REF!</f>
        <v>#REF!</v>
      </c>
      <c r="E118" t="str" cm="1">
        <f t="array" ref="E118">_xlfn.IFS('ES Data Entry'!G119=0,"Kindergarten",'ES Data Entry'!G119=1,"1st Grade",'ES Data Entry'!G119=2,"2nd Grade",'ES Data Entry'!G119=3,"3rd Grade",'ES Data Entry'!G119=4,"4th Grade",'ES Data Entry'!G119=5,"5th Grade")</f>
        <v>Kindergarten</v>
      </c>
      <c r="F118" t="e">
        <f>'ES Data Entry'!#REF!</f>
        <v>#REF!</v>
      </c>
      <c r="G118" t="e" cm="1">
        <f t="array" ref="G118">_xlfn.IFS('ES Data Entry'!L119=2, "Virtual", 'ES Data Entry'!L119=1, "In-person",'ES Data Entry'!L119=3, "Hybrid")</f>
        <v>#N/A</v>
      </c>
      <c r="H118" t="e" cm="1">
        <f t="array" ref="H118">_xlfn.IFS('ES Data Entry'!H119= 1, "American Indian/Alaskan Native", 'ES Data Entry'!H119= 2, "Asian", 'ES Data Entry'!H119= 3, "Native Hawaiian/Pacific Islander", 'ES Data Entry'!H119= 4, "Black/African American",'ES Data Entry'!H119= 5,  "White", 'ES Data Entry'!H119= 6, "Other", 'ES Data Entry'!H119= 7, "Two races or more", 'ES Data Entry'!H119= 8, "Unknown")</f>
        <v>#N/A</v>
      </c>
      <c r="I118" t="e" cm="1">
        <f t="array" ref="I118">_xlfn.IFS('ES Data Entry'!I119=1, "Hispanic/Latino", 'ES Data Entry'!I119=2, "Not Hispanic/Latino", 'ES Data Entry'!I119=3, "Other")</f>
        <v>#N/A</v>
      </c>
      <c r="J118" t="e" cm="1">
        <f t="array" ref="J118">_xlfn.IFS('ES Data Entry'!J119= 1, "Male", 'ES Data Entry'!J119= 2, "Female", 'ES Data Entry'!J119= 3, "Transgender Male", 'ES Data Entry'!J119= 4, "Transgender Female",'ES Data Entry'!J119= 5, "Non-binary", 'ES Data Entry'!J119= 6, "Other", 'ES Data Entry'!J119= 7, "Unknown")</f>
        <v>#N/A</v>
      </c>
      <c r="K118" s="180">
        <f>'ES Data Entry'!K119</f>
        <v>0</v>
      </c>
      <c r="L118" s="291" t="e">
        <f>'ES Data Entry'!#REF!</f>
        <v>#REF!</v>
      </c>
      <c r="M118" t="e">
        <f>'ES Raw Data'!N121</f>
        <v>#DIV/0!</v>
      </c>
      <c r="N118" t="e">
        <f>'ES Raw Data'!O121</f>
        <v>#DIV/0!</v>
      </c>
      <c r="O118" t="e">
        <f>'ES Raw Data'!P121</f>
        <v>#DIV/0!</v>
      </c>
      <c r="P118" t="e">
        <f>'ES Raw Data'!Q121</f>
        <v>#DIV/0!</v>
      </c>
      <c r="Q118" t="e">
        <f>'ES Raw Data'!R121</f>
        <v>#DIV/0!</v>
      </c>
      <c r="R118" t="e">
        <f>'ES Raw Data'!S121</f>
        <v>#DIV/0!</v>
      </c>
      <c r="S118" t="e">
        <f>'ES Raw Data'!T121</f>
        <v>#DIV/0!</v>
      </c>
      <c r="T118" t="e">
        <f>'ES Raw Data'!U121</f>
        <v>#DIV/0!</v>
      </c>
      <c r="U118" t="e">
        <f>'ES Raw Data'!V121</f>
        <v>#DIV/0!</v>
      </c>
      <c r="V118" t="e">
        <f>'ES Raw Data'!W121</f>
        <v>#DIV/0!</v>
      </c>
    </row>
    <row r="119" spans="1:22">
      <c r="A119">
        <f>'ES Data Entry'!D120</f>
        <v>0</v>
      </c>
      <c r="B119">
        <f>'ES Data Entry'!E120</f>
        <v>0</v>
      </c>
      <c r="C119">
        <f>'ES Data Entry'!F120</f>
        <v>0</v>
      </c>
      <c r="D119" s="180" t="e">
        <f>'ES Data Entry'!#REF!</f>
        <v>#REF!</v>
      </c>
      <c r="E119" t="str" cm="1">
        <f t="array" ref="E119">_xlfn.IFS('ES Data Entry'!G120=0,"Kindergarten",'ES Data Entry'!G120=1,"1st Grade",'ES Data Entry'!G120=2,"2nd Grade",'ES Data Entry'!G120=3,"3rd Grade",'ES Data Entry'!G120=4,"4th Grade",'ES Data Entry'!G120=5,"5th Grade")</f>
        <v>Kindergarten</v>
      </c>
      <c r="F119" t="e">
        <f>'ES Data Entry'!#REF!</f>
        <v>#REF!</v>
      </c>
      <c r="G119" t="e" cm="1">
        <f t="array" ref="G119">_xlfn.IFS('ES Data Entry'!L120=2, "Virtual", 'ES Data Entry'!L120=1, "In-person",'ES Data Entry'!L120=3, "Hybrid")</f>
        <v>#N/A</v>
      </c>
      <c r="H119" t="e" cm="1">
        <f t="array" ref="H119">_xlfn.IFS('ES Data Entry'!H120= 1, "American Indian/Alaskan Native", 'ES Data Entry'!H120= 2, "Asian", 'ES Data Entry'!H120= 3, "Native Hawaiian/Pacific Islander", 'ES Data Entry'!H120= 4, "Black/African American",'ES Data Entry'!H120= 5,  "White", 'ES Data Entry'!H120= 6, "Other", 'ES Data Entry'!H120= 7, "Two races or more", 'ES Data Entry'!H120= 8, "Unknown")</f>
        <v>#N/A</v>
      </c>
      <c r="I119" t="e" cm="1">
        <f t="array" ref="I119">_xlfn.IFS('ES Data Entry'!I120=1, "Hispanic/Latino", 'ES Data Entry'!I120=2, "Not Hispanic/Latino", 'ES Data Entry'!I120=3, "Other")</f>
        <v>#N/A</v>
      </c>
      <c r="J119" t="e" cm="1">
        <f t="array" ref="J119">_xlfn.IFS('ES Data Entry'!J120= 1, "Male", 'ES Data Entry'!J120= 2, "Female", 'ES Data Entry'!J120= 3, "Transgender Male", 'ES Data Entry'!J120= 4, "Transgender Female",'ES Data Entry'!J120= 5, "Non-binary", 'ES Data Entry'!J120= 6, "Other", 'ES Data Entry'!J120= 7, "Unknown")</f>
        <v>#N/A</v>
      </c>
      <c r="K119" s="180">
        <f>'ES Data Entry'!K120</f>
        <v>0</v>
      </c>
      <c r="L119" s="291" t="e">
        <f>'ES Data Entry'!#REF!</f>
        <v>#REF!</v>
      </c>
      <c r="M119" t="e">
        <f>'ES Raw Data'!N122</f>
        <v>#DIV/0!</v>
      </c>
      <c r="N119" t="e">
        <f>'ES Raw Data'!O122</f>
        <v>#DIV/0!</v>
      </c>
      <c r="O119" t="e">
        <f>'ES Raw Data'!P122</f>
        <v>#DIV/0!</v>
      </c>
      <c r="P119" t="e">
        <f>'ES Raw Data'!Q122</f>
        <v>#DIV/0!</v>
      </c>
      <c r="Q119" t="e">
        <f>'ES Raw Data'!R122</f>
        <v>#DIV/0!</v>
      </c>
      <c r="R119" t="e">
        <f>'ES Raw Data'!S122</f>
        <v>#DIV/0!</v>
      </c>
      <c r="S119" t="e">
        <f>'ES Raw Data'!T122</f>
        <v>#DIV/0!</v>
      </c>
      <c r="T119" t="e">
        <f>'ES Raw Data'!U122</f>
        <v>#DIV/0!</v>
      </c>
      <c r="U119" t="e">
        <f>'ES Raw Data'!V122</f>
        <v>#DIV/0!</v>
      </c>
      <c r="V119" t="e">
        <f>'ES Raw Data'!W122</f>
        <v>#DIV/0!</v>
      </c>
    </row>
    <row r="120" spans="1:22">
      <c r="A120">
        <f>'ES Data Entry'!D121</f>
        <v>0</v>
      </c>
      <c r="B120">
        <f>'ES Data Entry'!E121</f>
        <v>0</v>
      </c>
      <c r="C120">
        <f>'ES Data Entry'!F121</f>
        <v>0</v>
      </c>
      <c r="D120" s="180" t="e">
        <f>'ES Data Entry'!#REF!</f>
        <v>#REF!</v>
      </c>
      <c r="E120" t="str" cm="1">
        <f t="array" ref="E120">_xlfn.IFS('ES Data Entry'!G121=0,"Kindergarten",'ES Data Entry'!G121=1,"1st Grade",'ES Data Entry'!G121=2,"2nd Grade",'ES Data Entry'!G121=3,"3rd Grade",'ES Data Entry'!G121=4,"4th Grade",'ES Data Entry'!G121=5,"5th Grade")</f>
        <v>Kindergarten</v>
      </c>
      <c r="F120" t="e">
        <f>'ES Data Entry'!#REF!</f>
        <v>#REF!</v>
      </c>
      <c r="G120" t="e" cm="1">
        <f t="array" ref="G120">_xlfn.IFS('ES Data Entry'!L121=2, "Virtual", 'ES Data Entry'!L121=1, "In-person",'ES Data Entry'!L121=3, "Hybrid")</f>
        <v>#N/A</v>
      </c>
      <c r="H120" t="e" cm="1">
        <f t="array" ref="H120">_xlfn.IFS('ES Data Entry'!H121= 1, "American Indian/Alaskan Native", 'ES Data Entry'!H121= 2, "Asian", 'ES Data Entry'!H121= 3, "Native Hawaiian/Pacific Islander", 'ES Data Entry'!H121= 4, "Black/African American",'ES Data Entry'!H121= 5,  "White", 'ES Data Entry'!H121= 6, "Other", 'ES Data Entry'!H121= 7, "Two races or more", 'ES Data Entry'!H121= 8, "Unknown")</f>
        <v>#N/A</v>
      </c>
      <c r="I120" t="e" cm="1">
        <f t="array" ref="I120">_xlfn.IFS('ES Data Entry'!I121=1, "Hispanic/Latino", 'ES Data Entry'!I121=2, "Not Hispanic/Latino", 'ES Data Entry'!I121=3, "Other")</f>
        <v>#N/A</v>
      </c>
      <c r="J120" t="e" cm="1">
        <f t="array" ref="J120">_xlfn.IFS('ES Data Entry'!J121= 1, "Male", 'ES Data Entry'!J121= 2, "Female", 'ES Data Entry'!J121= 3, "Transgender Male", 'ES Data Entry'!J121= 4, "Transgender Female",'ES Data Entry'!J121= 5, "Non-binary", 'ES Data Entry'!J121= 6, "Other", 'ES Data Entry'!J121= 7, "Unknown")</f>
        <v>#N/A</v>
      </c>
      <c r="K120" s="180">
        <f>'ES Data Entry'!K121</f>
        <v>0</v>
      </c>
      <c r="L120" s="291" t="e">
        <f>'ES Data Entry'!#REF!</f>
        <v>#REF!</v>
      </c>
      <c r="M120" t="e">
        <f>'ES Raw Data'!N123</f>
        <v>#DIV/0!</v>
      </c>
      <c r="N120" t="e">
        <f>'ES Raw Data'!O123</f>
        <v>#DIV/0!</v>
      </c>
      <c r="O120" t="e">
        <f>'ES Raw Data'!P123</f>
        <v>#DIV/0!</v>
      </c>
      <c r="P120" t="e">
        <f>'ES Raw Data'!Q123</f>
        <v>#DIV/0!</v>
      </c>
      <c r="Q120" t="e">
        <f>'ES Raw Data'!R123</f>
        <v>#DIV/0!</v>
      </c>
      <c r="R120" t="e">
        <f>'ES Raw Data'!S123</f>
        <v>#DIV/0!</v>
      </c>
      <c r="S120" t="e">
        <f>'ES Raw Data'!T123</f>
        <v>#DIV/0!</v>
      </c>
      <c r="T120" t="e">
        <f>'ES Raw Data'!U123</f>
        <v>#DIV/0!</v>
      </c>
      <c r="U120" t="e">
        <f>'ES Raw Data'!V123</f>
        <v>#DIV/0!</v>
      </c>
      <c r="V120" t="e">
        <f>'ES Raw Data'!W123</f>
        <v>#DIV/0!</v>
      </c>
    </row>
    <row r="121" spans="1:22">
      <c r="A121">
        <f>'ES Data Entry'!D122</f>
        <v>0</v>
      </c>
      <c r="B121">
        <f>'ES Data Entry'!E122</f>
        <v>0</v>
      </c>
      <c r="C121">
        <f>'ES Data Entry'!F122</f>
        <v>0</v>
      </c>
      <c r="D121" s="180" t="e">
        <f>'ES Data Entry'!#REF!</f>
        <v>#REF!</v>
      </c>
      <c r="E121" t="str" cm="1">
        <f t="array" ref="E121">_xlfn.IFS('ES Data Entry'!G122=0,"Kindergarten",'ES Data Entry'!G122=1,"1st Grade",'ES Data Entry'!G122=2,"2nd Grade",'ES Data Entry'!G122=3,"3rd Grade",'ES Data Entry'!G122=4,"4th Grade",'ES Data Entry'!G122=5,"5th Grade")</f>
        <v>Kindergarten</v>
      </c>
      <c r="F121" t="e">
        <f>'ES Data Entry'!#REF!</f>
        <v>#REF!</v>
      </c>
      <c r="G121" t="e" cm="1">
        <f t="array" ref="G121">_xlfn.IFS('ES Data Entry'!L122=2, "Virtual", 'ES Data Entry'!L122=1, "In-person",'ES Data Entry'!L122=3, "Hybrid")</f>
        <v>#N/A</v>
      </c>
      <c r="H121" t="e" cm="1">
        <f t="array" ref="H121">_xlfn.IFS('ES Data Entry'!H122= 1, "American Indian/Alaskan Native", 'ES Data Entry'!H122= 2, "Asian", 'ES Data Entry'!H122= 3, "Native Hawaiian/Pacific Islander", 'ES Data Entry'!H122= 4, "Black/African American",'ES Data Entry'!H122= 5,  "White", 'ES Data Entry'!H122= 6, "Other", 'ES Data Entry'!H122= 7, "Two races or more", 'ES Data Entry'!H122= 8, "Unknown")</f>
        <v>#N/A</v>
      </c>
      <c r="I121" t="e" cm="1">
        <f t="array" ref="I121">_xlfn.IFS('ES Data Entry'!I122=1, "Hispanic/Latino", 'ES Data Entry'!I122=2, "Not Hispanic/Latino", 'ES Data Entry'!I122=3, "Other")</f>
        <v>#N/A</v>
      </c>
      <c r="J121" t="e" cm="1">
        <f t="array" ref="J121">_xlfn.IFS('ES Data Entry'!J122= 1, "Male", 'ES Data Entry'!J122= 2, "Female", 'ES Data Entry'!J122= 3, "Transgender Male", 'ES Data Entry'!J122= 4, "Transgender Female",'ES Data Entry'!J122= 5, "Non-binary", 'ES Data Entry'!J122= 6, "Other", 'ES Data Entry'!J122= 7, "Unknown")</f>
        <v>#N/A</v>
      </c>
      <c r="K121" s="180">
        <f>'ES Data Entry'!K122</f>
        <v>0</v>
      </c>
      <c r="L121" s="291" t="e">
        <f>'ES Data Entry'!#REF!</f>
        <v>#REF!</v>
      </c>
      <c r="M121" t="e">
        <f>'ES Raw Data'!N124</f>
        <v>#DIV/0!</v>
      </c>
      <c r="N121" t="e">
        <f>'ES Raw Data'!O124</f>
        <v>#DIV/0!</v>
      </c>
      <c r="O121" t="e">
        <f>'ES Raw Data'!P124</f>
        <v>#DIV/0!</v>
      </c>
      <c r="P121" t="e">
        <f>'ES Raw Data'!Q124</f>
        <v>#DIV/0!</v>
      </c>
      <c r="Q121" t="e">
        <f>'ES Raw Data'!R124</f>
        <v>#DIV/0!</v>
      </c>
      <c r="R121" t="e">
        <f>'ES Raw Data'!S124</f>
        <v>#DIV/0!</v>
      </c>
      <c r="S121" t="e">
        <f>'ES Raw Data'!T124</f>
        <v>#DIV/0!</v>
      </c>
      <c r="T121" t="e">
        <f>'ES Raw Data'!U124</f>
        <v>#DIV/0!</v>
      </c>
      <c r="U121" t="e">
        <f>'ES Raw Data'!V124</f>
        <v>#DIV/0!</v>
      </c>
      <c r="V121" t="e">
        <f>'ES Raw Data'!W124</f>
        <v>#DIV/0!</v>
      </c>
    </row>
    <row r="122" spans="1:22">
      <c r="A122">
        <f>'ES Data Entry'!D123</f>
        <v>0</v>
      </c>
      <c r="B122">
        <f>'ES Data Entry'!E123</f>
        <v>0</v>
      </c>
      <c r="C122">
        <f>'ES Data Entry'!F123</f>
        <v>0</v>
      </c>
      <c r="D122" s="180" t="e">
        <f>'ES Data Entry'!#REF!</f>
        <v>#REF!</v>
      </c>
      <c r="E122" t="str" cm="1">
        <f t="array" ref="E122">_xlfn.IFS('ES Data Entry'!G123=0,"Kindergarten",'ES Data Entry'!G123=1,"1st Grade",'ES Data Entry'!G123=2,"2nd Grade",'ES Data Entry'!G123=3,"3rd Grade",'ES Data Entry'!G123=4,"4th Grade",'ES Data Entry'!G123=5,"5th Grade")</f>
        <v>Kindergarten</v>
      </c>
      <c r="F122" t="e">
        <f>'ES Data Entry'!#REF!</f>
        <v>#REF!</v>
      </c>
      <c r="G122" t="e" cm="1">
        <f t="array" ref="G122">_xlfn.IFS('ES Data Entry'!L123=2, "Virtual", 'ES Data Entry'!L123=1, "In-person",'ES Data Entry'!L123=3, "Hybrid")</f>
        <v>#N/A</v>
      </c>
      <c r="H122" t="e" cm="1">
        <f t="array" ref="H122">_xlfn.IFS('ES Data Entry'!H123= 1, "American Indian/Alaskan Native", 'ES Data Entry'!H123= 2, "Asian", 'ES Data Entry'!H123= 3, "Native Hawaiian/Pacific Islander", 'ES Data Entry'!H123= 4, "Black/African American",'ES Data Entry'!H123= 5,  "White", 'ES Data Entry'!H123= 6, "Other", 'ES Data Entry'!H123= 7, "Two races or more", 'ES Data Entry'!H123= 8, "Unknown")</f>
        <v>#N/A</v>
      </c>
      <c r="I122" t="e" cm="1">
        <f t="array" ref="I122">_xlfn.IFS('ES Data Entry'!I123=1, "Hispanic/Latino", 'ES Data Entry'!I123=2, "Not Hispanic/Latino", 'ES Data Entry'!I123=3, "Other")</f>
        <v>#N/A</v>
      </c>
      <c r="J122" t="e" cm="1">
        <f t="array" ref="J122">_xlfn.IFS('ES Data Entry'!J123= 1, "Male", 'ES Data Entry'!J123= 2, "Female", 'ES Data Entry'!J123= 3, "Transgender Male", 'ES Data Entry'!J123= 4, "Transgender Female",'ES Data Entry'!J123= 5, "Non-binary", 'ES Data Entry'!J123= 6, "Other", 'ES Data Entry'!J123= 7, "Unknown")</f>
        <v>#N/A</v>
      </c>
      <c r="K122" s="180">
        <f>'ES Data Entry'!K123</f>
        <v>0</v>
      </c>
      <c r="L122" s="291" t="e">
        <f>'ES Data Entry'!#REF!</f>
        <v>#REF!</v>
      </c>
      <c r="M122" t="e">
        <f>'ES Raw Data'!N125</f>
        <v>#DIV/0!</v>
      </c>
      <c r="N122" t="e">
        <f>'ES Raw Data'!O125</f>
        <v>#DIV/0!</v>
      </c>
      <c r="O122" t="e">
        <f>'ES Raw Data'!P125</f>
        <v>#DIV/0!</v>
      </c>
      <c r="P122" t="e">
        <f>'ES Raw Data'!Q125</f>
        <v>#DIV/0!</v>
      </c>
      <c r="Q122" t="e">
        <f>'ES Raw Data'!R125</f>
        <v>#DIV/0!</v>
      </c>
      <c r="R122" t="e">
        <f>'ES Raw Data'!S125</f>
        <v>#DIV/0!</v>
      </c>
      <c r="S122" t="e">
        <f>'ES Raw Data'!T125</f>
        <v>#DIV/0!</v>
      </c>
      <c r="T122" t="e">
        <f>'ES Raw Data'!U125</f>
        <v>#DIV/0!</v>
      </c>
      <c r="U122" t="e">
        <f>'ES Raw Data'!V125</f>
        <v>#DIV/0!</v>
      </c>
      <c r="V122" t="e">
        <f>'ES Raw Data'!W125</f>
        <v>#DIV/0!</v>
      </c>
    </row>
    <row r="123" spans="1:22">
      <c r="A123">
        <f>'ES Data Entry'!D124</f>
        <v>0</v>
      </c>
      <c r="B123">
        <f>'ES Data Entry'!E124</f>
        <v>0</v>
      </c>
      <c r="C123">
        <f>'ES Data Entry'!F124</f>
        <v>0</v>
      </c>
      <c r="D123" s="180" t="e">
        <f>'ES Data Entry'!#REF!</f>
        <v>#REF!</v>
      </c>
      <c r="E123" t="str" cm="1">
        <f t="array" ref="E123">_xlfn.IFS('ES Data Entry'!G124=0,"Kindergarten",'ES Data Entry'!G124=1,"1st Grade",'ES Data Entry'!G124=2,"2nd Grade",'ES Data Entry'!G124=3,"3rd Grade",'ES Data Entry'!G124=4,"4th Grade",'ES Data Entry'!G124=5,"5th Grade")</f>
        <v>Kindergarten</v>
      </c>
      <c r="F123" t="e">
        <f>'ES Data Entry'!#REF!</f>
        <v>#REF!</v>
      </c>
      <c r="G123" t="e" cm="1">
        <f t="array" ref="G123">_xlfn.IFS('ES Data Entry'!L124=2, "Virtual", 'ES Data Entry'!L124=1, "In-person",'ES Data Entry'!L124=3, "Hybrid")</f>
        <v>#N/A</v>
      </c>
      <c r="H123" t="e" cm="1">
        <f t="array" ref="H123">_xlfn.IFS('ES Data Entry'!H124= 1, "American Indian/Alaskan Native", 'ES Data Entry'!H124= 2, "Asian", 'ES Data Entry'!H124= 3, "Native Hawaiian/Pacific Islander", 'ES Data Entry'!H124= 4, "Black/African American",'ES Data Entry'!H124= 5,  "White", 'ES Data Entry'!H124= 6, "Other", 'ES Data Entry'!H124= 7, "Two races or more", 'ES Data Entry'!H124= 8, "Unknown")</f>
        <v>#N/A</v>
      </c>
      <c r="I123" t="e" cm="1">
        <f t="array" ref="I123">_xlfn.IFS('ES Data Entry'!I124=1, "Hispanic/Latino", 'ES Data Entry'!I124=2, "Not Hispanic/Latino", 'ES Data Entry'!I124=3, "Other")</f>
        <v>#N/A</v>
      </c>
      <c r="J123" t="e" cm="1">
        <f t="array" ref="J123">_xlfn.IFS('ES Data Entry'!J124= 1, "Male", 'ES Data Entry'!J124= 2, "Female", 'ES Data Entry'!J124= 3, "Transgender Male", 'ES Data Entry'!J124= 4, "Transgender Female",'ES Data Entry'!J124= 5, "Non-binary", 'ES Data Entry'!J124= 6, "Other", 'ES Data Entry'!J124= 7, "Unknown")</f>
        <v>#N/A</v>
      </c>
      <c r="K123" s="180">
        <f>'ES Data Entry'!K124</f>
        <v>0</v>
      </c>
      <c r="L123" s="291" t="e">
        <f>'ES Data Entry'!#REF!</f>
        <v>#REF!</v>
      </c>
      <c r="M123" t="e">
        <f>'ES Raw Data'!N126</f>
        <v>#DIV/0!</v>
      </c>
      <c r="N123" t="e">
        <f>'ES Raw Data'!O126</f>
        <v>#DIV/0!</v>
      </c>
      <c r="O123" t="e">
        <f>'ES Raw Data'!P126</f>
        <v>#DIV/0!</v>
      </c>
      <c r="P123" t="e">
        <f>'ES Raw Data'!Q126</f>
        <v>#DIV/0!</v>
      </c>
      <c r="Q123" t="e">
        <f>'ES Raw Data'!R126</f>
        <v>#DIV/0!</v>
      </c>
      <c r="R123" t="e">
        <f>'ES Raw Data'!S126</f>
        <v>#DIV/0!</v>
      </c>
      <c r="S123" t="e">
        <f>'ES Raw Data'!T126</f>
        <v>#DIV/0!</v>
      </c>
      <c r="T123" t="e">
        <f>'ES Raw Data'!U126</f>
        <v>#DIV/0!</v>
      </c>
      <c r="U123" t="e">
        <f>'ES Raw Data'!V126</f>
        <v>#DIV/0!</v>
      </c>
      <c r="V123" t="e">
        <f>'ES Raw Data'!W126</f>
        <v>#DIV/0!</v>
      </c>
    </row>
    <row r="124" spans="1:22">
      <c r="A124">
        <f>'ES Data Entry'!D125</f>
        <v>0</v>
      </c>
      <c r="B124">
        <f>'ES Data Entry'!E125</f>
        <v>0</v>
      </c>
      <c r="C124">
        <f>'ES Data Entry'!F125</f>
        <v>0</v>
      </c>
      <c r="D124" s="180" t="e">
        <f>'ES Data Entry'!#REF!</f>
        <v>#REF!</v>
      </c>
      <c r="E124" t="str" cm="1">
        <f t="array" ref="E124">_xlfn.IFS('ES Data Entry'!G125=0,"Kindergarten",'ES Data Entry'!G125=1,"1st Grade",'ES Data Entry'!G125=2,"2nd Grade",'ES Data Entry'!G125=3,"3rd Grade",'ES Data Entry'!G125=4,"4th Grade",'ES Data Entry'!G125=5,"5th Grade")</f>
        <v>Kindergarten</v>
      </c>
      <c r="F124" t="e">
        <f>'ES Data Entry'!#REF!</f>
        <v>#REF!</v>
      </c>
      <c r="G124" t="e" cm="1">
        <f t="array" ref="G124">_xlfn.IFS('ES Data Entry'!L125=2, "Virtual", 'ES Data Entry'!L125=1, "In-person",'ES Data Entry'!L125=3, "Hybrid")</f>
        <v>#N/A</v>
      </c>
      <c r="H124" t="e" cm="1">
        <f t="array" ref="H124">_xlfn.IFS('ES Data Entry'!H125= 1, "American Indian/Alaskan Native", 'ES Data Entry'!H125= 2, "Asian", 'ES Data Entry'!H125= 3, "Native Hawaiian/Pacific Islander", 'ES Data Entry'!H125= 4, "Black/African American",'ES Data Entry'!H125= 5,  "White", 'ES Data Entry'!H125= 6, "Other", 'ES Data Entry'!H125= 7, "Two races or more", 'ES Data Entry'!H125= 8, "Unknown")</f>
        <v>#N/A</v>
      </c>
      <c r="I124" t="e" cm="1">
        <f t="array" ref="I124">_xlfn.IFS('ES Data Entry'!I125=1, "Hispanic/Latino", 'ES Data Entry'!I125=2, "Not Hispanic/Latino", 'ES Data Entry'!I125=3, "Other")</f>
        <v>#N/A</v>
      </c>
      <c r="J124" t="e" cm="1">
        <f t="array" ref="J124">_xlfn.IFS('ES Data Entry'!J125= 1, "Male", 'ES Data Entry'!J125= 2, "Female", 'ES Data Entry'!J125= 3, "Transgender Male", 'ES Data Entry'!J125= 4, "Transgender Female",'ES Data Entry'!J125= 5, "Non-binary", 'ES Data Entry'!J125= 6, "Other", 'ES Data Entry'!J125= 7, "Unknown")</f>
        <v>#N/A</v>
      </c>
      <c r="K124" s="180">
        <f>'ES Data Entry'!K125</f>
        <v>0</v>
      </c>
      <c r="L124" s="291" t="e">
        <f>'ES Data Entry'!#REF!</f>
        <v>#REF!</v>
      </c>
      <c r="M124" t="e">
        <f>'ES Raw Data'!N127</f>
        <v>#DIV/0!</v>
      </c>
      <c r="N124" t="e">
        <f>'ES Raw Data'!O127</f>
        <v>#DIV/0!</v>
      </c>
      <c r="O124" t="e">
        <f>'ES Raw Data'!P127</f>
        <v>#DIV/0!</v>
      </c>
      <c r="P124" t="e">
        <f>'ES Raw Data'!Q127</f>
        <v>#DIV/0!</v>
      </c>
      <c r="Q124" t="e">
        <f>'ES Raw Data'!R127</f>
        <v>#DIV/0!</v>
      </c>
      <c r="R124" t="e">
        <f>'ES Raw Data'!S127</f>
        <v>#DIV/0!</v>
      </c>
      <c r="S124" t="e">
        <f>'ES Raw Data'!T127</f>
        <v>#DIV/0!</v>
      </c>
      <c r="T124" t="e">
        <f>'ES Raw Data'!U127</f>
        <v>#DIV/0!</v>
      </c>
      <c r="U124" t="e">
        <f>'ES Raw Data'!V127</f>
        <v>#DIV/0!</v>
      </c>
      <c r="V124" t="e">
        <f>'ES Raw Data'!W127</f>
        <v>#DIV/0!</v>
      </c>
    </row>
    <row r="125" spans="1:22">
      <c r="A125">
        <f>'ES Data Entry'!D126</f>
        <v>0</v>
      </c>
      <c r="B125">
        <f>'ES Data Entry'!E126</f>
        <v>0</v>
      </c>
      <c r="C125">
        <f>'ES Data Entry'!F126</f>
        <v>0</v>
      </c>
      <c r="D125" s="180" t="e">
        <f>'ES Data Entry'!#REF!</f>
        <v>#REF!</v>
      </c>
      <c r="E125" t="str" cm="1">
        <f t="array" ref="E125">_xlfn.IFS('ES Data Entry'!G126=0,"Kindergarten",'ES Data Entry'!G126=1,"1st Grade",'ES Data Entry'!G126=2,"2nd Grade",'ES Data Entry'!G126=3,"3rd Grade",'ES Data Entry'!G126=4,"4th Grade",'ES Data Entry'!G126=5,"5th Grade")</f>
        <v>Kindergarten</v>
      </c>
      <c r="F125" t="e">
        <f>'ES Data Entry'!#REF!</f>
        <v>#REF!</v>
      </c>
      <c r="G125" t="e" cm="1">
        <f t="array" ref="G125">_xlfn.IFS('ES Data Entry'!L126=2, "Virtual", 'ES Data Entry'!L126=1, "In-person",'ES Data Entry'!L126=3, "Hybrid")</f>
        <v>#N/A</v>
      </c>
      <c r="H125" t="e" cm="1">
        <f t="array" ref="H125">_xlfn.IFS('ES Data Entry'!H126= 1, "American Indian/Alaskan Native", 'ES Data Entry'!H126= 2, "Asian", 'ES Data Entry'!H126= 3, "Native Hawaiian/Pacific Islander", 'ES Data Entry'!H126= 4, "Black/African American",'ES Data Entry'!H126= 5,  "White", 'ES Data Entry'!H126= 6, "Other", 'ES Data Entry'!H126= 7, "Two races or more", 'ES Data Entry'!H126= 8, "Unknown")</f>
        <v>#N/A</v>
      </c>
      <c r="I125" t="e" cm="1">
        <f t="array" ref="I125">_xlfn.IFS('ES Data Entry'!I126=1, "Hispanic/Latino", 'ES Data Entry'!I126=2, "Not Hispanic/Latino", 'ES Data Entry'!I126=3, "Other")</f>
        <v>#N/A</v>
      </c>
      <c r="J125" t="e" cm="1">
        <f t="array" ref="J125">_xlfn.IFS('ES Data Entry'!J126= 1, "Male", 'ES Data Entry'!J126= 2, "Female", 'ES Data Entry'!J126= 3, "Transgender Male", 'ES Data Entry'!J126= 4, "Transgender Female",'ES Data Entry'!J126= 5, "Non-binary", 'ES Data Entry'!J126= 6, "Other", 'ES Data Entry'!J126= 7, "Unknown")</f>
        <v>#N/A</v>
      </c>
      <c r="K125" s="180">
        <f>'ES Data Entry'!K126</f>
        <v>0</v>
      </c>
      <c r="L125" s="291" t="e">
        <f>'ES Data Entry'!#REF!</f>
        <v>#REF!</v>
      </c>
      <c r="M125" t="e">
        <f>'ES Raw Data'!N128</f>
        <v>#DIV/0!</v>
      </c>
      <c r="N125" t="e">
        <f>'ES Raw Data'!O128</f>
        <v>#DIV/0!</v>
      </c>
      <c r="O125" t="e">
        <f>'ES Raw Data'!P128</f>
        <v>#DIV/0!</v>
      </c>
      <c r="P125" t="e">
        <f>'ES Raw Data'!Q128</f>
        <v>#DIV/0!</v>
      </c>
      <c r="Q125" t="e">
        <f>'ES Raw Data'!R128</f>
        <v>#DIV/0!</v>
      </c>
      <c r="R125" t="e">
        <f>'ES Raw Data'!S128</f>
        <v>#DIV/0!</v>
      </c>
      <c r="S125" t="e">
        <f>'ES Raw Data'!T128</f>
        <v>#DIV/0!</v>
      </c>
      <c r="T125" t="e">
        <f>'ES Raw Data'!U128</f>
        <v>#DIV/0!</v>
      </c>
      <c r="U125" t="e">
        <f>'ES Raw Data'!V128</f>
        <v>#DIV/0!</v>
      </c>
      <c r="V125" t="e">
        <f>'ES Raw Data'!W128</f>
        <v>#DIV/0!</v>
      </c>
    </row>
    <row r="126" spans="1:22">
      <c r="A126">
        <f>'ES Data Entry'!D127</f>
        <v>0</v>
      </c>
      <c r="B126">
        <f>'ES Data Entry'!E127</f>
        <v>0</v>
      </c>
      <c r="C126">
        <f>'ES Data Entry'!F127</f>
        <v>0</v>
      </c>
      <c r="D126" s="180" t="e">
        <f>'ES Data Entry'!#REF!</f>
        <v>#REF!</v>
      </c>
      <c r="E126" t="str" cm="1">
        <f t="array" ref="E126">_xlfn.IFS('ES Data Entry'!G127=0,"Kindergarten",'ES Data Entry'!G127=1,"1st Grade",'ES Data Entry'!G127=2,"2nd Grade",'ES Data Entry'!G127=3,"3rd Grade",'ES Data Entry'!G127=4,"4th Grade",'ES Data Entry'!G127=5,"5th Grade")</f>
        <v>Kindergarten</v>
      </c>
      <c r="F126" t="e">
        <f>'ES Data Entry'!#REF!</f>
        <v>#REF!</v>
      </c>
      <c r="G126" t="e" cm="1">
        <f t="array" ref="G126">_xlfn.IFS('ES Data Entry'!L127=2, "Virtual", 'ES Data Entry'!L127=1, "In-person",'ES Data Entry'!L127=3, "Hybrid")</f>
        <v>#N/A</v>
      </c>
      <c r="H126" t="e" cm="1">
        <f t="array" ref="H126">_xlfn.IFS('ES Data Entry'!H127= 1, "American Indian/Alaskan Native", 'ES Data Entry'!H127= 2, "Asian", 'ES Data Entry'!H127= 3, "Native Hawaiian/Pacific Islander", 'ES Data Entry'!H127= 4, "Black/African American",'ES Data Entry'!H127= 5,  "White", 'ES Data Entry'!H127= 6, "Other", 'ES Data Entry'!H127= 7, "Two races or more", 'ES Data Entry'!H127= 8, "Unknown")</f>
        <v>#N/A</v>
      </c>
      <c r="I126" t="e" cm="1">
        <f t="array" ref="I126">_xlfn.IFS('ES Data Entry'!I127=1, "Hispanic/Latino", 'ES Data Entry'!I127=2, "Not Hispanic/Latino", 'ES Data Entry'!I127=3, "Other")</f>
        <v>#N/A</v>
      </c>
      <c r="J126" t="e" cm="1">
        <f t="array" ref="J126">_xlfn.IFS('ES Data Entry'!J127= 1, "Male", 'ES Data Entry'!J127= 2, "Female", 'ES Data Entry'!J127= 3, "Transgender Male", 'ES Data Entry'!J127= 4, "Transgender Female",'ES Data Entry'!J127= 5, "Non-binary", 'ES Data Entry'!J127= 6, "Other", 'ES Data Entry'!J127= 7, "Unknown")</f>
        <v>#N/A</v>
      </c>
      <c r="K126" s="180">
        <f>'ES Data Entry'!K127</f>
        <v>0</v>
      </c>
      <c r="L126" s="291" t="e">
        <f>'ES Data Entry'!#REF!</f>
        <v>#REF!</v>
      </c>
      <c r="M126" t="e">
        <f>'ES Raw Data'!N129</f>
        <v>#DIV/0!</v>
      </c>
      <c r="N126" t="e">
        <f>'ES Raw Data'!O129</f>
        <v>#DIV/0!</v>
      </c>
      <c r="O126" t="e">
        <f>'ES Raw Data'!P129</f>
        <v>#DIV/0!</v>
      </c>
      <c r="P126" t="e">
        <f>'ES Raw Data'!Q129</f>
        <v>#DIV/0!</v>
      </c>
      <c r="Q126" t="e">
        <f>'ES Raw Data'!R129</f>
        <v>#DIV/0!</v>
      </c>
      <c r="R126" t="e">
        <f>'ES Raw Data'!S129</f>
        <v>#DIV/0!</v>
      </c>
      <c r="S126" t="e">
        <f>'ES Raw Data'!T129</f>
        <v>#DIV/0!</v>
      </c>
      <c r="T126" t="e">
        <f>'ES Raw Data'!U129</f>
        <v>#DIV/0!</v>
      </c>
      <c r="U126" t="e">
        <f>'ES Raw Data'!V129</f>
        <v>#DIV/0!</v>
      </c>
      <c r="V126" t="e">
        <f>'ES Raw Data'!W129</f>
        <v>#DIV/0!</v>
      </c>
    </row>
    <row r="127" spans="1:22">
      <c r="A127">
        <f>'ES Data Entry'!D128</f>
        <v>0</v>
      </c>
      <c r="B127">
        <f>'ES Data Entry'!E128</f>
        <v>0</v>
      </c>
      <c r="C127">
        <f>'ES Data Entry'!F128</f>
        <v>0</v>
      </c>
      <c r="D127" s="180" t="e">
        <f>'ES Data Entry'!#REF!</f>
        <v>#REF!</v>
      </c>
      <c r="E127" t="str" cm="1">
        <f t="array" ref="E127">_xlfn.IFS('ES Data Entry'!G128=0,"Kindergarten",'ES Data Entry'!G128=1,"1st Grade",'ES Data Entry'!G128=2,"2nd Grade",'ES Data Entry'!G128=3,"3rd Grade",'ES Data Entry'!G128=4,"4th Grade",'ES Data Entry'!G128=5,"5th Grade")</f>
        <v>Kindergarten</v>
      </c>
      <c r="F127" t="e">
        <f>'ES Data Entry'!#REF!</f>
        <v>#REF!</v>
      </c>
      <c r="G127" t="e" cm="1">
        <f t="array" ref="G127">_xlfn.IFS('ES Data Entry'!L128=2, "Virtual", 'ES Data Entry'!L128=1, "In-person",'ES Data Entry'!L128=3, "Hybrid")</f>
        <v>#N/A</v>
      </c>
      <c r="H127" t="e" cm="1">
        <f t="array" ref="H127">_xlfn.IFS('ES Data Entry'!H128= 1, "American Indian/Alaskan Native", 'ES Data Entry'!H128= 2, "Asian", 'ES Data Entry'!H128= 3, "Native Hawaiian/Pacific Islander", 'ES Data Entry'!H128= 4, "Black/African American",'ES Data Entry'!H128= 5,  "White", 'ES Data Entry'!H128= 6, "Other", 'ES Data Entry'!H128= 7, "Two races or more", 'ES Data Entry'!H128= 8, "Unknown")</f>
        <v>#N/A</v>
      </c>
      <c r="I127" t="e" cm="1">
        <f t="array" ref="I127">_xlfn.IFS('ES Data Entry'!I128=1, "Hispanic/Latino", 'ES Data Entry'!I128=2, "Not Hispanic/Latino", 'ES Data Entry'!I128=3, "Other")</f>
        <v>#N/A</v>
      </c>
      <c r="J127" t="e" cm="1">
        <f t="array" ref="J127">_xlfn.IFS('ES Data Entry'!J128= 1, "Male", 'ES Data Entry'!J128= 2, "Female", 'ES Data Entry'!J128= 3, "Transgender Male", 'ES Data Entry'!J128= 4, "Transgender Female",'ES Data Entry'!J128= 5, "Non-binary", 'ES Data Entry'!J128= 6, "Other", 'ES Data Entry'!J128= 7, "Unknown")</f>
        <v>#N/A</v>
      </c>
      <c r="K127" s="180">
        <f>'ES Data Entry'!K128</f>
        <v>0</v>
      </c>
      <c r="L127" s="291" t="e">
        <f>'ES Data Entry'!#REF!</f>
        <v>#REF!</v>
      </c>
      <c r="M127" t="e">
        <f>'ES Raw Data'!N130</f>
        <v>#DIV/0!</v>
      </c>
      <c r="N127" t="e">
        <f>'ES Raw Data'!O130</f>
        <v>#DIV/0!</v>
      </c>
      <c r="O127" t="e">
        <f>'ES Raw Data'!P130</f>
        <v>#DIV/0!</v>
      </c>
      <c r="P127" t="e">
        <f>'ES Raw Data'!Q130</f>
        <v>#DIV/0!</v>
      </c>
      <c r="Q127" t="e">
        <f>'ES Raw Data'!R130</f>
        <v>#DIV/0!</v>
      </c>
      <c r="R127" t="e">
        <f>'ES Raw Data'!S130</f>
        <v>#DIV/0!</v>
      </c>
      <c r="S127" t="e">
        <f>'ES Raw Data'!T130</f>
        <v>#DIV/0!</v>
      </c>
      <c r="T127" t="e">
        <f>'ES Raw Data'!U130</f>
        <v>#DIV/0!</v>
      </c>
      <c r="U127" t="e">
        <f>'ES Raw Data'!V130</f>
        <v>#DIV/0!</v>
      </c>
      <c r="V127" t="e">
        <f>'ES Raw Data'!W130</f>
        <v>#DIV/0!</v>
      </c>
    </row>
    <row r="128" spans="1:22">
      <c r="A128">
        <f>'ES Data Entry'!D129</f>
        <v>0</v>
      </c>
      <c r="B128">
        <f>'ES Data Entry'!E129</f>
        <v>0</v>
      </c>
      <c r="C128">
        <f>'ES Data Entry'!F129</f>
        <v>0</v>
      </c>
      <c r="D128" s="180" t="e">
        <f>'ES Data Entry'!#REF!</f>
        <v>#REF!</v>
      </c>
      <c r="E128" t="str" cm="1">
        <f t="array" ref="E128">_xlfn.IFS('ES Data Entry'!G129=0,"Kindergarten",'ES Data Entry'!G129=1,"1st Grade",'ES Data Entry'!G129=2,"2nd Grade",'ES Data Entry'!G129=3,"3rd Grade",'ES Data Entry'!G129=4,"4th Grade",'ES Data Entry'!G129=5,"5th Grade")</f>
        <v>Kindergarten</v>
      </c>
      <c r="F128" t="e">
        <f>'ES Data Entry'!#REF!</f>
        <v>#REF!</v>
      </c>
      <c r="G128" t="e" cm="1">
        <f t="array" ref="G128">_xlfn.IFS('ES Data Entry'!L129=2, "Virtual", 'ES Data Entry'!L129=1, "In-person",'ES Data Entry'!L129=3, "Hybrid")</f>
        <v>#N/A</v>
      </c>
      <c r="H128" t="e" cm="1">
        <f t="array" ref="H128">_xlfn.IFS('ES Data Entry'!H129= 1, "American Indian/Alaskan Native", 'ES Data Entry'!H129= 2, "Asian", 'ES Data Entry'!H129= 3, "Native Hawaiian/Pacific Islander", 'ES Data Entry'!H129= 4, "Black/African American",'ES Data Entry'!H129= 5,  "White", 'ES Data Entry'!H129= 6, "Other", 'ES Data Entry'!H129= 7, "Two races or more", 'ES Data Entry'!H129= 8, "Unknown")</f>
        <v>#N/A</v>
      </c>
      <c r="I128" t="e" cm="1">
        <f t="array" ref="I128">_xlfn.IFS('ES Data Entry'!I129=1, "Hispanic/Latino", 'ES Data Entry'!I129=2, "Not Hispanic/Latino", 'ES Data Entry'!I129=3, "Other")</f>
        <v>#N/A</v>
      </c>
      <c r="J128" t="e" cm="1">
        <f t="array" ref="J128">_xlfn.IFS('ES Data Entry'!J129= 1, "Male", 'ES Data Entry'!J129= 2, "Female", 'ES Data Entry'!J129= 3, "Transgender Male", 'ES Data Entry'!J129= 4, "Transgender Female",'ES Data Entry'!J129= 5, "Non-binary", 'ES Data Entry'!J129= 6, "Other", 'ES Data Entry'!J129= 7, "Unknown")</f>
        <v>#N/A</v>
      </c>
      <c r="K128" s="180">
        <f>'ES Data Entry'!K129</f>
        <v>0</v>
      </c>
      <c r="L128" s="291" t="e">
        <f>'ES Data Entry'!#REF!</f>
        <v>#REF!</v>
      </c>
      <c r="M128" t="e">
        <f>'ES Raw Data'!N131</f>
        <v>#DIV/0!</v>
      </c>
      <c r="N128" t="e">
        <f>'ES Raw Data'!O131</f>
        <v>#DIV/0!</v>
      </c>
      <c r="O128" t="e">
        <f>'ES Raw Data'!P131</f>
        <v>#DIV/0!</v>
      </c>
      <c r="P128" t="e">
        <f>'ES Raw Data'!Q131</f>
        <v>#DIV/0!</v>
      </c>
      <c r="Q128" t="e">
        <f>'ES Raw Data'!R131</f>
        <v>#DIV/0!</v>
      </c>
      <c r="R128" t="e">
        <f>'ES Raw Data'!S131</f>
        <v>#DIV/0!</v>
      </c>
      <c r="S128" t="e">
        <f>'ES Raw Data'!T131</f>
        <v>#DIV/0!</v>
      </c>
      <c r="T128" t="e">
        <f>'ES Raw Data'!U131</f>
        <v>#DIV/0!</v>
      </c>
      <c r="U128" t="e">
        <f>'ES Raw Data'!V131</f>
        <v>#DIV/0!</v>
      </c>
      <c r="V128" t="e">
        <f>'ES Raw Data'!W131</f>
        <v>#DIV/0!</v>
      </c>
    </row>
    <row r="129" spans="1:22">
      <c r="A129">
        <f>'ES Data Entry'!D130</f>
        <v>0</v>
      </c>
      <c r="B129">
        <f>'ES Data Entry'!E130</f>
        <v>0</v>
      </c>
      <c r="C129">
        <f>'ES Data Entry'!F130</f>
        <v>0</v>
      </c>
      <c r="D129" s="180" t="e">
        <f>'ES Data Entry'!#REF!</f>
        <v>#REF!</v>
      </c>
      <c r="E129" t="str" cm="1">
        <f t="array" ref="E129">_xlfn.IFS('ES Data Entry'!G130=0,"Kindergarten",'ES Data Entry'!G130=1,"1st Grade",'ES Data Entry'!G130=2,"2nd Grade",'ES Data Entry'!G130=3,"3rd Grade",'ES Data Entry'!G130=4,"4th Grade",'ES Data Entry'!G130=5,"5th Grade")</f>
        <v>Kindergarten</v>
      </c>
      <c r="F129" t="e">
        <f>'ES Data Entry'!#REF!</f>
        <v>#REF!</v>
      </c>
      <c r="G129" t="e" cm="1">
        <f t="array" ref="G129">_xlfn.IFS('ES Data Entry'!L130=2, "Virtual", 'ES Data Entry'!L130=1, "In-person",'ES Data Entry'!L130=3, "Hybrid")</f>
        <v>#N/A</v>
      </c>
      <c r="H129" t="e" cm="1">
        <f t="array" ref="H129">_xlfn.IFS('ES Data Entry'!H130= 1, "American Indian/Alaskan Native", 'ES Data Entry'!H130= 2, "Asian", 'ES Data Entry'!H130= 3, "Native Hawaiian/Pacific Islander", 'ES Data Entry'!H130= 4, "Black/African American",'ES Data Entry'!H130= 5,  "White", 'ES Data Entry'!H130= 6, "Other", 'ES Data Entry'!H130= 7, "Two races or more", 'ES Data Entry'!H130= 8, "Unknown")</f>
        <v>#N/A</v>
      </c>
      <c r="I129" t="e" cm="1">
        <f t="array" ref="I129">_xlfn.IFS('ES Data Entry'!I130=1, "Hispanic/Latino", 'ES Data Entry'!I130=2, "Not Hispanic/Latino", 'ES Data Entry'!I130=3, "Other")</f>
        <v>#N/A</v>
      </c>
      <c r="J129" t="e" cm="1">
        <f t="array" ref="J129">_xlfn.IFS('ES Data Entry'!J130= 1, "Male", 'ES Data Entry'!J130= 2, "Female", 'ES Data Entry'!J130= 3, "Transgender Male", 'ES Data Entry'!J130= 4, "Transgender Female",'ES Data Entry'!J130= 5, "Non-binary", 'ES Data Entry'!J130= 6, "Other", 'ES Data Entry'!J130= 7, "Unknown")</f>
        <v>#N/A</v>
      </c>
      <c r="K129" s="180">
        <f>'ES Data Entry'!K130</f>
        <v>0</v>
      </c>
      <c r="L129" s="291" t="e">
        <f>'ES Data Entry'!#REF!</f>
        <v>#REF!</v>
      </c>
      <c r="M129" t="e">
        <f>'ES Raw Data'!N132</f>
        <v>#DIV/0!</v>
      </c>
      <c r="N129" t="e">
        <f>'ES Raw Data'!O132</f>
        <v>#DIV/0!</v>
      </c>
      <c r="O129" t="e">
        <f>'ES Raw Data'!P132</f>
        <v>#DIV/0!</v>
      </c>
      <c r="P129" t="e">
        <f>'ES Raw Data'!Q132</f>
        <v>#DIV/0!</v>
      </c>
      <c r="Q129" t="e">
        <f>'ES Raw Data'!R132</f>
        <v>#DIV/0!</v>
      </c>
      <c r="R129" t="e">
        <f>'ES Raw Data'!S132</f>
        <v>#DIV/0!</v>
      </c>
      <c r="S129" t="e">
        <f>'ES Raw Data'!T132</f>
        <v>#DIV/0!</v>
      </c>
      <c r="T129" t="e">
        <f>'ES Raw Data'!U132</f>
        <v>#DIV/0!</v>
      </c>
      <c r="U129" t="e">
        <f>'ES Raw Data'!V132</f>
        <v>#DIV/0!</v>
      </c>
      <c r="V129" t="e">
        <f>'ES Raw Data'!W132</f>
        <v>#DIV/0!</v>
      </c>
    </row>
    <row r="130" spans="1:22">
      <c r="A130">
        <f>'ES Data Entry'!D131</f>
        <v>0</v>
      </c>
      <c r="B130">
        <f>'ES Data Entry'!E131</f>
        <v>0</v>
      </c>
      <c r="C130">
        <f>'ES Data Entry'!F131</f>
        <v>0</v>
      </c>
      <c r="D130" s="180" t="e">
        <f>'ES Data Entry'!#REF!</f>
        <v>#REF!</v>
      </c>
      <c r="E130" t="str" cm="1">
        <f t="array" ref="E130">_xlfn.IFS('ES Data Entry'!G131=0,"Kindergarten",'ES Data Entry'!G131=1,"1st Grade",'ES Data Entry'!G131=2,"2nd Grade",'ES Data Entry'!G131=3,"3rd Grade",'ES Data Entry'!G131=4,"4th Grade",'ES Data Entry'!G131=5,"5th Grade")</f>
        <v>Kindergarten</v>
      </c>
      <c r="F130" t="e">
        <f>'ES Data Entry'!#REF!</f>
        <v>#REF!</v>
      </c>
      <c r="G130" t="e" cm="1">
        <f t="array" ref="G130">_xlfn.IFS('ES Data Entry'!L131=2, "Virtual", 'ES Data Entry'!L131=1, "In-person",'ES Data Entry'!L131=3, "Hybrid")</f>
        <v>#N/A</v>
      </c>
      <c r="H130" t="e" cm="1">
        <f t="array" ref="H130">_xlfn.IFS('ES Data Entry'!H131= 1, "American Indian/Alaskan Native", 'ES Data Entry'!H131= 2, "Asian", 'ES Data Entry'!H131= 3, "Native Hawaiian/Pacific Islander", 'ES Data Entry'!H131= 4, "Black/African American",'ES Data Entry'!H131= 5,  "White", 'ES Data Entry'!H131= 6, "Other", 'ES Data Entry'!H131= 7, "Two races or more", 'ES Data Entry'!H131= 8, "Unknown")</f>
        <v>#N/A</v>
      </c>
      <c r="I130" t="e" cm="1">
        <f t="array" ref="I130">_xlfn.IFS('ES Data Entry'!I131=1, "Hispanic/Latino", 'ES Data Entry'!I131=2, "Not Hispanic/Latino", 'ES Data Entry'!I131=3, "Other")</f>
        <v>#N/A</v>
      </c>
      <c r="J130" t="e" cm="1">
        <f t="array" ref="J130">_xlfn.IFS('ES Data Entry'!J131= 1, "Male", 'ES Data Entry'!J131= 2, "Female", 'ES Data Entry'!J131= 3, "Transgender Male", 'ES Data Entry'!J131= 4, "Transgender Female",'ES Data Entry'!J131= 5, "Non-binary", 'ES Data Entry'!J131= 6, "Other", 'ES Data Entry'!J131= 7, "Unknown")</f>
        <v>#N/A</v>
      </c>
      <c r="K130" s="180">
        <f>'ES Data Entry'!K131</f>
        <v>0</v>
      </c>
      <c r="L130" s="291" t="e">
        <f>'ES Data Entry'!#REF!</f>
        <v>#REF!</v>
      </c>
      <c r="M130" t="e">
        <f>'ES Raw Data'!N133</f>
        <v>#DIV/0!</v>
      </c>
      <c r="N130" t="e">
        <f>'ES Raw Data'!O133</f>
        <v>#DIV/0!</v>
      </c>
      <c r="O130" t="e">
        <f>'ES Raw Data'!P133</f>
        <v>#DIV/0!</v>
      </c>
      <c r="P130" t="e">
        <f>'ES Raw Data'!Q133</f>
        <v>#DIV/0!</v>
      </c>
      <c r="Q130" t="e">
        <f>'ES Raw Data'!R133</f>
        <v>#DIV/0!</v>
      </c>
      <c r="R130" t="e">
        <f>'ES Raw Data'!S133</f>
        <v>#DIV/0!</v>
      </c>
      <c r="S130" t="e">
        <f>'ES Raw Data'!T133</f>
        <v>#DIV/0!</v>
      </c>
      <c r="T130" t="e">
        <f>'ES Raw Data'!U133</f>
        <v>#DIV/0!</v>
      </c>
      <c r="U130" t="e">
        <f>'ES Raw Data'!V133</f>
        <v>#DIV/0!</v>
      </c>
      <c r="V130" t="e">
        <f>'ES Raw Data'!W133</f>
        <v>#DIV/0!</v>
      </c>
    </row>
    <row r="131" spans="1:22">
      <c r="A131">
        <f>'ES Data Entry'!D132</f>
        <v>0</v>
      </c>
      <c r="B131">
        <f>'ES Data Entry'!E132</f>
        <v>0</v>
      </c>
      <c r="C131">
        <f>'ES Data Entry'!F132</f>
        <v>0</v>
      </c>
      <c r="D131" s="180" t="e">
        <f>'ES Data Entry'!#REF!</f>
        <v>#REF!</v>
      </c>
      <c r="E131" t="str" cm="1">
        <f t="array" ref="E131">_xlfn.IFS('ES Data Entry'!G132=0,"Kindergarten",'ES Data Entry'!G132=1,"1st Grade",'ES Data Entry'!G132=2,"2nd Grade",'ES Data Entry'!G132=3,"3rd Grade",'ES Data Entry'!G132=4,"4th Grade",'ES Data Entry'!G132=5,"5th Grade")</f>
        <v>Kindergarten</v>
      </c>
      <c r="F131" t="e">
        <f>'ES Data Entry'!#REF!</f>
        <v>#REF!</v>
      </c>
      <c r="G131" t="e" cm="1">
        <f t="array" ref="G131">_xlfn.IFS('ES Data Entry'!L132=2, "Virtual", 'ES Data Entry'!L132=1, "In-person",'ES Data Entry'!L132=3, "Hybrid")</f>
        <v>#N/A</v>
      </c>
      <c r="H131" t="e" cm="1">
        <f t="array" ref="H131">_xlfn.IFS('ES Data Entry'!H132= 1, "American Indian/Alaskan Native", 'ES Data Entry'!H132= 2, "Asian", 'ES Data Entry'!H132= 3, "Native Hawaiian/Pacific Islander", 'ES Data Entry'!H132= 4, "Black/African American",'ES Data Entry'!H132= 5,  "White", 'ES Data Entry'!H132= 6, "Other", 'ES Data Entry'!H132= 7, "Two races or more", 'ES Data Entry'!H132= 8, "Unknown")</f>
        <v>#N/A</v>
      </c>
      <c r="I131" t="e" cm="1">
        <f t="array" ref="I131">_xlfn.IFS('ES Data Entry'!I132=1, "Hispanic/Latino", 'ES Data Entry'!I132=2, "Not Hispanic/Latino", 'ES Data Entry'!I132=3, "Other")</f>
        <v>#N/A</v>
      </c>
      <c r="J131" t="e" cm="1">
        <f t="array" ref="J131">_xlfn.IFS('ES Data Entry'!J132= 1, "Male", 'ES Data Entry'!J132= 2, "Female", 'ES Data Entry'!J132= 3, "Transgender Male", 'ES Data Entry'!J132= 4, "Transgender Female",'ES Data Entry'!J132= 5, "Non-binary", 'ES Data Entry'!J132= 6, "Other", 'ES Data Entry'!J132= 7, "Unknown")</f>
        <v>#N/A</v>
      </c>
      <c r="K131" s="180">
        <f>'ES Data Entry'!K132</f>
        <v>0</v>
      </c>
      <c r="L131" s="291" t="e">
        <f>'ES Data Entry'!#REF!</f>
        <v>#REF!</v>
      </c>
      <c r="M131" t="e">
        <f>'ES Raw Data'!N134</f>
        <v>#DIV/0!</v>
      </c>
      <c r="N131" t="e">
        <f>'ES Raw Data'!O134</f>
        <v>#DIV/0!</v>
      </c>
      <c r="O131" t="e">
        <f>'ES Raw Data'!P134</f>
        <v>#DIV/0!</v>
      </c>
      <c r="P131" t="e">
        <f>'ES Raw Data'!Q134</f>
        <v>#DIV/0!</v>
      </c>
      <c r="Q131" t="e">
        <f>'ES Raw Data'!R134</f>
        <v>#DIV/0!</v>
      </c>
      <c r="R131" t="e">
        <f>'ES Raw Data'!S134</f>
        <v>#DIV/0!</v>
      </c>
      <c r="S131" t="e">
        <f>'ES Raw Data'!T134</f>
        <v>#DIV/0!</v>
      </c>
      <c r="T131" t="e">
        <f>'ES Raw Data'!U134</f>
        <v>#DIV/0!</v>
      </c>
      <c r="U131" t="e">
        <f>'ES Raw Data'!V134</f>
        <v>#DIV/0!</v>
      </c>
      <c r="V131" t="e">
        <f>'ES Raw Data'!W134</f>
        <v>#DIV/0!</v>
      </c>
    </row>
    <row r="132" spans="1:22">
      <c r="A132">
        <f>'ES Data Entry'!D133</f>
        <v>0</v>
      </c>
      <c r="B132">
        <f>'ES Data Entry'!E133</f>
        <v>0</v>
      </c>
      <c r="C132">
        <f>'ES Data Entry'!F133</f>
        <v>0</v>
      </c>
      <c r="D132" s="180" t="e">
        <f>'ES Data Entry'!#REF!</f>
        <v>#REF!</v>
      </c>
      <c r="E132" t="str" cm="1">
        <f t="array" ref="E132">_xlfn.IFS('ES Data Entry'!G133=0,"Kindergarten",'ES Data Entry'!G133=1,"1st Grade",'ES Data Entry'!G133=2,"2nd Grade",'ES Data Entry'!G133=3,"3rd Grade",'ES Data Entry'!G133=4,"4th Grade",'ES Data Entry'!G133=5,"5th Grade")</f>
        <v>Kindergarten</v>
      </c>
      <c r="F132" t="e">
        <f>'ES Data Entry'!#REF!</f>
        <v>#REF!</v>
      </c>
      <c r="G132" t="e" cm="1">
        <f t="array" ref="G132">_xlfn.IFS('ES Data Entry'!L133=2, "Virtual", 'ES Data Entry'!L133=1, "In-person",'ES Data Entry'!L133=3, "Hybrid")</f>
        <v>#N/A</v>
      </c>
      <c r="H132" t="e" cm="1">
        <f t="array" ref="H132">_xlfn.IFS('ES Data Entry'!H133= 1, "American Indian/Alaskan Native", 'ES Data Entry'!H133= 2, "Asian", 'ES Data Entry'!H133= 3, "Native Hawaiian/Pacific Islander", 'ES Data Entry'!H133= 4, "Black/African American",'ES Data Entry'!H133= 5,  "White", 'ES Data Entry'!H133= 6, "Other", 'ES Data Entry'!H133= 7, "Two races or more", 'ES Data Entry'!H133= 8, "Unknown")</f>
        <v>#N/A</v>
      </c>
      <c r="I132" t="e" cm="1">
        <f t="array" ref="I132">_xlfn.IFS('ES Data Entry'!I133=1, "Hispanic/Latino", 'ES Data Entry'!I133=2, "Not Hispanic/Latino", 'ES Data Entry'!I133=3, "Other")</f>
        <v>#N/A</v>
      </c>
      <c r="J132" t="e" cm="1">
        <f t="array" ref="J132">_xlfn.IFS('ES Data Entry'!J133= 1, "Male", 'ES Data Entry'!J133= 2, "Female", 'ES Data Entry'!J133= 3, "Transgender Male", 'ES Data Entry'!J133= 4, "Transgender Female",'ES Data Entry'!J133= 5, "Non-binary", 'ES Data Entry'!J133= 6, "Other", 'ES Data Entry'!J133= 7, "Unknown")</f>
        <v>#N/A</v>
      </c>
      <c r="K132" s="180">
        <f>'ES Data Entry'!K133</f>
        <v>0</v>
      </c>
      <c r="L132" s="291" t="e">
        <f>'ES Data Entry'!#REF!</f>
        <v>#REF!</v>
      </c>
      <c r="M132" t="e">
        <f>'ES Raw Data'!N135</f>
        <v>#DIV/0!</v>
      </c>
      <c r="N132" t="e">
        <f>'ES Raw Data'!O135</f>
        <v>#DIV/0!</v>
      </c>
      <c r="O132" t="e">
        <f>'ES Raw Data'!P135</f>
        <v>#DIV/0!</v>
      </c>
      <c r="P132" t="e">
        <f>'ES Raw Data'!Q135</f>
        <v>#DIV/0!</v>
      </c>
      <c r="Q132" t="e">
        <f>'ES Raw Data'!R135</f>
        <v>#DIV/0!</v>
      </c>
      <c r="R132" t="e">
        <f>'ES Raw Data'!S135</f>
        <v>#DIV/0!</v>
      </c>
      <c r="S132" t="e">
        <f>'ES Raw Data'!T135</f>
        <v>#DIV/0!</v>
      </c>
      <c r="T132" t="e">
        <f>'ES Raw Data'!U135</f>
        <v>#DIV/0!</v>
      </c>
      <c r="U132" t="e">
        <f>'ES Raw Data'!V135</f>
        <v>#DIV/0!</v>
      </c>
      <c r="V132" t="e">
        <f>'ES Raw Data'!W135</f>
        <v>#DIV/0!</v>
      </c>
    </row>
    <row r="133" spans="1:22">
      <c r="A133">
        <f>'ES Data Entry'!D134</f>
        <v>0</v>
      </c>
      <c r="B133">
        <f>'ES Data Entry'!E134</f>
        <v>0</v>
      </c>
      <c r="C133">
        <f>'ES Data Entry'!F134</f>
        <v>0</v>
      </c>
      <c r="D133" s="180" t="e">
        <f>'ES Data Entry'!#REF!</f>
        <v>#REF!</v>
      </c>
      <c r="E133" t="str" cm="1">
        <f t="array" ref="E133">_xlfn.IFS('ES Data Entry'!G134=0,"Kindergarten",'ES Data Entry'!G134=1,"1st Grade",'ES Data Entry'!G134=2,"2nd Grade",'ES Data Entry'!G134=3,"3rd Grade",'ES Data Entry'!G134=4,"4th Grade",'ES Data Entry'!G134=5,"5th Grade")</f>
        <v>Kindergarten</v>
      </c>
      <c r="F133" t="e">
        <f>'ES Data Entry'!#REF!</f>
        <v>#REF!</v>
      </c>
      <c r="G133" t="e" cm="1">
        <f t="array" ref="G133">_xlfn.IFS('ES Data Entry'!L134=2, "Virtual", 'ES Data Entry'!L134=1, "In-person",'ES Data Entry'!L134=3, "Hybrid")</f>
        <v>#N/A</v>
      </c>
      <c r="H133" t="e" cm="1">
        <f t="array" ref="H133">_xlfn.IFS('ES Data Entry'!H134= 1, "American Indian/Alaskan Native", 'ES Data Entry'!H134= 2, "Asian", 'ES Data Entry'!H134= 3, "Native Hawaiian/Pacific Islander", 'ES Data Entry'!H134= 4, "Black/African American",'ES Data Entry'!H134= 5,  "White", 'ES Data Entry'!H134= 6, "Other", 'ES Data Entry'!H134= 7, "Two races or more", 'ES Data Entry'!H134= 8, "Unknown")</f>
        <v>#N/A</v>
      </c>
      <c r="I133" t="e" cm="1">
        <f t="array" ref="I133">_xlfn.IFS('ES Data Entry'!I134=1, "Hispanic/Latino", 'ES Data Entry'!I134=2, "Not Hispanic/Latino", 'ES Data Entry'!I134=3, "Other")</f>
        <v>#N/A</v>
      </c>
      <c r="J133" t="e" cm="1">
        <f t="array" ref="J133">_xlfn.IFS('ES Data Entry'!J134= 1, "Male", 'ES Data Entry'!J134= 2, "Female", 'ES Data Entry'!J134= 3, "Transgender Male", 'ES Data Entry'!J134= 4, "Transgender Female",'ES Data Entry'!J134= 5, "Non-binary", 'ES Data Entry'!J134= 6, "Other", 'ES Data Entry'!J134= 7, "Unknown")</f>
        <v>#N/A</v>
      </c>
      <c r="K133" s="180">
        <f>'ES Data Entry'!K134</f>
        <v>0</v>
      </c>
      <c r="L133" s="291" t="e">
        <f>'ES Data Entry'!#REF!</f>
        <v>#REF!</v>
      </c>
      <c r="M133" t="e">
        <f>'ES Raw Data'!N136</f>
        <v>#DIV/0!</v>
      </c>
      <c r="N133" t="e">
        <f>'ES Raw Data'!O136</f>
        <v>#DIV/0!</v>
      </c>
      <c r="O133" t="e">
        <f>'ES Raw Data'!P136</f>
        <v>#DIV/0!</v>
      </c>
      <c r="P133" t="e">
        <f>'ES Raw Data'!Q136</f>
        <v>#DIV/0!</v>
      </c>
      <c r="Q133" t="e">
        <f>'ES Raw Data'!R136</f>
        <v>#DIV/0!</v>
      </c>
      <c r="R133" t="e">
        <f>'ES Raw Data'!S136</f>
        <v>#DIV/0!</v>
      </c>
      <c r="S133" t="e">
        <f>'ES Raw Data'!T136</f>
        <v>#DIV/0!</v>
      </c>
      <c r="T133" t="e">
        <f>'ES Raw Data'!U136</f>
        <v>#DIV/0!</v>
      </c>
      <c r="U133" t="e">
        <f>'ES Raw Data'!V136</f>
        <v>#DIV/0!</v>
      </c>
      <c r="V133" t="e">
        <f>'ES Raw Data'!W136</f>
        <v>#DIV/0!</v>
      </c>
    </row>
    <row r="134" spans="1:22">
      <c r="A134">
        <f>'ES Data Entry'!D135</f>
        <v>0</v>
      </c>
      <c r="B134">
        <f>'ES Data Entry'!E135</f>
        <v>0</v>
      </c>
      <c r="C134">
        <f>'ES Data Entry'!F135</f>
        <v>0</v>
      </c>
      <c r="D134" s="180" t="e">
        <f>'ES Data Entry'!#REF!</f>
        <v>#REF!</v>
      </c>
      <c r="E134" t="str" cm="1">
        <f t="array" ref="E134">_xlfn.IFS('ES Data Entry'!G135=0,"Kindergarten",'ES Data Entry'!G135=1,"1st Grade",'ES Data Entry'!G135=2,"2nd Grade",'ES Data Entry'!G135=3,"3rd Grade",'ES Data Entry'!G135=4,"4th Grade",'ES Data Entry'!G135=5,"5th Grade")</f>
        <v>Kindergarten</v>
      </c>
      <c r="F134" t="e">
        <f>'ES Data Entry'!#REF!</f>
        <v>#REF!</v>
      </c>
      <c r="G134" t="e" cm="1">
        <f t="array" ref="G134">_xlfn.IFS('ES Data Entry'!L135=2, "Virtual", 'ES Data Entry'!L135=1, "In-person",'ES Data Entry'!L135=3, "Hybrid")</f>
        <v>#N/A</v>
      </c>
      <c r="H134" t="e" cm="1">
        <f t="array" ref="H134">_xlfn.IFS('ES Data Entry'!H135= 1, "American Indian/Alaskan Native", 'ES Data Entry'!H135= 2, "Asian", 'ES Data Entry'!H135= 3, "Native Hawaiian/Pacific Islander", 'ES Data Entry'!H135= 4, "Black/African American",'ES Data Entry'!H135= 5,  "White", 'ES Data Entry'!H135= 6, "Other", 'ES Data Entry'!H135= 7, "Two races or more", 'ES Data Entry'!H135= 8, "Unknown")</f>
        <v>#N/A</v>
      </c>
      <c r="I134" t="e" cm="1">
        <f t="array" ref="I134">_xlfn.IFS('ES Data Entry'!I135=1, "Hispanic/Latino", 'ES Data Entry'!I135=2, "Not Hispanic/Latino", 'ES Data Entry'!I135=3, "Other")</f>
        <v>#N/A</v>
      </c>
      <c r="J134" t="e" cm="1">
        <f t="array" ref="J134">_xlfn.IFS('ES Data Entry'!J135= 1, "Male", 'ES Data Entry'!J135= 2, "Female", 'ES Data Entry'!J135= 3, "Transgender Male", 'ES Data Entry'!J135= 4, "Transgender Female",'ES Data Entry'!J135= 5, "Non-binary", 'ES Data Entry'!J135= 6, "Other", 'ES Data Entry'!J135= 7, "Unknown")</f>
        <v>#N/A</v>
      </c>
      <c r="K134" s="180">
        <f>'ES Data Entry'!K135</f>
        <v>0</v>
      </c>
      <c r="L134" s="291" t="e">
        <f>'ES Data Entry'!#REF!</f>
        <v>#REF!</v>
      </c>
      <c r="M134" t="e">
        <f>'ES Raw Data'!N137</f>
        <v>#DIV/0!</v>
      </c>
      <c r="N134" t="e">
        <f>'ES Raw Data'!O137</f>
        <v>#DIV/0!</v>
      </c>
      <c r="O134" t="e">
        <f>'ES Raw Data'!P137</f>
        <v>#DIV/0!</v>
      </c>
      <c r="P134" t="e">
        <f>'ES Raw Data'!Q137</f>
        <v>#DIV/0!</v>
      </c>
      <c r="Q134" t="e">
        <f>'ES Raw Data'!R137</f>
        <v>#DIV/0!</v>
      </c>
      <c r="R134" t="e">
        <f>'ES Raw Data'!S137</f>
        <v>#DIV/0!</v>
      </c>
      <c r="S134" t="e">
        <f>'ES Raw Data'!T137</f>
        <v>#DIV/0!</v>
      </c>
      <c r="T134" t="e">
        <f>'ES Raw Data'!U137</f>
        <v>#DIV/0!</v>
      </c>
      <c r="U134" t="e">
        <f>'ES Raw Data'!V137</f>
        <v>#DIV/0!</v>
      </c>
      <c r="V134" t="e">
        <f>'ES Raw Data'!W137</f>
        <v>#DIV/0!</v>
      </c>
    </row>
    <row r="135" spans="1:22">
      <c r="A135">
        <f>'ES Data Entry'!D136</f>
        <v>0</v>
      </c>
      <c r="B135">
        <f>'ES Data Entry'!E136</f>
        <v>0</v>
      </c>
      <c r="C135">
        <f>'ES Data Entry'!F136</f>
        <v>0</v>
      </c>
      <c r="D135" s="180" t="e">
        <f>'ES Data Entry'!#REF!</f>
        <v>#REF!</v>
      </c>
      <c r="E135" t="str" cm="1">
        <f t="array" ref="E135">_xlfn.IFS('ES Data Entry'!G136=0,"Kindergarten",'ES Data Entry'!G136=1,"1st Grade",'ES Data Entry'!G136=2,"2nd Grade",'ES Data Entry'!G136=3,"3rd Grade",'ES Data Entry'!G136=4,"4th Grade",'ES Data Entry'!G136=5,"5th Grade")</f>
        <v>Kindergarten</v>
      </c>
      <c r="F135" t="e">
        <f>'ES Data Entry'!#REF!</f>
        <v>#REF!</v>
      </c>
      <c r="G135" t="e" cm="1">
        <f t="array" ref="G135">_xlfn.IFS('ES Data Entry'!L136=2, "Virtual", 'ES Data Entry'!L136=1, "In-person",'ES Data Entry'!L136=3, "Hybrid")</f>
        <v>#N/A</v>
      </c>
      <c r="H135" t="e" cm="1">
        <f t="array" ref="H135">_xlfn.IFS('ES Data Entry'!H136= 1, "American Indian/Alaskan Native", 'ES Data Entry'!H136= 2, "Asian", 'ES Data Entry'!H136= 3, "Native Hawaiian/Pacific Islander", 'ES Data Entry'!H136= 4, "Black/African American",'ES Data Entry'!H136= 5,  "White", 'ES Data Entry'!H136= 6, "Other", 'ES Data Entry'!H136= 7, "Two races or more", 'ES Data Entry'!H136= 8, "Unknown")</f>
        <v>#N/A</v>
      </c>
      <c r="I135" t="e" cm="1">
        <f t="array" ref="I135">_xlfn.IFS('ES Data Entry'!I136=1, "Hispanic/Latino", 'ES Data Entry'!I136=2, "Not Hispanic/Latino", 'ES Data Entry'!I136=3, "Other")</f>
        <v>#N/A</v>
      </c>
      <c r="J135" t="e" cm="1">
        <f t="array" ref="J135">_xlfn.IFS('ES Data Entry'!J136= 1, "Male", 'ES Data Entry'!J136= 2, "Female", 'ES Data Entry'!J136= 3, "Transgender Male", 'ES Data Entry'!J136= 4, "Transgender Female",'ES Data Entry'!J136= 5, "Non-binary", 'ES Data Entry'!J136= 6, "Other", 'ES Data Entry'!J136= 7, "Unknown")</f>
        <v>#N/A</v>
      </c>
      <c r="K135" s="180">
        <f>'ES Data Entry'!K136</f>
        <v>0</v>
      </c>
      <c r="L135" s="291" t="e">
        <f>'ES Data Entry'!#REF!</f>
        <v>#REF!</v>
      </c>
      <c r="M135" t="e">
        <f>'ES Raw Data'!N138</f>
        <v>#DIV/0!</v>
      </c>
      <c r="N135" t="e">
        <f>'ES Raw Data'!O138</f>
        <v>#DIV/0!</v>
      </c>
      <c r="O135" t="e">
        <f>'ES Raw Data'!P138</f>
        <v>#DIV/0!</v>
      </c>
      <c r="P135" t="e">
        <f>'ES Raw Data'!Q138</f>
        <v>#DIV/0!</v>
      </c>
      <c r="Q135" t="e">
        <f>'ES Raw Data'!R138</f>
        <v>#DIV/0!</v>
      </c>
      <c r="R135" t="e">
        <f>'ES Raw Data'!S138</f>
        <v>#DIV/0!</v>
      </c>
      <c r="S135" t="e">
        <f>'ES Raw Data'!T138</f>
        <v>#DIV/0!</v>
      </c>
      <c r="T135" t="e">
        <f>'ES Raw Data'!U138</f>
        <v>#DIV/0!</v>
      </c>
      <c r="U135" t="e">
        <f>'ES Raw Data'!V138</f>
        <v>#DIV/0!</v>
      </c>
      <c r="V135" t="e">
        <f>'ES Raw Data'!W138</f>
        <v>#DIV/0!</v>
      </c>
    </row>
    <row r="136" spans="1:22">
      <c r="A136">
        <f>'ES Data Entry'!D137</f>
        <v>0</v>
      </c>
      <c r="B136">
        <f>'ES Data Entry'!E137</f>
        <v>0</v>
      </c>
      <c r="C136">
        <f>'ES Data Entry'!F137</f>
        <v>0</v>
      </c>
      <c r="D136" s="180" t="e">
        <f>'ES Data Entry'!#REF!</f>
        <v>#REF!</v>
      </c>
      <c r="E136" t="str" cm="1">
        <f t="array" ref="E136">_xlfn.IFS('ES Data Entry'!G137=0,"Kindergarten",'ES Data Entry'!G137=1,"1st Grade",'ES Data Entry'!G137=2,"2nd Grade",'ES Data Entry'!G137=3,"3rd Grade",'ES Data Entry'!G137=4,"4th Grade",'ES Data Entry'!G137=5,"5th Grade")</f>
        <v>Kindergarten</v>
      </c>
      <c r="F136" t="e">
        <f>'ES Data Entry'!#REF!</f>
        <v>#REF!</v>
      </c>
      <c r="G136" t="e" cm="1">
        <f t="array" ref="G136">_xlfn.IFS('ES Data Entry'!L137=2, "Virtual", 'ES Data Entry'!L137=1, "In-person",'ES Data Entry'!L137=3, "Hybrid")</f>
        <v>#N/A</v>
      </c>
      <c r="H136" t="e" cm="1">
        <f t="array" ref="H136">_xlfn.IFS('ES Data Entry'!H137= 1, "American Indian/Alaskan Native", 'ES Data Entry'!H137= 2, "Asian", 'ES Data Entry'!H137= 3, "Native Hawaiian/Pacific Islander", 'ES Data Entry'!H137= 4, "Black/African American",'ES Data Entry'!H137= 5,  "White", 'ES Data Entry'!H137= 6, "Other", 'ES Data Entry'!H137= 7, "Two races or more", 'ES Data Entry'!H137= 8, "Unknown")</f>
        <v>#N/A</v>
      </c>
      <c r="I136" t="e" cm="1">
        <f t="array" ref="I136">_xlfn.IFS('ES Data Entry'!I137=1, "Hispanic/Latino", 'ES Data Entry'!I137=2, "Not Hispanic/Latino", 'ES Data Entry'!I137=3, "Other")</f>
        <v>#N/A</v>
      </c>
      <c r="J136" t="e" cm="1">
        <f t="array" ref="J136">_xlfn.IFS('ES Data Entry'!J137= 1, "Male", 'ES Data Entry'!J137= 2, "Female", 'ES Data Entry'!J137= 3, "Transgender Male", 'ES Data Entry'!J137= 4, "Transgender Female",'ES Data Entry'!J137= 5, "Non-binary", 'ES Data Entry'!J137= 6, "Other", 'ES Data Entry'!J137= 7, "Unknown")</f>
        <v>#N/A</v>
      </c>
      <c r="K136" s="180">
        <f>'ES Data Entry'!K137</f>
        <v>0</v>
      </c>
      <c r="L136" s="291" t="e">
        <f>'ES Data Entry'!#REF!</f>
        <v>#REF!</v>
      </c>
      <c r="M136" t="e">
        <f>'ES Raw Data'!N139</f>
        <v>#DIV/0!</v>
      </c>
      <c r="N136" t="e">
        <f>'ES Raw Data'!O139</f>
        <v>#DIV/0!</v>
      </c>
      <c r="O136" t="e">
        <f>'ES Raw Data'!P139</f>
        <v>#DIV/0!</v>
      </c>
      <c r="P136" t="e">
        <f>'ES Raw Data'!Q139</f>
        <v>#DIV/0!</v>
      </c>
      <c r="Q136" t="e">
        <f>'ES Raw Data'!R139</f>
        <v>#DIV/0!</v>
      </c>
      <c r="R136" t="e">
        <f>'ES Raw Data'!S139</f>
        <v>#DIV/0!</v>
      </c>
      <c r="S136" t="e">
        <f>'ES Raw Data'!T139</f>
        <v>#DIV/0!</v>
      </c>
      <c r="T136" t="e">
        <f>'ES Raw Data'!U139</f>
        <v>#DIV/0!</v>
      </c>
      <c r="U136" t="e">
        <f>'ES Raw Data'!V139</f>
        <v>#DIV/0!</v>
      </c>
      <c r="V136" t="e">
        <f>'ES Raw Data'!W139</f>
        <v>#DIV/0!</v>
      </c>
    </row>
    <row r="137" spans="1:22">
      <c r="A137">
        <f>'ES Data Entry'!D138</f>
        <v>0</v>
      </c>
      <c r="B137">
        <f>'ES Data Entry'!E138</f>
        <v>0</v>
      </c>
      <c r="C137">
        <f>'ES Data Entry'!F138</f>
        <v>0</v>
      </c>
      <c r="D137" s="180" t="e">
        <f>'ES Data Entry'!#REF!</f>
        <v>#REF!</v>
      </c>
      <c r="E137" t="str" cm="1">
        <f t="array" ref="E137">_xlfn.IFS('ES Data Entry'!G138=0,"Kindergarten",'ES Data Entry'!G138=1,"1st Grade",'ES Data Entry'!G138=2,"2nd Grade",'ES Data Entry'!G138=3,"3rd Grade",'ES Data Entry'!G138=4,"4th Grade",'ES Data Entry'!G138=5,"5th Grade")</f>
        <v>Kindergarten</v>
      </c>
      <c r="F137" t="e">
        <f>'ES Data Entry'!#REF!</f>
        <v>#REF!</v>
      </c>
      <c r="G137" t="e" cm="1">
        <f t="array" ref="G137">_xlfn.IFS('ES Data Entry'!L138=2, "Virtual", 'ES Data Entry'!L138=1, "In-person",'ES Data Entry'!L138=3, "Hybrid")</f>
        <v>#N/A</v>
      </c>
      <c r="H137" t="e" cm="1">
        <f t="array" ref="H137">_xlfn.IFS('ES Data Entry'!H138= 1, "American Indian/Alaskan Native", 'ES Data Entry'!H138= 2, "Asian", 'ES Data Entry'!H138= 3, "Native Hawaiian/Pacific Islander", 'ES Data Entry'!H138= 4, "Black/African American",'ES Data Entry'!H138= 5,  "White", 'ES Data Entry'!H138= 6, "Other", 'ES Data Entry'!H138= 7, "Two races or more", 'ES Data Entry'!H138= 8, "Unknown")</f>
        <v>#N/A</v>
      </c>
      <c r="I137" t="e" cm="1">
        <f t="array" ref="I137">_xlfn.IFS('ES Data Entry'!I138=1, "Hispanic/Latino", 'ES Data Entry'!I138=2, "Not Hispanic/Latino", 'ES Data Entry'!I138=3, "Other")</f>
        <v>#N/A</v>
      </c>
      <c r="J137" t="e" cm="1">
        <f t="array" ref="J137">_xlfn.IFS('ES Data Entry'!J138= 1, "Male", 'ES Data Entry'!J138= 2, "Female", 'ES Data Entry'!J138= 3, "Transgender Male", 'ES Data Entry'!J138= 4, "Transgender Female",'ES Data Entry'!J138= 5, "Non-binary", 'ES Data Entry'!J138= 6, "Other", 'ES Data Entry'!J138= 7, "Unknown")</f>
        <v>#N/A</v>
      </c>
      <c r="K137" s="180">
        <f>'ES Data Entry'!K138</f>
        <v>0</v>
      </c>
      <c r="L137" s="291" t="e">
        <f>'ES Data Entry'!#REF!</f>
        <v>#REF!</v>
      </c>
      <c r="M137" t="e">
        <f>'ES Raw Data'!N140</f>
        <v>#DIV/0!</v>
      </c>
      <c r="N137" t="e">
        <f>'ES Raw Data'!O140</f>
        <v>#DIV/0!</v>
      </c>
      <c r="O137" t="e">
        <f>'ES Raw Data'!P140</f>
        <v>#DIV/0!</v>
      </c>
      <c r="P137" t="e">
        <f>'ES Raw Data'!Q140</f>
        <v>#DIV/0!</v>
      </c>
      <c r="Q137" t="e">
        <f>'ES Raw Data'!R140</f>
        <v>#DIV/0!</v>
      </c>
      <c r="R137" t="e">
        <f>'ES Raw Data'!S140</f>
        <v>#DIV/0!</v>
      </c>
      <c r="S137" t="e">
        <f>'ES Raw Data'!T140</f>
        <v>#DIV/0!</v>
      </c>
      <c r="T137" t="e">
        <f>'ES Raw Data'!U140</f>
        <v>#DIV/0!</v>
      </c>
      <c r="U137" t="e">
        <f>'ES Raw Data'!V140</f>
        <v>#DIV/0!</v>
      </c>
      <c r="V137" t="e">
        <f>'ES Raw Data'!W140</f>
        <v>#DIV/0!</v>
      </c>
    </row>
    <row r="138" spans="1:22">
      <c r="A138">
        <f>'ES Data Entry'!D139</f>
        <v>0</v>
      </c>
      <c r="B138">
        <f>'ES Data Entry'!E139</f>
        <v>0</v>
      </c>
      <c r="C138">
        <f>'ES Data Entry'!F139</f>
        <v>0</v>
      </c>
      <c r="D138" s="180" t="e">
        <f>'ES Data Entry'!#REF!</f>
        <v>#REF!</v>
      </c>
      <c r="E138" t="str" cm="1">
        <f t="array" ref="E138">_xlfn.IFS('ES Data Entry'!G139=0,"Kindergarten",'ES Data Entry'!G139=1,"1st Grade",'ES Data Entry'!G139=2,"2nd Grade",'ES Data Entry'!G139=3,"3rd Grade",'ES Data Entry'!G139=4,"4th Grade",'ES Data Entry'!G139=5,"5th Grade")</f>
        <v>Kindergarten</v>
      </c>
      <c r="F138" t="e">
        <f>'ES Data Entry'!#REF!</f>
        <v>#REF!</v>
      </c>
      <c r="G138" t="e" cm="1">
        <f t="array" ref="G138">_xlfn.IFS('ES Data Entry'!L139=2, "Virtual", 'ES Data Entry'!L139=1, "In-person",'ES Data Entry'!L139=3, "Hybrid")</f>
        <v>#N/A</v>
      </c>
      <c r="H138" t="e" cm="1">
        <f t="array" ref="H138">_xlfn.IFS('ES Data Entry'!H139= 1, "American Indian/Alaskan Native", 'ES Data Entry'!H139= 2, "Asian", 'ES Data Entry'!H139= 3, "Native Hawaiian/Pacific Islander", 'ES Data Entry'!H139= 4, "Black/African American",'ES Data Entry'!H139= 5,  "White", 'ES Data Entry'!H139= 6, "Other", 'ES Data Entry'!H139= 7, "Two races or more", 'ES Data Entry'!H139= 8, "Unknown")</f>
        <v>#N/A</v>
      </c>
      <c r="I138" t="e" cm="1">
        <f t="array" ref="I138">_xlfn.IFS('ES Data Entry'!I139=1, "Hispanic/Latino", 'ES Data Entry'!I139=2, "Not Hispanic/Latino", 'ES Data Entry'!I139=3, "Other")</f>
        <v>#N/A</v>
      </c>
      <c r="J138" t="e" cm="1">
        <f t="array" ref="J138">_xlfn.IFS('ES Data Entry'!J139= 1, "Male", 'ES Data Entry'!J139= 2, "Female", 'ES Data Entry'!J139= 3, "Transgender Male", 'ES Data Entry'!J139= 4, "Transgender Female",'ES Data Entry'!J139= 5, "Non-binary", 'ES Data Entry'!J139= 6, "Other", 'ES Data Entry'!J139= 7, "Unknown")</f>
        <v>#N/A</v>
      </c>
      <c r="K138" s="180">
        <f>'ES Data Entry'!K139</f>
        <v>0</v>
      </c>
      <c r="L138" s="291" t="e">
        <f>'ES Data Entry'!#REF!</f>
        <v>#REF!</v>
      </c>
      <c r="M138" t="e">
        <f>'ES Raw Data'!N141</f>
        <v>#DIV/0!</v>
      </c>
      <c r="N138" t="e">
        <f>'ES Raw Data'!O141</f>
        <v>#DIV/0!</v>
      </c>
      <c r="O138" t="e">
        <f>'ES Raw Data'!P141</f>
        <v>#DIV/0!</v>
      </c>
      <c r="P138" t="e">
        <f>'ES Raw Data'!Q141</f>
        <v>#DIV/0!</v>
      </c>
      <c r="Q138" t="e">
        <f>'ES Raw Data'!R141</f>
        <v>#DIV/0!</v>
      </c>
      <c r="R138" t="e">
        <f>'ES Raw Data'!S141</f>
        <v>#DIV/0!</v>
      </c>
      <c r="S138" t="e">
        <f>'ES Raw Data'!T141</f>
        <v>#DIV/0!</v>
      </c>
      <c r="T138" t="e">
        <f>'ES Raw Data'!U141</f>
        <v>#DIV/0!</v>
      </c>
      <c r="U138" t="e">
        <f>'ES Raw Data'!V141</f>
        <v>#DIV/0!</v>
      </c>
      <c r="V138" t="e">
        <f>'ES Raw Data'!W141</f>
        <v>#DIV/0!</v>
      </c>
    </row>
    <row r="139" spans="1:22">
      <c r="A139">
        <f>'ES Data Entry'!D140</f>
        <v>0</v>
      </c>
      <c r="B139">
        <f>'ES Data Entry'!E140</f>
        <v>0</v>
      </c>
      <c r="C139">
        <f>'ES Data Entry'!F140</f>
        <v>0</v>
      </c>
      <c r="D139" s="180" t="e">
        <f>'ES Data Entry'!#REF!</f>
        <v>#REF!</v>
      </c>
      <c r="E139" t="str" cm="1">
        <f t="array" ref="E139">_xlfn.IFS('ES Data Entry'!G140=0,"Kindergarten",'ES Data Entry'!G140=1,"1st Grade",'ES Data Entry'!G140=2,"2nd Grade",'ES Data Entry'!G140=3,"3rd Grade",'ES Data Entry'!G140=4,"4th Grade",'ES Data Entry'!G140=5,"5th Grade")</f>
        <v>Kindergarten</v>
      </c>
      <c r="F139" t="e">
        <f>'ES Data Entry'!#REF!</f>
        <v>#REF!</v>
      </c>
      <c r="G139" t="e" cm="1">
        <f t="array" ref="G139">_xlfn.IFS('ES Data Entry'!L140=2, "Virtual", 'ES Data Entry'!L140=1, "In-person",'ES Data Entry'!L140=3, "Hybrid")</f>
        <v>#N/A</v>
      </c>
      <c r="H139" t="e" cm="1">
        <f t="array" ref="H139">_xlfn.IFS('ES Data Entry'!H140= 1, "American Indian/Alaskan Native", 'ES Data Entry'!H140= 2, "Asian", 'ES Data Entry'!H140= 3, "Native Hawaiian/Pacific Islander", 'ES Data Entry'!H140= 4, "Black/African American",'ES Data Entry'!H140= 5,  "White", 'ES Data Entry'!H140= 6, "Other", 'ES Data Entry'!H140= 7, "Two races or more", 'ES Data Entry'!H140= 8, "Unknown")</f>
        <v>#N/A</v>
      </c>
      <c r="I139" t="e" cm="1">
        <f t="array" ref="I139">_xlfn.IFS('ES Data Entry'!I140=1, "Hispanic/Latino", 'ES Data Entry'!I140=2, "Not Hispanic/Latino", 'ES Data Entry'!I140=3, "Other")</f>
        <v>#N/A</v>
      </c>
      <c r="J139" t="e" cm="1">
        <f t="array" ref="J139">_xlfn.IFS('ES Data Entry'!J140= 1, "Male", 'ES Data Entry'!J140= 2, "Female", 'ES Data Entry'!J140= 3, "Transgender Male", 'ES Data Entry'!J140= 4, "Transgender Female",'ES Data Entry'!J140= 5, "Non-binary", 'ES Data Entry'!J140= 6, "Other", 'ES Data Entry'!J140= 7, "Unknown")</f>
        <v>#N/A</v>
      </c>
      <c r="K139" s="180">
        <f>'ES Data Entry'!K140</f>
        <v>0</v>
      </c>
      <c r="L139" s="291" t="e">
        <f>'ES Data Entry'!#REF!</f>
        <v>#REF!</v>
      </c>
      <c r="M139" t="e">
        <f>'ES Raw Data'!N142</f>
        <v>#DIV/0!</v>
      </c>
      <c r="N139" t="e">
        <f>'ES Raw Data'!O142</f>
        <v>#DIV/0!</v>
      </c>
      <c r="O139" t="e">
        <f>'ES Raw Data'!P142</f>
        <v>#DIV/0!</v>
      </c>
      <c r="P139" t="e">
        <f>'ES Raw Data'!Q142</f>
        <v>#DIV/0!</v>
      </c>
      <c r="Q139" t="e">
        <f>'ES Raw Data'!R142</f>
        <v>#DIV/0!</v>
      </c>
      <c r="R139" t="e">
        <f>'ES Raw Data'!S142</f>
        <v>#DIV/0!</v>
      </c>
      <c r="S139" t="e">
        <f>'ES Raw Data'!T142</f>
        <v>#DIV/0!</v>
      </c>
      <c r="T139" t="e">
        <f>'ES Raw Data'!U142</f>
        <v>#DIV/0!</v>
      </c>
      <c r="U139" t="e">
        <f>'ES Raw Data'!V142</f>
        <v>#DIV/0!</v>
      </c>
      <c r="V139" t="e">
        <f>'ES Raw Data'!W142</f>
        <v>#DIV/0!</v>
      </c>
    </row>
    <row r="140" spans="1:22">
      <c r="A140">
        <f>'ES Data Entry'!D141</f>
        <v>0</v>
      </c>
      <c r="B140">
        <f>'ES Data Entry'!E141</f>
        <v>0</v>
      </c>
      <c r="C140">
        <f>'ES Data Entry'!F141</f>
        <v>0</v>
      </c>
      <c r="D140" s="180" t="e">
        <f>'ES Data Entry'!#REF!</f>
        <v>#REF!</v>
      </c>
      <c r="E140" t="str" cm="1">
        <f t="array" ref="E140">_xlfn.IFS('ES Data Entry'!G141=0,"Kindergarten",'ES Data Entry'!G141=1,"1st Grade",'ES Data Entry'!G141=2,"2nd Grade",'ES Data Entry'!G141=3,"3rd Grade",'ES Data Entry'!G141=4,"4th Grade",'ES Data Entry'!G141=5,"5th Grade")</f>
        <v>Kindergarten</v>
      </c>
      <c r="F140" t="e">
        <f>'ES Data Entry'!#REF!</f>
        <v>#REF!</v>
      </c>
      <c r="G140" t="e" cm="1">
        <f t="array" ref="G140">_xlfn.IFS('ES Data Entry'!L141=2, "Virtual", 'ES Data Entry'!L141=1, "In-person",'ES Data Entry'!L141=3, "Hybrid")</f>
        <v>#N/A</v>
      </c>
      <c r="H140" t="e" cm="1">
        <f t="array" ref="H140">_xlfn.IFS('ES Data Entry'!H141= 1, "American Indian/Alaskan Native", 'ES Data Entry'!H141= 2, "Asian", 'ES Data Entry'!H141= 3, "Native Hawaiian/Pacific Islander", 'ES Data Entry'!H141= 4, "Black/African American",'ES Data Entry'!H141= 5,  "White", 'ES Data Entry'!H141= 6, "Other", 'ES Data Entry'!H141= 7, "Two races or more", 'ES Data Entry'!H141= 8, "Unknown")</f>
        <v>#N/A</v>
      </c>
      <c r="I140" t="e" cm="1">
        <f t="array" ref="I140">_xlfn.IFS('ES Data Entry'!I141=1, "Hispanic/Latino", 'ES Data Entry'!I141=2, "Not Hispanic/Latino", 'ES Data Entry'!I141=3, "Other")</f>
        <v>#N/A</v>
      </c>
      <c r="J140" t="e" cm="1">
        <f t="array" ref="J140">_xlfn.IFS('ES Data Entry'!J141= 1, "Male", 'ES Data Entry'!J141= 2, "Female", 'ES Data Entry'!J141= 3, "Transgender Male", 'ES Data Entry'!J141= 4, "Transgender Female",'ES Data Entry'!J141= 5, "Non-binary", 'ES Data Entry'!J141= 6, "Other", 'ES Data Entry'!J141= 7, "Unknown")</f>
        <v>#N/A</v>
      </c>
      <c r="K140" s="180">
        <f>'ES Data Entry'!K141</f>
        <v>0</v>
      </c>
      <c r="L140" s="291" t="e">
        <f>'ES Data Entry'!#REF!</f>
        <v>#REF!</v>
      </c>
      <c r="M140" t="e">
        <f>'ES Raw Data'!N143</f>
        <v>#DIV/0!</v>
      </c>
      <c r="N140" t="e">
        <f>'ES Raw Data'!O143</f>
        <v>#DIV/0!</v>
      </c>
      <c r="O140" t="e">
        <f>'ES Raw Data'!P143</f>
        <v>#DIV/0!</v>
      </c>
      <c r="P140" t="e">
        <f>'ES Raw Data'!Q143</f>
        <v>#DIV/0!</v>
      </c>
      <c r="Q140" t="e">
        <f>'ES Raw Data'!R143</f>
        <v>#DIV/0!</v>
      </c>
      <c r="R140" t="e">
        <f>'ES Raw Data'!S143</f>
        <v>#DIV/0!</v>
      </c>
      <c r="S140" t="e">
        <f>'ES Raw Data'!T143</f>
        <v>#DIV/0!</v>
      </c>
      <c r="T140" t="e">
        <f>'ES Raw Data'!U143</f>
        <v>#DIV/0!</v>
      </c>
      <c r="U140" t="e">
        <f>'ES Raw Data'!V143</f>
        <v>#DIV/0!</v>
      </c>
      <c r="V140" t="e">
        <f>'ES Raw Data'!W143</f>
        <v>#DIV/0!</v>
      </c>
    </row>
    <row r="141" spans="1:22">
      <c r="A141">
        <f>'ES Data Entry'!D142</f>
        <v>0</v>
      </c>
      <c r="B141">
        <f>'ES Data Entry'!E142</f>
        <v>0</v>
      </c>
      <c r="C141">
        <f>'ES Data Entry'!F142</f>
        <v>0</v>
      </c>
      <c r="D141" s="180" t="e">
        <f>'ES Data Entry'!#REF!</f>
        <v>#REF!</v>
      </c>
      <c r="E141" t="str" cm="1">
        <f t="array" ref="E141">_xlfn.IFS('ES Data Entry'!G142=0,"Kindergarten",'ES Data Entry'!G142=1,"1st Grade",'ES Data Entry'!G142=2,"2nd Grade",'ES Data Entry'!G142=3,"3rd Grade",'ES Data Entry'!G142=4,"4th Grade",'ES Data Entry'!G142=5,"5th Grade")</f>
        <v>Kindergarten</v>
      </c>
      <c r="F141" t="e">
        <f>'ES Data Entry'!#REF!</f>
        <v>#REF!</v>
      </c>
      <c r="G141" t="e" cm="1">
        <f t="array" ref="G141">_xlfn.IFS('ES Data Entry'!L142=2, "Virtual", 'ES Data Entry'!L142=1, "In-person",'ES Data Entry'!L142=3, "Hybrid")</f>
        <v>#N/A</v>
      </c>
      <c r="H141" t="e" cm="1">
        <f t="array" ref="H141">_xlfn.IFS('ES Data Entry'!H142= 1, "American Indian/Alaskan Native", 'ES Data Entry'!H142= 2, "Asian", 'ES Data Entry'!H142= 3, "Native Hawaiian/Pacific Islander", 'ES Data Entry'!H142= 4, "Black/African American",'ES Data Entry'!H142= 5,  "White", 'ES Data Entry'!H142= 6, "Other", 'ES Data Entry'!H142= 7, "Two races or more", 'ES Data Entry'!H142= 8, "Unknown")</f>
        <v>#N/A</v>
      </c>
      <c r="I141" t="e" cm="1">
        <f t="array" ref="I141">_xlfn.IFS('ES Data Entry'!I142=1, "Hispanic/Latino", 'ES Data Entry'!I142=2, "Not Hispanic/Latino", 'ES Data Entry'!I142=3, "Other")</f>
        <v>#N/A</v>
      </c>
      <c r="J141" t="e" cm="1">
        <f t="array" ref="J141">_xlfn.IFS('ES Data Entry'!J142= 1, "Male", 'ES Data Entry'!J142= 2, "Female", 'ES Data Entry'!J142= 3, "Transgender Male", 'ES Data Entry'!J142= 4, "Transgender Female",'ES Data Entry'!J142= 5, "Non-binary", 'ES Data Entry'!J142= 6, "Other", 'ES Data Entry'!J142= 7, "Unknown")</f>
        <v>#N/A</v>
      </c>
      <c r="K141" s="180">
        <f>'ES Data Entry'!K142</f>
        <v>0</v>
      </c>
      <c r="L141" s="291" t="e">
        <f>'ES Data Entry'!#REF!</f>
        <v>#REF!</v>
      </c>
      <c r="M141" t="e">
        <f>'ES Raw Data'!N144</f>
        <v>#DIV/0!</v>
      </c>
      <c r="N141" t="e">
        <f>'ES Raw Data'!O144</f>
        <v>#DIV/0!</v>
      </c>
      <c r="O141" t="e">
        <f>'ES Raw Data'!P144</f>
        <v>#DIV/0!</v>
      </c>
      <c r="P141" t="e">
        <f>'ES Raw Data'!Q144</f>
        <v>#DIV/0!</v>
      </c>
      <c r="Q141" t="e">
        <f>'ES Raw Data'!R144</f>
        <v>#DIV/0!</v>
      </c>
      <c r="R141" t="e">
        <f>'ES Raw Data'!S144</f>
        <v>#DIV/0!</v>
      </c>
      <c r="S141" t="e">
        <f>'ES Raw Data'!T144</f>
        <v>#DIV/0!</v>
      </c>
      <c r="T141" t="e">
        <f>'ES Raw Data'!U144</f>
        <v>#DIV/0!</v>
      </c>
      <c r="U141" t="e">
        <f>'ES Raw Data'!V144</f>
        <v>#DIV/0!</v>
      </c>
      <c r="V141" t="e">
        <f>'ES Raw Data'!W144</f>
        <v>#DIV/0!</v>
      </c>
    </row>
    <row r="142" spans="1:22">
      <c r="A142">
        <f>'ES Data Entry'!D143</f>
        <v>0</v>
      </c>
      <c r="B142">
        <f>'ES Data Entry'!E143</f>
        <v>0</v>
      </c>
      <c r="C142">
        <f>'ES Data Entry'!F143</f>
        <v>0</v>
      </c>
      <c r="D142" s="180" t="e">
        <f>'ES Data Entry'!#REF!</f>
        <v>#REF!</v>
      </c>
      <c r="E142" t="str" cm="1">
        <f t="array" ref="E142">_xlfn.IFS('ES Data Entry'!G143=0,"Kindergarten",'ES Data Entry'!G143=1,"1st Grade",'ES Data Entry'!G143=2,"2nd Grade",'ES Data Entry'!G143=3,"3rd Grade",'ES Data Entry'!G143=4,"4th Grade",'ES Data Entry'!G143=5,"5th Grade")</f>
        <v>Kindergarten</v>
      </c>
      <c r="F142" t="e">
        <f>'ES Data Entry'!#REF!</f>
        <v>#REF!</v>
      </c>
      <c r="G142" t="e" cm="1">
        <f t="array" ref="G142">_xlfn.IFS('ES Data Entry'!L143=2, "Virtual", 'ES Data Entry'!L143=1, "In-person",'ES Data Entry'!L143=3, "Hybrid")</f>
        <v>#N/A</v>
      </c>
      <c r="H142" t="e" cm="1">
        <f t="array" ref="H142">_xlfn.IFS('ES Data Entry'!H143= 1, "American Indian/Alaskan Native", 'ES Data Entry'!H143= 2, "Asian", 'ES Data Entry'!H143= 3, "Native Hawaiian/Pacific Islander", 'ES Data Entry'!H143= 4, "Black/African American",'ES Data Entry'!H143= 5,  "White", 'ES Data Entry'!H143= 6, "Other", 'ES Data Entry'!H143= 7, "Two races or more", 'ES Data Entry'!H143= 8, "Unknown")</f>
        <v>#N/A</v>
      </c>
      <c r="I142" t="e" cm="1">
        <f t="array" ref="I142">_xlfn.IFS('ES Data Entry'!I143=1, "Hispanic/Latino", 'ES Data Entry'!I143=2, "Not Hispanic/Latino", 'ES Data Entry'!I143=3, "Other")</f>
        <v>#N/A</v>
      </c>
      <c r="J142" t="e" cm="1">
        <f t="array" ref="J142">_xlfn.IFS('ES Data Entry'!J143= 1, "Male", 'ES Data Entry'!J143= 2, "Female", 'ES Data Entry'!J143= 3, "Transgender Male", 'ES Data Entry'!J143= 4, "Transgender Female",'ES Data Entry'!J143= 5, "Non-binary", 'ES Data Entry'!J143= 6, "Other", 'ES Data Entry'!J143= 7, "Unknown")</f>
        <v>#N/A</v>
      </c>
      <c r="K142" s="180">
        <f>'ES Data Entry'!K143</f>
        <v>0</v>
      </c>
      <c r="L142" s="291" t="e">
        <f>'ES Data Entry'!#REF!</f>
        <v>#REF!</v>
      </c>
      <c r="M142" t="e">
        <f>'ES Raw Data'!N145</f>
        <v>#DIV/0!</v>
      </c>
      <c r="N142" t="e">
        <f>'ES Raw Data'!O145</f>
        <v>#DIV/0!</v>
      </c>
      <c r="O142" t="e">
        <f>'ES Raw Data'!P145</f>
        <v>#DIV/0!</v>
      </c>
      <c r="P142" t="e">
        <f>'ES Raw Data'!Q145</f>
        <v>#DIV/0!</v>
      </c>
      <c r="Q142" t="e">
        <f>'ES Raw Data'!R145</f>
        <v>#DIV/0!</v>
      </c>
      <c r="R142" t="e">
        <f>'ES Raw Data'!S145</f>
        <v>#DIV/0!</v>
      </c>
      <c r="S142" t="e">
        <f>'ES Raw Data'!T145</f>
        <v>#DIV/0!</v>
      </c>
      <c r="T142" t="e">
        <f>'ES Raw Data'!U145</f>
        <v>#DIV/0!</v>
      </c>
      <c r="U142" t="e">
        <f>'ES Raw Data'!V145</f>
        <v>#DIV/0!</v>
      </c>
      <c r="V142" t="e">
        <f>'ES Raw Data'!W145</f>
        <v>#DIV/0!</v>
      </c>
    </row>
    <row r="143" spans="1:22">
      <c r="A143">
        <f>'ES Data Entry'!D144</f>
        <v>0</v>
      </c>
      <c r="B143">
        <f>'ES Data Entry'!E144</f>
        <v>0</v>
      </c>
      <c r="C143">
        <f>'ES Data Entry'!F144</f>
        <v>0</v>
      </c>
      <c r="D143" s="180" t="e">
        <f>'ES Data Entry'!#REF!</f>
        <v>#REF!</v>
      </c>
      <c r="E143" t="str" cm="1">
        <f t="array" ref="E143">_xlfn.IFS('ES Data Entry'!G144=0,"Kindergarten",'ES Data Entry'!G144=1,"1st Grade",'ES Data Entry'!G144=2,"2nd Grade",'ES Data Entry'!G144=3,"3rd Grade",'ES Data Entry'!G144=4,"4th Grade",'ES Data Entry'!G144=5,"5th Grade")</f>
        <v>Kindergarten</v>
      </c>
      <c r="F143" t="e">
        <f>'ES Data Entry'!#REF!</f>
        <v>#REF!</v>
      </c>
      <c r="G143" t="e" cm="1">
        <f t="array" ref="G143">_xlfn.IFS('ES Data Entry'!L144=2, "Virtual", 'ES Data Entry'!L144=1, "In-person",'ES Data Entry'!L144=3, "Hybrid")</f>
        <v>#N/A</v>
      </c>
      <c r="H143" t="e" cm="1">
        <f t="array" ref="H143">_xlfn.IFS('ES Data Entry'!H144= 1, "American Indian/Alaskan Native", 'ES Data Entry'!H144= 2, "Asian", 'ES Data Entry'!H144= 3, "Native Hawaiian/Pacific Islander", 'ES Data Entry'!H144= 4, "Black/African American",'ES Data Entry'!H144= 5,  "White", 'ES Data Entry'!H144= 6, "Other", 'ES Data Entry'!H144= 7, "Two races or more", 'ES Data Entry'!H144= 8, "Unknown")</f>
        <v>#N/A</v>
      </c>
      <c r="I143" t="e" cm="1">
        <f t="array" ref="I143">_xlfn.IFS('ES Data Entry'!I144=1, "Hispanic/Latino", 'ES Data Entry'!I144=2, "Not Hispanic/Latino", 'ES Data Entry'!I144=3, "Other")</f>
        <v>#N/A</v>
      </c>
      <c r="J143" t="e" cm="1">
        <f t="array" ref="J143">_xlfn.IFS('ES Data Entry'!J144= 1, "Male", 'ES Data Entry'!J144= 2, "Female", 'ES Data Entry'!J144= 3, "Transgender Male", 'ES Data Entry'!J144= 4, "Transgender Female",'ES Data Entry'!J144= 5, "Non-binary", 'ES Data Entry'!J144= 6, "Other", 'ES Data Entry'!J144= 7, "Unknown")</f>
        <v>#N/A</v>
      </c>
      <c r="K143" s="180">
        <f>'ES Data Entry'!K144</f>
        <v>0</v>
      </c>
      <c r="L143" s="291" t="e">
        <f>'ES Data Entry'!#REF!</f>
        <v>#REF!</v>
      </c>
      <c r="M143" t="e">
        <f>'ES Raw Data'!N146</f>
        <v>#DIV/0!</v>
      </c>
      <c r="N143" t="e">
        <f>'ES Raw Data'!O146</f>
        <v>#DIV/0!</v>
      </c>
      <c r="O143" t="e">
        <f>'ES Raw Data'!P146</f>
        <v>#DIV/0!</v>
      </c>
      <c r="P143" t="e">
        <f>'ES Raw Data'!Q146</f>
        <v>#DIV/0!</v>
      </c>
      <c r="Q143" t="e">
        <f>'ES Raw Data'!R146</f>
        <v>#DIV/0!</v>
      </c>
      <c r="R143" t="e">
        <f>'ES Raw Data'!S146</f>
        <v>#DIV/0!</v>
      </c>
      <c r="S143" t="e">
        <f>'ES Raw Data'!T146</f>
        <v>#DIV/0!</v>
      </c>
      <c r="T143" t="e">
        <f>'ES Raw Data'!U146</f>
        <v>#DIV/0!</v>
      </c>
      <c r="U143" t="e">
        <f>'ES Raw Data'!V146</f>
        <v>#DIV/0!</v>
      </c>
      <c r="V143" t="e">
        <f>'ES Raw Data'!W146</f>
        <v>#DIV/0!</v>
      </c>
    </row>
    <row r="144" spans="1:22">
      <c r="A144">
        <f>'ES Data Entry'!D145</f>
        <v>0</v>
      </c>
      <c r="B144">
        <f>'ES Data Entry'!E145</f>
        <v>0</v>
      </c>
      <c r="C144">
        <f>'ES Data Entry'!F145</f>
        <v>0</v>
      </c>
      <c r="D144" s="180" t="e">
        <f>'ES Data Entry'!#REF!</f>
        <v>#REF!</v>
      </c>
      <c r="E144" t="str" cm="1">
        <f t="array" ref="E144">_xlfn.IFS('ES Data Entry'!G145=0,"Kindergarten",'ES Data Entry'!G145=1,"1st Grade",'ES Data Entry'!G145=2,"2nd Grade",'ES Data Entry'!G145=3,"3rd Grade",'ES Data Entry'!G145=4,"4th Grade",'ES Data Entry'!G145=5,"5th Grade")</f>
        <v>Kindergarten</v>
      </c>
      <c r="F144" t="e">
        <f>'ES Data Entry'!#REF!</f>
        <v>#REF!</v>
      </c>
      <c r="G144" t="e" cm="1">
        <f t="array" ref="G144">_xlfn.IFS('ES Data Entry'!L145=2, "Virtual", 'ES Data Entry'!L145=1, "In-person",'ES Data Entry'!L145=3, "Hybrid")</f>
        <v>#N/A</v>
      </c>
      <c r="H144" t="e" cm="1">
        <f t="array" ref="H144">_xlfn.IFS('ES Data Entry'!H145= 1, "American Indian/Alaskan Native", 'ES Data Entry'!H145= 2, "Asian", 'ES Data Entry'!H145= 3, "Native Hawaiian/Pacific Islander", 'ES Data Entry'!H145= 4, "Black/African American",'ES Data Entry'!H145= 5,  "White", 'ES Data Entry'!H145= 6, "Other", 'ES Data Entry'!H145= 7, "Two races or more", 'ES Data Entry'!H145= 8, "Unknown")</f>
        <v>#N/A</v>
      </c>
      <c r="I144" t="e" cm="1">
        <f t="array" ref="I144">_xlfn.IFS('ES Data Entry'!I145=1, "Hispanic/Latino", 'ES Data Entry'!I145=2, "Not Hispanic/Latino", 'ES Data Entry'!I145=3, "Other")</f>
        <v>#N/A</v>
      </c>
      <c r="J144" t="e" cm="1">
        <f t="array" ref="J144">_xlfn.IFS('ES Data Entry'!J145= 1, "Male", 'ES Data Entry'!J145= 2, "Female", 'ES Data Entry'!J145= 3, "Transgender Male", 'ES Data Entry'!J145= 4, "Transgender Female",'ES Data Entry'!J145= 5, "Non-binary", 'ES Data Entry'!J145= 6, "Other", 'ES Data Entry'!J145= 7, "Unknown")</f>
        <v>#N/A</v>
      </c>
      <c r="K144" s="180">
        <f>'ES Data Entry'!K145</f>
        <v>0</v>
      </c>
      <c r="L144" s="291" t="e">
        <f>'ES Data Entry'!#REF!</f>
        <v>#REF!</v>
      </c>
      <c r="M144" t="e">
        <f>'ES Raw Data'!N147</f>
        <v>#DIV/0!</v>
      </c>
      <c r="N144" t="e">
        <f>'ES Raw Data'!O147</f>
        <v>#DIV/0!</v>
      </c>
      <c r="O144" t="e">
        <f>'ES Raw Data'!P147</f>
        <v>#DIV/0!</v>
      </c>
      <c r="P144" t="e">
        <f>'ES Raw Data'!Q147</f>
        <v>#DIV/0!</v>
      </c>
      <c r="Q144" t="e">
        <f>'ES Raw Data'!R147</f>
        <v>#DIV/0!</v>
      </c>
      <c r="R144" t="e">
        <f>'ES Raw Data'!S147</f>
        <v>#DIV/0!</v>
      </c>
      <c r="S144" t="e">
        <f>'ES Raw Data'!T147</f>
        <v>#DIV/0!</v>
      </c>
      <c r="T144" t="e">
        <f>'ES Raw Data'!U147</f>
        <v>#DIV/0!</v>
      </c>
      <c r="U144" t="e">
        <f>'ES Raw Data'!V147</f>
        <v>#DIV/0!</v>
      </c>
      <c r="V144" t="e">
        <f>'ES Raw Data'!W147</f>
        <v>#DIV/0!</v>
      </c>
    </row>
    <row r="145" spans="1:22">
      <c r="A145">
        <f>'ES Data Entry'!D146</f>
        <v>0</v>
      </c>
      <c r="B145">
        <f>'ES Data Entry'!E146</f>
        <v>0</v>
      </c>
      <c r="C145">
        <f>'ES Data Entry'!F146</f>
        <v>0</v>
      </c>
      <c r="D145" s="180" t="e">
        <f>'ES Data Entry'!#REF!</f>
        <v>#REF!</v>
      </c>
      <c r="E145" t="str" cm="1">
        <f t="array" ref="E145">_xlfn.IFS('ES Data Entry'!G146=0,"Kindergarten",'ES Data Entry'!G146=1,"1st Grade",'ES Data Entry'!G146=2,"2nd Grade",'ES Data Entry'!G146=3,"3rd Grade",'ES Data Entry'!G146=4,"4th Grade",'ES Data Entry'!G146=5,"5th Grade")</f>
        <v>Kindergarten</v>
      </c>
      <c r="F145" t="e">
        <f>'ES Data Entry'!#REF!</f>
        <v>#REF!</v>
      </c>
      <c r="G145" t="e" cm="1">
        <f t="array" ref="G145">_xlfn.IFS('ES Data Entry'!L146=2, "Virtual", 'ES Data Entry'!L146=1, "In-person",'ES Data Entry'!L146=3, "Hybrid")</f>
        <v>#N/A</v>
      </c>
      <c r="H145" t="e" cm="1">
        <f t="array" ref="H145">_xlfn.IFS('ES Data Entry'!H146= 1, "American Indian/Alaskan Native", 'ES Data Entry'!H146= 2, "Asian", 'ES Data Entry'!H146= 3, "Native Hawaiian/Pacific Islander", 'ES Data Entry'!H146= 4, "Black/African American",'ES Data Entry'!H146= 5,  "White", 'ES Data Entry'!H146= 6, "Other", 'ES Data Entry'!H146= 7, "Two races or more", 'ES Data Entry'!H146= 8, "Unknown")</f>
        <v>#N/A</v>
      </c>
      <c r="I145" t="e" cm="1">
        <f t="array" ref="I145">_xlfn.IFS('ES Data Entry'!I146=1, "Hispanic/Latino", 'ES Data Entry'!I146=2, "Not Hispanic/Latino", 'ES Data Entry'!I146=3, "Other")</f>
        <v>#N/A</v>
      </c>
      <c r="J145" t="e" cm="1">
        <f t="array" ref="J145">_xlfn.IFS('ES Data Entry'!J146= 1, "Male", 'ES Data Entry'!J146= 2, "Female", 'ES Data Entry'!J146= 3, "Transgender Male", 'ES Data Entry'!J146= 4, "Transgender Female",'ES Data Entry'!J146= 5, "Non-binary", 'ES Data Entry'!J146= 6, "Other", 'ES Data Entry'!J146= 7, "Unknown")</f>
        <v>#N/A</v>
      </c>
      <c r="K145" s="180">
        <f>'ES Data Entry'!K146</f>
        <v>0</v>
      </c>
      <c r="L145" s="291" t="e">
        <f>'ES Data Entry'!#REF!</f>
        <v>#REF!</v>
      </c>
      <c r="M145" t="e">
        <f>'ES Raw Data'!N148</f>
        <v>#DIV/0!</v>
      </c>
      <c r="N145" t="e">
        <f>'ES Raw Data'!O148</f>
        <v>#DIV/0!</v>
      </c>
      <c r="O145" t="e">
        <f>'ES Raw Data'!P148</f>
        <v>#DIV/0!</v>
      </c>
      <c r="P145" t="e">
        <f>'ES Raw Data'!Q148</f>
        <v>#DIV/0!</v>
      </c>
      <c r="Q145" t="e">
        <f>'ES Raw Data'!R148</f>
        <v>#DIV/0!</v>
      </c>
      <c r="R145" t="e">
        <f>'ES Raw Data'!S148</f>
        <v>#DIV/0!</v>
      </c>
      <c r="S145" t="e">
        <f>'ES Raw Data'!T148</f>
        <v>#DIV/0!</v>
      </c>
      <c r="T145" t="e">
        <f>'ES Raw Data'!U148</f>
        <v>#DIV/0!</v>
      </c>
      <c r="U145" t="e">
        <f>'ES Raw Data'!V148</f>
        <v>#DIV/0!</v>
      </c>
      <c r="V145" t="e">
        <f>'ES Raw Data'!W148</f>
        <v>#DIV/0!</v>
      </c>
    </row>
    <row r="146" spans="1:22">
      <c r="A146">
        <f>'ES Data Entry'!D147</f>
        <v>0</v>
      </c>
      <c r="B146">
        <f>'ES Data Entry'!E147</f>
        <v>0</v>
      </c>
      <c r="C146">
        <f>'ES Data Entry'!F147</f>
        <v>0</v>
      </c>
      <c r="D146" s="180" t="e">
        <f>'ES Data Entry'!#REF!</f>
        <v>#REF!</v>
      </c>
      <c r="E146" t="str" cm="1">
        <f t="array" ref="E146">_xlfn.IFS('ES Data Entry'!G147=0,"Kindergarten",'ES Data Entry'!G147=1,"1st Grade",'ES Data Entry'!G147=2,"2nd Grade",'ES Data Entry'!G147=3,"3rd Grade",'ES Data Entry'!G147=4,"4th Grade",'ES Data Entry'!G147=5,"5th Grade")</f>
        <v>Kindergarten</v>
      </c>
      <c r="F146" t="e">
        <f>'ES Data Entry'!#REF!</f>
        <v>#REF!</v>
      </c>
      <c r="G146" t="e" cm="1">
        <f t="array" ref="G146">_xlfn.IFS('ES Data Entry'!L147=2, "Virtual", 'ES Data Entry'!L147=1, "In-person",'ES Data Entry'!L147=3, "Hybrid")</f>
        <v>#N/A</v>
      </c>
      <c r="H146" t="e" cm="1">
        <f t="array" ref="H146">_xlfn.IFS('ES Data Entry'!H147= 1, "American Indian/Alaskan Native", 'ES Data Entry'!H147= 2, "Asian", 'ES Data Entry'!H147= 3, "Native Hawaiian/Pacific Islander", 'ES Data Entry'!H147= 4, "Black/African American",'ES Data Entry'!H147= 5,  "White", 'ES Data Entry'!H147= 6, "Other", 'ES Data Entry'!H147= 7, "Two races or more", 'ES Data Entry'!H147= 8, "Unknown")</f>
        <v>#N/A</v>
      </c>
      <c r="I146" t="e" cm="1">
        <f t="array" ref="I146">_xlfn.IFS('ES Data Entry'!I147=1, "Hispanic/Latino", 'ES Data Entry'!I147=2, "Not Hispanic/Latino", 'ES Data Entry'!I147=3, "Other")</f>
        <v>#N/A</v>
      </c>
      <c r="J146" t="e" cm="1">
        <f t="array" ref="J146">_xlfn.IFS('ES Data Entry'!J147= 1, "Male", 'ES Data Entry'!J147= 2, "Female", 'ES Data Entry'!J147= 3, "Transgender Male", 'ES Data Entry'!J147= 4, "Transgender Female",'ES Data Entry'!J147= 5, "Non-binary", 'ES Data Entry'!J147= 6, "Other", 'ES Data Entry'!J147= 7, "Unknown")</f>
        <v>#N/A</v>
      </c>
      <c r="K146" s="180">
        <f>'ES Data Entry'!K147</f>
        <v>0</v>
      </c>
      <c r="L146" s="291" t="e">
        <f>'ES Data Entry'!#REF!</f>
        <v>#REF!</v>
      </c>
      <c r="M146" t="e">
        <f>'ES Raw Data'!N149</f>
        <v>#DIV/0!</v>
      </c>
      <c r="N146" t="e">
        <f>'ES Raw Data'!O149</f>
        <v>#DIV/0!</v>
      </c>
      <c r="O146" t="e">
        <f>'ES Raw Data'!P149</f>
        <v>#DIV/0!</v>
      </c>
      <c r="P146" t="e">
        <f>'ES Raw Data'!Q149</f>
        <v>#DIV/0!</v>
      </c>
      <c r="Q146" t="e">
        <f>'ES Raw Data'!R149</f>
        <v>#DIV/0!</v>
      </c>
      <c r="R146" t="e">
        <f>'ES Raw Data'!S149</f>
        <v>#DIV/0!</v>
      </c>
      <c r="S146" t="e">
        <f>'ES Raw Data'!T149</f>
        <v>#DIV/0!</v>
      </c>
      <c r="T146" t="e">
        <f>'ES Raw Data'!U149</f>
        <v>#DIV/0!</v>
      </c>
      <c r="U146" t="e">
        <f>'ES Raw Data'!V149</f>
        <v>#DIV/0!</v>
      </c>
      <c r="V146" t="e">
        <f>'ES Raw Data'!W149</f>
        <v>#DIV/0!</v>
      </c>
    </row>
    <row r="147" spans="1:22">
      <c r="A147">
        <f>'ES Data Entry'!D148</f>
        <v>0</v>
      </c>
      <c r="B147">
        <f>'ES Data Entry'!E148</f>
        <v>0</v>
      </c>
      <c r="C147">
        <f>'ES Data Entry'!F148</f>
        <v>0</v>
      </c>
      <c r="D147" s="180" t="e">
        <f>'ES Data Entry'!#REF!</f>
        <v>#REF!</v>
      </c>
      <c r="E147" t="str" cm="1">
        <f t="array" ref="E147">_xlfn.IFS('ES Data Entry'!G148=0,"Kindergarten",'ES Data Entry'!G148=1,"1st Grade",'ES Data Entry'!G148=2,"2nd Grade",'ES Data Entry'!G148=3,"3rd Grade",'ES Data Entry'!G148=4,"4th Grade",'ES Data Entry'!G148=5,"5th Grade")</f>
        <v>Kindergarten</v>
      </c>
      <c r="F147" t="e">
        <f>'ES Data Entry'!#REF!</f>
        <v>#REF!</v>
      </c>
      <c r="G147" t="e" cm="1">
        <f t="array" ref="G147">_xlfn.IFS('ES Data Entry'!L148=2, "Virtual", 'ES Data Entry'!L148=1, "In-person",'ES Data Entry'!L148=3, "Hybrid")</f>
        <v>#N/A</v>
      </c>
      <c r="H147" t="e" cm="1">
        <f t="array" ref="H147">_xlfn.IFS('ES Data Entry'!H148= 1, "American Indian/Alaskan Native", 'ES Data Entry'!H148= 2, "Asian", 'ES Data Entry'!H148= 3, "Native Hawaiian/Pacific Islander", 'ES Data Entry'!H148= 4, "Black/African American",'ES Data Entry'!H148= 5,  "White", 'ES Data Entry'!H148= 6, "Other", 'ES Data Entry'!H148= 7, "Two races or more", 'ES Data Entry'!H148= 8, "Unknown")</f>
        <v>#N/A</v>
      </c>
      <c r="I147" t="e" cm="1">
        <f t="array" ref="I147">_xlfn.IFS('ES Data Entry'!I148=1, "Hispanic/Latino", 'ES Data Entry'!I148=2, "Not Hispanic/Latino", 'ES Data Entry'!I148=3, "Other")</f>
        <v>#N/A</v>
      </c>
      <c r="J147" t="e" cm="1">
        <f t="array" ref="J147">_xlfn.IFS('ES Data Entry'!J148= 1, "Male", 'ES Data Entry'!J148= 2, "Female", 'ES Data Entry'!J148= 3, "Transgender Male", 'ES Data Entry'!J148= 4, "Transgender Female",'ES Data Entry'!J148= 5, "Non-binary", 'ES Data Entry'!J148= 6, "Other", 'ES Data Entry'!J148= 7, "Unknown")</f>
        <v>#N/A</v>
      </c>
      <c r="K147" s="180">
        <f>'ES Data Entry'!K148</f>
        <v>0</v>
      </c>
      <c r="L147" s="291" t="e">
        <f>'ES Data Entry'!#REF!</f>
        <v>#REF!</v>
      </c>
      <c r="M147" t="e">
        <f>'ES Raw Data'!N150</f>
        <v>#DIV/0!</v>
      </c>
      <c r="N147" t="e">
        <f>'ES Raw Data'!O150</f>
        <v>#DIV/0!</v>
      </c>
      <c r="O147" t="e">
        <f>'ES Raw Data'!P150</f>
        <v>#DIV/0!</v>
      </c>
      <c r="P147" t="e">
        <f>'ES Raw Data'!Q150</f>
        <v>#DIV/0!</v>
      </c>
      <c r="Q147" t="e">
        <f>'ES Raw Data'!R150</f>
        <v>#DIV/0!</v>
      </c>
      <c r="R147" t="e">
        <f>'ES Raw Data'!S150</f>
        <v>#DIV/0!</v>
      </c>
      <c r="S147" t="e">
        <f>'ES Raw Data'!T150</f>
        <v>#DIV/0!</v>
      </c>
      <c r="T147" t="e">
        <f>'ES Raw Data'!U150</f>
        <v>#DIV/0!</v>
      </c>
      <c r="U147" t="e">
        <f>'ES Raw Data'!V150</f>
        <v>#DIV/0!</v>
      </c>
      <c r="V147" t="e">
        <f>'ES Raw Data'!W150</f>
        <v>#DIV/0!</v>
      </c>
    </row>
    <row r="148" spans="1:22">
      <c r="A148">
        <f>'ES Data Entry'!D149</f>
        <v>0</v>
      </c>
      <c r="B148">
        <f>'ES Data Entry'!E149</f>
        <v>0</v>
      </c>
      <c r="C148">
        <f>'ES Data Entry'!F149</f>
        <v>0</v>
      </c>
      <c r="D148" s="180" t="e">
        <f>'ES Data Entry'!#REF!</f>
        <v>#REF!</v>
      </c>
      <c r="E148" t="str" cm="1">
        <f t="array" ref="E148">_xlfn.IFS('ES Data Entry'!G149=0,"Kindergarten",'ES Data Entry'!G149=1,"1st Grade",'ES Data Entry'!G149=2,"2nd Grade",'ES Data Entry'!G149=3,"3rd Grade",'ES Data Entry'!G149=4,"4th Grade",'ES Data Entry'!G149=5,"5th Grade")</f>
        <v>Kindergarten</v>
      </c>
      <c r="F148" t="e">
        <f>'ES Data Entry'!#REF!</f>
        <v>#REF!</v>
      </c>
      <c r="G148" t="e" cm="1">
        <f t="array" ref="G148">_xlfn.IFS('ES Data Entry'!L149=2, "Virtual", 'ES Data Entry'!L149=1, "In-person",'ES Data Entry'!L149=3, "Hybrid")</f>
        <v>#N/A</v>
      </c>
      <c r="H148" t="e" cm="1">
        <f t="array" ref="H148">_xlfn.IFS('ES Data Entry'!H149= 1, "American Indian/Alaskan Native", 'ES Data Entry'!H149= 2, "Asian", 'ES Data Entry'!H149= 3, "Native Hawaiian/Pacific Islander", 'ES Data Entry'!H149= 4, "Black/African American",'ES Data Entry'!H149= 5,  "White", 'ES Data Entry'!H149= 6, "Other", 'ES Data Entry'!H149= 7, "Two races or more", 'ES Data Entry'!H149= 8, "Unknown")</f>
        <v>#N/A</v>
      </c>
      <c r="I148" t="e" cm="1">
        <f t="array" ref="I148">_xlfn.IFS('ES Data Entry'!I149=1, "Hispanic/Latino", 'ES Data Entry'!I149=2, "Not Hispanic/Latino", 'ES Data Entry'!I149=3, "Other")</f>
        <v>#N/A</v>
      </c>
      <c r="J148" t="e" cm="1">
        <f t="array" ref="J148">_xlfn.IFS('ES Data Entry'!J149= 1, "Male", 'ES Data Entry'!J149= 2, "Female", 'ES Data Entry'!J149= 3, "Transgender Male", 'ES Data Entry'!J149= 4, "Transgender Female",'ES Data Entry'!J149= 5, "Non-binary", 'ES Data Entry'!J149= 6, "Other", 'ES Data Entry'!J149= 7, "Unknown")</f>
        <v>#N/A</v>
      </c>
      <c r="K148" s="180">
        <f>'ES Data Entry'!K149</f>
        <v>0</v>
      </c>
      <c r="L148" s="291" t="e">
        <f>'ES Data Entry'!#REF!</f>
        <v>#REF!</v>
      </c>
      <c r="M148" t="e">
        <f>'ES Raw Data'!N151</f>
        <v>#DIV/0!</v>
      </c>
      <c r="N148" t="e">
        <f>'ES Raw Data'!O151</f>
        <v>#DIV/0!</v>
      </c>
      <c r="O148" t="e">
        <f>'ES Raw Data'!P151</f>
        <v>#DIV/0!</v>
      </c>
      <c r="P148" t="e">
        <f>'ES Raw Data'!Q151</f>
        <v>#DIV/0!</v>
      </c>
      <c r="Q148" t="e">
        <f>'ES Raw Data'!R151</f>
        <v>#DIV/0!</v>
      </c>
      <c r="R148" t="e">
        <f>'ES Raw Data'!S151</f>
        <v>#DIV/0!</v>
      </c>
      <c r="S148" t="e">
        <f>'ES Raw Data'!T151</f>
        <v>#DIV/0!</v>
      </c>
      <c r="T148" t="e">
        <f>'ES Raw Data'!U151</f>
        <v>#DIV/0!</v>
      </c>
      <c r="U148" t="e">
        <f>'ES Raw Data'!V151</f>
        <v>#DIV/0!</v>
      </c>
      <c r="V148" t="e">
        <f>'ES Raw Data'!W151</f>
        <v>#DIV/0!</v>
      </c>
    </row>
    <row r="149" spans="1:22">
      <c r="A149">
        <f>'ES Data Entry'!D150</f>
        <v>0</v>
      </c>
      <c r="B149">
        <f>'ES Data Entry'!E150</f>
        <v>0</v>
      </c>
      <c r="C149">
        <f>'ES Data Entry'!F150</f>
        <v>0</v>
      </c>
      <c r="D149" s="180" t="e">
        <f>'ES Data Entry'!#REF!</f>
        <v>#REF!</v>
      </c>
      <c r="E149" t="str" cm="1">
        <f t="array" ref="E149">_xlfn.IFS('ES Data Entry'!G150=0,"Kindergarten",'ES Data Entry'!G150=1,"1st Grade",'ES Data Entry'!G150=2,"2nd Grade",'ES Data Entry'!G150=3,"3rd Grade",'ES Data Entry'!G150=4,"4th Grade",'ES Data Entry'!G150=5,"5th Grade")</f>
        <v>Kindergarten</v>
      </c>
      <c r="F149" t="e">
        <f>'ES Data Entry'!#REF!</f>
        <v>#REF!</v>
      </c>
      <c r="G149" t="e" cm="1">
        <f t="array" ref="G149">_xlfn.IFS('ES Data Entry'!L150=2, "Virtual", 'ES Data Entry'!L150=1, "In-person",'ES Data Entry'!L150=3, "Hybrid")</f>
        <v>#N/A</v>
      </c>
      <c r="H149" t="e" cm="1">
        <f t="array" ref="H149">_xlfn.IFS('ES Data Entry'!H150= 1, "American Indian/Alaskan Native", 'ES Data Entry'!H150= 2, "Asian", 'ES Data Entry'!H150= 3, "Native Hawaiian/Pacific Islander", 'ES Data Entry'!H150= 4, "Black/African American",'ES Data Entry'!H150= 5,  "White", 'ES Data Entry'!H150= 6, "Other", 'ES Data Entry'!H150= 7, "Two races or more", 'ES Data Entry'!H150= 8, "Unknown")</f>
        <v>#N/A</v>
      </c>
      <c r="I149" t="e" cm="1">
        <f t="array" ref="I149">_xlfn.IFS('ES Data Entry'!I150=1, "Hispanic/Latino", 'ES Data Entry'!I150=2, "Not Hispanic/Latino", 'ES Data Entry'!I150=3, "Other")</f>
        <v>#N/A</v>
      </c>
      <c r="J149" t="e" cm="1">
        <f t="array" ref="J149">_xlfn.IFS('ES Data Entry'!J150= 1, "Male", 'ES Data Entry'!J150= 2, "Female", 'ES Data Entry'!J150= 3, "Transgender Male", 'ES Data Entry'!J150= 4, "Transgender Female",'ES Data Entry'!J150= 5, "Non-binary", 'ES Data Entry'!J150= 6, "Other", 'ES Data Entry'!J150= 7, "Unknown")</f>
        <v>#N/A</v>
      </c>
      <c r="K149" s="180">
        <f>'ES Data Entry'!K150</f>
        <v>0</v>
      </c>
      <c r="L149" s="291" t="e">
        <f>'ES Data Entry'!#REF!</f>
        <v>#REF!</v>
      </c>
      <c r="M149" t="e">
        <f>'ES Raw Data'!N152</f>
        <v>#DIV/0!</v>
      </c>
      <c r="N149" t="e">
        <f>'ES Raw Data'!O152</f>
        <v>#DIV/0!</v>
      </c>
      <c r="O149" t="e">
        <f>'ES Raw Data'!P152</f>
        <v>#DIV/0!</v>
      </c>
      <c r="P149" t="e">
        <f>'ES Raw Data'!Q152</f>
        <v>#DIV/0!</v>
      </c>
      <c r="Q149" t="e">
        <f>'ES Raw Data'!R152</f>
        <v>#DIV/0!</v>
      </c>
      <c r="R149" t="e">
        <f>'ES Raw Data'!S152</f>
        <v>#DIV/0!</v>
      </c>
      <c r="S149" t="e">
        <f>'ES Raw Data'!T152</f>
        <v>#DIV/0!</v>
      </c>
      <c r="T149" t="e">
        <f>'ES Raw Data'!U152</f>
        <v>#DIV/0!</v>
      </c>
      <c r="U149" t="e">
        <f>'ES Raw Data'!V152</f>
        <v>#DIV/0!</v>
      </c>
      <c r="V149" t="e">
        <f>'ES Raw Data'!W152</f>
        <v>#DIV/0!</v>
      </c>
    </row>
    <row r="150" spans="1:22">
      <c r="A150">
        <f>'ES Data Entry'!D151</f>
        <v>0</v>
      </c>
      <c r="B150">
        <f>'ES Data Entry'!E151</f>
        <v>0</v>
      </c>
      <c r="C150">
        <f>'ES Data Entry'!F151</f>
        <v>0</v>
      </c>
      <c r="D150" s="180" t="e">
        <f>'ES Data Entry'!#REF!</f>
        <v>#REF!</v>
      </c>
      <c r="E150" t="str" cm="1">
        <f t="array" ref="E150">_xlfn.IFS('ES Data Entry'!G151=0,"Kindergarten",'ES Data Entry'!G151=1,"1st Grade",'ES Data Entry'!G151=2,"2nd Grade",'ES Data Entry'!G151=3,"3rd Grade",'ES Data Entry'!G151=4,"4th Grade",'ES Data Entry'!G151=5,"5th Grade")</f>
        <v>Kindergarten</v>
      </c>
      <c r="F150" t="e">
        <f>'ES Data Entry'!#REF!</f>
        <v>#REF!</v>
      </c>
      <c r="G150" t="e" cm="1">
        <f t="array" ref="G150">_xlfn.IFS('ES Data Entry'!L151=2, "Virtual", 'ES Data Entry'!L151=1, "In-person",'ES Data Entry'!L151=3, "Hybrid")</f>
        <v>#N/A</v>
      </c>
      <c r="H150" t="e" cm="1">
        <f t="array" ref="H150">_xlfn.IFS('ES Data Entry'!H151= 1, "American Indian/Alaskan Native", 'ES Data Entry'!H151= 2, "Asian", 'ES Data Entry'!H151= 3, "Native Hawaiian/Pacific Islander", 'ES Data Entry'!H151= 4, "Black/African American",'ES Data Entry'!H151= 5,  "White", 'ES Data Entry'!H151= 6, "Other", 'ES Data Entry'!H151= 7, "Two races or more", 'ES Data Entry'!H151= 8, "Unknown")</f>
        <v>#N/A</v>
      </c>
      <c r="I150" t="e" cm="1">
        <f t="array" ref="I150">_xlfn.IFS('ES Data Entry'!I151=1, "Hispanic/Latino", 'ES Data Entry'!I151=2, "Not Hispanic/Latino", 'ES Data Entry'!I151=3, "Other")</f>
        <v>#N/A</v>
      </c>
      <c r="J150" t="e" cm="1">
        <f t="array" ref="J150">_xlfn.IFS('ES Data Entry'!J151= 1, "Male", 'ES Data Entry'!J151= 2, "Female", 'ES Data Entry'!J151= 3, "Transgender Male", 'ES Data Entry'!J151= 4, "Transgender Female",'ES Data Entry'!J151= 5, "Non-binary", 'ES Data Entry'!J151= 6, "Other", 'ES Data Entry'!J151= 7, "Unknown")</f>
        <v>#N/A</v>
      </c>
      <c r="K150" s="180">
        <f>'ES Data Entry'!K151</f>
        <v>0</v>
      </c>
      <c r="L150" s="291" t="e">
        <f>'ES Data Entry'!#REF!</f>
        <v>#REF!</v>
      </c>
      <c r="M150" t="e">
        <f>'ES Raw Data'!N153</f>
        <v>#DIV/0!</v>
      </c>
      <c r="N150" t="e">
        <f>'ES Raw Data'!O153</f>
        <v>#DIV/0!</v>
      </c>
      <c r="O150" t="e">
        <f>'ES Raw Data'!P153</f>
        <v>#DIV/0!</v>
      </c>
      <c r="P150" t="e">
        <f>'ES Raw Data'!Q153</f>
        <v>#DIV/0!</v>
      </c>
      <c r="Q150" t="e">
        <f>'ES Raw Data'!R153</f>
        <v>#DIV/0!</v>
      </c>
      <c r="R150" t="e">
        <f>'ES Raw Data'!S153</f>
        <v>#DIV/0!</v>
      </c>
      <c r="S150" t="e">
        <f>'ES Raw Data'!T153</f>
        <v>#DIV/0!</v>
      </c>
      <c r="T150" t="e">
        <f>'ES Raw Data'!U153</f>
        <v>#DIV/0!</v>
      </c>
      <c r="U150" t="e">
        <f>'ES Raw Data'!V153</f>
        <v>#DIV/0!</v>
      </c>
      <c r="V150" t="e">
        <f>'ES Raw Data'!W153</f>
        <v>#DIV/0!</v>
      </c>
    </row>
    <row r="151" spans="1:22">
      <c r="A151">
        <f>'ES Data Entry'!D152</f>
        <v>0</v>
      </c>
      <c r="B151">
        <f>'ES Data Entry'!E152</f>
        <v>0</v>
      </c>
      <c r="C151">
        <f>'ES Data Entry'!F152</f>
        <v>0</v>
      </c>
      <c r="D151" s="180" t="e">
        <f>'ES Data Entry'!#REF!</f>
        <v>#REF!</v>
      </c>
      <c r="E151" t="str" cm="1">
        <f t="array" ref="E151">_xlfn.IFS('ES Data Entry'!G152=0,"Kindergarten",'ES Data Entry'!G152=1,"1st Grade",'ES Data Entry'!G152=2,"2nd Grade",'ES Data Entry'!G152=3,"3rd Grade",'ES Data Entry'!G152=4,"4th Grade",'ES Data Entry'!G152=5,"5th Grade")</f>
        <v>Kindergarten</v>
      </c>
      <c r="F151" t="e">
        <f>'ES Data Entry'!#REF!</f>
        <v>#REF!</v>
      </c>
      <c r="G151" t="e" cm="1">
        <f t="array" ref="G151">_xlfn.IFS('ES Data Entry'!L152=2, "Virtual", 'ES Data Entry'!L152=1, "In-person",'ES Data Entry'!L152=3, "Hybrid")</f>
        <v>#N/A</v>
      </c>
      <c r="H151" t="e" cm="1">
        <f t="array" ref="H151">_xlfn.IFS('ES Data Entry'!H152= 1, "American Indian/Alaskan Native", 'ES Data Entry'!H152= 2, "Asian", 'ES Data Entry'!H152= 3, "Native Hawaiian/Pacific Islander", 'ES Data Entry'!H152= 4, "Black/African American",'ES Data Entry'!H152= 5,  "White", 'ES Data Entry'!H152= 6, "Other", 'ES Data Entry'!H152= 7, "Two races or more", 'ES Data Entry'!H152= 8, "Unknown")</f>
        <v>#N/A</v>
      </c>
      <c r="I151" t="e" cm="1">
        <f t="array" ref="I151">_xlfn.IFS('ES Data Entry'!I152=1, "Hispanic/Latino", 'ES Data Entry'!I152=2, "Not Hispanic/Latino", 'ES Data Entry'!I152=3, "Other")</f>
        <v>#N/A</v>
      </c>
      <c r="J151" t="e" cm="1">
        <f t="array" ref="J151">_xlfn.IFS('ES Data Entry'!J152= 1, "Male", 'ES Data Entry'!J152= 2, "Female", 'ES Data Entry'!J152= 3, "Transgender Male", 'ES Data Entry'!J152= 4, "Transgender Female",'ES Data Entry'!J152= 5, "Non-binary", 'ES Data Entry'!J152= 6, "Other", 'ES Data Entry'!J152= 7, "Unknown")</f>
        <v>#N/A</v>
      </c>
      <c r="K151" s="180">
        <f>'ES Data Entry'!K152</f>
        <v>0</v>
      </c>
      <c r="L151" s="291" t="e">
        <f>'ES Data Entry'!#REF!</f>
        <v>#REF!</v>
      </c>
      <c r="M151" t="e">
        <f>'ES Raw Data'!N154</f>
        <v>#DIV/0!</v>
      </c>
      <c r="N151" t="e">
        <f>'ES Raw Data'!O154</f>
        <v>#DIV/0!</v>
      </c>
      <c r="O151" t="e">
        <f>'ES Raw Data'!P154</f>
        <v>#DIV/0!</v>
      </c>
      <c r="P151" t="e">
        <f>'ES Raw Data'!Q154</f>
        <v>#DIV/0!</v>
      </c>
      <c r="Q151" t="e">
        <f>'ES Raw Data'!R154</f>
        <v>#DIV/0!</v>
      </c>
      <c r="R151" t="e">
        <f>'ES Raw Data'!S154</f>
        <v>#DIV/0!</v>
      </c>
      <c r="S151" t="e">
        <f>'ES Raw Data'!T154</f>
        <v>#DIV/0!</v>
      </c>
      <c r="T151" t="e">
        <f>'ES Raw Data'!U154</f>
        <v>#DIV/0!</v>
      </c>
      <c r="U151" t="e">
        <f>'ES Raw Data'!V154</f>
        <v>#DIV/0!</v>
      </c>
      <c r="V151" t="e">
        <f>'ES Raw Data'!W154</f>
        <v>#DIV/0!</v>
      </c>
    </row>
    <row r="152" spans="1:22">
      <c r="A152">
        <f>'ES Data Entry'!D153</f>
        <v>0</v>
      </c>
      <c r="B152">
        <f>'ES Data Entry'!E153</f>
        <v>0</v>
      </c>
      <c r="C152">
        <f>'ES Data Entry'!F153</f>
        <v>0</v>
      </c>
      <c r="D152" s="180" t="e">
        <f>'ES Data Entry'!#REF!</f>
        <v>#REF!</v>
      </c>
      <c r="E152" t="str" cm="1">
        <f t="array" ref="E152">_xlfn.IFS('ES Data Entry'!G153=0,"Kindergarten",'ES Data Entry'!G153=1,"1st Grade",'ES Data Entry'!G153=2,"2nd Grade",'ES Data Entry'!G153=3,"3rd Grade",'ES Data Entry'!G153=4,"4th Grade",'ES Data Entry'!G153=5,"5th Grade")</f>
        <v>Kindergarten</v>
      </c>
      <c r="F152" t="e">
        <f>'ES Data Entry'!#REF!</f>
        <v>#REF!</v>
      </c>
      <c r="G152" t="e" cm="1">
        <f t="array" ref="G152">_xlfn.IFS('ES Data Entry'!L153=2, "Virtual", 'ES Data Entry'!L153=1, "In-person",'ES Data Entry'!L153=3, "Hybrid")</f>
        <v>#N/A</v>
      </c>
      <c r="H152" t="e" cm="1">
        <f t="array" ref="H152">_xlfn.IFS('ES Data Entry'!H153= 1, "American Indian/Alaskan Native", 'ES Data Entry'!H153= 2, "Asian", 'ES Data Entry'!H153= 3, "Native Hawaiian/Pacific Islander", 'ES Data Entry'!H153= 4, "Black/African American",'ES Data Entry'!H153= 5,  "White", 'ES Data Entry'!H153= 6, "Other", 'ES Data Entry'!H153= 7, "Two races or more", 'ES Data Entry'!H153= 8, "Unknown")</f>
        <v>#N/A</v>
      </c>
      <c r="I152" t="e" cm="1">
        <f t="array" ref="I152">_xlfn.IFS('ES Data Entry'!I153=1, "Hispanic/Latino", 'ES Data Entry'!I153=2, "Not Hispanic/Latino", 'ES Data Entry'!I153=3, "Other")</f>
        <v>#N/A</v>
      </c>
      <c r="J152" t="e" cm="1">
        <f t="array" ref="J152">_xlfn.IFS('ES Data Entry'!J153= 1, "Male", 'ES Data Entry'!J153= 2, "Female", 'ES Data Entry'!J153= 3, "Transgender Male", 'ES Data Entry'!J153= 4, "Transgender Female",'ES Data Entry'!J153= 5, "Non-binary", 'ES Data Entry'!J153= 6, "Other", 'ES Data Entry'!J153= 7, "Unknown")</f>
        <v>#N/A</v>
      </c>
      <c r="K152" s="180">
        <f>'ES Data Entry'!K153</f>
        <v>0</v>
      </c>
      <c r="L152" s="291" t="e">
        <f>'ES Data Entry'!#REF!</f>
        <v>#REF!</v>
      </c>
      <c r="M152" t="e">
        <f>'ES Raw Data'!N155</f>
        <v>#DIV/0!</v>
      </c>
      <c r="N152" t="e">
        <f>'ES Raw Data'!O155</f>
        <v>#DIV/0!</v>
      </c>
      <c r="O152" t="e">
        <f>'ES Raw Data'!P155</f>
        <v>#DIV/0!</v>
      </c>
      <c r="P152" t="e">
        <f>'ES Raw Data'!Q155</f>
        <v>#DIV/0!</v>
      </c>
      <c r="Q152" t="e">
        <f>'ES Raw Data'!R155</f>
        <v>#DIV/0!</v>
      </c>
      <c r="R152" t="e">
        <f>'ES Raw Data'!S155</f>
        <v>#DIV/0!</v>
      </c>
      <c r="S152" t="e">
        <f>'ES Raw Data'!T155</f>
        <v>#DIV/0!</v>
      </c>
      <c r="T152" t="e">
        <f>'ES Raw Data'!U155</f>
        <v>#DIV/0!</v>
      </c>
      <c r="U152" t="e">
        <f>'ES Raw Data'!V155</f>
        <v>#DIV/0!</v>
      </c>
      <c r="V152" t="e">
        <f>'ES Raw Data'!W155</f>
        <v>#DIV/0!</v>
      </c>
    </row>
    <row r="153" spans="1:22">
      <c r="A153">
        <f>'ES Data Entry'!D154</f>
        <v>0</v>
      </c>
      <c r="B153">
        <f>'ES Data Entry'!E154</f>
        <v>0</v>
      </c>
      <c r="C153">
        <f>'ES Data Entry'!F154</f>
        <v>0</v>
      </c>
      <c r="D153" s="180" t="e">
        <f>'ES Data Entry'!#REF!</f>
        <v>#REF!</v>
      </c>
      <c r="E153" t="str" cm="1">
        <f t="array" ref="E153">_xlfn.IFS('ES Data Entry'!G154=0,"Kindergarten",'ES Data Entry'!G154=1,"1st Grade",'ES Data Entry'!G154=2,"2nd Grade",'ES Data Entry'!G154=3,"3rd Grade",'ES Data Entry'!G154=4,"4th Grade",'ES Data Entry'!G154=5,"5th Grade")</f>
        <v>Kindergarten</v>
      </c>
      <c r="F153" t="e">
        <f>'ES Data Entry'!#REF!</f>
        <v>#REF!</v>
      </c>
      <c r="G153" t="e" cm="1">
        <f t="array" ref="G153">_xlfn.IFS('ES Data Entry'!L154=2, "Virtual", 'ES Data Entry'!L154=1, "In-person",'ES Data Entry'!L154=3, "Hybrid")</f>
        <v>#N/A</v>
      </c>
      <c r="H153" t="e" cm="1">
        <f t="array" ref="H153">_xlfn.IFS('ES Data Entry'!H154= 1, "American Indian/Alaskan Native", 'ES Data Entry'!H154= 2, "Asian", 'ES Data Entry'!H154= 3, "Native Hawaiian/Pacific Islander", 'ES Data Entry'!H154= 4, "Black/African American",'ES Data Entry'!H154= 5,  "White", 'ES Data Entry'!H154= 6, "Other", 'ES Data Entry'!H154= 7, "Two races or more", 'ES Data Entry'!H154= 8, "Unknown")</f>
        <v>#N/A</v>
      </c>
      <c r="I153" t="e" cm="1">
        <f t="array" ref="I153">_xlfn.IFS('ES Data Entry'!I154=1, "Hispanic/Latino", 'ES Data Entry'!I154=2, "Not Hispanic/Latino", 'ES Data Entry'!I154=3, "Other")</f>
        <v>#N/A</v>
      </c>
      <c r="J153" t="e" cm="1">
        <f t="array" ref="J153">_xlfn.IFS('ES Data Entry'!J154= 1, "Male", 'ES Data Entry'!J154= 2, "Female", 'ES Data Entry'!J154= 3, "Transgender Male", 'ES Data Entry'!J154= 4, "Transgender Female",'ES Data Entry'!J154= 5, "Non-binary", 'ES Data Entry'!J154= 6, "Other", 'ES Data Entry'!J154= 7, "Unknown")</f>
        <v>#N/A</v>
      </c>
      <c r="K153" s="180">
        <f>'ES Data Entry'!K154</f>
        <v>0</v>
      </c>
      <c r="L153" s="291" t="e">
        <f>'ES Data Entry'!#REF!</f>
        <v>#REF!</v>
      </c>
      <c r="M153" t="e">
        <f>'ES Raw Data'!N156</f>
        <v>#DIV/0!</v>
      </c>
      <c r="N153" t="e">
        <f>'ES Raw Data'!O156</f>
        <v>#DIV/0!</v>
      </c>
      <c r="O153" t="e">
        <f>'ES Raw Data'!P156</f>
        <v>#DIV/0!</v>
      </c>
      <c r="P153" t="e">
        <f>'ES Raw Data'!Q156</f>
        <v>#DIV/0!</v>
      </c>
      <c r="Q153" t="e">
        <f>'ES Raw Data'!R156</f>
        <v>#DIV/0!</v>
      </c>
      <c r="R153" t="e">
        <f>'ES Raw Data'!S156</f>
        <v>#DIV/0!</v>
      </c>
      <c r="S153" t="e">
        <f>'ES Raw Data'!T156</f>
        <v>#DIV/0!</v>
      </c>
      <c r="T153" t="e">
        <f>'ES Raw Data'!U156</f>
        <v>#DIV/0!</v>
      </c>
      <c r="U153" t="e">
        <f>'ES Raw Data'!V156</f>
        <v>#DIV/0!</v>
      </c>
      <c r="V153" t="e">
        <f>'ES Raw Data'!W156</f>
        <v>#DIV/0!</v>
      </c>
    </row>
    <row r="154" spans="1:22">
      <c r="A154">
        <f>'ES Data Entry'!D155</f>
        <v>0</v>
      </c>
      <c r="B154">
        <f>'ES Data Entry'!E155</f>
        <v>0</v>
      </c>
      <c r="C154">
        <f>'ES Data Entry'!F155</f>
        <v>0</v>
      </c>
      <c r="D154" s="180" t="e">
        <f>'ES Data Entry'!#REF!</f>
        <v>#REF!</v>
      </c>
      <c r="E154" t="str" cm="1">
        <f t="array" ref="E154">_xlfn.IFS('ES Data Entry'!G155=0,"Kindergarten",'ES Data Entry'!G155=1,"1st Grade",'ES Data Entry'!G155=2,"2nd Grade",'ES Data Entry'!G155=3,"3rd Grade",'ES Data Entry'!G155=4,"4th Grade",'ES Data Entry'!G155=5,"5th Grade")</f>
        <v>Kindergarten</v>
      </c>
      <c r="F154" t="e">
        <f>'ES Data Entry'!#REF!</f>
        <v>#REF!</v>
      </c>
      <c r="G154" t="e" cm="1">
        <f t="array" ref="G154">_xlfn.IFS('ES Data Entry'!L155=2, "Virtual", 'ES Data Entry'!L155=1, "In-person",'ES Data Entry'!L155=3, "Hybrid")</f>
        <v>#N/A</v>
      </c>
      <c r="H154" t="e" cm="1">
        <f t="array" ref="H154">_xlfn.IFS('ES Data Entry'!H155= 1, "American Indian/Alaskan Native", 'ES Data Entry'!H155= 2, "Asian", 'ES Data Entry'!H155= 3, "Native Hawaiian/Pacific Islander", 'ES Data Entry'!H155= 4, "Black/African American",'ES Data Entry'!H155= 5,  "White", 'ES Data Entry'!H155= 6, "Other", 'ES Data Entry'!H155= 7, "Two races or more", 'ES Data Entry'!H155= 8, "Unknown")</f>
        <v>#N/A</v>
      </c>
      <c r="I154" t="e" cm="1">
        <f t="array" ref="I154">_xlfn.IFS('ES Data Entry'!I155=1, "Hispanic/Latino", 'ES Data Entry'!I155=2, "Not Hispanic/Latino", 'ES Data Entry'!I155=3, "Other")</f>
        <v>#N/A</v>
      </c>
      <c r="J154" t="e" cm="1">
        <f t="array" ref="J154">_xlfn.IFS('ES Data Entry'!J155= 1, "Male", 'ES Data Entry'!J155= 2, "Female", 'ES Data Entry'!J155= 3, "Transgender Male", 'ES Data Entry'!J155= 4, "Transgender Female",'ES Data Entry'!J155= 5, "Non-binary", 'ES Data Entry'!J155= 6, "Other", 'ES Data Entry'!J155= 7, "Unknown")</f>
        <v>#N/A</v>
      </c>
      <c r="K154" s="180">
        <f>'ES Data Entry'!K155</f>
        <v>0</v>
      </c>
      <c r="L154" s="291" t="e">
        <f>'ES Data Entry'!#REF!</f>
        <v>#REF!</v>
      </c>
      <c r="M154" t="e">
        <f>'ES Raw Data'!N157</f>
        <v>#DIV/0!</v>
      </c>
      <c r="N154" t="e">
        <f>'ES Raw Data'!O157</f>
        <v>#DIV/0!</v>
      </c>
      <c r="O154" t="e">
        <f>'ES Raw Data'!P157</f>
        <v>#DIV/0!</v>
      </c>
      <c r="P154" t="e">
        <f>'ES Raw Data'!Q157</f>
        <v>#DIV/0!</v>
      </c>
      <c r="Q154" t="e">
        <f>'ES Raw Data'!R157</f>
        <v>#DIV/0!</v>
      </c>
      <c r="R154" t="e">
        <f>'ES Raw Data'!S157</f>
        <v>#DIV/0!</v>
      </c>
      <c r="S154" t="e">
        <f>'ES Raw Data'!T157</f>
        <v>#DIV/0!</v>
      </c>
      <c r="T154" t="e">
        <f>'ES Raw Data'!U157</f>
        <v>#DIV/0!</v>
      </c>
      <c r="U154" t="e">
        <f>'ES Raw Data'!V157</f>
        <v>#DIV/0!</v>
      </c>
      <c r="V154" t="e">
        <f>'ES Raw Data'!W157</f>
        <v>#DIV/0!</v>
      </c>
    </row>
    <row r="155" spans="1:22">
      <c r="A155">
        <f>'ES Data Entry'!D156</f>
        <v>0</v>
      </c>
      <c r="B155">
        <f>'ES Data Entry'!E156</f>
        <v>0</v>
      </c>
      <c r="C155">
        <f>'ES Data Entry'!F156</f>
        <v>0</v>
      </c>
      <c r="D155" s="180" t="e">
        <f>'ES Data Entry'!#REF!</f>
        <v>#REF!</v>
      </c>
      <c r="E155" t="str" cm="1">
        <f t="array" ref="E155">_xlfn.IFS('ES Data Entry'!G156=0,"Kindergarten",'ES Data Entry'!G156=1,"1st Grade",'ES Data Entry'!G156=2,"2nd Grade",'ES Data Entry'!G156=3,"3rd Grade",'ES Data Entry'!G156=4,"4th Grade",'ES Data Entry'!G156=5,"5th Grade")</f>
        <v>Kindergarten</v>
      </c>
      <c r="F155" t="e">
        <f>'ES Data Entry'!#REF!</f>
        <v>#REF!</v>
      </c>
      <c r="G155" t="e" cm="1">
        <f t="array" ref="G155">_xlfn.IFS('ES Data Entry'!L156=2, "Virtual", 'ES Data Entry'!L156=1, "In-person",'ES Data Entry'!L156=3, "Hybrid")</f>
        <v>#N/A</v>
      </c>
      <c r="H155" t="e" cm="1">
        <f t="array" ref="H155">_xlfn.IFS('ES Data Entry'!H156= 1, "American Indian/Alaskan Native", 'ES Data Entry'!H156= 2, "Asian", 'ES Data Entry'!H156= 3, "Native Hawaiian/Pacific Islander", 'ES Data Entry'!H156= 4, "Black/African American",'ES Data Entry'!H156= 5,  "White", 'ES Data Entry'!H156= 6, "Other", 'ES Data Entry'!H156= 7, "Two races or more", 'ES Data Entry'!H156= 8, "Unknown")</f>
        <v>#N/A</v>
      </c>
      <c r="I155" t="e" cm="1">
        <f t="array" ref="I155">_xlfn.IFS('ES Data Entry'!I156=1, "Hispanic/Latino", 'ES Data Entry'!I156=2, "Not Hispanic/Latino", 'ES Data Entry'!I156=3, "Other")</f>
        <v>#N/A</v>
      </c>
      <c r="J155" t="e" cm="1">
        <f t="array" ref="J155">_xlfn.IFS('ES Data Entry'!J156= 1, "Male", 'ES Data Entry'!J156= 2, "Female", 'ES Data Entry'!J156= 3, "Transgender Male", 'ES Data Entry'!J156= 4, "Transgender Female",'ES Data Entry'!J156= 5, "Non-binary", 'ES Data Entry'!J156= 6, "Other", 'ES Data Entry'!J156= 7, "Unknown")</f>
        <v>#N/A</v>
      </c>
      <c r="K155" s="180">
        <f>'ES Data Entry'!K156</f>
        <v>0</v>
      </c>
      <c r="L155" s="291" t="e">
        <f>'ES Data Entry'!#REF!</f>
        <v>#REF!</v>
      </c>
      <c r="M155" t="e">
        <f>'ES Raw Data'!N158</f>
        <v>#DIV/0!</v>
      </c>
      <c r="N155" t="e">
        <f>'ES Raw Data'!O158</f>
        <v>#DIV/0!</v>
      </c>
      <c r="O155" t="e">
        <f>'ES Raw Data'!P158</f>
        <v>#DIV/0!</v>
      </c>
      <c r="P155" t="e">
        <f>'ES Raw Data'!Q158</f>
        <v>#DIV/0!</v>
      </c>
      <c r="Q155" t="e">
        <f>'ES Raw Data'!R158</f>
        <v>#DIV/0!</v>
      </c>
      <c r="R155" t="e">
        <f>'ES Raw Data'!S158</f>
        <v>#DIV/0!</v>
      </c>
      <c r="S155" t="e">
        <f>'ES Raw Data'!T158</f>
        <v>#DIV/0!</v>
      </c>
      <c r="T155" t="e">
        <f>'ES Raw Data'!U158</f>
        <v>#DIV/0!</v>
      </c>
      <c r="U155" t="e">
        <f>'ES Raw Data'!V158</f>
        <v>#DIV/0!</v>
      </c>
      <c r="V155" t="e">
        <f>'ES Raw Data'!W158</f>
        <v>#DIV/0!</v>
      </c>
    </row>
    <row r="156" spans="1:22">
      <c r="A156">
        <f>'ES Data Entry'!D157</f>
        <v>0</v>
      </c>
      <c r="B156">
        <f>'ES Data Entry'!E157</f>
        <v>0</v>
      </c>
      <c r="C156">
        <f>'ES Data Entry'!F157</f>
        <v>0</v>
      </c>
      <c r="D156" s="180" t="e">
        <f>'ES Data Entry'!#REF!</f>
        <v>#REF!</v>
      </c>
      <c r="E156" t="str" cm="1">
        <f t="array" ref="E156">_xlfn.IFS('ES Data Entry'!G157=0,"Kindergarten",'ES Data Entry'!G157=1,"1st Grade",'ES Data Entry'!G157=2,"2nd Grade",'ES Data Entry'!G157=3,"3rd Grade",'ES Data Entry'!G157=4,"4th Grade",'ES Data Entry'!G157=5,"5th Grade")</f>
        <v>Kindergarten</v>
      </c>
      <c r="F156" t="e">
        <f>'ES Data Entry'!#REF!</f>
        <v>#REF!</v>
      </c>
      <c r="G156" t="e" cm="1">
        <f t="array" ref="G156">_xlfn.IFS('ES Data Entry'!L157=2, "Virtual", 'ES Data Entry'!L157=1, "In-person",'ES Data Entry'!L157=3, "Hybrid")</f>
        <v>#N/A</v>
      </c>
      <c r="H156" t="e" cm="1">
        <f t="array" ref="H156">_xlfn.IFS('ES Data Entry'!H157= 1, "American Indian/Alaskan Native", 'ES Data Entry'!H157= 2, "Asian", 'ES Data Entry'!H157= 3, "Native Hawaiian/Pacific Islander", 'ES Data Entry'!H157= 4, "Black/African American",'ES Data Entry'!H157= 5,  "White", 'ES Data Entry'!H157= 6, "Other", 'ES Data Entry'!H157= 7, "Two races or more", 'ES Data Entry'!H157= 8, "Unknown")</f>
        <v>#N/A</v>
      </c>
      <c r="I156" t="e" cm="1">
        <f t="array" ref="I156">_xlfn.IFS('ES Data Entry'!I157=1, "Hispanic/Latino", 'ES Data Entry'!I157=2, "Not Hispanic/Latino", 'ES Data Entry'!I157=3, "Other")</f>
        <v>#N/A</v>
      </c>
      <c r="J156" t="e" cm="1">
        <f t="array" ref="J156">_xlfn.IFS('ES Data Entry'!J157= 1, "Male", 'ES Data Entry'!J157= 2, "Female", 'ES Data Entry'!J157= 3, "Transgender Male", 'ES Data Entry'!J157= 4, "Transgender Female",'ES Data Entry'!J157= 5, "Non-binary", 'ES Data Entry'!J157= 6, "Other", 'ES Data Entry'!J157= 7, "Unknown")</f>
        <v>#N/A</v>
      </c>
      <c r="K156" s="180">
        <f>'ES Data Entry'!K157</f>
        <v>0</v>
      </c>
      <c r="L156" s="291" t="e">
        <f>'ES Data Entry'!#REF!</f>
        <v>#REF!</v>
      </c>
      <c r="M156" t="e">
        <f>'ES Raw Data'!N159</f>
        <v>#DIV/0!</v>
      </c>
      <c r="N156" t="e">
        <f>'ES Raw Data'!O159</f>
        <v>#DIV/0!</v>
      </c>
      <c r="O156" t="e">
        <f>'ES Raw Data'!P159</f>
        <v>#DIV/0!</v>
      </c>
      <c r="P156" t="e">
        <f>'ES Raw Data'!Q159</f>
        <v>#DIV/0!</v>
      </c>
      <c r="Q156" t="e">
        <f>'ES Raw Data'!R159</f>
        <v>#DIV/0!</v>
      </c>
      <c r="R156" t="e">
        <f>'ES Raw Data'!S159</f>
        <v>#DIV/0!</v>
      </c>
      <c r="S156" t="e">
        <f>'ES Raw Data'!T159</f>
        <v>#DIV/0!</v>
      </c>
      <c r="T156" t="e">
        <f>'ES Raw Data'!U159</f>
        <v>#DIV/0!</v>
      </c>
      <c r="U156" t="e">
        <f>'ES Raw Data'!V159</f>
        <v>#DIV/0!</v>
      </c>
      <c r="V156" t="e">
        <f>'ES Raw Data'!W159</f>
        <v>#DIV/0!</v>
      </c>
    </row>
    <row r="157" spans="1:22">
      <c r="A157">
        <f>'ES Data Entry'!D158</f>
        <v>0</v>
      </c>
      <c r="B157">
        <f>'ES Data Entry'!E158</f>
        <v>0</v>
      </c>
      <c r="C157">
        <f>'ES Data Entry'!F158</f>
        <v>0</v>
      </c>
      <c r="D157" s="180" t="e">
        <f>'ES Data Entry'!#REF!</f>
        <v>#REF!</v>
      </c>
      <c r="E157" t="str" cm="1">
        <f t="array" ref="E157">_xlfn.IFS('ES Data Entry'!G158=0,"Kindergarten",'ES Data Entry'!G158=1,"1st Grade",'ES Data Entry'!G158=2,"2nd Grade",'ES Data Entry'!G158=3,"3rd Grade",'ES Data Entry'!G158=4,"4th Grade",'ES Data Entry'!G158=5,"5th Grade")</f>
        <v>Kindergarten</v>
      </c>
      <c r="F157" t="e">
        <f>'ES Data Entry'!#REF!</f>
        <v>#REF!</v>
      </c>
      <c r="G157" t="e" cm="1">
        <f t="array" ref="G157">_xlfn.IFS('ES Data Entry'!L158=2, "Virtual", 'ES Data Entry'!L158=1, "In-person",'ES Data Entry'!L158=3, "Hybrid")</f>
        <v>#N/A</v>
      </c>
      <c r="H157" t="e" cm="1">
        <f t="array" ref="H157">_xlfn.IFS('ES Data Entry'!H158= 1, "American Indian/Alaskan Native", 'ES Data Entry'!H158= 2, "Asian", 'ES Data Entry'!H158= 3, "Native Hawaiian/Pacific Islander", 'ES Data Entry'!H158= 4, "Black/African American",'ES Data Entry'!H158= 5,  "White", 'ES Data Entry'!H158= 6, "Other", 'ES Data Entry'!H158= 7, "Two races or more", 'ES Data Entry'!H158= 8, "Unknown")</f>
        <v>#N/A</v>
      </c>
      <c r="I157" t="e" cm="1">
        <f t="array" ref="I157">_xlfn.IFS('ES Data Entry'!I158=1, "Hispanic/Latino", 'ES Data Entry'!I158=2, "Not Hispanic/Latino", 'ES Data Entry'!I158=3, "Other")</f>
        <v>#N/A</v>
      </c>
      <c r="J157" t="e" cm="1">
        <f t="array" ref="J157">_xlfn.IFS('ES Data Entry'!J158= 1, "Male", 'ES Data Entry'!J158= 2, "Female", 'ES Data Entry'!J158= 3, "Transgender Male", 'ES Data Entry'!J158= 4, "Transgender Female",'ES Data Entry'!J158= 5, "Non-binary", 'ES Data Entry'!J158= 6, "Other", 'ES Data Entry'!J158= 7, "Unknown")</f>
        <v>#N/A</v>
      </c>
      <c r="K157" s="180">
        <f>'ES Data Entry'!K158</f>
        <v>0</v>
      </c>
      <c r="L157" s="291" t="e">
        <f>'ES Data Entry'!#REF!</f>
        <v>#REF!</v>
      </c>
      <c r="M157" t="e">
        <f>'ES Raw Data'!N160</f>
        <v>#DIV/0!</v>
      </c>
      <c r="N157" t="e">
        <f>'ES Raw Data'!O160</f>
        <v>#DIV/0!</v>
      </c>
      <c r="O157" t="e">
        <f>'ES Raw Data'!P160</f>
        <v>#DIV/0!</v>
      </c>
      <c r="P157" t="e">
        <f>'ES Raw Data'!Q160</f>
        <v>#DIV/0!</v>
      </c>
      <c r="Q157" t="e">
        <f>'ES Raw Data'!R160</f>
        <v>#DIV/0!</v>
      </c>
      <c r="R157" t="e">
        <f>'ES Raw Data'!S160</f>
        <v>#DIV/0!</v>
      </c>
      <c r="S157" t="e">
        <f>'ES Raw Data'!T160</f>
        <v>#DIV/0!</v>
      </c>
      <c r="T157" t="e">
        <f>'ES Raw Data'!U160</f>
        <v>#DIV/0!</v>
      </c>
      <c r="U157" t="e">
        <f>'ES Raw Data'!V160</f>
        <v>#DIV/0!</v>
      </c>
      <c r="V157" t="e">
        <f>'ES Raw Data'!W160</f>
        <v>#DIV/0!</v>
      </c>
    </row>
    <row r="158" spans="1:22">
      <c r="A158">
        <f>'ES Data Entry'!D159</f>
        <v>0</v>
      </c>
      <c r="B158">
        <f>'ES Data Entry'!E159</f>
        <v>0</v>
      </c>
      <c r="C158">
        <f>'ES Data Entry'!F159</f>
        <v>0</v>
      </c>
      <c r="D158" s="180" t="e">
        <f>'ES Data Entry'!#REF!</f>
        <v>#REF!</v>
      </c>
      <c r="E158" t="str" cm="1">
        <f t="array" ref="E158">_xlfn.IFS('ES Data Entry'!G159=0,"Kindergarten",'ES Data Entry'!G159=1,"1st Grade",'ES Data Entry'!G159=2,"2nd Grade",'ES Data Entry'!G159=3,"3rd Grade",'ES Data Entry'!G159=4,"4th Grade",'ES Data Entry'!G159=5,"5th Grade")</f>
        <v>Kindergarten</v>
      </c>
      <c r="F158" t="e">
        <f>'ES Data Entry'!#REF!</f>
        <v>#REF!</v>
      </c>
      <c r="G158" t="e" cm="1">
        <f t="array" ref="G158">_xlfn.IFS('ES Data Entry'!L159=2, "Virtual", 'ES Data Entry'!L159=1, "In-person",'ES Data Entry'!L159=3, "Hybrid")</f>
        <v>#N/A</v>
      </c>
      <c r="H158" t="e" cm="1">
        <f t="array" ref="H158">_xlfn.IFS('ES Data Entry'!H159= 1, "American Indian/Alaskan Native", 'ES Data Entry'!H159= 2, "Asian", 'ES Data Entry'!H159= 3, "Native Hawaiian/Pacific Islander", 'ES Data Entry'!H159= 4, "Black/African American",'ES Data Entry'!H159= 5,  "White", 'ES Data Entry'!H159= 6, "Other", 'ES Data Entry'!H159= 7, "Two races or more", 'ES Data Entry'!H159= 8, "Unknown")</f>
        <v>#N/A</v>
      </c>
      <c r="I158" t="e" cm="1">
        <f t="array" ref="I158">_xlfn.IFS('ES Data Entry'!I159=1, "Hispanic/Latino", 'ES Data Entry'!I159=2, "Not Hispanic/Latino", 'ES Data Entry'!I159=3, "Other")</f>
        <v>#N/A</v>
      </c>
      <c r="J158" t="e" cm="1">
        <f t="array" ref="J158">_xlfn.IFS('ES Data Entry'!J159= 1, "Male", 'ES Data Entry'!J159= 2, "Female", 'ES Data Entry'!J159= 3, "Transgender Male", 'ES Data Entry'!J159= 4, "Transgender Female",'ES Data Entry'!J159= 5, "Non-binary", 'ES Data Entry'!J159= 6, "Other", 'ES Data Entry'!J159= 7, "Unknown")</f>
        <v>#N/A</v>
      </c>
      <c r="K158" s="180">
        <f>'ES Data Entry'!K159</f>
        <v>0</v>
      </c>
      <c r="L158" s="291" t="e">
        <f>'ES Data Entry'!#REF!</f>
        <v>#REF!</v>
      </c>
      <c r="M158" t="e">
        <f>'ES Raw Data'!N161</f>
        <v>#DIV/0!</v>
      </c>
      <c r="N158" t="e">
        <f>'ES Raw Data'!O161</f>
        <v>#DIV/0!</v>
      </c>
      <c r="O158" t="e">
        <f>'ES Raw Data'!P161</f>
        <v>#DIV/0!</v>
      </c>
      <c r="P158" t="e">
        <f>'ES Raw Data'!Q161</f>
        <v>#DIV/0!</v>
      </c>
      <c r="Q158" t="e">
        <f>'ES Raw Data'!R161</f>
        <v>#DIV/0!</v>
      </c>
      <c r="R158" t="e">
        <f>'ES Raw Data'!S161</f>
        <v>#DIV/0!</v>
      </c>
      <c r="S158" t="e">
        <f>'ES Raw Data'!T161</f>
        <v>#DIV/0!</v>
      </c>
      <c r="T158" t="e">
        <f>'ES Raw Data'!U161</f>
        <v>#DIV/0!</v>
      </c>
      <c r="U158" t="e">
        <f>'ES Raw Data'!V161</f>
        <v>#DIV/0!</v>
      </c>
      <c r="V158" t="e">
        <f>'ES Raw Data'!W161</f>
        <v>#DIV/0!</v>
      </c>
    </row>
    <row r="159" spans="1:22">
      <c r="A159">
        <f>'ES Data Entry'!D160</f>
        <v>0</v>
      </c>
      <c r="B159">
        <f>'ES Data Entry'!E160</f>
        <v>0</v>
      </c>
      <c r="C159">
        <f>'ES Data Entry'!F160</f>
        <v>0</v>
      </c>
      <c r="D159" s="180" t="e">
        <f>'ES Data Entry'!#REF!</f>
        <v>#REF!</v>
      </c>
      <c r="E159" t="str" cm="1">
        <f t="array" ref="E159">_xlfn.IFS('ES Data Entry'!G160=0,"Kindergarten",'ES Data Entry'!G160=1,"1st Grade",'ES Data Entry'!G160=2,"2nd Grade",'ES Data Entry'!G160=3,"3rd Grade",'ES Data Entry'!G160=4,"4th Grade",'ES Data Entry'!G160=5,"5th Grade")</f>
        <v>Kindergarten</v>
      </c>
      <c r="F159" t="e">
        <f>'ES Data Entry'!#REF!</f>
        <v>#REF!</v>
      </c>
      <c r="G159" t="e" cm="1">
        <f t="array" ref="G159">_xlfn.IFS('ES Data Entry'!L160=2, "Virtual", 'ES Data Entry'!L160=1, "In-person",'ES Data Entry'!L160=3, "Hybrid")</f>
        <v>#N/A</v>
      </c>
      <c r="H159" t="e" cm="1">
        <f t="array" ref="H159">_xlfn.IFS('ES Data Entry'!H160= 1, "American Indian/Alaskan Native", 'ES Data Entry'!H160= 2, "Asian", 'ES Data Entry'!H160= 3, "Native Hawaiian/Pacific Islander", 'ES Data Entry'!H160= 4, "Black/African American",'ES Data Entry'!H160= 5,  "White", 'ES Data Entry'!H160= 6, "Other", 'ES Data Entry'!H160= 7, "Two races or more", 'ES Data Entry'!H160= 8, "Unknown")</f>
        <v>#N/A</v>
      </c>
      <c r="I159" t="e" cm="1">
        <f t="array" ref="I159">_xlfn.IFS('ES Data Entry'!I160=1, "Hispanic/Latino", 'ES Data Entry'!I160=2, "Not Hispanic/Latino", 'ES Data Entry'!I160=3, "Other")</f>
        <v>#N/A</v>
      </c>
      <c r="J159" t="e" cm="1">
        <f t="array" ref="J159">_xlfn.IFS('ES Data Entry'!J160= 1, "Male", 'ES Data Entry'!J160= 2, "Female", 'ES Data Entry'!J160= 3, "Transgender Male", 'ES Data Entry'!J160= 4, "Transgender Female",'ES Data Entry'!J160= 5, "Non-binary", 'ES Data Entry'!J160= 6, "Other", 'ES Data Entry'!J160= 7, "Unknown")</f>
        <v>#N/A</v>
      </c>
      <c r="K159" s="180">
        <f>'ES Data Entry'!K160</f>
        <v>0</v>
      </c>
      <c r="L159" s="291" t="e">
        <f>'ES Data Entry'!#REF!</f>
        <v>#REF!</v>
      </c>
      <c r="M159" t="e">
        <f>'ES Raw Data'!N162</f>
        <v>#DIV/0!</v>
      </c>
      <c r="N159" t="e">
        <f>'ES Raw Data'!O162</f>
        <v>#DIV/0!</v>
      </c>
      <c r="O159" t="e">
        <f>'ES Raw Data'!P162</f>
        <v>#DIV/0!</v>
      </c>
      <c r="P159" t="e">
        <f>'ES Raw Data'!Q162</f>
        <v>#DIV/0!</v>
      </c>
      <c r="Q159" t="e">
        <f>'ES Raw Data'!R162</f>
        <v>#DIV/0!</v>
      </c>
      <c r="R159" t="e">
        <f>'ES Raw Data'!S162</f>
        <v>#DIV/0!</v>
      </c>
      <c r="S159" t="e">
        <f>'ES Raw Data'!T162</f>
        <v>#DIV/0!</v>
      </c>
      <c r="T159" t="e">
        <f>'ES Raw Data'!U162</f>
        <v>#DIV/0!</v>
      </c>
      <c r="U159" t="e">
        <f>'ES Raw Data'!V162</f>
        <v>#DIV/0!</v>
      </c>
      <c r="V159" t="e">
        <f>'ES Raw Data'!W162</f>
        <v>#DIV/0!</v>
      </c>
    </row>
    <row r="160" spans="1:22">
      <c r="A160">
        <f>'ES Data Entry'!D161</f>
        <v>0</v>
      </c>
      <c r="B160">
        <f>'ES Data Entry'!E161</f>
        <v>0</v>
      </c>
      <c r="C160">
        <f>'ES Data Entry'!F161</f>
        <v>0</v>
      </c>
      <c r="D160" s="180" t="e">
        <f>'ES Data Entry'!#REF!</f>
        <v>#REF!</v>
      </c>
      <c r="E160" t="str" cm="1">
        <f t="array" ref="E160">_xlfn.IFS('ES Data Entry'!G161=0,"Kindergarten",'ES Data Entry'!G161=1,"1st Grade",'ES Data Entry'!G161=2,"2nd Grade",'ES Data Entry'!G161=3,"3rd Grade",'ES Data Entry'!G161=4,"4th Grade",'ES Data Entry'!G161=5,"5th Grade")</f>
        <v>Kindergarten</v>
      </c>
      <c r="F160" t="e">
        <f>'ES Data Entry'!#REF!</f>
        <v>#REF!</v>
      </c>
      <c r="G160" t="e" cm="1">
        <f t="array" ref="G160">_xlfn.IFS('ES Data Entry'!L161=2, "Virtual", 'ES Data Entry'!L161=1, "In-person",'ES Data Entry'!L161=3, "Hybrid")</f>
        <v>#N/A</v>
      </c>
      <c r="H160" t="e" cm="1">
        <f t="array" ref="H160">_xlfn.IFS('ES Data Entry'!H161= 1, "American Indian/Alaskan Native", 'ES Data Entry'!H161= 2, "Asian", 'ES Data Entry'!H161= 3, "Native Hawaiian/Pacific Islander", 'ES Data Entry'!H161= 4, "Black/African American",'ES Data Entry'!H161= 5,  "White", 'ES Data Entry'!H161= 6, "Other", 'ES Data Entry'!H161= 7, "Two races or more", 'ES Data Entry'!H161= 8, "Unknown")</f>
        <v>#N/A</v>
      </c>
      <c r="I160" t="e" cm="1">
        <f t="array" ref="I160">_xlfn.IFS('ES Data Entry'!I161=1, "Hispanic/Latino", 'ES Data Entry'!I161=2, "Not Hispanic/Latino", 'ES Data Entry'!I161=3, "Other")</f>
        <v>#N/A</v>
      </c>
      <c r="J160" t="e" cm="1">
        <f t="array" ref="J160">_xlfn.IFS('ES Data Entry'!J161= 1, "Male", 'ES Data Entry'!J161= 2, "Female", 'ES Data Entry'!J161= 3, "Transgender Male", 'ES Data Entry'!J161= 4, "Transgender Female",'ES Data Entry'!J161= 5, "Non-binary", 'ES Data Entry'!J161= 6, "Other", 'ES Data Entry'!J161= 7, "Unknown")</f>
        <v>#N/A</v>
      </c>
      <c r="K160" s="180">
        <f>'ES Data Entry'!K161</f>
        <v>0</v>
      </c>
      <c r="L160" s="291" t="e">
        <f>'ES Data Entry'!#REF!</f>
        <v>#REF!</v>
      </c>
      <c r="M160" t="e">
        <f>'ES Raw Data'!N163</f>
        <v>#DIV/0!</v>
      </c>
      <c r="N160" t="e">
        <f>'ES Raw Data'!O163</f>
        <v>#DIV/0!</v>
      </c>
      <c r="O160" t="e">
        <f>'ES Raw Data'!P163</f>
        <v>#DIV/0!</v>
      </c>
      <c r="P160" t="e">
        <f>'ES Raw Data'!Q163</f>
        <v>#DIV/0!</v>
      </c>
      <c r="Q160" t="e">
        <f>'ES Raw Data'!R163</f>
        <v>#DIV/0!</v>
      </c>
      <c r="R160" t="e">
        <f>'ES Raw Data'!S163</f>
        <v>#DIV/0!</v>
      </c>
      <c r="S160" t="e">
        <f>'ES Raw Data'!T163</f>
        <v>#DIV/0!</v>
      </c>
      <c r="T160" t="e">
        <f>'ES Raw Data'!U163</f>
        <v>#DIV/0!</v>
      </c>
      <c r="U160" t="e">
        <f>'ES Raw Data'!V163</f>
        <v>#DIV/0!</v>
      </c>
      <c r="V160" t="e">
        <f>'ES Raw Data'!W163</f>
        <v>#DIV/0!</v>
      </c>
    </row>
    <row r="161" spans="1:22">
      <c r="A161">
        <f>'ES Data Entry'!D162</f>
        <v>0</v>
      </c>
      <c r="B161">
        <f>'ES Data Entry'!E162</f>
        <v>0</v>
      </c>
      <c r="C161">
        <f>'ES Data Entry'!F162</f>
        <v>0</v>
      </c>
      <c r="D161" s="180" t="e">
        <f>'ES Data Entry'!#REF!</f>
        <v>#REF!</v>
      </c>
      <c r="E161" t="str" cm="1">
        <f t="array" ref="E161">_xlfn.IFS('ES Data Entry'!G162=0,"Kindergarten",'ES Data Entry'!G162=1,"1st Grade",'ES Data Entry'!G162=2,"2nd Grade",'ES Data Entry'!G162=3,"3rd Grade",'ES Data Entry'!G162=4,"4th Grade",'ES Data Entry'!G162=5,"5th Grade")</f>
        <v>Kindergarten</v>
      </c>
      <c r="F161" t="e">
        <f>'ES Data Entry'!#REF!</f>
        <v>#REF!</v>
      </c>
      <c r="G161" t="e" cm="1">
        <f t="array" ref="G161">_xlfn.IFS('ES Data Entry'!L162=2, "Virtual", 'ES Data Entry'!L162=1, "In-person",'ES Data Entry'!L162=3, "Hybrid")</f>
        <v>#N/A</v>
      </c>
      <c r="H161" t="e" cm="1">
        <f t="array" ref="H161">_xlfn.IFS('ES Data Entry'!H162= 1, "American Indian/Alaskan Native", 'ES Data Entry'!H162= 2, "Asian", 'ES Data Entry'!H162= 3, "Native Hawaiian/Pacific Islander", 'ES Data Entry'!H162= 4, "Black/African American",'ES Data Entry'!H162= 5,  "White", 'ES Data Entry'!H162= 6, "Other", 'ES Data Entry'!H162= 7, "Two races or more", 'ES Data Entry'!H162= 8, "Unknown")</f>
        <v>#N/A</v>
      </c>
      <c r="I161" t="e" cm="1">
        <f t="array" ref="I161">_xlfn.IFS('ES Data Entry'!I162=1, "Hispanic/Latino", 'ES Data Entry'!I162=2, "Not Hispanic/Latino", 'ES Data Entry'!I162=3, "Other")</f>
        <v>#N/A</v>
      </c>
      <c r="J161" t="e" cm="1">
        <f t="array" ref="J161">_xlfn.IFS('ES Data Entry'!J162= 1, "Male", 'ES Data Entry'!J162= 2, "Female", 'ES Data Entry'!J162= 3, "Transgender Male", 'ES Data Entry'!J162= 4, "Transgender Female",'ES Data Entry'!J162= 5, "Non-binary", 'ES Data Entry'!J162= 6, "Other", 'ES Data Entry'!J162= 7, "Unknown")</f>
        <v>#N/A</v>
      </c>
      <c r="K161" s="180">
        <f>'ES Data Entry'!K162</f>
        <v>0</v>
      </c>
      <c r="L161" s="291" t="e">
        <f>'ES Data Entry'!#REF!</f>
        <v>#REF!</v>
      </c>
      <c r="M161" t="e">
        <f>'ES Raw Data'!N164</f>
        <v>#DIV/0!</v>
      </c>
      <c r="N161" t="e">
        <f>'ES Raw Data'!O164</f>
        <v>#DIV/0!</v>
      </c>
      <c r="O161" t="e">
        <f>'ES Raw Data'!P164</f>
        <v>#DIV/0!</v>
      </c>
      <c r="P161" t="e">
        <f>'ES Raw Data'!Q164</f>
        <v>#DIV/0!</v>
      </c>
      <c r="Q161" t="e">
        <f>'ES Raw Data'!R164</f>
        <v>#DIV/0!</v>
      </c>
      <c r="R161" t="e">
        <f>'ES Raw Data'!S164</f>
        <v>#DIV/0!</v>
      </c>
      <c r="S161" t="e">
        <f>'ES Raw Data'!T164</f>
        <v>#DIV/0!</v>
      </c>
      <c r="T161" t="e">
        <f>'ES Raw Data'!U164</f>
        <v>#DIV/0!</v>
      </c>
      <c r="U161" t="e">
        <f>'ES Raw Data'!V164</f>
        <v>#DIV/0!</v>
      </c>
      <c r="V161" t="e">
        <f>'ES Raw Data'!W164</f>
        <v>#DIV/0!</v>
      </c>
    </row>
    <row r="162" spans="1:22">
      <c r="A162">
        <f>'ES Data Entry'!D163</f>
        <v>0</v>
      </c>
      <c r="B162">
        <f>'ES Data Entry'!E163</f>
        <v>0</v>
      </c>
      <c r="C162">
        <f>'ES Data Entry'!F163</f>
        <v>0</v>
      </c>
      <c r="D162" s="180" t="e">
        <f>'ES Data Entry'!#REF!</f>
        <v>#REF!</v>
      </c>
      <c r="E162" t="str" cm="1">
        <f t="array" ref="E162">_xlfn.IFS('ES Data Entry'!G163=0,"Kindergarten",'ES Data Entry'!G163=1,"1st Grade",'ES Data Entry'!G163=2,"2nd Grade",'ES Data Entry'!G163=3,"3rd Grade",'ES Data Entry'!G163=4,"4th Grade",'ES Data Entry'!G163=5,"5th Grade")</f>
        <v>Kindergarten</v>
      </c>
      <c r="F162" t="e">
        <f>'ES Data Entry'!#REF!</f>
        <v>#REF!</v>
      </c>
      <c r="G162" t="e" cm="1">
        <f t="array" ref="G162">_xlfn.IFS('ES Data Entry'!L163=2, "Virtual", 'ES Data Entry'!L163=1, "In-person",'ES Data Entry'!L163=3, "Hybrid")</f>
        <v>#N/A</v>
      </c>
      <c r="H162" t="e" cm="1">
        <f t="array" ref="H162">_xlfn.IFS('ES Data Entry'!H163= 1, "American Indian/Alaskan Native", 'ES Data Entry'!H163= 2, "Asian", 'ES Data Entry'!H163= 3, "Native Hawaiian/Pacific Islander", 'ES Data Entry'!H163= 4, "Black/African American",'ES Data Entry'!H163= 5,  "White", 'ES Data Entry'!H163= 6, "Other", 'ES Data Entry'!H163= 7, "Two races or more", 'ES Data Entry'!H163= 8, "Unknown")</f>
        <v>#N/A</v>
      </c>
      <c r="I162" t="e" cm="1">
        <f t="array" ref="I162">_xlfn.IFS('ES Data Entry'!I163=1, "Hispanic/Latino", 'ES Data Entry'!I163=2, "Not Hispanic/Latino", 'ES Data Entry'!I163=3, "Other")</f>
        <v>#N/A</v>
      </c>
      <c r="J162" t="e" cm="1">
        <f t="array" ref="J162">_xlfn.IFS('ES Data Entry'!J163= 1, "Male", 'ES Data Entry'!J163= 2, "Female", 'ES Data Entry'!J163= 3, "Transgender Male", 'ES Data Entry'!J163= 4, "Transgender Female",'ES Data Entry'!J163= 5, "Non-binary", 'ES Data Entry'!J163= 6, "Other", 'ES Data Entry'!J163= 7, "Unknown")</f>
        <v>#N/A</v>
      </c>
      <c r="K162" s="180">
        <f>'ES Data Entry'!K163</f>
        <v>0</v>
      </c>
      <c r="L162" s="291" t="e">
        <f>'ES Data Entry'!#REF!</f>
        <v>#REF!</v>
      </c>
      <c r="M162" t="e">
        <f>'ES Raw Data'!N165</f>
        <v>#DIV/0!</v>
      </c>
      <c r="N162" t="e">
        <f>'ES Raw Data'!O165</f>
        <v>#DIV/0!</v>
      </c>
      <c r="O162" t="e">
        <f>'ES Raw Data'!P165</f>
        <v>#DIV/0!</v>
      </c>
      <c r="P162" t="e">
        <f>'ES Raw Data'!Q165</f>
        <v>#DIV/0!</v>
      </c>
      <c r="Q162" t="e">
        <f>'ES Raw Data'!R165</f>
        <v>#DIV/0!</v>
      </c>
      <c r="R162" t="e">
        <f>'ES Raw Data'!S165</f>
        <v>#DIV/0!</v>
      </c>
      <c r="S162" t="e">
        <f>'ES Raw Data'!T165</f>
        <v>#DIV/0!</v>
      </c>
      <c r="T162" t="e">
        <f>'ES Raw Data'!U165</f>
        <v>#DIV/0!</v>
      </c>
      <c r="U162" t="e">
        <f>'ES Raw Data'!V165</f>
        <v>#DIV/0!</v>
      </c>
      <c r="V162" t="e">
        <f>'ES Raw Data'!W165</f>
        <v>#DIV/0!</v>
      </c>
    </row>
    <row r="163" spans="1:22">
      <c r="A163">
        <f>'ES Data Entry'!D164</f>
        <v>0</v>
      </c>
      <c r="B163">
        <f>'ES Data Entry'!E164</f>
        <v>0</v>
      </c>
      <c r="C163">
        <f>'ES Data Entry'!F164</f>
        <v>0</v>
      </c>
      <c r="D163" s="180" t="e">
        <f>'ES Data Entry'!#REF!</f>
        <v>#REF!</v>
      </c>
      <c r="E163" t="str" cm="1">
        <f t="array" ref="E163">_xlfn.IFS('ES Data Entry'!G164=0,"Kindergarten",'ES Data Entry'!G164=1,"1st Grade",'ES Data Entry'!G164=2,"2nd Grade",'ES Data Entry'!G164=3,"3rd Grade",'ES Data Entry'!G164=4,"4th Grade",'ES Data Entry'!G164=5,"5th Grade")</f>
        <v>Kindergarten</v>
      </c>
      <c r="F163" t="e">
        <f>'ES Data Entry'!#REF!</f>
        <v>#REF!</v>
      </c>
      <c r="G163" t="e" cm="1">
        <f t="array" ref="G163">_xlfn.IFS('ES Data Entry'!L164=2, "Virtual", 'ES Data Entry'!L164=1, "In-person",'ES Data Entry'!L164=3, "Hybrid")</f>
        <v>#N/A</v>
      </c>
      <c r="H163" t="e" cm="1">
        <f t="array" ref="H163">_xlfn.IFS('ES Data Entry'!H164= 1, "American Indian/Alaskan Native", 'ES Data Entry'!H164= 2, "Asian", 'ES Data Entry'!H164= 3, "Native Hawaiian/Pacific Islander", 'ES Data Entry'!H164= 4, "Black/African American",'ES Data Entry'!H164= 5,  "White", 'ES Data Entry'!H164= 6, "Other", 'ES Data Entry'!H164= 7, "Two races or more", 'ES Data Entry'!H164= 8, "Unknown")</f>
        <v>#N/A</v>
      </c>
      <c r="I163" t="e" cm="1">
        <f t="array" ref="I163">_xlfn.IFS('ES Data Entry'!I164=1, "Hispanic/Latino", 'ES Data Entry'!I164=2, "Not Hispanic/Latino", 'ES Data Entry'!I164=3, "Other")</f>
        <v>#N/A</v>
      </c>
      <c r="J163" t="e" cm="1">
        <f t="array" ref="J163">_xlfn.IFS('ES Data Entry'!J164= 1, "Male", 'ES Data Entry'!J164= 2, "Female", 'ES Data Entry'!J164= 3, "Transgender Male", 'ES Data Entry'!J164= 4, "Transgender Female",'ES Data Entry'!J164= 5, "Non-binary", 'ES Data Entry'!J164= 6, "Other", 'ES Data Entry'!J164= 7, "Unknown")</f>
        <v>#N/A</v>
      </c>
      <c r="K163" s="180">
        <f>'ES Data Entry'!K164</f>
        <v>0</v>
      </c>
      <c r="L163" s="291" t="e">
        <f>'ES Data Entry'!#REF!</f>
        <v>#REF!</v>
      </c>
      <c r="M163" t="e">
        <f>'ES Raw Data'!N166</f>
        <v>#DIV/0!</v>
      </c>
      <c r="N163" t="e">
        <f>'ES Raw Data'!O166</f>
        <v>#DIV/0!</v>
      </c>
      <c r="O163" t="e">
        <f>'ES Raw Data'!P166</f>
        <v>#DIV/0!</v>
      </c>
      <c r="P163" t="e">
        <f>'ES Raw Data'!Q166</f>
        <v>#DIV/0!</v>
      </c>
      <c r="Q163" t="e">
        <f>'ES Raw Data'!R166</f>
        <v>#DIV/0!</v>
      </c>
      <c r="R163" t="e">
        <f>'ES Raw Data'!S166</f>
        <v>#DIV/0!</v>
      </c>
      <c r="S163" t="e">
        <f>'ES Raw Data'!T166</f>
        <v>#DIV/0!</v>
      </c>
      <c r="T163" t="e">
        <f>'ES Raw Data'!U166</f>
        <v>#DIV/0!</v>
      </c>
      <c r="U163" t="e">
        <f>'ES Raw Data'!V166</f>
        <v>#DIV/0!</v>
      </c>
      <c r="V163" t="e">
        <f>'ES Raw Data'!W166</f>
        <v>#DIV/0!</v>
      </c>
    </row>
    <row r="164" spans="1:22">
      <c r="A164">
        <f>'ES Data Entry'!D165</f>
        <v>0</v>
      </c>
      <c r="B164">
        <f>'ES Data Entry'!E165</f>
        <v>0</v>
      </c>
      <c r="C164">
        <f>'ES Data Entry'!F165</f>
        <v>0</v>
      </c>
      <c r="D164" s="180" t="e">
        <f>'ES Data Entry'!#REF!</f>
        <v>#REF!</v>
      </c>
      <c r="E164" t="str" cm="1">
        <f t="array" ref="E164">_xlfn.IFS('ES Data Entry'!G165=0,"Kindergarten",'ES Data Entry'!G165=1,"1st Grade",'ES Data Entry'!G165=2,"2nd Grade",'ES Data Entry'!G165=3,"3rd Grade",'ES Data Entry'!G165=4,"4th Grade",'ES Data Entry'!G165=5,"5th Grade")</f>
        <v>Kindergarten</v>
      </c>
      <c r="F164" t="e">
        <f>'ES Data Entry'!#REF!</f>
        <v>#REF!</v>
      </c>
      <c r="G164" t="e" cm="1">
        <f t="array" ref="G164">_xlfn.IFS('ES Data Entry'!L165=2, "Virtual", 'ES Data Entry'!L165=1, "In-person",'ES Data Entry'!L165=3, "Hybrid")</f>
        <v>#N/A</v>
      </c>
      <c r="H164" t="e" cm="1">
        <f t="array" ref="H164">_xlfn.IFS('ES Data Entry'!H165= 1, "American Indian/Alaskan Native", 'ES Data Entry'!H165= 2, "Asian", 'ES Data Entry'!H165= 3, "Native Hawaiian/Pacific Islander", 'ES Data Entry'!H165= 4, "Black/African American",'ES Data Entry'!H165= 5,  "White", 'ES Data Entry'!H165= 6, "Other", 'ES Data Entry'!H165= 7, "Two races or more", 'ES Data Entry'!H165= 8, "Unknown")</f>
        <v>#N/A</v>
      </c>
      <c r="I164" t="e" cm="1">
        <f t="array" ref="I164">_xlfn.IFS('ES Data Entry'!I165=1, "Hispanic/Latino", 'ES Data Entry'!I165=2, "Not Hispanic/Latino", 'ES Data Entry'!I165=3, "Other")</f>
        <v>#N/A</v>
      </c>
      <c r="J164" t="e" cm="1">
        <f t="array" ref="J164">_xlfn.IFS('ES Data Entry'!J165= 1, "Male", 'ES Data Entry'!J165= 2, "Female", 'ES Data Entry'!J165= 3, "Transgender Male", 'ES Data Entry'!J165= 4, "Transgender Female",'ES Data Entry'!J165= 5, "Non-binary", 'ES Data Entry'!J165= 6, "Other", 'ES Data Entry'!J165= 7, "Unknown")</f>
        <v>#N/A</v>
      </c>
      <c r="K164" s="180">
        <f>'ES Data Entry'!K165</f>
        <v>0</v>
      </c>
      <c r="L164" s="291" t="e">
        <f>'ES Data Entry'!#REF!</f>
        <v>#REF!</v>
      </c>
      <c r="M164" t="e">
        <f>'ES Raw Data'!N167</f>
        <v>#DIV/0!</v>
      </c>
      <c r="N164" t="e">
        <f>'ES Raw Data'!O167</f>
        <v>#DIV/0!</v>
      </c>
      <c r="O164" t="e">
        <f>'ES Raw Data'!P167</f>
        <v>#DIV/0!</v>
      </c>
      <c r="P164" t="e">
        <f>'ES Raw Data'!Q167</f>
        <v>#DIV/0!</v>
      </c>
      <c r="Q164" t="e">
        <f>'ES Raw Data'!R167</f>
        <v>#DIV/0!</v>
      </c>
      <c r="R164" t="e">
        <f>'ES Raw Data'!S167</f>
        <v>#DIV/0!</v>
      </c>
      <c r="S164" t="e">
        <f>'ES Raw Data'!T167</f>
        <v>#DIV/0!</v>
      </c>
      <c r="T164" t="e">
        <f>'ES Raw Data'!U167</f>
        <v>#DIV/0!</v>
      </c>
      <c r="U164" t="e">
        <f>'ES Raw Data'!V167</f>
        <v>#DIV/0!</v>
      </c>
      <c r="V164" t="e">
        <f>'ES Raw Data'!W167</f>
        <v>#DIV/0!</v>
      </c>
    </row>
    <row r="165" spans="1:22">
      <c r="A165">
        <f>'ES Data Entry'!D166</f>
        <v>0</v>
      </c>
      <c r="B165">
        <f>'ES Data Entry'!E166</f>
        <v>0</v>
      </c>
      <c r="C165">
        <f>'ES Data Entry'!F166</f>
        <v>0</v>
      </c>
      <c r="D165" s="180" t="e">
        <f>'ES Data Entry'!#REF!</f>
        <v>#REF!</v>
      </c>
      <c r="E165" t="str" cm="1">
        <f t="array" ref="E165">_xlfn.IFS('ES Data Entry'!G166=0,"Kindergarten",'ES Data Entry'!G166=1,"1st Grade",'ES Data Entry'!G166=2,"2nd Grade",'ES Data Entry'!G166=3,"3rd Grade",'ES Data Entry'!G166=4,"4th Grade",'ES Data Entry'!G166=5,"5th Grade")</f>
        <v>Kindergarten</v>
      </c>
      <c r="F165" t="e">
        <f>'ES Data Entry'!#REF!</f>
        <v>#REF!</v>
      </c>
      <c r="G165" t="e" cm="1">
        <f t="array" ref="G165">_xlfn.IFS('ES Data Entry'!L166=2, "Virtual", 'ES Data Entry'!L166=1, "In-person",'ES Data Entry'!L166=3, "Hybrid")</f>
        <v>#N/A</v>
      </c>
      <c r="H165" t="e" cm="1">
        <f t="array" ref="H165">_xlfn.IFS('ES Data Entry'!H166= 1, "American Indian/Alaskan Native", 'ES Data Entry'!H166= 2, "Asian", 'ES Data Entry'!H166= 3, "Native Hawaiian/Pacific Islander", 'ES Data Entry'!H166= 4, "Black/African American",'ES Data Entry'!H166= 5,  "White", 'ES Data Entry'!H166= 6, "Other", 'ES Data Entry'!H166= 7, "Two races or more", 'ES Data Entry'!H166= 8, "Unknown")</f>
        <v>#N/A</v>
      </c>
      <c r="I165" t="e" cm="1">
        <f t="array" ref="I165">_xlfn.IFS('ES Data Entry'!I166=1, "Hispanic/Latino", 'ES Data Entry'!I166=2, "Not Hispanic/Latino", 'ES Data Entry'!I166=3, "Other")</f>
        <v>#N/A</v>
      </c>
      <c r="J165" t="e" cm="1">
        <f t="array" ref="J165">_xlfn.IFS('ES Data Entry'!J166= 1, "Male", 'ES Data Entry'!J166= 2, "Female", 'ES Data Entry'!J166= 3, "Transgender Male", 'ES Data Entry'!J166= 4, "Transgender Female",'ES Data Entry'!J166= 5, "Non-binary", 'ES Data Entry'!J166= 6, "Other", 'ES Data Entry'!J166= 7, "Unknown")</f>
        <v>#N/A</v>
      </c>
      <c r="K165" s="180">
        <f>'ES Data Entry'!K166</f>
        <v>0</v>
      </c>
      <c r="L165" s="291" t="e">
        <f>'ES Data Entry'!#REF!</f>
        <v>#REF!</v>
      </c>
      <c r="M165" t="e">
        <f>'ES Raw Data'!N168</f>
        <v>#DIV/0!</v>
      </c>
      <c r="N165" t="e">
        <f>'ES Raw Data'!O168</f>
        <v>#DIV/0!</v>
      </c>
      <c r="O165" t="e">
        <f>'ES Raw Data'!P168</f>
        <v>#DIV/0!</v>
      </c>
      <c r="P165" t="e">
        <f>'ES Raw Data'!Q168</f>
        <v>#DIV/0!</v>
      </c>
      <c r="Q165" t="e">
        <f>'ES Raw Data'!R168</f>
        <v>#DIV/0!</v>
      </c>
      <c r="R165" t="e">
        <f>'ES Raw Data'!S168</f>
        <v>#DIV/0!</v>
      </c>
      <c r="S165" t="e">
        <f>'ES Raw Data'!T168</f>
        <v>#DIV/0!</v>
      </c>
      <c r="T165" t="e">
        <f>'ES Raw Data'!U168</f>
        <v>#DIV/0!</v>
      </c>
      <c r="U165" t="e">
        <f>'ES Raw Data'!V168</f>
        <v>#DIV/0!</v>
      </c>
      <c r="V165" t="e">
        <f>'ES Raw Data'!W168</f>
        <v>#DIV/0!</v>
      </c>
    </row>
    <row r="166" spans="1:22">
      <c r="A166">
        <f>'ES Data Entry'!D167</f>
        <v>0</v>
      </c>
      <c r="B166">
        <f>'ES Data Entry'!E167</f>
        <v>0</v>
      </c>
      <c r="C166">
        <f>'ES Data Entry'!F167</f>
        <v>0</v>
      </c>
      <c r="D166" s="180" t="e">
        <f>'ES Data Entry'!#REF!</f>
        <v>#REF!</v>
      </c>
      <c r="E166" t="str" cm="1">
        <f t="array" ref="E166">_xlfn.IFS('ES Data Entry'!G167=0,"Kindergarten",'ES Data Entry'!G167=1,"1st Grade",'ES Data Entry'!G167=2,"2nd Grade",'ES Data Entry'!G167=3,"3rd Grade",'ES Data Entry'!G167=4,"4th Grade",'ES Data Entry'!G167=5,"5th Grade")</f>
        <v>Kindergarten</v>
      </c>
      <c r="F166" t="e">
        <f>'ES Data Entry'!#REF!</f>
        <v>#REF!</v>
      </c>
      <c r="G166" t="e" cm="1">
        <f t="array" ref="G166">_xlfn.IFS('ES Data Entry'!L167=2, "Virtual", 'ES Data Entry'!L167=1, "In-person",'ES Data Entry'!L167=3, "Hybrid")</f>
        <v>#N/A</v>
      </c>
      <c r="H166" t="e" cm="1">
        <f t="array" ref="H166">_xlfn.IFS('ES Data Entry'!H167= 1, "American Indian/Alaskan Native", 'ES Data Entry'!H167= 2, "Asian", 'ES Data Entry'!H167= 3, "Native Hawaiian/Pacific Islander", 'ES Data Entry'!H167= 4, "Black/African American",'ES Data Entry'!H167= 5,  "White", 'ES Data Entry'!H167= 6, "Other", 'ES Data Entry'!H167= 7, "Two races or more", 'ES Data Entry'!H167= 8, "Unknown")</f>
        <v>#N/A</v>
      </c>
      <c r="I166" t="e" cm="1">
        <f t="array" ref="I166">_xlfn.IFS('ES Data Entry'!I167=1, "Hispanic/Latino", 'ES Data Entry'!I167=2, "Not Hispanic/Latino", 'ES Data Entry'!I167=3, "Other")</f>
        <v>#N/A</v>
      </c>
      <c r="J166" t="e" cm="1">
        <f t="array" ref="J166">_xlfn.IFS('ES Data Entry'!J167= 1, "Male", 'ES Data Entry'!J167= 2, "Female", 'ES Data Entry'!J167= 3, "Transgender Male", 'ES Data Entry'!J167= 4, "Transgender Female",'ES Data Entry'!J167= 5, "Non-binary", 'ES Data Entry'!J167= 6, "Other", 'ES Data Entry'!J167= 7, "Unknown")</f>
        <v>#N/A</v>
      </c>
      <c r="K166" s="180">
        <f>'ES Data Entry'!K167</f>
        <v>0</v>
      </c>
      <c r="L166" s="291" t="e">
        <f>'ES Data Entry'!#REF!</f>
        <v>#REF!</v>
      </c>
      <c r="M166" t="e">
        <f>'ES Raw Data'!N169</f>
        <v>#DIV/0!</v>
      </c>
      <c r="N166" t="e">
        <f>'ES Raw Data'!O169</f>
        <v>#DIV/0!</v>
      </c>
      <c r="O166" t="e">
        <f>'ES Raw Data'!P169</f>
        <v>#DIV/0!</v>
      </c>
      <c r="P166" t="e">
        <f>'ES Raw Data'!Q169</f>
        <v>#DIV/0!</v>
      </c>
      <c r="Q166" t="e">
        <f>'ES Raw Data'!R169</f>
        <v>#DIV/0!</v>
      </c>
      <c r="R166" t="e">
        <f>'ES Raw Data'!S169</f>
        <v>#DIV/0!</v>
      </c>
      <c r="S166" t="e">
        <f>'ES Raw Data'!T169</f>
        <v>#DIV/0!</v>
      </c>
      <c r="T166" t="e">
        <f>'ES Raw Data'!U169</f>
        <v>#DIV/0!</v>
      </c>
      <c r="U166" t="e">
        <f>'ES Raw Data'!V169</f>
        <v>#DIV/0!</v>
      </c>
      <c r="V166" t="e">
        <f>'ES Raw Data'!W169</f>
        <v>#DIV/0!</v>
      </c>
    </row>
    <row r="167" spans="1:22">
      <c r="A167">
        <f>'ES Data Entry'!D168</f>
        <v>0</v>
      </c>
      <c r="B167">
        <f>'ES Data Entry'!E168</f>
        <v>0</v>
      </c>
      <c r="C167">
        <f>'ES Data Entry'!F168</f>
        <v>0</v>
      </c>
      <c r="D167" s="180" t="e">
        <f>'ES Data Entry'!#REF!</f>
        <v>#REF!</v>
      </c>
      <c r="E167" t="str" cm="1">
        <f t="array" ref="E167">_xlfn.IFS('ES Data Entry'!G168=0,"Kindergarten",'ES Data Entry'!G168=1,"1st Grade",'ES Data Entry'!G168=2,"2nd Grade",'ES Data Entry'!G168=3,"3rd Grade",'ES Data Entry'!G168=4,"4th Grade",'ES Data Entry'!G168=5,"5th Grade")</f>
        <v>Kindergarten</v>
      </c>
      <c r="F167" t="e">
        <f>'ES Data Entry'!#REF!</f>
        <v>#REF!</v>
      </c>
      <c r="G167" t="e" cm="1">
        <f t="array" ref="G167">_xlfn.IFS('ES Data Entry'!L168=2, "Virtual", 'ES Data Entry'!L168=1, "In-person",'ES Data Entry'!L168=3, "Hybrid")</f>
        <v>#N/A</v>
      </c>
      <c r="H167" t="e" cm="1">
        <f t="array" ref="H167">_xlfn.IFS('ES Data Entry'!H168= 1, "American Indian/Alaskan Native", 'ES Data Entry'!H168= 2, "Asian", 'ES Data Entry'!H168= 3, "Native Hawaiian/Pacific Islander", 'ES Data Entry'!H168= 4, "Black/African American",'ES Data Entry'!H168= 5,  "White", 'ES Data Entry'!H168= 6, "Other", 'ES Data Entry'!H168= 7, "Two races or more", 'ES Data Entry'!H168= 8, "Unknown")</f>
        <v>#N/A</v>
      </c>
      <c r="I167" t="e" cm="1">
        <f t="array" ref="I167">_xlfn.IFS('ES Data Entry'!I168=1, "Hispanic/Latino", 'ES Data Entry'!I168=2, "Not Hispanic/Latino", 'ES Data Entry'!I168=3, "Other")</f>
        <v>#N/A</v>
      </c>
      <c r="J167" t="e" cm="1">
        <f t="array" ref="J167">_xlfn.IFS('ES Data Entry'!J168= 1, "Male", 'ES Data Entry'!J168= 2, "Female", 'ES Data Entry'!J168= 3, "Transgender Male", 'ES Data Entry'!J168= 4, "Transgender Female",'ES Data Entry'!J168= 5, "Non-binary", 'ES Data Entry'!J168= 6, "Other", 'ES Data Entry'!J168= 7, "Unknown")</f>
        <v>#N/A</v>
      </c>
      <c r="K167" s="180">
        <f>'ES Data Entry'!K168</f>
        <v>0</v>
      </c>
      <c r="L167" s="291" t="e">
        <f>'ES Data Entry'!#REF!</f>
        <v>#REF!</v>
      </c>
      <c r="M167" t="e">
        <f>'ES Raw Data'!N170</f>
        <v>#DIV/0!</v>
      </c>
      <c r="N167" t="e">
        <f>'ES Raw Data'!O170</f>
        <v>#DIV/0!</v>
      </c>
      <c r="O167" t="e">
        <f>'ES Raw Data'!P170</f>
        <v>#DIV/0!</v>
      </c>
      <c r="P167" t="e">
        <f>'ES Raw Data'!Q170</f>
        <v>#DIV/0!</v>
      </c>
      <c r="Q167" t="e">
        <f>'ES Raw Data'!R170</f>
        <v>#DIV/0!</v>
      </c>
      <c r="R167" t="e">
        <f>'ES Raw Data'!S170</f>
        <v>#DIV/0!</v>
      </c>
      <c r="S167" t="e">
        <f>'ES Raw Data'!T170</f>
        <v>#DIV/0!</v>
      </c>
      <c r="T167" t="e">
        <f>'ES Raw Data'!U170</f>
        <v>#DIV/0!</v>
      </c>
      <c r="U167" t="e">
        <f>'ES Raw Data'!V170</f>
        <v>#DIV/0!</v>
      </c>
      <c r="V167" t="e">
        <f>'ES Raw Data'!W170</f>
        <v>#DIV/0!</v>
      </c>
    </row>
    <row r="168" spans="1:22">
      <c r="A168">
        <f>'ES Data Entry'!D169</f>
        <v>0</v>
      </c>
      <c r="B168">
        <f>'ES Data Entry'!E169</f>
        <v>0</v>
      </c>
      <c r="C168">
        <f>'ES Data Entry'!F169</f>
        <v>0</v>
      </c>
      <c r="D168" s="180" t="e">
        <f>'ES Data Entry'!#REF!</f>
        <v>#REF!</v>
      </c>
      <c r="E168" t="str" cm="1">
        <f t="array" ref="E168">_xlfn.IFS('ES Data Entry'!G169=0,"Kindergarten",'ES Data Entry'!G169=1,"1st Grade",'ES Data Entry'!G169=2,"2nd Grade",'ES Data Entry'!G169=3,"3rd Grade",'ES Data Entry'!G169=4,"4th Grade",'ES Data Entry'!G169=5,"5th Grade")</f>
        <v>Kindergarten</v>
      </c>
      <c r="F168" t="e">
        <f>'ES Data Entry'!#REF!</f>
        <v>#REF!</v>
      </c>
      <c r="G168" t="e" cm="1">
        <f t="array" ref="G168">_xlfn.IFS('ES Data Entry'!L169=2, "Virtual", 'ES Data Entry'!L169=1, "In-person",'ES Data Entry'!L169=3, "Hybrid")</f>
        <v>#N/A</v>
      </c>
      <c r="H168" t="e" cm="1">
        <f t="array" ref="H168">_xlfn.IFS('ES Data Entry'!H169= 1, "American Indian/Alaskan Native", 'ES Data Entry'!H169= 2, "Asian", 'ES Data Entry'!H169= 3, "Native Hawaiian/Pacific Islander", 'ES Data Entry'!H169= 4, "Black/African American",'ES Data Entry'!H169= 5,  "White", 'ES Data Entry'!H169= 6, "Other", 'ES Data Entry'!H169= 7, "Two races or more", 'ES Data Entry'!H169= 8, "Unknown")</f>
        <v>#N/A</v>
      </c>
      <c r="I168" t="e" cm="1">
        <f t="array" ref="I168">_xlfn.IFS('ES Data Entry'!I169=1, "Hispanic/Latino", 'ES Data Entry'!I169=2, "Not Hispanic/Latino", 'ES Data Entry'!I169=3, "Other")</f>
        <v>#N/A</v>
      </c>
      <c r="J168" t="e" cm="1">
        <f t="array" ref="J168">_xlfn.IFS('ES Data Entry'!J169= 1, "Male", 'ES Data Entry'!J169= 2, "Female", 'ES Data Entry'!J169= 3, "Transgender Male", 'ES Data Entry'!J169= 4, "Transgender Female",'ES Data Entry'!J169= 5, "Non-binary", 'ES Data Entry'!J169= 6, "Other", 'ES Data Entry'!J169= 7, "Unknown")</f>
        <v>#N/A</v>
      </c>
      <c r="K168" s="180">
        <f>'ES Data Entry'!K169</f>
        <v>0</v>
      </c>
      <c r="L168" s="291" t="e">
        <f>'ES Data Entry'!#REF!</f>
        <v>#REF!</v>
      </c>
      <c r="M168" t="e">
        <f>'ES Raw Data'!N171</f>
        <v>#DIV/0!</v>
      </c>
      <c r="N168" t="e">
        <f>'ES Raw Data'!O171</f>
        <v>#DIV/0!</v>
      </c>
      <c r="O168" t="e">
        <f>'ES Raw Data'!P171</f>
        <v>#DIV/0!</v>
      </c>
      <c r="P168" t="e">
        <f>'ES Raw Data'!Q171</f>
        <v>#DIV/0!</v>
      </c>
      <c r="Q168" t="e">
        <f>'ES Raw Data'!R171</f>
        <v>#DIV/0!</v>
      </c>
      <c r="R168" t="e">
        <f>'ES Raw Data'!S171</f>
        <v>#DIV/0!</v>
      </c>
      <c r="S168" t="e">
        <f>'ES Raw Data'!T171</f>
        <v>#DIV/0!</v>
      </c>
      <c r="T168" t="e">
        <f>'ES Raw Data'!U171</f>
        <v>#DIV/0!</v>
      </c>
      <c r="U168" t="e">
        <f>'ES Raw Data'!V171</f>
        <v>#DIV/0!</v>
      </c>
      <c r="V168" t="e">
        <f>'ES Raw Data'!W171</f>
        <v>#DIV/0!</v>
      </c>
    </row>
    <row r="169" spans="1:22">
      <c r="A169">
        <f>'ES Data Entry'!D170</f>
        <v>0</v>
      </c>
      <c r="B169">
        <f>'ES Data Entry'!E170</f>
        <v>0</v>
      </c>
      <c r="C169">
        <f>'ES Data Entry'!F170</f>
        <v>0</v>
      </c>
      <c r="D169" s="180" t="e">
        <f>'ES Data Entry'!#REF!</f>
        <v>#REF!</v>
      </c>
      <c r="E169" t="str" cm="1">
        <f t="array" ref="E169">_xlfn.IFS('ES Data Entry'!G170=0,"Kindergarten",'ES Data Entry'!G170=1,"1st Grade",'ES Data Entry'!G170=2,"2nd Grade",'ES Data Entry'!G170=3,"3rd Grade",'ES Data Entry'!G170=4,"4th Grade",'ES Data Entry'!G170=5,"5th Grade")</f>
        <v>Kindergarten</v>
      </c>
      <c r="F169" t="e">
        <f>'ES Data Entry'!#REF!</f>
        <v>#REF!</v>
      </c>
      <c r="G169" t="e" cm="1">
        <f t="array" ref="G169">_xlfn.IFS('ES Data Entry'!L170=2, "Virtual", 'ES Data Entry'!L170=1, "In-person",'ES Data Entry'!L170=3, "Hybrid")</f>
        <v>#N/A</v>
      </c>
      <c r="H169" t="e" cm="1">
        <f t="array" ref="H169">_xlfn.IFS('ES Data Entry'!H170= 1, "American Indian/Alaskan Native", 'ES Data Entry'!H170= 2, "Asian", 'ES Data Entry'!H170= 3, "Native Hawaiian/Pacific Islander", 'ES Data Entry'!H170= 4, "Black/African American",'ES Data Entry'!H170= 5,  "White", 'ES Data Entry'!H170= 6, "Other", 'ES Data Entry'!H170= 7, "Two races or more", 'ES Data Entry'!H170= 8, "Unknown")</f>
        <v>#N/A</v>
      </c>
      <c r="I169" t="e" cm="1">
        <f t="array" ref="I169">_xlfn.IFS('ES Data Entry'!I170=1, "Hispanic/Latino", 'ES Data Entry'!I170=2, "Not Hispanic/Latino", 'ES Data Entry'!I170=3, "Other")</f>
        <v>#N/A</v>
      </c>
      <c r="J169" t="e" cm="1">
        <f t="array" ref="J169">_xlfn.IFS('ES Data Entry'!J170= 1, "Male", 'ES Data Entry'!J170= 2, "Female", 'ES Data Entry'!J170= 3, "Transgender Male", 'ES Data Entry'!J170= 4, "Transgender Female",'ES Data Entry'!J170= 5, "Non-binary", 'ES Data Entry'!J170= 6, "Other", 'ES Data Entry'!J170= 7, "Unknown")</f>
        <v>#N/A</v>
      </c>
      <c r="K169" s="180">
        <f>'ES Data Entry'!K170</f>
        <v>0</v>
      </c>
      <c r="L169" s="291" t="e">
        <f>'ES Data Entry'!#REF!</f>
        <v>#REF!</v>
      </c>
      <c r="M169" t="e">
        <f>'ES Raw Data'!N172</f>
        <v>#DIV/0!</v>
      </c>
      <c r="N169" t="e">
        <f>'ES Raw Data'!O172</f>
        <v>#DIV/0!</v>
      </c>
      <c r="O169" t="e">
        <f>'ES Raw Data'!P172</f>
        <v>#DIV/0!</v>
      </c>
      <c r="P169" t="e">
        <f>'ES Raw Data'!Q172</f>
        <v>#DIV/0!</v>
      </c>
      <c r="Q169" t="e">
        <f>'ES Raw Data'!R172</f>
        <v>#DIV/0!</v>
      </c>
      <c r="R169" t="e">
        <f>'ES Raw Data'!S172</f>
        <v>#DIV/0!</v>
      </c>
      <c r="S169" t="e">
        <f>'ES Raw Data'!T172</f>
        <v>#DIV/0!</v>
      </c>
      <c r="T169" t="e">
        <f>'ES Raw Data'!U172</f>
        <v>#DIV/0!</v>
      </c>
      <c r="U169" t="e">
        <f>'ES Raw Data'!V172</f>
        <v>#DIV/0!</v>
      </c>
      <c r="V169" t="e">
        <f>'ES Raw Data'!W172</f>
        <v>#DIV/0!</v>
      </c>
    </row>
    <row r="170" spans="1:22">
      <c r="A170">
        <f>'ES Data Entry'!D171</f>
        <v>0</v>
      </c>
      <c r="B170">
        <f>'ES Data Entry'!E171</f>
        <v>0</v>
      </c>
      <c r="C170">
        <f>'ES Data Entry'!F171</f>
        <v>0</v>
      </c>
      <c r="D170" s="180" t="e">
        <f>'ES Data Entry'!#REF!</f>
        <v>#REF!</v>
      </c>
      <c r="E170" t="str" cm="1">
        <f t="array" ref="E170">_xlfn.IFS('ES Data Entry'!G171=0,"Kindergarten",'ES Data Entry'!G171=1,"1st Grade",'ES Data Entry'!G171=2,"2nd Grade",'ES Data Entry'!G171=3,"3rd Grade",'ES Data Entry'!G171=4,"4th Grade",'ES Data Entry'!G171=5,"5th Grade")</f>
        <v>Kindergarten</v>
      </c>
      <c r="F170" t="e">
        <f>'ES Data Entry'!#REF!</f>
        <v>#REF!</v>
      </c>
      <c r="G170" t="e" cm="1">
        <f t="array" ref="G170">_xlfn.IFS('ES Data Entry'!L171=2, "Virtual", 'ES Data Entry'!L171=1, "In-person",'ES Data Entry'!L171=3, "Hybrid")</f>
        <v>#N/A</v>
      </c>
      <c r="H170" t="e" cm="1">
        <f t="array" ref="H170">_xlfn.IFS('ES Data Entry'!H171= 1, "American Indian/Alaskan Native", 'ES Data Entry'!H171= 2, "Asian", 'ES Data Entry'!H171= 3, "Native Hawaiian/Pacific Islander", 'ES Data Entry'!H171= 4, "Black/African American",'ES Data Entry'!H171= 5,  "White", 'ES Data Entry'!H171= 6, "Other", 'ES Data Entry'!H171= 7, "Two races or more", 'ES Data Entry'!H171= 8, "Unknown")</f>
        <v>#N/A</v>
      </c>
      <c r="I170" t="e" cm="1">
        <f t="array" ref="I170">_xlfn.IFS('ES Data Entry'!I171=1, "Hispanic/Latino", 'ES Data Entry'!I171=2, "Not Hispanic/Latino", 'ES Data Entry'!I171=3, "Other")</f>
        <v>#N/A</v>
      </c>
      <c r="J170" t="e" cm="1">
        <f t="array" ref="J170">_xlfn.IFS('ES Data Entry'!J171= 1, "Male", 'ES Data Entry'!J171= 2, "Female", 'ES Data Entry'!J171= 3, "Transgender Male", 'ES Data Entry'!J171= 4, "Transgender Female",'ES Data Entry'!J171= 5, "Non-binary", 'ES Data Entry'!J171= 6, "Other", 'ES Data Entry'!J171= 7, "Unknown")</f>
        <v>#N/A</v>
      </c>
      <c r="K170" s="180">
        <f>'ES Data Entry'!K171</f>
        <v>0</v>
      </c>
      <c r="L170" s="291" t="e">
        <f>'ES Data Entry'!#REF!</f>
        <v>#REF!</v>
      </c>
      <c r="M170" t="e">
        <f>'ES Raw Data'!N173</f>
        <v>#DIV/0!</v>
      </c>
      <c r="N170" t="e">
        <f>'ES Raw Data'!O173</f>
        <v>#DIV/0!</v>
      </c>
      <c r="O170" t="e">
        <f>'ES Raw Data'!P173</f>
        <v>#DIV/0!</v>
      </c>
      <c r="P170" t="e">
        <f>'ES Raw Data'!Q173</f>
        <v>#DIV/0!</v>
      </c>
      <c r="Q170" t="e">
        <f>'ES Raw Data'!R173</f>
        <v>#DIV/0!</v>
      </c>
      <c r="R170" t="e">
        <f>'ES Raw Data'!S173</f>
        <v>#DIV/0!</v>
      </c>
      <c r="S170" t="e">
        <f>'ES Raw Data'!T173</f>
        <v>#DIV/0!</v>
      </c>
      <c r="T170" t="e">
        <f>'ES Raw Data'!U173</f>
        <v>#DIV/0!</v>
      </c>
      <c r="U170" t="e">
        <f>'ES Raw Data'!V173</f>
        <v>#DIV/0!</v>
      </c>
      <c r="V170" t="e">
        <f>'ES Raw Data'!W173</f>
        <v>#DIV/0!</v>
      </c>
    </row>
    <row r="171" spans="1:22">
      <c r="A171">
        <f>'ES Data Entry'!D172</f>
        <v>0</v>
      </c>
      <c r="B171">
        <f>'ES Data Entry'!E172</f>
        <v>0</v>
      </c>
      <c r="C171">
        <f>'ES Data Entry'!F172</f>
        <v>0</v>
      </c>
      <c r="D171" s="180" t="e">
        <f>'ES Data Entry'!#REF!</f>
        <v>#REF!</v>
      </c>
      <c r="E171" t="str" cm="1">
        <f t="array" ref="E171">_xlfn.IFS('ES Data Entry'!G172=0,"Kindergarten",'ES Data Entry'!G172=1,"1st Grade",'ES Data Entry'!G172=2,"2nd Grade",'ES Data Entry'!G172=3,"3rd Grade",'ES Data Entry'!G172=4,"4th Grade",'ES Data Entry'!G172=5,"5th Grade")</f>
        <v>Kindergarten</v>
      </c>
      <c r="F171" t="e">
        <f>'ES Data Entry'!#REF!</f>
        <v>#REF!</v>
      </c>
      <c r="G171" t="e" cm="1">
        <f t="array" ref="G171">_xlfn.IFS('ES Data Entry'!L172=2, "Virtual", 'ES Data Entry'!L172=1, "In-person",'ES Data Entry'!L172=3, "Hybrid")</f>
        <v>#N/A</v>
      </c>
      <c r="H171" t="e" cm="1">
        <f t="array" ref="H171">_xlfn.IFS('ES Data Entry'!H172= 1, "American Indian/Alaskan Native", 'ES Data Entry'!H172= 2, "Asian", 'ES Data Entry'!H172= 3, "Native Hawaiian/Pacific Islander", 'ES Data Entry'!H172= 4, "Black/African American",'ES Data Entry'!H172= 5,  "White", 'ES Data Entry'!H172= 6, "Other", 'ES Data Entry'!H172= 7, "Two races or more", 'ES Data Entry'!H172= 8, "Unknown")</f>
        <v>#N/A</v>
      </c>
      <c r="I171" t="e" cm="1">
        <f t="array" ref="I171">_xlfn.IFS('ES Data Entry'!I172=1, "Hispanic/Latino", 'ES Data Entry'!I172=2, "Not Hispanic/Latino", 'ES Data Entry'!I172=3, "Other")</f>
        <v>#N/A</v>
      </c>
      <c r="J171" t="e" cm="1">
        <f t="array" ref="J171">_xlfn.IFS('ES Data Entry'!J172= 1, "Male", 'ES Data Entry'!J172= 2, "Female", 'ES Data Entry'!J172= 3, "Transgender Male", 'ES Data Entry'!J172= 4, "Transgender Female",'ES Data Entry'!J172= 5, "Non-binary", 'ES Data Entry'!J172= 6, "Other", 'ES Data Entry'!J172= 7, "Unknown")</f>
        <v>#N/A</v>
      </c>
      <c r="K171" s="180">
        <f>'ES Data Entry'!K172</f>
        <v>0</v>
      </c>
      <c r="L171" s="291" t="e">
        <f>'ES Data Entry'!#REF!</f>
        <v>#REF!</v>
      </c>
      <c r="M171" t="e">
        <f>'ES Raw Data'!N174</f>
        <v>#DIV/0!</v>
      </c>
      <c r="N171" t="e">
        <f>'ES Raw Data'!O174</f>
        <v>#DIV/0!</v>
      </c>
      <c r="O171" t="e">
        <f>'ES Raw Data'!P174</f>
        <v>#DIV/0!</v>
      </c>
      <c r="P171" t="e">
        <f>'ES Raw Data'!Q174</f>
        <v>#DIV/0!</v>
      </c>
      <c r="Q171" t="e">
        <f>'ES Raw Data'!R174</f>
        <v>#DIV/0!</v>
      </c>
      <c r="R171" t="e">
        <f>'ES Raw Data'!S174</f>
        <v>#DIV/0!</v>
      </c>
      <c r="S171" t="e">
        <f>'ES Raw Data'!T174</f>
        <v>#DIV/0!</v>
      </c>
      <c r="T171" t="e">
        <f>'ES Raw Data'!U174</f>
        <v>#DIV/0!</v>
      </c>
      <c r="U171" t="e">
        <f>'ES Raw Data'!V174</f>
        <v>#DIV/0!</v>
      </c>
      <c r="V171" t="e">
        <f>'ES Raw Data'!W174</f>
        <v>#DIV/0!</v>
      </c>
    </row>
    <row r="172" spans="1:22">
      <c r="A172">
        <f>'ES Data Entry'!D173</f>
        <v>0</v>
      </c>
      <c r="B172">
        <f>'ES Data Entry'!E173</f>
        <v>0</v>
      </c>
      <c r="C172">
        <f>'ES Data Entry'!F173</f>
        <v>0</v>
      </c>
      <c r="D172" s="180" t="e">
        <f>'ES Data Entry'!#REF!</f>
        <v>#REF!</v>
      </c>
      <c r="E172" t="str" cm="1">
        <f t="array" ref="E172">_xlfn.IFS('ES Data Entry'!G173=0,"Kindergarten",'ES Data Entry'!G173=1,"1st Grade",'ES Data Entry'!G173=2,"2nd Grade",'ES Data Entry'!G173=3,"3rd Grade",'ES Data Entry'!G173=4,"4th Grade",'ES Data Entry'!G173=5,"5th Grade")</f>
        <v>Kindergarten</v>
      </c>
      <c r="F172" t="e">
        <f>'ES Data Entry'!#REF!</f>
        <v>#REF!</v>
      </c>
      <c r="G172" t="e" cm="1">
        <f t="array" ref="G172">_xlfn.IFS('ES Data Entry'!L173=2, "Virtual", 'ES Data Entry'!L173=1, "In-person",'ES Data Entry'!L173=3, "Hybrid")</f>
        <v>#N/A</v>
      </c>
      <c r="H172" t="e" cm="1">
        <f t="array" ref="H172">_xlfn.IFS('ES Data Entry'!H173= 1, "American Indian/Alaskan Native", 'ES Data Entry'!H173= 2, "Asian", 'ES Data Entry'!H173= 3, "Native Hawaiian/Pacific Islander", 'ES Data Entry'!H173= 4, "Black/African American",'ES Data Entry'!H173= 5,  "White", 'ES Data Entry'!H173= 6, "Other", 'ES Data Entry'!H173= 7, "Two races or more", 'ES Data Entry'!H173= 8, "Unknown")</f>
        <v>#N/A</v>
      </c>
      <c r="I172" t="e" cm="1">
        <f t="array" ref="I172">_xlfn.IFS('ES Data Entry'!I173=1, "Hispanic/Latino", 'ES Data Entry'!I173=2, "Not Hispanic/Latino", 'ES Data Entry'!I173=3, "Other")</f>
        <v>#N/A</v>
      </c>
      <c r="J172" t="e" cm="1">
        <f t="array" ref="J172">_xlfn.IFS('ES Data Entry'!J173= 1, "Male", 'ES Data Entry'!J173= 2, "Female", 'ES Data Entry'!J173= 3, "Transgender Male", 'ES Data Entry'!J173= 4, "Transgender Female",'ES Data Entry'!J173= 5, "Non-binary", 'ES Data Entry'!J173= 6, "Other", 'ES Data Entry'!J173= 7, "Unknown")</f>
        <v>#N/A</v>
      </c>
      <c r="K172" s="180">
        <f>'ES Data Entry'!K173</f>
        <v>0</v>
      </c>
      <c r="L172" s="291" t="e">
        <f>'ES Data Entry'!#REF!</f>
        <v>#REF!</v>
      </c>
      <c r="M172" t="e">
        <f>'ES Raw Data'!N175</f>
        <v>#DIV/0!</v>
      </c>
      <c r="N172" t="e">
        <f>'ES Raw Data'!O175</f>
        <v>#DIV/0!</v>
      </c>
      <c r="O172" t="e">
        <f>'ES Raw Data'!P175</f>
        <v>#DIV/0!</v>
      </c>
      <c r="P172" t="e">
        <f>'ES Raw Data'!Q175</f>
        <v>#DIV/0!</v>
      </c>
      <c r="Q172" t="e">
        <f>'ES Raw Data'!R175</f>
        <v>#DIV/0!</v>
      </c>
      <c r="R172" t="e">
        <f>'ES Raw Data'!S175</f>
        <v>#DIV/0!</v>
      </c>
      <c r="S172" t="e">
        <f>'ES Raw Data'!T175</f>
        <v>#DIV/0!</v>
      </c>
      <c r="T172" t="e">
        <f>'ES Raw Data'!U175</f>
        <v>#DIV/0!</v>
      </c>
      <c r="U172" t="e">
        <f>'ES Raw Data'!V175</f>
        <v>#DIV/0!</v>
      </c>
      <c r="V172" t="e">
        <f>'ES Raw Data'!W175</f>
        <v>#DIV/0!</v>
      </c>
    </row>
    <row r="173" spans="1:22">
      <c r="A173">
        <f>'ES Data Entry'!D174</f>
        <v>0</v>
      </c>
      <c r="B173">
        <f>'ES Data Entry'!E174</f>
        <v>0</v>
      </c>
      <c r="C173">
        <f>'ES Data Entry'!F174</f>
        <v>0</v>
      </c>
      <c r="D173" s="180" t="e">
        <f>'ES Data Entry'!#REF!</f>
        <v>#REF!</v>
      </c>
      <c r="E173" t="str" cm="1">
        <f t="array" ref="E173">_xlfn.IFS('ES Data Entry'!G174=0,"Kindergarten",'ES Data Entry'!G174=1,"1st Grade",'ES Data Entry'!G174=2,"2nd Grade",'ES Data Entry'!G174=3,"3rd Grade",'ES Data Entry'!G174=4,"4th Grade",'ES Data Entry'!G174=5,"5th Grade")</f>
        <v>Kindergarten</v>
      </c>
      <c r="F173" t="e">
        <f>'ES Data Entry'!#REF!</f>
        <v>#REF!</v>
      </c>
      <c r="G173" t="e" cm="1">
        <f t="array" ref="G173">_xlfn.IFS('ES Data Entry'!L174=2, "Virtual", 'ES Data Entry'!L174=1, "In-person",'ES Data Entry'!L174=3, "Hybrid")</f>
        <v>#N/A</v>
      </c>
      <c r="H173" t="e" cm="1">
        <f t="array" ref="H173">_xlfn.IFS('ES Data Entry'!H174= 1, "American Indian/Alaskan Native", 'ES Data Entry'!H174= 2, "Asian", 'ES Data Entry'!H174= 3, "Native Hawaiian/Pacific Islander", 'ES Data Entry'!H174= 4, "Black/African American",'ES Data Entry'!H174= 5,  "White", 'ES Data Entry'!H174= 6, "Other", 'ES Data Entry'!H174= 7, "Two races or more", 'ES Data Entry'!H174= 8, "Unknown")</f>
        <v>#N/A</v>
      </c>
      <c r="I173" t="e" cm="1">
        <f t="array" ref="I173">_xlfn.IFS('ES Data Entry'!I174=1, "Hispanic/Latino", 'ES Data Entry'!I174=2, "Not Hispanic/Latino", 'ES Data Entry'!I174=3, "Other")</f>
        <v>#N/A</v>
      </c>
      <c r="J173" t="e" cm="1">
        <f t="array" ref="J173">_xlfn.IFS('ES Data Entry'!J174= 1, "Male", 'ES Data Entry'!J174= 2, "Female", 'ES Data Entry'!J174= 3, "Transgender Male", 'ES Data Entry'!J174= 4, "Transgender Female",'ES Data Entry'!J174= 5, "Non-binary", 'ES Data Entry'!J174= 6, "Other", 'ES Data Entry'!J174= 7, "Unknown")</f>
        <v>#N/A</v>
      </c>
      <c r="K173" s="180">
        <f>'ES Data Entry'!K174</f>
        <v>0</v>
      </c>
      <c r="L173" s="291" t="e">
        <f>'ES Data Entry'!#REF!</f>
        <v>#REF!</v>
      </c>
      <c r="M173" t="e">
        <f>'ES Raw Data'!N176</f>
        <v>#DIV/0!</v>
      </c>
      <c r="N173" t="e">
        <f>'ES Raw Data'!O176</f>
        <v>#DIV/0!</v>
      </c>
      <c r="O173" t="e">
        <f>'ES Raw Data'!P176</f>
        <v>#DIV/0!</v>
      </c>
      <c r="P173" t="e">
        <f>'ES Raw Data'!Q176</f>
        <v>#DIV/0!</v>
      </c>
      <c r="Q173" t="e">
        <f>'ES Raw Data'!R176</f>
        <v>#DIV/0!</v>
      </c>
      <c r="R173" t="e">
        <f>'ES Raw Data'!S176</f>
        <v>#DIV/0!</v>
      </c>
      <c r="S173" t="e">
        <f>'ES Raw Data'!T176</f>
        <v>#DIV/0!</v>
      </c>
      <c r="T173" t="e">
        <f>'ES Raw Data'!U176</f>
        <v>#DIV/0!</v>
      </c>
      <c r="U173" t="e">
        <f>'ES Raw Data'!V176</f>
        <v>#DIV/0!</v>
      </c>
      <c r="V173" t="e">
        <f>'ES Raw Data'!W176</f>
        <v>#DIV/0!</v>
      </c>
    </row>
    <row r="174" spans="1:22">
      <c r="A174">
        <f>'ES Data Entry'!D175</f>
        <v>0</v>
      </c>
      <c r="B174">
        <f>'ES Data Entry'!E175</f>
        <v>0</v>
      </c>
      <c r="C174">
        <f>'ES Data Entry'!F175</f>
        <v>0</v>
      </c>
      <c r="D174" s="180" t="e">
        <f>'ES Data Entry'!#REF!</f>
        <v>#REF!</v>
      </c>
      <c r="E174" t="str" cm="1">
        <f t="array" ref="E174">_xlfn.IFS('ES Data Entry'!G175=0,"Kindergarten",'ES Data Entry'!G175=1,"1st Grade",'ES Data Entry'!G175=2,"2nd Grade",'ES Data Entry'!G175=3,"3rd Grade",'ES Data Entry'!G175=4,"4th Grade",'ES Data Entry'!G175=5,"5th Grade")</f>
        <v>Kindergarten</v>
      </c>
      <c r="F174" t="e">
        <f>'ES Data Entry'!#REF!</f>
        <v>#REF!</v>
      </c>
      <c r="G174" t="e" cm="1">
        <f t="array" ref="G174">_xlfn.IFS('ES Data Entry'!L175=2, "Virtual", 'ES Data Entry'!L175=1, "In-person",'ES Data Entry'!L175=3, "Hybrid")</f>
        <v>#N/A</v>
      </c>
      <c r="H174" t="e" cm="1">
        <f t="array" ref="H174">_xlfn.IFS('ES Data Entry'!H175= 1, "American Indian/Alaskan Native", 'ES Data Entry'!H175= 2, "Asian", 'ES Data Entry'!H175= 3, "Native Hawaiian/Pacific Islander", 'ES Data Entry'!H175= 4, "Black/African American",'ES Data Entry'!H175= 5,  "White", 'ES Data Entry'!H175= 6, "Other", 'ES Data Entry'!H175= 7, "Two races or more", 'ES Data Entry'!H175= 8, "Unknown")</f>
        <v>#N/A</v>
      </c>
      <c r="I174" t="e" cm="1">
        <f t="array" ref="I174">_xlfn.IFS('ES Data Entry'!I175=1, "Hispanic/Latino", 'ES Data Entry'!I175=2, "Not Hispanic/Latino", 'ES Data Entry'!I175=3, "Other")</f>
        <v>#N/A</v>
      </c>
      <c r="J174" t="e" cm="1">
        <f t="array" ref="J174">_xlfn.IFS('ES Data Entry'!J175= 1, "Male", 'ES Data Entry'!J175= 2, "Female", 'ES Data Entry'!J175= 3, "Transgender Male", 'ES Data Entry'!J175= 4, "Transgender Female",'ES Data Entry'!J175= 5, "Non-binary", 'ES Data Entry'!J175= 6, "Other", 'ES Data Entry'!J175= 7, "Unknown")</f>
        <v>#N/A</v>
      </c>
      <c r="K174" s="180">
        <f>'ES Data Entry'!K175</f>
        <v>0</v>
      </c>
      <c r="L174" s="291" t="e">
        <f>'ES Data Entry'!#REF!</f>
        <v>#REF!</v>
      </c>
      <c r="M174" t="e">
        <f>'ES Raw Data'!N177</f>
        <v>#DIV/0!</v>
      </c>
      <c r="N174" t="e">
        <f>'ES Raw Data'!O177</f>
        <v>#DIV/0!</v>
      </c>
      <c r="O174" t="e">
        <f>'ES Raw Data'!P177</f>
        <v>#DIV/0!</v>
      </c>
      <c r="P174" t="e">
        <f>'ES Raw Data'!Q177</f>
        <v>#DIV/0!</v>
      </c>
      <c r="Q174" t="e">
        <f>'ES Raw Data'!R177</f>
        <v>#DIV/0!</v>
      </c>
      <c r="R174" t="e">
        <f>'ES Raw Data'!S177</f>
        <v>#DIV/0!</v>
      </c>
      <c r="S174" t="e">
        <f>'ES Raw Data'!T177</f>
        <v>#DIV/0!</v>
      </c>
      <c r="T174" t="e">
        <f>'ES Raw Data'!U177</f>
        <v>#DIV/0!</v>
      </c>
      <c r="U174" t="e">
        <f>'ES Raw Data'!V177</f>
        <v>#DIV/0!</v>
      </c>
      <c r="V174" t="e">
        <f>'ES Raw Data'!W177</f>
        <v>#DIV/0!</v>
      </c>
    </row>
    <row r="175" spans="1:22">
      <c r="A175">
        <f>'ES Data Entry'!D176</f>
        <v>0</v>
      </c>
      <c r="B175">
        <f>'ES Data Entry'!E176</f>
        <v>0</v>
      </c>
      <c r="C175">
        <f>'ES Data Entry'!F176</f>
        <v>0</v>
      </c>
      <c r="D175" s="180" t="e">
        <f>'ES Data Entry'!#REF!</f>
        <v>#REF!</v>
      </c>
      <c r="E175" t="str" cm="1">
        <f t="array" ref="E175">_xlfn.IFS('ES Data Entry'!G176=0,"Kindergarten",'ES Data Entry'!G176=1,"1st Grade",'ES Data Entry'!G176=2,"2nd Grade",'ES Data Entry'!G176=3,"3rd Grade",'ES Data Entry'!G176=4,"4th Grade",'ES Data Entry'!G176=5,"5th Grade")</f>
        <v>Kindergarten</v>
      </c>
      <c r="F175" t="e">
        <f>'ES Data Entry'!#REF!</f>
        <v>#REF!</v>
      </c>
      <c r="G175" t="e" cm="1">
        <f t="array" ref="G175">_xlfn.IFS('ES Data Entry'!L176=2, "Virtual", 'ES Data Entry'!L176=1, "In-person",'ES Data Entry'!L176=3, "Hybrid")</f>
        <v>#N/A</v>
      </c>
      <c r="H175" t="e" cm="1">
        <f t="array" ref="H175">_xlfn.IFS('ES Data Entry'!H176= 1, "American Indian/Alaskan Native", 'ES Data Entry'!H176= 2, "Asian", 'ES Data Entry'!H176= 3, "Native Hawaiian/Pacific Islander", 'ES Data Entry'!H176= 4, "Black/African American",'ES Data Entry'!H176= 5,  "White", 'ES Data Entry'!H176= 6, "Other", 'ES Data Entry'!H176= 7, "Two races or more", 'ES Data Entry'!H176= 8, "Unknown")</f>
        <v>#N/A</v>
      </c>
      <c r="I175" t="e" cm="1">
        <f t="array" ref="I175">_xlfn.IFS('ES Data Entry'!I176=1, "Hispanic/Latino", 'ES Data Entry'!I176=2, "Not Hispanic/Latino", 'ES Data Entry'!I176=3, "Other")</f>
        <v>#N/A</v>
      </c>
      <c r="J175" t="e" cm="1">
        <f t="array" ref="J175">_xlfn.IFS('ES Data Entry'!J176= 1, "Male", 'ES Data Entry'!J176= 2, "Female", 'ES Data Entry'!J176= 3, "Transgender Male", 'ES Data Entry'!J176= 4, "Transgender Female",'ES Data Entry'!J176= 5, "Non-binary", 'ES Data Entry'!J176= 6, "Other", 'ES Data Entry'!J176= 7, "Unknown")</f>
        <v>#N/A</v>
      </c>
      <c r="K175" s="180">
        <f>'ES Data Entry'!K176</f>
        <v>0</v>
      </c>
      <c r="L175" s="291" t="e">
        <f>'ES Data Entry'!#REF!</f>
        <v>#REF!</v>
      </c>
      <c r="M175" t="e">
        <f>'ES Raw Data'!N178</f>
        <v>#DIV/0!</v>
      </c>
      <c r="N175" t="e">
        <f>'ES Raw Data'!O178</f>
        <v>#DIV/0!</v>
      </c>
      <c r="O175" t="e">
        <f>'ES Raw Data'!P178</f>
        <v>#DIV/0!</v>
      </c>
      <c r="P175" t="e">
        <f>'ES Raw Data'!Q178</f>
        <v>#DIV/0!</v>
      </c>
      <c r="Q175" t="e">
        <f>'ES Raw Data'!R178</f>
        <v>#DIV/0!</v>
      </c>
      <c r="R175" t="e">
        <f>'ES Raw Data'!S178</f>
        <v>#DIV/0!</v>
      </c>
      <c r="S175" t="e">
        <f>'ES Raw Data'!T178</f>
        <v>#DIV/0!</v>
      </c>
      <c r="T175" t="e">
        <f>'ES Raw Data'!U178</f>
        <v>#DIV/0!</v>
      </c>
      <c r="U175" t="e">
        <f>'ES Raw Data'!V178</f>
        <v>#DIV/0!</v>
      </c>
      <c r="V175" t="e">
        <f>'ES Raw Data'!W178</f>
        <v>#DIV/0!</v>
      </c>
    </row>
    <row r="176" spans="1:22">
      <c r="A176">
        <f>'ES Data Entry'!D177</f>
        <v>0</v>
      </c>
      <c r="B176">
        <f>'ES Data Entry'!E177</f>
        <v>0</v>
      </c>
      <c r="C176">
        <f>'ES Data Entry'!F177</f>
        <v>0</v>
      </c>
      <c r="D176" s="180" t="e">
        <f>'ES Data Entry'!#REF!</f>
        <v>#REF!</v>
      </c>
      <c r="E176" t="str" cm="1">
        <f t="array" ref="E176">_xlfn.IFS('ES Data Entry'!G177=0,"Kindergarten",'ES Data Entry'!G177=1,"1st Grade",'ES Data Entry'!G177=2,"2nd Grade",'ES Data Entry'!G177=3,"3rd Grade",'ES Data Entry'!G177=4,"4th Grade",'ES Data Entry'!G177=5,"5th Grade")</f>
        <v>Kindergarten</v>
      </c>
      <c r="F176" t="e">
        <f>'ES Data Entry'!#REF!</f>
        <v>#REF!</v>
      </c>
      <c r="G176" t="e" cm="1">
        <f t="array" ref="G176">_xlfn.IFS('ES Data Entry'!L177=2, "Virtual", 'ES Data Entry'!L177=1, "In-person",'ES Data Entry'!L177=3, "Hybrid")</f>
        <v>#N/A</v>
      </c>
      <c r="H176" t="e" cm="1">
        <f t="array" ref="H176">_xlfn.IFS('ES Data Entry'!H177= 1, "American Indian/Alaskan Native", 'ES Data Entry'!H177= 2, "Asian", 'ES Data Entry'!H177= 3, "Native Hawaiian/Pacific Islander", 'ES Data Entry'!H177= 4, "Black/African American",'ES Data Entry'!H177= 5,  "White", 'ES Data Entry'!H177= 6, "Other", 'ES Data Entry'!H177= 7, "Two races or more", 'ES Data Entry'!H177= 8, "Unknown")</f>
        <v>#N/A</v>
      </c>
      <c r="I176" t="e" cm="1">
        <f t="array" ref="I176">_xlfn.IFS('ES Data Entry'!I177=1, "Hispanic/Latino", 'ES Data Entry'!I177=2, "Not Hispanic/Latino", 'ES Data Entry'!I177=3, "Other")</f>
        <v>#N/A</v>
      </c>
      <c r="J176" t="e" cm="1">
        <f t="array" ref="J176">_xlfn.IFS('ES Data Entry'!J177= 1, "Male", 'ES Data Entry'!J177= 2, "Female", 'ES Data Entry'!J177= 3, "Transgender Male", 'ES Data Entry'!J177= 4, "Transgender Female",'ES Data Entry'!J177= 5, "Non-binary", 'ES Data Entry'!J177= 6, "Other", 'ES Data Entry'!J177= 7, "Unknown")</f>
        <v>#N/A</v>
      </c>
      <c r="K176" s="180">
        <f>'ES Data Entry'!K177</f>
        <v>0</v>
      </c>
      <c r="L176" s="291" t="e">
        <f>'ES Data Entry'!#REF!</f>
        <v>#REF!</v>
      </c>
      <c r="M176" t="e">
        <f>'ES Raw Data'!N179</f>
        <v>#DIV/0!</v>
      </c>
      <c r="N176" t="e">
        <f>'ES Raw Data'!O179</f>
        <v>#DIV/0!</v>
      </c>
      <c r="O176" t="e">
        <f>'ES Raw Data'!P179</f>
        <v>#DIV/0!</v>
      </c>
      <c r="P176" t="e">
        <f>'ES Raw Data'!Q179</f>
        <v>#DIV/0!</v>
      </c>
      <c r="Q176" t="e">
        <f>'ES Raw Data'!R179</f>
        <v>#DIV/0!</v>
      </c>
      <c r="R176" t="e">
        <f>'ES Raw Data'!S179</f>
        <v>#DIV/0!</v>
      </c>
      <c r="S176" t="e">
        <f>'ES Raw Data'!T179</f>
        <v>#DIV/0!</v>
      </c>
      <c r="T176" t="e">
        <f>'ES Raw Data'!U179</f>
        <v>#DIV/0!</v>
      </c>
      <c r="U176" t="e">
        <f>'ES Raw Data'!V179</f>
        <v>#DIV/0!</v>
      </c>
      <c r="V176" t="e">
        <f>'ES Raw Data'!W179</f>
        <v>#DIV/0!</v>
      </c>
    </row>
    <row r="177" spans="1:22">
      <c r="A177">
        <f>'ES Data Entry'!D178</f>
        <v>0</v>
      </c>
      <c r="B177">
        <f>'ES Data Entry'!E178</f>
        <v>0</v>
      </c>
      <c r="C177">
        <f>'ES Data Entry'!F178</f>
        <v>0</v>
      </c>
      <c r="D177" s="180" t="e">
        <f>'ES Data Entry'!#REF!</f>
        <v>#REF!</v>
      </c>
      <c r="E177" t="str" cm="1">
        <f t="array" ref="E177">_xlfn.IFS('ES Data Entry'!G178=0,"Kindergarten",'ES Data Entry'!G178=1,"1st Grade",'ES Data Entry'!G178=2,"2nd Grade",'ES Data Entry'!G178=3,"3rd Grade",'ES Data Entry'!G178=4,"4th Grade",'ES Data Entry'!G178=5,"5th Grade")</f>
        <v>Kindergarten</v>
      </c>
      <c r="F177" t="e">
        <f>'ES Data Entry'!#REF!</f>
        <v>#REF!</v>
      </c>
      <c r="G177" t="e" cm="1">
        <f t="array" ref="G177">_xlfn.IFS('ES Data Entry'!L178=2, "Virtual", 'ES Data Entry'!L178=1, "In-person",'ES Data Entry'!L178=3, "Hybrid")</f>
        <v>#N/A</v>
      </c>
      <c r="H177" t="e" cm="1">
        <f t="array" ref="H177">_xlfn.IFS('ES Data Entry'!H178= 1, "American Indian/Alaskan Native", 'ES Data Entry'!H178= 2, "Asian", 'ES Data Entry'!H178= 3, "Native Hawaiian/Pacific Islander", 'ES Data Entry'!H178= 4, "Black/African American",'ES Data Entry'!H178= 5,  "White", 'ES Data Entry'!H178= 6, "Other", 'ES Data Entry'!H178= 7, "Two races or more", 'ES Data Entry'!H178= 8, "Unknown")</f>
        <v>#N/A</v>
      </c>
      <c r="I177" t="e" cm="1">
        <f t="array" ref="I177">_xlfn.IFS('ES Data Entry'!I178=1, "Hispanic/Latino", 'ES Data Entry'!I178=2, "Not Hispanic/Latino", 'ES Data Entry'!I178=3, "Other")</f>
        <v>#N/A</v>
      </c>
      <c r="J177" t="e" cm="1">
        <f t="array" ref="J177">_xlfn.IFS('ES Data Entry'!J178= 1, "Male", 'ES Data Entry'!J178= 2, "Female", 'ES Data Entry'!J178= 3, "Transgender Male", 'ES Data Entry'!J178= 4, "Transgender Female",'ES Data Entry'!J178= 5, "Non-binary", 'ES Data Entry'!J178= 6, "Other", 'ES Data Entry'!J178= 7, "Unknown")</f>
        <v>#N/A</v>
      </c>
      <c r="K177" s="180">
        <f>'ES Data Entry'!K178</f>
        <v>0</v>
      </c>
      <c r="L177" s="291" t="e">
        <f>'ES Data Entry'!#REF!</f>
        <v>#REF!</v>
      </c>
      <c r="M177" t="e">
        <f>'ES Raw Data'!N180</f>
        <v>#DIV/0!</v>
      </c>
      <c r="N177" t="e">
        <f>'ES Raw Data'!O180</f>
        <v>#DIV/0!</v>
      </c>
      <c r="O177" t="e">
        <f>'ES Raw Data'!P180</f>
        <v>#DIV/0!</v>
      </c>
      <c r="P177" t="e">
        <f>'ES Raw Data'!Q180</f>
        <v>#DIV/0!</v>
      </c>
      <c r="Q177" t="e">
        <f>'ES Raw Data'!R180</f>
        <v>#DIV/0!</v>
      </c>
      <c r="R177" t="e">
        <f>'ES Raw Data'!S180</f>
        <v>#DIV/0!</v>
      </c>
      <c r="S177" t="e">
        <f>'ES Raw Data'!T180</f>
        <v>#DIV/0!</v>
      </c>
      <c r="T177" t="e">
        <f>'ES Raw Data'!U180</f>
        <v>#DIV/0!</v>
      </c>
      <c r="U177" t="e">
        <f>'ES Raw Data'!V180</f>
        <v>#DIV/0!</v>
      </c>
      <c r="V177" t="e">
        <f>'ES Raw Data'!W180</f>
        <v>#DIV/0!</v>
      </c>
    </row>
    <row r="178" spans="1:22">
      <c r="A178">
        <f>'ES Data Entry'!D179</f>
        <v>0</v>
      </c>
      <c r="B178">
        <f>'ES Data Entry'!E179</f>
        <v>0</v>
      </c>
      <c r="C178">
        <f>'ES Data Entry'!F179</f>
        <v>0</v>
      </c>
      <c r="D178" s="180" t="e">
        <f>'ES Data Entry'!#REF!</f>
        <v>#REF!</v>
      </c>
      <c r="E178" t="str" cm="1">
        <f t="array" ref="E178">_xlfn.IFS('ES Data Entry'!G179=0,"Kindergarten",'ES Data Entry'!G179=1,"1st Grade",'ES Data Entry'!G179=2,"2nd Grade",'ES Data Entry'!G179=3,"3rd Grade",'ES Data Entry'!G179=4,"4th Grade",'ES Data Entry'!G179=5,"5th Grade")</f>
        <v>Kindergarten</v>
      </c>
      <c r="F178" t="e">
        <f>'ES Data Entry'!#REF!</f>
        <v>#REF!</v>
      </c>
      <c r="G178" t="e" cm="1">
        <f t="array" ref="G178">_xlfn.IFS('ES Data Entry'!L179=2, "Virtual", 'ES Data Entry'!L179=1, "In-person",'ES Data Entry'!L179=3, "Hybrid")</f>
        <v>#N/A</v>
      </c>
      <c r="H178" t="e" cm="1">
        <f t="array" ref="H178">_xlfn.IFS('ES Data Entry'!H179= 1, "American Indian/Alaskan Native", 'ES Data Entry'!H179= 2, "Asian", 'ES Data Entry'!H179= 3, "Native Hawaiian/Pacific Islander", 'ES Data Entry'!H179= 4, "Black/African American",'ES Data Entry'!H179= 5,  "White", 'ES Data Entry'!H179= 6, "Other", 'ES Data Entry'!H179= 7, "Two races or more", 'ES Data Entry'!H179= 8, "Unknown")</f>
        <v>#N/A</v>
      </c>
      <c r="I178" t="e" cm="1">
        <f t="array" ref="I178">_xlfn.IFS('ES Data Entry'!I179=1, "Hispanic/Latino", 'ES Data Entry'!I179=2, "Not Hispanic/Latino", 'ES Data Entry'!I179=3, "Other")</f>
        <v>#N/A</v>
      </c>
      <c r="J178" t="e" cm="1">
        <f t="array" ref="J178">_xlfn.IFS('ES Data Entry'!J179= 1, "Male", 'ES Data Entry'!J179= 2, "Female", 'ES Data Entry'!J179= 3, "Transgender Male", 'ES Data Entry'!J179= 4, "Transgender Female",'ES Data Entry'!J179= 5, "Non-binary", 'ES Data Entry'!J179= 6, "Other", 'ES Data Entry'!J179= 7, "Unknown")</f>
        <v>#N/A</v>
      </c>
      <c r="K178" s="180">
        <f>'ES Data Entry'!K179</f>
        <v>0</v>
      </c>
      <c r="L178" s="291" t="e">
        <f>'ES Data Entry'!#REF!</f>
        <v>#REF!</v>
      </c>
      <c r="M178" t="e">
        <f>'ES Raw Data'!N181</f>
        <v>#DIV/0!</v>
      </c>
      <c r="N178" t="e">
        <f>'ES Raw Data'!O181</f>
        <v>#DIV/0!</v>
      </c>
      <c r="O178" t="e">
        <f>'ES Raw Data'!P181</f>
        <v>#DIV/0!</v>
      </c>
      <c r="P178" t="e">
        <f>'ES Raw Data'!Q181</f>
        <v>#DIV/0!</v>
      </c>
      <c r="Q178" t="e">
        <f>'ES Raw Data'!R181</f>
        <v>#DIV/0!</v>
      </c>
      <c r="R178" t="e">
        <f>'ES Raw Data'!S181</f>
        <v>#DIV/0!</v>
      </c>
      <c r="S178" t="e">
        <f>'ES Raw Data'!T181</f>
        <v>#DIV/0!</v>
      </c>
      <c r="T178" t="e">
        <f>'ES Raw Data'!U181</f>
        <v>#DIV/0!</v>
      </c>
      <c r="U178" t="e">
        <f>'ES Raw Data'!V181</f>
        <v>#DIV/0!</v>
      </c>
      <c r="V178" t="e">
        <f>'ES Raw Data'!W181</f>
        <v>#DIV/0!</v>
      </c>
    </row>
    <row r="179" spans="1:22">
      <c r="A179">
        <f>'ES Data Entry'!D180</f>
        <v>0</v>
      </c>
      <c r="B179">
        <f>'ES Data Entry'!E180</f>
        <v>0</v>
      </c>
      <c r="C179">
        <f>'ES Data Entry'!F180</f>
        <v>0</v>
      </c>
      <c r="D179" s="180" t="e">
        <f>'ES Data Entry'!#REF!</f>
        <v>#REF!</v>
      </c>
      <c r="E179" t="str" cm="1">
        <f t="array" ref="E179">_xlfn.IFS('ES Data Entry'!G180=0,"Kindergarten",'ES Data Entry'!G180=1,"1st Grade",'ES Data Entry'!G180=2,"2nd Grade",'ES Data Entry'!G180=3,"3rd Grade",'ES Data Entry'!G180=4,"4th Grade",'ES Data Entry'!G180=5,"5th Grade")</f>
        <v>Kindergarten</v>
      </c>
      <c r="F179" t="e">
        <f>'ES Data Entry'!#REF!</f>
        <v>#REF!</v>
      </c>
      <c r="G179" t="e" cm="1">
        <f t="array" ref="G179">_xlfn.IFS('ES Data Entry'!L180=2, "Virtual", 'ES Data Entry'!L180=1, "In-person",'ES Data Entry'!L180=3, "Hybrid")</f>
        <v>#N/A</v>
      </c>
      <c r="H179" t="e" cm="1">
        <f t="array" ref="H179">_xlfn.IFS('ES Data Entry'!H180= 1, "American Indian/Alaskan Native", 'ES Data Entry'!H180= 2, "Asian", 'ES Data Entry'!H180= 3, "Native Hawaiian/Pacific Islander", 'ES Data Entry'!H180= 4, "Black/African American",'ES Data Entry'!H180= 5,  "White", 'ES Data Entry'!H180= 6, "Other", 'ES Data Entry'!H180= 7, "Two races or more", 'ES Data Entry'!H180= 8, "Unknown")</f>
        <v>#N/A</v>
      </c>
      <c r="I179" t="e" cm="1">
        <f t="array" ref="I179">_xlfn.IFS('ES Data Entry'!I180=1, "Hispanic/Latino", 'ES Data Entry'!I180=2, "Not Hispanic/Latino", 'ES Data Entry'!I180=3, "Other")</f>
        <v>#N/A</v>
      </c>
      <c r="J179" t="e" cm="1">
        <f t="array" ref="J179">_xlfn.IFS('ES Data Entry'!J180= 1, "Male", 'ES Data Entry'!J180= 2, "Female", 'ES Data Entry'!J180= 3, "Transgender Male", 'ES Data Entry'!J180= 4, "Transgender Female",'ES Data Entry'!J180= 5, "Non-binary", 'ES Data Entry'!J180= 6, "Other", 'ES Data Entry'!J180= 7, "Unknown")</f>
        <v>#N/A</v>
      </c>
      <c r="K179" s="180">
        <f>'ES Data Entry'!K180</f>
        <v>0</v>
      </c>
      <c r="L179" s="291" t="e">
        <f>'ES Data Entry'!#REF!</f>
        <v>#REF!</v>
      </c>
      <c r="M179" t="e">
        <f>'ES Raw Data'!N182</f>
        <v>#DIV/0!</v>
      </c>
      <c r="N179" t="e">
        <f>'ES Raw Data'!O182</f>
        <v>#DIV/0!</v>
      </c>
      <c r="O179" t="e">
        <f>'ES Raw Data'!P182</f>
        <v>#DIV/0!</v>
      </c>
      <c r="P179" t="e">
        <f>'ES Raw Data'!Q182</f>
        <v>#DIV/0!</v>
      </c>
      <c r="Q179" t="e">
        <f>'ES Raw Data'!R182</f>
        <v>#DIV/0!</v>
      </c>
      <c r="R179" t="e">
        <f>'ES Raw Data'!S182</f>
        <v>#DIV/0!</v>
      </c>
      <c r="S179" t="e">
        <f>'ES Raw Data'!T182</f>
        <v>#DIV/0!</v>
      </c>
      <c r="T179" t="e">
        <f>'ES Raw Data'!U182</f>
        <v>#DIV/0!</v>
      </c>
      <c r="U179" t="e">
        <f>'ES Raw Data'!V182</f>
        <v>#DIV/0!</v>
      </c>
      <c r="V179" t="e">
        <f>'ES Raw Data'!W182</f>
        <v>#DIV/0!</v>
      </c>
    </row>
    <row r="180" spans="1:22">
      <c r="A180">
        <f>'ES Data Entry'!D181</f>
        <v>0</v>
      </c>
      <c r="B180">
        <f>'ES Data Entry'!E181</f>
        <v>0</v>
      </c>
      <c r="C180">
        <f>'ES Data Entry'!F181</f>
        <v>0</v>
      </c>
      <c r="D180" s="180" t="e">
        <f>'ES Data Entry'!#REF!</f>
        <v>#REF!</v>
      </c>
      <c r="E180" t="str" cm="1">
        <f t="array" ref="E180">_xlfn.IFS('ES Data Entry'!G181=0,"Kindergarten",'ES Data Entry'!G181=1,"1st Grade",'ES Data Entry'!G181=2,"2nd Grade",'ES Data Entry'!G181=3,"3rd Grade",'ES Data Entry'!G181=4,"4th Grade",'ES Data Entry'!G181=5,"5th Grade")</f>
        <v>Kindergarten</v>
      </c>
      <c r="F180" t="e">
        <f>'ES Data Entry'!#REF!</f>
        <v>#REF!</v>
      </c>
      <c r="G180" t="e" cm="1">
        <f t="array" ref="G180">_xlfn.IFS('ES Data Entry'!L181=2, "Virtual", 'ES Data Entry'!L181=1, "In-person",'ES Data Entry'!L181=3, "Hybrid")</f>
        <v>#N/A</v>
      </c>
      <c r="H180" t="e" cm="1">
        <f t="array" ref="H180">_xlfn.IFS('ES Data Entry'!H181= 1, "American Indian/Alaskan Native", 'ES Data Entry'!H181= 2, "Asian", 'ES Data Entry'!H181= 3, "Native Hawaiian/Pacific Islander", 'ES Data Entry'!H181= 4, "Black/African American",'ES Data Entry'!H181= 5,  "White", 'ES Data Entry'!H181= 6, "Other", 'ES Data Entry'!H181= 7, "Two races or more", 'ES Data Entry'!H181= 8, "Unknown")</f>
        <v>#N/A</v>
      </c>
      <c r="I180" t="e" cm="1">
        <f t="array" ref="I180">_xlfn.IFS('ES Data Entry'!I181=1, "Hispanic/Latino", 'ES Data Entry'!I181=2, "Not Hispanic/Latino", 'ES Data Entry'!I181=3, "Other")</f>
        <v>#N/A</v>
      </c>
      <c r="J180" t="e" cm="1">
        <f t="array" ref="J180">_xlfn.IFS('ES Data Entry'!J181= 1, "Male", 'ES Data Entry'!J181= 2, "Female", 'ES Data Entry'!J181= 3, "Transgender Male", 'ES Data Entry'!J181= 4, "Transgender Female",'ES Data Entry'!J181= 5, "Non-binary", 'ES Data Entry'!J181= 6, "Other", 'ES Data Entry'!J181= 7, "Unknown")</f>
        <v>#N/A</v>
      </c>
      <c r="K180" s="180">
        <f>'ES Data Entry'!K181</f>
        <v>0</v>
      </c>
      <c r="L180" s="291" t="e">
        <f>'ES Data Entry'!#REF!</f>
        <v>#REF!</v>
      </c>
      <c r="M180" t="e">
        <f>'ES Raw Data'!N183</f>
        <v>#DIV/0!</v>
      </c>
      <c r="N180" t="e">
        <f>'ES Raw Data'!O183</f>
        <v>#DIV/0!</v>
      </c>
      <c r="O180" t="e">
        <f>'ES Raw Data'!P183</f>
        <v>#DIV/0!</v>
      </c>
      <c r="P180" t="e">
        <f>'ES Raw Data'!Q183</f>
        <v>#DIV/0!</v>
      </c>
      <c r="Q180" t="e">
        <f>'ES Raw Data'!R183</f>
        <v>#DIV/0!</v>
      </c>
      <c r="R180" t="e">
        <f>'ES Raw Data'!S183</f>
        <v>#DIV/0!</v>
      </c>
      <c r="S180" t="e">
        <f>'ES Raw Data'!T183</f>
        <v>#DIV/0!</v>
      </c>
      <c r="T180" t="e">
        <f>'ES Raw Data'!U183</f>
        <v>#DIV/0!</v>
      </c>
      <c r="U180" t="e">
        <f>'ES Raw Data'!V183</f>
        <v>#DIV/0!</v>
      </c>
      <c r="V180" t="e">
        <f>'ES Raw Data'!W183</f>
        <v>#DIV/0!</v>
      </c>
    </row>
    <row r="181" spans="1:22">
      <c r="A181">
        <f>'ES Data Entry'!D182</f>
        <v>0</v>
      </c>
      <c r="B181">
        <f>'ES Data Entry'!E182</f>
        <v>0</v>
      </c>
      <c r="C181">
        <f>'ES Data Entry'!F182</f>
        <v>0</v>
      </c>
      <c r="D181" s="180" t="e">
        <f>'ES Data Entry'!#REF!</f>
        <v>#REF!</v>
      </c>
      <c r="E181" t="str" cm="1">
        <f t="array" ref="E181">_xlfn.IFS('ES Data Entry'!G182=0,"Kindergarten",'ES Data Entry'!G182=1,"1st Grade",'ES Data Entry'!G182=2,"2nd Grade",'ES Data Entry'!G182=3,"3rd Grade",'ES Data Entry'!G182=4,"4th Grade",'ES Data Entry'!G182=5,"5th Grade")</f>
        <v>Kindergarten</v>
      </c>
      <c r="F181" t="e">
        <f>'ES Data Entry'!#REF!</f>
        <v>#REF!</v>
      </c>
      <c r="G181" t="e" cm="1">
        <f t="array" ref="G181">_xlfn.IFS('ES Data Entry'!L182=2, "Virtual", 'ES Data Entry'!L182=1, "In-person",'ES Data Entry'!L182=3, "Hybrid")</f>
        <v>#N/A</v>
      </c>
      <c r="H181" t="e" cm="1">
        <f t="array" ref="H181">_xlfn.IFS('ES Data Entry'!H182= 1, "American Indian/Alaskan Native", 'ES Data Entry'!H182= 2, "Asian", 'ES Data Entry'!H182= 3, "Native Hawaiian/Pacific Islander", 'ES Data Entry'!H182= 4, "Black/African American",'ES Data Entry'!H182= 5,  "White", 'ES Data Entry'!H182= 6, "Other", 'ES Data Entry'!H182= 7, "Two races or more", 'ES Data Entry'!H182= 8, "Unknown")</f>
        <v>#N/A</v>
      </c>
      <c r="I181" t="e" cm="1">
        <f t="array" ref="I181">_xlfn.IFS('ES Data Entry'!I182=1, "Hispanic/Latino", 'ES Data Entry'!I182=2, "Not Hispanic/Latino", 'ES Data Entry'!I182=3, "Other")</f>
        <v>#N/A</v>
      </c>
      <c r="J181" t="e" cm="1">
        <f t="array" ref="J181">_xlfn.IFS('ES Data Entry'!J182= 1, "Male", 'ES Data Entry'!J182= 2, "Female", 'ES Data Entry'!J182= 3, "Transgender Male", 'ES Data Entry'!J182= 4, "Transgender Female",'ES Data Entry'!J182= 5, "Non-binary", 'ES Data Entry'!J182= 6, "Other", 'ES Data Entry'!J182= 7, "Unknown")</f>
        <v>#N/A</v>
      </c>
      <c r="K181" s="180">
        <f>'ES Data Entry'!K182</f>
        <v>0</v>
      </c>
      <c r="L181" s="291" t="e">
        <f>'ES Data Entry'!#REF!</f>
        <v>#REF!</v>
      </c>
      <c r="M181" t="e">
        <f>'ES Raw Data'!N184</f>
        <v>#DIV/0!</v>
      </c>
      <c r="N181" t="e">
        <f>'ES Raw Data'!O184</f>
        <v>#DIV/0!</v>
      </c>
      <c r="O181" t="e">
        <f>'ES Raw Data'!P184</f>
        <v>#DIV/0!</v>
      </c>
      <c r="P181" t="e">
        <f>'ES Raw Data'!Q184</f>
        <v>#DIV/0!</v>
      </c>
      <c r="Q181" t="e">
        <f>'ES Raw Data'!R184</f>
        <v>#DIV/0!</v>
      </c>
      <c r="R181" t="e">
        <f>'ES Raw Data'!S184</f>
        <v>#DIV/0!</v>
      </c>
      <c r="S181" t="e">
        <f>'ES Raw Data'!T184</f>
        <v>#DIV/0!</v>
      </c>
      <c r="T181" t="e">
        <f>'ES Raw Data'!U184</f>
        <v>#DIV/0!</v>
      </c>
      <c r="U181" t="e">
        <f>'ES Raw Data'!V184</f>
        <v>#DIV/0!</v>
      </c>
      <c r="V181" t="e">
        <f>'ES Raw Data'!W184</f>
        <v>#DIV/0!</v>
      </c>
    </row>
    <row r="182" spans="1:22">
      <c r="A182">
        <f>'ES Data Entry'!D183</f>
        <v>0</v>
      </c>
      <c r="B182">
        <f>'ES Data Entry'!E183</f>
        <v>0</v>
      </c>
      <c r="C182">
        <f>'ES Data Entry'!F183</f>
        <v>0</v>
      </c>
      <c r="D182" s="180" t="e">
        <f>'ES Data Entry'!#REF!</f>
        <v>#REF!</v>
      </c>
      <c r="E182" t="str" cm="1">
        <f t="array" ref="E182">_xlfn.IFS('ES Data Entry'!G183=0,"Kindergarten",'ES Data Entry'!G183=1,"1st Grade",'ES Data Entry'!G183=2,"2nd Grade",'ES Data Entry'!G183=3,"3rd Grade",'ES Data Entry'!G183=4,"4th Grade",'ES Data Entry'!G183=5,"5th Grade")</f>
        <v>Kindergarten</v>
      </c>
      <c r="F182" t="e">
        <f>'ES Data Entry'!#REF!</f>
        <v>#REF!</v>
      </c>
      <c r="G182" t="e" cm="1">
        <f t="array" ref="G182">_xlfn.IFS('ES Data Entry'!L183=2, "Virtual", 'ES Data Entry'!L183=1, "In-person",'ES Data Entry'!L183=3, "Hybrid")</f>
        <v>#N/A</v>
      </c>
      <c r="H182" t="e" cm="1">
        <f t="array" ref="H182">_xlfn.IFS('ES Data Entry'!H183= 1, "American Indian/Alaskan Native", 'ES Data Entry'!H183= 2, "Asian", 'ES Data Entry'!H183= 3, "Native Hawaiian/Pacific Islander", 'ES Data Entry'!H183= 4, "Black/African American",'ES Data Entry'!H183= 5,  "White", 'ES Data Entry'!H183= 6, "Other", 'ES Data Entry'!H183= 7, "Two races or more", 'ES Data Entry'!H183= 8, "Unknown")</f>
        <v>#N/A</v>
      </c>
      <c r="I182" t="e" cm="1">
        <f t="array" ref="I182">_xlfn.IFS('ES Data Entry'!I183=1, "Hispanic/Latino", 'ES Data Entry'!I183=2, "Not Hispanic/Latino", 'ES Data Entry'!I183=3, "Other")</f>
        <v>#N/A</v>
      </c>
      <c r="J182" t="e" cm="1">
        <f t="array" ref="J182">_xlfn.IFS('ES Data Entry'!J183= 1, "Male", 'ES Data Entry'!J183= 2, "Female", 'ES Data Entry'!J183= 3, "Transgender Male", 'ES Data Entry'!J183= 4, "Transgender Female",'ES Data Entry'!J183= 5, "Non-binary", 'ES Data Entry'!J183= 6, "Other", 'ES Data Entry'!J183= 7, "Unknown")</f>
        <v>#N/A</v>
      </c>
      <c r="K182" s="180">
        <f>'ES Data Entry'!K183</f>
        <v>0</v>
      </c>
      <c r="L182" s="291" t="e">
        <f>'ES Data Entry'!#REF!</f>
        <v>#REF!</v>
      </c>
      <c r="M182" t="e">
        <f>'ES Raw Data'!N185</f>
        <v>#DIV/0!</v>
      </c>
      <c r="N182" t="e">
        <f>'ES Raw Data'!O185</f>
        <v>#DIV/0!</v>
      </c>
      <c r="O182" t="e">
        <f>'ES Raw Data'!P185</f>
        <v>#DIV/0!</v>
      </c>
      <c r="P182" t="e">
        <f>'ES Raw Data'!Q185</f>
        <v>#DIV/0!</v>
      </c>
      <c r="Q182" t="e">
        <f>'ES Raw Data'!R185</f>
        <v>#DIV/0!</v>
      </c>
      <c r="R182" t="e">
        <f>'ES Raw Data'!S185</f>
        <v>#DIV/0!</v>
      </c>
      <c r="S182" t="e">
        <f>'ES Raw Data'!T185</f>
        <v>#DIV/0!</v>
      </c>
      <c r="T182" t="e">
        <f>'ES Raw Data'!U185</f>
        <v>#DIV/0!</v>
      </c>
      <c r="U182" t="e">
        <f>'ES Raw Data'!V185</f>
        <v>#DIV/0!</v>
      </c>
      <c r="V182" t="e">
        <f>'ES Raw Data'!W185</f>
        <v>#DIV/0!</v>
      </c>
    </row>
    <row r="183" spans="1:22">
      <c r="A183">
        <f>'ES Data Entry'!D184</f>
        <v>0</v>
      </c>
      <c r="B183">
        <f>'ES Data Entry'!E184</f>
        <v>0</v>
      </c>
      <c r="C183">
        <f>'ES Data Entry'!F184</f>
        <v>0</v>
      </c>
      <c r="D183" s="180" t="e">
        <f>'ES Data Entry'!#REF!</f>
        <v>#REF!</v>
      </c>
      <c r="E183" t="str" cm="1">
        <f t="array" ref="E183">_xlfn.IFS('ES Data Entry'!G184=0,"Kindergarten",'ES Data Entry'!G184=1,"1st Grade",'ES Data Entry'!G184=2,"2nd Grade",'ES Data Entry'!G184=3,"3rd Grade",'ES Data Entry'!G184=4,"4th Grade",'ES Data Entry'!G184=5,"5th Grade")</f>
        <v>Kindergarten</v>
      </c>
      <c r="F183" t="e">
        <f>'ES Data Entry'!#REF!</f>
        <v>#REF!</v>
      </c>
      <c r="G183" t="e" cm="1">
        <f t="array" ref="G183">_xlfn.IFS('ES Data Entry'!L184=2, "Virtual", 'ES Data Entry'!L184=1, "In-person",'ES Data Entry'!L184=3, "Hybrid")</f>
        <v>#N/A</v>
      </c>
      <c r="H183" t="e" cm="1">
        <f t="array" ref="H183">_xlfn.IFS('ES Data Entry'!H184= 1, "American Indian/Alaskan Native", 'ES Data Entry'!H184= 2, "Asian", 'ES Data Entry'!H184= 3, "Native Hawaiian/Pacific Islander", 'ES Data Entry'!H184= 4, "Black/African American",'ES Data Entry'!H184= 5,  "White", 'ES Data Entry'!H184= 6, "Other", 'ES Data Entry'!H184= 7, "Two races or more", 'ES Data Entry'!H184= 8, "Unknown")</f>
        <v>#N/A</v>
      </c>
      <c r="I183" t="e" cm="1">
        <f t="array" ref="I183">_xlfn.IFS('ES Data Entry'!I184=1, "Hispanic/Latino", 'ES Data Entry'!I184=2, "Not Hispanic/Latino", 'ES Data Entry'!I184=3, "Other")</f>
        <v>#N/A</v>
      </c>
      <c r="J183" t="e" cm="1">
        <f t="array" ref="J183">_xlfn.IFS('ES Data Entry'!J184= 1, "Male", 'ES Data Entry'!J184= 2, "Female", 'ES Data Entry'!J184= 3, "Transgender Male", 'ES Data Entry'!J184= 4, "Transgender Female",'ES Data Entry'!J184= 5, "Non-binary", 'ES Data Entry'!J184= 6, "Other", 'ES Data Entry'!J184= 7, "Unknown")</f>
        <v>#N/A</v>
      </c>
      <c r="K183" s="180">
        <f>'ES Data Entry'!K184</f>
        <v>0</v>
      </c>
      <c r="L183" s="291" t="e">
        <f>'ES Data Entry'!#REF!</f>
        <v>#REF!</v>
      </c>
      <c r="M183" t="e">
        <f>'ES Raw Data'!N186</f>
        <v>#DIV/0!</v>
      </c>
      <c r="N183" t="e">
        <f>'ES Raw Data'!O186</f>
        <v>#DIV/0!</v>
      </c>
      <c r="O183" t="e">
        <f>'ES Raw Data'!P186</f>
        <v>#DIV/0!</v>
      </c>
      <c r="P183" t="e">
        <f>'ES Raw Data'!Q186</f>
        <v>#DIV/0!</v>
      </c>
      <c r="Q183" t="e">
        <f>'ES Raw Data'!R186</f>
        <v>#DIV/0!</v>
      </c>
      <c r="R183" t="e">
        <f>'ES Raw Data'!S186</f>
        <v>#DIV/0!</v>
      </c>
      <c r="S183" t="e">
        <f>'ES Raw Data'!T186</f>
        <v>#DIV/0!</v>
      </c>
      <c r="T183" t="e">
        <f>'ES Raw Data'!U186</f>
        <v>#DIV/0!</v>
      </c>
      <c r="U183" t="e">
        <f>'ES Raw Data'!V186</f>
        <v>#DIV/0!</v>
      </c>
      <c r="V183" t="e">
        <f>'ES Raw Data'!W186</f>
        <v>#DIV/0!</v>
      </c>
    </row>
    <row r="184" spans="1:22">
      <c r="A184">
        <f>'ES Data Entry'!D185</f>
        <v>0</v>
      </c>
      <c r="B184">
        <f>'ES Data Entry'!E185</f>
        <v>0</v>
      </c>
      <c r="C184">
        <f>'ES Data Entry'!F185</f>
        <v>0</v>
      </c>
      <c r="D184" s="180" t="e">
        <f>'ES Data Entry'!#REF!</f>
        <v>#REF!</v>
      </c>
      <c r="E184" t="str" cm="1">
        <f t="array" ref="E184">_xlfn.IFS('ES Data Entry'!G185=0,"Kindergarten",'ES Data Entry'!G185=1,"1st Grade",'ES Data Entry'!G185=2,"2nd Grade",'ES Data Entry'!G185=3,"3rd Grade",'ES Data Entry'!G185=4,"4th Grade",'ES Data Entry'!G185=5,"5th Grade")</f>
        <v>Kindergarten</v>
      </c>
      <c r="F184" t="e">
        <f>'ES Data Entry'!#REF!</f>
        <v>#REF!</v>
      </c>
      <c r="G184" t="e" cm="1">
        <f t="array" ref="G184">_xlfn.IFS('ES Data Entry'!L185=2, "Virtual", 'ES Data Entry'!L185=1, "In-person",'ES Data Entry'!L185=3, "Hybrid")</f>
        <v>#N/A</v>
      </c>
      <c r="H184" t="e" cm="1">
        <f t="array" ref="H184">_xlfn.IFS('ES Data Entry'!H185= 1, "American Indian/Alaskan Native", 'ES Data Entry'!H185= 2, "Asian", 'ES Data Entry'!H185= 3, "Native Hawaiian/Pacific Islander", 'ES Data Entry'!H185= 4, "Black/African American",'ES Data Entry'!H185= 5,  "White", 'ES Data Entry'!H185= 6, "Other", 'ES Data Entry'!H185= 7, "Two races or more", 'ES Data Entry'!H185= 8, "Unknown")</f>
        <v>#N/A</v>
      </c>
      <c r="I184" t="e" cm="1">
        <f t="array" ref="I184">_xlfn.IFS('ES Data Entry'!I185=1, "Hispanic/Latino", 'ES Data Entry'!I185=2, "Not Hispanic/Latino", 'ES Data Entry'!I185=3, "Other")</f>
        <v>#N/A</v>
      </c>
      <c r="J184" t="e" cm="1">
        <f t="array" ref="J184">_xlfn.IFS('ES Data Entry'!J185= 1, "Male", 'ES Data Entry'!J185= 2, "Female", 'ES Data Entry'!J185= 3, "Transgender Male", 'ES Data Entry'!J185= 4, "Transgender Female",'ES Data Entry'!J185= 5, "Non-binary", 'ES Data Entry'!J185= 6, "Other", 'ES Data Entry'!J185= 7, "Unknown")</f>
        <v>#N/A</v>
      </c>
      <c r="K184" s="180">
        <f>'ES Data Entry'!K185</f>
        <v>0</v>
      </c>
      <c r="L184" s="291" t="e">
        <f>'ES Data Entry'!#REF!</f>
        <v>#REF!</v>
      </c>
      <c r="M184" t="e">
        <f>'ES Raw Data'!N187</f>
        <v>#DIV/0!</v>
      </c>
      <c r="N184" t="e">
        <f>'ES Raw Data'!O187</f>
        <v>#DIV/0!</v>
      </c>
      <c r="O184" t="e">
        <f>'ES Raw Data'!P187</f>
        <v>#DIV/0!</v>
      </c>
      <c r="P184" t="e">
        <f>'ES Raw Data'!Q187</f>
        <v>#DIV/0!</v>
      </c>
      <c r="Q184" t="e">
        <f>'ES Raw Data'!R187</f>
        <v>#DIV/0!</v>
      </c>
      <c r="R184" t="e">
        <f>'ES Raw Data'!S187</f>
        <v>#DIV/0!</v>
      </c>
      <c r="S184" t="e">
        <f>'ES Raw Data'!T187</f>
        <v>#DIV/0!</v>
      </c>
      <c r="T184" t="e">
        <f>'ES Raw Data'!U187</f>
        <v>#DIV/0!</v>
      </c>
      <c r="U184" t="e">
        <f>'ES Raw Data'!V187</f>
        <v>#DIV/0!</v>
      </c>
      <c r="V184" t="e">
        <f>'ES Raw Data'!W187</f>
        <v>#DIV/0!</v>
      </c>
    </row>
    <row r="185" spans="1:22">
      <c r="A185">
        <f>'ES Data Entry'!D186</f>
        <v>0</v>
      </c>
      <c r="B185">
        <f>'ES Data Entry'!E186</f>
        <v>0</v>
      </c>
      <c r="C185">
        <f>'ES Data Entry'!F186</f>
        <v>0</v>
      </c>
      <c r="D185" s="180" t="e">
        <f>'ES Data Entry'!#REF!</f>
        <v>#REF!</v>
      </c>
      <c r="E185" t="str" cm="1">
        <f t="array" ref="E185">_xlfn.IFS('ES Data Entry'!G186=0,"Kindergarten",'ES Data Entry'!G186=1,"1st Grade",'ES Data Entry'!G186=2,"2nd Grade",'ES Data Entry'!G186=3,"3rd Grade",'ES Data Entry'!G186=4,"4th Grade",'ES Data Entry'!G186=5,"5th Grade")</f>
        <v>Kindergarten</v>
      </c>
      <c r="F185" t="e">
        <f>'ES Data Entry'!#REF!</f>
        <v>#REF!</v>
      </c>
      <c r="G185" t="e" cm="1">
        <f t="array" ref="G185">_xlfn.IFS('ES Data Entry'!L186=2, "Virtual", 'ES Data Entry'!L186=1, "In-person",'ES Data Entry'!L186=3, "Hybrid")</f>
        <v>#N/A</v>
      </c>
      <c r="H185" t="e" cm="1">
        <f t="array" ref="H185">_xlfn.IFS('ES Data Entry'!H186= 1, "American Indian/Alaskan Native", 'ES Data Entry'!H186= 2, "Asian", 'ES Data Entry'!H186= 3, "Native Hawaiian/Pacific Islander", 'ES Data Entry'!H186= 4, "Black/African American",'ES Data Entry'!H186= 5,  "White", 'ES Data Entry'!H186= 6, "Other", 'ES Data Entry'!H186= 7, "Two races or more", 'ES Data Entry'!H186= 8, "Unknown")</f>
        <v>#N/A</v>
      </c>
      <c r="I185" t="e" cm="1">
        <f t="array" ref="I185">_xlfn.IFS('ES Data Entry'!I186=1, "Hispanic/Latino", 'ES Data Entry'!I186=2, "Not Hispanic/Latino", 'ES Data Entry'!I186=3, "Other")</f>
        <v>#N/A</v>
      </c>
      <c r="J185" t="e" cm="1">
        <f t="array" ref="J185">_xlfn.IFS('ES Data Entry'!J186= 1, "Male", 'ES Data Entry'!J186= 2, "Female", 'ES Data Entry'!J186= 3, "Transgender Male", 'ES Data Entry'!J186= 4, "Transgender Female",'ES Data Entry'!J186= 5, "Non-binary", 'ES Data Entry'!J186= 6, "Other", 'ES Data Entry'!J186= 7, "Unknown")</f>
        <v>#N/A</v>
      </c>
      <c r="K185" s="180">
        <f>'ES Data Entry'!K186</f>
        <v>0</v>
      </c>
      <c r="L185" s="291" t="e">
        <f>'ES Data Entry'!#REF!</f>
        <v>#REF!</v>
      </c>
      <c r="M185" t="e">
        <f>'ES Raw Data'!N188</f>
        <v>#DIV/0!</v>
      </c>
      <c r="N185" t="e">
        <f>'ES Raw Data'!O188</f>
        <v>#DIV/0!</v>
      </c>
      <c r="O185" t="e">
        <f>'ES Raw Data'!P188</f>
        <v>#DIV/0!</v>
      </c>
      <c r="P185" t="e">
        <f>'ES Raw Data'!Q188</f>
        <v>#DIV/0!</v>
      </c>
      <c r="Q185" t="e">
        <f>'ES Raw Data'!R188</f>
        <v>#DIV/0!</v>
      </c>
      <c r="R185" t="e">
        <f>'ES Raw Data'!S188</f>
        <v>#DIV/0!</v>
      </c>
      <c r="S185" t="e">
        <f>'ES Raw Data'!T188</f>
        <v>#DIV/0!</v>
      </c>
      <c r="T185" t="e">
        <f>'ES Raw Data'!U188</f>
        <v>#DIV/0!</v>
      </c>
      <c r="U185" t="e">
        <f>'ES Raw Data'!V188</f>
        <v>#DIV/0!</v>
      </c>
      <c r="V185" t="e">
        <f>'ES Raw Data'!W188</f>
        <v>#DIV/0!</v>
      </c>
    </row>
    <row r="186" spans="1:22">
      <c r="A186">
        <f>'ES Data Entry'!D187</f>
        <v>0</v>
      </c>
      <c r="B186">
        <f>'ES Data Entry'!E187</f>
        <v>0</v>
      </c>
      <c r="C186">
        <f>'ES Data Entry'!F187</f>
        <v>0</v>
      </c>
      <c r="D186" s="180" t="e">
        <f>'ES Data Entry'!#REF!</f>
        <v>#REF!</v>
      </c>
      <c r="E186" t="str" cm="1">
        <f t="array" ref="E186">_xlfn.IFS('ES Data Entry'!G187=0,"Kindergarten",'ES Data Entry'!G187=1,"1st Grade",'ES Data Entry'!G187=2,"2nd Grade",'ES Data Entry'!G187=3,"3rd Grade",'ES Data Entry'!G187=4,"4th Grade",'ES Data Entry'!G187=5,"5th Grade")</f>
        <v>Kindergarten</v>
      </c>
      <c r="F186" t="e">
        <f>'ES Data Entry'!#REF!</f>
        <v>#REF!</v>
      </c>
      <c r="G186" t="e" cm="1">
        <f t="array" ref="G186">_xlfn.IFS('ES Data Entry'!L187=2, "Virtual", 'ES Data Entry'!L187=1, "In-person",'ES Data Entry'!L187=3, "Hybrid")</f>
        <v>#N/A</v>
      </c>
      <c r="H186" t="e" cm="1">
        <f t="array" ref="H186">_xlfn.IFS('ES Data Entry'!H187= 1, "American Indian/Alaskan Native", 'ES Data Entry'!H187= 2, "Asian", 'ES Data Entry'!H187= 3, "Native Hawaiian/Pacific Islander", 'ES Data Entry'!H187= 4, "Black/African American",'ES Data Entry'!H187= 5,  "White", 'ES Data Entry'!H187= 6, "Other", 'ES Data Entry'!H187= 7, "Two races or more", 'ES Data Entry'!H187= 8, "Unknown")</f>
        <v>#N/A</v>
      </c>
      <c r="I186" t="e" cm="1">
        <f t="array" ref="I186">_xlfn.IFS('ES Data Entry'!I187=1, "Hispanic/Latino", 'ES Data Entry'!I187=2, "Not Hispanic/Latino", 'ES Data Entry'!I187=3, "Other")</f>
        <v>#N/A</v>
      </c>
      <c r="J186" t="e" cm="1">
        <f t="array" ref="J186">_xlfn.IFS('ES Data Entry'!J187= 1, "Male", 'ES Data Entry'!J187= 2, "Female", 'ES Data Entry'!J187= 3, "Transgender Male", 'ES Data Entry'!J187= 4, "Transgender Female",'ES Data Entry'!J187= 5, "Non-binary", 'ES Data Entry'!J187= 6, "Other", 'ES Data Entry'!J187= 7, "Unknown")</f>
        <v>#N/A</v>
      </c>
      <c r="K186" s="180">
        <f>'ES Data Entry'!K187</f>
        <v>0</v>
      </c>
      <c r="L186" s="291" t="e">
        <f>'ES Data Entry'!#REF!</f>
        <v>#REF!</v>
      </c>
      <c r="M186" t="e">
        <f>'ES Raw Data'!N189</f>
        <v>#DIV/0!</v>
      </c>
      <c r="N186" t="e">
        <f>'ES Raw Data'!O189</f>
        <v>#DIV/0!</v>
      </c>
      <c r="O186" t="e">
        <f>'ES Raw Data'!P189</f>
        <v>#DIV/0!</v>
      </c>
      <c r="P186" t="e">
        <f>'ES Raw Data'!Q189</f>
        <v>#DIV/0!</v>
      </c>
      <c r="Q186" t="e">
        <f>'ES Raw Data'!R189</f>
        <v>#DIV/0!</v>
      </c>
      <c r="R186" t="e">
        <f>'ES Raw Data'!S189</f>
        <v>#DIV/0!</v>
      </c>
      <c r="S186" t="e">
        <f>'ES Raw Data'!T189</f>
        <v>#DIV/0!</v>
      </c>
      <c r="T186" t="e">
        <f>'ES Raw Data'!U189</f>
        <v>#DIV/0!</v>
      </c>
      <c r="U186" t="e">
        <f>'ES Raw Data'!V189</f>
        <v>#DIV/0!</v>
      </c>
      <c r="V186" t="e">
        <f>'ES Raw Data'!W189</f>
        <v>#DIV/0!</v>
      </c>
    </row>
    <row r="187" spans="1:22">
      <c r="A187">
        <f>'ES Data Entry'!D188</f>
        <v>0</v>
      </c>
      <c r="B187">
        <f>'ES Data Entry'!E188</f>
        <v>0</v>
      </c>
      <c r="C187">
        <f>'ES Data Entry'!F188</f>
        <v>0</v>
      </c>
      <c r="D187" s="180" t="e">
        <f>'ES Data Entry'!#REF!</f>
        <v>#REF!</v>
      </c>
      <c r="E187" t="str" cm="1">
        <f t="array" ref="E187">_xlfn.IFS('ES Data Entry'!G188=0,"Kindergarten",'ES Data Entry'!G188=1,"1st Grade",'ES Data Entry'!G188=2,"2nd Grade",'ES Data Entry'!G188=3,"3rd Grade",'ES Data Entry'!G188=4,"4th Grade",'ES Data Entry'!G188=5,"5th Grade")</f>
        <v>Kindergarten</v>
      </c>
      <c r="F187" t="e">
        <f>'ES Data Entry'!#REF!</f>
        <v>#REF!</v>
      </c>
      <c r="G187" t="e" cm="1">
        <f t="array" ref="G187">_xlfn.IFS('ES Data Entry'!L188=2, "Virtual", 'ES Data Entry'!L188=1, "In-person",'ES Data Entry'!L188=3, "Hybrid")</f>
        <v>#N/A</v>
      </c>
      <c r="H187" t="e" cm="1">
        <f t="array" ref="H187">_xlfn.IFS('ES Data Entry'!H188= 1, "American Indian/Alaskan Native", 'ES Data Entry'!H188= 2, "Asian", 'ES Data Entry'!H188= 3, "Native Hawaiian/Pacific Islander", 'ES Data Entry'!H188= 4, "Black/African American",'ES Data Entry'!H188= 5,  "White", 'ES Data Entry'!H188= 6, "Other", 'ES Data Entry'!H188= 7, "Two races or more", 'ES Data Entry'!H188= 8, "Unknown")</f>
        <v>#N/A</v>
      </c>
      <c r="I187" t="e" cm="1">
        <f t="array" ref="I187">_xlfn.IFS('ES Data Entry'!I188=1, "Hispanic/Latino", 'ES Data Entry'!I188=2, "Not Hispanic/Latino", 'ES Data Entry'!I188=3, "Other")</f>
        <v>#N/A</v>
      </c>
      <c r="J187" t="e" cm="1">
        <f t="array" ref="J187">_xlfn.IFS('ES Data Entry'!J188= 1, "Male", 'ES Data Entry'!J188= 2, "Female", 'ES Data Entry'!J188= 3, "Transgender Male", 'ES Data Entry'!J188= 4, "Transgender Female",'ES Data Entry'!J188= 5, "Non-binary", 'ES Data Entry'!J188= 6, "Other", 'ES Data Entry'!J188= 7, "Unknown")</f>
        <v>#N/A</v>
      </c>
      <c r="K187" s="180">
        <f>'ES Data Entry'!K188</f>
        <v>0</v>
      </c>
      <c r="L187" s="291" t="e">
        <f>'ES Data Entry'!#REF!</f>
        <v>#REF!</v>
      </c>
      <c r="M187" t="e">
        <f>'ES Raw Data'!N190</f>
        <v>#DIV/0!</v>
      </c>
      <c r="N187" t="e">
        <f>'ES Raw Data'!O190</f>
        <v>#DIV/0!</v>
      </c>
      <c r="O187" t="e">
        <f>'ES Raw Data'!P190</f>
        <v>#DIV/0!</v>
      </c>
      <c r="P187" t="e">
        <f>'ES Raw Data'!Q190</f>
        <v>#DIV/0!</v>
      </c>
      <c r="Q187" t="e">
        <f>'ES Raw Data'!R190</f>
        <v>#DIV/0!</v>
      </c>
      <c r="R187" t="e">
        <f>'ES Raw Data'!S190</f>
        <v>#DIV/0!</v>
      </c>
      <c r="S187" t="e">
        <f>'ES Raw Data'!T190</f>
        <v>#DIV/0!</v>
      </c>
      <c r="T187" t="e">
        <f>'ES Raw Data'!U190</f>
        <v>#DIV/0!</v>
      </c>
      <c r="U187" t="e">
        <f>'ES Raw Data'!V190</f>
        <v>#DIV/0!</v>
      </c>
      <c r="V187" t="e">
        <f>'ES Raw Data'!W190</f>
        <v>#DIV/0!</v>
      </c>
    </row>
    <row r="188" spans="1:22">
      <c r="A188">
        <f>'ES Data Entry'!D189</f>
        <v>0</v>
      </c>
      <c r="B188">
        <f>'ES Data Entry'!E189</f>
        <v>0</v>
      </c>
      <c r="C188">
        <f>'ES Data Entry'!F189</f>
        <v>0</v>
      </c>
      <c r="D188" s="180" t="e">
        <f>'ES Data Entry'!#REF!</f>
        <v>#REF!</v>
      </c>
      <c r="E188" t="str" cm="1">
        <f t="array" ref="E188">_xlfn.IFS('ES Data Entry'!G189=0,"Kindergarten",'ES Data Entry'!G189=1,"1st Grade",'ES Data Entry'!G189=2,"2nd Grade",'ES Data Entry'!G189=3,"3rd Grade",'ES Data Entry'!G189=4,"4th Grade",'ES Data Entry'!G189=5,"5th Grade")</f>
        <v>Kindergarten</v>
      </c>
      <c r="F188" t="e">
        <f>'ES Data Entry'!#REF!</f>
        <v>#REF!</v>
      </c>
      <c r="G188" t="e" cm="1">
        <f t="array" ref="G188">_xlfn.IFS('ES Data Entry'!L189=2, "Virtual", 'ES Data Entry'!L189=1, "In-person",'ES Data Entry'!L189=3, "Hybrid")</f>
        <v>#N/A</v>
      </c>
      <c r="H188" t="e" cm="1">
        <f t="array" ref="H188">_xlfn.IFS('ES Data Entry'!H189= 1, "American Indian/Alaskan Native", 'ES Data Entry'!H189= 2, "Asian", 'ES Data Entry'!H189= 3, "Native Hawaiian/Pacific Islander", 'ES Data Entry'!H189= 4, "Black/African American",'ES Data Entry'!H189= 5,  "White", 'ES Data Entry'!H189= 6, "Other", 'ES Data Entry'!H189= 7, "Two races or more", 'ES Data Entry'!H189= 8, "Unknown")</f>
        <v>#N/A</v>
      </c>
      <c r="I188" t="e" cm="1">
        <f t="array" ref="I188">_xlfn.IFS('ES Data Entry'!I189=1, "Hispanic/Latino", 'ES Data Entry'!I189=2, "Not Hispanic/Latino", 'ES Data Entry'!I189=3, "Other")</f>
        <v>#N/A</v>
      </c>
      <c r="J188" t="e" cm="1">
        <f t="array" ref="J188">_xlfn.IFS('ES Data Entry'!J189= 1, "Male", 'ES Data Entry'!J189= 2, "Female", 'ES Data Entry'!J189= 3, "Transgender Male", 'ES Data Entry'!J189= 4, "Transgender Female",'ES Data Entry'!J189= 5, "Non-binary", 'ES Data Entry'!J189= 6, "Other", 'ES Data Entry'!J189= 7, "Unknown")</f>
        <v>#N/A</v>
      </c>
      <c r="K188" s="180">
        <f>'ES Data Entry'!K189</f>
        <v>0</v>
      </c>
      <c r="L188" s="291" t="e">
        <f>'ES Data Entry'!#REF!</f>
        <v>#REF!</v>
      </c>
      <c r="M188" t="e">
        <f>'ES Raw Data'!N191</f>
        <v>#DIV/0!</v>
      </c>
      <c r="N188" t="e">
        <f>'ES Raw Data'!O191</f>
        <v>#DIV/0!</v>
      </c>
      <c r="O188" t="e">
        <f>'ES Raw Data'!P191</f>
        <v>#DIV/0!</v>
      </c>
      <c r="P188" t="e">
        <f>'ES Raw Data'!Q191</f>
        <v>#DIV/0!</v>
      </c>
      <c r="Q188" t="e">
        <f>'ES Raw Data'!R191</f>
        <v>#DIV/0!</v>
      </c>
      <c r="R188" t="e">
        <f>'ES Raw Data'!S191</f>
        <v>#DIV/0!</v>
      </c>
      <c r="S188" t="e">
        <f>'ES Raw Data'!T191</f>
        <v>#DIV/0!</v>
      </c>
      <c r="T188" t="e">
        <f>'ES Raw Data'!U191</f>
        <v>#DIV/0!</v>
      </c>
      <c r="U188" t="e">
        <f>'ES Raw Data'!V191</f>
        <v>#DIV/0!</v>
      </c>
      <c r="V188" t="e">
        <f>'ES Raw Data'!W191</f>
        <v>#DIV/0!</v>
      </c>
    </row>
    <row r="189" spans="1:22">
      <c r="A189">
        <f>'ES Data Entry'!D190</f>
        <v>0</v>
      </c>
      <c r="B189">
        <f>'ES Data Entry'!E190</f>
        <v>0</v>
      </c>
      <c r="C189">
        <f>'ES Data Entry'!F190</f>
        <v>0</v>
      </c>
      <c r="D189" s="180" t="e">
        <f>'ES Data Entry'!#REF!</f>
        <v>#REF!</v>
      </c>
      <c r="E189" t="str" cm="1">
        <f t="array" ref="E189">_xlfn.IFS('ES Data Entry'!G190=0,"Kindergarten",'ES Data Entry'!G190=1,"1st Grade",'ES Data Entry'!G190=2,"2nd Grade",'ES Data Entry'!G190=3,"3rd Grade",'ES Data Entry'!G190=4,"4th Grade",'ES Data Entry'!G190=5,"5th Grade")</f>
        <v>Kindergarten</v>
      </c>
      <c r="F189" t="e">
        <f>'ES Data Entry'!#REF!</f>
        <v>#REF!</v>
      </c>
      <c r="G189" t="e" cm="1">
        <f t="array" ref="G189">_xlfn.IFS('ES Data Entry'!L190=2, "Virtual", 'ES Data Entry'!L190=1, "In-person",'ES Data Entry'!L190=3, "Hybrid")</f>
        <v>#N/A</v>
      </c>
      <c r="H189" t="e" cm="1">
        <f t="array" ref="H189">_xlfn.IFS('ES Data Entry'!H190= 1, "American Indian/Alaskan Native", 'ES Data Entry'!H190= 2, "Asian", 'ES Data Entry'!H190= 3, "Native Hawaiian/Pacific Islander", 'ES Data Entry'!H190= 4, "Black/African American",'ES Data Entry'!H190= 5,  "White", 'ES Data Entry'!H190= 6, "Other", 'ES Data Entry'!H190= 7, "Two races or more", 'ES Data Entry'!H190= 8, "Unknown")</f>
        <v>#N/A</v>
      </c>
      <c r="I189" t="e" cm="1">
        <f t="array" ref="I189">_xlfn.IFS('ES Data Entry'!I190=1, "Hispanic/Latino", 'ES Data Entry'!I190=2, "Not Hispanic/Latino", 'ES Data Entry'!I190=3, "Other")</f>
        <v>#N/A</v>
      </c>
      <c r="J189" t="e" cm="1">
        <f t="array" ref="J189">_xlfn.IFS('ES Data Entry'!J190= 1, "Male", 'ES Data Entry'!J190= 2, "Female", 'ES Data Entry'!J190= 3, "Transgender Male", 'ES Data Entry'!J190= 4, "Transgender Female",'ES Data Entry'!J190= 5, "Non-binary", 'ES Data Entry'!J190= 6, "Other", 'ES Data Entry'!J190= 7, "Unknown")</f>
        <v>#N/A</v>
      </c>
      <c r="K189" s="180">
        <f>'ES Data Entry'!K190</f>
        <v>0</v>
      </c>
      <c r="L189" s="291" t="e">
        <f>'ES Data Entry'!#REF!</f>
        <v>#REF!</v>
      </c>
      <c r="M189" t="e">
        <f>'ES Raw Data'!N192</f>
        <v>#DIV/0!</v>
      </c>
      <c r="N189" t="e">
        <f>'ES Raw Data'!O192</f>
        <v>#DIV/0!</v>
      </c>
      <c r="O189" t="e">
        <f>'ES Raw Data'!P192</f>
        <v>#DIV/0!</v>
      </c>
      <c r="P189" t="e">
        <f>'ES Raw Data'!Q192</f>
        <v>#DIV/0!</v>
      </c>
      <c r="Q189" t="e">
        <f>'ES Raw Data'!R192</f>
        <v>#DIV/0!</v>
      </c>
      <c r="R189" t="e">
        <f>'ES Raw Data'!S192</f>
        <v>#DIV/0!</v>
      </c>
      <c r="S189" t="e">
        <f>'ES Raw Data'!T192</f>
        <v>#DIV/0!</v>
      </c>
      <c r="T189" t="e">
        <f>'ES Raw Data'!U192</f>
        <v>#DIV/0!</v>
      </c>
      <c r="U189" t="e">
        <f>'ES Raw Data'!V192</f>
        <v>#DIV/0!</v>
      </c>
      <c r="V189" t="e">
        <f>'ES Raw Data'!W192</f>
        <v>#DIV/0!</v>
      </c>
    </row>
    <row r="190" spans="1:22">
      <c r="A190">
        <f>'ES Data Entry'!D191</f>
        <v>0</v>
      </c>
      <c r="B190">
        <f>'ES Data Entry'!E191</f>
        <v>0</v>
      </c>
      <c r="C190">
        <f>'ES Data Entry'!F191</f>
        <v>0</v>
      </c>
      <c r="D190" s="180" t="e">
        <f>'ES Data Entry'!#REF!</f>
        <v>#REF!</v>
      </c>
      <c r="E190" t="str" cm="1">
        <f t="array" ref="E190">_xlfn.IFS('ES Data Entry'!G191=0,"Kindergarten",'ES Data Entry'!G191=1,"1st Grade",'ES Data Entry'!G191=2,"2nd Grade",'ES Data Entry'!G191=3,"3rd Grade",'ES Data Entry'!G191=4,"4th Grade",'ES Data Entry'!G191=5,"5th Grade")</f>
        <v>Kindergarten</v>
      </c>
      <c r="F190" t="e">
        <f>'ES Data Entry'!#REF!</f>
        <v>#REF!</v>
      </c>
      <c r="G190" t="e" cm="1">
        <f t="array" ref="G190">_xlfn.IFS('ES Data Entry'!L191=2, "Virtual", 'ES Data Entry'!L191=1, "In-person",'ES Data Entry'!L191=3, "Hybrid")</f>
        <v>#N/A</v>
      </c>
      <c r="H190" t="e" cm="1">
        <f t="array" ref="H190">_xlfn.IFS('ES Data Entry'!H191= 1, "American Indian/Alaskan Native", 'ES Data Entry'!H191= 2, "Asian", 'ES Data Entry'!H191= 3, "Native Hawaiian/Pacific Islander", 'ES Data Entry'!H191= 4, "Black/African American",'ES Data Entry'!H191= 5,  "White", 'ES Data Entry'!H191= 6, "Other", 'ES Data Entry'!H191= 7, "Two races or more", 'ES Data Entry'!H191= 8, "Unknown")</f>
        <v>#N/A</v>
      </c>
      <c r="I190" t="e" cm="1">
        <f t="array" ref="I190">_xlfn.IFS('ES Data Entry'!I191=1, "Hispanic/Latino", 'ES Data Entry'!I191=2, "Not Hispanic/Latino", 'ES Data Entry'!I191=3, "Other")</f>
        <v>#N/A</v>
      </c>
      <c r="J190" t="e" cm="1">
        <f t="array" ref="J190">_xlfn.IFS('ES Data Entry'!J191= 1, "Male", 'ES Data Entry'!J191= 2, "Female", 'ES Data Entry'!J191= 3, "Transgender Male", 'ES Data Entry'!J191= 4, "Transgender Female",'ES Data Entry'!J191= 5, "Non-binary", 'ES Data Entry'!J191= 6, "Other", 'ES Data Entry'!J191= 7, "Unknown")</f>
        <v>#N/A</v>
      </c>
      <c r="K190" s="180">
        <f>'ES Data Entry'!K191</f>
        <v>0</v>
      </c>
      <c r="L190" s="291" t="e">
        <f>'ES Data Entry'!#REF!</f>
        <v>#REF!</v>
      </c>
      <c r="M190" t="e">
        <f>'ES Raw Data'!N193</f>
        <v>#DIV/0!</v>
      </c>
      <c r="N190" t="e">
        <f>'ES Raw Data'!O193</f>
        <v>#DIV/0!</v>
      </c>
      <c r="O190" t="e">
        <f>'ES Raw Data'!P193</f>
        <v>#DIV/0!</v>
      </c>
      <c r="P190" t="e">
        <f>'ES Raw Data'!Q193</f>
        <v>#DIV/0!</v>
      </c>
      <c r="Q190" t="e">
        <f>'ES Raw Data'!R193</f>
        <v>#DIV/0!</v>
      </c>
      <c r="R190" t="e">
        <f>'ES Raw Data'!S193</f>
        <v>#DIV/0!</v>
      </c>
      <c r="S190" t="e">
        <f>'ES Raw Data'!T193</f>
        <v>#DIV/0!</v>
      </c>
      <c r="T190" t="e">
        <f>'ES Raw Data'!U193</f>
        <v>#DIV/0!</v>
      </c>
      <c r="U190" t="e">
        <f>'ES Raw Data'!V193</f>
        <v>#DIV/0!</v>
      </c>
      <c r="V190" t="e">
        <f>'ES Raw Data'!W193</f>
        <v>#DIV/0!</v>
      </c>
    </row>
    <row r="191" spans="1:22">
      <c r="A191">
        <f>'ES Data Entry'!D192</f>
        <v>0</v>
      </c>
      <c r="B191">
        <f>'ES Data Entry'!E192</f>
        <v>0</v>
      </c>
      <c r="C191">
        <f>'ES Data Entry'!F192</f>
        <v>0</v>
      </c>
      <c r="D191" s="180" t="e">
        <f>'ES Data Entry'!#REF!</f>
        <v>#REF!</v>
      </c>
      <c r="E191" t="str" cm="1">
        <f t="array" ref="E191">_xlfn.IFS('ES Data Entry'!G192=0,"Kindergarten",'ES Data Entry'!G192=1,"1st Grade",'ES Data Entry'!G192=2,"2nd Grade",'ES Data Entry'!G192=3,"3rd Grade",'ES Data Entry'!G192=4,"4th Grade",'ES Data Entry'!G192=5,"5th Grade")</f>
        <v>Kindergarten</v>
      </c>
      <c r="F191" t="e">
        <f>'ES Data Entry'!#REF!</f>
        <v>#REF!</v>
      </c>
      <c r="G191" t="e" cm="1">
        <f t="array" ref="G191">_xlfn.IFS('ES Data Entry'!L192=2, "Virtual", 'ES Data Entry'!L192=1, "In-person",'ES Data Entry'!L192=3, "Hybrid")</f>
        <v>#N/A</v>
      </c>
      <c r="H191" t="e" cm="1">
        <f t="array" ref="H191">_xlfn.IFS('ES Data Entry'!H192= 1, "American Indian/Alaskan Native", 'ES Data Entry'!H192= 2, "Asian", 'ES Data Entry'!H192= 3, "Native Hawaiian/Pacific Islander", 'ES Data Entry'!H192= 4, "Black/African American",'ES Data Entry'!H192= 5,  "White", 'ES Data Entry'!H192= 6, "Other", 'ES Data Entry'!H192= 7, "Two races or more", 'ES Data Entry'!H192= 8, "Unknown")</f>
        <v>#N/A</v>
      </c>
      <c r="I191" t="e" cm="1">
        <f t="array" ref="I191">_xlfn.IFS('ES Data Entry'!I192=1, "Hispanic/Latino", 'ES Data Entry'!I192=2, "Not Hispanic/Latino", 'ES Data Entry'!I192=3, "Other")</f>
        <v>#N/A</v>
      </c>
      <c r="J191" t="e" cm="1">
        <f t="array" ref="J191">_xlfn.IFS('ES Data Entry'!J192= 1, "Male", 'ES Data Entry'!J192= 2, "Female", 'ES Data Entry'!J192= 3, "Transgender Male", 'ES Data Entry'!J192= 4, "Transgender Female",'ES Data Entry'!J192= 5, "Non-binary", 'ES Data Entry'!J192= 6, "Other", 'ES Data Entry'!J192= 7, "Unknown")</f>
        <v>#N/A</v>
      </c>
      <c r="K191" s="180">
        <f>'ES Data Entry'!K192</f>
        <v>0</v>
      </c>
      <c r="L191" s="291" t="e">
        <f>'ES Data Entry'!#REF!</f>
        <v>#REF!</v>
      </c>
      <c r="M191" t="e">
        <f>'ES Raw Data'!N194</f>
        <v>#DIV/0!</v>
      </c>
      <c r="N191" t="e">
        <f>'ES Raw Data'!O194</f>
        <v>#DIV/0!</v>
      </c>
      <c r="O191" t="e">
        <f>'ES Raw Data'!P194</f>
        <v>#DIV/0!</v>
      </c>
      <c r="P191" t="e">
        <f>'ES Raw Data'!Q194</f>
        <v>#DIV/0!</v>
      </c>
      <c r="Q191" t="e">
        <f>'ES Raw Data'!R194</f>
        <v>#DIV/0!</v>
      </c>
      <c r="R191" t="e">
        <f>'ES Raw Data'!S194</f>
        <v>#DIV/0!</v>
      </c>
      <c r="S191" t="e">
        <f>'ES Raw Data'!T194</f>
        <v>#DIV/0!</v>
      </c>
      <c r="T191" t="e">
        <f>'ES Raw Data'!U194</f>
        <v>#DIV/0!</v>
      </c>
      <c r="U191" t="e">
        <f>'ES Raw Data'!V194</f>
        <v>#DIV/0!</v>
      </c>
      <c r="V191" t="e">
        <f>'ES Raw Data'!W194</f>
        <v>#DIV/0!</v>
      </c>
    </row>
    <row r="192" spans="1:22">
      <c r="A192">
        <f>'ES Data Entry'!D193</f>
        <v>0</v>
      </c>
      <c r="B192">
        <f>'ES Data Entry'!E193</f>
        <v>0</v>
      </c>
      <c r="C192">
        <f>'ES Data Entry'!F193</f>
        <v>0</v>
      </c>
      <c r="D192" s="180" t="e">
        <f>'ES Data Entry'!#REF!</f>
        <v>#REF!</v>
      </c>
      <c r="E192" t="str" cm="1">
        <f t="array" ref="E192">_xlfn.IFS('ES Data Entry'!G193=0,"Kindergarten",'ES Data Entry'!G193=1,"1st Grade",'ES Data Entry'!G193=2,"2nd Grade",'ES Data Entry'!G193=3,"3rd Grade",'ES Data Entry'!G193=4,"4th Grade",'ES Data Entry'!G193=5,"5th Grade")</f>
        <v>Kindergarten</v>
      </c>
      <c r="F192" t="e">
        <f>'ES Data Entry'!#REF!</f>
        <v>#REF!</v>
      </c>
      <c r="G192" t="e" cm="1">
        <f t="array" ref="G192">_xlfn.IFS('ES Data Entry'!L193=2, "Virtual", 'ES Data Entry'!L193=1, "In-person",'ES Data Entry'!L193=3, "Hybrid")</f>
        <v>#N/A</v>
      </c>
      <c r="H192" t="e" cm="1">
        <f t="array" ref="H192">_xlfn.IFS('ES Data Entry'!H193= 1, "American Indian/Alaskan Native", 'ES Data Entry'!H193= 2, "Asian", 'ES Data Entry'!H193= 3, "Native Hawaiian/Pacific Islander", 'ES Data Entry'!H193= 4, "Black/African American",'ES Data Entry'!H193= 5,  "White", 'ES Data Entry'!H193= 6, "Other", 'ES Data Entry'!H193= 7, "Two races or more", 'ES Data Entry'!H193= 8, "Unknown")</f>
        <v>#N/A</v>
      </c>
      <c r="I192" t="e" cm="1">
        <f t="array" ref="I192">_xlfn.IFS('ES Data Entry'!I193=1, "Hispanic/Latino", 'ES Data Entry'!I193=2, "Not Hispanic/Latino", 'ES Data Entry'!I193=3, "Other")</f>
        <v>#N/A</v>
      </c>
      <c r="J192" t="e" cm="1">
        <f t="array" ref="J192">_xlfn.IFS('ES Data Entry'!J193= 1, "Male", 'ES Data Entry'!J193= 2, "Female", 'ES Data Entry'!J193= 3, "Transgender Male", 'ES Data Entry'!J193= 4, "Transgender Female",'ES Data Entry'!J193= 5, "Non-binary", 'ES Data Entry'!J193= 6, "Other", 'ES Data Entry'!J193= 7, "Unknown")</f>
        <v>#N/A</v>
      </c>
      <c r="K192" s="180">
        <f>'ES Data Entry'!K193</f>
        <v>0</v>
      </c>
      <c r="L192" s="291" t="e">
        <f>'ES Data Entry'!#REF!</f>
        <v>#REF!</v>
      </c>
      <c r="M192" t="e">
        <f>'ES Raw Data'!N195</f>
        <v>#DIV/0!</v>
      </c>
      <c r="N192" t="e">
        <f>'ES Raw Data'!O195</f>
        <v>#DIV/0!</v>
      </c>
      <c r="O192" t="e">
        <f>'ES Raw Data'!P195</f>
        <v>#DIV/0!</v>
      </c>
      <c r="P192" t="e">
        <f>'ES Raw Data'!Q195</f>
        <v>#DIV/0!</v>
      </c>
      <c r="Q192" t="e">
        <f>'ES Raw Data'!R195</f>
        <v>#DIV/0!</v>
      </c>
      <c r="R192" t="e">
        <f>'ES Raw Data'!S195</f>
        <v>#DIV/0!</v>
      </c>
      <c r="S192" t="e">
        <f>'ES Raw Data'!T195</f>
        <v>#DIV/0!</v>
      </c>
      <c r="T192" t="e">
        <f>'ES Raw Data'!U195</f>
        <v>#DIV/0!</v>
      </c>
      <c r="U192" t="e">
        <f>'ES Raw Data'!V195</f>
        <v>#DIV/0!</v>
      </c>
      <c r="V192" t="e">
        <f>'ES Raw Data'!W195</f>
        <v>#DIV/0!</v>
      </c>
    </row>
    <row r="193" spans="1:22">
      <c r="A193">
        <f>'ES Data Entry'!D194</f>
        <v>0</v>
      </c>
      <c r="B193">
        <f>'ES Data Entry'!E194</f>
        <v>0</v>
      </c>
      <c r="C193">
        <f>'ES Data Entry'!F194</f>
        <v>0</v>
      </c>
      <c r="D193" s="180" t="e">
        <f>'ES Data Entry'!#REF!</f>
        <v>#REF!</v>
      </c>
      <c r="E193" t="str" cm="1">
        <f t="array" ref="E193">_xlfn.IFS('ES Data Entry'!G194=0,"Kindergarten",'ES Data Entry'!G194=1,"1st Grade",'ES Data Entry'!G194=2,"2nd Grade",'ES Data Entry'!G194=3,"3rd Grade",'ES Data Entry'!G194=4,"4th Grade",'ES Data Entry'!G194=5,"5th Grade")</f>
        <v>Kindergarten</v>
      </c>
      <c r="F193" t="e">
        <f>'ES Data Entry'!#REF!</f>
        <v>#REF!</v>
      </c>
      <c r="G193" t="e" cm="1">
        <f t="array" ref="G193">_xlfn.IFS('ES Data Entry'!L194=2, "Virtual", 'ES Data Entry'!L194=1, "In-person",'ES Data Entry'!L194=3, "Hybrid")</f>
        <v>#N/A</v>
      </c>
      <c r="H193" t="e" cm="1">
        <f t="array" ref="H193">_xlfn.IFS('ES Data Entry'!H194= 1, "American Indian/Alaskan Native", 'ES Data Entry'!H194= 2, "Asian", 'ES Data Entry'!H194= 3, "Native Hawaiian/Pacific Islander", 'ES Data Entry'!H194= 4, "Black/African American",'ES Data Entry'!H194= 5,  "White", 'ES Data Entry'!H194= 6, "Other", 'ES Data Entry'!H194= 7, "Two races or more", 'ES Data Entry'!H194= 8, "Unknown")</f>
        <v>#N/A</v>
      </c>
      <c r="I193" t="e" cm="1">
        <f t="array" ref="I193">_xlfn.IFS('ES Data Entry'!I194=1, "Hispanic/Latino", 'ES Data Entry'!I194=2, "Not Hispanic/Latino", 'ES Data Entry'!I194=3, "Other")</f>
        <v>#N/A</v>
      </c>
      <c r="J193" t="e" cm="1">
        <f t="array" ref="J193">_xlfn.IFS('ES Data Entry'!J194= 1, "Male", 'ES Data Entry'!J194= 2, "Female", 'ES Data Entry'!J194= 3, "Transgender Male", 'ES Data Entry'!J194= 4, "Transgender Female",'ES Data Entry'!J194= 5, "Non-binary", 'ES Data Entry'!J194= 6, "Other", 'ES Data Entry'!J194= 7, "Unknown")</f>
        <v>#N/A</v>
      </c>
      <c r="K193" s="180">
        <f>'ES Data Entry'!K194</f>
        <v>0</v>
      </c>
      <c r="L193" s="291" t="e">
        <f>'ES Data Entry'!#REF!</f>
        <v>#REF!</v>
      </c>
      <c r="M193" t="e">
        <f>'ES Raw Data'!N196</f>
        <v>#DIV/0!</v>
      </c>
      <c r="N193" t="e">
        <f>'ES Raw Data'!O196</f>
        <v>#DIV/0!</v>
      </c>
      <c r="O193" t="e">
        <f>'ES Raw Data'!P196</f>
        <v>#DIV/0!</v>
      </c>
      <c r="P193" t="e">
        <f>'ES Raw Data'!Q196</f>
        <v>#DIV/0!</v>
      </c>
      <c r="Q193" t="e">
        <f>'ES Raw Data'!R196</f>
        <v>#DIV/0!</v>
      </c>
      <c r="R193" t="e">
        <f>'ES Raw Data'!S196</f>
        <v>#DIV/0!</v>
      </c>
      <c r="S193" t="e">
        <f>'ES Raw Data'!T196</f>
        <v>#DIV/0!</v>
      </c>
      <c r="T193" t="e">
        <f>'ES Raw Data'!U196</f>
        <v>#DIV/0!</v>
      </c>
      <c r="U193" t="e">
        <f>'ES Raw Data'!V196</f>
        <v>#DIV/0!</v>
      </c>
      <c r="V193" t="e">
        <f>'ES Raw Data'!W196</f>
        <v>#DIV/0!</v>
      </c>
    </row>
    <row r="194" spans="1:22">
      <c r="A194">
        <f>'ES Data Entry'!D195</f>
        <v>0</v>
      </c>
      <c r="B194">
        <f>'ES Data Entry'!E195</f>
        <v>0</v>
      </c>
      <c r="C194">
        <f>'ES Data Entry'!F195</f>
        <v>0</v>
      </c>
      <c r="D194" s="180" t="e">
        <f>'ES Data Entry'!#REF!</f>
        <v>#REF!</v>
      </c>
      <c r="E194" t="str" cm="1">
        <f t="array" ref="E194">_xlfn.IFS('ES Data Entry'!G195=0,"Kindergarten",'ES Data Entry'!G195=1,"1st Grade",'ES Data Entry'!G195=2,"2nd Grade",'ES Data Entry'!G195=3,"3rd Grade",'ES Data Entry'!G195=4,"4th Grade",'ES Data Entry'!G195=5,"5th Grade")</f>
        <v>Kindergarten</v>
      </c>
      <c r="F194" t="e">
        <f>'ES Data Entry'!#REF!</f>
        <v>#REF!</v>
      </c>
      <c r="G194" t="e" cm="1">
        <f t="array" ref="G194">_xlfn.IFS('ES Data Entry'!L195=2, "Virtual", 'ES Data Entry'!L195=1, "In-person",'ES Data Entry'!L195=3, "Hybrid")</f>
        <v>#N/A</v>
      </c>
      <c r="H194" t="e" cm="1">
        <f t="array" ref="H194">_xlfn.IFS('ES Data Entry'!H195= 1, "American Indian/Alaskan Native", 'ES Data Entry'!H195= 2, "Asian", 'ES Data Entry'!H195= 3, "Native Hawaiian/Pacific Islander", 'ES Data Entry'!H195= 4, "Black/African American",'ES Data Entry'!H195= 5,  "White", 'ES Data Entry'!H195= 6, "Other", 'ES Data Entry'!H195= 7, "Two races or more", 'ES Data Entry'!H195= 8, "Unknown")</f>
        <v>#N/A</v>
      </c>
      <c r="I194" t="e" cm="1">
        <f t="array" ref="I194">_xlfn.IFS('ES Data Entry'!I195=1, "Hispanic/Latino", 'ES Data Entry'!I195=2, "Not Hispanic/Latino", 'ES Data Entry'!I195=3, "Other")</f>
        <v>#N/A</v>
      </c>
      <c r="J194" t="e" cm="1">
        <f t="array" ref="J194">_xlfn.IFS('ES Data Entry'!J195= 1, "Male", 'ES Data Entry'!J195= 2, "Female", 'ES Data Entry'!J195= 3, "Transgender Male", 'ES Data Entry'!J195= 4, "Transgender Female",'ES Data Entry'!J195= 5, "Non-binary", 'ES Data Entry'!J195= 6, "Other", 'ES Data Entry'!J195= 7, "Unknown")</f>
        <v>#N/A</v>
      </c>
      <c r="K194" s="180">
        <f>'ES Data Entry'!K195</f>
        <v>0</v>
      </c>
      <c r="L194" s="291" t="e">
        <f>'ES Data Entry'!#REF!</f>
        <v>#REF!</v>
      </c>
      <c r="M194" t="e">
        <f>'ES Raw Data'!N197</f>
        <v>#DIV/0!</v>
      </c>
      <c r="N194" t="e">
        <f>'ES Raw Data'!O197</f>
        <v>#DIV/0!</v>
      </c>
      <c r="O194" t="e">
        <f>'ES Raw Data'!P197</f>
        <v>#DIV/0!</v>
      </c>
      <c r="P194" t="e">
        <f>'ES Raw Data'!Q197</f>
        <v>#DIV/0!</v>
      </c>
      <c r="Q194" t="e">
        <f>'ES Raw Data'!R197</f>
        <v>#DIV/0!</v>
      </c>
      <c r="R194" t="e">
        <f>'ES Raw Data'!S197</f>
        <v>#DIV/0!</v>
      </c>
      <c r="S194" t="e">
        <f>'ES Raw Data'!T197</f>
        <v>#DIV/0!</v>
      </c>
      <c r="T194" t="e">
        <f>'ES Raw Data'!U197</f>
        <v>#DIV/0!</v>
      </c>
      <c r="U194" t="e">
        <f>'ES Raw Data'!V197</f>
        <v>#DIV/0!</v>
      </c>
      <c r="V194" t="e">
        <f>'ES Raw Data'!W197</f>
        <v>#DIV/0!</v>
      </c>
    </row>
    <row r="195" spans="1:22">
      <c r="A195">
        <f>'ES Data Entry'!D196</f>
        <v>0</v>
      </c>
      <c r="B195">
        <f>'ES Data Entry'!E196</f>
        <v>0</v>
      </c>
      <c r="C195">
        <f>'ES Data Entry'!F196</f>
        <v>0</v>
      </c>
      <c r="D195" s="180" t="e">
        <f>'ES Data Entry'!#REF!</f>
        <v>#REF!</v>
      </c>
      <c r="E195" t="str" cm="1">
        <f t="array" ref="E195">_xlfn.IFS('ES Data Entry'!G196=0,"Kindergarten",'ES Data Entry'!G196=1,"1st Grade",'ES Data Entry'!G196=2,"2nd Grade",'ES Data Entry'!G196=3,"3rd Grade",'ES Data Entry'!G196=4,"4th Grade",'ES Data Entry'!G196=5,"5th Grade")</f>
        <v>Kindergarten</v>
      </c>
      <c r="F195" t="e">
        <f>'ES Data Entry'!#REF!</f>
        <v>#REF!</v>
      </c>
      <c r="G195" t="e" cm="1">
        <f t="array" ref="G195">_xlfn.IFS('ES Data Entry'!L196=2, "Virtual", 'ES Data Entry'!L196=1, "In-person",'ES Data Entry'!L196=3, "Hybrid")</f>
        <v>#N/A</v>
      </c>
      <c r="H195" t="e" cm="1">
        <f t="array" ref="H195">_xlfn.IFS('ES Data Entry'!H196= 1, "American Indian/Alaskan Native", 'ES Data Entry'!H196= 2, "Asian", 'ES Data Entry'!H196= 3, "Native Hawaiian/Pacific Islander", 'ES Data Entry'!H196= 4, "Black/African American",'ES Data Entry'!H196= 5,  "White", 'ES Data Entry'!H196= 6, "Other", 'ES Data Entry'!H196= 7, "Two races or more", 'ES Data Entry'!H196= 8, "Unknown")</f>
        <v>#N/A</v>
      </c>
      <c r="I195" t="e" cm="1">
        <f t="array" ref="I195">_xlfn.IFS('ES Data Entry'!I196=1, "Hispanic/Latino", 'ES Data Entry'!I196=2, "Not Hispanic/Latino", 'ES Data Entry'!I196=3, "Other")</f>
        <v>#N/A</v>
      </c>
      <c r="J195" t="e" cm="1">
        <f t="array" ref="J195">_xlfn.IFS('ES Data Entry'!J196= 1, "Male", 'ES Data Entry'!J196= 2, "Female", 'ES Data Entry'!J196= 3, "Transgender Male", 'ES Data Entry'!J196= 4, "Transgender Female",'ES Data Entry'!J196= 5, "Non-binary", 'ES Data Entry'!J196= 6, "Other", 'ES Data Entry'!J196= 7, "Unknown")</f>
        <v>#N/A</v>
      </c>
      <c r="K195" s="180">
        <f>'ES Data Entry'!K196</f>
        <v>0</v>
      </c>
      <c r="L195" s="291" t="e">
        <f>'ES Data Entry'!#REF!</f>
        <v>#REF!</v>
      </c>
      <c r="M195" t="e">
        <f>'ES Raw Data'!N198</f>
        <v>#DIV/0!</v>
      </c>
      <c r="N195" t="e">
        <f>'ES Raw Data'!O198</f>
        <v>#DIV/0!</v>
      </c>
      <c r="O195" t="e">
        <f>'ES Raw Data'!P198</f>
        <v>#DIV/0!</v>
      </c>
      <c r="P195" t="e">
        <f>'ES Raw Data'!Q198</f>
        <v>#DIV/0!</v>
      </c>
      <c r="Q195" t="e">
        <f>'ES Raw Data'!R198</f>
        <v>#DIV/0!</v>
      </c>
      <c r="R195" t="e">
        <f>'ES Raw Data'!S198</f>
        <v>#DIV/0!</v>
      </c>
      <c r="S195" t="e">
        <f>'ES Raw Data'!T198</f>
        <v>#DIV/0!</v>
      </c>
      <c r="T195" t="e">
        <f>'ES Raw Data'!U198</f>
        <v>#DIV/0!</v>
      </c>
      <c r="U195" t="e">
        <f>'ES Raw Data'!V198</f>
        <v>#DIV/0!</v>
      </c>
      <c r="V195" t="e">
        <f>'ES Raw Data'!W198</f>
        <v>#DIV/0!</v>
      </c>
    </row>
    <row r="196" spans="1:22">
      <c r="A196">
        <f>'ES Data Entry'!D197</f>
        <v>0</v>
      </c>
      <c r="B196">
        <f>'ES Data Entry'!E197</f>
        <v>0</v>
      </c>
      <c r="C196">
        <f>'ES Data Entry'!F197</f>
        <v>0</v>
      </c>
      <c r="D196" s="180" t="e">
        <f>'ES Data Entry'!#REF!</f>
        <v>#REF!</v>
      </c>
      <c r="E196" t="str" cm="1">
        <f t="array" ref="E196">_xlfn.IFS('ES Data Entry'!G197=0,"Kindergarten",'ES Data Entry'!G197=1,"1st Grade",'ES Data Entry'!G197=2,"2nd Grade",'ES Data Entry'!G197=3,"3rd Grade",'ES Data Entry'!G197=4,"4th Grade",'ES Data Entry'!G197=5,"5th Grade")</f>
        <v>Kindergarten</v>
      </c>
      <c r="F196" t="e">
        <f>'ES Data Entry'!#REF!</f>
        <v>#REF!</v>
      </c>
      <c r="G196" t="e" cm="1">
        <f t="array" ref="G196">_xlfn.IFS('ES Data Entry'!L197=2, "Virtual", 'ES Data Entry'!L197=1, "In-person",'ES Data Entry'!L197=3, "Hybrid")</f>
        <v>#N/A</v>
      </c>
      <c r="H196" t="e" cm="1">
        <f t="array" ref="H196">_xlfn.IFS('ES Data Entry'!H197= 1, "American Indian/Alaskan Native", 'ES Data Entry'!H197= 2, "Asian", 'ES Data Entry'!H197= 3, "Native Hawaiian/Pacific Islander", 'ES Data Entry'!H197= 4, "Black/African American",'ES Data Entry'!H197= 5,  "White", 'ES Data Entry'!H197= 6, "Other", 'ES Data Entry'!H197= 7, "Two races or more", 'ES Data Entry'!H197= 8, "Unknown")</f>
        <v>#N/A</v>
      </c>
      <c r="I196" t="e" cm="1">
        <f t="array" ref="I196">_xlfn.IFS('ES Data Entry'!I197=1, "Hispanic/Latino", 'ES Data Entry'!I197=2, "Not Hispanic/Latino", 'ES Data Entry'!I197=3, "Other")</f>
        <v>#N/A</v>
      </c>
      <c r="J196" t="e" cm="1">
        <f t="array" ref="J196">_xlfn.IFS('ES Data Entry'!J197= 1, "Male", 'ES Data Entry'!J197= 2, "Female", 'ES Data Entry'!J197= 3, "Transgender Male", 'ES Data Entry'!J197= 4, "Transgender Female",'ES Data Entry'!J197= 5, "Non-binary", 'ES Data Entry'!J197= 6, "Other", 'ES Data Entry'!J197= 7, "Unknown")</f>
        <v>#N/A</v>
      </c>
      <c r="K196" s="180">
        <f>'ES Data Entry'!K197</f>
        <v>0</v>
      </c>
      <c r="L196" s="291" t="e">
        <f>'ES Data Entry'!#REF!</f>
        <v>#REF!</v>
      </c>
      <c r="M196" t="e">
        <f>'ES Raw Data'!N199</f>
        <v>#DIV/0!</v>
      </c>
      <c r="N196" t="e">
        <f>'ES Raw Data'!O199</f>
        <v>#DIV/0!</v>
      </c>
      <c r="O196" t="e">
        <f>'ES Raw Data'!P199</f>
        <v>#DIV/0!</v>
      </c>
      <c r="P196" t="e">
        <f>'ES Raw Data'!Q199</f>
        <v>#DIV/0!</v>
      </c>
      <c r="Q196" t="e">
        <f>'ES Raw Data'!R199</f>
        <v>#DIV/0!</v>
      </c>
      <c r="R196" t="e">
        <f>'ES Raw Data'!S199</f>
        <v>#DIV/0!</v>
      </c>
      <c r="S196" t="e">
        <f>'ES Raw Data'!T199</f>
        <v>#DIV/0!</v>
      </c>
      <c r="T196" t="e">
        <f>'ES Raw Data'!U199</f>
        <v>#DIV/0!</v>
      </c>
      <c r="U196" t="e">
        <f>'ES Raw Data'!V199</f>
        <v>#DIV/0!</v>
      </c>
      <c r="V196" t="e">
        <f>'ES Raw Data'!W199</f>
        <v>#DIV/0!</v>
      </c>
    </row>
    <row r="197" spans="1:22">
      <c r="A197">
        <f>'ES Data Entry'!D198</f>
        <v>0</v>
      </c>
      <c r="B197">
        <f>'ES Data Entry'!E198</f>
        <v>0</v>
      </c>
      <c r="C197">
        <f>'ES Data Entry'!F198</f>
        <v>0</v>
      </c>
      <c r="D197" s="180" t="e">
        <f>'ES Data Entry'!#REF!</f>
        <v>#REF!</v>
      </c>
      <c r="E197" t="str" cm="1">
        <f t="array" ref="E197">_xlfn.IFS('ES Data Entry'!G198=0,"Kindergarten",'ES Data Entry'!G198=1,"1st Grade",'ES Data Entry'!G198=2,"2nd Grade",'ES Data Entry'!G198=3,"3rd Grade",'ES Data Entry'!G198=4,"4th Grade",'ES Data Entry'!G198=5,"5th Grade")</f>
        <v>Kindergarten</v>
      </c>
      <c r="F197" t="e">
        <f>'ES Data Entry'!#REF!</f>
        <v>#REF!</v>
      </c>
      <c r="G197" t="e" cm="1">
        <f t="array" ref="G197">_xlfn.IFS('ES Data Entry'!L198=2, "Virtual", 'ES Data Entry'!L198=1, "In-person",'ES Data Entry'!L198=3, "Hybrid")</f>
        <v>#N/A</v>
      </c>
      <c r="H197" t="e" cm="1">
        <f t="array" ref="H197">_xlfn.IFS('ES Data Entry'!H198= 1, "American Indian/Alaskan Native", 'ES Data Entry'!H198= 2, "Asian", 'ES Data Entry'!H198= 3, "Native Hawaiian/Pacific Islander", 'ES Data Entry'!H198= 4, "Black/African American",'ES Data Entry'!H198= 5,  "White", 'ES Data Entry'!H198= 6, "Other", 'ES Data Entry'!H198= 7, "Two races or more", 'ES Data Entry'!H198= 8, "Unknown")</f>
        <v>#N/A</v>
      </c>
      <c r="I197" t="e" cm="1">
        <f t="array" ref="I197">_xlfn.IFS('ES Data Entry'!I198=1, "Hispanic/Latino", 'ES Data Entry'!I198=2, "Not Hispanic/Latino", 'ES Data Entry'!I198=3, "Other")</f>
        <v>#N/A</v>
      </c>
      <c r="J197" t="e" cm="1">
        <f t="array" ref="J197">_xlfn.IFS('ES Data Entry'!J198= 1, "Male", 'ES Data Entry'!J198= 2, "Female", 'ES Data Entry'!J198= 3, "Transgender Male", 'ES Data Entry'!J198= 4, "Transgender Female",'ES Data Entry'!J198= 5, "Non-binary", 'ES Data Entry'!J198= 6, "Other", 'ES Data Entry'!J198= 7, "Unknown")</f>
        <v>#N/A</v>
      </c>
      <c r="K197" s="180">
        <f>'ES Data Entry'!K198</f>
        <v>0</v>
      </c>
      <c r="L197" s="291" t="e">
        <f>'ES Data Entry'!#REF!</f>
        <v>#REF!</v>
      </c>
      <c r="M197" t="e">
        <f>'ES Raw Data'!N200</f>
        <v>#DIV/0!</v>
      </c>
      <c r="N197" t="e">
        <f>'ES Raw Data'!O200</f>
        <v>#DIV/0!</v>
      </c>
      <c r="O197" t="e">
        <f>'ES Raw Data'!P200</f>
        <v>#DIV/0!</v>
      </c>
      <c r="P197" t="e">
        <f>'ES Raw Data'!Q200</f>
        <v>#DIV/0!</v>
      </c>
      <c r="Q197" t="e">
        <f>'ES Raw Data'!R200</f>
        <v>#DIV/0!</v>
      </c>
      <c r="R197" t="e">
        <f>'ES Raw Data'!S200</f>
        <v>#DIV/0!</v>
      </c>
      <c r="S197" t="e">
        <f>'ES Raw Data'!T200</f>
        <v>#DIV/0!</v>
      </c>
      <c r="T197" t="e">
        <f>'ES Raw Data'!U200</f>
        <v>#DIV/0!</v>
      </c>
      <c r="U197" t="e">
        <f>'ES Raw Data'!V200</f>
        <v>#DIV/0!</v>
      </c>
      <c r="V197" t="e">
        <f>'ES Raw Data'!W200</f>
        <v>#DIV/0!</v>
      </c>
    </row>
    <row r="198" spans="1:22">
      <c r="A198">
        <f>'ES Data Entry'!D199</f>
        <v>0</v>
      </c>
      <c r="B198">
        <f>'ES Data Entry'!E199</f>
        <v>0</v>
      </c>
      <c r="C198">
        <f>'ES Data Entry'!F199</f>
        <v>0</v>
      </c>
      <c r="D198" s="180" t="e">
        <f>'ES Data Entry'!#REF!</f>
        <v>#REF!</v>
      </c>
      <c r="E198" t="str" cm="1">
        <f t="array" ref="E198">_xlfn.IFS('ES Data Entry'!G199=0,"Kindergarten",'ES Data Entry'!G199=1,"1st Grade",'ES Data Entry'!G199=2,"2nd Grade",'ES Data Entry'!G199=3,"3rd Grade",'ES Data Entry'!G199=4,"4th Grade",'ES Data Entry'!G199=5,"5th Grade")</f>
        <v>Kindergarten</v>
      </c>
      <c r="F198" t="e">
        <f>'ES Data Entry'!#REF!</f>
        <v>#REF!</v>
      </c>
      <c r="G198" t="e" cm="1">
        <f t="array" ref="G198">_xlfn.IFS('ES Data Entry'!L199=2, "Virtual", 'ES Data Entry'!L199=1, "In-person",'ES Data Entry'!L199=3, "Hybrid")</f>
        <v>#N/A</v>
      </c>
      <c r="H198" t="e" cm="1">
        <f t="array" ref="H198">_xlfn.IFS('ES Data Entry'!H199= 1, "American Indian/Alaskan Native", 'ES Data Entry'!H199= 2, "Asian", 'ES Data Entry'!H199= 3, "Native Hawaiian/Pacific Islander", 'ES Data Entry'!H199= 4, "Black/African American",'ES Data Entry'!H199= 5,  "White", 'ES Data Entry'!H199= 6, "Other", 'ES Data Entry'!H199= 7, "Two races or more", 'ES Data Entry'!H199= 8, "Unknown")</f>
        <v>#N/A</v>
      </c>
      <c r="I198" t="e" cm="1">
        <f t="array" ref="I198">_xlfn.IFS('ES Data Entry'!I199=1, "Hispanic/Latino", 'ES Data Entry'!I199=2, "Not Hispanic/Latino", 'ES Data Entry'!I199=3, "Other")</f>
        <v>#N/A</v>
      </c>
      <c r="J198" t="e" cm="1">
        <f t="array" ref="J198">_xlfn.IFS('ES Data Entry'!J199= 1, "Male", 'ES Data Entry'!J199= 2, "Female", 'ES Data Entry'!J199= 3, "Transgender Male", 'ES Data Entry'!J199= 4, "Transgender Female",'ES Data Entry'!J199= 5, "Non-binary", 'ES Data Entry'!J199= 6, "Other", 'ES Data Entry'!J199= 7, "Unknown")</f>
        <v>#N/A</v>
      </c>
      <c r="K198" s="180">
        <f>'ES Data Entry'!K199</f>
        <v>0</v>
      </c>
      <c r="L198" s="291" t="e">
        <f>'ES Data Entry'!#REF!</f>
        <v>#REF!</v>
      </c>
      <c r="M198" t="e">
        <f>'ES Raw Data'!N201</f>
        <v>#DIV/0!</v>
      </c>
      <c r="N198" t="e">
        <f>'ES Raw Data'!O201</f>
        <v>#DIV/0!</v>
      </c>
      <c r="O198" t="e">
        <f>'ES Raw Data'!P201</f>
        <v>#DIV/0!</v>
      </c>
      <c r="P198" t="e">
        <f>'ES Raw Data'!Q201</f>
        <v>#DIV/0!</v>
      </c>
      <c r="Q198" t="e">
        <f>'ES Raw Data'!R201</f>
        <v>#DIV/0!</v>
      </c>
      <c r="R198" t="e">
        <f>'ES Raw Data'!S201</f>
        <v>#DIV/0!</v>
      </c>
      <c r="S198" t="e">
        <f>'ES Raw Data'!T201</f>
        <v>#DIV/0!</v>
      </c>
      <c r="T198" t="e">
        <f>'ES Raw Data'!U201</f>
        <v>#DIV/0!</v>
      </c>
      <c r="U198" t="e">
        <f>'ES Raw Data'!V201</f>
        <v>#DIV/0!</v>
      </c>
      <c r="V198" t="e">
        <f>'ES Raw Data'!W201</f>
        <v>#DIV/0!</v>
      </c>
    </row>
    <row r="199" spans="1:22">
      <c r="A199">
        <f>'ES Data Entry'!D200</f>
        <v>0</v>
      </c>
      <c r="B199">
        <f>'ES Data Entry'!E200</f>
        <v>0</v>
      </c>
      <c r="C199">
        <f>'ES Data Entry'!F200</f>
        <v>0</v>
      </c>
      <c r="D199" s="180" t="e">
        <f>'ES Data Entry'!#REF!</f>
        <v>#REF!</v>
      </c>
      <c r="E199" t="str" cm="1">
        <f t="array" ref="E199">_xlfn.IFS('ES Data Entry'!G200=0,"Kindergarten",'ES Data Entry'!G200=1,"1st Grade",'ES Data Entry'!G200=2,"2nd Grade",'ES Data Entry'!G200=3,"3rd Grade",'ES Data Entry'!G200=4,"4th Grade",'ES Data Entry'!G200=5,"5th Grade")</f>
        <v>Kindergarten</v>
      </c>
      <c r="F199" t="e">
        <f>'ES Data Entry'!#REF!</f>
        <v>#REF!</v>
      </c>
      <c r="G199" t="e" cm="1">
        <f t="array" ref="G199">_xlfn.IFS('ES Data Entry'!L200=2, "Virtual", 'ES Data Entry'!L200=1, "In-person",'ES Data Entry'!L200=3, "Hybrid")</f>
        <v>#N/A</v>
      </c>
      <c r="H199" t="e" cm="1">
        <f t="array" ref="H199">_xlfn.IFS('ES Data Entry'!H200= 1, "American Indian/Alaskan Native", 'ES Data Entry'!H200= 2, "Asian", 'ES Data Entry'!H200= 3, "Native Hawaiian/Pacific Islander", 'ES Data Entry'!H200= 4, "Black/African American",'ES Data Entry'!H200= 5,  "White", 'ES Data Entry'!H200= 6, "Other", 'ES Data Entry'!H200= 7, "Two races or more", 'ES Data Entry'!H200= 8, "Unknown")</f>
        <v>#N/A</v>
      </c>
      <c r="I199" t="e" cm="1">
        <f t="array" ref="I199">_xlfn.IFS('ES Data Entry'!I200=1, "Hispanic/Latino", 'ES Data Entry'!I200=2, "Not Hispanic/Latino", 'ES Data Entry'!I200=3, "Other")</f>
        <v>#N/A</v>
      </c>
      <c r="J199" t="e" cm="1">
        <f t="array" ref="J199">_xlfn.IFS('ES Data Entry'!J200= 1, "Male", 'ES Data Entry'!J200= 2, "Female", 'ES Data Entry'!J200= 3, "Transgender Male", 'ES Data Entry'!J200= 4, "Transgender Female",'ES Data Entry'!J200= 5, "Non-binary", 'ES Data Entry'!J200= 6, "Other", 'ES Data Entry'!J200= 7, "Unknown")</f>
        <v>#N/A</v>
      </c>
      <c r="K199" s="180">
        <f>'ES Data Entry'!K200</f>
        <v>0</v>
      </c>
      <c r="L199" s="291" t="e">
        <f>'ES Data Entry'!#REF!</f>
        <v>#REF!</v>
      </c>
      <c r="M199" t="e">
        <f>'ES Raw Data'!N202</f>
        <v>#DIV/0!</v>
      </c>
      <c r="N199" t="e">
        <f>'ES Raw Data'!O202</f>
        <v>#DIV/0!</v>
      </c>
      <c r="O199" t="e">
        <f>'ES Raw Data'!P202</f>
        <v>#DIV/0!</v>
      </c>
      <c r="P199" t="e">
        <f>'ES Raw Data'!Q202</f>
        <v>#DIV/0!</v>
      </c>
      <c r="Q199" t="e">
        <f>'ES Raw Data'!R202</f>
        <v>#DIV/0!</v>
      </c>
      <c r="R199" t="e">
        <f>'ES Raw Data'!S202</f>
        <v>#DIV/0!</v>
      </c>
      <c r="S199" t="e">
        <f>'ES Raw Data'!T202</f>
        <v>#DIV/0!</v>
      </c>
      <c r="T199" t="e">
        <f>'ES Raw Data'!U202</f>
        <v>#DIV/0!</v>
      </c>
      <c r="U199" t="e">
        <f>'ES Raw Data'!V202</f>
        <v>#DIV/0!</v>
      </c>
      <c r="V199" t="e">
        <f>'ES Raw Data'!W202</f>
        <v>#DIV/0!</v>
      </c>
    </row>
    <row r="200" spans="1:22">
      <c r="A200">
        <f>'ES Data Entry'!D201</f>
        <v>0</v>
      </c>
      <c r="B200">
        <f>'ES Data Entry'!E201</f>
        <v>0</v>
      </c>
      <c r="C200">
        <f>'ES Data Entry'!F201</f>
        <v>0</v>
      </c>
      <c r="D200" s="180" t="e">
        <f>'ES Data Entry'!#REF!</f>
        <v>#REF!</v>
      </c>
      <c r="E200" t="str" cm="1">
        <f t="array" ref="E200">_xlfn.IFS('ES Data Entry'!G201=0,"Kindergarten",'ES Data Entry'!G201=1,"1st Grade",'ES Data Entry'!G201=2,"2nd Grade",'ES Data Entry'!G201=3,"3rd Grade",'ES Data Entry'!G201=4,"4th Grade",'ES Data Entry'!G201=5,"5th Grade")</f>
        <v>Kindergarten</v>
      </c>
      <c r="F200" t="e">
        <f>'ES Data Entry'!#REF!</f>
        <v>#REF!</v>
      </c>
      <c r="G200" t="e" cm="1">
        <f t="array" ref="G200">_xlfn.IFS('ES Data Entry'!L201=2, "Virtual", 'ES Data Entry'!L201=1, "In-person",'ES Data Entry'!L201=3, "Hybrid")</f>
        <v>#N/A</v>
      </c>
      <c r="H200" t="e" cm="1">
        <f t="array" ref="H200">_xlfn.IFS('ES Data Entry'!H201= 1, "American Indian/Alaskan Native", 'ES Data Entry'!H201= 2, "Asian", 'ES Data Entry'!H201= 3, "Native Hawaiian/Pacific Islander", 'ES Data Entry'!H201= 4, "Black/African American",'ES Data Entry'!H201= 5,  "White", 'ES Data Entry'!H201= 6, "Other", 'ES Data Entry'!H201= 7, "Two races or more", 'ES Data Entry'!H201= 8, "Unknown")</f>
        <v>#N/A</v>
      </c>
      <c r="I200" t="e" cm="1">
        <f t="array" ref="I200">_xlfn.IFS('ES Data Entry'!I201=1, "Hispanic/Latino", 'ES Data Entry'!I201=2, "Not Hispanic/Latino", 'ES Data Entry'!I201=3, "Other")</f>
        <v>#N/A</v>
      </c>
      <c r="J200" t="e" cm="1">
        <f t="array" ref="J200">_xlfn.IFS('ES Data Entry'!J201= 1, "Male", 'ES Data Entry'!J201= 2, "Female", 'ES Data Entry'!J201= 3, "Transgender Male", 'ES Data Entry'!J201= 4, "Transgender Female",'ES Data Entry'!J201= 5, "Non-binary", 'ES Data Entry'!J201= 6, "Other", 'ES Data Entry'!J201= 7, "Unknown")</f>
        <v>#N/A</v>
      </c>
      <c r="K200" s="180">
        <f>'ES Data Entry'!K201</f>
        <v>0</v>
      </c>
      <c r="L200" s="291" t="e">
        <f>'ES Data Entry'!#REF!</f>
        <v>#REF!</v>
      </c>
      <c r="M200" t="e">
        <f>'ES Raw Data'!N203</f>
        <v>#DIV/0!</v>
      </c>
      <c r="N200" t="e">
        <f>'ES Raw Data'!O203</f>
        <v>#DIV/0!</v>
      </c>
      <c r="O200" t="e">
        <f>'ES Raw Data'!P203</f>
        <v>#DIV/0!</v>
      </c>
      <c r="P200" t="e">
        <f>'ES Raw Data'!Q203</f>
        <v>#DIV/0!</v>
      </c>
      <c r="Q200" t="e">
        <f>'ES Raw Data'!R203</f>
        <v>#DIV/0!</v>
      </c>
      <c r="R200" t="e">
        <f>'ES Raw Data'!S203</f>
        <v>#DIV/0!</v>
      </c>
      <c r="S200" t="e">
        <f>'ES Raw Data'!T203</f>
        <v>#DIV/0!</v>
      </c>
      <c r="T200" t="e">
        <f>'ES Raw Data'!U203</f>
        <v>#DIV/0!</v>
      </c>
      <c r="U200" t="e">
        <f>'ES Raw Data'!V203</f>
        <v>#DIV/0!</v>
      </c>
      <c r="V200" t="e">
        <f>'ES Raw Data'!W203</f>
        <v>#DIV/0!</v>
      </c>
    </row>
    <row r="201" spans="1:22">
      <c r="A201">
        <f>'ES Data Entry'!D202</f>
        <v>0</v>
      </c>
      <c r="B201">
        <f>'ES Data Entry'!E202</f>
        <v>0</v>
      </c>
      <c r="C201">
        <f>'ES Data Entry'!F202</f>
        <v>0</v>
      </c>
      <c r="D201" s="180" t="e">
        <f>'ES Data Entry'!#REF!</f>
        <v>#REF!</v>
      </c>
      <c r="E201" t="str" cm="1">
        <f t="array" ref="E201">_xlfn.IFS('ES Data Entry'!G202=0,"Kindergarten",'ES Data Entry'!G202=1,"1st Grade",'ES Data Entry'!G202=2,"2nd Grade",'ES Data Entry'!G202=3,"3rd Grade",'ES Data Entry'!G202=4,"4th Grade",'ES Data Entry'!G202=5,"5th Grade")</f>
        <v>Kindergarten</v>
      </c>
      <c r="F201" t="e">
        <f>'ES Data Entry'!#REF!</f>
        <v>#REF!</v>
      </c>
      <c r="G201" t="e" cm="1">
        <f t="array" ref="G201">_xlfn.IFS('ES Data Entry'!L202=2, "Virtual", 'ES Data Entry'!L202=1, "In-person",'ES Data Entry'!L202=3, "Hybrid")</f>
        <v>#N/A</v>
      </c>
      <c r="H201" t="e" cm="1">
        <f t="array" ref="H201">_xlfn.IFS('ES Data Entry'!H202= 1, "American Indian/Alaskan Native", 'ES Data Entry'!H202= 2, "Asian", 'ES Data Entry'!H202= 3, "Native Hawaiian/Pacific Islander", 'ES Data Entry'!H202= 4, "Black/African American",'ES Data Entry'!H202= 5,  "White", 'ES Data Entry'!H202= 6, "Other", 'ES Data Entry'!H202= 7, "Two races or more", 'ES Data Entry'!H202= 8, "Unknown")</f>
        <v>#N/A</v>
      </c>
      <c r="I201" t="e" cm="1">
        <f t="array" ref="I201">_xlfn.IFS('ES Data Entry'!I202=1, "Hispanic/Latino", 'ES Data Entry'!I202=2, "Not Hispanic/Latino", 'ES Data Entry'!I202=3, "Other")</f>
        <v>#N/A</v>
      </c>
      <c r="J201" t="e" cm="1">
        <f t="array" ref="J201">_xlfn.IFS('ES Data Entry'!J202= 1, "Male", 'ES Data Entry'!J202= 2, "Female", 'ES Data Entry'!J202= 3, "Transgender Male", 'ES Data Entry'!J202= 4, "Transgender Female",'ES Data Entry'!J202= 5, "Non-binary", 'ES Data Entry'!J202= 6, "Other", 'ES Data Entry'!J202= 7, "Unknown")</f>
        <v>#N/A</v>
      </c>
      <c r="K201" s="180">
        <f>'ES Data Entry'!K202</f>
        <v>0</v>
      </c>
      <c r="L201" s="291" t="e">
        <f>'ES Data Entry'!#REF!</f>
        <v>#REF!</v>
      </c>
      <c r="M201" t="e">
        <f>'ES Raw Data'!N204</f>
        <v>#DIV/0!</v>
      </c>
      <c r="N201" t="e">
        <f>'ES Raw Data'!O204</f>
        <v>#DIV/0!</v>
      </c>
      <c r="O201" t="e">
        <f>'ES Raw Data'!P204</f>
        <v>#DIV/0!</v>
      </c>
      <c r="P201" t="e">
        <f>'ES Raw Data'!Q204</f>
        <v>#DIV/0!</v>
      </c>
      <c r="Q201" t="e">
        <f>'ES Raw Data'!R204</f>
        <v>#DIV/0!</v>
      </c>
      <c r="R201" t="e">
        <f>'ES Raw Data'!S204</f>
        <v>#DIV/0!</v>
      </c>
      <c r="S201" t="e">
        <f>'ES Raw Data'!T204</f>
        <v>#DIV/0!</v>
      </c>
      <c r="T201" t="e">
        <f>'ES Raw Data'!U204</f>
        <v>#DIV/0!</v>
      </c>
      <c r="U201" t="e">
        <f>'ES Raw Data'!V204</f>
        <v>#DIV/0!</v>
      </c>
      <c r="V201" t="e">
        <f>'ES Raw Data'!W204</f>
        <v>#DIV/0!</v>
      </c>
    </row>
    <row r="202" spans="1:22">
      <c r="A202">
        <f>'ES Data Entry'!D203</f>
        <v>0</v>
      </c>
      <c r="B202">
        <f>'ES Data Entry'!E203</f>
        <v>0</v>
      </c>
      <c r="C202">
        <f>'ES Data Entry'!F203</f>
        <v>0</v>
      </c>
      <c r="D202" s="180" t="e">
        <f>'ES Data Entry'!#REF!</f>
        <v>#REF!</v>
      </c>
      <c r="E202" t="str" cm="1">
        <f t="array" ref="E202">_xlfn.IFS('ES Data Entry'!G203=0,"Kindergarten",'ES Data Entry'!G203=1,"1st Grade",'ES Data Entry'!G203=2,"2nd Grade",'ES Data Entry'!G203=3,"3rd Grade",'ES Data Entry'!G203=4,"4th Grade",'ES Data Entry'!G203=5,"5th Grade")</f>
        <v>Kindergarten</v>
      </c>
      <c r="F202" t="e">
        <f>'ES Data Entry'!#REF!</f>
        <v>#REF!</v>
      </c>
      <c r="G202" t="e" cm="1">
        <f t="array" ref="G202">_xlfn.IFS('ES Data Entry'!L203=2, "Virtual", 'ES Data Entry'!L203=1, "In-person",'ES Data Entry'!L203=3, "Hybrid")</f>
        <v>#N/A</v>
      </c>
      <c r="H202" t="e" cm="1">
        <f t="array" ref="H202">_xlfn.IFS('ES Data Entry'!H203= 1, "American Indian/Alaskan Native", 'ES Data Entry'!H203= 2, "Asian", 'ES Data Entry'!H203= 3, "Native Hawaiian/Pacific Islander", 'ES Data Entry'!H203= 4, "Black/African American",'ES Data Entry'!H203= 5,  "White", 'ES Data Entry'!H203= 6, "Other", 'ES Data Entry'!H203= 7, "Two races or more", 'ES Data Entry'!H203= 8, "Unknown")</f>
        <v>#N/A</v>
      </c>
      <c r="I202" t="e" cm="1">
        <f t="array" ref="I202">_xlfn.IFS('ES Data Entry'!I203=1, "Hispanic/Latino", 'ES Data Entry'!I203=2, "Not Hispanic/Latino", 'ES Data Entry'!I203=3, "Other")</f>
        <v>#N/A</v>
      </c>
      <c r="J202" t="e" cm="1">
        <f t="array" ref="J202">_xlfn.IFS('ES Data Entry'!J203= 1, "Male", 'ES Data Entry'!J203= 2, "Female", 'ES Data Entry'!J203= 3, "Transgender Male", 'ES Data Entry'!J203= 4, "Transgender Female",'ES Data Entry'!J203= 5, "Non-binary", 'ES Data Entry'!J203= 6, "Other", 'ES Data Entry'!J203= 7, "Unknown")</f>
        <v>#N/A</v>
      </c>
      <c r="K202" s="180">
        <f>'ES Data Entry'!K203</f>
        <v>0</v>
      </c>
      <c r="L202" s="291" t="e">
        <f>'ES Data Entry'!#REF!</f>
        <v>#REF!</v>
      </c>
      <c r="M202" t="e">
        <f>'ES Raw Data'!N205</f>
        <v>#DIV/0!</v>
      </c>
      <c r="N202" t="e">
        <f>'ES Raw Data'!O205</f>
        <v>#DIV/0!</v>
      </c>
      <c r="O202" t="e">
        <f>'ES Raw Data'!P205</f>
        <v>#DIV/0!</v>
      </c>
      <c r="P202" t="e">
        <f>'ES Raw Data'!Q205</f>
        <v>#DIV/0!</v>
      </c>
      <c r="Q202" t="e">
        <f>'ES Raw Data'!R205</f>
        <v>#DIV/0!</v>
      </c>
      <c r="R202" t="e">
        <f>'ES Raw Data'!S205</f>
        <v>#DIV/0!</v>
      </c>
      <c r="S202" t="e">
        <f>'ES Raw Data'!T205</f>
        <v>#DIV/0!</v>
      </c>
      <c r="T202" t="e">
        <f>'ES Raw Data'!U205</f>
        <v>#DIV/0!</v>
      </c>
      <c r="U202" t="e">
        <f>'ES Raw Data'!V205</f>
        <v>#DIV/0!</v>
      </c>
      <c r="V202" t="e">
        <f>'ES Raw Data'!W205</f>
        <v>#DIV/0!</v>
      </c>
    </row>
    <row r="203" spans="1:22">
      <c r="A203">
        <f>'ES Data Entry'!D204</f>
        <v>0</v>
      </c>
      <c r="B203">
        <f>'ES Data Entry'!E204</f>
        <v>0</v>
      </c>
      <c r="C203">
        <f>'ES Data Entry'!F204</f>
        <v>0</v>
      </c>
      <c r="D203" s="180" t="e">
        <f>'ES Data Entry'!#REF!</f>
        <v>#REF!</v>
      </c>
      <c r="E203" t="str" cm="1">
        <f t="array" ref="E203">_xlfn.IFS('ES Data Entry'!G204=0,"Kindergarten",'ES Data Entry'!G204=1,"1st Grade",'ES Data Entry'!G204=2,"2nd Grade",'ES Data Entry'!G204=3,"3rd Grade",'ES Data Entry'!G204=4,"4th Grade",'ES Data Entry'!G204=5,"5th Grade")</f>
        <v>Kindergarten</v>
      </c>
      <c r="F203" t="e">
        <f>'ES Data Entry'!#REF!</f>
        <v>#REF!</v>
      </c>
      <c r="G203" t="e" cm="1">
        <f t="array" ref="G203">_xlfn.IFS('ES Data Entry'!L204=2, "Virtual", 'ES Data Entry'!L204=1, "In-person",'ES Data Entry'!L204=3, "Hybrid")</f>
        <v>#N/A</v>
      </c>
      <c r="H203" t="e" cm="1">
        <f t="array" ref="H203">_xlfn.IFS('ES Data Entry'!H204= 1, "American Indian/Alaskan Native", 'ES Data Entry'!H204= 2, "Asian", 'ES Data Entry'!H204= 3, "Native Hawaiian/Pacific Islander", 'ES Data Entry'!H204= 4, "Black/African American",'ES Data Entry'!H204= 5,  "White", 'ES Data Entry'!H204= 6, "Other", 'ES Data Entry'!H204= 7, "Two races or more", 'ES Data Entry'!H204= 8, "Unknown")</f>
        <v>#N/A</v>
      </c>
      <c r="I203" t="e" cm="1">
        <f t="array" ref="I203">_xlfn.IFS('ES Data Entry'!I204=1, "Hispanic/Latino", 'ES Data Entry'!I204=2, "Not Hispanic/Latino", 'ES Data Entry'!I204=3, "Other")</f>
        <v>#N/A</v>
      </c>
      <c r="J203" t="e" cm="1">
        <f t="array" ref="J203">_xlfn.IFS('ES Data Entry'!J204= 1, "Male", 'ES Data Entry'!J204= 2, "Female", 'ES Data Entry'!J204= 3, "Transgender Male", 'ES Data Entry'!J204= 4, "Transgender Female",'ES Data Entry'!J204= 5, "Non-binary", 'ES Data Entry'!J204= 6, "Other", 'ES Data Entry'!J204= 7, "Unknown")</f>
        <v>#N/A</v>
      </c>
      <c r="K203" s="180">
        <f>'ES Data Entry'!K204</f>
        <v>0</v>
      </c>
      <c r="L203" s="291" t="e">
        <f>'ES Data Entry'!#REF!</f>
        <v>#REF!</v>
      </c>
      <c r="M203" t="e">
        <f>'ES Raw Data'!N206</f>
        <v>#DIV/0!</v>
      </c>
      <c r="N203" t="e">
        <f>'ES Raw Data'!O206</f>
        <v>#DIV/0!</v>
      </c>
      <c r="O203" t="e">
        <f>'ES Raw Data'!P206</f>
        <v>#DIV/0!</v>
      </c>
      <c r="P203" t="e">
        <f>'ES Raw Data'!Q206</f>
        <v>#DIV/0!</v>
      </c>
      <c r="Q203" t="e">
        <f>'ES Raw Data'!R206</f>
        <v>#DIV/0!</v>
      </c>
      <c r="R203" t="e">
        <f>'ES Raw Data'!S206</f>
        <v>#DIV/0!</v>
      </c>
      <c r="S203" t="e">
        <f>'ES Raw Data'!T206</f>
        <v>#DIV/0!</v>
      </c>
      <c r="T203" t="e">
        <f>'ES Raw Data'!U206</f>
        <v>#DIV/0!</v>
      </c>
      <c r="U203" t="e">
        <f>'ES Raw Data'!V206</f>
        <v>#DIV/0!</v>
      </c>
      <c r="V203" t="e">
        <f>'ES Raw Data'!W206</f>
        <v>#DIV/0!</v>
      </c>
    </row>
    <row r="204" spans="1:22">
      <c r="A204">
        <f>'ES Data Entry'!D205</f>
        <v>0</v>
      </c>
      <c r="B204">
        <f>'ES Data Entry'!E205</f>
        <v>0</v>
      </c>
      <c r="C204">
        <f>'ES Data Entry'!F205</f>
        <v>0</v>
      </c>
      <c r="D204" s="180" t="e">
        <f>'ES Data Entry'!#REF!</f>
        <v>#REF!</v>
      </c>
      <c r="E204" t="str" cm="1">
        <f t="array" ref="E204">_xlfn.IFS('ES Data Entry'!G205=0,"Kindergarten",'ES Data Entry'!G205=1,"1st Grade",'ES Data Entry'!G205=2,"2nd Grade",'ES Data Entry'!G205=3,"3rd Grade",'ES Data Entry'!G205=4,"4th Grade",'ES Data Entry'!G205=5,"5th Grade")</f>
        <v>Kindergarten</v>
      </c>
      <c r="F204" t="e">
        <f>'ES Data Entry'!#REF!</f>
        <v>#REF!</v>
      </c>
      <c r="G204" t="e" cm="1">
        <f t="array" ref="G204">_xlfn.IFS('ES Data Entry'!L205=2, "Virtual", 'ES Data Entry'!L205=1, "In-person",'ES Data Entry'!L205=3, "Hybrid")</f>
        <v>#N/A</v>
      </c>
      <c r="H204" t="e" cm="1">
        <f t="array" ref="H204">_xlfn.IFS('ES Data Entry'!H205= 1, "American Indian/Alaskan Native", 'ES Data Entry'!H205= 2, "Asian", 'ES Data Entry'!H205= 3, "Native Hawaiian/Pacific Islander", 'ES Data Entry'!H205= 4, "Black/African American",'ES Data Entry'!H205= 5,  "White", 'ES Data Entry'!H205= 6, "Other", 'ES Data Entry'!H205= 7, "Two races or more", 'ES Data Entry'!H205= 8, "Unknown")</f>
        <v>#N/A</v>
      </c>
      <c r="I204" t="e" cm="1">
        <f t="array" ref="I204">_xlfn.IFS('ES Data Entry'!I205=1, "Hispanic/Latino", 'ES Data Entry'!I205=2, "Not Hispanic/Latino", 'ES Data Entry'!I205=3, "Other")</f>
        <v>#N/A</v>
      </c>
      <c r="J204" t="e" cm="1">
        <f t="array" ref="J204">_xlfn.IFS('ES Data Entry'!J205= 1, "Male", 'ES Data Entry'!J205= 2, "Female", 'ES Data Entry'!J205= 3, "Transgender Male", 'ES Data Entry'!J205= 4, "Transgender Female",'ES Data Entry'!J205= 5, "Non-binary", 'ES Data Entry'!J205= 6, "Other", 'ES Data Entry'!J205= 7, "Unknown")</f>
        <v>#N/A</v>
      </c>
      <c r="K204" s="180">
        <f>'ES Data Entry'!K205</f>
        <v>0</v>
      </c>
      <c r="L204" s="291" t="e">
        <f>'ES Data Entry'!#REF!</f>
        <v>#REF!</v>
      </c>
      <c r="M204" t="e">
        <f>'ES Raw Data'!N207</f>
        <v>#DIV/0!</v>
      </c>
      <c r="N204" t="e">
        <f>'ES Raw Data'!O207</f>
        <v>#DIV/0!</v>
      </c>
      <c r="O204" t="e">
        <f>'ES Raw Data'!P207</f>
        <v>#DIV/0!</v>
      </c>
      <c r="P204" t="e">
        <f>'ES Raw Data'!Q207</f>
        <v>#DIV/0!</v>
      </c>
      <c r="Q204" t="e">
        <f>'ES Raw Data'!R207</f>
        <v>#DIV/0!</v>
      </c>
      <c r="R204" t="e">
        <f>'ES Raw Data'!S207</f>
        <v>#DIV/0!</v>
      </c>
      <c r="S204" t="e">
        <f>'ES Raw Data'!T207</f>
        <v>#DIV/0!</v>
      </c>
      <c r="T204" t="e">
        <f>'ES Raw Data'!U207</f>
        <v>#DIV/0!</v>
      </c>
      <c r="U204" t="e">
        <f>'ES Raw Data'!V207</f>
        <v>#DIV/0!</v>
      </c>
      <c r="V204" t="e">
        <f>'ES Raw Data'!W207</f>
        <v>#DIV/0!</v>
      </c>
    </row>
    <row r="205" spans="1:22">
      <c r="A205">
        <f>'ES Data Entry'!D206</f>
        <v>0</v>
      </c>
      <c r="B205">
        <f>'ES Data Entry'!E206</f>
        <v>0</v>
      </c>
      <c r="C205">
        <f>'ES Data Entry'!F206</f>
        <v>0</v>
      </c>
      <c r="D205" s="180" t="e">
        <f>'ES Data Entry'!#REF!</f>
        <v>#REF!</v>
      </c>
      <c r="E205" t="str" cm="1">
        <f t="array" ref="E205">_xlfn.IFS('ES Data Entry'!G206=0,"Kindergarten",'ES Data Entry'!G206=1,"1st Grade",'ES Data Entry'!G206=2,"2nd Grade",'ES Data Entry'!G206=3,"3rd Grade",'ES Data Entry'!G206=4,"4th Grade",'ES Data Entry'!G206=5,"5th Grade")</f>
        <v>Kindergarten</v>
      </c>
      <c r="F205" t="e">
        <f>'ES Data Entry'!#REF!</f>
        <v>#REF!</v>
      </c>
      <c r="G205" t="e" cm="1">
        <f t="array" ref="G205">_xlfn.IFS('ES Data Entry'!L206=2, "Virtual", 'ES Data Entry'!L206=1, "In-person",'ES Data Entry'!L206=3, "Hybrid")</f>
        <v>#N/A</v>
      </c>
      <c r="H205" t="e" cm="1">
        <f t="array" ref="H205">_xlfn.IFS('ES Data Entry'!H206= 1, "American Indian/Alaskan Native", 'ES Data Entry'!H206= 2, "Asian", 'ES Data Entry'!H206= 3, "Native Hawaiian/Pacific Islander", 'ES Data Entry'!H206= 4, "Black/African American",'ES Data Entry'!H206= 5,  "White", 'ES Data Entry'!H206= 6, "Other", 'ES Data Entry'!H206= 7, "Two races or more", 'ES Data Entry'!H206= 8, "Unknown")</f>
        <v>#N/A</v>
      </c>
      <c r="I205" t="e" cm="1">
        <f t="array" ref="I205">_xlfn.IFS('ES Data Entry'!I206=1, "Hispanic/Latino", 'ES Data Entry'!I206=2, "Not Hispanic/Latino", 'ES Data Entry'!I206=3, "Other")</f>
        <v>#N/A</v>
      </c>
      <c r="J205" t="e" cm="1">
        <f t="array" ref="J205">_xlfn.IFS('ES Data Entry'!J206= 1, "Male", 'ES Data Entry'!J206= 2, "Female", 'ES Data Entry'!J206= 3, "Transgender Male", 'ES Data Entry'!J206= 4, "Transgender Female",'ES Data Entry'!J206= 5, "Non-binary", 'ES Data Entry'!J206= 6, "Other", 'ES Data Entry'!J206= 7, "Unknown")</f>
        <v>#N/A</v>
      </c>
      <c r="K205" s="180">
        <f>'ES Data Entry'!K206</f>
        <v>0</v>
      </c>
      <c r="L205" s="291" t="e">
        <f>'ES Data Entry'!#REF!</f>
        <v>#REF!</v>
      </c>
      <c r="M205" t="e">
        <f>'ES Raw Data'!N208</f>
        <v>#DIV/0!</v>
      </c>
      <c r="N205" t="e">
        <f>'ES Raw Data'!O208</f>
        <v>#DIV/0!</v>
      </c>
      <c r="O205" t="e">
        <f>'ES Raw Data'!P208</f>
        <v>#DIV/0!</v>
      </c>
      <c r="P205" t="e">
        <f>'ES Raw Data'!Q208</f>
        <v>#DIV/0!</v>
      </c>
      <c r="Q205" t="e">
        <f>'ES Raw Data'!R208</f>
        <v>#DIV/0!</v>
      </c>
      <c r="R205" t="e">
        <f>'ES Raw Data'!S208</f>
        <v>#DIV/0!</v>
      </c>
      <c r="S205" t="e">
        <f>'ES Raw Data'!T208</f>
        <v>#DIV/0!</v>
      </c>
      <c r="T205" t="e">
        <f>'ES Raw Data'!U208</f>
        <v>#DIV/0!</v>
      </c>
      <c r="U205" t="e">
        <f>'ES Raw Data'!V208</f>
        <v>#DIV/0!</v>
      </c>
      <c r="V205" t="e">
        <f>'ES Raw Data'!W208</f>
        <v>#DIV/0!</v>
      </c>
    </row>
    <row r="206" spans="1:22">
      <c r="A206">
        <f>'ES Data Entry'!D207</f>
        <v>0</v>
      </c>
      <c r="B206">
        <f>'ES Data Entry'!E207</f>
        <v>0</v>
      </c>
      <c r="C206">
        <f>'ES Data Entry'!F207</f>
        <v>0</v>
      </c>
      <c r="D206" s="180" t="e">
        <f>'ES Data Entry'!#REF!</f>
        <v>#REF!</v>
      </c>
      <c r="E206" t="str" cm="1">
        <f t="array" ref="E206">_xlfn.IFS('ES Data Entry'!G207=0,"Kindergarten",'ES Data Entry'!G207=1,"1st Grade",'ES Data Entry'!G207=2,"2nd Grade",'ES Data Entry'!G207=3,"3rd Grade",'ES Data Entry'!G207=4,"4th Grade",'ES Data Entry'!G207=5,"5th Grade")</f>
        <v>Kindergarten</v>
      </c>
      <c r="F206" t="e">
        <f>'ES Data Entry'!#REF!</f>
        <v>#REF!</v>
      </c>
      <c r="G206" t="e" cm="1">
        <f t="array" ref="G206">_xlfn.IFS('ES Data Entry'!L207=2, "Virtual", 'ES Data Entry'!L207=1, "In-person",'ES Data Entry'!L207=3, "Hybrid")</f>
        <v>#N/A</v>
      </c>
      <c r="H206" t="e" cm="1">
        <f t="array" ref="H206">_xlfn.IFS('ES Data Entry'!H207= 1, "American Indian/Alaskan Native", 'ES Data Entry'!H207= 2, "Asian", 'ES Data Entry'!H207= 3, "Native Hawaiian/Pacific Islander", 'ES Data Entry'!H207= 4, "Black/African American",'ES Data Entry'!H207= 5,  "White", 'ES Data Entry'!H207= 6, "Other", 'ES Data Entry'!H207= 7, "Two races or more", 'ES Data Entry'!H207= 8, "Unknown")</f>
        <v>#N/A</v>
      </c>
      <c r="I206" t="e" cm="1">
        <f t="array" ref="I206">_xlfn.IFS('ES Data Entry'!I207=1, "Hispanic/Latino", 'ES Data Entry'!I207=2, "Not Hispanic/Latino", 'ES Data Entry'!I207=3, "Other")</f>
        <v>#N/A</v>
      </c>
      <c r="J206" t="e" cm="1">
        <f t="array" ref="J206">_xlfn.IFS('ES Data Entry'!J207= 1, "Male", 'ES Data Entry'!J207= 2, "Female", 'ES Data Entry'!J207= 3, "Transgender Male", 'ES Data Entry'!J207= 4, "Transgender Female",'ES Data Entry'!J207= 5, "Non-binary", 'ES Data Entry'!J207= 6, "Other", 'ES Data Entry'!J207= 7, "Unknown")</f>
        <v>#N/A</v>
      </c>
      <c r="K206" s="180">
        <f>'ES Data Entry'!K207</f>
        <v>0</v>
      </c>
      <c r="L206" s="291" t="e">
        <f>'ES Data Entry'!#REF!</f>
        <v>#REF!</v>
      </c>
      <c r="M206" t="e">
        <f>'ES Raw Data'!N209</f>
        <v>#DIV/0!</v>
      </c>
      <c r="N206" t="e">
        <f>'ES Raw Data'!O209</f>
        <v>#DIV/0!</v>
      </c>
      <c r="O206" t="e">
        <f>'ES Raw Data'!P209</f>
        <v>#DIV/0!</v>
      </c>
      <c r="P206" t="e">
        <f>'ES Raw Data'!Q209</f>
        <v>#DIV/0!</v>
      </c>
      <c r="Q206" t="e">
        <f>'ES Raw Data'!R209</f>
        <v>#DIV/0!</v>
      </c>
      <c r="R206" t="e">
        <f>'ES Raw Data'!S209</f>
        <v>#DIV/0!</v>
      </c>
      <c r="S206" t="e">
        <f>'ES Raw Data'!T209</f>
        <v>#DIV/0!</v>
      </c>
      <c r="T206" t="e">
        <f>'ES Raw Data'!U209</f>
        <v>#DIV/0!</v>
      </c>
      <c r="U206" t="e">
        <f>'ES Raw Data'!V209</f>
        <v>#DIV/0!</v>
      </c>
      <c r="V206" t="e">
        <f>'ES Raw Data'!W209</f>
        <v>#DIV/0!</v>
      </c>
    </row>
    <row r="207" spans="1:22">
      <c r="A207">
        <f>'ES Data Entry'!D208</f>
        <v>0</v>
      </c>
      <c r="B207">
        <f>'ES Data Entry'!E208</f>
        <v>0</v>
      </c>
      <c r="C207">
        <f>'ES Data Entry'!F208</f>
        <v>0</v>
      </c>
      <c r="D207" s="180" t="e">
        <f>'ES Data Entry'!#REF!</f>
        <v>#REF!</v>
      </c>
      <c r="E207" t="str" cm="1">
        <f t="array" ref="E207">_xlfn.IFS('ES Data Entry'!G208=0,"Kindergarten",'ES Data Entry'!G208=1,"1st Grade",'ES Data Entry'!G208=2,"2nd Grade",'ES Data Entry'!G208=3,"3rd Grade",'ES Data Entry'!G208=4,"4th Grade",'ES Data Entry'!G208=5,"5th Grade")</f>
        <v>Kindergarten</v>
      </c>
      <c r="F207" t="e">
        <f>'ES Data Entry'!#REF!</f>
        <v>#REF!</v>
      </c>
      <c r="G207" t="e" cm="1">
        <f t="array" ref="G207">_xlfn.IFS('ES Data Entry'!L208=2, "Virtual", 'ES Data Entry'!L208=1, "In-person",'ES Data Entry'!L208=3, "Hybrid")</f>
        <v>#N/A</v>
      </c>
      <c r="H207" t="e" cm="1">
        <f t="array" ref="H207">_xlfn.IFS('ES Data Entry'!H208= 1, "American Indian/Alaskan Native", 'ES Data Entry'!H208= 2, "Asian", 'ES Data Entry'!H208= 3, "Native Hawaiian/Pacific Islander", 'ES Data Entry'!H208= 4, "Black/African American",'ES Data Entry'!H208= 5,  "White", 'ES Data Entry'!H208= 6, "Other", 'ES Data Entry'!H208= 7, "Two races or more", 'ES Data Entry'!H208= 8, "Unknown")</f>
        <v>#N/A</v>
      </c>
      <c r="I207" t="e" cm="1">
        <f t="array" ref="I207">_xlfn.IFS('ES Data Entry'!I208=1, "Hispanic/Latino", 'ES Data Entry'!I208=2, "Not Hispanic/Latino", 'ES Data Entry'!I208=3, "Other")</f>
        <v>#N/A</v>
      </c>
      <c r="J207" t="e" cm="1">
        <f t="array" ref="J207">_xlfn.IFS('ES Data Entry'!J208= 1, "Male", 'ES Data Entry'!J208= 2, "Female", 'ES Data Entry'!J208= 3, "Transgender Male", 'ES Data Entry'!J208= 4, "Transgender Female",'ES Data Entry'!J208= 5, "Non-binary", 'ES Data Entry'!J208= 6, "Other", 'ES Data Entry'!J208= 7, "Unknown")</f>
        <v>#N/A</v>
      </c>
      <c r="K207" s="180">
        <f>'ES Data Entry'!K208</f>
        <v>0</v>
      </c>
      <c r="L207" s="291" t="e">
        <f>'ES Data Entry'!#REF!</f>
        <v>#REF!</v>
      </c>
      <c r="M207" t="e">
        <f>'ES Raw Data'!N210</f>
        <v>#DIV/0!</v>
      </c>
      <c r="N207" t="e">
        <f>'ES Raw Data'!O210</f>
        <v>#DIV/0!</v>
      </c>
      <c r="O207" t="e">
        <f>'ES Raw Data'!P210</f>
        <v>#DIV/0!</v>
      </c>
      <c r="P207" t="e">
        <f>'ES Raw Data'!Q210</f>
        <v>#DIV/0!</v>
      </c>
      <c r="Q207" t="e">
        <f>'ES Raw Data'!R210</f>
        <v>#DIV/0!</v>
      </c>
      <c r="R207" t="e">
        <f>'ES Raw Data'!S210</f>
        <v>#DIV/0!</v>
      </c>
      <c r="S207" t="e">
        <f>'ES Raw Data'!T210</f>
        <v>#DIV/0!</v>
      </c>
      <c r="T207" t="e">
        <f>'ES Raw Data'!U210</f>
        <v>#DIV/0!</v>
      </c>
      <c r="U207" t="e">
        <f>'ES Raw Data'!V210</f>
        <v>#DIV/0!</v>
      </c>
      <c r="V207" t="e">
        <f>'ES Raw Data'!W210</f>
        <v>#DIV/0!</v>
      </c>
    </row>
    <row r="208" spans="1:22">
      <c r="A208">
        <f>'ES Data Entry'!D209</f>
        <v>0</v>
      </c>
      <c r="B208">
        <f>'ES Data Entry'!E209</f>
        <v>0</v>
      </c>
      <c r="C208">
        <f>'ES Data Entry'!F209</f>
        <v>0</v>
      </c>
      <c r="D208" s="180" t="e">
        <f>'ES Data Entry'!#REF!</f>
        <v>#REF!</v>
      </c>
      <c r="E208" t="str" cm="1">
        <f t="array" ref="E208">_xlfn.IFS('ES Data Entry'!G209=0,"Kindergarten",'ES Data Entry'!G209=1,"1st Grade",'ES Data Entry'!G209=2,"2nd Grade",'ES Data Entry'!G209=3,"3rd Grade",'ES Data Entry'!G209=4,"4th Grade",'ES Data Entry'!G209=5,"5th Grade")</f>
        <v>Kindergarten</v>
      </c>
      <c r="F208" t="e">
        <f>'ES Data Entry'!#REF!</f>
        <v>#REF!</v>
      </c>
      <c r="G208" t="e" cm="1">
        <f t="array" ref="G208">_xlfn.IFS('ES Data Entry'!L209=2, "Virtual", 'ES Data Entry'!L209=1, "In-person",'ES Data Entry'!L209=3, "Hybrid")</f>
        <v>#N/A</v>
      </c>
      <c r="H208" t="e" cm="1">
        <f t="array" ref="H208">_xlfn.IFS('ES Data Entry'!H209= 1, "American Indian/Alaskan Native", 'ES Data Entry'!H209= 2, "Asian", 'ES Data Entry'!H209= 3, "Native Hawaiian/Pacific Islander", 'ES Data Entry'!H209= 4, "Black/African American",'ES Data Entry'!H209= 5,  "White", 'ES Data Entry'!H209= 6, "Other", 'ES Data Entry'!H209= 7, "Two races or more", 'ES Data Entry'!H209= 8, "Unknown")</f>
        <v>#N/A</v>
      </c>
      <c r="I208" t="e" cm="1">
        <f t="array" ref="I208">_xlfn.IFS('ES Data Entry'!I209=1, "Hispanic/Latino", 'ES Data Entry'!I209=2, "Not Hispanic/Latino", 'ES Data Entry'!I209=3, "Other")</f>
        <v>#N/A</v>
      </c>
      <c r="J208" t="e" cm="1">
        <f t="array" ref="J208">_xlfn.IFS('ES Data Entry'!J209= 1, "Male", 'ES Data Entry'!J209= 2, "Female", 'ES Data Entry'!J209= 3, "Transgender Male", 'ES Data Entry'!J209= 4, "Transgender Female",'ES Data Entry'!J209= 5, "Non-binary", 'ES Data Entry'!J209= 6, "Other", 'ES Data Entry'!J209= 7, "Unknown")</f>
        <v>#N/A</v>
      </c>
      <c r="K208" s="180">
        <f>'ES Data Entry'!K209</f>
        <v>0</v>
      </c>
      <c r="L208" s="291" t="e">
        <f>'ES Data Entry'!#REF!</f>
        <v>#REF!</v>
      </c>
      <c r="M208" t="e">
        <f>'ES Raw Data'!N211</f>
        <v>#DIV/0!</v>
      </c>
      <c r="N208" t="e">
        <f>'ES Raw Data'!O211</f>
        <v>#DIV/0!</v>
      </c>
      <c r="O208" t="e">
        <f>'ES Raw Data'!P211</f>
        <v>#DIV/0!</v>
      </c>
      <c r="P208" t="e">
        <f>'ES Raw Data'!Q211</f>
        <v>#DIV/0!</v>
      </c>
      <c r="Q208" t="e">
        <f>'ES Raw Data'!R211</f>
        <v>#DIV/0!</v>
      </c>
      <c r="R208" t="e">
        <f>'ES Raw Data'!S211</f>
        <v>#DIV/0!</v>
      </c>
      <c r="S208" t="e">
        <f>'ES Raw Data'!T211</f>
        <v>#DIV/0!</v>
      </c>
      <c r="T208" t="e">
        <f>'ES Raw Data'!U211</f>
        <v>#DIV/0!</v>
      </c>
      <c r="U208" t="e">
        <f>'ES Raw Data'!V211</f>
        <v>#DIV/0!</v>
      </c>
      <c r="V208" t="e">
        <f>'ES Raw Data'!W211</f>
        <v>#DIV/0!</v>
      </c>
    </row>
    <row r="209" spans="1:22">
      <c r="A209">
        <f>'ES Data Entry'!D210</f>
        <v>0</v>
      </c>
      <c r="B209">
        <f>'ES Data Entry'!E210</f>
        <v>0</v>
      </c>
      <c r="C209">
        <f>'ES Data Entry'!F210</f>
        <v>0</v>
      </c>
      <c r="D209" s="180" t="e">
        <f>'ES Data Entry'!#REF!</f>
        <v>#REF!</v>
      </c>
      <c r="E209" t="str" cm="1">
        <f t="array" ref="E209">_xlfn.IFS('ES Data Entry'!G210=0,"Kindergarten",'ES Data Entry'!G210=1,"1st Grade",'ES Data Entry'!G210=2,"2nd Grade",'ES Data Entry'!G210=3,"3rd Grade",'ES Data Entry'!G210=4,"4th Grade",'ES Data Entry'!G210=5,"5th Grade")</f>
        <v>Kindergarten</v>
      </c>
      <c r="F209" t="e">
        <f>'ES Data Entry'!#REF!</f>
        <v>#REF!</v>
      </c>
      <c r="G209" t="e" cm="1">
        <f t="array" ref="G209">_xlfn.IFS('ES Data Entry'!L210=2, "Virtual", 'ES Data Entry'!L210=1, "In-person",'ES Data Entry'!L210=3, "Hybrid")</f>
        <v>#N/A</v>
      </c>
      <c r="H209" t="e" cm="1">
        <f t="array" ref="H209">_xlfn.IFS('ES Data Entry'!H210= 1, "American Indian/Alaskan Native", 'ES Data Entry'!H210= 2, "Asian", 'ES Data Entry'!H210= 3, "Native Hawaiian/Pacific Islander", 'ES Data Entry'!H210= 4, "Black/African American",'ES Data Entry'!H210= 5,  "White", 'ES Data Entry'!H210= 6, "Other", 'ES Data Entry'!H210= 7, "Two races or more", 'ES Data Entry'!H210= 8, "Unknown")</f>
        <v>#N/A</v>
      </c>
      <c r="I209" t="e" cm="1">
        <f t="array" ref="I209">_xlfn.IFS('ES Data Entry'!I210=1, "Hispanic/Latino", 'ES Data Entry'!I210=2, "Not Hispanic/Latino", 'ES Data Entry'!I210=3, "Other")</f>
        <v>#N/A</v>
      </c>
      <c r="J209" t="e" cm="1">
        <f t="array" ref="J209">_xlfn.IFS('ES Data Entry'!J210= 1, "Male", 'ES Data Entry'!J210= 2, "Female", 'ES Data Entry'!J210= 3, "Transgender Male", 'ES Data Entry'!J210= 4, "Transgender Female",'ES Data Entry'!J210= 5, "Non-binary", 'ES Data Entry'!J210= 6, "Other", 'ES Data Entry'!J210= 7, "Unknown")</f>
        <v>#N/A</v>
      </c>
      <c r="K209" s="180">
        <f>'ES Data Entry'!K210</f>
        <v>0</v>
      </c>
      <c r="L209" s="291" t="e">
        <f>'ES Data Entry'!#REF!</f>
        <v>#REF!</v>
      </c>
      <c r="M209" t="e">
        <f>'ES Raw Data'!N212</f>
        <v>#DIV/0!</v>
      </c>
      <c r="N209" t="e">
        <f>'ES Raw Data'!O212</f>
        <v>#DIV/0!</v>
      </c>
      <c r="O209" t="e">
        <f>'ES Raw Data'!P212</f>
        <v>#DIV/0!</v>
      </c>
      <c r="P209" t="e">
        <f>'ES Raw Data'!Q212</f>
        <v>#DIV/0!</v>
      </c>
      <c r="Q209" t="e">
        <f>'ES Raw Data'!R212</f>
        <v>#DIV/0!</v>
      </c>
      <c r="R209" t="e">
        <f>'ES Raw Data'!S212</f>
        <v>#DIV/0!</v>
      </c>
      <c r="S209" t="e">
        <f>'ES Raw Data'!T212</f>
        <v>#DIV/0!</v>
      </c>
      <c r="T209" t="e">
        <f>'ES Raw Data'!U212</f>
        <v>#DIV/0!</v>
      </c>
      <c r="U209" t="e">
        <f>'ES Raw Data'!V212</f>
        <v>#DIV/0!</v>
      </c>
      <c r="V209" t="e">
        <f>'ES Raw Data'!W212</f>
        <v>#DIV/0!</v>
      </c>
    </row>
    <row r="210" spans="1:22">
      <c r="A210">
        <f>'ES Data Entry'!D211</f>
        <v>0</v>
      </c>
      <c r="B210">
        <f>'ES Data Entry'!E211</f>
        <v>0</v>
      </c>
      <c r="C210">
        <f>'ES Data Entry'!F211</f>
        <v>0</v>
      </c>
      <c r="D210" s="180" t="e">
        <f>'ES Data Entry'!#REF!</f>
        <v>#REF!</v>
      </c>
      <c r="E210" t="str" cm="1">
        <f t="array" ref="E210">_xlfn.IFS('ES Data Entry'!G211=0,"Kindergarten",'ES Data Entry'!G211=1,"1st Grade",'ES Data Entry'!G211=2,"2nd Grade",'ES Data Entry'!G211=3,"3rd Grade",'ES Data Entry'!G211=4,"4th Grade",'ES Data Entry'!G211=5,"5th Grade")</f>
        <v>Kindergarten</v>
      </c>
      <c r="F210" t="e">
        <f>'ES Data Entry'!#REF!</f>
        <v>#REF!</v>
      </c>
      <c r="G210" t="e" cm="1">
        <f t="array" ref="G210">_xlfn.IFS('ES Data Entry'!L211=2, "Virtual", 'ES Data Entry'!L211=1, "In-person",'ES Data Entry'!L211=3, "Hybrid")</f>
        <v>#N/A</v>
      </c>
      <c r="H210" t="e" cm="1">
        <f t="array" ref="H210">_xlfn.IFS('ES Data Entry'!H211= 1, "American Indian/Alaskan Native", 'ES Data Entry'!H211= 2, "Asian", 'ES Data Entry'!H211= 3, "Native Hawaiian/Pacific Islander", 'ES Data Entry'!H211= 4, "Black/African American",'ES Data Entry'!H211= 5,  "White", 'ES Data Entry'!H211= 6, "Other", 'ES Data Entry'!H211= 7, "Two races or more", 'ES Data Entry'!H211= 8, "Unknown")</f>
        <v>#N/A</v>
      </c>
      <c r="I210" t="e" cm="1">
        <f t="array" ref="I210">_xlfn.IFS('ES Data Entry'!I211=1, "Hispanic/Latino", 'ES Data Entry'!I211=2, "Not Hispanic/Latino", 'ES Data Entry'!I211=3, "Other")</f>
        <v>#N/A</v>
      </c>
      <c r="J210" t="e" cm="1">
        <f t="array" ref="J210">_xlfn.IFS('ES Data Entry'!J211= 1, "Male", 'ES Data Entry'!J211= 2, "Female", 'ES Data Entry'!J211= 3, "Transgender Male", 'ES Data Entry'!J211= 4, "Transgender Female",'ES Data Entry'!J211= 5, "Non-binary", 'ES Data Entry'!J211= 6, "Other", 'ES Data Entry'!J211= 7, "Unknown")</f>
        <v>#N/A</v>
      </c>
      <c r="K210" s="180">
        <f>'ES Data Entry'!K211</f>
        <v>0</v>
      </c>
      <c r="L210" s="291" t="e">
        <f>'ES Data Entry'!#REF!</f>
        <v>#REF!</v>
      </c>
      <c r="M210" t="e">
        <f>'ES Raw Data'!N213</f>
        <v>#DIV/0!</v>
      </c>
      <c r="N210" t="e">
        <f>'ES Raw Data'!O213</f>
        <v>#DIV/0!</v>
      </c>
      <c r="O210" t="e">
        <f>'ES Raw Data'!P213</f>
        <v>#DIV/0!</v>
      </c>
      <c r="P210" t="e">
        <f>'ES Raw Data'!Q213</f>
        <v>#DIV/0!</v>
      </c>
      <c r="Q210" t="e">
        <f>'ES Raw Data'!R213</f>
        <v>#DIV/0!</v>
      </c>
      <c r="R210" t="e">
        <f>'ES Raw Data'!S213</f>
        <v>#DIV/0!</v>
      </c>
      <c r="S210" t="e">
        <f>'ES Raw Data'!T213</f>
        <v>#DIV/0!</v>
      </c>
      <c r="T210" t="e">
        <f>'ES Raw Data'!U213</f>
        <v>#DIV/0!</v>
      </c>
      <c r="U210" t="e">
        <f>'ES Raw Data'!V213</f>
        <v>#DIV/0!</v>
      </c>
      <c r="V210" t="e">
        <f>'ES Raw Data'!W213</f>
        <v>#DIV/0!</v>
      </c>
    </row>
    <row r="211" spans="1:22">
      <c r="A211">
        <f>'ES Data Entry'!D212</f>
        <v>0</v>
      </c>
      <c r="B211">
        <f>'ES Data Entry'!E212</f>
        <v>0</v>
      </c>
      <c r="C211">
        <f>'ES Data Entry'!F212</f>
        <v>0</v>
      </c>
      <c r="D211" s="180" t="e">
        <f>'ES Data Entry'!#REF!</f>
        <v>#REF!</v>
      </c>
      <c r="E211" t="str" cm="1">
        <f t="array" ref="E211">_xlfn.IFS('ES Data Entry'!G212=0,"Kindergarten",'ES Data Entry'!G212=1,"1st Grade",'ES Data Entry'!G212=2,"2nd Grade",'ES Data Entry'!G212=3,"3rd Grade",'ES Data Entry'!G212=4,"4th Grade",'ES Data Entry'!G212=5,"5th Grade")</f>
        <v>Kindergarten</v>
      </c>
      <c r="F211" t="e">
        <f>'ES Data Entry'!#REF!</f>
        <v>#REF!</v>
      </c>
      <c r="G211" t="e" cm="1">
        <f t="array" ref="G211">_xlfn.IFS('ES Data Entry'!L212=2, "Virtual", 'ES Data Entry'!L212=1, "In-person",'ES Data Entry'!L212=3, "Hybrid")</f>
        <v>#N/A</v>
      </c>
      <c r="H211" t="e" cm="1">
        <f t="array" ref="H211">_xlfn.IFS('ES Data Entry'!H212= 1, "American Indian/Alaskan Native", 'ES Data Entry'!H212= 2, "Asian", 'ES Data Entry'!H212= 3, "Native Hawaiian/Pacific Islander", 'ES Data Entry'!H212= 4, "Black/African American",'ES Data Entry'!H212= 5,  "White", 'ES Data Entry'!H212= 6, "Other", 'ES Data Entry'!H212= 7, "Two races or more", 'ES Data Entry'!H212= 8, "Unknown")</f>
        <v>#N/A</v>
      </c>
      <c r="I211" t="e" cm="1">
        <f t="array" ref="I211">_xlfn.IFS('ES Data Entry'!I212=1, "Hispanic/Latino", 'ES Data Entry'!I212=2, "Not Hispanic/Latino", 'ES Data Entry'!I212=3, "Other")</f>
        <v>#N/A</v>
      </c>
      <c r="J211" t="e" cm="1">
        <f t="array" ref="J211">_xlfn.IFS('ES Data Entry'!J212= 1, "Male", 'ES Data Entry'!J212= 2, "Female", 'ES Data Entry'!J212= 3, "Transgender Male", 'ES Data Entry'!J212= 4, "Transgender Female",'ES Data Entry'!J212= 5, "Non-binary", 'ES Data Entry'!J212= 6, "Other", 'ES Data Entry'!J212= 7, "Unknown")</f>
        <v>#N/A</v>
      </c>
      <c r="K211" s="180">
        <f>'ES Data Entry'!K212</f>
        <v>0</v>
      </c>
      <c r="L211" s="291" t="e">
        <f>'ES Data Entry'!#REF!</f>
        <v>#REF!</v>
      </c>
      <c r="M211" t="e">
        <f>'ES Raw Data'!N214</f>
        <v>#DIV/0!</v>
      </c>
      <c r="N211" t="e">
        <f>'ES Raw Data'!O214</f>
        <v>#DIV/0!</v>
      </c>
      <c r="O211" t="e">
        <f>'ES Raw Data'!P214</f>
        <v>#DIV/0!</v>
      </c>
      <c r="P211" t="e">
        <f>'ES Raw Data'!Q214</f>
        <v>#DIV/0!</v>
      </c>
      <c r="Q211" t="e">
        <f>'ES Raw Data'!R214</f>
        <v>#DIV/0!</v>
      </c>
      <c r="R211" t="e">
        <f>'ES Raw Data'!S214</f>
        <v>#DIV/0!</v>
      </c>
      <c r="S211" t="e">
        <f>'ES Raw Data'!T214</f>
        <v>#DIV/0!</v>
      </c>
      <c r="T211" t="e">
        <f>'ES Raw Data'!U214</f>
        <v>#DIV/0!</v>
      </c>
      <c r="U211" t="e">
        <f>'ES Raw Data'!V214</f>
        <v>#DIV/0!</v>
      </c>
      <c r="V211" t="e">
        <f>'ES Raw Data'!W214</f>
        <v>#DIV/0!</v>
      </c>
    </row>
    <row r="212" spans="1:22">
      <c r="A212">
        <f>'ES Data Entry'!D213</f>
        <v>0</v>
      </c>
      <c r="B212">
        <f>'ES Data Entry'!E213</f>
        <v>0</v>
      </c>
      <c r="C212">
        <f>'ES Data Entry'!F213</f>
        <v>0</v>
      </c>
      <c r="D212" s="180" t="e">
        <f>'ES Data Entry'!#REF!</f>
        <v>#REF!</v>
      </c>
      <c r="E212" t="str" cm="1">
        <f t="array" ref="E212">_xlfn.IFS('ES Data Entry'!G213=0,"Kindergarten",'ES Data Entry'!G213=1,"1st Grade",'ES Data Entry'!G213=2,"2nd Grade",'ES Data Entry'!G213=3,"3rd Grade",'ES Data Entry'!G213=4,"4th Grade",'ES Data Entry'!G213=5,"5th Grade")</f>
        <v>Kindergarten</v>
      </c>
      <c r="F212" t="e">
        <f>'ES Data Entry'!#REF!</f>
        <v>#REF!</v>
      </c>
      <c r="G212" t="e" cm="1">
        <f t="array" ref="G212">_xlfn.IFS('ES Data Entry'!L213=2, "Virtual", 'ES Data Entry'!L213=1, "In-person",'ES Data Entry'!L213=3, "Hybrid")</f>
        <v>#N/A</v>
      </c>
      <c r="H212" t="e" cm="1">
        <f t="array" ref="H212">_xlfn.IFS('ES Data Entry'!H213= 1, "American Indian/Alaskan Native", 'ES Data Entry'!H213= 2, "Asian", 'ES Data Entry'!H213= 3, "Native Hawaiian/Pacific Islander", 'ES Data Entry'!H213= 4, "Black/African American",'ES Data Entry'!H213= 5,  "White", 'ES Data Entry'!H213= 6, "Other", 'ES Data Entry'!H213= 7, "Two races or more", 'ES Data Entry'!H213= 8, "Unknown")</f>
        <v>#N/A</v>
      </c>
      <c r="I212" t="e" cm="1">
        <f t="array" ref="I212">_xlfn.IFS('ES Data Entry'!I213=1, "Hispanic/Latino", 'ES Data Entry'!I213=2, "Not Hispanic/Latino", 'ES Data Entry'!I213=3, "Other")</f>
        <v>#N/A</v>
      </c>
      <c r="J212" t="e" cm="1">
        <f t="array" ref="J212">_xlfn.IFS('ES Data Entry'!J213= 1, "Male", 'ES Data Entry'!J213= 2, "Female", 'ES Data Entry'!J213= 3, "Transgender Male", 'ES Data Entry'!J213= 4, "Transgender Female",'ES Data Entry'!J213= 5, "Non-binary", 'ES Data Entry'!J213= 6, "Other", 'ES Data Entry'!J213= 7, "Unknown")</f>
        <v>#N/A</v>
      </c>
      <c r="K212" s="180">
        <f>'ES Data Entry'!K213</f>
        <v>0</v>
      </c>
      <c r="L212" s="291" t="e">
        <f>'ES Data Entry'!#REF!</f>
        <v>#REF!</v>
      </c>
      <c r="M212" t="e">
        <f>'ES Raw Data'!N215</f>
        <v>#DIV/0!</v>
      </c>
      <c r="N212" t="e">
        <f>'ES Raw Data'!O215</f>
        <v>#DIV/0!</v>
      </c>
      <c r="O212" t="e">
        <f>'ES Raw Data'!P215</f>
        <v>#DIV/0!</v>
      </c>
      <c r="P212" t="e">
        <f>'ES Raw Data'!Q215</f>
        <v>#DIV/0!</v>
      </c>
      <c r="Q212" t="e">
        <f>'ES Raw Data'!R215</f>
        <v>#DIV/0!</v>
      </c>
      <c r="R212" t="e">
        <f>'ES Raw Data'!S215</f>
        <v>#DIV/0!</v>
      </c>
      <c r="S212" t="e">
        <f>'ES Raw Data'!T215</f>
        <v>#DIV/0!</v>
      </c>
      <c r="T212" t="e">
        <f>'ES Raw Data'!U215</f>
        <v>#DIV/0!</v>
      </c>
      <c r="U212" t="e">
        <f>'ES Raw Data'!V215</f>
        <v>#DIV/0!</v>
      </c>
      <c r="V212" t="e">
        <f>'ES Raw Data'!W215</f>
        <v>#DIV/0!</v>
      </c>
    </row>
    <row r="213" spans="1:22">
      <c r="A213">
        <f>'ES Data Entry'!D214</f>
        <v>0</v>
      </c>
      <c r="B213">
        <f>'ES Data Entry'!E214</f>
        <v>0</v>
      </c>
      <c r="C213">
        <f>'ES Data Entry'!F214</f>
        <v>0</v>
      </c>
      <c r="D213" s="180" t="e">
        <f>'ES Data Entry'!#REF!</f>
        <v>#REF!</v>
      </c>
      <c r="E213" t="str" cm="1">
        <f t="array" ref="E213">_xlfn.IFS('ES Data Entry'!G214=0,"Kindergarten",'ES Data Entry'!G214=1,"1st Grade",'ES Data Entry'!G214=2,"2nd Grade",'ES Data Entry'!G214=3,"3rd Grade",'ES Data Entry'!G214=4,"4th Grade",'ES Data Entry'!G214=5,"5th Grade")</f>
        <v>Kindergarten</v>
      </c>
      <c r="F213" t="e">
        <f>'ES Data Entry'!#REF!</f>
        <v>#REF!</v>
      </c>
      <c r="G213" t="e" cm="1">
        <f t="array" ref="G213">_xlfn.IFS('ES Data Entry'!L214=2, "Virtual", 'ES Data Entry'!L214=1, "In-person",'ES Data Entry'!L214=3, "Hybrid")</f>
        <v>#N/A</v>
      </c>
      <c r="H213" t="e" cm="1">
        <f t="array" ref="H213">_xlfn.IFS('ES Data Entry'!H214= 1, "American Indian/Alaskan Native", 'ES Data Entry'!H214= 2, "Asian", 'ES Data Entry'!H214= 3, "Native Hawaiian/Pacific Islander", 'ES Data Entry'!H214= 4, "Black/African American",'ES Data Entry'!H214= 5,  "White", 'ES Data Entry'!H214= 6, "Other", 'ES Data Entry'!H214= 7, "Two races or more", 'ES Data Entry'!H214= 8, "Unknown")</f>
        <v>#N/A</v>
      </c>
      <c r="I213" t="e" cm="1">
        <f t="array" ref="I213">_xlfn.IFS('ES Data Entry'!I214=1, "Hispanic/Latino", 'ES Data Entry'!I214=2, "Not Hispanic/Latino", 'ES Data Entry'!I214=3, "Other")</f>
        <v>#N/A</v>
      </c>
      <c r="J213" t="e" cm="1">
        <f t="array" ref="J213">_xlfn.IFS('ES Data Entry'!J214= 1, "Male", 'ES Data Entry'!J214= 2, "Female", 'ES Data Entry'!J214= 3, "Transgender Male", 'ES Data Entry'!J214= 4, "Transgender Female",'ES Data Entry'!J214= 5, "Non-binary", 'ES Data Entry'!J214= 6, "Other", 'ES Data Entry'!J214= 7, "Unknown")</f>
        <v>#N/A</v>
      </c>
      <c r="K213" s="180">
        <f>'ES Data Entry'!K214</f>
        <v>0</v>
      </c>
      <c r="L213" s="291" t="e">
        <f>'ES Data Entry'!#REF!</f>
        <v>#REF!</v>
      </c>
      <c r="M213" t="e">
        <f>'ES Raw Data'!N216</f>
        <v>#DIV/0!</v>
      </c>
      <c r="N213" t="e">
        <f>'ES Raw Data'!O216</f>
        <v>#DIV/0!</v>
      </c>
      <c r="O213" t="e">
        <f>'ES Raw Data'!P216</f>
        <v>#DIV/0!</v>
      </c>
      <c r="P213" t="e">
        <f>'ES Raw Data'!Q216</f>
        <v>#DIV/0!</v>
      </c>
      <c r="Q213" t="e">
        <f>'ES Raw Data'!R216</f>
        <v>#DIV/0!</v>
      </c>
      <c r="R213" t="e">
        <f>'ES Raw Data'!S216</f>
        <v>#DIV/0!</v>
      </c>
      <c r="S213" t="e">
        <f>'ES Raw Data'!T216</f>
        <v>#DIV/0!</v>
      </c>
      <c r="T213" t="e">
        <f>'ES Raw Data'!U216</f>
        <v>#DIV/0!</v>
      </c>
      <c r="U213" t="e">
        <f>'ES Raw Data'!V216</f>
        <v>#DIV/0!</v>
      </c>
      <c r="V213" t="e">
        <f>'ES Raw Data'!W216</f>
        <v>#DIV/0!</v>
      </c>
    </row>
    <row r="214" spans="1:22">
      <c r="A214">
        <f>'ES Data Entry'!D215</f>
        <v>0</v>
      </c>
      <c r="B214">
        <f>'ES Data Entry'!E215</f>
        <v>0</v>
      </c>
      <c r="C214">
        <f>'ES Data Entry'!F215</f>
        <v>0</v>
      </c>
      <c r="D214" s="180" t="e">
        <f>'ES Data Entry'!#REF!</f>
        <v>#REF!</v>
      </c>
      <c r="E214" t="str" cm="1">
        <f t="array" ref="E214">_xlfn.IFS('ES Data Entry'!G215=0,"Kindergarten",'ES Data Entry'!G215=1,"1st Grade",'ES Data Entry'!G215=2,"2nd Grade",'ES Data Entry'!G215=3,"3rd Grade",'ES Data Entry'!G215=4,"4th Grade",'ES Data Entry'!G215=5,"5th Grade")</f>
        <v>Kindergarten</v>
      </c>
      <c r="F214" t="e">
        <f>'ES Data Entry'!#REF!</f>
        <v>#REF!</v>
      </c>
      <c r="G214" t="e" cm="1">
        <f t="array" ref="G214">_xlfn.IFS('ES Data Entry'!L215=2, "Virtual", 'ES Data Entry'!L215=1, "In-person",'ES Data Entry'!L215=3, "Hybrid")</f>
        <v>#N/A</v>
      </c>
      <c r="H214" t="e" cm="1">
        <f t="array" ref="H214">_xlfn.IFS('ES Data Entry'!H215= 1, "American Indian/Alaskan Native", 'ES Data Entry'!H215= 2, "Asian", 'ES Data Entry'!H215= 3, "Native Hawaiian/Pacific Islander", 'ES Data Entry'!H215= 4, "Black/African American",'ES Data Entry'!H215= 5,  "White", 'ES Data Entry'!H215= 6, "Other", 'ES Data Entry'!H215= 7, "Two races or more", 'ES Data Entry'!H215= 8, "Unknown")</f>
        <v>#N/A</v>
      </c>
      <c r="I214" t="e" cm="1">
        <f t="array" ref="I214">_xlfn.IFS('ES Data Entry'!I215=1, "Hispanic/Latino", 'ES Data Entry'!I215=2, "Not Hispanic/Latino", 'ES Data Entry'!I215=3, "Other")</f>
        <v>#N/A</v>
      </c>
      <c r="J214" t="e" cm="1">
        <f t="array" ref="J214">_xlfn.IFS('ES Data Entry'!J215= 1, "Male", 'ES Data Entry'!J215= 2, "Female", 'ES Data Entry'!J215= 3, "Transgender Male", 'ES Data Entry'!J215= 4, "Transgender Female",'ES Data Entry'!J215= 5, "Non-binary", 'ES Data Entry'!J215= 6, "Other", 'ES Data Entry'!J215= 7, "Unknown")</f>
        <v>#N/A</v>
      </c>
      <c r="K214" s="180">
        <f>'ES Data Entry'!K215</f>
        <v>0</v>
      </c>
      <c r="L214" s="291" t="e">
        <f>'ES Data Entry'!#REF!</f>
        <v>#REF!</v>
      </c>
      <c r="M214" t="e">
        <f>'ES Raw Data'!N217</f>
        <v>#DIV/0!</v>
      </c>
      <c r="N214" t="e">
        <f>'ES Raw Data'!O217</f>
        <v>#DIV/0!</v>
      </c>
      <c r="O214" t="e">
        <f>'ES Raw Data'!P217</f>
        <v>#DIV/0!</v>
      </c>
      <c r="P214" t="e">
        <f>'ES Raw Data'!Q217</f>
        <v>#DIV/0!</v>
      </c>
      <c r="Q214" t="e">
        <f>'ES Raw Data'!R217</f>
        <v>#DIV/0!</v>
      </c>
      <c r="R214" t="e">
        <f>'ES Raw Data'!S217</f>
        <v>#DIV/0!</v>
      </c>
      <c r="S214" t="e">
        <f>'ES Raw Data'!T217</f>
        <v>#DIV/0!</v>
      </c>
      <c r="T214" t="e">
        <f>'ES Raw Data'!U217</f>
        <v>#DIV/0!</v>
      </c>
      <c r="U214" t="e">
        <f>'ES Raw Data'!V217</f>
        <v>#DIV/0!</v>
      </c>
      <c r="V214" t="e">
        <f>'ES Raw Data'!W217</f>
        <v>#DIV/0!</v>
      </c>
    </row>
    <row r="215" spans="1:22">
      <c r="A215">
        <f>'ES Data Entry'!D216</f>
        <v>0</v>
      </c>
      <c r="B215">
        <f>'ES Data Entry'!E216</f>
        <v>0</v>
      </c>
      <c r="C215">
        <f>'ES Data Entry'!F216</f>
        <v>0</v>
      </c>
      <c r="D215" s="180" t="e">
        <f>'ES Data Entry'!#REF!</f>
        <v>#REF!</v>
      </c>
      <c r="E215" t="str" cm="1">
        <f t="array" ref="E215">_xlfn.IFS('ES Data Entry'!G216=0,"Kindergarten",'ES Data Entry'!G216=1,"1st Grade",'ES Data Entry'!G216=2,"2nd Grade",'ES Data Entry'!G216=3,"3rd Grade",'ES Data Entry'!G216=4,"4th Grade",'ES Data Entry'!G216=5,"5th Grade")</f>
        <v>Kindergarten</v>
      </c>
      <c r="F215" t="e">
        <f>'ES Data Entry'!#REF!</f>
        <v>#REF!</v>
      </c>
      <c r="G215" t="e" cm="1">
        <f t="array" ref="G215">_xlfn.IFS('ES Data Entry'!L216=2, "Virtual", 'ES Data Entry'!L216=1, "In-person",'ES Data Entry'!L216=3, "Hybrid")</f>
        <v>#N/A</v>
      </c>
      <c r="H215" t="e" cm="1">
        <f t="array" ref="H215">_xlfn.IFS('ES Data Entry'!H216= 1, "American Indian/Alaskan Native", 'ES Data Entry'!H216= 2, "Asian", 'ES Data Entry'!H216= 3, "Native Hawaiian/Pacific Islander", 'ES Data Entry'!H216= 4, "Black/African American",'ES Data Entry'!H216= 5,  "White", 'ES Data Entry'!H216= 6, "Other", 'ES Data Entry'!H216= 7, "Two races or more", 'ES Data Entry'!H216= 8, "Unknown")</f>
        <v>#N/A</v>
      </c>
      <c r="I215" t="e" cm="1">
        <f t="array" ref="I215">_xlfn.IFS('ES Data Entry'!I216=1, "Hispanic/Latino", 'ES Data Entry'!I216=2, "Not Hispanic/Latino", 'ES Data Entry'!I216=3, "Other")</f>
        <v>#N/A</v>
      </c>
      <c r="J215" t="e" cm="1">
        <f t="array" ref="J215">_xlfn.IFS('ES Data Entry'!J216= 1, "Male", 'ES Data Entry'!J216= 2, "Female", 'ES Data Entry'!J216= 3, "Transgender Male", 'ES Data Entry'!J216= 4, "Transgender Female",'ES Data Entry'!J216= 5, "Non-binary", 'ES Data Entry'!J216= 6, "Other", 'ES Data Entry'!J216= 7, "Unknown")</f>
        <v>#N/A</v>
      </c>
      <c r="K215" s="180">
        <f>'ES Data Entry'!K216</f>
        <v>0</v>
      </c>
      <c r="L215" s="291" t="e">
        <f>'ES Data Entry'!#REF!</f>
        <v>#REF!</v>
      </c>
      <c r="M215" t="e">
        <f>'ES Raw Data'!N218</f>
        <v>#DIV/0!</v>
      </c>
      <c r="N215" t="e">
        <f>'ES Raw Data'!O218</f>
        <v>#DIV/0!</v>
      </c>
      <c r="O215" t="e">
        <f>'ES Raw Data'!P218</f>
        <v>#DIV/0!</v>
      </c>
      <c r="P215" t="e">
        <f>'ES Raw Data'!Q218</f>
        <v>#DIV/0!</v>
      </c>
      <c r="Q215" t="e">
        <f>'ES Raw Data'!R218</f>
        <v>#DIV/0!</v>
      </c>
      <c r="R215" t="e">
        <f>'ES Raw Data'!S218</f>
        <v>#DIV/0!</v>
      </c>
      <c r="S215" t="e">
        <f>'ES Raw Data'!T218</f>
        <v>#DIV/0!</v>
      </c>
      <c r="T215" t="e">
        <f>'ES Raw Data'!U218</f>
        <v>#DIV/0!</v>
      </c>
      <c r="U215" t="e">
        <f>'ES Raw Data'!V218</f>
        <v>#DIV/0!</v>
      </c>
      <c r="V215" t="e">
        <f>'ES Raw Data'!W218</f>
        <v>#DIV/0!</v>
      </c>
    </row>
    <row r="216" spans="1:22">
      <c r="A216">
        <f>'ES Data Entry'!D217</f>
        <v>0</v>
      </c>
      <c r="B216">
        <f>'ES Data Entry'!E217</f>
        <v>0</v>
      </c>
      <c r="C216">
        <f>'ES Data Entry'!F217</f>
        <v>0</v>
      </c>
      <c r="D216" s="180" t="e">
        <f>'ES Data Entry'!#REF!</f>
        <v>#REF!</v>
      </c>
      <c r="E216" t="str" cm="1">
        <f t="array" ref="E216">_xlfn.IFS('ES Data Entry'!G217=0,"Kindergarten",'ES Data Entry'!G217=1,"1st Grade",'ES Data Entry'!G217=2,"2nd Grade",'ES Data Entry'!G217=3,"3rd Grade",'ES Data Entry'!G217=4,"4th Grade",'ES Data Entry'!G217=5,"5th Grade")</f>
        <v>Kindergarten</v>
      </c>
      <c r="F216" t="e">
        <f>'ES Data Entry'!#REF!</f>
        <v>#REF!</v>
      </c>
      <c r="G216" t="e" cm="1">
        <f t="array" ref="G216">_xlfn.IFS('ES Data Entry'!L217=2, "Virtual", 'ES Data Entry'!L217=1, "In-person",'ES Data Entry'!L217=3, "Hybrid")</f>
        <v>#N/A</v>
      </c>
      <c r="H216" t="e" cm="1">
        <f t="array" ref="H216">_xlfn.IFS('ES Data Entry'!H217= 1, "American Indian/Alaskan Native", 'ES Data Entry'!H217= 2, "Asian", 'ES Data Entry'!H217= 3, "Native Hawaiian/Pacific Islander", 'ES Data Entry'!H217= 4, "Black/African American",'ES Data Entry'!H217= 5,  "White", 'ES Data Entry'!H217= 6, "Other", 'ES Data Entry'!H217= 7, "Two races or more", 'ES Data Entry'!H217= 8, "Unknown")</f>
        <v>#N/A</v>
      </c>
      <c r="I216" t="e" cm="1">
        <f t="array" ref="I216">_xlfn.IFS('ES Data Entry'!I217=1, "Hispanic/Latino", 'ES Data Entry'!I217=2, "Not Hispanic/Latino", 'ES Data Entry'!I217=3, "Other")</f>
        <v>#N/A</v>
      </c>
      <c r="J216" t="e" cm="1">
        <f t="array" ref="J216">_xlfn.IFS('ES Data Entry'!J217= 1, "Male", 'ES Data Entry'!J217= 2, "Female", 'ES Data Entry'!J217= 3, "Transgender Male", 'ES Data Entry'!J217= 4, "Transgender Female",'ES Data Entry'!J217= 5, "Non-binary", 'ES Data Entry'!J217= 6, "Other", 'ES Data Entry'!J217= 7, "Unknown")</f>
        <v>#N/A</v>
      </c>
      <c r="K216" s="180">
        <f>'ES Data Entry'!K217</f>
        <v>0</v>
      </c>
      <c r="L216" s="291" t="e">
        <f>'ES Data Entry'!#REF!</f>
        <v>#REF!</v>
      </c>
      <c r="M216" t="e">
        <f>'ES Raw Data'!N219</f>
        <v>#DIV/0!</v>
      </c>
      <c r="N216" t="e">
        <f>'ES Raw Data'!O219</f>
        <v>#DIV/0!</v>
      </c>
      <c r="O216" t="e">
        <f>'ES Raw Data'!P219</f>
        <v>#DIV/0!</v>
      </c>
      <c r="P216" t="e">
        <f>'ES Raw Data'!Q219</f>
        <v>#DIV/0!</v>
      </c>
      <c r="Q216" t="e">
        <f>'ES Raw Data'!R219</f>
        <v>#DIV/0!</v>
      </c>
      <c r="R216" t="e">
        <f>'ES Raw Data'!S219</f>
        <v>#DIV/0!</v>
      </c>
      <c r="S216" t="e">
        <f>'ES Raw Data'!T219</f>
        <v>#DIV/0!</v>
      </c>
      <c r="T216" t="e">
        <f>'ES Raw Data'!U219</f>
        <v>#DIV/0!</v>
      </c>
      <c r="U216" t="e">
        <f>'ES Raw Data'!V219</f>
        <v>#DIV/0!</v>
      </c>
      <c r="V216" t="e">
        <f>'ES Raw Data'!W219</f>
        <v>#DIV/0!</v>
      </c>
    </row>
    <row r="217" spans="1:22">
      <c r="A217">
        <f>'ES Data Entry'!D218</f>
        <v>0</v>
      </c>
      <c r="B217">
        <f>'ES Data Entry'!E218</f>
        <v>0</v>
      </c>
      <c r="C217">
        <f>'ES Data Entry'!F218</f>
        <v>0</v>
      </c>
      <c r="D217" s="180" t="e">
        <f>'ES Data Entry'!#REF!</f>
        <v>#REF!</v>
      </c>
      <c r="E217" t="str" cm="1">
        <f t="array" ref="E217">_xlfn.IFS('ES Data Entry'!G218=0,"Kindergarten",'ES Data Entry'!G218=1,"1st Grade",'ES Data Entry'!G218=2,"2nd Grade",'ES Data Entry'!G218=3,"3rd Grade",'ES Data Entry'!G218=4,"4th Grade",'ES Data Entry'!G218=5,"5th Grade")</f>
        <v>Kindergarten</v>
      </c>
      <c r="F217" t="e">
        <f>'ES Data Entry'!#REF!</f>
        <v>#REF!</v>
      </c>
      <c r="G217" t="e" cm="1">
        <f t="array" ref="G217">_xlfn.IFS('ES Data Entry'!L218=2, "Virtual", 'ES Data Entry'!L218=1, "In-person",'ES Data Entry'!L218=3, "Hybrid")</f>
        <v>#N/A</v>
      </c>
      <c r="H217" t="e" cm="1">
        <f t="array" ref="H217">_xlfn.IFS('ES Data Entry'!H218= 1, "American Indian/Alaskan Native", 'ES Data Entry'!H218= 2, "Asian", 'ES Data Entry'!H218= 3, "Native Hawaiian/Pacific Islander", 'ES Data Entry'!H218= 4, "Black/African American",'ES Data Entry'!H218= 5,  "White", 'ES Data Entry'!H218= 6, "Other", 'ES Data Entry'!H218= 7, "Two races or more", 'ES Data Entry'!H218= 8, "Unknown")</f>
        <v>#N/A</v>
      </c>
      <c r="I217" t="e" cm="1">
        <f t="array" ref="I217">_xlfn.IFS('ES Data Entry'!I218=1, "Hispanic/Latino", 'ES Data Entry'!I218=2, "Not Hispanic/Latino", 'ES Data Entry'!I218=3, "Other")</f>
        <v>#N/A</v>
      </c>
      <c r="J217" t="e" cm="1">
        <f t="array" ref="J217">_xlfn.IFS('ES Data Entry'!J218= 1, "Male", 'ES Data Entry'!J218= 2, "Female", 'ES Data Entry'!J218= 3, "Transgender Male", 'ES Data Entry'!J218= 4, "Transgender Female",'ES Data Entry'!J218= 5, "Non-binary", 'ES Data Entry'!J218= 6, "Other", 'ES Data Entry'!J218= 7, "Unknown")</f>
        <v>#N/A</v>
      </c>
      <c r="K217" s="180">
        <f>'ES Data Entry'!K218</f>
        <v>0</v>
      </c>
      <c r="L217" s="291" t="e">
        <f>'ES Data Entry'!#REF!</f>
        <v>#REF!</v>
      </c>
      <c r="M217" t="e">
        <f>'ES Raw Data'!N220</f>
        <v>#DIV/0!</v>
      </c>
      <c r="N217" t="e">
        <f>'ES Raw Data'!O220</f>
        <v>#DIV/0!</v>
      </c>
      <c r="O217" t="e">
        <f>'ES Raw Data'!P220</f>
        <v>#DIV/0!</v>
      </c>
      <c r="P217" t="e">
        <f>'ES Raw Data'!Q220</f>
        <v>#DIV/0!</v>
      </c>
      <c r="Q217" t="e">
        <f>'ES Raw Data'!R220</f>
        <v>#DIV/0!</v>
      </c>
      <c r="R217" t="e">
        <f>'ES Raw Data'!S220</f>
        <v>#DIV/0!</v>
      </c>
      <c r="S217" t="e">
        <f>'ES Raw Data'!T220</f>
        <v>#DIV/0!</v>
      </c>
      <c r="T217" t="e">
        <f>'ES Raw Data'!U220</f>
        <v>#DIV/0!</v>
      </c>
      <c r="U217" t="e">
        <f>'ES Raw Data'!V220</f>
        <v>#DIV/0!</v>
      </c>
      <c r="V217" t="e">
        <f>'ES Raw Data'!W220</f>
        <v>#DIV/0!</v>
      </c>
    </row>
    <row r="218" spans="1:22">
      <c r="A218">
        <f>'ES Data Entry'!D219</f>
        <v>0</v>
      </c>
      <c r="B218">
        <f>'ES Data Entry'!E219</f>
        <v>0</v>
      </c>
      <c r="C218">
        <f>'ES Data Entry'!F219</f>
        <v>0</v>
      </c>
      <c r="D218" s="180" t="e">
        <f>'ES Data Entry'!#REF!</f>
        <v>#REF!</v>
      </c>
      <c r="E218" t="str" cm="1">
        <f t="array" ref="E218">_xlfn.IFS('ES Data Entry'!G219=0,"Kindergarten",'ES Data Entry'!G219=1,"1st Grade",'ES Data Entry'!G219=2,"2nd Grade",'ES Data Entry'!G219=3,"3rd Grade",'ES Data Entry'!G219=4,"4th Grade",'ES Data Entry'!G219=5,"5th Grade")</f>
        <v>Kindergarten</v>
      </c>
      <c r="F218" t="e">
        <f>'ES Data Entry'!#REF!</f>
        <v>#REF!</v>
      </c>
      <c r="G218" t="e" cm="1">
        <f t="array" ref="G218">_xlfn.IFS('ES Data Entry'!L219=2, "Virtual", 'ES Data Entry'!L219=1, "In-person",'ES Data Entry'!L219=3, "Hybrid")</f>
        <v>#N/A</v>
      </c>
      <c r="H218" t="e" cm="1">
        <f t="array" ref="H218">_xlfn.IFS('ES Data Entry'!H219= 1, "American Indian/Alaskan Native", 'ES Data Entry'!H219= 2, "Asian", 'ES Data Entry'!H219= 3, "Native Hawaiian/Pacific Islander", 'ES Data Entry'!H219= 4, "Black/African American",'ES Data Entry'!H219= 5,  "White", 'ES Data Entry'!H219= 6, "Other", 'ES Data Entry'!H219= 7, "Two races or more", 'ES Data Entry'!H219= 8, "Unknown")</f>
        <v>#N/A</v>
      </c>
      <c r="I218" t="e" cm="1">
        <f t="array" ref="I218">_xlfn.IFS('ES Data Entry'!I219=1, "Hispanic/Latino", 'ES Data Entry'!I219=2, "Not Hispanic/Latino", 'ES Data Entry'!I219=3, "Other")</f>
        <v>#N/A</v>
      </c>
      <c r="J218" t="e" cm="1">
        <f t="array" ref="J218">_xlfn.IFS('ES Data Entry'!J219= 1, "Male", 'ES Data Entry'!J219= 2, "Female", 'ES Data Entry'!J219= 3, "Transgender Male", 'ES Data Entry'!J219= 4, "Transgender Female",'ES Data Entry'!J219= 5, "Non-binary", 'ES Data Entry'!J219= 6, "Other", 'ES Data Entry'!J219= 7, "Unknown")</f>
        <v>#N/A</v>
      </c>
      <c r="K218" s="180">
        <f>'ES Data Entry'!K219</f>
        <v>0</v>
      </c>
      <c r="L218" s="291" t="e">
        <f>'ES Data Entry'!#REF!</f>
        <v>#REF!</v>
      </c>
      <c r="M218" t="e">
        <f>'ES Raw Data'!N221</f>
        <v>#DIV/0!</v>
      </c>
      <c r="N218" t="e">
        <f>'ES Raw Data'!O221</f>
        <v>#DIV/0!</v>
      </c>
      <c r="O218" t="e">
        <f>'ES Raw Data'!P221</f>
        <v>#DIV/0!</v>
      </c>
      <c r="P218" t="e">
        <f>'ES Raw Data'!Q221</f>
        <v>#DIV/0!</v>
      </c>
      <c r="Q218" t="e">
        <f>'ES Raw Data'!R221</f>
        <v>#DIV/0!</v>
      </c>
      <c r="R218" t="e">
        <f>'ES Raw Data'!S221</f>
        <v>#DIV/0!</v>
      </c>
      <c r="S218" t="e">
        <f>'ES Raw Data'!T221</f>
        <v>#DIV/0!</v>
      </c>
      <c r="T218" t="e">
        <f>'ES Raw Data'!U221</f>
        <v>#DIV/0!</v>
      </c>
      <c r="U218" t="e">
        <f>'ES Raw Data'!V221</f>
        <v>#DIV/0!</v>
      </c>
      <c r="V218" t="e">
        <f>'ES Raw Data'!W221</f>
        <v>#DIV/0!</v>
      </c>
    </row>
    <row r="219" spans="1:22">
      <c r="A219">
        <f>'ES Data Entry'!D220</f>
        <v>0</v>
      </c>
      <c r="B219">
        <f>'ES Data Entry'!E220</f>
        <v>0</v>
      </c>
      <c r="C219">
        <f>'ES Data Entry'!F220</f>
        <v>0</v>
      </c>
      <c r="D219" s="180" t="e">
        <f>'ES Data Entry'!#REF!</f>
        <v>#REF!</v>
      </c>
      <c r="E219" t="str" cm="1">
        <f t="array" ref="E219">_xlfn.IFS('ES Data Entry'!G220=0,"Kindergarten",'ES Data Entry'!G220=1,"1st Grade",'ES Data Entry'!G220=2,"2nd Grade",'ES Data Entry'!G220=3,"3rd Grade",'ES Data Entry'!G220=4,"4th Grade",'ES Data Entry'!G220=5,"5th Grade")</f>
        <v>Kindergarten</v>
      </c>
      <c r="F219" t="e">
        <f>'ES Data Entry'!#REF!</f>
        <v>#REF!</v>
      </c>
      <c r="G219" t="e" cm="1">
        <f t="array" ref="G219">_xlfn.IFS('ES Data Entry'!L220=2, "Virtual", 'ES Data Entry'!L220=1, "In-person",'ES Data Entry'!L220=3, "Hybrid")</f>
        <v>#N/A</v>
      </c>
      <c r="H219" t="e" cm="1">
        <f t="array" ref="H219">_xlfn.IFS('ES Data Entry'!H220= 1, "American Indian/Alaskan Native", 'ES Data Entry'!H220= 2, "Asian", 'ES Data Entry'!H220= 3, "Native Hawaiian/Pacific Islander", 'ES Data Entry'!H220= 4, "Black/African American",'ES Data Entry'!H220= 5,  "White", 'ES Data Entry'!H220= 6, "Other", 'ES Data Entry'!H220= 7, "Two races or more", 'ES Data Entry'!H220= 8, "Unknown")</f>
        <v>#N/A</v>
      </c>
      <c r="I219" t="e" cm="1">
        <f t="array" ref="I219">_xlfn.IFS('ES Data Entry'!I220=1, "Hispanic/Latino", 'ES Data Entry'!I220=2, "Not Hispanic/Latino", 'ES Data Entry'!I220=3, "Other")</f>
        <v>#N/A</v>
      </c>
      <c r="J219" t="e" cm="1">
        <f t="array" ref="J219">_xlfn.IFS('ES Data Entry'!J220= 1, "Male", 'ES Data Entry'!J220= 2, "Female", 'ES Data Entry'!J220= 3, "Transgender Male", 'ES Data Entry'!J220= 4, "Transgender Female",'ES Data Entry'!J220= 5, "Non-binary", 'ES Data Entry'!J220= 6, "Other", 'ES Data Entry'!J220= 7, "Unknown")</f>
        <v>#N/A</v>
      </c>
      <c r="K219" s="180">
        <f>'ES Data Entry'!K220</f>
        <v>0</v>
      </c>
      <c r="L219" s="291" t="e">
        <f>'ES Data Entry'!#REF!</f>
        <v>#REF!</v>
      </c>
      <c r="M219" t="e">
        <f>'ES Raw Data'!N222</f>
        <v>#DIV/0!</v>
      </c>
      <c r="N219" t="e">
        <f>'ES Raw Data'!O222</f>
        <v>#DIV/0!</v>
      </c>
      <c r="O219" t="e">
        <f>'ES Raw Data'!P222</f>
        <v>#DIV/0!</v>
      </c>
      <c r="P219" t="e">
        <f>'ES Raw Data'!Q222</f>
        <v>#DIV/0!</v>
      </c>
      <c r="Q219" t="e">
        <f>'ES Raw Data'!R222</f>
        <v>#DIV/0!</v>
      </c>
      <c r="R219" t="e">
        <f>'ES Raw Data'!S222</f>
        <v>#DIV/0!</v>
      </c>
      <c r="S219" t="e">
        <f>'ES Raw Data'!T222</f>
        <v>#DIV/0!</v>
      </c>
      <c r="T219" t="e">
        <f>'ES Raw Data'!U222</f>
        <v>#DIV/0!</v>
      </c>
      <c r="U219" t="e">
        <f>'ES Raw Data'!V222</f>
        <v>#DIV/0!</v>
      </c>
      <c r="V219" t="e">
        <f>'ES Raw Data'!W222</f>
        <v>#DIV/0!</v>
      </c>
    </row>
    <row r="220" spans="1:22">
      <c r="A220">
        <f>'ES Data Entry'!D221</f>
        <v>0</v>
      </c>
      <c r="B220">
        <f>'ES Data Entry'!E221</f>
        <v>0</v>
      </c>
      <c r="C220">
        <f>'ES Data Entry'!F221</f>
        <v>0</v>
      </c>
      <c r="D220" s="180" t="e">
        <f>'ES Data Entry'!#REF!</f>
        <v>#REF!</v>
      </c>
      <c r="E220" t="str" cm="1">
        <f t="array" ref="E220">_xlfn.IFS('ES Data Entry'!G221=0,"Kindergarten",'ES Data Entry'!G221=1,"1st Grade",'ES Data Entry'!G221=2,"2nd Grade",'ES Data Entry'!G221=3,"3rd Grade",'ES Data Entry'!G221=4,"4th Grade",'ES Data Entry'!G221=5,"5th Grade")</f>
        <v>Kindergarten</v>
      </c>
      <c r="F220" t="e">
        <f>'ES Data Entry'!#REF!</f>
        <v>#REF!</v>
      </c>
      <c r="G220" t="e" cm="1">
        <f t="array" ref="G220">_xlfn.IFS('ES Data Entry'!L221=2, "Virtual", 'ES Data Entry'!L221=1, "In-person",'ES Data Entry'!L221=3, "Hybrid")</f>
        <v>#N/A</v>
      </c>
      <c r="H220" t="e" cm="1">
        <f t="array" ref="H220">_xlfn.IFS('ES Data Entry'!H221= 1, "American Indian/Alaskan Native", 'ES Data Entry'!H221= 2, "Asian", 'ES Data Entry'!H221= 3, "Native Hawaiian/Pacific Islander", 'ES Data Entry'!H221= 4, "Black/African American",'ES Data Entry'!H221= 5,  "White", 'ES Data Entry'!H221= 6, "Other", 'ES Data Entry'!H221= 7, "Two races or more", 'ES Data Entry'!H221= 8, "Unknown")</f>
        <v>#N/A</v>
      </c>
      <c r="I220" t="e" cm="1">
        <f t="array" ref="I220">_xlfn.IFS('ES Data Entry'!I221=1, "Hispanic/Latino", 'ES Data Entry'!I221=2, "Not Hispanic/Latino", 'ES Data Entry'!I221=3, "Other")</f>
        <v>#N/A</v>
      </c>
      <c r="J220" t="e" cm="1">
        <f t="array" ref="J220">_xlfn.IFS('ES Data Entry'!J221= 1, "Male", 'ES Data Entry'!J221= 2, "Female", 'ES Data Entry'!J221= 3, "Transgender Male", 'ES Data Entry'!J221= 4, "Transgender Female",'ES Data Entry'!J221= 5, "Non-binary", 'ES Data Entry'!J221= 6, "Other", 'ES Data Entry'!J221= 7, "Unknown")</f>
        <v>#N/A</v>
      </c>
      <c r="K220" s="180">
        <f>'ES Data Entry'!K221</f>
        <v>0</v>
      </c>
      <c r="L220" s="291" t="e">
        <f>'ES Data Entry'!#REF!</f>
        <v>#REF!</v>
      </c>
      <c r="M220" t="e">
        <f>'ES Raw Data'!N223</f>
        <v>#DIV/0!</v>
      </c>
      <c r="N220" t="e">
        <f>'ES Raw Data'!O223</f>
        <v>#DIV/0!</v>
      </c>
      <c r="O220" t="e">
        <f>'ES Raw Data'!P223</f>
        <v>#DIV/0!</v>
      </c>
      <c r="P220" t="e">
        <f>'ES Raw Data'!Q223</f>
        <v>#DIV/0!</v>
      </c>
      <c r="Q220" t="e">
        <f>'ES Raw Data'!R223</f>
        <v>#DIV/0!</v>
      </c>
      <c r="R220" t="e">
        <f>'ES Raw Data'!S223</f>
        <v>#DIV/0!</v>
      </c>
      <c r="S220" t="e">
        <f>'ES Raw Data'!T223</f>
        <v>#DIV/0!</v>
      </c>
      <c r="T220" t="e">
        <f>'ES Raw Data'!U223</f>
        <v>#DIV/0!</v>
      </c>
      <c r="U220" t="e">
        <f>'ES Raw Data'!V223</f>
        <v>#DIV/0!</v>
      </c>
      <c r="V220" t="e">
        <f>'ES Raw Data'!W223</f>
        <v>#DIV/0!</v>
      </c>
    </row>
    <row r="221" spans="1:22">
      <c r="A221">
        <f>'ES Data Entry'!D222</f>
        <v>0</v>
      </c>
      <c r="B221">
        <f>'ES Data Entry'!E222</f>
        <v>0</v>
      </c>
      <c r="C221">
        <f>'ES Data Entry'!F222</f>
        <v>0</v>
      </c>
      <c r="D221" s="180" t="e">
        <f>'ES Data Entry'!#REF!</f>
        <v>#REF!</v>
      </c>
      <c r="E221" t="str" cm="1">
        <f t="array" ref="E221">_xlfn.IFS('ES Data Entry'!G222=0,"Kindergarten",'ES Data Entry'!G222=1,"1st Grade",'ES Data Entry'!G222=2,"2nd Grade",'ES Data Entry'!G222=3,"3rd Grade",'ES Data Entry'!G222=4,"4th Grade",'ES Data Entry'!G222=5,"5th Grade")</f>
        <v>Kindergarten</v>
      </c>
      <c r="F221" t="e">
        <f>'ES Data Entry'!#REF!</f>
        <v>#REF!</v>
      </c>
      <c r="G221" t="e" cm="1">
        <f t="array" ref="G221">_xlfn.IFS('ES Data Entry'!L222=2, "Virtual", 'ES Data Entry'!L222=1, "In-person",'ES Data Entry'!L222=3, "Hybrid")</f>
        <v>#N/A</v>
      </c>
      <c r="H221" t="e" cm="1">
        <f t="array" ref="H221">_xlfn.IFS('ES Data Entry'!H222= 1, "American Indian/Alaskan Native", 'ES Data Entry'!H222= 2, "Asian", 'ES Data Entry'!H222= 3, "Native Hawaiian/Pacific Islander", 'ES Data Entry'!H222= 4, "Black/African American",'ES Data Entry'!H222= 5,  "White", 'ES Data Entry'!H222= 6, "Other", 'ES Data Entry'!H222= 7, "Two races or more", 'ES Data Entry'!H222= 8, "Unknown")</f>
        <v>#N/A</v>
      </c>
      <c r="I221" t="e" cm="1">
        <f t="array" ref="I221">_xlfn.IFS('ES Data Entry'!I222=1, "Hispanic/Latino", 'ES Data Entry'!I222=2, "Not Hispanic/Latino", 'ES Data Entry'!I222=3, "Other")</f>
        <v>#N/A</v>
      </c>
      <c r="J221" t="e" cm="1">
        <f t="array" ref="J221">_xlfn.IFS('ES Data Entry'!J222= 1, "Male", 'ES Data Entry'!J222= 2, "Female", 'ES Data Entry'!J222= 3, "Transgender Male", 'ES Data Entry'!J222= 4, "Transgender Female",'ES Data Entry'!J222= 5, "Non-binary", 'ES Data Entry'!J222= 6, "Other", 'ES Data Entry'!J222= 7, "Unknown")</f>
        <v>#N/A</v>
      </c>
      <c r="K221" s="180">
        <f>'ES Data Entry'!K222</f>
        <v>0</v>
      </c>
      <c r="L221" s="291" t="e">
        <f>'ES Data Entry'!#REF!</f>
        <v>#REF!</v>
      </c>
      <c r="M221" t="e">
        <f>'ES Raw Data'!N224</f>
        <v>#DIV/0!</v>
      </c>
      <c r="N221" t="e">
        <f>'ES Raw Data'!O224</f>
        <v>#DIV/0!</v>
      </c>
      <c r="O221" t="e">
        <f>'ES Raw Data'!P224</f>
        <v>#DIV/0!</v>
      </c>
      <c r="P221" t="e">
        <f>'ES Raw Data'!Q224</f>
        <v>#DIV/0!</v>
      </c>
      <c r="Q221" t="e">
        <f>'ES Raw Data'!R224</f>
        <v>#DIV/0!</v>
      </c>
      <c r="R221" t="e">
        <f>'ES Raw Data'!S224</f>
        <v>#DIV/0!</v>
      </c>
      <c r="S221" t="e">
        <f>'ES Raw Data'!T224</f>
        <v>#DIV/0!</v>
      </c>
      <c r="T221" t="e">
        <f>'ES Raw Data'!U224</f>
        <v>#DIV/0!</v>
      </c>
      <c r="U221" t="e">
        <f>'ES Raw Data'!V224</f>
        <v>#DIV/0!</v>
      </c>
      <c r="V221" t="e">
        <f>'ES Raw Data'!W224</f>
        <v>#DIV/0!</v>
      </c>
    </row>
    <row r="222" spans="1:22">
      <c r="A222">
        <f>'ES Data Entry'!D223</f>
        <v>0</v>
      </c>
      <c r="B222">
        <f>'ES Data Entry'!E223</f>
        <v>0</v>
      </c>
      <c r="C222">
        <f>'ES Data Entry'!F223</f>
        <v>0</v>
      </c>
      <c r="D222" s="180" t="e">
        <f>'ES Data Entry'!#REF!</f>
        <v>#REF!</v>
      </c>
      <c r="E222" t="str" cm="1">
        <f t="array" ref="E222">_xlfn.IFS('ES Data Entry'!G223=0,"Kindergarten",'ES Data Entry'!G223=1,"1st Grade",'ES Data Entry'!G223=2,"2nd Grade",'ES Data Entry'!G223=3,"3rd Grade",'ES Data Entry'!G223=4,"4th Grade",'ES Data Entry'!G223=5,"5th Grade")</f>
        <v>Kindergarten</v>
      </c>
      <c r="F222" t="e">
        <f>'ES Data Entry'!#REF!</f>
        <v>#REF!</v>
      </c>
      <c r="G222" t="e" cm="1">
        <f t="array" ref="G222">_xlfn.IFS('ES Data Entry'!L223=2, "Virtual", 'ES Data Entry'!L223=1, "In-person",'ES Data Entry'!L223=3, "Hybrid")</f>
        <v>#N/A</v>
      </c>
      <c r="H222" t="e" cm="1">
        <f t="array" ref="H222">_xlfn.IFS('ES Data Entry'!H223= 1, "American Indian/Alaskan Native", 'ES Data Entry'!H223= 2, "Asian", 'ES Data Entry'!H223= 3, "Native Hawaiian/Pacific Islander", 'ES Data Entry'!H223= 4, "Black/African American",'ES Data Entry'!H223= 5,  "White", 'ES Data Entry'!H223= 6, "Other", 'ES Data Entry'!H223= 7, "Two races or more", 'ES Data Entry'!H223= 8, "Unknown")</f>
        <v>#N/A</v>
      </c>
      <c r="I222" t="e" cm="1">
        <f t="array" ref="I222">_xlfn.IFS('ES Data Entry'!I223=1, "Hispanic/Latino", 'ES Data Entry'!I223=2, "Not Hispanic/Latino", 'ES Data Entry'!I223=3, "Other")</f>
        <v>#N/A</v>
      </c>
      <c r="J222" t="e" cm="1">
        <f t="array" ref="J222">_xlfn.IFS('ES Data Entry'!J223= 1, "Male", 'ES Data Entry'!J223= 2, "Female", 'ES Data Entry'!J223= 3, "Transgender Male", 'ES Data Entry'!J223= 4, "Transgender Female",'ES Data Entry'!J223= 5, "Non-binary", 'ES Data Entry'!J223= 6, "Other", 'ES Data Entry'!J223= 7, "Unknown")</f>
        <v>#N/A</v>
      </c>
      <c r="K222" s="180">
        <f>'ES Data Entry'!K223</f>
        <v>0</v>
      </c>
      <c r="L222" s="291" t="e">
        <f>'ES Data Entry'!#REF!</f>
        <v>#REF!</v>
      </c>
      <c r="M222" t="e">
        <f>'ES Raw Data'!N225</f>
        <v>#DIV/0!</v>
      </c>
      <c r="N222" t="e">
        <f>'ES Raw Data'!O225</f>
        <v>#DIV/0!</v>
      </c>
      <c r="O222" t="e">
        <f>'ES Raw Data'!P225</f>
        <v>#DIV/0!</v>
      </c>
      <c r="P222" t="e">
        <f>'ES Raw Data'!Q225</f>
        <v>#DIV/0!</v>
      </c>
      <c r="Q222" t="e">
        <f>'ES Raw Data'!R225</f>
        <v>#DIV/0!</v>
      </c>
      <c r="R222" t="e">
        <f>'ES Raw Data'!S225</f>
        <v>#DIV/0!</v>
      </c>
      <c r="S222" t="e">
        <f>'ES Raw Data'!T225</f>
        <v>#DIV/0!</v>
      </c>
      <c r="T222" t="e">
        <f>'ES Raw Data'!U225</f>
        <v>#DIV/0!</v>
      </c>
      <c r="U222" t="e">
        <f>'ES Raw Data'!V225</f>
        <v>#DIV/0!</v>
      </c>
      <c r="V222" t="e">
        <f>'ES Raw Data'!W225</f>
        <v>#DIV/0!</v>
      </c>
    </row>
    <row r="223" spans="1:22">
      <c r="A223">
        <f>'ES Data Entry'!D224</f>
        <v>0</v>
      </c>
      <c r="B223">
        <f>'ES Data Entry'!E224</f>
        <v>0</v>
      </c>
      <c r="C223">
        <f>'ES Data Entry'!F224</f>
        <v>0</v>
      </c>
      <c r="D223" s="180" t="e">
        <f>'ES Data Entry'!#REF!</f>
        <v>#REF!</v>
      </c>
      <c r="E223" t="str" cm="1">
        <f t="array" ref="E223">_xlfn.IFS('ES Data Entry'!G224=0,"Kindergarten",'ES Data Entry'!G224=1,"1st Grade",'ES Data Entry'!G224=2,"2nd Grade",'ES Data Entry'!G224=3,"3rd Grade",'ES Data Entry'!G224=4,"4th Grade",'ES Data Entry'!G224=5,"5th Grade")</f>
        <v>Kindergarten</v>
      </c>
      <c r="F223" t="e">
        <f>'ES Data Entry'!#REF!</f>
        <v>#REF!</v>
      </c>
      <c r="G223" t="e" cm="1">
        <f t="array" ref="G223">_xlfn.IFS('ES Data Entry'!L224=2, "Virtual", 'ES Data Entry'!L224=1, "In-person",'ES Data Entry'!L224=3, "Hybrid")</f>
        <v>#N/A</v>
      </c>
      <c r="H223" t="e" cm="1">
        <f t="array" ref="H223">_xlfn.IFS('ES Data Entry'!H224= 1, "American Indian/Alaskan Native", 'ES Data Entry'!H224= 2, "Asian", 'ES Data Entry'!H224= 3, "Native Hawaiian/Pacific Islander", 'ES Data Entry'!H224= 4, "Black/African American",'ES Data Entry'!H224= 5,  "White", 'ES Data Entry'!H224= 6, "Other", 'ES Data Entry'!H224= 7, "Two races or more", 'ES Data Entry'!H224= 8, "Unknown")</f>
        <v>#N/A</v>
      </c>
      <c r="I223" t="e" cm="1">
        <f t="array" ref="I223">_xlfn.IFS('ES Data Entry'!I224=1, "Hispanic/Latino", 'ES Data Entry'!I224=2, "Not Hispanic/Latino", 'ES Data Entry'!I224=3, "Other")</f>
        <v>#N/A</v>
      </c>
      <c r="J223" t="e" cm="1">
        <f t="array" ref="J223">_xlfn.IFS('ES Data Entry'!J224= 1, "Male", 'ES Data Entry'!J224= 2, "Female", 'ES Data Entry'!J224= 3, "Transgender Male", 'ES Data Entry'!J224= 4, "Transgender Female",'ES Data Entry'!J224= 5, "Non-binary", 'ES Data Entry'!J224= 6, "Other", 'ES Data Entry'!J224= 7, "Unknown")</f>
        <v>#N/A</v>
      </c>
      <c r="K223" s="180">
        <f>'ES Data Entry'!K224</f>
        <v>0</v>
      </c>
      <c r="L223" s="291" t="e">
        <f>'ES Data Entry'!#REF!</f>
        <v>#REF!</v>
      </c>
      <c r="M223" t="e">
        <f>'ES Raw Data'!N226</f>
        <v>#DIV/0!</v>
      </c>
      <c r="N223" t="e">
        <f>'ES Raw Data'!O226</f>
        <v>#DIV/0!</v>
      </c>
      <c r="O223" t="e">
        <f>'ES Raw Data'!P226</f>
        <v>#DIV/0!</v>
      </c>
      <c r="P223" t="e">
        <f>'ES Raw Data'!Q226</f>
        <v>#DIV/0!</v>
      </c>
      <c r="Q223" t="e">
        <f>'ES Raw Data'!R226</f>
        <v>#DIV/0!</v>
      </c>
      <c r="R223" t="e">
        <f>'ES Raw Data'!S226</f>
        <v>#DIV/0!</v>
      </c>
      <c r="S223" t="e">
        <f>'ES Raw Data'!T226</f>
        <v>#DIV/0!</v>
      </c>
      <c r="T223" t="e">
        <f>'ES Raw Data'!U226</f>
        <v>#DIV/0!</v>
      </c>
      <c r="U223" t="e">
        <f>'ES Raw Data'!V226</f>
        <v>#DIV/0!</v>
      </c>
      <c r="V223" t="e">
        <f>'ES Raw Data'!W226</f>
        <v>#DIV/0!</v>
      </c>
    </row>
    <row r="224" spans="1:22">
      <c r="A224">
        <f>'ES Data Entry'!D225</f>
        <v>0</v>
      </c>
      <c r="B224">
        <f>'ES Data Entry'!E225</f>
        <v>0</v>
      </c>
      <c r="C224">
        <f>'ES Data Entry'!F225</f>
        <v>0</v>
      </c>
      <c r="D224" s="180" t="e">
        <f>'ES Data Entry'!#REF!</f>
        <v>#REF!</v>
      </c>
      <c r="E224" t="str" cm="1">
        <f t="array" ref="E224">_xlfn.IFS('ES Data Entry'!G225=0,"Kindergarten",'ES Data Entry'!G225=1,"1st Grade",'ES Data Entry'!G225=2,"2nd Grade",'ES Data Entry'!G225=3,"3rd Grade",'ES Data Entry'!G225=4,"4th Grade",'ES Data Entry'!G225=5,"5th Grade")</f>
        <v>Kindergarten</v>
      </c>
      <c r="F224" t="e">
        <f>'ES Data Entry'!#REF!</f>
        <v>#REF!</v>
      </c>
      <c r="G224" t="e" cm="1">
        <f t="array" ref="G224">_xlfn.IFS('ES Data Entry'!L225=2, "Virtual", 'ES Data Entry'!L225=1, "In-person",'ES Data Entry'!L225=3, "Hybrid")</f>
        <v>#N/A</v>
      </c>
      <c r="H224" t="e" cm="1">
        <f t="array" ref="H224">_xlfn.IFS('ES Data Entry'!H225= 1, "American Indian/Alaskan Native", 'ES Data Entry'!H225= 2, "Asian", 'ES Data Entry'!H225= 3, "Native Hawaiian/Pacific Islander", 'ES Data Entry'!H225= 4, "Black/African American",'ES Data Entry'!H225= 5,  "White", 'ES Data Entry'!H225= 6, "Other", 'ES Data Entry'!H225= 7, "Two races or more", 'ES Data Entry'!H225= 8, "Unknown")</f>
        <v>#N/A</v>
      </c>
      <c r="I224" t="e" cm="1">
        <f t="array" ref="I224">_xlfn.IFS('ES Data Entry'!I225=1, "Hispanic/Latino", 'ES Data Entry'!I225=2, "Not Hispanic/Latino", 'ES Data Entry'!I225=3, "Other")</f>
        <v>#N/A</v>
      </c>
      <c r="J224" t="e" cm="1">
        <f t="array" ref="J224">_xlfn.IFS('ES Data Entry'!J225= 1, "Male", 'ES Data Entry'!J225= 2, "Female", 'ES Data Entry'!J225= 3, "Transgender Male", 'ES Data Entry'!J225= 4, "Transgender Female",'ES Data Entry'!J225= 5, "Non-binary", 'ES Data Entry'!J225= 6, "Other", 'ES Data Entry'!J225= 7, "Unknown")</f>
        <v>#N/A</v>
      </c>
      <c r="K224" s="180">
        <f>'ES Data Entry'!K225</f>
        <v>0</v>
      </c>
      <c r="L224" s="291" t="e">
        <f>'ES Data Entry'!#REF!</f>
        <v>#REF!</v>
      </c>
      <c r="M224" t="e">
        <f>'ES Raw Data'!N227</f>
        <v>#DIV/0!</v>
      </c>
      <c r="N224" t="e">
        <f>'ES Raw Data'!O227</f>
        <v>#DIV/0!</v>
      </c>
      <c r="O224" t="e">
        <f>'ES Raw Data'!P227</f>
        <v>#DIV/0!</v>
      </c>
      <c r="P224" t="e">
        <f>'ES Raw Data'!Q227</f>
        <v>#DIV/0!</v>
      </c>
      <c r="Q224" t="e">
        <f>'ES Raw Data'!R227</f>
        <v>#DIV/0!</v>
      </c>
      <c r="R224" t="e">
        <f>'ES Raw Data'!S227</f>
        <v>#DIV/0!</v>
      </c>
      <c r="S224" t="e">
        <f>'ES Raw Data'!T227</f>
        <v>#DIV/0!</v>
      </c>
      <c r="T224" t="e">
        <f>'ES Raw Data'!U227</f>
        <v>#DIV/0!</v>
      </c>
      <c r="U224" t="e">
        <f>'ES Raw Data'!V227</f>
        <v>#DIV/0!</v>
      </c>
      <c r="V224" t="e">
        <f>'ES Raw Data'!W227</f>
        <v>#DIV/0!</v>
      </c>
    </row>
    <row r="225" spans="1:22">
      <c r="A225">
        <f>'ES Data Entry'!D226</f>
        <v>0</v>
      </c>
      <c r="B225">
        <f>'ES Data Entry'!E226</f>
        <v>0</v>
      </c>
      <c r="C225">
        <f>'ES Data Entry'!F226</f>
        <v>0</v>
      </c>
      <c r="D225" s="180" t="e">
        <f>'ES Data Entry'!#REF!</f>
        <v>#REF!</v>
      </c>
      <c r="E225" t="str" cm="1">
        <f t="array" ref="E225">_xlfn.IFS('ES Data Entry'!G226=0,"Kindergarten",'ES Data Entry'!G226=1,"1st Grade",'ES Data Entry'!G226=2,"2nd Grade",'ES Data Entry'!G226=3,"3rd Grade",'ES Data Entry'!G226=4,"4th Grade",'ES Data Entry'!G226=5,"5th Grade")</f>
        <v>Kindergarten</v>
      </c>
      <c r="F225" t="e">
        <f>'ES Data Entry'!#REF!</f>
        <v>#REF!</v>
      </c>
      <c r="G225" t="e" cm="1">
        <f t="array" ref="G225">_xlfn.IFS('ES Data Entry'!L226=2, "Virtual", 'ES Data Entry'!L226=1, "In-person",'ES Data Entry'!L226=3, "Hybrid")</f>
        <v>#N/A</v>
      </c>
      <c r="H225" t="e" cm="1">
        <f t="array" ref="H225">_xlfn.IFS('ES Data Entry'!H226= 1, "American Indian/Alaskan Native", 'ES Data Entry'!H226= 2, "Asian", 'ES Data Entry'!H226= 3, "Native Hawaiian/Pacific Islander", 'ES Data Entry'!H226= 4, "Black/African American",'ES Data Entry'!H226= 5,  "White", 'ES Data Entry'!H226= 6, "Other", 'ES Data Entry'!H226= 7, "Two races or more", 'ES Data Entry'!H226= 8, "Unknown")</f>
        <v>#N/A</v>
      </c>
      <c r="I225" t="e" cm="1">
        <f t="array" ref="I225">_xlfn.IFS('ES Data Entry'!I226=1, "Hispanic/Latino", 'ES Data Entry'!I226=2, "Not Hispanic/Latino", 'ES Data Entry'!I226=3, "Other")</f>
        <v>#N/A</v>
      </c>
      <c r="J225" t="e" cm="1">
        <f t="array" ref="J225">_xlfn.IFS('ES Data Entry'!J226= 1, "Male", 'ES Data Entry'!J226= 2, "Female", 'ES Data Entry'!J226= 3, "Transgender Male", 'ES Data Entry'!J226= 4, "Transgender Female",'ES Data Entry'!J226= 5, "Non-binary", 'ES Data Entry'!J226= 6, "Other", 'ES Data Entry'!J226= 7, "Unknown")</f>
        <v>#N/A</v>
      </c>
      <c r="K225" s="180">
        <f>'ES Data Entry'!K226</f>
        <v>0</v>
      </c>
      <c r="L225" s="291" t="e">
        <f>'ES Data Entry'!#REF!</f>
        <v>#REF!</v>
      </c>
      <c r="M225" t="e">
        <f>'ES Raw Data'!N228</f>
        <v>#DIV/0!</v>
      </c>
      <c r="N225" t="e">
        <f>'ES Raw Data'!O228</f>
        <v>#DIV/0!</v>
      </c>
      <c r="O225" t="e">
        <f>'ES Raw Data'!P228</f>
        <v>#DIV/0!</v>
      </c>
      <c r="P225" t="e">
        <f>'ES Raw Data'!Q228</f>
        <v>#DIV/0!</v>
      </c>
      <c r="Q225" t="e">
        <f>'ES Raw Data'!R228</f>
        <v>#DIV/0!</v>
      </c>
      <c r="R225" t="e">
        <f>'ES Raw Data'!S228</f>
        <v>#DIV/0!</v>
      </c>
      <c r="S225" t="e">
        <f>'ES Raw Data'!T228</f>
        <v>#DIV/0!</v>
      </c>
      <c r="T225" t="e">
        <f>'ES Raw Data'!U228</f>
        <v>#DIV/0!</v>
      </c>
      <c r="U225" t="e">
        <f>'ES Raw Data'!V228</f>
        <v>#DIV/0!</v>
      </c>
      <c r="V225" t="e">
        <f>'ES Raw Data'!W228</f>
        <v>#DIV/0!</v>
      </c>
    </row>
    <row r="226" spans="1:22">
      <c r="A226">
        <f>'ES Data Entry'!D227</f>
        <v>0</v>
      </c>
      <c r="B226">
        <f>'ES Data Entry'!E227</f>
        <v>0</v>
      </c>
      <c r="C226">
        <f>'ES Data Entry'!F227</f>
        <v>0</v>
      </c>
      <c r="D226" s="180" t="e">
        <f>'ES Data Entry'!#REF!</f>
        <v>#REF!</v>
      </c>
      <c r="E226" t="str" cm="1">
        <f t="array" ref="E226">_xlfn.IFS('ES Data Entry'!G227=0,"Kindergarten",'ES Data Entry'!G227=1,"1st Grade",'ES Data Entry'!G227=2,"2nd Grade",'ES Data Entry'!G227=3,"3rd Grade",'ES Data Entry'!G227=4,"4th Grade",'ES Data Entry'!G227=5,"5th Grade")</f>
        <v>Kindergarten</v>
      </c>
      <c r="F226" t="e">
        <f>'ES Data Entry'!#REF!</f>
        <v>#REF!</v>
      </c>
      <c r="G226" t="e" cm="1">
        <f t="array" ref="G226">_xlfn.IFS('ES Data Entry'!L227=2, "Virtual", 'ES Data Entry'!L227=1, "In-person",'ES Data Entry'!L227=3, "Hybrid")</f>
        <v>#N/A</v>
      </c>
      <c r="H226" t="e" cm="1">
        <f t="array" ref="H226">_xlfn.IFS('ES Data Entry'!H227= 1, "American Indian/Alaskan Native", 'ES Data Entry'!H227= 2, "Asian", 'ES Data Entry'!H227= 3, "Native Hawaiian/Pacific Islander", 'ES Data Entry'!H227= 4, "Black/African American",'ES Data Entry'!H227= 5,  "White", 'ES Data Entry'!H227= 6, "Other", 'ES Data Entry'!H227= 7, "Two races or more", 'ES Data Entry'!H227= 8, "Unknown")</f>
        <v>#N/A</v>
      </c>
      <c r="I226" t="e" cm="1">
        <f t="array" ref="I226">_xlfn.IFS('ES Data Entry'!I227=1, "Hispanic/Latino", 'ES Data Entry'!I227=2, "Not Hispanic/Latino", 'ES Data Entry'!I227=3, "Other")</f>
        <v>#N/A</v>
      </c>
      <c r="J226" t="e" cm="1">
        <f t="array" ref="J226">_xlfn.IFS('ES Data Entry'!J227= 1, "Male", 'ES Data Entry'!J227= 2, "Female", 'ES Data Entry'!J227= 3, "Transgender Male", 'ES Data Entry'!J227= 4, "Transgender Female",'ES Data Entry'!J227= 5, "Non-binary", 'ES Data Entry'!J227= 6, "Other", 'ES Data Entry'!J227= 7, "Unknown")</f>
        <v>#N/A</v>
      </c>
      <c r="K226" s="180">
        <f>'ES Data Entry'!K227</f>
        <v>0</v>
      </c>
      <c r="L226" s="291" t="e">
        <f>'ES Data Entry'!#REF!</f>
        <v>#REF!</v>
      </c>
      <c r="M226" t="e">
        <f>'ES Raw Data'!N229</f>
        <v>#DIV/0!</v>
      </c>
      <c r="N226" t="e">
        <f>'ES Raw Data'!O229</f>
        <v>#DIV/0!</v>
      </c>
      <c r="O226" t="e">
        <f>'ES Raw Data'!P229</f>
        <v>#DIV/0!</v>
      </c>
      <c r="P226" t="e">
        <f>'ES Raw Data'!Q229</f>
        <v>#DIV/0!</v>
      </c>
      <c r="Q226" t="e">
        <f>'ES Raw Data'!R229</f>
        <v>#DIV/0!</v>
      </c>
      <c r="R226" t="e">
        <f>'ES Raw Data'!S229</f>
        <v>#DIV/0!</v>
      </c>
      <c r="S226" t="e">
        <f>'ES Raw Data'!T229</f>
        <v>#DIV/0!</v>
      </c>
      <c r="T226" t="e">
        <f>'ES Raw Data'!U229</f>
        <v>#DIV/0!</v>
      </c>
      <c r="U226" t="e">
        <f>'ES Raw Data'!V229</f>
        <v>#DIV/0!</v>
      </c>
      <c r="V226" t="e">
        <f>'ES Raw Data'!W229</f>
        <v>#DIV/0!</v>
      </c>
    </row>
    <row r="227" spans="1:22">
      <c r="A227">
        <f>'ES Data Entry'!D228</f>
        <v>0</v>
      </c>
      <c r="B227">
        <f>'ES Data Entry'!E228</f>
        <v>0</v>
      </c>
      <c r="C227">
        <f>'ES Data Entry'!F228</f>
        <v>0</v>
      </c>
      <c r="D227" s="180" t="e">
        <f>'ES Data Entry'!#REF!</f>
        <v>#REF!</v>
      </c>
      <c r="E227" t="str" cm="1">
        <f t="array" ref="E227">_xlfn.IFS('ES Data Entry'!G228=0,"Kindergarten",'ES Data Entry'!G228=1,"1st Grade",'ES Data Entry'!G228=2,"2nd Grade",'ES Data Entry'!G228=3,"3rd Grade",'ES Data Entry'!G228=4,"4th Grade",'ES Data Entry'!G228=5,"5th Grade")</f>
        <v>Kindergarten</v>
      </c>
      <c r="F227" t="e">
        <f>'ES Data Entry'!#REF!</f>
        <v>#REF!</v>
      </c>
      <c r="G227" t="e" cm="1">
        <f t="array" ref="G227">_xlfn.IFS('ES Data Entry'!L228=2, "Virtual", 'ES Data Entry'!L228=1, "In-person",'ES Data Entry'!L228=3, "Hybrid")</f>
        <v>#N/A</v>
      </c>
      <c r="H227" t="e" cm="1">
        <f t="array" ref="H227">_xlfn.IFS('ES Data Entry'!H228= 1, "American Indian/Alaskan Native", 'ES Data Entry'!H228= 2, "Asian", 'ES Data Entry'!H228= 3, "Native Hawaiian/Pacific Islander", 'ES Data Entry'!H228= 4, "Black/African American",'ES Data Entry'!H228= 5,  "White", 'ES Data Entry'!H228= 6, "Other", 'ES Data Entry'!H228= 7, "Two races or more", 'ES Data Entry'!H228= 8, "Unknown")</f>
        <v>#N/A</v>
      </c>
      <c r="I227" t="e" cm="1">
        <f t="array" ref="I227">_xlfn.IFS('ES Data Entry'!I228=1, "Hispanic/Latino", 'ES Data Entry'!I228=2, "Not Hispanic/Latino", 'ES Data Entry'!I228=3, "Other")</f>
        <v>#N/A</v>
      </c>
      <c r="J227" t="e" cm="1">
        <f t="array" ref="J227">_xlfn.IFS('ES Data Entry'!J228= 1, "Male", 'ES Data Entry'!J228= 2, "Female", 'ES Data Entry'!J228= 3, "Transgender Male", 'ES Data Entry'!J228= 4, "Transgender Female",'ES Data Entry'!J228= 5, "Non-binary", 'ES Data Entry'!J228= 6, "Other", 'ES Data Entry'!J228= 7, "Unknown")</f>
        <v>#N/A</v>
      </c>
      <c r="K227" s="180">
        <f>'ES Data Entry'!K228</f>
        <v>0</v>
      </c>
      <c r="L227" s="291" t="e">
        <f>'ES Data Entry'!#REF!</f>
        <v>#REF!</v>
      </c>
      <c r="M227" t="e">
        <f>'ES Raw Data'!N230</f>
        <v>#DIV/0!</v>
      </c>
      <c r="N227" t="e">
        <f>'ES Raw Data'!O230</f>
        <v>#DIV/0!</v>
      </c>
      <c r="O227" t="e">
        <f>'ES Raw Data'!P230</f>
        <v>#DIV/0!</v>
      </c>
      <c r="P227" t="e">
        <f>'ES Raw Data'!Q230</f>
        <v>#DIV/0!</v>
      </c>
      <c r="Q227" t="e">
        <f>'ES Raw Data'!R230</f>
        <v>#DIV/0!</v>
      </c>
      <c r="R227" t="e">
        <f>'ES Raw Data'!S230</f>
        <v>#DIV/0!</v>
      </c>
      <c r="S227" t="e">
        <f>'ES Raw Data'!T230</f>
        <v>#DIV/0!</v>
      </c>
      <c r="T227" t="e">
        <f>'ES Raw Data'!U230</f>
        <v>#DIV/0!</v>
      </c>
      <c r="U227" t="e">
        <f>'ES Raw Data'!V230</f>
        <v>#DIV/0!</v>
      </c>
      <c r="V227" t="e">
        <f>'ES Raw Data'!W230</f>
        <v>#DIV/0!</v>
      </c>
    </row>
    <row r="228" spans="1:22">
      <c r="A228">
        <f>'ES Data Entry'!D229</f>
        <v>0</v>
      </c>
      <c r="B228">
        <f>'ES Data Entry'!E229</f>
        <v>0</v>
      </c>
      <c r="C228">
        <f>'ES Data Entry'!F229</f>
        <v>0</v>
      </c>
      <c r="D228" s="180" t="e">
        <f>'ES Data Entry'!#REF!</f>
        <v>#REF!</v>
      </c>
      <c r="E228" t="str" cm="1">
        <f t="array" ref="E228">_xlfn.IFS('ES Data Entry'!G229=0,"Kindergarten",'ES Data Entry'!G229=1,"1st Grade",'ES Data Entry'!G229=2,"2nd Grade",'ES Data Entry'!G229=3,"3rd Grade",'ES Data Entry'!G229=4,"4th Grade",'ES Data Entry'!G229=5,"5th Grade")</f>
        <v>Kindergarten</v>
      </c>
      <c r="F228" t="e">
        <f>'ES Data Entry'!#REF!</f>
        <v>#REF!</v>
      </c>
      <c r="G228" t="e" cm="1">
        <f t="array" ref="G228">_xlfn.IFS('ES Data Entry'!L229=2, "Virtual", 'ES Data Entry'!L229=1, "In-person",'ES Data Entry'!L229=3, "Hybrid")</f>
        <v>#N/A</v>
      </c>
      <c r="H228" t="e" cm="1">
        <f t="array" ref="H228">_xlfn.IFS('ES Data Entry'!H229= 1, "American Indian/Alaskan Native", 'ES Data Entry'!H229= 2, "Asian", 'ES Data Entry'!H229= 3, "Native Hawaiian/Pacific Islander", 'ES Data Entry'!H229= 4, "Black/African American",'ES Data Entry'!H229= 5,  "White", 'ES Data Entry'!H229= 6, "Other", 'ES Data Entry'!H229= 7, "Two races or more", 'ES Data Entry'!H229= 8, "Unknown")</f>
        <v>#N/A</v>
      </c>
      <c r="I228" t="e" cm="1">
        <f t="array" ref="I228">_xlfn.IFS('ES Data Entry'!I229=1, "Hispanic/Latino", 'ES Data Entry'!I229=2, "Not Hispanic/Latino", 'ES Data Entry'!I229=3, "Other")</f>
        <v>#N/A</v>
      </c>
      <c r="J228" t="e" cm="1">
        <f t="array" ref="J228">_xlfn.IFS('ES Data Entry'!J229= 1, "Male", 'ES Data Entry'!J229= 2, "Female", 'ES Data Entry'!J229= 3, "Transgender Male", 'ES Data Entry'!J229= 4, "Transgender Female",'ES Data Entry'!J229= 5, "Non-binary", 'ES Data Entry'!J229= 6, "Other", 'ES Data Entry'!J229= 7, "Unknown")</f>
        <v>#N/A</v>
      </c>
      <c r="K228" s="180">
        <f>'ES Data Entry'!K229</f>
        <v>0</v>
      </c>
      <c r="L228" s="291" t="e">
        <f>'ES Data Entry'!#REF!</f>
        <v>#REF!</v>
      </c>
      <c r="M228" t="e">
        <f>'ES Raw Data'!N231</f>
        <v>#DIV/0!</v>
      </c>
      <c r="N228" t="e">
        <f>'ES Raw Data'!O231</f>
        <v>#DIV/0!</v>
      </c>
      <c r="O228" t="e">
        <f>'ES Raw Data'!P231</f>
        <v>#DIV/0!</v>
      </c>
      <c r="P228" t="e">
        <f>'ES Raw Data'!Q231</f>
        <v>#DIV/0!</v>
      </c>
      <c r="Q228" t="e">
        <f>'ES Raw Data'!R231</f>
        <v>#DIV/0!</v>
      </c>
      <c r="R228" t="e">
        <f>'ES Raw Data'!S231</f>
        <v>#DIV/0!</v>
      </c>
      <c r="S228" t="e">
        <f>'ES Raw Data'!T231</f>
        <v>#DIV/0!</v>
      </c>
      <c r="T228" t="e">
        <f>'ES Raw Data'!U231</f>
        <v>#DIV/0!</v>
      </c>
      <c r="U228" t="e">
        <f>'ES Raw Data'!V231</f>
        <v>#DIV/0!</v>
      </c>
      <c r="V228" t="e">
        <f>'ES Raw Data'!W231</f>
        <v>#DIV/0!</v>
      </c>
    </row>
    <row r="229" spans="1:22">
      <c r="A229">
        <f>'ES Data Entry'!D230</f>
        <v>0</v>
      </c>
      <c r="B229">
        <f>'ES Data Entry'!E230</f>
        <v>0</v>
      </c>
      <c r="C229">
        <f>'ES Data Entry'!F230</f>
        <v>0</v>
      </c>
      <c r="D229" s="180" t="e">
        <f>'ES Data Entry'!#REF!</f>
        <v>#REF!</v>
      </c>
      <c r="E229" t="str" cm="1">
        <f t="array" ref="E229">_xlfn.IFS('ES Data Entry'!G230=0,"Kindergarten",'ES Data Entry'!G230=1,"1st Grade",'ES Data Entry'!G230=2,"2nd Grade",'ES Data Entry'!G230=3,"3rd Grade",'ES Data Entry'!G230=4,"4th Grade",'ES Data Entry'!G230=5,"5th Grade")</f>
        <v>Kindergarten</v>
      </c>
      <c r="F229" t="e">
        <f>'ES Data Entry'!#REF!</f>
        <v>#REF!</v>
      </c>
      <c r="G229" t="e" cm="1">
        <f t="array" ref="G229">_xlfn.IFS('ES Data Entry'!L230=2, "Virtual", 'ES Data Entry'!L230=1, "In-person",'ES Data Entry'!L230=3, "Hybrid")</f>
        <v>#N/A</v>
      </c>
      <c r="H229" t="e" cm="1">
        <f t="array" ref="H229">_xlfn.IFS('ES Data Entry'!H230= 1, "American Indian/Alaskan Native", 'ES Data Entry'!H230= 2, "Asian", 'ES Data Entry'!H230= 3, "Native Hawaiian/Pacific Islander", 'ES Data Entry'!H230= 4, "Black/African American",'ES Data Entry'!H230= 5,  "White", 'ES Data Entry'!H230= 6, "Other", 'ES Data Entry'!H230= 7, "Two races or more", 'ES Data Entry'!H230= 8, "Unknown")</f>
        <v>#N/A</v>
      </c>
      <c r="I229" t="e" cm="1">
        <f t="array" ref="I229">_xlfn.IFS('ES Data Entry'!I230=1, "Hispanic/Latino", 'ES Data Entry'!I230=2, "Not Hispanic/Latino", 'ES Data Entry'!I230=3, "Other")</f>
        <v>#N/A</v>
      </c>
      <c r="J229" t="e" cm="1">
        <f t="array" ref="J229">_xlfn.IFS('ES Data Entry'!J230= 1, "Male", 'ES Data Entry'!J230= 2, "Female", 'ES Data Entry'!J230= 3, "Transgender Male", 'ES Data Entry'!J230= 4, "Transgender Female",'ES Data Entry'!J230= 5, "Non-binary", 'ES Data Entry'!J230= 6, "Other", 'ES Data Entry'!J230= 7, "Unknown")</f>
        <v>#N/A</v>
      </c>
      <c r="K229" s="180">
        <f>'ES Data Entry'!K230</f>
        <v>0</v>
      </c>
      <c r="L229" s="291" t="e">
        <f>'ES Data Entry'!#REF!</f>
        <v>#REF!</v>
      </c>
      <c r="M229" t="e">
        <f>'ES Raw Data'!N232</f>
        <v>#DIV/0!</v>
      </c>
      <c r="N229" t="e">
        <f>'ES Raw Data'!O232</f>
        <v>#DIV/0!</v>
      </c>
      <c r="O229" t="e">
        <f>'ES Raw Data'!P232</f>
        <v>#DIV/0!</v>
      </c>
      <c r="P229" t="e">
        <f>'ES Raw Data'!Q232</f>
        <v>#DIV/0!</v>
      </c>
      <c r="Q229" t="e">
        <f>'ES Raw Data'!R232</f>
        <v>#DIV/0!</v>
      </c>
      <c r="R229" t="e">
        <f>'ES Raw Data'!S232</f>
        <v>#DIV/0!</v>
      </c>
      <c r="S229" t="e">
        <f>'ES Raw Data'!T232</f>
        <v>#DIV/0!</v>
      </c>
      <c r="T229" t="e">
        <f>'ES Raw Data'!U232</f>
        <v>#DIV/0!</v>
      </c>
      <c r="U229" t="e">
        <f>'ES Raw Data'!V232</f>
        <v>#DIV/0!</v>
      </c>
      <c r="V229" t="e">
        <f>'ES Raw Data'!W232</f>
        <v>#DIV/0!</v>
      </c>
    </row>
    <row r="230" spans="1:22">
      <c r="A230">
        <f>'ES Data Entry'!D231</f>
        <v>0</v>
      </c>
      <c r="B230">
        <f>'ES Data Entry'!E231</f>
        <v>0</v>
      </c>
      <c r="C230">
        <f>'ES Data Entry'!F231</f>
        <v>0</v>
      </c>
      <c r="D230" s="180" t="e">
        <f>'ES Data Entry'!#REF!</f>
        <v>#REF!</v>
      </c>
      <c r="E230" t="str" cm="1">
        <f t="array" ref="E230">_xlfn.IFS('ES Data Entry'!G231=0,"Kindergarten",'ES Data Entry'!G231=1,"1st Grade",'ES Data Entry'!G231=2,"2nd Grade",'ES Data Entry'!G231=3,"3rd Grade",'ES Data Entry'!G231=4,"4th Grade",'ES Data Entry'!G231=5,"5th Grade")</f>
        <v>Kindergarten</v>
      </c>
      <c r="F230" t="e">
        <f>'ES Data Entry'!#REF!</f>
        <v>#REF!</v>
      </c>
      <c r="G230" t="e" cm="1">
        <f t="array" ref="G230">_xlfn.IFS('ES Data Entry'!L231=2, "Virtual", 'ES Data Entry'!L231=1, "In-person",'ES Data Entry'!L231=3, "Hybrid")</f>
        <v>#N/A</v>
      </c>
      <c r="H230" t="e" cm="1">
        <f t="array" ref="H230">_xlfn.IFS('ES Data Entry'!H231= 1, "American Indian/Alaskan Native", 'ES Data Entry'!H231= 2, "Asian", 'ES Data Entry'!H231= 3, "Native Hawaiian/Pacific Islander", 'ES Data Entry'!H231= 4, "Black/African American",'ES Data Entry'!H231= 5,  "White", 'ES Data Entry'!H231= 6, "Other", 'ES Data Entry'!H231= 7, "Two races or more", 'ES Data Entry'!H231= 8, "Unknown")</f>
        <v>#N/A</v>
      </c>
      <c r="I230" t="e" cm="1">
        <f t="array" ref="I230">_xlfn.IFS('ES Data Entry'!I231=1, "Hispanic/Latino", 'ES Data Entry'!I231=2, "Not Hispanic/Latino", 'ES Data Entry'!I231=3, "Other")</f>
        <v>#N/A</v>
      </c>
      <c r="J230" t="e" cm="1">
        <f t="array" ref="J230">_xlfn.IFS('ES Data Entry'!J231= 1, "Male", 'ES Data Entry'!J231= 2, "Female", 'ES Data Entry'!J231= 3, "Transgender Male", 'ES Data Entry'!J231= 4, "Transgender Female",'ES Data Entry'!J231= 5, "Non-binary", 'ES Data Entry'!J231= 6, "Other", 'ES Data Entry'!J231= 7, "Unknown")</f>
        <v>#N/A</v>
      </c>
      <c r="K230" s="180">
        <f>'ES Data Entry'!K231</f>
        <v>0</v>
      </c>
      <c r="L230" s="291" t="e">
        <f>'ES Data Entry'!#REF!</f>
        <v>#REF!</v>
      </c>
      <c r="M230" t="e">
        <f>'ES Raw Data'!N233</f>
        <v>#DIV/0!</v>
      </c>
      <c r="N230" t="e">
        <f>'ES Raw Data'!O233</f>
        <v>#DIV/0!</v>
      </c>
      <c r="O230" t="e">
        <f>'ES Raw Data'!P233</f>
        <v>#DIV/0!</v>
      </c>
      <c r="P230" t="e">
        <f>'ES Raw Data'!Q233</f>
        <v>#DIV/0!</v>
      </c>
      <c r="Q230" t="e">
        <f>'ES Raw Data'!R233</f>
        <v>#DIV/0!</v>
      </c>
      <c r="R230" t="e">
        <f>'ES Raw Data'!S233</f>
        <v>#DIV/0!</v>
      </c>
      <c r="S230" t="e">
        <f>'ES Raw Data'!T233</f>
        <v>#DIV/0!</v>
      </c>
      <c r="T230" t="e">
        <f>'ES Raw Data'!U233</f>
        <v>#DIV/0!</v>
      </c>
      <c r="U230" t="e">
        <f>'ES Raw Data'!V233</f>
        <v>#DIV/0!</v>
      </c>
      <c r="V230" t="e">
        <f>'ES Raw Data'!W233</f>
        <v>#DIV/0!</v>
      </c>
    </row>
    <row r="231" spans="1:22">
      <c r="A231">
        <f>'ES Data Entry'!D232</f>
        <v>0</v>
      </c>
      <c r="B231">
        <f>'ES Data Entry'!E232</f>
        <v>0</v>
      </c>
      <c r="C231">
        <f>'ES Data Entry'!F232</f>
        <v>0</v>
      </c>
      <c r="D231" s="180" t="e">
        <f>'ES Data Entry'!#REF!</f>
        <v>#REF!</v>
      </c>
      <c r="E231" t="str" cm="1">
        <f t="array" ref="E231">_xlfn.IFS('ES Data Entry'!G232=0,"Kindergarten",'ES Data Entry'!G232=1,"1st Grade",'ES Data Entry'!G232=2,"2nd Grade",'ES Data Entry'!G232=3,"3rd Grade",'ES Data Entry'!G232=4,"4th Grade",'ES Data Entry'!G232=5,"5th Grade")</f>
        <v>Kindergarten</v>
      </c>
      <c r="F231" t="e">
        <f>'ES Data Entry'!#REF!</f>
        <v>#REF!</v>
      </c>
      <c r="G231" t="e" cm="1">
        <f t="array" ref="G231">_xlfn.IFS('ES Data Entry'!L232=2, "Virtual", 'ES Data Entry'!L232=1, "In-person",'ES Data Entry'!L232=3, "Hybrid")</f>
        <v>#N/A</v>
      </c>
      <c r="H231" t="e" cm="1">
        <f t="array" ref="H231">_xlfn.IFS('ES Data Entry'!H232= 1, "American Indian/Alaskan Native", 'ES Data Entry'!H232= 2, "Asian", 'ES Data Entry'!H232= 3, "Native Hawaiian/Pacific Islander", 'ES Data Entry'!H232= 4, "Black/African American",'ES Data Entry'!H232= 5,  "White", 'ES Data Entry'!H232= 6, "Other", 'ES Data Entry'!H232= 7, "Two races or more", 'ES Data Entry'!H232= 8, "Unknown")</f>
        <v>#N/A</v>
      </c>
      <c r="I231" t="e" cm="1">
        <f t="array" ref="I231">_xlfn.IFS('ES Data Entry'!I232=1, "Hispanic/Latino", 'ES Data Entry'!I232=2, "Not Hispanic/Latino", 'ES Data Entry'!I232=3, "Other")</f>
        <v>#N/A</v>
      </c>
      <c r="J231" t="e" cm="1">
        <f t="array" ref="J231">_xlfn.IFS('ES Data Entry'!J232= 1, "Male", 'ES Data Entry'!J232= 2, "Female", 'ES Data Entry'!J232= 3, "Transgender Male", 'ES Data Entry'!J232= 4, "Transgender Female",'ES Data Entry'!J232= 5, "Non-binary", 'ES Data Entry'!J232= 6, "Other", 'ES Data Entry'!J232= 7, "Unknown")</f>
        <v>#N/A</v>
      </c>
      <c r="K231" s="180">
        <f>'ES Data Entry'!K232</f>
        <v>0</v>
      </c>
      <c r="L231" s="291" t="e">
        <f>'ES Data Entry'!#REF!</f>
        <v>#REF!</v>
      </c>
      <c r="M231" t="e">
        <f>'ES Raw Data'!N234</f>
        <v>#DIV/0!</v>
      </c>
      <c r="N231" t="e">
        <f>'ES Raw Data'!O234</f>
        <v>#DIV/0!</v>
      </c>
      <c r="O231" t="e">
        <f>'ES Raw Data'!P234</f>
        <v>#DIV/0!</v>
      </c>
      <c r="P231" t="e">
        <f>'ES Raw Data'!Q234</f>
        <v>#DIV/0!</v>
      </c>
      <c r="Q231" t="e">
        <f>'ES Raw Data'!R234</f>
        <v>#DIV/0!</v>
      </c>
      <c r="R231" t="e">
        <f>'ES Raw Data'!S234</f>
        <v>#DIV/0!</v>
      </c>
      <c r="S231" t="e">
        <f>'ES Raw Data'!T234</f>
        <v>#DIV/0!</v>
      </c>
      <c r="T231" t="e">
        <f>'ES Raw Data'!U234</f>
        <v>#DIV/0!</v>
      </c>
      <c r="U231" t="e">
        <f>'ES Raw Data'!V234</f>
        <v>#DIV/0!</v>
      </c>
      <c r="V231" t="e">
        <f>'ES Raw Data'!W234</f>
        <v>#DIV/0!</v>
      </c>
    </row>
    <row r="232" spans="1:22">
      <c r="A232">
        <f>'ES Data Entry'!D233</f>
        <v>0</v>
      </c>
      <c r="B232">
        <f>'ES Data Entry'!E233</f>
        <v>0</v>
      </c>
      <c r="C232">
        <f>'ES Data Entry'!F233</f>
        <v>0</v>
      </c>
      <c r="D232" s="180" t="e">
        <f>'ES Data Entry'!#REF!</f>
        <v>#REF!</v>
      </c>
      <c r="E232" t="str" cm="1">
        <f t="array" ref="E232">_xlfn.IFS('ES Data Entry'!G233=0,"Kindergarten",'ES Data Entry'!G233=1,"1st Grade",'ES Data Entry'!G233=2,"2nd Grade",'ES Data Entry'!G233=3,"3rd Grade",'ES Data Entry'!G233=4,"4th Grade",'ES Data Entry'!G233=5,"5th Grade")</f>
        <v>Kindergarten</v>
      </c>
      <c r="F232" t="e">
        <f>'ES Data Entry'!#REF!</f>
        <v>#REF!</v>
      </c>
      <c r="G232" t="e" cm="1">
        <f t="array" ref="G232">_xlfn.IFS('ES Data Entry'!L233=2, "Virtual", 'ES Data Entry'!L233=1, "In-person",'ES Data Entry'!L233=3, "Hybrid")</f>
        <v>#N/A</v>
      </c>
      <c r="H232" t="e" cm="1">
        <f t="array" ref="H232">_xlfn.IFS('ES Data Entry'!H233= 1, "American Indian/Alaskan Native", 'ES Data Entry'!H233= 2, "Asian", 'ES Data Entry'!H233= 3, "Native Hawaiian/Pacific Islander", 'ES Data Entry'!H233= 4, "Black/African American",'ES Data Entry'!H233= 5,  "White", 'ES Data Entry'!H233= 6, "Other", 'ES Data Entry'!H233= 7, "Two races or more", 'ES Data Entry'!H233= 8, "Unknown")</f>
        <v>#N/A</v>
      </c>
      <c r="I232" t="e" cm="1">
        <f t="array" ref="I232">_xlfn.IFS('ES Data Entry'!I233=1, "Hispanic/Latino", 'ES Data Entry'!I233=2, "Not Hispanic/Latino", 'ES Data Entry'!I233=3, "Other")</f>
        <v>#N/A</v>
      </c>
      <c r="J232" t="e" cm="1">
        <f t="array" ref="J232">_xlfn.IFS('ES Data Entry'!J233= 1, "Male", 'ES Data Entry'!J233= 2, "Female", 'ES Data Entry'!J233= 3, "Transgender Male", 'ES Data Entry'!J233= 4, "Transgender Female",'ES Data Entry'!J233= 5, "Non-binary", 'ES Data Entry'!J233= 6, "Other", 'ES Data Entry'!J233= 7, "Unknown")</f>
        <v>#N/A</v>
      </c>
      <c r="K232" s="180">
        <f>'ES Data Entry'!K233</f>
        <v>0</v>
      </c>
      <c r="L232" s="291" t="e">
        <f>'ES Data Entry'!#REF!</f>
        <v>#REF!</v>
      </c>
      <c r="M232" t="e">
        <f>'ES Raw Data'!N235</f>
        <v>#DIV/0!</v>
      </c>
      <c r="N232" t="e">
        <f>'ES Raw Data'!O235</f>
        <v>#DIV/0!</v>
      </c>
      <c r="O232" t="e">
        <f>'ES Raw Data'!P235</f>
        <v>#DIV/0!</v>
      </c>
      <c r="P232" t="e">
        <f>'ES Raw Data'!Q235</f>
        <v>#DIV/0!</v>
      </c>
      <c r="Q232" t="e">
        <f>'ES Raw Data'!R235</f>
        <v>#DIV/0!</v>
      </c>
      <c r="R232" t="e">
        <f>'ES Raw Data'!S235</f>
        <v>#DIV/0!</v>
      </c>
      <c r="S232" t="e">
        <f>'ES Raw Data'!T235</f>
        <v>#DIV/0!</v>
      </c>
      <c r="T232" t="e">
        <f>'ES Raw Data'!U235</f>
        <v>#DIV/0!</v>
      </c>
      <c r="U232" t="e">
        <f>'ES Raw Data'!V235</f>
        <v>#DIV/0!</v>
      </c>
      <c r="V232" t="e">
        <f>'ES Raw Data'!W235</f>
        <v>#DIV/0!</v>
      </c>
    </row>
    <row r="233" spans="1:22">
      <c r="A233">
        <f>'ES Data Entry'!D234</f>
        <v>0</v>
      </c>
      <c r="B233">
        <f>'ES Data Entry'!E234</f>
        <v>0</v>
      </c>
      <c r="C233">
        <f>'ES Data Entry'!F234</f>
        <v>0</v>
      </c>
      <c r="D233" s="180" t="e">
        <f>'ES Data Entry'!#REF!</f>
        <v>#REF!</v>
      </c>
      <c r="E233" t="str" cm="1">
        <f t="array" ref="E233">_xlfn.IFS('ES Data Entry'!G234=0,"Kindergarten",'ES Data Entry'!G234=1,"1st Grade",'ES Data Entry'!G234=2,"2nd Grade",'ES Data Entry'!G234=3,"3rd Grade",'ES Data Entry'!G234=4,"4th Grade",'ES Data Entry'!G234=5,"5th Grade")</f>
        <v>Kindergarten</v>
      </c>
      <c r="F233" t="e">
        <f>'ES Data Entry'!#REF!</f>
        <v>#REF!</v>
      </c>
      <c r="G233" t="e" cm="1">
        <f t="array" ref="G233">_xlfn.IFS('ES Data Entry'!L234=2, "Virtual", 'ES Data Entry'!L234=1, "In-person",'ES Data Entry'!L234=3, "Hybrid")</f>
        <v>#N/A</v>
      </c>
      <c r="H233" t="e" cm="1">
        <f t="array" ref="H233">_xlfn.IFS('ES Data Entry'!H234= 1, "American Indian/Alaskan Native", 'ES Data Entry'!H234= 2, "Asian", 'ES Data Entry'!H234= 3, "Native Hawaiian/Pacific Islander", 'ES Data Entry'!H234= 4, "Black/African American",'ES Data Entry'!H234= 5,  "White", 'ES Data Entry'!H234= 6, "Other", 'ES Data Entry'!H234= 7, "Two races or more", 'ES Data Entry'!H234= 8, "Unknown")</f>
        <v>#N/A</v>
      </c>
      <c r="I233" t="e" cm="1">
        <f t="array" ref="I233">_xlfn.IFS('ES Data Entry'!I234=1, "Hispanic/Latino", 'ES Data Entry'!I234=2, "Not Hispanic/Latino", 'ES Data Entry'!I234=3, "Other")</f>
        <v>#N/A</v>
      </c>
      <c r="J233" t="e" cm="1">
        <f t="array" ref="J233">_xlfn.IFS('ES Data Entry'!J234= 1, "Male", 'ES Data Entry'!J234= 2, "Female", 'ES Data Entry'!J234= 3, "Transgender Male", 'ES Data Entry'!J234= 4, "Transgender Female",'ES Data Entry'!J234= 5, "Non-binary", 'ES Data Entry'!J234= 6, "Other", 'ES Data Entry'!J234= 7, "Unknown")</f>
        <v>#N/A</v>
      </c>
      <c r="K233" s="180">
        <f>'ES Data Entry'!K234</f>
        <v>0</v>
      </c>
      <c r="L233" s="291" t="e">
        <f>'ES Data Entry'!#REF!</f>
        <v>#REF!</v>
      </c>
      <c r="M233" t="e">
        <f>'ES Raw Data'!N236</f>
        <v>#DIV/0!</v>
      </c>
      <c r="N233" t="e">
        <f>'ES Raw Data'!O236</f>
        <v>#DIV/0!</v>
      </c>
      <c r="O233" t="e">
        <f>'ES Raw Data'!P236</f>
        <v>#DIV/0!</v>
      </c>
      <c r="P233" t="e">
        <f>'ES Raw Data'!Q236</f>
        <v>#DIV/0!</v>
      </c>
      <c r="Q233" t="e">
        <f>'ES Raw Data'!R236</f>
        <v>#DIV/0!</v>
      </c>
      <c r="R233" t="e">
        <f>'ES Raw Data'!S236</f>
        <v>#DIV/0!</v>
      </c>
      <c r="S233" t="e">
        <f>'ES Raw Data'!T236</f>
        <v>#DIV/0!</v>
      </c>
      <c r="T233" t="e">
        <f>'ES Raw Data'!U236</f>
        <v>#DIV/0!</v>
      </c>
      <c r="U233" t="e">
        <f>'ES Raw Data'!V236</f>
        <v>#DIV/0!</v>
      </c>
      <c r="V233" t="e">
        <f>'ES Raw Data'!W236</f>
        <v>#DIV/0!</v>
      </c>
    </row>
    <row r="234" spans="1:22">
      <c r="A234">
        <f>'ES Data Entry'!D235</f>
        <v>0</v>
      </c>
      <c r="B234">
        <f>'ES Data Entry'!E235</f>
        <v>0</v>
      </c>
      <c r="C234">
        <f>'ES Data Entry'!F235</f>
        <v>0</v>
      </c>
      <c r="D234" s="180" t="e">
        <f>'ES Data Entry'!#REF!</f>
        <v>#REF!</v>
      </c>
      <c r="E234" t="str" cm="1">
        <f t="array" ref="E234">_xlfn.IFS('ES Data Entry'!G235=0,"Kindergarten",'ES Data Entry'!G235=1,"1st Grade",'ES Data Entry'!G235=2,"2nd Grade",'ES Data Entry'!G235=3,"3rd Grade",'ES Data Entry'!G235=4,"4th Grade",'ES Data Entry'!G235=5,"5th Grade")</f>
        <v>Kindergarten</v>
      </c>
      <c r="F234" t="e">
        <f>'ES Data Entry'!#REF!</f>
        <v>#REF!</v>
      </c>
      <c r="G234" t="e" cm="1">
        <f t="array" ref="G234">_xlfn.IFS('ES Data Entry'!L235=2, "Virtual", 'ES Data Entry'!L235=1, "In-person",'ES Data Entry'!L235=3, "Hybrid")</f>
        <v>#N/A</v>
      </c>
      <c r="H234" t="e" cm="1">
        <f t="array" ref="H234">_xlfn.IFS('ES Data Entry'!H235= 1, "American Indian/Alaskan Native", 'ES Data Entry'!H235= 2, "Asian", 'ES Data Entry'!H235= 3, "Native Hawaiian/Pacific Islander", 'ES Data Entry'!H235= 4, "Black/African American",'ES Data Entry'!H235= 5,  "White", 'ES Data Entry'!H235= 6, "Other", 'ES Data Entry'!H235= 7, "Two races or more", 'ES Data Entry'!H235= 8, "Unknown")</f>
        <v>#N/A</v>
      </c>
      <c r="I234" t="e" cm="1">
        <f t="array" ref="I234">_xlfn.IFS('ES Data Entry'!I235=1, "Hispanic/Latino", 'ES Data Entry'!I235=2, "Not Hispanic/Latino", 'ES Data Entry'!I235=3, "Other")</f>
        <v>#N/A</v>
      </c>
      <c r="J234" t="e" cm="1">
        <f t="array" ref="J234">_xlfn.IFS('ES Data Entry'!J235= 1, "Male", 'ES Data Entry'!J235= 2, "Female", 'ES Data Entry'!J235= 3, "Transgender Male", 'ES Data Entry'!J235= 4, "Transgender Female",'ES Data Entry'!J235= 5, "Non-binary", 'ES Data Entry'!J235= 6, "Other", 'ES Data Entry'!J235= 7, "Unknown")</f>
        <v>#N/A</v>
      </c>
      <c r="K234" s="180">
        <f>'ES Data Entry'!K235</f>
        <v>0</v>
      </c>
      <c r="L234" s="291" t="e">
        <f>'ES Data Entry'!#REF!</f>
        <v>#REF!</v>
      </c>
      <c r="M234" t="e">
        <f>'ES Raw Data'!N237</f>
        <v>#DIV/0!</v>
      </c>
      <c r="N234" t="e">
        <f>'ES Raw Data'!O237</f>
        <v>#DIV/0!</v>
      </c>
      <c r="O234" t="e">
        <f>'ES Raw Data'!P237</f>
        <v>#DIV/0!</v>
      </c>
      <c r="P234" t="e">
        <f>'ES Raw Data'!Q237</f>
        <v>#DIV/0!</v>
      </c>
      <c r="Q234" t="e">
        <f>'ES Raw Data'!R237</f>
        <v>#DIV/0!</v>
      </c>
      <c r="R234" t="e">
        <f>'ES Raw Data'!S237</f>
        <v>#DIV/0!</v>
      </c>
      <c r="S234" t="e">
        <f>'ES Raw Data'!T237</f>
        <v>#DIV/0!</v>
      </c>
      <c r="T234" t="e">
        <f>'ES Raw Data'!U237</f>
        <v>#DIV/0!</v>
      </c>
      <c r="U234" t="e">
        <f>'ES Raw Data'!V237</f>
        <v>#DIV/0!</v>
      </c>
      <c r="V234" t="e">
        <f>'ES Raw Data'!W237</f>
        <v>#DIV/0!</v>
      </c>
    </row>
    <row r="235" spans="1:22">
      <c r="A235">
        <f>'ES Data Entry'!D236</f>
        <v>0</v>
      </c>
      <c r="B235">
        <f>'ES Data Entry'!E236</f>
        <v>0</v>
      </c>
      <c r="C235">
        <f>'ES Data Entry'!F236</f>
        <v>0</v>
      </c>
      <c r="D235" s="180" t="e">
        <f>'ES Data Entry'!#REF!</f>
        <v>#REF!</v>
      </c>
      <c r="E235" t="str" cm="1">
        <f t="array" ref="E235">_xlfn.IFS('ES Data Entry'!G236=0,"Kindergarten",'ES Data Entry'!G236=1,"1st Grade",'ES Data Entry'!G236=2,"2nd Grade",'ES Data Entry'!G236=3,"3rd Grade",'ES Data Entry'!G236=4,"4th Grade",'ES Data Entry'!G236=5,"5th Grade")</f>
        <v>Kindergarten</v>
      </c>
      <c r="F235" t="e">
        <f>'ES Data Entry'!#REF!</f>
        <v>#REF!</v>
      </c>
      <c r="G235" t="e" cm="1">
        <f t="array" ref="G235">_xlfn.IFS('ES Data Entry'!L236=2, "Virtual", 'ES Data Entry'!L236=1, "In-person",'ES Data Entry'!L236=3, "Hybrid")</f>
        <v>#N/A</v>
      </c>
      <c r="H235" t="e" cm="1">
        <f t="array" ref="H235">_xlfn.IFS('ES Data Entry'!H236= 1, "American Indian/Alaskan Native", 'ES Data Entry'!H236= 2, "Asian", 'ES Data Entry'!H236= 3, "Native Hawaiian/Pacific Islander", 'ES Data Entry'!H236= 4, "Black/African American",'ES Data Entry'!H236= 5,  "White", 'ES Data Entry'!H236= 6, "Other", 'ES Data Entry'!H236= 7, "Two races or more", 'ES Data Entry'!H236= 8, "Unknown")</f>
        <v>#N/A</v>
      </c>
      <c r="I235" t="e" cm="1">
        <f t="array" ref="I235">_xlfn.IFS('ES Data Entry'!I236=1, "Hispanic/Latino", 'ES Data Entry'!I236=2, "Not Hispanic/Latino", 'ES Data Entry'!I236=3, "Other")</f>
        <v>#N/A</v>
      </c>
      <c r="J235" t="e" cm="1">
        <f t="array" ref="J235">_xlfn.IFS('ES Data Entry'!J236= 1, "Male", 'ES Data Entry'!J236= 2, "Female", 'ES Data Entry'!J236= 3, "Transgender Male", 'ES Data Entry'!J236= 4, "Transgender Female",'ES Data Entry'!J236= 5, "Non-binary", 'ES Data Entry'!J236= 6, "Other", 'ES Data Entry'!J236= 7, "Unknown")</f>
        <v>#N/A</v>
      </c>
      <c r="K235" s="180">
        <f>'ES Data Entry'!K236</f>
        <v>0</v>
      </c>
      <c r="L235" s="291" t="e">
        <f>'ES Data Entry'!#REF!</f>
        <v>#REF!</v>
      </c>
      <c r="M235" t="e">
        <f>'ES Raw Data'!N238</f>
        <v>#DIV/0!</v>
      </c>
      <c r="N235" t="e">
        <f>'ES Raw Data'!O238</f>
        <v>#DIV/0!</v>
      </c>
      <c r="O235" t="e">
        <f>'ES Raw Data'!P238</f>
        <v>#DIV/0!</v>
      </c>
      <c r="P235" t="e">
        <f>'ES Raw Data'!Q238</f>
        <v>#DIV/0!</v>
      </c>
      <c r="Q235" t="e">
        <f>'ES Raw Data'!R238</f>
        <v>#DIV/0!</v>
      </c>
      <c r="R235" t="e">
        <f>'ES Raw Data'!S238</f>
        <v>#DIV/0!</v>
      </c>
      <c r="S235" t="e">
        <f>'ES Raw Data'!T238</f>
        <v>#DIV/0!</v>
      </c>
      <c r="T235" t="e">
        <f>'ES Raw Data'!U238</f>
        <v>#DIV/0!</v>
      </c>
      <c r="U235" t="e">
        <f>'ES Raw Data'!V238</f>
        <v>#DIV/0!</v>
      </c>
      <c r="V235" t="e">
        <f>'ES Raw Data'!W238</f>
        <v>#DIV/0!</v>
      </c>
    </row>
    <row r="236" spans="1:22">
      <c r="A236">
        <f>'ES Data Entry'!D237</f>
        <v>0</v>
      </c>
      <c r="B236">
        <f>'ES Data Entry'!E237</f>
        <v>0</v>
      </c>
      <c r="C236">
        <f>'ES Data Entry'!F237</f>
        <v>0</v>
      </c>
      <c r="D236" s="180" t="e">
        <f>'ES Data Entry'!#REF!</f>
        <v>#REF!</v>
      </c>
      <c r="E236" t="str" cm="1">
        <f t="array" ref="E236">_xlfn.IFS('ES Data Entry'!G237=0,"Kindergarten",'ES Data Entry'!G237=1,"1st Grade",'ES Data Entry'!G237=2,"2nd Grade",'ES Data Entry'!G237=3,"3rd Grade",'ES Data Entry'!G237=4,"4th Grade",'ES Data Entry'!G237=5,"5th Grade")</f>
        <v>Kindergarten</v>
      </c>
      <c r="F236" t="e">
        <f>'ES Data Entry'!#REF!</f>
        <v>#REF!</v>
      </c>
      <c r="G236" t="e" cm="1">
        <f t="array" ref="G236">_xlfn.IFS('ES Data Entry'!L237=2, "Virtual", 'ES Data Entry'!L237=1, "In-person",'ES Data Entry'!L237=3, "Hybrid")</f>
        <v>#N/A</v>
      </c>
      <c r="H236" t="e" cm="1">
        <f t="array" ref="H236">_xlfn.IFS('ES Data Entry'!H237= 1, "American Indian/Alaskan Native", 'ES Data Entry'!H237= 2, "Asian", 'ES Data Entry'!H237= 3, "Native Hawaiian/Pacific Islander", 'ES Data Entry'!H237= 4, "Black/African American",'ES Data Entry'!H237= 5,  "White", 'ES Data Entry'!H237= 6, "Other", 'ES Data Entry'!H237= 7, "Two races or more", 'ES Data Entry'!H237= 8, "Unknown")</f>
        <v>#N/A</v>
      </c>
      <c r="I236" t="e" cm="1">
        <f t="array" ref="I236">_xlfn.IFS('ES Data Entry'!I237=1, "Hispanic/Latino", 'ES Data Entry'!I237=2, "Not Hispanic/Latino", 'ES Data Entry'!I237=3, "Other")</f>
        <v>#N/A</v>
      </c>
      <c r="J236" t="e" cm="1">
        <f t="array" ref="J236">_xlfn.IFS('ES Data Entry'!J237= 1, "Male", 'ES Data Entry'!J237= 2, "Female", 'ES Data Entry'!J237= 3, "Transgender Male", 'ES Data Entry'!J237= 4, "Transgender Female",'ES Data Entry'!J237= 5, "Non-binary", 'ES Data Entry'!J237= 6, "Other", 'ES Data Entry'!J237= 7, "Unknown")</f>
        <v>#N/A</v>
      </c>
      <c r="K236" s="180">
        <f>'ES Data Entry'!K237</f>
        <v>0</v>
      </c>
      <c r="L236" s="291" t="e">
        <f>'ES Data Entry'!#REF!</f>
        <v>#REF!</v>
      </c>
      <c r="M236" t="e">
        <f>'ES Raw Data'!N239</f>
        <v>#DIV/0!</v>
      </c>
      <c r="N236" t="e">
        <f>'ES Raw Data'!O239</f>
        <v>#DIV/0!</v>
      </c>
      <c r="O236" t="e">
        <f>'ES Raw Data'!P239</f>
        <v>#DIV/0!</v>
      </c>
      <c r="P236" t="e">
        <f>'ES Raw Data'!Q239</f>
        <v>#DIV/0!</v>
      </c>
      <c r="Q236" t="e">
        <f>'ES Raw Data'!R239</f>
        <v>#DIV/0!</v>
      </c>
      <c r="R236" t="e">
        <f>'ES Raw Data'!S239</f>
        <v>#DIV/0!</v>
      </c>
      <c r="S236" t="e">
        <f>'ES Raw Data'!T239</f>
        <v>#DIV/0!</v>
      </c>
      <c r="T236" t="e">
        <f>'ES Raw Data'!U239</f>
        <v>#DIV/0!</v>
      </c>
      <c r="U236" t="e">
        <f>'ES Raw Data'!V239</f>
        <v>#DIV/0!</v>
      </c>
      <c r="V236" t="e">
        <f>'ES Raw Data'!W239</f>
        <v>#DIV/0!</v>
      </c>
    </row>
    <row r="237" spans="1:22">
      <c r="A237">
        <f>'ES Data Entry'!D238</f>
        <v>0</v>
      </c>
      <c r="B237">
        <f>'ES Data Entry'!E238</f>
        <v>0</v>
      </c>
      <c r="C237">
        <f>'ES Data Entry'!F238</f>
        <v>0</v>
      </c>
      <c r="D237" s="180" t="e">
        <f>'ES Data Entry'!#REF!</f>
        <v>#REF!</v>
      </c>
      <c r="E237" t="str" cm="1">
        <f t="array" ref="E237">_xlfn.IFS('ES Data Entry'!G238=0,"Kindergarten",'ES Data Entry'!G238=1,"1st Grade",'ES Data Entry'!G238=2,"2nd Grade",'ES Data Entry'!G238=3,"3rd Grade",'ES Data Entry'!G238=4,"4th Grade",'ES Data Entry'!G238=5,"5th Grade")</f>
        <v>Kindergarten</v>
      </c>
      <c r="F237" t="e">
        <f>'ES Data Entry'!#REF!</f>
        <v>#REF!</v>
      </c>
      <c r="G237" t="e" cm="1">
        <f t="array" ref="G237">_xlfn.IFS('ES Data Entry'!L238=2, "Virtual", 'ES Data Entry'!L238=1, "In-person",'ES Data Entry'!L238=3, "Hybrid")</f>
        <v>#N/A</v>
      </c>
      <c r="H237" t="e" cm="1">
        <f t="array" ref="H237">_xlfn.IFS('ES Data Entry'!H238= 1, "American Indian/Alaskan Native", 'ES Data Entry'!H238= 2, "Asian", 'ES Data Entry'!H238= 3, "Native Hawaiian/Pacific Islander", 'ES Data Entry'!H238= 4, "Black/African American",'ES Data Entry'!H238= 5,  "White", 'ES Data Entry'!H238= 6, "Other", 'ES Data Entry'!H238= 7, "Two races or more", 'ES Data Entry'!H238= 8, "Unknown")</f>
        <v>#N/A</v>
      </c>
      <c r="I237" t="e" cm="1">
        <f t="array" ref="I237">_xlfn.IFS('ES Data Entry'!I238=1, "Hispanic/Latino", 'ES Data Entry'!I238=2, "Not Hispanic/Latino", 'ES Data Entry'!I238=3, "Other")</f>
        <v>#N/A</v>
      </c>
      <c r="J237" t="e" cm="1">
        <f t="array" ref="J237">_xlfn.IFS('ES Data Entry'!J238= 1, "Male", 'ES Data Entry'!J238= 2, "Female", 'ES Data Entry'!J238= 3, "Transgender Male", 'ES Data Entry'!J238= 4, "Transgender Female",'ES Data Entry'!J238= 5, "Non-binary", 'ES Data Entry'!J238= 6, "Other", 'ES Data Entry'!J238= 7, "Unknown")</f>
        <v>#N/A</v>
      </c>
      <c r="K237" s="180">
        <f>'ES Data Entry'!K238</f>
        <v>0</v>
      </c>
      <c r="L237" s="291" t="e">
        <f>'ES Data Entry'!#REF!</f>
        <v>#REF!</v>
      </c>
      <c r="M237" t="e">
        <f>'ES Raw Data'!N240</f>
        <v>#DIV/0!</v>
      </c>
      <c r="N237" t="e">
        <f>'ES Raw Data'!O240</f>
        <v>#DIV/0!</v>
      </c>
      <c r="O237" t="e">
        <f>'ES Raw Data'!P240</f>
        <v>#DIV/0!</v>
      </c>
      <c r="P237" t="e">
        <f>'ES Raw Data'!Q240</f>
        <v>#DIV/0!</v>
      </c>
      <c r="Q237" t="e">
        <f>'ES Raw Data'!R240</f>
        <v>#DIV/0!</v>
      </c>
      <c r="R237" t="e">
        <f>'ES Raw Data'!S240</f>
        <v>#DIV/0!</v>
      </c>
      <c r="S237" t="e">
        <f>'ES Raw Data'!T240</f>
        <v>#DIV/0!</v>
      </c>
      <c r="T237" t="e">
        <f>'ES Raw Data'!U240</f>
        <v>#DIV/0!</v>
      </c>
      <c r="U237" t="e">
        <f>'ES Raw Data'!V240</f>
        <v>#DIV/0!</v>
      </c>
      <c r="V237" t="e">
        <f>'ES Raw Data'!W240</f>
        <v>#DIV/0!</v>
      </c>
    </row>
    <row r="238" spans="1:22">
      <c r="A238">
        <f>'ES Data Entry'!D239</f>
        <v>0</v>
      </c>
      <c r="B238">
        <f>'ES Data Entry'!E239</f>
        <v>0</v>
      </c>
      <c r="C238">
        <f>'ES Data Entry'!F239</f>
        <v>0</v>
      </c>
      <c r="D238" s="180" t="e">
        <f>'ES Data Entry'!#REF!</f>
        <v>#REF!</v>
      </c>
      <c r="E238" t="str" cm="1">
        <f t="array" ref="E238">_xlfn.IFS('ES Data Entry'!G239=0,"Kindergarten",'ES Data Entry'!G239=1,"1st Grade",'ES Data Entry'!G239=2,"2nd Grade",'ES Data Entry'!G239=3,"3rd Grade",'ES Data Entry'!G239=4,"4th Grade",'ES Data Entry'!G239=5,"5th Grade")</f>
        <v>Kindergarten</v>
      </c>
      <c r="F238" t="e">
        <f>'ES Data Entry'!#REF!</f>
        <v>#REF!</v>
      </c>
      <c r="G238" t="e" cm="1">
        <f t="array" ref="G238">_xlfn.IFS('ES Data Entry'!L239=2, "Virtual", 'ES Data Entry'!L239=1, "In-person",'ES Data Entry'!L239=3, "Hybrid")</f>
        <v>#N/A</v>
      </c>
      <c r="H238" t="e" cm="1">
        <f t="array" ref="H238">_xlfn.IFS('ES Data Entry'!H239= 1, "American Indian/Alaskan Native", 'ES Data Entry'!H239= 2, "Asian", 'ES Data Entry'!H239= 3, "Native Hawaiian/Pacific Islander", 'ES Data Entry'!H239= 4, "Black/African American",'ES Data Entry'!H239= 5,  "White", 'ES Data Entry'!H239= 6, "Other", 'ES Data Entry'!H239= 7, "Two races or more", 'ES Data Entry'!H239= 8, "Unknown")</f>
        <v>#N/A</v>
      </c>
      <c r="I238" t="e" cm="1">
        <f t="array" ref="I238">_xlfn.IFS('ES Data Entry'!I239=1, "Hispanic/Latino", 'ES Data Entry'!I239=2, "Not Hispanic/Latino", 'ES Data Entry'!I239=3, "Other")</f>
        <v>#N/A</v>
      </c>
      <c r="J238" t="e" cm="1">
        <f t="array" ref="J238">_xlfn.IFS('ES Data Entry'!J239= 1, "Male", 'ES Data Entry'!J239= 2, "Female", 'ES Data Entry'!J239= 3, "Transgender Male", 'ES Data Entry'!J239= 4, "Transgender Female",'ES Data Entry'!J239= 5, "Non-binary", 'ES Data Entry'!J239= 6, "Other", 'ES Data Entry'!J239= 7, "Unknown")</f>
        <v>#N/A</v>
      </c>
      <c r="K238" s="180">
        <f>'ES Data Entry'!K239</f>
        <v>0</v>
      </c>
      <c r="L238" s="291" t="e">
        <f>'ES Data Entry'!#REF!</f>
        <v>#REF!</v>
      </c>
      <c r="M238" t="e">
        <f>'ES Raw Data'!N241</f>
        <v>#DIV/0!</v>
      </c>
      <c r="N238" t="e">
        <f>'ES Raw Data'!O241</f>
        <v>#DIV/0!</v>
      </c>
      <c r="O238" t="e">
        <f>'ES Raw Data'!P241</f>
        <v>#DIV/0!</v>
      </c>
      <c r="P238" t="e">
        <f>'ES Raw Data'!Q241</f>
        <v>#DIV/0!</v>
      </c>
      <c r="Q238" t="e">
        <f>'ES Raw Data'!R241</f>
        <v>#DIV/0!</v>
      </c>
      <c r="R238" t="e">
        <f>'ES Raw Data'!S241</f>
        <v>#DIV/0!</v>
      </c>
      <c r="S238" t="e">
        <f>'ES Raw Data'!T241</f>
        <v>#DIV/0!</v>
      </c>
      <c r="T238" t="e">
        <f>'ES Raw Data'!U241</f>
        <v>#DIV/0!</v>
      </c>
      <c r="U238" t="e">
        <f>'ES Raw Data'!V241</f>
        <v>#DIV/0!</v>
      </c>
      <c r="V238" t="e">
        <f>'ES Raw Data'!W241</f>
        <v>#DIV/0!</v>
      </c>
    </row>
    <row r="239" spans="1:22">
      <c r="A239">
        <f>'ES Data Entry'!D240</f>
        <v>0</v>
      </c>
      <c r="B239">
        <f>'ES Data Entry'!E240</f>
        <v>0</v>
      </c>
      <c r="C239">
        <f>'ES Data Entry'!F240</f>
        <v>0</v>
      </c>
      <c r="D239" s="180" t="e">
        <f>'ES Data Entry'!#REF!</f>
        <v>#REF!</v>
      </c>
      <c r="E239" t="str" cm="1">
        <f t="array" ref="E239">_xlfn.IFS('ES Data Entry'!G240=0,"Kindergarten",'ES Data Entry'!G240=1,"1st Grade",'ES Data Entry'!G240=2,"2nd Grade",'ES Data Entry'!G240=3,"3rd Grade",'ES Data Entry'!G240=4,"4th Grade",'ES Data Entry'!G240=5,"5th Grade")</f>
        <v>Kindergarten</v>
      </c>
      <c r="F239" t="e">
        <f>'ES Data Entry'!#REF!</f>
        <v>#REF!</v>
      </c>
      <c r="G239" t="e" cm="1">
        <f t="array" ref="G239">_xlfn.IFS('ES Data Entry'!L240=2, "Virtual", 'ES Data Entry'!L240=1, "In-person",'ES Data Entry'!L240=3, "Hybrid")</f>
        <v>#N/A</v>
      </c>
      <c r="H239" t="e" cm="1">
        <f t="array" ref="H239">_xlfn.IFS('ES Data Entry'!H240= 1, "American Indian/Alaskan Native", 'ES Data Entry'!H240= 2, "Asian", 'ES Data Entry'!H240= 3, "Native Hawaiian/Pacific Islander", 'ES Data Entry'!H240= 4, "Black/African American",'ES Data Entry'!H240= 5,  "White", 'ES Data Entry'!H240= 6, "Other", 'ES Data Entry'!H240= 7, "Two races or more", 'ES Data Entry'!H240= 8, "Unknown")</f>
        <v>#N/A</v>
      </c>
      <c r="I239" t="e" cm="1">
        <f t="array" ref="I239">_xlfn.IFS('ES Data Entry'!I240=1, "Hispanic/Latino", 'ES Data Entry'!I240=2, "Not Hispanic/Latino", 'ES Data Entry'!I240=3, "Other")</f>
        <v>#N/A</v>
      </c>
      <c r="J239" t="e" cm="1">
        <f t="array" ref="J239">_xlfn.IFS('ES Data Entry'!J240= 1, "Male", 'ES Data Entry'!J240= 2, "Female", 'ES Data Entry'!J240= 3, "Transgender Male", 'ES Data Entry'!J240= 4, "Transgender Female",'ES Data Entry'!J240= 5, "Non-binary", 'ES Data Entry'!J240= 6, "Other", 'ES Data Entry'!J240= 7, "Unknown")</f>
        <v>#N/A</v>
      </c>
      <c r="K239" s="180">
        <f>'ES Data Entry'!K240</f>
        <v>0</v>
      </c>
      <c r="L239" s="291" t="e">
        <f>'ES Data Entry'!#REF!</f>
        <v>#REF!</v>
      </c>
      <c r="M239" t="e">
        <f>'ES Raw Data'!N242</f>
        <v>#DIV/0!</v>
      </c>
      <c r="N239" t="e">
        <f>'ES Raw Data'!O242</f>
        <v>#DIV/0!</v>
      </c>
      <c r="O239" t="e">
        <f>'ES Raw Data'!P242</f>
        <v>#DIV/0!</v>
      </c>
      <c r="P239" t="e">
        <f>'ES Raw Data'!Q242</f>
        <v>#DIV/0!</v>
      </c>
      <c r="Q239" t="e">
        <f>'ES Raw Data'!R242</f>
        <v>#DIV/0!</v>
      </c>
      <c r="R239" t="e">
        <f>'ES Raw Data'!S242</f>
        <v>#DIV/0!</v>
      </c>
      <c r="S239" t="e">
        <f>'ES Raw Data'!T242</f>
        <v>#DIV/0!</v>
      </c>
      <c r="T239" t="e">
        <f>'ES Raw Data'!U242</f>
        <v>#DIV/0!</v>
      </c>
      <c r="U239" t="e">
        <f>'ES Raw Data'!V242</f>
        <v>#DIV/0!</v>
      </c>
      <c r="V239" t="e">
        <f>'ES Raw Data'!W242</f>
        <v>#DIV/0!</v>
      </c>
    </row>
    <row r="240" spans="1:22">
      <c r="A240">
        <f>'ES Data Entry'!D241</f>
        <v>0</v>
      </c>
      <c r="B240">
        <f>'ES Data Entry'!E241</f>
        <v>0</v>
      </c>
      <c r="C240">
        <f>'ES Data Entry'!F241</f>
        <v>0</v>
      </c>
      <c r="D240" s="180" t="e">
        <f>'ES Data Entry'!#REF!</f>
        <v>#REF!</v>
      </c>
      <c r="E240" t="str" cm="1">
        <f t="array" ref="E240">_xlfn.IFS('ES Data Entry'!G241=0,"Kindergarten",'ES Data Entry'!G241=1,"1st Grade",'ES Data Entry'!G241=2,"2nd Grade",'ES Data Entry'!G241=3,"3rd Grade",'ES Data Entry'!G241=4,"4th Grade",'ES Data Entry'!G241=5,"5th Grade")</f>
        <v>Kindergarten</v>
      </c>
      <c r="F240" t="e">
        <f>'ES Data Entry'!#REF!</f>
        <v>#REF!</v>
      </c>
      <c r="G240" t="e" cm="1">
        <f t="array" ref="G240">_xlfn.IFS('ES Data Entry'!L241=2, "Virtual", 'ES Data Entry'!L241=1, "In-person",'ES Data Entry'!L241=3, "Hybrid")</f>
        <v>#N/A</v>
      </c>
      <c r="H240" t="e" cm="1">
        <f t="array" ref="H240">_xlfn.IFS('ES Data Entry'!H241= 1, "American Indian/Alaskan Native", 'ES Data Entry'!H241= 2, "Asian", 'ES Data Entry'!H241= 3, "Native Hawaiian/Pacific Islander", 'ES Data Entry'!H241= 4, "Black/African American",'ES Data Entry'!H241= 5,  "White", 'ES Data Entry'!H241= 6, "Other", 'ES Data Entry'!H241= 7, "Two races or more", 'ES Data Entry'!H241= 8, "Unknown")</f>
        <v>#N/A</v>
      </c>
      <c r="I240" t="e" cm="1">
        <f t="array" ref="I240">_xlfn.IFS('ES Data Entry'!I241=1, "Hispanic/Latino", 'ES Data Entry'!I241=2, "Not Hispanic/Latino", 'ES Data Entry'!I241=3, "Other")</f>
        <v>#N/A</v>
      </c>
      <c r="J240" t="e" cm="1">
        <f t="array" ref="J240">_xlfn.IFS('ES Data Entry'!J241= 1, "Male", 'ES Data Entry'!J241= 2, "Female", 'ES Data Entry'!J241= 3, "Transgender Male", 'ES Data Entry'!J241= 4, "Transgender Female",'ES Data Entry'!J241= 5, "Non-binary", 'ES Data Entry'!J241= 6, "Other", 'ES Data Entry'!J241= 7, "Unknown")</f>
        <v>#N/A</v>
      </c>
      <c r="K240" s="180">
        <f>'ES Data Entry'!K241</f>
        <v>0</v>
      </c>
      <c r="L240" s="291" t="e">
        <f>'ES Data Entry'!#REF!</f>
        <v>#REF!</v>
      </c>
      <c r="M240" t="e">
        <f>'ES Raw Data'!N243</f>
        <v>#DIV/0!</v>
      </c>
      <c r="N240" t="e">
        <f>'ES Raw Data'!O243</f>
        <v>#DIV/0!</v>
      </c>
      <c r="O240" t="e">
        <f>'ES Raw Data'!P243</f>
        <v>#DIV/0!</v>
      </c>
      <c r="P240" t="e">
        <f>'ES Raw Data'!Q243</f>
        <v>#DIV/0!</v>
      </c>
      <c r="Q240" t="e">
        <f>'ES Raw Data'!R243</f>
        <v>#DIV/0!</v>
      </c>
      <c r="R240" t="e">
        <f>'ES Raw Data'!S243</f>
        <v>#DIV/0!</v>
      </c>
      <c r="S240" t="e">
        <f>'ES Raw Data'!T243</f>
        <v>#DIV/0!</v>
      </c>
      <c r="T240" t="e">
        <f>'ES Raw Data'!U243</f>
        <v>#DIV/0!</v>
      </c>
      <c r="U240" t="e">
        <f>'ES Raw Data'!V243</f>
        <v>#DIV/0!</v>
      </c>
      <c r="V240" t="e">
        <f>'ES Raw Data'!W243</f>
        <v>#DIV/0!</v>
      </c>
    </row>
    <row r="241" spans="1:22">
      <c r="A241">
        <f>'ES Data Entry'!D242</f>
        <v>0</v>
      </c>
      <c r="B241">
        <f>'ES Data Entry'!E242</f>
        <v>0</v>
      </c>
      <c r="C241">
        <f>'ES Data Entry'!F242</f>
        <v>0</v>
      </c>
      <c r="D241" s="180" t="e">
        <f>'ES Data Entry'!#REF!</f>
        <v>#REF!</v>
      </c>
      <c r="E241" t="str" cm="1">
        <f t="array" ref="E241">_xlfn.IFS('ES Data Entry'!G242=0,"Kindergarten",'ES Data Entry'!G242=1,"1st Grade",'ES Data Entry'!G242=2,"2nd Grade",'ES Data Entry'!G242=3,"3rd Grade",'ES Data Entry'!G242=4,"4th Grade",'ES Data Entry'!G242=5,"5th Grade")</f>
        <v>Kindergarten</v>
      </c>
      <c r="F241" t="e">
        <f>'ES Data Entry'!#REF!</f>
        <v>#REF!</v>
      </c>
      <c r="G241" t="e" cm="1">
        <f t="array" ref="G241">_xlfn.IFS('ES Data Entry'!L242=2, "Virtual", 'ES Data Entry'!L242=1, "In-person",'ES Data Entry'!L242=3, "Hybrid")</f>
        <v>#N/A</v>
      </c>
      <c r="H241" t="e" cm="1">
        <f t="array" ref="H241">_xlfn.IFS('ES Data Entry'!H242= 1, "American Indian/Alaskan Native", 'ES Data Entry'!H242= 2, "Asian", 'ES Data Entry'!H242= 3, "Native Hawaiian/Pacific Islander", 'ES Data Entry'!H242= 4, "Black/African American",'ES Data Entry'!H242= 5,  "White", 'ES Data Entry'!H242= 6, "Other", 'ES Data Entry'!H242= 7, "Two races or more", 'ES Data Entry'!H242= 8, "Unknown")</f>
        <v>#N/A</v>
      </c>
      <c r="I241" t="e" cm="1">
        <f t="array" ref="I241">_xlfn.IFS('ES Data Entry'!I242=1, "Hispanic/Latino", 'ES Data Entry'!I242=2, "Not Hispanic/Latino", 'ES Data Entry'!I242=3, "Other")</f>
        <v>#N/A</v>
      </c>
      <c r="J241" t="e" cm="1">
        <f t="array" ref="J241">_xlfn.IFS('ES Data Entry'!J242= 1, "Male", 'ES Data Entry'!J242= 2, "Female", 'ES Data Entry'!J242= 3, "Transgender Male", 'ES Data Entry'!J242= 4, "Transgender Female",'ES Data Entry'!J242= 5, "Non-binary", 'ES Data Entry'!J242= 6, "Other", 'ES Data Entry'!J242= 7, "Unknown")</f>
        <v>#N/A</v>
      </c>
      <c r="K241" s="180">
        <f>'ES Data Entry'!K242</f>
        <v>0</v>
      </c>
      <c r="L241" s="291" t="e">
        <f>'ES Data Entry'!#REF!</f>
        <v>#REF!</v>
      </c>
      <c r="M241" t="e">
        <f>'ES Raw Data'!N244</f>
        <v>#DIV/0!</v>
      </c>
      <c r="N241" t="e">
        <f>'ES Raw Data'!O244</f>
        <v>#DIV/0!</v>
      </c>
      <c r="O241" t="e">
        <f>'ES Raw Data'!P244</f>
        <v>#DIV/0!</v>
      </c>
      <c r="P241" t="e">
        <f>'ES Raw Data'!Q244</f>
        <v>#DIV/0!</v>
      </c>
      <c r="Q241" t="e">
        <f>'ES Raw Data'!R244</f>
        <v>#DIV/0!</v>
      </c>
      <c r="R241" t="e">
        <f>'ES Raw Data'!S244</f>
        <v>#DIV/0!</v>
      </c>
      <c r="S241" t="e">
        <f>'ES Raw Data'!T244</f>
        <v>#DIV/0!</v>
      </c>
      <c r="T241" t="e">
        <f>'ES Raw Data'!U244</f>
        <v>#DIV/0!</v>
      </c>
      <c r="U241" t="e">
        <f>'ES Raw Data'!V244</f>
        <v>#DIV/0!</v>
      </c>
      <c r="V241" t="e">
        <f>'ES Raw Data'!W244</f>
        <v>#DIV/0!</v>
      </c>
    </row>
    <row r="242" spans="1:22">
      <c r="A242">
        <f>'ES Data Entry'!D243</f>
        <v>0</v>
      </c>
      <c r="B242">
        <f>'ES Data Entry'!E243</f>
        <v>0</v>
      </c>
      <c r="C242">
        <f>'ES Data Entry'!F243</f>
        <v>0</v>
      </c>
      <c r="D242" s="180" t="e">
        <f>'ES Data Entry'!#REF!</f>
        <v>#REF!</v>
      </c>
      <c r="E242" t="str" cm="1">
        <f t="array" ref="E242">_xlfn.IFS('ES Data Entry'!G243=0,"Kindergarten",'ES Data Entry'!G243=1,"1st Grade",'ES Data Entry'!G243=2,"2nd Grade",'ES Data Entry'!G243=3,"3rd Grade",'ES Data Entry'!G243=4,"4th Grade",'ES Data Entry'!G243=5,"5th Grade")</f>
        <v>Kindergarten</v>
      </c>
      <c r="F242" t="e">
        <f>'ES Data Entry'!#REF!</f>
        <v>#REF!</v>
      </c>
      <c r="G242" t="e" cm="1">
        <f t="array" ref="G242">_xlfn.IFS('ES Data Entry'!L243=2, "Virtual", 'ES Data Entry'!L243=1, "In-person",'ES Data Entry'!L243=3, "Hybrid")</f>
        <v>#N/A</v>
      </c>
      <c r="H242" t="e" cm="1">
        <f t="array" ref="H242">_xlfn.IFS('ES Data Entry'!H243= 1, "American Indian/Alaskan Native", 'ES Data Entry'!H243= 2, "Asian", 'ES Data Entry'!H243= 3, "Native Hawaiian/Pacific Islander", 'ES Data Entry'!H243= 4, "Black/African American",'ES Data Entry'!H243= 5,  "White", 'ES Data Entry'!H243= 6, "Other", 'ES Data Entry'!H243= 7, "Two races or more", 'ES Data Entry'!H243= 8, "Unknown")</f>
        <v>#N/A</v>
      </c>
      <c r="I242" t="e" cm="1">
        <f t="array" ref="I242">_xlfn.IFS('ES Data Entry'!I243=1, "Hispanic/Latino", 'ES Data Entry'!I243=2, "Not Hispanic/Latino", 'ES Data Entry'!I243=3, "Other")</f>
        <v>#N/A</v>
      </c>
      <c r="J242" t="e" cm="1">
        <f t="array" ref="J242">_xlfn.IFS('ES Data Entry'!J243= 1, "Male", 'ES Data Entry'!J243= 2, "Female", 'ES Data Entry'!J243= 3, "Transgender Male", 'ES Data Entry'!J243= 4, "Transgender Female",'ES Data Entry'!J243= 5, "Non-binary", 'ES Data Entry'!J243= 6, "Other", 'ES Data Entry'!J243= 7, "Unknown")</f>
        <v>#N/A</v>
      </c>
      <c r="K242" s="180">
        <f>'ES Data Entry'!K243</f>
        <v>0</v>
      </c>
      <c r="L242" s="291" t="e">
        <f>'ES Data Entry'!#REF!</f>
        <v>#REF!</v>
      </c>
      <c r="M242" t="e">
        <f>'ES Raw Data'!N245</f>
        <v>#DIV/0!</v>
      </c>
      <c r="N242" t="e">
        <f>'ES Raw Data'!O245</f>
        <v>#DIV/0!</v>
      </c>
      <c r="O242" t="e">
        <f>'ES Raw Data'!P245</f>
        <v>#DIV/0!</v>
      </c>
      <c r="P242" t="e">
        <f>'ES Raw Data'!Q245</f>
        <v>#DIV/0!</v>
      </c>
      <c r="Q242" t="e">
        <f>'ES Raw Data'!R245</f>
        <v>#DIV/0!</v>
      </c>
      <c r="R242" t="e">
        <f>'ES Raw Data'!S245</f>
        <v>#DIV/0!</v>
      </c>
      <c r="S242" t="e">
        <f>'ES Raw Data'!T245</f>
        <v>#DIV/0!</v>
      </c>
      <c r="T242" t="e">
        <f>'ES Raw Data'!U245</f>
        <v>#DIV/0!</v>
      </c>
      <c r="U242" t="e">
        <f>'ES Raw Data'!V245</f>
        <v>#DIV/0!</v>
      </c>
      <c r="V242" t="e">
        <f>'ES Raw Data'!W245</f>
        <v>#DIV/0!</v>
      </c>
    </row>
    <row r="243" spans="1:22">
      <c r="A243">
        <f>'ES Data Entry'!D244</f>
        <v>0</v>
      </c>
      <c r="B243">
        <f>'ES Data Entry'!E244</f>
        <v>0</v>
      </c>
      <c r="C243">
        <f>'ES Data Entry'!F244</f>
        <v>0</v>
      </c>
      <c r="D243" s="180" t="e">
        <f>'ES Data Entry'!#REF!</f>
        <v>#REF!</v>
      </c>
      <c r="E243" t="str" cm="1">
        <f t="array" ref="E243">_xlfn.IFS('ES Data Entry'!G244=0,"Kindergarten",'ES Data Entry'!G244=1,"1st Grade",'ES Data Entry'!G244=2,"2nd Grade",'ES Data Entry'!G244=3,"3rd Grade",'ES Data Entry'!G244=4,"4th Grade",'ES Data Entry'!G244=5,"5th Grade")</f>
        <v>Kindergarten</v>
      </c>
      <c r="F243" t="e">
        <f>'ES Data Entry'!#REF!</f>
        <v>#REF!</v>
      </c>
      <c r="G243" t="e" cm="1">
        <f t="array" ref="G243">_xlfn.IFS('ES Data Entry'!L244=2, "Virtual", 'ES Data Entry'!L244=1, "In-person",'ES Data Entry'!L244=3, "Hybrid")</f>
        <v>#N/A</v>
      </c>
      <c r="H243" t="e" cm="1">
        <f t="array" ref="H243">_xlfn.IFS('ES Data Entry'!H244= 1, "American Indian/Alaskan Native", 'ES Data Entry'!H244= 2, "Asian", 'ES Data Entry'!H244= 3, "Native Hawaiian/Pacific Islander", 'ES Data Entry'!H244= 4, "Black/African American",'ES Data Entry'!H244= 5,  "White", 'ES Data Entry'!H244= 6, "Other", 'ES Data Entry'!H244= 7, "Two races or more", 'ES Data Entry'!H244= 8, "Unknown")</f>
        <v>#N/A</v>
      </c>
      <c r="I243" t="e" cm="1">
        <f t="array" ref="I243">_xlfn.IFS('ES Data Entry'!I244=1, "Hispanic/Latino", 'ES Data Entry'!I244=2, "Not Hispanic/Latino", 'ES Data Entry'!I244=3, "Other")</f>
        <v>#N/A</v>
      </c>
      <c r="J243" t="e" cm="1">
        <f t="array" ref="J243">_xlfn.IFS('ES Data Entry'!J244= 1, "Male", 'ES Data Entry'!J244= 2, "Female", 'ES Data Entry'!J244= 3, "Transgender Male", 'ES Data Entry'!J244= 4, "Transgender Female",'ES Data Entry'!J244= 5, "Non-binary", 'ES Data Entry'!J244= 6, "Other", 'ES Data Entry'!J244= 7, "Unknown")</f>
        <v>#N/A</v>
      </c>
      <c r="K243" s="180">
        <f>'ES Data Entry'!K244</f>
        <v>0</v>
      </c>
      <c r="L243" s="291" t="e">
        <f>'ES Data Entry'!#REF!</f>
        <v>#REF!</v>
      </c>
      <c r="M243" t="e">
        <f>'ES Raw Data'!N246</f>
        <v>#DIV/0!</v>
      </c>
      <c r="N243" t="e">
        <f>'ES Raw Data'!O246</f>
        <v>#DIV/0!</v>
      </c>
      <c r="O243" t="e">
        <f>'ES Raw Data'!P246</f>
        <v>#DIV/0!</v>
      </c>
      <c r="P243" t="e">
        <f>'ES Raw Data'!Q246</f>
        <v>#DIV/0!</v>
      </c>
      <c r="Q243" t="e">
        <f>'ES Raw Data'!R246</f>
        <v>#DIV/0!</v>
      </c>
      <c r="R243" t="e">
        <f>'ES Raw Data'!S246</f>
        <v>#DIV/0!</v>
      </c>
      <c r="S243" t="e">
        <f>'ES Raw Data'!T246</f>
        <v>#DIV/0!</v>
      </c>
      <c r="T243" t="e">
        <f>'ES Raw Data'!U246</f>
        <v>#DIV/0!</v>
      </c>
      <c r="U243" t="e">
        <f>'ES Raw Data'!V246</f>
        <v>#DIV/0!</v>
      </c>
      <c r="V243" t="e">
        <f>'ES Raw Data'!W246</f>
        <v>#DIV/0!</v>
      </c>
    </row>
    <row r="244" spans="1:22">
      <c r="A244">
        <f>'ES Data Entry'!D245</f>
        <v>0</v>
      </c>
      <c r="B244">
        <f>'ES Data Entry'!E245</f>
        <v>0</v>
      </c>
      <c r="C244">
        <f>'ES Data Entry'!F245</f>
        <v>0</v>
      </c>
      <c r="D244" s="180" t="e">
        <f>'ES Data Entry'!#REF!</f>
        <v>#REF!</v>
      </c>
      <c r="E244" t="str" cm="1">
        <f t="array" ref="E244">_xlfn.IFS('ES Data Entry'!G245=0,"Kindergarten",'ES Data Entry'!G245=1,"1st Grade",'ES Data Entry'!G245=2,"2nd Grade",'ES Data Entry'!G245=3,"3rd Grade",'ES Data Entry'!G245=4,"4th Grade",'ES Data Entry'!G245=5,"5th Grade")</f>
        <v>Kindergarten</v>
      </c>
      <c r="F244" t="e">
        <f>'ES Data Entry'!#REF!</f>
        <v>#REF!</v>
      </c>
      <c r="G244" t="e" cm="1">
        <f t="array" ref="G244">_xlfn.IFS('ES Data Entry'!L245=2, "Virtual", 'ES Data Entry'!L245=1, "In-person",'ES Data Entry'!L245=3, "Hybrid")</f>
        <v>#N/A</v>
      </c>
      <c r="H244" t="e" cm="1">
        <f t="array" ref="H244">_xlfn.IFS('ES Data Entry'!H245= 1, "American Indian/Alaskan Native", 'ES Data Entry'!H245= 2, "Asian", 'ES Data Entry'!H245= 3, "Native Hawaiian/Pacific Islander", 'ES Data Entry'!H245= 4, "Black/African American",'ES Data Entry'!H245= 5,  "White", 'ES Data Entry'!H245= 6, "Other", 'ES Data Entry'!H245= 7, "Two races or more", 'ES Data Entry'!H245= 8, "Unknown")</f>
        <v>#N/A</v>
      </c>
      <c r="I244" t="e" cm="1">
        <f t="array" ref="I244">_xlfn.IFS('ES Data Entry'!I245=1, "Hispanic/Latino", 'ES Data Entry'!I245=2, "Not Hispanic/Latino", 'ES Data Entry'!I245=3, "Other")</f>
        <v>#N/A</v>
      </c>
      <c r="J244" t="e" cm="1">
        <f t="array" ref="J244">_xlfn.IFS('ES Data Entry'!J245= 1, "Male", 'ES Data Entry'!J245= 2, "Female", 'ES Data Entry'!J245= 3, "Transgender Male", 'ES Data Entry'!J245= 4, "Transgender Female",'ES Data Entry'!J245= 5, "Non-binary", 'ES Data Entry'!J245= 6, "Other", 'ES Data Entry'!J245= 7, "Unknown")</f>
        <v>#N/A</v>
      </c>
      <c r="K244" s="180">
        <f>'ES Data Entry'!K245</f>
        <v>0</v>
      </c>
      <c r="L244" s="291" t="e">
        <f>'ES Data Entry'!#REF!</f>
        <v>#REF!</v>
      </c>
      <c r="M244" t="e">
        <f>'ES Raw Data'!N247</f>
        <v>#DIV/0!</v>
      </c>
      <c r="N244" t="e">
        <f>'ES Raw Data'!O247</f>
        <v>#DIV/0!</v>
      </c>
      <c r="O244" t="e">
        <f>'ES Raw Data'!P247</f>
        <v>#DIV/0!</v>
      </c>
      <c r="P244" t="e">
        <f>'ES Raw Data'!Q247</f>
        <v>#DIV/0!</v>
      </c>
      <c r="Q244" t="e">
        <f>'ES Raw Data'!R247</f>
        <v>#DIV/0!</v>
      </c>
      <c r="R244" t="e">
        <f>'ES Raw Data'!S247</f>
        <v>#DIV/0!</v>
      </c>
      <c r="S244" t="e">
        <f>'ES Raw Data'!T247</f>
        <v>#DIV/0!</v>
      </c>
      <c r="T244" t="e">
        <f>'ES Raw Data'!U247</f>
        <v>#DIV/0!</v>
      </c>
      <c r="U244" t="e">
        <f>'ES Raw Data'!V247</f>
        <v>#DIV/0!</v>
      </c>
      <c r="V244" t="e">
        <f>'ES Raw Data'!W247</f>
        <v>#DIV/0!</v>
      </c>
    </row>
    <row r="245" spans="1:22">
      <c r="A245">
        <f>'ES Data Entry'!D246</f>
        <v>0</v>
      </c>
      <c r="B245">
        <f>'ES Data Entry'!E246</f>
        <v>0</v>
      </c>
      <c r="C245">
        <f>'ES Data Entry'!F246</f>
        <v>0</v>
      </c>
      <c r="D245" s="180" t="e">
        <f>'ES Data Entry'!#REF!</f>
        <v>#REF!</v>
      </c>
      <c r="E245" t="str" cm="1">
        <f t="array" ref="E245">_xlfn.IFS('ES Data Entry'!G246=0,"Kindergarten",'ES Data Entry'!G246=1,"1st Grade",'ES Data Entry'!G246=2,"2nd Grade",'ES Data Entry'!G246=3,"3rd Grade",'ES Data Entry'!G246=4,"4th Grade",'ES Data Entry'!G246=5,"5th Grade")</f>
        <v>Kindergarten</v>
      </c>
      <c r="F245" t="e">
        <f>'ES Data Entry'!#REF!</f>
        <v>#REF!</v>
      </c>
      <c r="G245" t="e" cm="1">
        <f t="array" ref="G245">_xlfn.IFS('ES Data Entry'!L246=2, "Virtual", 'ES Data Entry'!L246=1, "In-person",'ES Data Entry'!L246=3, "Hybrid")</f>
        <v>#N/A</v>
      </c>
      <c r="H245" t="e" cm="1">
        <f t="array" ref="H245">_xlfn.IFS('ES Data Entry'!H246= 1, "American Indian/Alaskan Native", 'ES Data Entry'!H246= 2, "Asian", 'ES Data Entry'!H246= 3, "Native Hawaiian/Pacific Islander", 'ES Data Entry'!H246= 4, "Black/African American",'ES Data Entry'!H246= 5,  "White", 'ES Data Entry'!H246= 6, "Other", 'ES Data Entry'!H246= 7, "Two races or more", 'ES Data Entry'!H246= 8, "Unknown")</f>
        <v>#N/A</v>
      </c>
      <c r="I245" t="e" cm="1">
        <f t="array" ref="I245">_xlfn.IFS('ES Data Entry'!I246=1, "Hispanic/Latino", 'ES Data Entry'!I246=2, "Not Hispanic/Latino", 'ES Data Entry'!I246=3, "Other")</f>
        <v>#N/A</v>
      </c>
      <c r="J245" t="e" cm="1">
        <f t="array" ref="J245">_xlfn.IFS('ES Data Entry'!J246= 1, "Male", 'ES Data Entry'!J246= 2, "Female", 'ES Data Entry'!J246= 3, "Transgender Male", 'ES Data Entry'!J246= 4, "Transgender Female",'ES Data Entry'!J246= 5, "Non-binary", 'ES Data Entry'!J246= 6, "Other", 'ES Data Entry'!J246= 7, "Unknown")</f>
        <v>#N/A</v>
      </c>
      <c r="K245" s="180">
        <f>'ES Data Entry'!K246</f>
        <v>0</v>
      </c>
      <c r="L245" s="291" t="e">
        <f>'ES Data Entry'!#REF!</f>
        <v>#REF!</v>
      </c>
      <c r="M245" t="e">
        <f>'ES Raw Data'!N248</f>
        <v>#DIV/0!</v>
      </c>
      <c r="N245" t="e">
        <f>'ES Raw Data'!O248</f>
        <v>#DIV/0!</v>
      </c>
      <c r="O245" t="e">
        <f>'ES Raw Data'!P248</f>
        <v>#DIV/0!</v>
      </c>
      <c r="P245" t="e">
        <f>'ES Raw Data'!Q248</f>
        <v>#DIV/0!</v>
      </c>
      <c r="Q245" t="e">
        <f>'ES Raw Data'!R248</f>
        <v>#DIV/0!</v>
      </c>
      <c r="R245" t="e">
        <f>'ES Raw Data'!S248</f>
        <v>#DIV/0!</v>
      </c>
      <c r="S245" t="e">
        <f>'ES Raw Data'!T248</f>
        <v>#DIV/0!</v>
      </c>
      <c r="T245" t="e">
        <f>'ES Raw Data'!U248</f>
        <v>#DIV/0!</v>
      </c>
      <c r="U245" t="e">
        <f>'ES Raw Data'!V248</f>
        <v>#DIV/0!</v>
      </c>
      <c r="V245" t="e">
        <f>'ES Raw Data'!W248</f>
        <v>#DIV/0!</v>
      </c>
    </row>
    <row r="246" spans="1:22">
      <c r="A246">
        <f>'ES Data Entry'!D247</f>
        <v>0</v>
      </c>
      <c r="B246">
        <f>'ES Data Entry'!E247</f>
        <v>0</v>
      </c>
      <c r="C246">
        <f>'ES Data Entry'!F247</f>
        <v>0</v>
      </c>
      <c r="D246" s="180" t="e">
        <f>'ES Data Entry'!#REF!</f>
        <v>#REF!</v>
      </c>
      <c r="E246" t="str" cm="1">
        <f t="array" ref="E246">_xlfn.IFS('ES Data Entry'!G247=0,"Kindergarten",'ES Data Entry'!G247=1,"1st Grade",'ES Data Entry'!G247=2,"2nd Grade",'ES Data Entry'!G247=3,"3rd Grade",'ES Data Entry'!G247=4,"4th Grade",'ES Data Entry'!G247=5,"5th Grade")</f>
        <v>Kindergarten</v>
      </c>
      <c r="F246" t="e">
        <f>'ES Data Entry'!#REF!</f>
        <v>#REF!</v>
      </c>
      <c r="G246" t="e" cm="1">
        <f t="array" ref="G246">_xlfn.IFS('ES Data Entry'!L247=2, "Virtual", 'ES Data Entry'!L247=1, "In-person",'ES Data Entry'!L247=3, "Hybrid")</f>
        <v>#N/A</v>
      </c>
      <c r="H246" t="e" cm="1">
        <f t="array" ref="H246">_xlfn.IFS('ES Data Entry'!H247= 1, "American Indian/Alaskan Native", 'ES Data Entry'!H247= 2, "Asian", 'ES Data Entry'!H247= 3, "Native Hawaiian/Pacific Islander", 'ES Data Entry'!H247= 4, "Black/African American",'ES Data Entry'!H247= 5,  "White", 'ES Data Entry'!H247= 6, "Other", 'ES Data Entry'!H247= 7, "Two races or more", 'ES Data Entry'!H247= 8, "Unknown")</f>
        <v>#N/A</v>
      </c>
      <c r="I246" t="e" cm="1">
        <f t="array" ref="I246">_xlfn.IFS('ES Data Entry'!I247=1, "Hispanic/Latino", 'ES Data Entry'!I247=2, "Not Hispanic/Latino", 'ES Data Entry'!I247=3, "Other")</f>
        <v>#N/A</v>
      </c>
      <c r="J246" t="e" cm="1">
        <f t="array" ref="J246">_xlfn.IFS('ES Data Entry'!J247= 1, "Male", 'ES Data Entry'!J247= 2, "Female", 'ES Data Entry'!J247= 3, "Transgender Male", 'ES Data Entry'!J247= 4, "Transgender Female",'ES Data Entry'!J247= 5, "Non-binary", 'ES Data Entry'!J247= 6, "Other", 'ES Data Entry'!J247= 7, "Unknown")</f>
        <v>#N/A</v>
      </c>
      <c r="K246" s="180">
        <f>'ES Data Entry'!K247</f>
        <v>0</v>
      </c>
      <c r="L246" s="291" t="e">
        <f>'ES Data Entry'!#REF!</f>
        <v>#REF!</v>
      </c>
      <c r="M246" t="e">
        <f>'ES Raw Data'!N249</f>
        <v>#DIV/0!</v>
      </c>
      <c r="N246" t="e">
        <f>'ES Raw Data'!O249</f>
        <v>#DIV/0!</v>
      </c>
      <c r="O246" t="e">
        <f>'ES Raw Data'!P249</f>
        <v>#DIV/0!</v>
      </c>
      <c r="P246" t="e">
        <f>'ES Raw Data'!Q249</f>
        <v>#DIV/0!</v>
      </c>
      <c r="Q246" t="e">
        <f>'ES Raw Data'!R249</f>
        <v>#DIV/0!</v>
      </c>
      <c r="R246" t="e">
        <f>'ES Raw Data'!S249</f>
        <v>#DIV/0!</v>
      </c>
      <c r="S246" t="e">
        <f>'ES Raw Data'!T249</f>
        <v>#DIV/0!</v>
      </c>
      <c r="T246" t="e">
        <f>'ES Raw Data'!U249</f>
        <v>#DIV/0!</v>
      </c>
      <c r="U246" t="e">
        <f>'ES Raw Data'!V249</f>
        <v>#DIV/0!</v>
      </c>
      <c r="V246" t="e">
        <f>'ES Raw Data'!W249</f>
        <v>#DIV/0!</v>
      </c>
    </row>
    <row r="247" spans="1:22">
      <c r="A247">
        <f>'ES Data Entry'!D248</f>
        <v>0</v>
      </c>
      <c r="B247">
        <f>'ES Data Entry'!E248</f>
        <v>0</v>
      </c>
      <c r="C247">
        <f>'ES Data Entry'!F248</f>
        <v>0</v>
      </c>
      <c r="D247" s="180" t="e">
        <f>'ES Data Entry'!#REF!</f>
        <v>#REF!</v>
      </c>
      <c r="E247" t="str" cm="1">
        <f t="array" ref="E247">_xlfn.IFS('ES Data Entry'!G248=0,"Kindergarten",'ES Data Entry'!G248=1,"1st Grade",'ES Data Entry'!G248=2,"2nd Grade",'ES Data Entry'!G248=3,"3rd Grade",'ES Data Entry'!G248=4,"4th Grade",'ES Data Entry'!G248=5,"5th Grade")</f>
        <v>Kindergarten</v>
      </c>
      <c r="F247" t="e">
        <f>'ES Data Entry'!#REF!</f>
        <v>#REF!</v>
      </c>
      <c r="G247" t="e" cm="1">
        <f t="array" ref="G247">_xlfn.IFS('ES Data Entry'!L248=2, "Virtual", 'ES Data Entry'!L248=1, "In-person",'ES Data Entry'!L248=3, "Hybrid")</f>
        <v>#N/A</v>
      </c>
      <c r="H247" t="e" cm="1">
        <f t="array" ref="H247">_xlfn.IFS('ES Data Entry'!H248= 1, "American Indian/Alaskan Native", 'ES Data Entry'!H248= 2, "Asian", 'ES Data Entry'!H248= 3, "Native Hawaiian/Pacific Islander", 'ES Data Entry'!H248= 4, "Black/African American",'ES Data Entry'!H248= 5,  "White", 'ES Data Entry'!H248= 6, "Other", 'ES Data Entry'!H248= 7, "Two races or more", 'ES Data Entry'!H248= 8, "Unknown")</f>
        <v>#N/A</v>
      </c>
      <c r="I247" t="e" cm="1">
        <f t="array" ref="I247">_xlfn.IFS('ES Data Entry'!I248=1, "Hispanic/Latino", 'ES Data Entry'!I248=2, "Not Hispanic/Latino", 'ES Data Entry'!I248=3, "Other")</f>
        <v>#N/A</v>
      </c>
      <c r="J247" t="e" cm="1">
        <f t="array" ref="J247">_xlfn.IFS('ES Data Entry'!J248= 1, "Male", 'ES Data Entry'!J248= 2, "Female", 'ES Data Entry'!J248= 3, "Transgender Male", 'ES Data Entry'!J248= 4, "Transgender Female",'ES Data Entry'!J248= 5, "Non-binary", 'ES Data Entry'!J248= 6, "Other", 'ES Data Entry'!J248= 7, "Unknown")</f>
        <v>#N/A</v>
      </c>
      <c r="K247" s="180">
        <f>'ES Data Entry'!K248</f>
        <v>0</v>
      </c>
      <c r="L247" s="291" t="e">
        <f>'ES Data Entry'!#REF!</f>
        <v>#REF!</v>
      </c>
      <c r="M247" t="e">
        <f>'ES Raw Data'!N250</f>
        <v>#DIV/0!</v>
      </c>
      <c r="N247" t="e">
        <f>'ES Raw Data'!O250</f>
        <v>#DIV/0!</v>
      </c>
      <c r="O247" t="e">
        <f>'ES Raw Data'!P250</f>
        <v>#DIV/0!</v>
      </c>
      <c r="P247" t="e">
        <f>'ES Raw Data'!Q250</f>
        <v>#DIV/0!</v>
      </c>
      <c r="Q247" t="e">
        <f>'ES Raw Data'!R250</f>
        <v>#DIV/0!</v>
      </c>
      <c r="R247" t="e">
        <f>'ES Raw Data'!S250</f>
        <v>#DIV/0!</v>
      </c>
      <c r="S247" t="e">
        <f>'ES Raw Data'!T250</f>
        <v>#DIV/0!</v>
      </c>
      <c r="T247" t="e">
        <f>'ES Raw Data'!U250</f>
        <v>#DIV/0!</v>
      </c>
      <c r="U247" t="e">
        <f>'ES Raw Data'!V250</f>
        <v>#DIV/0!</v>
      </c>
      <c r="V247" t="e">
        <f>'ES Raw Data'!W250</f>
        <v>#DIV/0!</v>
      </c>
    </row>
    <row r="248" spans="1:22">
      <c r="A248">
        <f>'ES Data Entry'!D249</f>
        <v>0</v>
      </c>
      <c r="B248">
        <f>'ES Data Entry'!E249</f>
        <v>0</v>
      </c>
      <c r="C248">
        <f>'ES Data Entry'!F249</f>
        <v>0</v>
      </c>
      <c r="D248" s="180" t="e">
        <f>'ES Data Entry'!#REF!</f>
        <v>#REF!</v>
      </c>
      <c r="E248" t="str" cm="1">
        <f t="array" ref="E248">_xlfn.IFS('ES Data Entry'!G249=0,"Kindergarten",'ES Data Entry'!G249=1,"1st Grade",'ES Data Entry'!G249=2,"2nd Grade",'ES Data Entry'!G249=3,"3rd Grade",'ES Data Entry'!G249=4,"4th Grade",'ES Data Entry'!G249=5,"5th Grade")</f>
        <v>Kindergarten</v>
      </c>
      <c r="F248" t="e">
        <f>'ES Data Entry'!#REF!</f>
        <v>#REF!</v>
      </c>
      <c r="G248" t="e" cm="1">
        <f t="array" ref="G248">_xlfn.IFS('ES Data Entry'!L249=2, "Virtual", 'ES Data Entry'!L249=1, "In-person",'ES Data Entry'!L249=3, "Hybrid")</f>
        <v>#N/A</v>
      </c>
      <c r="H248" t="e" cm="1">
        <f t="array" ref="H248">_xlfn.IFS('ES Data Entry'!H249= 1, "American Indian/Alaskan Native", 'ES Data Entry'!H249= 2, "Asian", 'ES Data Entry'!H249= 3, "Native Hawaiian/Pacific Islander", 'ES Data Entry'!H249= 4, "Black/African American",'ES Data Entry'!H249= 5,  "White", 'ES Data Entry'!H249= 6, "Other", 'ES Data Entry'!H249= 7, "Two races or more", 'ES Data Entry'!H249= 8, "Unknown")</f>
        <v>#N/A</v>
      </c>
      <c r="I248" t="e" cm="1">
        <f t="array" ref="I248">_xlfn.IFS('ES Data Entry'!I249=1, "Hispanic/Latino", 'ES Data Entry'!I249=2, "Not Hispanic/Latino", 'ES Data Entry'!I249=3, "Other")</f>
        <v>#N/A</v>
      </c>
      <c r="J248" t="e" cm="1">
        <f t="array" ref="J248">_xlfn.IFS('ES Data Entry'!J249= 1, "Male", 'ES Data Entry'!J249= 2, "Female", 'ES Data Entry'!J249= 3, "Transgender Male", 'ES Data Entry'!J249= 4, "Transgender Female",'ES Data Entry'!J249= 5, "Non-binary", 'ES Data Entry'!J249= 6, "Other", 'ES Data Entry'!J249= 7, "Unknown")</f>
        <v>#N/A</v>
      </c>
      <c r="K248" s="180">
        <f>'ES Data Entry'!K249</f>
        <v>0</v>
      </c>
      <c r="L248" s="291" t="e">
        <f>'ES Data Entry'!#REF!</f>
        <v>#REF!</v>
      </c>
      <c r="M248" t="e">
        <f>'ES Raw Data'!N251</f>
        <v>#DIV/0!</v>
      </c>
      <c r="N248" t="e">
        <f>'ES Raw Data'!O251</f>
        <v>#DIV/0!</v>
      </c>
      <c r="O248" t="e">
        <f>'ES Raw Data'!P251</f>
        <v>#DIV/0!</v>
      </c>
      <c r="P248" t="e">
        <f>'ES Raw Data'!Q251</f>
        <v>#DIV/0!</v>
      </c>
      <c r="Q248" t="e">
        <f>'ES Raw Data'!R251</f>
        <v>#DIV/0!</v>
      </c>
      <c r="R248" t="e">
        <f>'ES Raw Data'!S251</f>
        <v>#DIV/0!</v>
      </c>
      <c r="S248" t="e">
        <f>'ES Raw Data'!T251</f>
        <v>#DIV/0!</v>
      </c>
      <c r="T248" t="e">
        <f>'ES Raw Data'!U251</f>
        <v>#DIV/0!</v>
      </c>
      <c r="U248" t="e">
        <f>'ES Raw Data'!V251</f>
        <v>#DIV/0!</v>
      </c>
      <c r="V248" t="e">
        <f>'ES Raw Data'!W251</f>
        <v>#DIV/0!</v>
      </c>
    </row>
    <row r="249" spans="1:22">
      <c r="A249">
        <f>'ES Data Entry'!D250</f>
        <v>0</v>
      </c>
      <c r="B249">
        <f>'ES Data Entry'!E250</f>
        <v>0</v>
      </c>
      <c r="C249">
        <f>'ES Data Entry'!F250</f>
        <v>0</v>
      </c>
      <c r="D249" s="180" t="e">
        <f>'ES Data Entry'!#REF!</f>
        <v>#REF!</v>
      </c>
      <c r="E249" t="str" cm="1">
        <f t="array" ref="E249">_xlfn.IFS('ES Data Entry'!G250=0,"Kindergarten",'ES Data Entry'!G250=1,"1st Grade",'ES Data Entry'!G250=2,"2nd Grade",'ES Data Entry'!G250=3,"3rd Grade",'ES Data Entry'!G250=4,"4th Grade",'ES Data Entry'!G250=5,"5th Grade")</f>
        <v>Kindergarten</v>
      </c>
      <c r="F249" t="e">
        <f>'ES Data Entry'!#REF!</f>
        <v>#REF!</v>
      </c>
      <c r="G249" t="e" cm="1">
        <f t="array" ref="G249">_xlfn.IFS('ES Data Entry'!L250=2, "Virtual", 'ES Data Entry'!L250=1, "In-person",'ES Data Entry'!L250=3, "Hybrid")</f>
        <v>#N/A</v>
      </c>
      <c r="H249" t="e" cm="1">
        <f t="array" ref="H249">_xlfn.IFS('ES Data Entry'!H250= 1, "American Indian/Alaskan Native", 'ES Data Entry'!H250= 2, "Asian", 'ES Data Entry'!H250= 3, "Native Hawaiian/Pacific Islander", 'ES Data Entry'!H250= 4, "Black/African American",'ES Data Entry'!H250= 5,  "White", 'ES Data Entry'!H250= 6, "Other", 'ES Data Entry'!H250= 7, "Two races or more", 'ES Data Entry'!H250= 8, "Unknown")</f>
        <v>#N/A</v>
      </c>
      <c r="I249" t="e" cm="1">
        <f t="array" ref="I249">_xlfn.IFS('ES Data Entry'!I250=1, "Hispanic/Latino", 'ES Data Entry'!I250=2, "Not Hispanic/Latino", 'ES Data Entry'!I250=3, "Other")</f>
        <v>#N/A</v>
      </c>
      <c r="J249" t="e" cm="1">
        <f t="array" ref="J249">_xlfn.IFS('ES Data Entry'!J250= 1, "Male", 'ES Data Entry'!J250= 2, "Female", 'ES Data Entry'!J250= 3, "Transgender Male", 'ES Data Entry'!J250= 4, "Transgender Female",'ES Data Entry'!J250= 5, "Non-binary", 'ES Data Entry'!J250= 6, "Other", 'ES Data Entry'!J250= 7, "Unknown")</f>
        <v>#N/A</v>
      </c>
      <c r="K249" s="180">
        <f>'ES Data Entry'!K250</f>
        <v>0</v>
      </c>
      <c r="L249" s="291" t="e">
        <f>'ES Data Entry'!#REF!</f>
        <v>#REF!</v>
      </c>
      <c r="M249" t="e">
        <f>'ES Raw Data'!N252</f>
        <v>#DIV/0!</v>
      </c>
      <c r="N249" t="e">
        <f>'ES Raw Data'!O252</f>
        <v>#DIV/0!</v>
      </c>
      <c r="O249" t="e">
        <f>'ES Raw Data'!P252</f>
        <v>#DIV/0!</v>
      </c>
      <c r="P249" t="e">
        <f>'ES Raw Data'!Q252</f>
        <v>#DIV/0!</v>
      </c>
      <c r="Q249" t="e">
        <f>'ES Raw Data'!R252</f>
        <v>#DIV/0!</v>
      </c>
      <c r="R249" t="e">
        <f>'ES Raw Data'!S252</f>
        <v>#DIV/0!</v>
      </c>
      <c r="S249" t="e">
        <f>'ES Raw Data'!T252</f>
        <v>#DIV/0!</v>
      </c>
      <c r="T249" t="e">
        <f>'ES Raw Data'!U252</f>
        <v>#DIV/0!</v>
      </c>
      <c r="U249" t="e">
        <f>'ES Raw Data'!V252</f>
        <v>#DIV/0!</v>
      </c>
      <c r="V249" t="e">
        <f>'ES Raw Data'!W252</f>
        <v>#DIV/0!</v>
      </c>
    </row>
    <row r="250" spans="1:22">
      <c r="A250">
        <f>'ES Data Entry'!D251</f>
        <v>0</v>
      </c>
      <c r="B250">
        <f>'ES Data Entry'!E251</f>
        <v>0</v>
      </c>
      <c r="C250">
        <f>'ES Data Entry'!F251</f>
        <v>0</v>
      </c>
      <c r="D250" s="180" t="e">
        <f>'ES Data Entry'!#REF!</f>
        <v>#REF!</v>
      </c>
      <c r="E250" t="str" cm="1">
        <f t="array" ref="E250">_xlfn.IFS('ES Data Entry'!G251=0,"Kindergarten",'ES Data Entry'!G251=1,"1st Grade",'ES Data Entry'!G251=2,"2nd Grade",'ES Data Entry'!G251=3,"3rd Grade",'ES Data Entry'!G251=4,"4th Grade",'ES Data Entry'!G251=5,"5th Grade")</f>
        <v>Kindergarten</v>
      </c>
      <c r="F250" t="e">
        <f>'ES Data Entry'!#REF!</f>
        <v>#REF!</v>
      </c>
      <c r="G250" t="e" cm="1">
        <f t="array" ref="G250">_xlfn.IFS('ES Data Entry'!L251=2, "Virtual", 'ES Data Entry'!L251=1, "In-person",'ES Data Entry'!L251=3, "Hybrid")</f>
        <v>#N/A</v>
      </c>
      <c r="H250" t="e" cm="1">
        <f t="array" ref="H250">_xlfn.IFS('ES Data Entry'!H251= 1, "American Indian/Alaskan Native", 'ES Data Entry'!H251= 2, "Asian", 'ES Data Entry'!H251= 3, "Native Hawaiian/Pacific Islander", 'ES Data Entry'!H251= 4, "Black/African American",'ES Data Entry'!H251= 5,  "White", 'ES Data Entry'!H251= 6, "Other", 'ES Data Entry'!H251= 7, "Two races or more", 'ES Data Entry'!H251= 8, "Unknown")</f>
        <v>#N/A</v>
      </c>
      <c r="I250" t="e" cm="1">
        <f t="array" ref="I250">_xlfn.IFS('ES Data Entry'!I251=1, "Hispanic/Latino", 'ES Data Entry'!I251=2, "Not Hispanic/Latino", 'ES Data Entry'!I251=3, "Other")</f>
        <v>#N/A</v>
      </c>
      <c r="J250" t="e" cm="1">
        <f t="array" ref="J250">_xlfn.IFS('ES Data Entry'!J251= 1, "Male", 'ES Data Entry'!J251= 2, "Female", 'ES Data Entry'!J251= 3, "Transgender Male", 'ES Data Entry'!J251= 4, "Transgender Female",'ES Data Entry'!J251= 5, "Non-binary", 'ES Data Entry'!J251= 6, "Other", 'ES Data Entry'!J251= 7, "Unknown")</f>
        <v>#N/A</v>
      </c>
      <c r="K250" s="180">
        <f>'ES Data Entry'!K251</f>
        <v>0</v>
      </c>
      <c r="L250" s="291" t="e">
        <f>'ES Data Entry'!#REF!</f>
        <v>#REF!</v>
      </c>
      <c r="M250" t="e">
        <f>'ES Raw Data'!N253</f>
        <v>#DIV/0!</v>
      </c>
      <c r="N250" t="e">
        <f>'ES Raw Data'!O253</f>
        <v>#DIV/0!</v>
      </c>
      <c r="O250" t="e">
        <f>'ES Raw Data'!P253</f>
        <v>#DIV/0!</v>
      </c>
      <c r="P250" t="e">
        <f>'ES Raw Data'!Q253</f>
        <v>#DIV/0!</v>
      </c>
      <c r="Q250" t="e">
        <f>'ES Raw Data'!R253</f>
        <v>#DIV/0!</v>
      </c>
      <c r="R250" t="e">
        <f>'ES Raw Data'!S253</f>
        <v>#DIV/0!</v>
      </c>
      <c r="S250" t="e">
        <f>'ES Raw Data'!T253</f>
        <v>#DIV/0!</v>
      </c>
      <c r="T250" t="e">
        <f>'ES Raw Data'!U253</f>
        <v>#DIV/0!</v>
      </c>
      <c r="U250" t="e">
        <f>'ES Raw Data'!V253</f>
        <v>#DIV/0!</v>
      </c>
      <c r="V250" t="e">
        <f>'ES Raw Data'!W253</f>
        <v>#DIV/0!</v>
      </c>
    </row>
    <row r="251" spans="1:22">
      <c r="A251">
        <f>'ES Data Entry'!D252</f>
        <v>0</v>
      </c>
      <c r="B251">
        <f>'ES Data Entry'!E252</f>
        <v>0</v>
      </c>
      <c r="C251">
        <f>'ES Data Entry'!F252</f>
        <v>0</v>
      </c>
      <c r="D251" s="180" t="e">
        <f>'ES Data Entry'!#REF!</f>
        <v>#REF!</v>
      </c>
      <c r="E251" t="str" cm="1">
        <f t="array" ref="E251">_xlfn.IFS('ES Data Entry'!G252=0,"Kindergarten",'ES Data Entry'!G252=1,"1st Grade",'ES Data Entry'!G252=2,"2nd Grade",'ES Data Entry'!G252=3,"3rd Grade",'ES Data Entry'!G252=4,"4th Grade",'ES Data Entry'!G252=5,"5th Grade")</f>
        <v>Kindergarten</v>
      </c>
      <c r="F251" t="e">
        <f>'ES Data Entry'!#REF!</f>
        <v>#REF!</v>
      </c>
      <c r="G251" t="e" cm="1">
        <f t="array" ref="G251">_xlfn.IFS('ES Data Entry'!L252=2, "Virtual", 'ES Data Entry'!L252=1, "In-person",'ES Data Entry'!L252=3, "Hybrid")</f>
        <v>#N/A</v>
      </c>
      <c r="H251" t="e" cm="1">
        <f t="array" ref="H251">_xlfn.IFS('ES Data Entry'!H252= 1, "American Indian/Alaskan Native", 'ES Data Entry'!H252= 2, "Asian", 'ES Data Entry'!H252= 3, "Native Hawaiian/Pacific Islander", 'ES Data Entry'!H252= 4, "Black/African American",'ES Data Entry'!H252= 5,  "White", 'ES Data Entry'!H252= 6, "Other", 'ES Data Entry'!H252= 7, "Two races or more", 'ES Data Entry'!H252= 8, "Unknown")</f>
        <v>#N/A</v>
      </c>
      <c r="I251" t="e" cm="1">
        <f t="array" ref="I251">_xlfn.IFS('ES Data Entry'!I252=1, "Hispanic/Latino", 'ES Data Entry'!I252=2, "Not Hispanic/Latino", 'ES Data Entry'!I252=3, "Other")</f>
        <v>#N/A</v>
      </c>
      <c r="J251" t="e" cm="1">
        <f t="array" ref="J251">_xlfn.IFS('ES Data Entry'!J252= 1, "Male", 'ES Data Entry'!J252= 2, "Female", 'ES Data Entry'!J252= 3, "Transgender Male", 'ES Data Entry'!J252= 4, "Transgender Female",'ES Data Entry'!J252= 5, "Non-binary", 'ES Data Entry'!J252= 6, "Other", 'ES Data Entry'!J252= 7, "Unknown")</f>
        <v>#N/A</v>
      </c>
      <c r="K251" s="180">
        <f>'ES Data Entry'!K252</f>
        <v>0</v>
      </c>
      <c r="L251" s="291" t="e">
        <f>'ES Data Entry'!#REF!</f>
        <v>#REF!</v>
      </c>
      <c r="M251" t="e">
        <f>'ES Raw Data'!N254</f>
        <v>#DIV/0!</v>
      </c>
      <c r="N251" t="e">
        <f>'ES Raw Data'!O254</f>
        <v>#DIV/0!</v>
      </c>
      <c r="O251" t="e">
        <f>'ES Raw Data'!P254</f>
        <v>#DIV/0!</v>
      </c>
      <c r="P251" t="e">
        <f>'ES Raw Data'!Q254</f>
        <v>#DIV/0!</v>
      </c>
      <c r="Q251" t="e">
        <f>'ES Raw Data'!R254</f>
        <v>#DIV/0!</v>
      </c>
      <c r="R251" t="e">
        <f>'ES Raw Data'!S254</f>
        <v>#DIV/0!</v>
      </c>
      <c r="S251" t="e">
        <f>'ES Raw Data'!T254</f>
        <v>#DIV/0!</v>
      </c>
      <c r="T251" t="e">
        <f>'ES Raw Data'!U254</f>
        <v>#DIV/0!</v>
      </c>
      <c r="U251" t="e">
        <f>'ES Raw Data'!V254</f>
        <v>#DIV/0!</v>
      </c>
      <c r="V251" t="e">
        <f>'ES Raw Data'!W254</f>
        <v>#DIV/0!</v>
      </c>
    </row>
    <row r="252" spans="1:22">
      <c r="A252">
        <f>'ES Data Entry'!D253</f>
        <v>0</v>
      </c>
      <c r="B252">
        <f>'ES Data Entry'!E253</f>
        <v>0</v>
      </c>
      <c r="C252">
        <f>'ES Data Entry'!F253</f>
        <v>0</v>
      </c>
      <c r="D252" s="180" t="e">
        <f>'ES Data Entry'!#REF!</f>
        <v>#REF!</v>
      </c>
      <c r="E252" t="str" cm="1">
        <f t="array" ref="E252">_xlfn.IFS('ES Data Entry'!G253=0,"Kindergarten",'ES Data Entry'!G253=1,"1st Grade",'ES Data Entry'!G253=2,"2nd Grade",'ES Data Entry'!G253=3,"3rd Grade",'ES Data Entry'!G253=4,"4th Grade",'ES Data Entry'!G253=5,"5th Grade")</f>
        <v>Kindergarten</v>
      </c>
      <c r="F252" t="e">
        <f>'ES Data Entry'!#REF!</f>
        <v>#REF!</v>
      </c>
      <c r="G252" t="e" cm="1">
        <f t="array" ref="G252">_xlfn.IFS('ES Data Entry'!L253=2, "Virtual", 'ES Data Entry'!L253=1, "In-person",'ES Data Entry'!L253=3, "Hybrid")</f>
        <v>#N/A</v>
      </c>
      <c r="H252" t="e" cm="1">
        <f t="array" ref="H252">_xlfn.IFS('ES Data Entry'!H253= 1, "American Indian/Alaskan Native", 'ES Data Entry'!H253= 2, "Asian", 'ES Data Entry'!H253= 3, "Native Hawaiian/Pacific Islander", 'ES Data Entry'!H253= 4, "Black/African American",'ES Data Entry'!H253= 5,  "White", 'ES Data Entry'!H253= 6, "Other", 'ES Data Entry'!H253= 7, "Two races or more", 'ES Data Entry'!H253= 8, "Unknown")</f>
        <v>#N/A</v>
      </c>
      <c r="I252" t="e" cm="1">
        <f t="array" ref="I252">_xlfn.IFS('ES Data Entry'!I253=1, "Hispanic/Latino", 'ES Data Entry'!I253=2, "Not Hispanic/Latino", 'ES Data Entry'!I253=3, "Other")</f>
        <v>#N/A</v>
      </c>
      <c r="J252" t="e" cm="1">
        <f t="array" ref="J252">_xlfn.IFS('ES Data Entry'!J253= 1, "Male", 'ES Data Entry'!J253= 2, "Female", 'ES Data Entry'!J253= 3, "Transgender Male", 'ES Data Entry'!J253= 4, "Transgender Female",'ES Data Entry'!J253= 5, "Non-binary", 'ES Data Entry'!J253= 6, "Other", 'ES Data Entry'!J253= 7, "Unknown")</f>
        <v>#N/A</v>
      </c>
      <c r="K252" s="180">
        <f>'ES Data Entry'!K253</f>
        <v>0</v>
      </c>
      <c r="L252" s="291" t="e">
        <f>'ES Data Entry'!#REF!</f>
        <v>#REF!</v>
      </c>
      <c r="M252" t="e">
        <f>'ES Raw Data'!N255</f>
        <v>#DIV/0!</v>
      </c>
      <c r="N252" t="e">
        <f>'ES Raw Data'!O255</f>
        <v>#DIV/0!</v>
      </c>
      <c r="O252" t="e">
        <f>'ES Raw Data'!P255</f>
        <v>#DIV/0!</v>
      </c>
      <c r="P252" t="e">
        <f>'ES Raw Data'!Q255</f>
        <v>#DIV/0!</v>
      </c>
      <c r="Q252" t="e">
        <f>'ES Raw Data'!R255</f>
        <v>#DIV/0!</v>
      </c>
      <c r="R252" t="e">
        <f>'ES Raw Data'!S255</f>
        <v>#DIV/0!</v>
      </c>
      <c r="S252" t="e">
        <f>'ES Raw Data'!T255</f>
        <v>#DIV/0!</v>
      </c>
      <c r="T252" t="e">
        <f>'ES Raw Data'!U255</f>
        <v>#DIV/0!</v>
      </c>
      <c r="U252" t="e">
        <f>'ES Raw Data'!V255</f>
        <v>#DIV/0!</v>
      </c>
      <c r="V252" t="e">
        <f>'ES Raw Data'!W255</f>
        <v>#DIV/0!</v>
      </c>
    </row>
    <row r="253" spans="1:22">
      <c r="A253">
        <f>'ES Data Entry'!D254</f>
        <v>0</v>
      </c>
      <c r="B253">
        <f>'ES Data Entry'!E254</f>
        <v>0</v>
      </c>
      <c r="C253">
        <f>'ES Data Entry'!F254</f>
        <v>0</v>
      </c>
      <c r="D253" s="180" t="e">
        <f>'ES Data Entry'!#REF!</f>
        <v>#REF!</v>
      </c>
      <c r="E253" t="str" cm="1">
        <f t="array" ref="E253">_xlfn.IFS('ES Data Entry'!G254=0,"Kindergarten",'ES Data Entry'!G254=1,"1st Grade",'ES Data Entry'!G254=2,"2nd Grade",'ES Data Entry'!G254=3,"3rd Grade",'ES Data Entry'!G254=4,"4th Grade",'ES Data Entry'!G254=5,"5th Grade")</f>
        <v>Kindergarten</v>
      </c>
      <c r="F253" t="e">
        <f>'ES Data Entry'!#REF!</f>
        <v>#REF!</v>
      </c>
      <c r="G253" t="e" cm="1">
        <f t="array" ref="G253">_xlfn.IFS('ES Data Entry'!L254=2, "Virtual", 'ES Data Entry'!L254=1, "In-person",'ES Data Entry'!L254=3, "Hybrid")</f>
        <v>#N/A</v>
      </c>
      <c r="H253" t="e" cm="1">
        <f t="array" ref="H253">_xlfn.IFS('ES Data Entry'!H254= 1, "American Indian/Alaskan Native", 'ES Data Entry'!H254= 2, "Asian", 'ES Data Entry'!H254= 3, "Native Hawaiian/Pacific Islander", 'ES Data Entry'!H254= 4, "Black/African American",'ES Data Entry'!H254= 5,  "White", 'ES Data Entry'!H254= 6, "Other", 'ES Data Entry'!H254= 7, "Two races or more", 'ES Data Entry'!H254= 8, "Unknown")</f>
        <v>#N/A</v>
      </c>
      <c r="I253" t="e" cm="1">
        <f t="array" ref="I253">_xlfn.IFS('ES Data Entry'!I254=1, "Hispanic/Latino", 'ES Data Entry'!I254=2, "Not Hispanic/Latino", 'ES Data Entry'!I254=3, "Other")</f>
        <v>#N/A</v>
      </c>
      <c r="J253" t="e" cm="1">
        <f t="array" ref="J253">_xlfn.IFS('ES Data Entry'!J254= 1, "Male", 'ES Data Entry'!J254= 2, "Female", 'ES Data Entry'!J254= 3, "Transgender Male", 'ES Data Entry'!J254= 4, "Transgender Female",'ES Data Entry'!J254= 5, "Non-binary", 'ES Data Entry'!J254= 6, "Other", 'ES Data Entry'!J254= 7, "Unknown")</f>
        <v>#N/A</v>
      </c>
      <c r="K253" s="180">
        <f>'ES Data Entry'!K254</f>
        <v>0</v>
      </c>
      <c r="L253" s="291" t="e">
        <f>'ES Data Entry'!#REF!</f>
        <v>#REF!</v>
      </c>
      <c r="M253" t="e">
        <f>'ES Raw Data'!N256</f>
        <v>#DIV/0!</v>
      </c>
      <c r="N253" t="e">
        <f>'ES Raw Data'!O256</f>
        <v>#DIV/0!</v>
      </c>
      <c r="O253" t="e">
        <f>'ES Raw Data'!P256</f>
        <v>#DIV/0!</v>
      </c>
      <c r="P253" t="e">
        <f>'ES Raw Data'!Q256</f>
        <v>#DIV/0!</v>
      </c>
      <c r="Q253" t="e">
        <f>'ES Raw Data'!R256</f>
        <v>#DIV/0!</v>
      </c>
      <c r="R253" t="e">
        <f>'ES Raw Data'!S256</f>
        <v>#DIV/0!</v>
      </c>
      <c r="S253" t="e">
        <f>'ES Raw Data'!T256</f>
        <v>#DIV/0!</v>
      </c>
      <c r="T253" t="e">
        <f>'ES Raw Data'!U256</f>
        <v>#DIV/0!</v>
      </c>
      <c r="U253" t="e">
        <f>'ES Raw Data'!V256</f>
        <v>#DIV/0!</v>
      </c>
      <c r="V253" t="e">
        <f>'ES Raw Data'!W256</f>
        <v>#DIV/0!</v>
      </c>
    </row>
    <row r="254" spans="1:22">
      <c r="A254">
        <f>'ES Data Entry'!D255</f>
        <v>0</v>
      </c>
      <c r="B254">
        <f>'ES Data Entry'!E255</f>
        <v>0</v>
      </c>
      <c r="C254">
        <f>'ES Data Entry'!F255</f>
        <v>0</v>
      </c>
      <c r="D254" s="180" t="e">
        <f>'ES Data Entry'!#REF!</f>
        <v>#REF!</v>
      </c>
      <c r="E254" t="str" cm="1">
        <f t="array" ref="E254">_xlfn.IFS('ES Data Entry'!G255=0,"Kindergarten",'ES Data Entry'!G255=1,"1st Grade",'ES Data Entry'!G255=2,"2nd Grade",'ES Data Entry'!G255=3,"3rd Grade",'ES Data Entry'!G255=4,"4th Grade",'ES Data Entry'!G255=5,"5th Grade")</f>
        <v>Kindergarten</v>
      </c>
      <c r="F254" t="e">
        <f>'ES Data Entry'!#REF!</f>
        <v>#REF!</v>
      </c>
      <c r="G254" t="e" cm="1">
        <f t="array" ref="G254">_xlfn.IFS('ES Data Entry'!L255=2, "Virtual", 'ES Data Entry'!L255=1, "In-person",'ES Data Entry'!L255=3, "Hybrid")</f>
        <v>#N/A</v>
      </c>
      <c r="H254" t="e" cm="1">
        <f t="array" ref="H254">_xlfn.IFS('ES Data Entry'!H255= 1, "American Indian/Alaskan Native", 'ES Data Entry'!H255= 2, "Asian", 'ES Data Entry'!H255= 3, "Native Hawaiian/Pacific Islander", 'ES Data Entry'!H255= 4, "Black/African American",'ES Data Entry'!H255= 5,  "White", 'ES Data Entry'!H255= 6, "Other", 'ES Data Entry'!H255= 7, "Two races or more", 'ES Data Entry'!H255= 8, "Unknown")</f>
        <v>#N/A</v>
      </c>
      <c r="I254" t="e" cm="1">
        <f t="array" ref="I254">_xlfn.IFS('ES Data Entry'!I255=1, "Hispanic/Latino", 'ES Data Entry'!I255=2, "Not Hispanic/Latino", 'ES Data Entry'!I255=3, "Other")</f>
        <v>#N/A</v>
      </c>
      <c r="J254" t="e" cm="1">
        <f t="array" ref="J254">_xlfn.IFS('ES Data Entry'!J255= 1, "Male", 'ES Data Entry'!J255= 2, "Female", 'ES Data Entry'!J255= 3, "Transgender Male", 'ES Data Entry'!J255= 4, "Transgender Female",'ES Data Entry'!J255= 5, "Non-binary", 'ES Data Entry'!J255= 6, "Other", 'ES Data Entry'!J255= 7, "Unknown")</f>
        <v>#N/A</v>
      </c>
      <c r="K254" s="180">
        <f>'ES Data Entry'!K255</f>
        <v>0</v>
      </c>
      <c r="L254" s="291" t="e">
        <f>'ES Data Entry'!#REF!</f>
        <v>#REF!</v>
      </c>
      <c r="M254" t="e">
        <f>'ES Raw Data'!N257</f>
        <v>#DIV/0!</v>
      </c>
      <c r="N254" t="e">
        <f>'ES Raw Data'!O257</f>
        <v>#DIV/0!</v>
      </c>
      <c r="O254" t="e">
        <f>'ES Raw Data'!P257</f>
        <v>#DIV/0!</v>
      </c>
      <c r="P254" t="e">
        <f>'ES Raw Data'!Q257</f>
        <v>#DIV/0!</v>
      </c>
      <c r="Q254" t="e">
        <f>'ES Raw Data'!R257</f>
        <v>#DIV/0!</v>
      </c>
      <c r="R254" t="e">
        <f>'ES Raw Data'!S257</f>
        <v>#DIV/0!</v>
      </c>
      <c r="S254" t="e">
        <f>'ES Raw Data'!T257</f>
        <v>#DIV/0!</v>
      </c>
      <c r="T254" t="e">
        <f>'ES Raw Data'!U257</f>
        <v>#DIV/0!</v>
      </c>
      <c r="U254" t="e">
        <f>'ES Raw Data'!V257</f>
        <v>#DIV/0!</v>
      </c>
      <c r="V254" t="e">
        <f>'ES Raw Data'!W257</f>
        <v>#DIV/0!</v>
      </c>
    </row>
    <row r="255" spans="1:22">
      <c r="A255">
        <f>'ES Data Entry'!D256</f>
        <v>0</v>
      </c>
      <c r="B255">
        <f>'ES Data Entry'!E256</f>
        <v>0</v>
      </c>
      <c r="C255">
        <f>'ES Data Entry'!F256</f>
        <v>0</v>
      </c>
      <c r="D255" s="180" t="e">
        <f>'ES Data Entry'!#REF!</f>
        <v>#REF!</v>
      </c>
      <c r="E255" t="str" cm="1">
        <f t="array" ref="E255">_xlfn.IFS('ES Data Entry'!G256=0,"Kindergarten",'ES Data Entry'!G256=1,"1st Grade",'ES Data Entry'!G256=2,"2nd Grade",'ES Data Entry'!G256=3,"3rd Grade",'ES Data Entry'!G256=4,"4th Grade",'ES Data Entry'!G256=5,"5th Grade")</f>
        <v>Kindergarten</v>
      </c>
      <c r="F255" t="e">
        <f>'ES Data Entry'!#REF!</f>
        <v>#REF!</v>
      </c>
      <c r="G255" t="e" cm="1">
        <f t="array" ref="G255">_xlfn.IFS('ES Data Entry'!L256=2, "Virtual", 'ES Data Entry'!L256=1, "In-person",'ES Data Entry'!L256=3, "Hybrid")</f>
        <v>#N/A</v>
      </c>
      <c r="H255" t="e" cm="1">
        <f t="array" ref="H255">_xlfn.IFS('ES Data Entry'!H256= 1, "American Indian/Alaskan Native", 'ES Data Entry'!H256= 2, "Asian", 'ES Data Entry'!H256= 3, "Native Hawaiian/Pacific Islander", 'ES Data Entry'!H256= 4, "Black/African American",'ES Data Entry'!H256= 5,  "White", 'ES Data Entry'!H256= 6, "Other", 'ES Data Entry'!H256= 7, "Two races or more", 'ES Data Entry'!H256= 8, "Unknown")</f>
        <v>#N/A</v>
      </c>
      <c r="I255" t="e" cm="1">
        <f t="array" ref="I255">_xlfn.IFS('ES Data Entry'!I256=1, "Hispanic/Latino", 'ES Data Entry'!I256=2, "Not Hispanic/Latino", 'ES Data Entry'!I256=3, "Other")</f>
        <v>#N/A</v>
      </c>
      <c r="J255" t="e" cm="1">
        <f t="array" ref="J255">_xlfn.IFS('ES Data Entry'!J256= 1, "Male", 'ES Data Entry'!J256= 2, "Female", 'ES Data Entry'!J256= 3, "Transgender Male", 'ES Data Entry'!J256= 4, "Transgender Female",'ES Data Entry'!J256= 5, "Non-binary", 'ES Data Entry'!J256= 6, "Other", 'ES Data Entry'!J256= 7, "Unknown")</f>
        <v>#N/A</v>
      </c>
      <c r="K255" s="180">
        <f>'ES Data Entry'!K256</f>
        <v>0</v>
      </c>
      <c r="L255" s="291" t="e">
        <f>'ES Data Entry'!#REF!</f>
        <v>#REF!</v>
      </c>
      <c r="M255" t="e">
        <f>'ES Raw Data'!N258</f>
        <v>#DIV/0!</v>
      </c>
      <c r="N255" t="e">
        <f>'ES Raw Data'!O258</f>
        <v>#DIV/0!</v>
      </c>
      <c r="O255" t="e">
        <f>'ES Raw Data'!P258</f>
        <v>#DIV/0!</v>
      </c>
      <c r="P255" t="e">
        <f>'ES Raw Data'!Q258</f>
        <v>#DIV/0!</v>
      </c>
      <c r="Q255" t="e">
        <f>'ES Raw Data'!R258</f>
        <v>#DIV/0!</v>
      </c>
      <c r="R255" t="e">
        <f>'ES Raw Data'!S258</f>
        <v>#DIV/0!</v>
      </c>
      <c r="S255" t="e">
        <f>'ES Raw Data'!T258</f>
        <v>#DIV/0!</v>
      </c>
      <c r="T255" t="e">
        <f>'ES Raw Data'!U258</f>
        <v>#DIV/0!</v>
      </c>
      <c r="U255" t="e">
        <f>'ES Raw Data'!V258</f>
        <v>#DIV/0!</v>
      </c>
      <c r="V255" t="e">
        <f>'ES Raw Data'!W258</f>
        <v>#DIV/0!</v>
      </c>
    </row>
    <row r="256" spans="1:22">
      <c r="A256">
        <f>'ES Data Entry'!D257</f>
        <v>0</v>
      </c>
      <c r="B256">
        <f>'ES Data Entry'!E257</f>
        <v>0</v>
      </c>
      <c r="C256">
        <f>'ES Data Entry'!F257</f>
        <v>0</v>
      </c>
      <c r="D256" s="180" t="e">
        <f>'ES Data Entry'!#REF!</f>
        <v>#REF!</v>
      </c>
      <c r="E256" t="str" cm="1">
        <f t="array" ref="E256">_xlfn.IFS('ES Data Entry'!G257=0,"Kindergarten",'ES Data Entry'!G257=1,"1st Grade",'ES Data Entry'!G257=2,"2nd Grade",'ES Data Entry'!G257=3,"3rd Grade",'ES Data Entry'!G257=4,"4th Grade",'ES Data Entry'!G257=5,"5th Grade")</f>
        <v>Kindergarten</v>
      </c>
      <c r="F256" t="e">
        <f>'ES Data Entry'!#REF!</f>
        <v>#REF!</v>
      </c>
      <c r="G256" t="e" cm="1">
        <f t="array" ref="G256">_xlfn.IFS('ES Data Entry'!L257=2, "Virtual", 'ES Data Entry'!L257=1, "In-person",'ES Data Entry'!L257=3, "Hybrid")</f>
        <v>#N/A</v>
      </c>
      <c r="H256" t="e" cm="1">
        <f t="array" ref="H256">_xlfn.IFS('ES Data Entry'!H257= 1, "American Indian/Alaskan Native", 'ES Data Entry'!H257= 2, "Asian", 'ES Data Entry'!H257= 3, "Native Hawaiian/Pacific Islander", 'ES Data Entry'!H257= 4, "Black/African American",'ES Data Entry'!H257= 5,  "White", 'ES Data Entry'!H257= 6, "Other", 'ES Data Entry'!H257= 7, "Two races or more", 'ES Data Entry'!H257= 8, "Unknown")</f>
        <v>#N/A</v>
      </c>
      <c r="I256" t="e" cm="1">
        <f t="array" ref="I256">_xlfn.IFS('ES Data Entry'!I257=1, "Hispanic/Latino", 'ES Data Entry'!I257=2, "Not Hispanic/Latino", 'ES Data Entry'!I257=3, "Other")</f>
        <v>#N/A</v>
      </c>
      <c r="J256" t="e" cm="1">
        <f t="array" ref="J256">_xlfn.IFS('ES Data Entry'!J257= 1, "Male", 'ES Data Entry'!J257= 2, "Female", 'ES Data Entry'!J257= 3, "Transgender Male", 'ES Data Entry'!J257= 4, "Transgender Female",'ES Data Entry'!J257= 5, "Non-binary", 'ES Data Entry'!J257= 6, "Other", 'ES Data Entry'!J257= 7, "Unknown")</f>
        <v>#N/A</v>
      </c>
      <c r="K256" s="180">
        <f>'ES Data Entry'!K257</f>
        <v>0</v>
      </c>
      <c r="L256" s="291" t="e">
        <f>'ES Data Entry'!#REF!</f>
        <v>#REF!</v>
      </c>
      <c r="M256" t="e">
        <f>'ES Raw Data'!N259</f>
        <v>#DIV/0!</v>
      </c>
      <c r="N256" t="e">
        <f>'ES Raw Data'!O259</f>
        <v>#DIV/0!</v>
      </c>
      <c r="O256" t="e">
        <f>'ES Raw Data'!P259</f>
        <v>#DIV/0!</v>
      </c>
      <c r="P256" t="e">
        <f>'ES Raw Data'!Q259</f>
        <v>#DIV/0!</v>
      </c>
      <c r="Q256" t="e">
        <f>'ES Raw Data'!R259</f>
        <v>#DIV/0!</v>
      </c>
      <c r="R256" t="e">
        <f>'ES Raw Data'!S259</f>
        <v>#DIV/0!</v>
      </c>
      <c r="S256" t="e">
        <f>'ES Raw Data'!T259</f>
        <v>#DIV/0!</v>
      </c>
      <c r="T256" t="e">
        <f>'ES Raw Data'!U259</f>
        <v>#DIV/0!</v>
      </c>
      <c r="U256" t="e">
        <f>'ES Raw Data'!V259</f>
        <v>#DIV/0!</v>
      </c>
      <c r="V256" t="e">
        <f>'ES Raw Data'!W259</f>
        <v>#DIV/0!</v>
      </c>
    </row>
    <row r="257" spans="1:22">
      <c r="A257">
        <f>'ES Data Entry'!D258</f>
        <v>0</v>
      </c>
      <c r="B257">
        <f>'ES Data Entry'!E258</f>
        <v>0</v>
      </c>
      <c r="C257">
        <f>'ES Data Entry'!F258</f>
        <v>0</v>
      </c>
      <c r="D257" s="180" t="e">
        <f>'ES Data Entry'!#REF!</f>
        <v>#REF!</v>
      </c>
      <c r="E257" t="str" cm="1">
        <f t="array" ref="E257">_xlfn.IFS('ES Data Entry'!G258=0,"Kindergarten",'ES Data Entry'!G258=1,"1st Grade",'ES Data Entry'!G258=2,"2nd Grade",'ES Data Entry'!G258=3,"3rd Grade",'ES Data Entry'!G258=4,"4th Grade",'ES Data Entry'!G258=5,"5th Grade")</f>
        <v>Kindergarten</v>
      </c>
      <c r="F257" t="e">
        <f>'ES Data Entry'!#REF!</f>
        <v>#REF!</v>
      </c>
      <c r="G257" t="e" cm="1">
        <f t="array" ref="G257">_xlfn.IFS('ES Data Entry'!L258=2, "Virtual", 'ES Data Entry'!L258=1, "In-person",'ES Data Entry'!L258=3, "Hybrid")</f>
        <v>#N/A</v>
      </c>
      <c r="H257" t="e" cm="1">
        <f t="array" ref="H257">_xlfn.IFS('ES Data Entry'!H258= 1, "American Indian/Alaskan Native", 'ES Data Entry'!H258= 2, "Asian", 'ES Data Entry'!H258= 3, "Native Hawaiian/Pacific Islander", 'ES Data Entry'!H258= 4, "Black/African American",'ES Data Entry'!H258= 5,  "White", 'ES Data Entry'!H258= 6, "Other", 'ES Data Entry'!H258= 7, "Two races or more", 'ES Data Entry'!H258= 8, "Unknown")</f>
        <v>#N/A</v>
      </c>
      <c r="I257" t="e" cm="1">
        <f t="array" ref="I257">_xlfn.IFS('ES Data Entry'!I258=1, "Hispanic/Latino", 'ES Data Entry'!I258=2, "Not Hispanic/Latino", 'ES Data Entry'!I258=3, "Other")</f>
        <v>#N/A</v>
      </c>
      <c r="J257" t="e" cm="1">
        <f t="array" ref="J257">_xlfn.IFS('ES Data Entry'!J258= 1, "Male", 'ES Data Entry'!J258= 2, "Female", 'ES Data Entry'!J258= 3, "Transgender Male", 'ES Data Entry'!J258= 4, "Transgender Female",'ES Data Entry'!J258= 5, "Non-binary", 'ES Data Entry'!J258= 6, "Other", 'ES Data Entry'!J258= 7, "Unknown")</f>
        <v>#N/A</v>
      </c>
      <c r="K257" s="180">
        <f>'ES Data Entry'!K258</f>
        <v>0</v>
      </c>
      <c r="L257" s="291" t="e">
        <f>'ES Data Entry'!#REF!</f>
        <v>#REF!</v>
      </c>
      <c r="M257" t="e">
        <f>'ES Raw Data'!N260</f>
        <v>#DIV/0!</v>
      </c>
      <c r="N257" t="e">
        <f>'ES Raw Data'!O260</f>
        <v>#DIV/0!</v>
      </c>
      <c r="O257" t="e">
        <f>'ES Raw Data'!P260</f>
        <v>#DIV/0!</v>
      </c>
      <c r="P257" t="e">
        <f>'ES Raw Data'!Q260</f>
        <v>#DIV/0!</v>
      </c>
      <c r="Q257" t="e">
        <f>'ES Raw Data'!R260</f>
        <v>#DIV/0!</v>
      </c>
      <c r="R257" t="e">
        <f>'ES Raw Data'!S260</f>
        <v>#DIV/0!</v>
      </c>
      <c r="S257" t="e">
        <f>'ES Raw Data'!T260</f>
        <v>#DIV/0!</v>
      </c>
      <c r="T257" t="e">
        <f>'ES Raw Data'!U260</f>
        <v>#DIV/0!</v>
      </c>
      <c r="U257" t="e">
        <f>'ES Raw Data'!V260</f>
        <v>#DIV/0!</v>
      </c>
      <c r="V257" t="e">
        <f>'ES Raw Data'!W260</f>
        <v>#DIV/0!</v>
      </c>
    </row>
    <row r="258" spans="1:22">
      <c r="A258">
        <f>'ES Data Entry'!D259</f>
        <v>0</v>
      </c>
      <c r="B258">
        <f>'ES Data Entry'!E259</f>
        <v>0</v>
      </c>
      <c r="C258">
        <f>'ES Data Entry'!F259</f>
        <v>0</v>
      </c>
      <c r="D258" s="180" t="e">
        <f>'ES Data Entry'!#REF!</f>
        <v>#REF!</v>
      </c>
      <c r="E258" t="str" cm="1">
        <f t="array" ref="E258">_xlfn.IFS('ES Data Entry'!G259=0,"Kindergarten",'ES Data Entry'!G259=1,"1st Grade",'ES Data Entry'!G259=2,"2nd Grade",'ES Data Entry'!G259=3,"3rd Grade",'ES Data Entry'!G259=4,"4th Grade",'ES Data Entry'!G259=5,"5th Grade")</f>
        <v>Kindergarten</v>
      </c>
      <c r="F258" t="e">
        <f>'ES Data Entry'!#REF!</f>
        <v>#REF!</v>
      </c>
      <c r="G258" t="e" cm="1">
        <f t="array" ref="G258">_xlfn.IFS('ES Data Entry'!L259=2, "Virtual", 'ES Data Entry'!L259=1, "In-person",'ES Data Entry'!L259=3, "Hybrid")</f>
        <v>#N/A</v>
      </c>
      <c r="H258" t="e" cm="1">
        <f t="array" ref="H258">_xlfn.IFS('ES Data Entry'!H259= 1, "American Indian/Alaskan Native", 'ES Data Entry'!H259= 2, "Asian", 'ES Data Entry'!H259= 3, "Native Hawaiian/Pacific Islander", 'ES Data Entry'!H259= 4, "Black/African American",'ES Data Entry'!H259= 5,  "White", 'ES Data Entry'!H259= 6, "Other", 'ES Data Entry'!H259= 7, "Two races or more", 'ES Data Entry'!H259= 8, "Unknown")</f>
        <v>#N/A</v>
      </c>
      <c r="I258" t="e" cm="1">
        <f t="array" ref="I258">_xlfn.IFS('ES Data Entry'!I259=1, "Hispanic/Latino", 'ES Data Entry'!I259=2, "Not Hispanic/Latino", 'ES Data Entry'!I259=3, "Other")</f>
        <v>#N/A</v>
      </c>
      <c r="J258" t="e" cm="1">
        <f t="array" ref="J258">_xlfn.IFS('ES Data Entry'!J259= 1, "Male", 'ES Data Entry'!J259= 2, "Female", 'ES Data Entry'!J259= 3, "Transgender Male", 'ES Data Entry'!J259= 4, "Transgender Female",'ES Data Entry'!J259= 5, "Non-binary", 'ES Data Entry'!J259= 6, "Other", 'ES Data Entry'!J259= 7, "Unknown")</f>
        <v>#N/A</v>
      </c>
      <c r="K258" s="180">
        <f>'ES Data Entry'!K259</f>
        <v>0</v>
      </c>
      <c r="L258" s="291" t="e">
        <f>'ES Data Entry'!#REF!</f>
        <v>#REF!</v>
      </c>
      <c r="M258" t="e">
        <f>'ES Raw Data'!N261</f>
        <v>#DIV/0!</v>
      </c>
      <c r="N258" t="e">
        <f>'ES Raw Data'!O261</f>
        <v>#DIV/0!</v>
      </c>
      <c r="O258" t="e">
        <f>'ES Raw Data'!P261</f>
        <v>#DIV/0!</v>
      </c>
      <c r="P258" t="e">
        <f>'ES Raw Data'!Q261</f>
        <v>#DIV/0!</v>
      </c>
      <c r="Q258" t="e">
        <f>'ES Raw Data'!R261</f>
        <v>#DIV/0!</v>
      </c>
      <c r="R258" t="e">
        <f>'ES Raw Data'!S261</f>
        <v>#DIV/0!</v>
      </c>
      <c r="S258" t="e">
        <f>'ES Raw Data'!T261</f>
        <v>#DIV/0!</v>
      </c>
      <c r="T258" t="e">
        <f>'ES Raw Data'!U261</f>
        <v>#DIV/0!</v>
      </c>
      <c r="U258" t="e">
        <f>'ES Raw Data'!V261</f>
        <v>#DIV/0!</v>
      </c>
      <c r="V258" t="e">
        <f>'ES Raw Data'!W261</f>
        <v>#DIV/0!</v>
      </c>
    </row>
    <row r="259" spans="1:22">
      <c r="A259">
        <f>'ES Data Entry'!D260</f>
        <v>0</v>
      </c>
      <c r="B259">
        <f>'ES Data Entry'!E260</f>
        <v>0</v>
      </c>
      <c r="C259">
        <f>'ES Data Entry'!F260</f>
        <v>0</v>
      </c>
      <c r="D259" s="180" t="e">
        <f>'ES Data Entry'!#REF!</f>
        <v>#REF!</v>
      </c>
      <c r="E259" t="str" cm="1">
        <f t="array" ref="E259">_xlfn.IFS('ES Data Entry'!G260=0,"Kindergarten",'ES Data Entry'!G260=1,"1st Grade",'ES Data Entry'!G260=2,"2nd Grade",'ES Data Entry'!G260=3,"3rd Grade",'ES Data Entry'!G260=4,"4th Grade",'ES Data Entry'!G260=5,"5th Grade")</f>
        <v>Kindergarten</v>
      </c>
      <c r="F259" t="e">
        <f>'ES Data Entry'!#REF!</f>
        <v>#REF!</v>
      </c>
      <c r="G259" t="e" cm="1">
        <f t="array" ref="G259">_xlfn.IFS('ES Data Entry'!L260=2, "Virtual", 'ES Data Entry'!L260=1, "In-person",'ES Data Entry'!L260=3, "Hybrid")</f>
        <v>#N/A</v>
      </c>
      <c r="H259" t="e" cm="1">
        <f t="array" ref="H259">_xlfn.IFS('ES Data Entry'!H260= 1, "American Indian/Alaskan Native", 'ES Data Entry'!H260= 2, "Asian", 'ES Data Entry'!H260= 3, "Native Hawaiian/Pacific Islander", 'ES Data Entry'!H260= 4, "Black/African American",'ES Data Entry'!H260= 5,  "White", 'ES Data Entry'!H260= 6, "Other", 'ES Data Entry'!H260= 7, "Two races or more", 'ES Data Entry'!H260= 8, "Unknown")</f>
        <v>#N/A</v>
      </c>
      <c r="I259" t="e" cm="1">
        <f t="array" ref="I259">_xlfn.IFS('ES Data Entry'!I260=1, "Hispanic/Latino", 'ES Data Entry'!I260=2, "Not Hispanic/Latino", 'ES Data Entry'!I260=3, "Other")</f>
        <v>#N/A</v>
      </c>
      <c r="J259" t="e" cm="1">
        <f t="array" ref="J259">_xlfn.IFS('ES Data Entry'!J260= 1, "Male", 'ES Data Entry'!J260= 2, "Female", 'ES Data Entry'!J260= 3, "Transgender Male", 'ES Data Entry'!J260= 4, "Transgender Female",'ES Data Entry'!J260= 5, "Non-binary", 'ES Data Entry'!J260= 6, "Other", 'ES Data Entry'!J260= 7, "Unknown")</f>
        <v>#N/A</v>
      </c>
      <c r="K259" s="180">
        <f>'ES Data Entry'!K260</f>
        <v>0</v>
      </c>
      <c r="L259" s="291" t="e">
        <f>'ES Data Entry'!#REF!</f>
        <v>#REF!</v>
      </c>
      <c r="M259" t="e">
        <f>'ES Raw Data'!N262</f>
        <v>#DIV/0!</v>
      </c>
      <c r="N259" t="e">
        <f>'ES Raw Data'!O262</f>
        <v>#DIV/0!</v>
      </c>
      <c r="O259" t="e">
        <f>'ES Raw Data'!P262</f>
        <v>#DIV/0!</v>
      </c>
      <c r="P259" t="e">
        <f>'ES Raw Data'!Q262</f>
        <v>#DIV/0!</v>
      </c>
      <c r="Q259" t="e">
        <f>'ES Raw Data'!R262</f>
        <v>#DIV/0!</v>
      </c>
      <c r="R259" t="e">
        <f>'ES Raw Data'!S262</f>
        <v>#DIV/0!</v>
      </c>
      <c r="S259" t="e">
        <f>'ES Raw Data'!T262</f>
        <v>#DIV/0!</v>
      </c>
      <c r="T259" t="e">
        <f>'ES Raw Data'!U262</f>
        <v>#DIV/0!</v>
      </c>
      <c r="U259" t="e">
        <f>'ES Raw Data'!V262</f>
        <v>#DIV/0!</v>
      </c>
      <c r="V259" t="e">
        <f>'ES Raw Data'!W262</f>
        <v>#DIV/0!</v>
      </c>
    </row>
    <row r="260" spans="1:22">
      <c r="A260">
        <f>'ES Data Entry'!D261</f>
        <v>0</v>
      </c>
      <c r="B260">
        <f>'ES Data Entry'!E261</f>
        <v>0</v>
      </c>
      <c r="C260">
        <f>'ES Data Entry'!F261</f>
        <v>0</v>
      </c>
      <c r="D260" s="180" t="e">
        <f>'ES Data Entry'!#REF!</f>
        <v>#REF!</v>
      </c>
      <c r="E260" t="str" cm="1">
        <f t="array" ref="E260">_xlfn.IFS('ES Data Entry'!G261=0,"Kindergarten",'ES Data Entry'!G261=1,"1st Grade",'ES Data Entry'!G261=2,"2nd Grade",'ES Data Entry'!G261=3,"3rd Grade",'ES Data Entry'!G261=4,"4th Grade",'ES Data Entry'!G261=5,"5th Grade")</f>
        <v>Kindergarten</v>
      </c>
      <c r="F260" t="e">
        <f>'ES Data Entry'!#REF!</f>
        <v>#REF!</v>
      </c>
      <c r="G260" t="e" cm="1">
        <f t="array" ref="G260">_xlfn.IFS('ES Data Entry'!L261=2, "Virtual", 'ES Data Entry'!L261=1, "In-person",'ES Data Entry'!L261=3, "Hybrid")</f>
        <v>#N/A</v>
      </c>
      <c r="H260" t="e" cm="1">
        <f t="array" ref="H260">_xlfn.IFS('ES Data Entry'!H261= 1, "American Indian/Alaskan Native", 'ES Data Entry'!H261= 2, "Asian", 'ES Data Entry'!H261= 3, "Native Hawaiian/Pacific Islander", 'ES Data Entry'!H261= 4, "Black/African American",'ES Data Entry'!H261= 5,  "White", 'ES Data Entry'!H261= 6, "Other", 'ES Data Entry'!H261= 7, "Two races or more", 'ES Data Entry'!H261= 8, "Unknown")</f>
        <v>#N/A</v>
      </c>
      <c r="I260" t="e" cm="1">
        <f t="array" ref="I260">_xlfn.IFS('ES Data Entry'!I261=1, "Hispanic/Latino", 'ES Data Entry'!I261=2, "Not Hispanic/Latino", 'ES Data Entry'!I261=3, "Other")</f>
        <v>#N/A</v>
      </c>
      <c r="J260" t="e" cm="1">
        <f t="array" ref="J260">_xlfn.IFS('ES Data Entry'!J261= 1, "Male", 'ES Data Entry'!J261= 2, "Female", 'ES Data Entry'!J261= 3, "Transgender Male", 'ES Data Entry'!J261= 4, "Transgender Female",'ES Data Entry'!J261= 5, "Non-binary", 'ES Data Entry'!J261= 6, "Other", 'ES Data Entry'!J261= 7, "Unknown")</f>
        <v>#N/A</v>
      </c>
      <c r="K260" s="180">
        <f>'ES Data Entry'!K261</f>
        <v>0</v>
      </c>
      <c r="L260" s="291" t="e">
        <f>'ES Data Entry'!#REF!</f>
        <v>#REF!</v>
      </c>
      <c r="M260" t="e">
        <f>'ES Raw Data'!N263</f>
        <v>#DIV/0!</v>
      </c>
      <c r="N260" t="e">
        <f>'ES Raw Data'!O263</f>
        <v>#DIV/0!</v>
      </c>
      <c r="O260" t="e">
        <f>'ES Raw Data'!P263</f>
        <v>#DIV/0!</v>
      </c>
      <c r="P260" t="e">
        <f>'ES Raw Data'!Q263</f>
        <v>#DIV/0!</v>
      </c>
      <c r="Q260" t="e">
        <f>'ES Raw Data'!R263</f>
        <v>#DIV/0!</v>
      </c>
      <c r="R260" t="e">
        <f>'ES Raw Data'!S263</f>
        <v>#DIV/0!</v>
      </c>
      <c r="S260" t="e">
        <f>'ES Raw Data'!T263</f>
        <v>#DIV/0!</v>
      </c>
      <c r="T260" t="e">
        <f>'ES Raw Data'!U263</f>
        <v>#DIV/0!</v>
      </c>
      <c r="U260" t="e">
        <f>'ES Raw Data'!V263</f>
        <v>#DIV/0!</v>
      </c>
      <c r="V260" t="e">
        <f>'ES Raw Data'!W263</f>
        <v>#DIV/0!</v>
      </c>
    </row>
    <row r="261" spans="1:22">
      <c r="A261">
        <f>'ES Data Entry'!D262</f>
        <v>0</v>
      </c>
      <c r="B261">
        <f>'ES Data Entry'!E262</f>
        <v>0</v>
      </c>
      <c r="C261">
        <f>'ES Data Entry'!F262</f>
        <v>0</v>
      </c>
      <c r="D261" s="180" t="e">
        <f>'ES Data Entry'!#REF!</f>
        <v>#REF!</v>
      </c>
      <c r="E261" t="str" cm="1">
        <f t="array" ref="E261">_xlfn.IFS('ES Data Entry'!G262=0,"Kindergarten",'ES Data Entry'!G262=1,"1st Grade",'ES Data Entry'!G262=2,"2nd Grade",'ES Data Entry'!G262=3,"3rd Grade",'ES Data Entry'!G262=4,"4th Grade",'ES Data Entry'!G262=5,"5th Grade")</f>
        <v>Kindergarten</v>
      </c>
      <c r="F261" t="e">
        <f>'ES Data Entry'!#REF!</f>
        <v>#REF!</v>
      </c>
      <c r="G261" t="e" cm="1">
        <f t="array" ref="G261">_xlfn.IFS('ES Data Entry'!L262=2, "Virtual", 'ES Data Entry'!L262=1, "In-person",'ES Data Entry'!L262=3, "Hybrid")</f>
        <v>#N/A</v>
      </c>
      <c r="H261" t="e" cm="1">
        <f t="array" ref="H261">_xlfn.IFS('ES Data Entry'!H262= 1, "American Indian/Alaskan Native", 'ES Data Entry'!H262= 2, "Asian", 'ES Data Entry'!H262= 3, "Native Hawaiian/Pacific Islander", 'ES Data Entry'!H262= 4, "Black/African American",'ES Data Entry'!H262= 5,  "White", 'ES Data Entry'!H262= 6, "Other", 'ES Data Entry'!H262= 7, "Two races or more", 'ES Data Entry'!H262= 8, "Unknown")</f>
        <v>#N/A</v>
      </c>
      <c r="I261" t="e" cm="1">
        <f t="array" ref="I261">_xlfn.IFS('ES Data Entry'!I262=1, "Hispanic/Latino", 'ES Data Entry'!I262=2, "Not Hispanic/Latino", 'ES Data Entry'!I262=3, "Other")</f>
        <v>#N/A</v>
      </c>
      <c r="J261" t="e" cm="1">
        <f t="array" ref="J261">_xlfn.IFS('ES Data Entry'!J262= 1, "Male", 'ES Data Entry'!J262= 2, "Female", 'ES Data Entry'!J262= 3, "Transgender Male", 'ES Data Entry'!J262= 4, "Transgender Female",'ES Data Entry'!J262= 5, "Non-binary", 'ES Data Entry'!J262= 6, "Other", 'ES Data Entry'!J262= 7, "Unknown")</f>
        <v>#N/A</v>
      </c>
      <c r="K261" s="180">
        <f>'ES Data Entry'!K262</f>
        <v>0</v>
      </c>
      <c r="L261" s="291" t="e">
        <f>'ES Data Entry'!#REF!</f>
        <v>#REF!</v>
      </c>
      <c r="M261" t="e">
        <f>'ES Raw Data'!N264</f>
        <v>#DIV/0!</v>
      </c>
      <c r="N261" t="e">
        <f>'ES Raw Data'!O264</f>
        <v>#DIV/0!</v>
      </c>
      <c r="O261" t="e">
        <f>'ES Raw Data'!P264</f>
        <v>#DIV/0!</v>
      </c>
      <c r="P261" t="e">
        <f>'ES Raw Data'!Q264</f>
        <v>#DIV/0!</v>
      </c>
      <c r="Q261" t="e">
        <f>'ES Raw Data'!R264</f>
        <v>#DIV/0!</v>
      </c>
      <c r="R261" t="e">
        <f>'ES Raw Data'!S264</f>
        <v>#DIV/0!</v>
      </c>
      <c r="S261" t="e">
        <f>'ES Raw Data'!T264</f>
        <v>#DIV/0!</v>
      </c>
      <c r="T261" t="e">
        <f>'ES Raw Data'!U264</f>
        <v>#DIV/0!</v>
      </c>
      <c r="U261" t="e">
        <f>'ES Raw Data'!V264</f>
        <v>#DIV/0!</v>
      </c>
      <c r="V261" t="e">
        <f>'ES Raw Data'!W264</f>
        <v>#DIV/0!</v>
      </c>
    </row>
    <row r="262" spans="1:22">
      <c r="A262">
        <f>'ES Data Entry'!D263</f>
        <v>0</v>
      </c>
      <c r="B262">
        <f>'ES Data Entry'!E263</f>
        <v>0</v>
      </c>
      <c r="C262">
        <f>'ES Data Entry'!F263</f>
        <v>0</v>
      </c>
      <c r="D262" s="180" t="e">
        <f>'ES Data Entry'!#REF!</f>
        <v>#REF!</v>
      </c>
      <c r="E262" t="str" cm="1">
        <f t="array" ref="E262">_xlfn.IFS('ES Data Entry'!G263=0,"Kindergarten",'ES Data Entry'!G263=1,"1st Grade",'ES Data Entry'!G263=2,"2nd Grade",'ES Data Entry'!G263=3,"3rd Grade",'ES Data Entry'!G263=4,"4th Grade",'ES Data Entry'!G263=5,"5th Grade")</f>
        <v>Kindergarten</v>
      </c>
      <c r="F262" t="e">
        <f>'ES Data Entry'!#REF!</f>
        <v>#REF!</v>
      </c>
      <c r="G262" t="e" cm="1">
        <f t="array" ref="G262">_xlfn.IFS('ES Data Entry'!L263=2, "Virtual", 'ES Data Entry'!L263=1, "In-person",'ES Data Entry'!L263=3, "Hybrid")</f>
        <v>#N/A</v>
      </c>
      <c r="H262" t="e" cm="1">
        <f t="array" ref="H262">_xlfn.IFS('ES Data Entry'!H263= 1, "American Indian/Alaskan Native", 'ES Data Entry'!H263= 2, "Asian", 'ES Data Entry'!H263= 3, "Native Hawaiian/Pacific Islander", 'ES Data Entry'!H263= 4, "Black/African American",'ES Data Entry'!H263= 5,  "White", 'ES Data Entry'!H263= 6, "Other", 'ES Data Entry'!H263= 7, "Two races or more", 'ES Data Entry'!H263= 8, "Unknown")</f>
        <v>#N/A</v>
      </c>
      <c r="I262" t="e" cm="1">
        <f t="array" ref="I262">_xlfn.IFS('ES Data Entry'!I263=1, "Hispanic/Latino", 'ES Data Entry'!I263=2, "Not Hispanic/Latino", 'ES Data Entry'!I263=3, "Other")</f>
        <v>#N/A</v>
      </c>
      <c r="J262" t="e" cm="1">
        <f t="array" ref="J262">_xlfn.IFS('ES Data Entry'!J263= 1, "Male", 'ES Data Entry'!J263= 2, "Female", 'ES Data Entry'!J263= 3, "Transgender Male", 'ES Data Entry'!J263= 4, "Transgender Female",'ES Data Entry'!J263= 5, "Non-binary", 'ES Data Entry'!J263= 6, "Other", 'ES Data Entry'!J263= 7, "Unknown")</f>
        <v>#N/A</v>
      </c>
      <c r="K262" s="180">
        <f>'ES Data Entry'!K263</f>
        <v>0</v>
      </c>
      <c r="L262" s="291" t="e">
        <f>'ES Data Entry'!#REF!</f>
        <v>#REF!</v>
      </c>
      <c r="M262" t="e">
        <f>'ES Raw Data'!N265</f>
        <v>#DIV/0!</v>
      </c>
      <c r="N262" t="e">
        <f>'ES Raw Data'!O265</f>
        <v>#DIV/0!</v>
      </c>
      <c r="O262" t="e">
        <f>'ES Raw Data'!P265</f>
        <v>#DIV/0!</v>
      </c>
      <c r="P262" t="e">
        <f>'ES Raw Data'!Q265</f>
        <v>#DIV/0!</v>
      </c>
      <c r="Q262" t="e">
        <f>'ES Raw Data'!R265</f>
        <v>#DIV/0!</v>
      </c>
      <c r="R262" t="e">
        <f>'ES Raw Data'!S265</f>
        <v>#DIV/0!</v>
      </c>
      <c r="S262" t="e">
        <f>'ES Raw Data'!T265</f>
        <v>#DIV/0!</v>
      </c>
      <c r="T262" t="e">
        <f>'ES Raw Data'!U265</f>
        <v>#DIV/0!</v>
      </c>
      <c r="U262" t="e">
        <f>'ES Raw Data'!V265</f>
        <v>#DIV/0!</v>
      </c>
      <c r="V262" t="e">
        <f>'ES Raw Data'!W265</f>
        <v>#DIV/0!</v>
      </c>
    </row>
    <row r="263" spans="1:22">
      <c r="A263">
        <f>'ES Data Entry'!D264</f>
        <v>0</v>
      </c>
      <c r="B263">
        <f>'ES Data Entry'!E264</f>
        <v>0</v>
      </c>
      <c r="C263">
        <f>'ES Data Entry'!F264</f>
        <v>0</v>
      </c>
      <c r="D263" s="180" t="e">
        <f>'ES Data Entry'!#REF!</f>
        <v>#REF!</v>
      </c>
      <c r="E263" t="str" cm="1">
        <f t="array" ref="E263">_xlfn.IFS('ES Data Entry'!G264=0,"Kindergarten",'ES Data Entry'!G264=1,"1st Grade",'ES Data Entry'!G264=2,"2nd Grade",'ES Data Entry'!G264=3,"3rd Grade",'ES Data Entry'!G264=4,"4th Grade",'ES Data Entry'!G264=5,"5th Grade")</f>
        <v>Kindergarten</v>
      </c>
      <c r="F263" t="e">
        <f>'ES Data Entry'!#REF!</f>
        <v>#REF!</v>
      </c>
      <c r="G263" t="e" cm="1">
        <f t="array" ref="G263">_xlfn.IFS('ES Data Entry'!L264=2, "Virtual", 'ES Data Entry'!L264=1, "In-person",'ES Data Entry'!L264=3, "Hybrid")</f>
        <v>#N/A</v>
      </c>
      <c r="H263" t="e" cm="1">
        <f t="array" ref="H263">_xlfn.IFS('ES Data Entry'!H264= 1, "American Indian/Alaskan Native", 'ES Data Entry'!H264= 2, "Asian", 'ES Data Entry'!H264= 3, "Native Hawaiian/Pacific Islander", 'ES Data Entry'!H264= 4, "Black/African American",'ES Data Entry'!H264= 5,  "White", 'ES Data Entry'!H264= 6, "Other", 'ES Data Entry'!H264= 7, "Two races or more", 'ES Data Entry'!H264= 8, "Unknown")</f>
        <v>#N/A</v>
      </c>
      <c r="I263" t="e" cm="1">
        <f t="array" ref="I263">_xlfn.IFS('ES Data Entry'!I264=1, "Hispanic/Latino", 'ES Data Entry'!I264=2, "Not Hispanic/Latino", 'ES Data Entry'!I264=3, "Other")</f>
        <v>#N/A</v>
      </c>
      <c r="J263" t="e" cm="1">
        <f t="array" ref="J263">_xlfn.IFS('ES Data Entry'!J264= 1, "Male", 'ES Data Entry'!J264= 2, "Female", 'ES Data Entry'!J264= 3, "Transgender Male", 'ES Data Entry'!J264= 4, "Transgender Female",'ES Data Entry'!J264= 5, "Non-binary", 'ES Data Entry'!J264= 6, "Other", 'ES Data Entry'!J264= 7, "Unknown")</f>
        <v>#N/A</v>
      </c>
      <c r="K263" s="180">
        <f>'ES Data Entry'!K264</f>
        <v>0</v>
      </c>
      <c r="L263" s="291" t="e">
        <f>'ES Data Entry'!#REF!</f>
        <v>#REF!</v>
      </c>
      <c r="M263" t="e">
        <f>'ES Raw Data'!N266</f>
        <v>#DIV/0!</v>
      </c>
      <c r="N263" t="e">
        <f>'ES Raw Data'!O266</f>
        <v>#DIV/0!</v>
      </c>
      <c r="O263" t="e">
        <f>'ES Raw Data'!P266</f>
        <v>#DIV/0!</v>
      </c>
      <c r="P263" t="e">
        <f>'ES Raw Data'!Q266</f>
        <v>#DIV/0!</v>
      </c>
      <c r="Q263" t="e">
        <f>'ES Raw Data'!R266</f>
        <v>#DIV/0!</v>
      </c>
      <c r="R263" t="e">
        <f>'ES Raw Data'!S266</f>
        <v>#DIV/0!</v>
      </c>
      <c r="S263" t="e">
        <f>'ES Raw Data'!T266</f>
        <v>#DIV/0!</v>
      </c>
      <c r="T263" t="e">
        <f>'ES Raw Data'!U266</f>
        <v>#DIV/0!</v>
      </c>
      <c r="U263" t="e">
        <f>'ES Raw Data'!V266</f>
        <v>#DIV/0!</v>
      </c>
      <c r="V263" t="e">
        <f>'ES Raw Data'!W266</f>
        <v>#DIV/0!</v>
      </c>
    </row>
    <row r="264" spans="1:22">
      <c r="A264">
        <f>'ES Data Entry'!D265</f>
        <v>0</v>
      </c>
      <c r="B264">
        <f>'ES Data Entry'!E265</f>
        <v>0</v>
      </c>
      <c r="C264">
        <f>'ES Data Entry'!F265</f>
        <v>0</v>
      </c>
      <c r="D264" s="180" t="e">
        <f>'ES Data Entry'!#REF!</f>
        <v>#REF!</v>
      </c>
      <c r="E264" t="str" cm="1">
        <f t="array" ref="E264">_xlfn.IFS('ES Data Entry'!G265=0,"Kindergarten",'ES Data Entry'!G265=1,"1st Grade",'ES Data Entry'!G265=2,"2nd Grade",'ES Data Entry'!G265=3,"3rd Grade",'ES Data Entry'!G265=4,"4th Grade",'ES Data Entry'!G265=5,"5th Grade")</f>
        <v>Kindergarten</v>
      </c>
      <c r="F264" t="e">
        <f>'ES Data Entry'!#REF!</f>
        <v>#REF!</v>
      </c>
      <c r="G264" t="e" cm="1">
        <f t="array" ref="G264">_xlfn.IFS('ES Data Entry'!L265=2, "Virtual", 'ES Data Entry'!L265=1, "In-person",'ES Data Entry'!L265=3, "Hybrid")</f>
        <v>#N/A</v>
      </c>
      <c r="H264" t="e" cm="1">
        <f t="array" ref="H264">_xlfn.IFS('ES Data Entry'!H265= 1, "American Indian/Alaskan Native", 'ES Data Entry'!H265= 2, "Asian", 'ES Data Entry'!H265= 3, "Native Hawaiian/Pacific Islander", 'ES Data Entry'!H265= 4, "Black/African American",'ES Data Entry'!H265= 5,  "White", 'ES Data Entry'!H265= 6, "Other", 'ES Data Entry'!H265= 7, "Two races or more", 'ES Data Entry'!H265= 8, "Unknown")</f>
        <v>#N/A</v>
      </c>
      <c r="I264" t="e" cm="1">
        <f t="array" ref="I264">_xlfn.IFS('ES Data Entry'!I265=1, "Hispanic/Latino", 'ES Data Entry'!I265=2, "Not Hispanic/Latino", 'ES Data Entry'!I265=3, "Other")</f>
        <v>#N/A</v>
      </c>
      <c r="J264" t="e" cm="1">
        <f t="array" ref="J264">_xlfn.IFS('ES Data Entry'!J265= 1, "Male", 'ES Data Entry'!J265= 2, "Female", 'ES Data Entry'!J265= 3, "Transgender Male", 'ES Data Entry'!J265= 4, "Transgender Female",'ES Data Entry'!J265= 5, "Non-binary", 'ES Data Entry'!J265= 6, "Other", 'ES Data Entry'!J265= 7, "Unknown")</f>
        <v>#N/A</v>
      </c>
      <c r="K264" s="180">
        <f>'ES Data Entry'!K265</f>
        <v>0</v>
      </c>
      <c r="L264" s="291" t="e">
        <f>'ES Data Entry'!#REF!</f>
        <v>#REF!</v>
      </c>
      <c r="M264" t="e">
        <f>'ES Raw Data'!N267</f>
        <v>#DIV/0!</v>
      </c>
      <c r="N264" t="e">
        <f>'ES Raw Data'!O267</f>
        <v>#DIV/0!</v>
      </c>
      <c r="O264" t="e">
        <f>'ES Raw Data'!P267</f>
        <v>#DIV/0!</v>
      </c>
      <c r="P264" t="e">
        <f>'ES Raw Data'!Q267</f>
        <v>#DIV/0!</v>
      </c>
      <c r="Q264" t="e">
        <f>'ES Raw Data'!R267</f>
        <v>#DIV/0!</v>
      </c>
      <c r="R264" t="e">
        <f>'ES Raw Data'!S267</f>
        <v>#DIV/0!</v>
      </c>
      <c r="S264" t="e">
        <f>'ES Raw Data'!T267</f>
        <v>#DIV/0!</v>
      </c>
      <c r="T264" t="e">
        <f>'ES Raw Data'!U267</f>
        <v>#DIV/0!</v>
      </c>
      <c r="U264" t="e">
        <f>'ES Raw Data'!V267</f>
        <v>#DIV/0!</v>
      </c>
      <c r="V264" t="e">
        <f>'ES Raw Data'!W267</f>
        <v>#DIV/0!</v>
      </c>
    </row>
    <row r="265" spans="1:22">
      <c r="A265">
        <f>'ES Data Entry'!D266</f>
        <v>0</v>
      </c>
      <c r="B265">
        <f>'ES Data Entry'!E266</f>
        <v>0</v>
      </c>
      <c r="C265">
        <f>'ES Data Entry'!F266</f>
        <v>0</v>
      </c>
      <c r="D265" s="180" t="e">
        <f>'ES Data Entry'!#REF!</f>
        <v>#REF!</v>
      </c>
      <c r="E265" t="str" cm="1">
        <f t="array" ref="E265">_xlfn.IFS('ES Data Entry'!G266=0,"Kindergarten",'ES Data Entry'!G266=1,"1st Grade",'ES Data Entry'!G266=2,"2nd Grade",'ES Data Entry'!G266=3,"3rd Grade",'ES Data Entry'!G266=4,"4th Grade",'ES Data Entry'!G266=5,"5th Grade")</f>
        <v>Kindergarten</v>
      </c>
      <c r="F265" t="e">
        <f>'ES Data Entry'!#REF!</f>
        <v>#REF!</v>
      </c>
      <c r="G265" t="e" cm="1">
        <f t="array" ref="G265">_xlfn.IFS('ES Data Entry'!L266=2, "Virtual", 'ES Data Entry'!L266=1, "In-person",'ES Data Entry'!L266=3, "Hybrid")</f>
        <v>#N/A</v>
      </c>
      <c r="H265" t="e" cm="1">
        <f t="array" ref="H265">_xlfn.IFS('ES Data Entry'!H266= 1, "American Indian/Alaskan Native", 'ES Data Entry'!H266= 2, "Asian", 'ES Data Entry'!H266= 3, "Native Hawaiian/Pacific Islander", 'ES Data Entry'!H266= 4, "Black/African American",'ES Data Entry'!H266= 5,  "White", 'ES Data Entry'!H266= 6, "Other", 'ES Data Entry'!H266= 7, "Two races or more", 'ES Data Entry'!H266= 8, "Unknown")</f>
        <v>#N/A</v>
      </c>
      <c r="I265" t="e" cm="1">
        <f t="array" ref="I265">_xlfn.IFS('ES Data Entry'!I266=1, "Hispanic/Latino", 'ES Data Entry'!I266=2, "Not Hispanic/Latino", 'ES Data Entry'!I266=3, "Other")</f>
        <v>#N/A</v>
      </c>
      <c r="J265" t="e" cm="1">
        <f t="array" ref="J265">_xlfn.IFS('ES Data Entry'!J266= 1, "Male", 'ES Data Entry'!J266= 2, "Female", 'ES Data Entry'!J266= 3, "Transgender Male", 'ES Data Entry'!J266= 4, "Transgender Female",'ES Data Entry'!J266= 5, "Non-binary", 'ES Data Entry'!J266= 6, "Other", 'ES Data Entry'!J266= 7, "Unknown")</f>
        <v>#N/A</v>
      </c>
      <c r="K265" s="180">
        <f>'ES Data Entry'!K266</f>
        <v>0</v>
      </c>
      <c r="L265" s="291" t="e">
        <f>'ES Data Entry'!#REF!</f>
        <v>#REF!</v>
      </c>
      <c r="M265" t="e">
        <f>'ES Raw Data'!N268</f>
        <v>#DIV/0!</v>
      </c>
      <c r="N265" t="e">
        <f>'ES Raw Data'!O268</f>
        <v>#DIV/0!</v>
      </c>
      <c r="O265" t="e">
        <f>'ES Raw Data'!P268</f>
        <v>#DIV/0!</v>
      </c>
      <c r="P265" t="e">
        <f>'ES Raw Data'!Q268</f>
        <v>#DIV/0!</v>
      </c>
      <c r="Q265" t="e">
        <f>'ES Raw Data'!R268</f>
        <v>#DIV/0!</v>
      </c>
      <c r="R265" t="e">
        <f>'ES Raw Data'!S268</f>
        <v>#DIV/0!</v>
      </c>
      <c r="S265" t="e">
        <f>'ES Raw Data'!T268</f>
        <v>#DIV/0!</v>
      </c>
      <c r="T265" t="e">
        <f>'ES Raw Data'!U268</f>
        <v>#DIV/0!</v>
      </c>
      <c r="U265" t="e">
        <f>'ES Raw Data'!V268</f>
        <v>#DIV/0!</v>
      </c>
      <c r="V265" t="e">
        <f>'ES Raw Data'!W268</f>
        <v>#DIV/0!</v>
      </c>
    </row>
    <row r="266" spans="1:22">
      <c r="A266">
        <f>'ES Data Entry'!D267</f>
        <v>0</v>
      </c>
      <c r="B266">
        <f>'ES Data Entry'!E267</f>
        <v>0</v>
      </c>
      <c r="C266">
        <f>'ES Data Entry'!F267</f>
        <v>0</v>
      </c>
      <c r="D266" s="180" t="e">
        <f>'ES Data Entry'!#REF!</f>
        <v>#REF!</v>
      </c>
      <c r="E266" t="str" cm="1">
        <f t="array" ref="E266">_xlfn.IFS('ES Data Entry'!G267=0,"Kindergarten",'ES Data Entry'!G267=1,"1st Grade",'ES Data Entry'!G267=2,"2nd Grade",'ES Data Entry'!G267=3,"3rd Grade",'ES Data Entry'!G267=4,"4th Grade",'ES Data Entry'!G267=5,"5th Grade")</f>
        <v>Kindergarten</v>
      </c>
      <c r="F266" t="e">
        <f>'ES Data Entry'!#REF!</f>
        <v>#REF!</v>
      </c>
      <c r="G266" t="e" cm="1">
        <f t="array" ref="G266">_xlfn.IFS('ES Data Entry'!L267=2, "Virtual", 'ES Data Entry'!L267=1, "In-person",'ES Data Entry'!L267=3, "Hybrid")</f>
        <v>#N/A</v>
      </c>
      <c r="H266" t="e" cm="1">
        <f t="array" ref="H266">_xlfn.IFS('ES Data Entry'!H267= 1, "American Indian/Alaskan Native", 'ES Data Entry'!H267= 2, "Asian", 'ES Data Entry'!H267= 3, "Native Hawaiian/Pacific Islander", 'ES Data Entry'!H267= 4, "Black/African American",'ES Data Entry'!H267= 5,  "White", 'ES Data Entry'!H267= 6, "Other", 'ES Data Entry'!H267= 7, "Two races or more", 'ES Data Entry'!H267= 8, "Unknown")</f>
        <v>#N/A</v>
      </c>
      <c r="I266" t="e" cm="1">
        <f t="array" ref="I266">_xlfn.IFS('ES Data Entry'!I267=1, "Hispanic/Latino", 'ES Data Entry'!I267=2, "Not Hispanic/Latino", 'ES Data Entry'!I267=3, "Other")</f>
        <v>#N/A</v>
      </c>
      <c r="J266" t="e" cm="1">
        <f t="array" ref="J266">_xlfn.IFS('ES Data Entry'!J267= 1, "Male", 'ES Data Entry'!J267= 2, "Female", 'ES Data Entry'!J267= 3, "Transgender Male", 'ES Data Entry'!J267= 4, "Transgender Female",'ES Data Entry'!J267= 5, "Non-binary", 'ES Data Entry'!J267= 6, "Other", 'ES Data Entry'!J267= 7, "Unknown")</f>
        <v>#N/A</v>
      </c>
      <c r="K266" s="180">
        <f>'ES Data Entry'!K267</f>
        <v>0</v>
      </c>
      <c r="L266" s="291" t="e">
        <f>'ES Data Entry'!#REF!</f>
        <v>#REF!</v>
      </c>
      <c r="M266" t="e">
        <f>'ES Raw Data'!N269</f>
        <v>#DIV/0!</v>
      </c>
      <c r="N266" t="e">
        <f>'ES Raw Data'!O269</f>
        <v>#DIV/0!</v>
      </c>
      <c r="O266" t="e">
        <f>'ES Raw Data'!P269</f>
        <v>#DIV/0!</v>
      </c>
      <c r="P266" t="e">
        <f>'ES Raw Data'!Q269</f>
        <v>#DIV/0!</v>
      </c>
      <c r="Q266" t="e">
        <f>'ES Raw Data'!R269</f>
        <v>#DIV/0!</v>
      </c>
      <c r="R266" t="e">
        <f>'ES Raw Data'!S269</f>
        <v>#DIV/0!</v>
      </c>
      <c r="S266" t="e">
        <f>'ES Raw Data'!T269</f>
        <v>#DIV/0!</v>
      </c>
      <c r="T266" t="e">
        <f>'ES Raw Data'!U269</f>
        <v>#DIV/0!</v>
      </c>
      <c r="U266" t="e">
        <f>'ES Raw Data'!V269</f>
        <v>#DIV/0!</v>
      </c>
      <c r="V266" t="e">
        <f>'ES Raw Data'!W269</f>
        <v>#DIV/0!</v>
      </c>
    </row>
    <row r="267" spans="1:22">
      <c r="A267">
        <f>'ES Data Entry'!D268</f>
        <v>0</v>
      </c>
      <c r="B267">
        <f>'ES Data Entry'!E268</f>
        <v>0</v>
      </c>
      <c r="C267">
        <f>'ES Data Entry'!F268</f>
        <v>0</v>
      </c>
      <c r="D267" s="180" t="e">
        <f>'ES Data Entry'!#REF!</f>
        <v>#REF!</v>
      </c>
      <c r="E267" t="str" cm="1">
        <f t="array" ref="E267">_xlfn.IFS('ES Data Entry'!G268=0,"Kindergarten",'ES Data Entry'!G268=1,"1st Grade",'ES Data Entry'!G268=2,"2nd Grade",'ES Data Entry'!G268=3,"3rd Grade",'ES Data Entry'!G268=4,"4th Grade",'ES Data Entry'!G268=5,"5th Grade")</f>
        <v>Kindergarten</v>
      </c>
      <c r="F267" t="e">
        <f>'ES Data Entry'!#REF!</f>
        <v>#REF!</v>
      </c>
      <c r="G267" t="e" cm="1">
        <f t="array" ref="G267">_xlfn.IFS('ES Data Entry'!L268=2, "Virtual", 'ES Data Entry'!L268=1, "In-person",'ES Data Entry'!L268=3, "Hybrid")</f>
        <v>#N/A</v>
      </c>
      <c r="H267" t="e" cm="1">
        <f t="array" ref="H267">_xlfn.IFS('ES Data Entry'!H268= 1, "American Indian/Alaskan Native", 'ES Data Entry'!H268= 2, "Asian", 'ES Data Entry'!H268= 3, "Native Hawaiian/Pacific Islander", 'ES Data Entry'!H268= 4, "Black/African American",'ES Data Entry'!H268= 5,  "White", 'ES Data Entry'!H268= 6, "Other", 'ES Data Entry'!H268= 7, "Two races or more", 'ES Data Entry'!H268= 8, "Unknown")</f>
        <v>#N/A</v>
      </c>
      <c r="I267" t="e" cm="1">
        <f t="array" ref="I267">_xlfn.IFS('ES Data Entry'!I268=1, "Hispanic/Latino", 'ES Data Entry'!I268=2, "Not Hispanic/Latino", 'ES Data Entry'!I268=3, "Other")</f>
        <v>#N/A</v>
      </c>
      <c r="J267" t="e" cm="1">
        <f t="array" ref="J267">_xlfn.IFS('ES Data Entry'!J268= 1, "Male", 'ES Data Entry'!J268= 2, "Female", 'ES Data Entry'!J268= 3, "Transgender Male", 'ES Data Entry'!J268= 4, "Transgender Female",'ES Data Entry'!J268= 5, "Non-binary", 'ES Data Entry'!J268= 6, "Other", 'ES Data Entry'!J268= 7, "Unknown")</f>
        <v>#N/A</v>
      </c>
      <c r="K267" s="180">
        <f>'ES Data Entry'!K268</f>
        <v>0</v>
      </c>
      <c r="L267" s="291" t="e">
        <f>'ES Data Entry'!#REF!</f>
        <v>#REF!</v>
      </c>
      <c r="M267" t="e">
        <f>'ES Raw Data'!N270</f>
        <v>#DIV/0!</v>
      </c>
      <c r="N267" t="e">
        <f>'ES Raw Data'!O270</f>
        <v>#DIV/0!</v>
      </c>
      <c r="O267" t="e">
        <f>'ES Raw Data'!P270</f>
        <v>#DIV/0!</v>
      </c>
      <c r="P267" t="e">
        <f>'ES Raw Data'!Q270</f>
        <v>#DIV/0!</v>
      </c>
      <c r="Q267" t="e">
        <f>'ES Raw Data'!R270</f>
        <v>#DIV/0!</v>
      </c>
      <c r="R267" t="e">
        <f>'ES Raw Data'!S270</f>
        <v>#DIV/0!</v>
      </c>
      <c r="S267" t="e">
        <f>'ES Raw Data'!T270</f>
        <v>#DIV/0!</v>
      </c>
      <c r="T267" t="e">
        <f>'ES Raw Data'!U270</f>
        <v>#DIV/0!</v>
      </c>
      <c r="U267" t="e">
        <f>'ES Raw Data'!V270</f>
        <v>#DIV/0!</v>
      </c>
      <c r="V267" t="e">
        <f>'ES Raw Data'!W270</f>
        <v>#DIV/0!</v>
      </c>
    </row>
    <row r="268" spans="1:22">
      <c r="A268">
        <f>'ES Data Entry'!D269</f>
        <v>0</v>
      </c>
      <c r="B268">
        <f>'ES Data Entry'!E269</f>
        <v>0</v>
      </c>
      <c r="C268">
        <f>'ES Data Entry'!F269</f>
        <v>0</v>
      </c>
      <c r="D268" s="180" t="e">
        <f>'ES Data Entry'!#REF!</f>
        <v>#REF!</v>
      </c>
      <c r="E268" t="str" cm="1">
        <f t="array" ref="E268">_xlfn.IFS('ES Data Entry'!G269=0,"Kindergarten",'ES Data Entry'!G269=1,"1st Grade",'ES Data Entry'!G269=2,"2nd Grade",'ES Data Entry'!G269=3,"3rd Grade",'ES Data Entry'!G269=4,"4th Grade",'ES Data Entry'!G269=5,"5th Grade")</f>
        <v>Kindergarten</v>
      </c>
      <c r="F268" t="e">
        <f>'ES Data Entry'!#REF!</f>
        <v>#REF!</v>
      </c>
      <c r="G268" t="e" cm="1">
        <f t="array" ref="G268">_xlfn.IFS('ES Data Entry'!L269=2, "Virtual", 'ES Data Entry'!L269=1, "In-person",'ES Data Entry'!L269=3, "Hybrid")</f>
        <v>#N/A</v>
      </c>
      <c r="H268" t="e" cm="1">
        <f t="array" ref="H268">_xlfn.IFS('ES Data Entry'!H269= 1, "American Indian/Alaskan Native", 'ES Data Entry'!H269= 2, "Asian", 'ES Data Entry'!H269= 3, "Native Hawaiian/Pacific Islander", 'ES Data Entry'!H269= 4, "Black/African American",'ES Data Entry'!H269= 5,  "White", 'ES Data Entry'!H269= 6, "Other", 'ES Data Entry'!H269= 7, "Two races or more", 'ES Data Entry'!H269= 8, "Unknown")</f>
        <v>#N/A</v>
      </c>
      <c r="I268" t="e" cm="1">
        <f t="array" ref="I268">_xlfn.IFS('ES Data Entry'!I269=1, "Hispanic/Latino", 'ES Data Entry'!I269=2, "Not Hispanic/Latino", 'ES Data Entry'!I269=3, "Other")</f>
        <v>#N/A</v>
      </c>
      <c r="J268" t="e" cm="1">
        <f t="array" ref="J268">_xlfn.IFS('ES Data Entry'!J269= 1, "Male", 'ES Data Entry'!J269= 2, "Female", 'ES Data Entry'!J269= 3, "Transgender Male", 'ES Data Entry'!J269= 4, "Transgender Female",'ES Data Entry'!J269= 5, "Non-binary", 'ES Data Entry'!J269= 6, "Other", 'ES Data Entry'!J269= 7, "Unknown")</f>
        <v>#N/A</v>
      </c>
      <c r="K268" s="180">
        <f>'ES Data Entry'!K269</f>
        <v>0</v>
      </c>
      <c r="L268" s="291" t="e">
        <f>'ES Data Entry'!#REF!</f>
        <v>#REF!</v>
      </c>
      <c r="M268" t="e">
        <f>'ES Raw Data'!N271</f>
        <v>#DIV/0!</v>
      </c>
      <c r="N268" t="e">
        <f>'ES Raw Data'!O271</f>
        <v>#DIV/0!</v>
      </c>
      <c r="O268" t="e">
        <f>'ES Raw Data'!P271</f>
        <v>#DIV/0!</v>
      </c>
      <c r="P268" t="e">
        <f>'ES Raw Data'!Q271</f>
        <v>#DIV/0!</v>
      </c>
      <c r="Q268" t="e">
        <f>'ES Raw Data'!R271</f>
        <v>#DIV/0!</v>
      </c>
      <c r="R268" t="e">
        <f>'ES Raw Data'!S271</f>
        <v>#DIV/0!</v>
      </c>
      <c r="S268" t="e">
        <f>'ES Raw Data'!T271</f>
        <v>#DIV/0!</v>
      </c>
      <c r="T268" t="e">
        <f>'ES Raw Data'!U271</f>
        <v>#DIV/0!</v>
      </c>
      <c r="U268" t="e">
        <f>'ES Raw Data'!V271</f>
        <v>#DIV/0!</v>
      </c>
      <c r="V268" t="e">
        <f>'ES Raw Data'!W271</f>
        <v>#DIV/0!</v>
      </c>
    </row>
    <row r="269" spans="1:22">
      <c r="A269">
        <f>'ES Data Entry'!D270</f>
        <v>0</v>
      </c>
      <c r="B269">
        <f>'ES Data Entry'!E270</f>
        <v>0</v>
      </c>
      <c r="C269">
        <f>'ES Data Entry'!F270</f>
        <v>0</v>
      </c>
      <c r="D269" s="180" t="e">
        <f>'ES Data Entry'!#REF!</f>
        <v>#REF!</v>
      </c>
      <c r="E269" t="str" cm="1">
        <f t="array" ref="E269">_xlfn.IFS('ES Data Entry'!G270=0,"Kindergarten",'ES Data Entry'!G270=1,"1st Grade",'ES Data Entry'!G270=2,"2nd Grade",'ES Data Entry'!G270=3,"3rd Grade",'ES Data Entry'!G270=4,"4th Grade",'ES Data Entry'!G270=5,"5th Grade")</f>
        <v>Kindergarten</v>
      </c>
      <c r="F269" t="e">
        <f>'ES Data Entry'!#REF!</f>
        <v>#REF!</v>
      </c>
      <c r="G269" t="e" cm="1">
        <f t="array" ref="G269">_xlfn.IFS('ES Data Entry'!L270=2, "Virtual", 'ES Data Entry'!L270=1, "In-person",'ES Data Entry'!L270=3, "Hybrid")</f>
        <v>#N/A</v>
      </c>
      <c r="H269" t="e" cm="1">
        <f t="array" ref="H269">_xlfn.IFS('ES Data Entry'!H270= 1, "American Indian/Alaskan Native", 'ES Data Entry'!H270= 2, "Asian", 'ES Data Entry'!H270= 3, "Native Hawaiian/Pacific Islander", 'ES Data Entry'!H270= 4, "Black/African American",'ES Data Entry'!H270= 5,  "White", 'ES Data Entry'!H270= 6, "Other", 'ES Data Entry'!H270= 7, "Two races or more", 'ES Data Entry'!H270= 8, "Unknown")</f>
        <v>#N/A</v>
      </c>
      <c r="I269" t="e" cm="1">
        <f t="array" ref="I269">_xlfn.IFS('ES Data Entry'!I270=1, "Hispanic/Latino", 'ES Data Entry'!I270=2, "Not Hispanic/Latino", 'ES Data Entry'!I270=3, "Other")</f>
        <v>#N/A</v>
      </c>
      <c r="J269" t="e" cm="1">
        <f t="array" ref="J269">_xlfn.IFS('ES Data Entry'!J270= 1, "Male", 'ES Data Entry'!J270= 2, "Female", 'ES Data Entry'!J270= 3, "Transgender Male", 'ES Data Entry'!J270= 4, "Transgender Female",'ES Data Entry'!J270= 5, "Non-binary", 'ES Data Entry'!J270= 6, "Other", 'ES Data Entry'!J270= 7, "Unknown")</f>
        <v>#N/A</v>
      </c>
      <c r="K269" s="180">
        <f>'ES Data Entry'!K270</f>
        <v>0</v>
      </c>
      <c r="L269" s="291" t="e">
        <f>'ES Data Entry'!#REF!</f>
        <v>#REF!</v>
      </c>
      <c r="M269" t="e">
        <f>'ES Raw Data'!N272</f>
        <v>#DIV/0!</v>
      </c>
      <c r="N269" t="e">
        <f>'ES Raw Data'!O272</f>
        <v>#DIV/0!</v>
      </c>
      <c r="O269" t="e">
        <f>'ES Raw Data'!P272</f>
        <v>#DIV/0!</v>
      </c>
      <c r="P269" t="e">
        <f>'ES Raw Data'!Q272</f>
        <v>#DIV/0!</v>
      </c>
      <c r="Q269" t="e">
        <f>'ES Raw Data'!R272</f>
        <v>#DIV/0!</v>
      </c>
      <c r="R269" t="e">
        <f>'ES Raw Data'!S272</f>
        <v>#DIV/0!</v>
      </c>
      <c r="S269" t="e">
        <f>'ES Raw Data'!T272</f>
        <v>#DIV/0!</v>
      </c>
      <c r="T269" t="e">
        <f>'ES Raw Data'!U272</f>
        <v>#DIV/0!</v>
      </c>
      <c r="U269" t="e">
        <f>'ES Raw Data'!V272</f>
        <v>#DIV/0!</v>
      </c>
      <c r="V269" t="e">
        <f>'ES Raw Data'!W272</f>
        <v>#DIV/0!</v>
      </c>
    </row>
    <row r="270" spans="1:22">
      <c r="A270">
        <f>'ES Data Entry'!D271</f>
        <v>0</v>
      </c>
      <c r="B270">
        <f>'ES Data Entry'!E271</f>
        <v>0</v>
      </c>
      <c r="C270">
        <f>'ES Data Entry'!F271</f>
        <v>0</v>
      </c>
      <c r="D270" s="180" t="e">
        <f>'ES Data Entry'!#REF!</f>
        <v>#REF!</v>
      </c>
      <c r="E270" t="str" cm="1">
        <f t="array" ref="E270">_xlfn.IFS('ES Data Entry'!G271=0,"Kindergarten",'ES Data Entry'!G271=1,"1st Grade",'ES Data Entry'!G271=2,"2nd Grade",'ES Data Entry'!G271=3,"3rd Grade",'ES Data Entry'!G271=4,"4th Grade",'ES Data Entry'!G271=5,"5th Grade")</f>
        <v>Kindergarten</v>
      </c>
      <c r="F270" t="e">
        <f>'ES Data Entry'!#REF!</f>
        <v>#REF!</v>
      </c>
      <c r="G270" t="e" cm="1">
        <f t="array" ref="G270">_xlfn.IFS('ES Data Entry'!L271=2, "Virtual", 'ES Data Entry'!L271=1, "In-person",'ES Data Entry'!L271=3, "Hybrid")</f>
        <v>#N/A</v>
      </c>
      <c r="H270" t="e" cm="1">
        <f t="array" ref="H270">_xlfn.IFS('ES Data Entry'!H271= 1, "American Indian/Alaskan Native", 'ES Data Entry'!H271= 2, "Asian", 'ES Data Entry'!H271= 3, "Native Hawaiian/Pacific Islander", 'ES Data Entry'!H271= 4, "Black/African American",'ES Data Entry'!H271= 5,  "White", 'ES Data Entry'!H271= 6, "Other", 'ES Data Entry'!H271= 7, "Two races or more", 'ES Data Entry'!H271= 8, "Unknown")</f>
        <v>#N/A</v>
      </c>
      <c r="I270" t="e" cm="1">
        <f t="array" ref="I270">_xlfn.IFS('ES Data Entry'!I271=1, "Hispanic/Latino", 'ES Data Entry'!I271=2, "Not Hispanic/Latino", 'ES Data Entry'!I271=3, "Other")</f>
        <v>#N/A</v>
      </c>
      <c r="J270" t="e" cm="1">
        <f t="array" ref="J270">_xlfn.IFS('ES Data Entry'!J271= 1, "Male", 'ES Data Entry'!J271= 2, "Female", 'ES Data Entry'!J271= 3, "Transgender Male", 'ES Data Entry'!J271= 4, "Transgender Female",'ES Data Entry'!J271= 5, "Non-binary", 'ES Data Entry'!J271= 6, "Other", 'ES Data Entry'!J271= 7, "Unknown")</f>
        <v>#N/A</v>
      </c>
      <c r="K270" s="180">
        <f>'ES Data Entry'!K271</f>
        <v>0</v>
      </c>
      <c r="L270" s="291" t="e">
        <f>'ES Data Entry'!#REF!</f>
        <v>#REF!</v>
      </c>
      <c r="M270" t="e">
        <f>'ES Raw Data'!N273</f>
        <v>#DIV/0!</v>
      </c>
      <c r="N270" t="e">
        <f>'ES Raw Data'!O273</f>
        <v>#DIV/0!</v>
      </c>
      <c r="O270" t="e">
        <f>'ES Raw Data'!P273</f>
        <v>#DIV/0!</v>
      </c>
      <c r="P270" t="e">
        <f>'ES Raw Data'!Q273</f>
        <v>#DIV/0!</v>
      </c>
      <c r="Q270" t="e">
        <f>'ES Raw Data'!R273</f>
        <v>#DIV/0!</v>
      </c>
      <c r="R270" t="e">
        <f>'ES Raw Data'!S273</f>
        <v>#DIV/0!</v>
      </c>
      <c r="S270" t="e">
        <f>'ES Raw Data'!T273</f>
        <v>#DIV/0!</v>
      </c>
      <c r="T270" t="e">
        <f>'ES Raw Data'!U273</f>
        <v>#DIV/0!</v>
      </c>
      <c r="U270" t="e">
        <f>'ES Raw Data'!V273</f>
        <v>#DIV/0!</v>
      </c>
      <c r="V270" t="e">
        <f>'ES Raw Data'!W273</f>
        <v>#DIV/0!</v>
      </c>
    </row>
    <row r="271" spans="1:22">
      <c r="A271">
        <f>'ES Data Entry'!D272</f>
        <v>0</v>
      </c>
      <c r="B271">
        <f>'ES Data Entry'!E272</f>
        <v>0</v>
      </c>
      <c r="C271">
        <f>'ES Data Entry'!F272</f>
        <v>0</v>
      </c>
      <c r="D271" s="180" t="e">
        <f>'ES Data Entry'!#REF!</f>
        <v>#REF!</v>
      </c>
      <c r="E271" t="str" cm="1">
        <f t="array" ref="E271">_xlfn.IFS('ES Data Entry'!G272=0,"Kindergarten",'ES Data Entry'!G272=1,"1st Grade",'ES Data Entry'!G272=2,"2nd Grade",'ES Data Entry'!G272=3,"3rd Grade",'ES Data Entry'!G272=4,"4th Grade",'ES Data Entry'!G272=5,"5th Grade")</f>
        <v>Kindergarten</v>
      </c>
      <c r="F271" t="e">
        <f>'ES Data Entry'!#REF!</f>
        <v>#REF!</v>
      </c>
      <c r="G271" t="e" cm="1">
        <f t="array" ref="G271">_xlfn.IFS('ES Data Entry'!L272=2, "Virtual", 'ES Data Entry'!L272=1, "In-person",'ES Data Entry'!L272=3, "Hybrid")</f>
        <v>#N/A</v>
      </c>
      <c r="H271" t="e" cm="1">
        <f t="array" ref="H271">_xlfn.IFS('ES Data Entry'!H272= 1, "American Indian/Alaskan Native", 'ES Data Entry'!H272= 2, "Asian", 'ES Data Entry'!H272= 3, "Native Hawaiian/Pacific Islander", 'ES Data Entry'!H272= 4, "Black/African American",'ES Data Entry'!H272= 5,  "White", 'ES Data Entry'!H272= 6, "Other", 'ES Data Entry'!H272= 7, "Two races or more", 'ES Data Entry'!H272= 8, "Unknown")</f>
        <v>#N/A</v>
      </c>
      <c r="I271" t="e" cm="1">
        <f t="array" ref="I271">_xlfn.IFS('ES Data Entry'!I272=1, "Hispanic/Latino", 'ES Data Entry'!I272=2, "Not Hispanic/Latino", 'ES Data Entry'!I272=3, "Other")</f>
        <v>#N/A</v>
      </c>
      <c r="J271" t="e" cm="1">
        <f t="array" ref="J271">_xlfn.IFS('ES Data Entry'!J272= 1, "Male", 'ES Data Entry'!J272= 2, "Female", 'ES Data Entry'!J272= 3, "Transgender Male", 'ES Data Entry'!J272= 4, "Transgender Female",'ES Data Entry'!J272= 5, "Non-binary", 'ES Data Entry'!J272= 6, "Other", 'ES Data Entry'!J272= 7, "Unknown")</f>
        <v>#N/A</v>
      </c>
      <c r="K271" s="180">
        <f>'ES Data Entry'!K272</f>
        <v>0</v>
      </c>
      <c r="L271" s="291" t="e">
        <f>'ES Data Entry'!#REF!</f>
        <v>#REF!</v>
      </c>
      <c r="M271" t="e">
        <f>'ES Raw Data'!N274</f>
        <v>#DIV/0!</v>
      </c>
      <c r="N271" t="e">
        <f>'ES Raw Data'!O274</f>
        <v>#DIV/0!</v>
      </c>
      <c r="O271" t="e">
        <f>'ES Raw Data'!P274</f>
        <v>#DIV/0!</v>
      </c>
      <c r="P271" t="e">
        <f>'ES Raw Data'!Q274</f>
        <v>#DIV/0!</v>
      </c>
      <c r="Q271" t="e">
        <f>'ES Raw Data'!R274</f>
        <v>#DIV/0!</v>
      </c>
      <c r="R271" t="e">
        <f>'ES Raw Data'!S274</f>
        <v>#DIV/0!</v>
      </c>
      <c r="S271" t="e">
        <f>'ES Raw Data'!T274</f>
        <v>#DIV/0!</v>
      </c>
      <c r="T271" t="e">
        <f>'ES Raw Data'!U274</f>
        <v>#DIV/0!</v>
      </c>
      <c r="U271" t="e">
        <f>'ES Raw Data'!V274</f>
        <v>#DIV/0!</v>
      </c>
      <c r="V271" t="e">
        <f>'ES Raw Data'!W274</f>
        <v>#DIV/0!</v>
      </c>
    </row>
    <row r="272" spans="1:22">
      <c r="A272">
        <f>'ES Data Entry'!D273</f>
        <v>0</v>
      </c>
      <c r="B272">
        <f>'ES Data Entry'!E273</f>
        <v>0</v>
      </c>
      <c r="C272">
        <f>'ES Data Entry'!F273</f>
        <v>0</v>
      </c>
      <c r="D272" s="180" t="e">
        <f>'ES Data Entry'!#REF!</f>
        <v>#REF!</v>
      </c>
      <c r="E272" t="str" cm="1">
        <f t="array" ref="E272">_xlfn.IFS('ES Data Entry'!G273=0,"Kindergarten",'ES Data Entry'!G273=1,"1st Grade",'ES Data Entry'!G273=2,"2nd Grade",'ES Data Entry'!G273=3,"3rd Grade",'ES Data Entry'!G273=4,"4th Grade",'ES Data Entry'!G273=5,"5th Grade")</f>
        <v>Kindergarten</v>
      </c>
      <c r="F272" t="e">
        <f>'ES Data Entry'!#REF!</f>
        <v>#REF!</v>
      </c>
      <c r="G272" t="e" cm="1">
        <f t="array" ref="G272">_xlfn.IFS('ES Data Entry'!L273=2, "Virtual", 'ES Data Entry'!L273=1, "In-person",'ES Data Entry'!L273=3, "Hybrid")</f>
        <v>#N/A</v>
      </c>
      <c r="H272" t="e" cm="1">
        <f t="array" ref="H272">_xlfn.IFS('ES Data Entry'!H273= 1, "American Indian/Alaskan Native", 'ES Data Entry'!H273= 2, "Asian", 'ES Data Entry'!H273= 3, "Native Hawaiian/Pacific Islander", 'ES Data Entry'!H273= 4, "Black/African American",'ES Data Entry'!H273= 5,  "White", 'ES Data Entry'!H273= 6, "Other", 'ES Data Entry'!H273= 7, "Two races or more", 'ES Data Entry'!H273= 8, "Unknown")</f>
        <v>#N/A</v>
      </c>
      <c r="I272" t="e" cm="1">
        <f t="array" ref="I272">_xlfn.IFS('ES Data Entry'!I273=1, "Hispanic/Latino", 'ES Data Entry'!I273=2, "Not Hispanic/Latino", 'ES Data Entry'!I273=3, "Other")</f>
        <v>#N/A</v>
      </c>
      <c r="J272" t="e" cm="1">
        <f t="array" ref="J272">_xlfn.IFS('ES Data Entry'!J273= 1, "Male", 'ES Data Entry'!J273= 2, "Female", 'ES Data Entry'!J273= 3, "Transgender Male", 'ES Data Entry'!J273= 4, "Transgender Female",'ES Data Entry'!J273= 5, "Non-binary", 'ES Data Entry'!J273= 6, "Other", 'ES Data Entry'!J273= 7, "Unknown")</f>
        <v>#N/A</v>
      </c>
      <c r="K272" s="180">
        <f>'ES Data Entry'!K273</f>
        <v>0</v>
      </c>
      <c r="L272" s="291" t="e">
        <f>'ES Data Entry'!#REF!</f>
        <v>#REF!</v>
      </c>
      <c r="M272" t="e">
        <f>'ES Raw Data'!N275</f>
        <v>#DIV/0!</v>
      </c>
      <c r="N272" t="e">
        <f>'ES Raw Data'!O275</f>
        <v>#DIV/0!</v>
      </c>
      <c r="O272" t="e">
        <f>'ES Raw Data'!P275</f>
        <v>#DIV/0!</v>
      </c>
      <c r="P272" t="e">
        <f>'ES Raw Data'!Q275</f>
        <v>#DIV/0!</v>
      </c>
      <c r="Q272" t="e">
        <f>'ES Raw Data'!R275</f>
        <v>#DIV/0!</v>
      </c>
      <c r="R272" t="e">
        <f>'ES Raw Data'!S275</f>
        <v>#DIV/0!</v>
      </c>
      <c r="S272" t="e">
        <f>'ES Raw Data'!T275</f>
        <v>#DIV/0!</v>
      </c>
      <c r="T272" t="e">
        <f>'ES Raw Data'!U275</f>
        <v>#DIV/0!</v>
      </c>
      <c r="U272" t="e">
        <f>'ES Raw Data'!V275</f>
        <v>#DIV/0!</v>
      </c>
      <c r="V272" t="e">
        <f>'ES Raw Data'!W275</f>
        <v>#DIV/0!</v>
      </c>
    </row>
    <row r="273" spans="1:22">
      <c r="A273">
        <f>'ES Data Entry'!D274</f>
        <v>0</v>
      </c>
      <c r="B273">
        <f>'ES Data Entry'!E274</f>
        <v>0</v>
      </c>
      <c r="C273">
        <f>'ES Data Entry'!F274</f>
        <v>0</v>
      </c>
      <c r="D273" s="180" t="e">
        <f>'ES Data Entry'!#REF!</f>
        <v>#REF!</v>
      </c>
      <c r="E273" t="str" cm="1">
        <f t="array" ref="E273">_xlfn.IFS('ES Data Entry'!G274=0,"Kindergarten",'ES Data Entry'!G274=1,"1st Grade",'ES Data Entry'!G274=2,"2nd Grade",'ES Data Entry'!G274=3,"3rd Grade",'ES Data Entry'!G274=4,"4th Grade",'ES Data Entry'!G274=5,"5th Grade")</f>
        <v>Kindergarten</v>
      </c>
      <c r="F273" t="e">
        <f>'ES Data Entry'!#REF!</f>
        <v>#REF!</v>
      </c>
      <c r="G273" t="e" cm="1">
        <f t="array" ref="G273">_xlfn.IFS('ES Data Entry'!L274=2, "Virtual", 'ES Data Entry'!L274=1, "In-person",'ES Data Entry'!L274=3, "Hybrid")</f>
        <v>#N/A</v>
      </c>
      <c r="H273" t="e" cm="1">
        <f t="array" ref="H273">_xlfn.IFS('ES Data Entry'!H274= 1, "American Indian/Alaskan Native", 'ES Data Entry'!H274= 2, "Asian", 'ES Data Entry'!H274= 3, "Native Hawaiian/Pacific Islander", 'ES Data Entry'!H274= 4, "Black/African American",'ES Data Entry'!H274= 5,  "White", 'ES Data Entry'!H274= 6, "Other", 'ES Data Entry'!H274= 7, "Two races or more", 'ES Data Entry'!H274= 8, "Unknown")</f>
        <v>#N/A</v>
      </c>
      <c r="I273" t="e" cm="1">
        <f t="array" ref="I273">_xlfn.IFS('ES Data Entry'!I274=1, "Hispanic/Latino", 'ES Data Entry'!I274=2, "Not Hispanic/Latino", 'ES Data Entry'!I274=3, "Other")</f>
        <v>#N/A</v>
      </c>
      <c r="J273" t="e" cm="1">
        <f t="array" ref="J273">_xlfn.IFS('ES Data Entry'!J274= 1, "Male", 'ES Data Entry'!J274= 2, "Female", 'ES Data Entry'!J274= 3, "Transgender Male", 'ES Data Entry'!J274= 4, "Transgender Female",'ES Data Entry'!J274= 5, "Non-binary", 'ES Data Entry'!J274= 6, "Other", 'ES Data Entry'!J274= 7, "Unknown")</f>
        <v>#N/A</v>
      </c>
      <c r="K273" s="180">
        <f>'ES Data Entry'!K274</f>
        <v>0</v>
      </c>
      <c r="L273" s="291" t="e">
        <f>'ES Data Entry'!#REF!</f>
        <v>#REF!</v>
      </c>
      <c r="M273" t="e">
        <f>'ES Raw Data'!N276</f>
        <v>#DIV/0!</v>
      </c>
      <c r="N273" t="e">
        <f>'ES Raw Data'!O276</f>
        <v>#DIV/0!</v>
      </c>
      <c r="O273" t="e">
        <f>'ES Raw Data'!P276</f>
        <v>#DIV/0!</v>
      </c>
      <c r="P273" t="e">
        <f>'ES Raw Data'!Q276</f>
        <v>#DIV/0!</v>
      </c>
      <c r="Q273" t="e">
        <f>'ES Raw Data'!R276</f>
        <v>#DIV/0!</v>
      </c>
      <c r="R273" t="e">
        <f>'ES Raw Data'!S276</f>
        <v>#DIV/0!</v>
      </c>
      <c r="S273" t="e">
        <f>'ES Raw Data'!T276</f>
        <v>#DIV/0!</v>
      </c>
      <c r="T273" t="e">
        <f>'ES Raw Data'!U276</f>
        <v>#DIV/0!</v>
      </c>
      <c r="U273" t="e">
        <f>'ES Raw Data'!V276</f>
        <v>#DIV/0!</v>
      </c>
      <c r="V273" t="e">
        <f>'ES Raw Data'!W276</f>
        <v>#DIV/0!</v>
      </c>
    </row>
    <row r="274" spans="1:22">
      <c r="A274">
        <f>'ES Data Entry'!D275</f>
        <v>0</v>
      </c>
      <c r="B274">
        <f>'ES Data Entry'!E275</f>
        <v>0</v>
      </c>
      <c r="C274">
        <f>'ES Data Entry'!F275</f>
        <v>0</v>
      </c>
      <c r="D274" s="180" t="e">
        <f>'ES Data Entry'!#REF!</f>
        <v>#REF!</v>
      </c>
      <c r="E274" t="str" cm="1">
        <f t="array" ref="E274">_xlfn.IFS('ES Data Entry'!G275=0,"Kindergarten",'ES Data Entry'!G275=1,"1st Grade",'ES Data Entry'!G275=2,"2nd Grade",'ES Data Entry'!G275=3,"3rd Grade",'ES Data Entry'!G275=4,"4th Grade",'ES Data Entry'!G275=5,"5th Grade")</f>
        <v>Kindergarten</v>
      </c>
      <c r="F274" t="e">
        <f>'ES Data Entry'!#REF!</f>
        <v>#REF!</v>
      </c>
      <c r="G274" t="e" cm="1">
        <f t="array" ref="G274">_xlfn.IFS('ES Data Entry'!L275=2, "Virtual", 'ES Data Entry'!L275=1, "In-person",'ES Data Entry'!L275=3, "Hybrid")</f>
        <v>#N/A</v>
      </c>
      <c r="H274" t="e" cm="1">
        <f t="array" ref="H274">_xlfn.IFS('ES Data Entry'!H275= 1, "American Indian/Alaskan Native", 'ES Data Entry'!H275= 2, "Asian", 'ES Data Entry'!H275= 3, "Native Hawaiian/Pacific Islander", 'ES Data Entry'!H275= 4, "Black/African American",'ES Data Entry'!H275= 5,  "White", 'ES Data Entry'!H275= 6, "Other", 'ES Data Entry'!H275= 7, "Two races or more", 'ES Data Entry'!H275= 8, "Unknown")</f>
        <v>#N/A</v>
      </c>
      <c r="I274" t="e" cm="1">
        <f t="array" ref="I274">_xlfn.IFS('ES Data Entry'!I275=1, "Hispanic/Latino", 'ES Data Entry'!I275=2, "Not Hispanic/Latino", 'ES Data Entry'!I275=3, "Other")</f>
        <v>#N/A</v>
      </c>
      <c r="J274" t="e" cm="1">
        <f t="array" ref="J274">_xlfn.IFS('ES Data Entry'!J275= 1, "Male", 'ES Data Entry'!J275= 2, "Female", 'ES Data Entry'!J275= 3, "Transgender Male", 'ES Data Entry'!J275= 4, "Transgender Female",'ES Data Entry'!J275= 5, "Non-binary", 'ES Data Entry'!J275= 6, "Other", 'ES Data Entry'!J275= 7, "Unknown")</f>
        <v>#N/A</v>
      </c>
      <c r="K274" s="180">
        <f>'ES Data Entry'!K275</f>
        <v>0</v>
      </c>
      <c r="L274" s="291" t="e">
        <f>'ES Data Entry'!#REF!</f>
        <v>#REF!</v>
      </c>
      <c r="M274" t="e">
        <f>'ES Raw Data'!N277</f>
        <v>#DIV/0!</v>
      </c>
      <c r="N274" t="e">
        <f>'ES Raw Data'!O277</f>
        <v>#DIV/0!</v>
      </c>
      <c r="O274" t="e">
        <f>'ES Raw Data'!P277</f>
        <v>#DIV/0!</v>
      </c>
      <c r="P274" t="e">
        <f>'ES Raw Data'!Q277</f>
        <v>#DIV/0!</v>
      </c>
      <c r="Q274" t="e">
        <f>'ES Raw Data'!R277</f>
        <v>#DIV/0!</v>
      </c>
      <c r="R274" t="e">
        <f>'ES Raw Data'!S277</f>
        <v>#DIV/0!</v>
      </c>
      <c r="S274" t="e">
        <f>'ES Raw Data'!T277</f>
        <v>#DIV/0!</v>
      </c>
      <c r="T274" t="e">
        <f>'ES Raw Data'!U277</f>
        <v>#DIV/0!</v>
      </c>
      <c r="U274" t="e">
        <f>'ES Raw Data'!V277</f>
        <v>#DIV/0!</v>
      </c>
      <c r="V274" t="e">
        <f>'ES Raw Data'!W277</f>
        <v>#DIV/0!</v>
      </c>
    </row>
    <row r="275" spans="1:22">
      <c r="A275">
        <f>'ES Data Entry'!D276</f>
        <v>0</v>
      </c>
      <c r="B275">
        <f>'ES Data Entry'!E276</f>
        <v>0</v>
      </c>
      <c r="C275">
        <f>'ES Data Entry'!F276</f>
        <v>0</v>
      </c>
      <c r="D275" s="180" t="e">
        <f>'ES Data Entry'!#REF!</f>
        <v>#REF!</v>
      </c>
      <c r="E275" t="str" cm="1">
        <f t="array" ref="E275">_xlfn.IFS('ES Data Entry'!G276=0,"Kindergarten",'ES Data Entry'!G276=1,"1st Grade",'ES Data Entry'!G276=2,"2nd Grade",'ES Data Entry'!G276=3,"3rd Grade",'ES Data Entry'!G276=4,"4th Grade",'ES Data Entry'!G276=5,"5th Grade")</f>
        <v>Kindergarten</v>
      </c>
      <c r="F275" t="e">
        <f>'ES Data Entry'!#REF!</f>
        <v>#REF!</v>
      </c>
      <c r="G275" t="e" cm="1">
        <f t="array" ref="G275">_xlfn.IFS('ES Data Entry'!L276=2, "Virtual", 'ES Data Entry'!L276=1, "In-person",'ES Data Entry'!L276=3, "Hybrid")</f>
        <v>#N/A</v>
      </c>
      <c r="H275" t="e" cm="1">
        <f t="array" ref="H275">_xlfn.IFS('ES Data Entry'!H276= 1, "American Indian/Alaskan Native", 'ES Data Entry'!H276= 2, "Asian", 'ES Data Entry'!H276= 3, "Native Hawaiian/Pacific Islander", 'ES Data Entry'!H276= 4, "Black/African American",'ES Data Entry'!H276= 5,  "White", 'ES Data Entry'!H276= 6, "Other", 'ES Data Entry'!H276= 7, "Two races or more", 'ES Data Entry'!H276= 8, "Unknown")</f>
        <v>#N/A</v>
      </c>
      <c r="I275" t="e" cm="1">
        <f t="array" ref="I275">_xlfn.IFS('ES Data Entry'!I276=1, "Hispanic/Latino", 'ES Data Entry'!I276=2, "Not Hispanic/Latino", 'ES Data Entry'!I276=3, "Other")</f>
        <v>#N/A</v>
      </c>
      <c r="J275" t="e" cm="1">
        <f t="array" ref="J275">_xlfn.IFS('ES Data Entry'!J276= 1, "Male", 'ES Data Entry'!J276= 2, "Female", 'ES Data Entry'!J276= 3, "Transgender Male", 'ES Data Entry'!J276= 4, "Transgender Female",'ES Data Entry'!J276= 5, "Non-binary", 'ES Data Entry'!J276= 6, "Other", 'ES Data Entry'!J276= 7, "Unknown")</f>
        <v>#N/A</v>
      </c>
      <c r="K275" s="180">
        <f>'ES Data Entry'!K276</f>
        <v>0</v>
      </c>
      <c r="L275" s="291" t="e">
        <f>'ES Data Entry'!#REF!</f>
        <v>#REF!</v>
      </c>
      <c r="M275" t="e">
        <f>'ES Raw Data'!N278</f>
        <v>#DIV/0!</v>
      </c>
      <c r="N275" t="e">
        <f>'ES Raw Data'!O278</f>
        <v>#DIV/0!</v>
      </c>
      <c r="O275" t="e">
        <f>'ES Raw Data'!P278</f>
        <v>#DIV/0!</v>
      </c>
      <c r="P275" t="e">
        <f>'ES Raw Data'!Q278</f>
        <v>#DIV/0!</v>
      </c>
      <c r="Q275" t="e">
        <f>'ES Raw Data'!R278</f>
        <v>#DIV/0!</v>
      </c>
      <c r="R275" t="e">
        <f>'ES Raw Data'!S278</f>
        <v>#DIV/0!</v>
      </c>
      <c r="S275" t="e">
        <f>'ES Raw Data'!T278</f>
        <v>#DIV/0!</v>
      </c>
      <c r="T275" t="e">
        <f>'ES Raw Data'!U278</f>
        <v>#DIV/0!</v>
      </c>
      <c r="U275" t="e">
        <f>'ES Raw Data'!V278</f>
        <v>#DIV/0!</v>
      </c>
      <c r="V275" t="e">
        <f>'ES Raw Data'!W278</f>
        <v>#DIV/0!</v>
      </c>
    </row>
    <row r="276" spans="1:22">
      <c r="A276">
        <f>'ES Data Entry'!D277</f>
        <v>0</v>
      </c>
      <c r="B276">
        <f>'ES Data Entry'!E277</f>
        <v>0</v>
      </c>
      <c r="C276">
        <f>'ES Data Entry'!F277</f>
        <v>0</v>
      </c>
      <c r="D276" s="180" t="e">
        <f>'ES Data Entry'!#REF!</f>
        <v>#REF!</v>
      </c>
      <c r="E276" t="str" cm="1">
        <f t="array" ref="E276">_xlfn.IFS('ES Data Entry'!G277=0,"Kindergarten",'ES Data Entry'!G277=1,"1st Grade",'ES Data Entry'!G277=2,"2nd Grade",'ES Data Entry'!G277=3,"3rd Grade",'ES Data Entry'!G277=4,"4th Grade",'ES Data Entry'!G277=5,"5th Grade")</f>
        <v>Kindergarten</v>
      </c>
      <c r="F276" t="e">
        <f>'ES Data Entry'!#REF!</f>
        <v>#REF!</v>
      </c>
      <c r="G276" t="e" cm="1">
        <f t="array" ref="G276">_xlfn.IFS('ES Data Entry'!L277=2, "Virtual", 'ES Data Entry'!L277=1, "In-person",'ES Data Entry'!L277=3, "Hybrid")</f>
        <v>#N/A</v>
      </c>
      <c r="H276" t="e" cm="1">
        <f t="array" ref="H276">_xlfn.IFS('ES Data Entry'!H277= 1, "American Indian/Alaskan Native", 'ES Data Entry'!H277= 2, "Asian", 'ES Data Entry'!H277= 3, "Native Hawaiian/Pacific Islander", 'ES Data Entry'!H277= 4, "Black/African American",'ES Data Entry'!H277= 5,  "White", 'ES Data Entry'!H277= 6, "Other", 'ES Data Entry'!H277= 7, "Two races or more", 'ES Data Entry'!H277= 8, "Unknown")</f>
        <v>#N/A</v>
      </c>
      <c r="I276" t="e" cm="1">
        <f t="array" ref="I276">_xlfn.IFS('ES Data Entry'!I277=1, "Hispanic/Latino", 'ES Data Entry'!I277=2, "Not Hispanic/Latino", 'ES Data Entry'!I277=3, "Other")</f>
        <v>#N/A</v>
      </c>
      <c r="J276" t="e" cm="1">
        <f t="array" ref="J276">_xlfn.IFS('ES Data Entry'!J277= 1, "Male", 'ES Data Entry'!J277= 2, "Female", 'ES Data Entry'!J277= 3, "Transgender Male", 'ES Data Entry'!J277= 4, "Transgender Female",'ES Data Entry'!J277= 5, "Non-binary", 'ES Data Entry'!J277= 6, "Other", 'ES Data Entry'!J277= 7, "Unknown")</f>
        <v>#N/A</v>
      </c>
      <c r="K276" s="180">
        <f>'ES Data Entry'!K277</f>
        <v>0</v>
      </c>
      <c r="L276" s="291" t="e">
        <f>'ES Data Entry'!#REF!</f>
        <v>#REF!</v>
      </c>
      <c r="M276" t="e">
        <f>'ES Raw Data'!N279</f>
        <v>#DIV/0!</v>
      </c>
      <c r="N276" t="e">
        <f>'ES Raw Data'!O279</f>
        <v>#DIV/0!</v>
      </c>
      <c r="O276" t="e">
        <f>'ES Raw Data'!P279</f>
        <v>#DIV/0!</v>
      </c>
      <c r="P276" t="e">
        <f>'ES Raw Data'!Q279</f>
        <v>#DIV/0!</v>
      </c>
      <c r="Q276" t="e">
        <f>'ES Raw Data'!R279</f>
        <v>#DIV/0!</v>
      </c>
      <c r="R276" t="e">
        <f>'ES Raw Data'!S279</f>
        <v>#DIV/0!</v>
      </c>
      <c r="S276" t="e">
        <f>'ES Raw Data'!T279</f>
        <v>#DIV/0!</v>
      </c>
      <c r="T276" t="e">
        <f>'ES Raw Data'!U279</f>
        <v>#DIV/0!</v>
      </c>
      <c r="U276" t="e">
        <f>'ES Raw Data'!V279</f>
        <v>#DIV/0!</v>
      </c>
      <c r="V276" t="e">
        <f>'ES Raw Data'!W279</f>
        <v>#DIV/0!</v>
      </c>
    </row>
    <row r="277" spans="1:22">
      <c r="A277">
        <f>'ES Data Entry'!D278</f>
        <v>0</v>
      </c>
      <c r="B277">
        <f>'ES Data Entry'!E278</f>
        <v>0</v>
      </c>
      <c r="C277">
        <f>'ES Data Entry'!F278</f>
        <v>0</v>
      </c>
      <c r="D277" s="180" t="e">
        <f>'ES Data Entry'!#REF!</f>
        <v>#REF!</v>
      </c>
      <c r="E277" t="str" cm="1">
        <f t="array" ref="E277">_xlfn.IFS('ES Data Entry'!G278=0,"Kindergarten",'ES Data Entry'!G278=1,"1st Grade",'ES Data Entry'!G278=2,"2nd Grade",'ES Data Entry'!G278=3,"3rd Grade",'ES Data Entry'!G278=4,"4th Grade",'ES Data Entry'!G278=5,"5th Grade")</f>
        <v>Kindergarten</v>
      </c>
      <c r="F277" t="e">
        <f>'ES Data Entry'!#REF!</f>
        <v>#REF!</v>
      </c>
      <c r="G277" t="e" cm="1">
        <f t="array" ref="G277">_xlfn.IFS('ES Data Entry'!L278=2, "Virtual", 'ES Data Entry'!L278=1, "In-person",'ES Data Entry'!L278=3, "Hybrid")</f>
        <v>#N/A</v>
      </c>
      <c r="H277" t="e" cm="1">
        <f t="array" ref="H277">_xlfn.IFS('ES Data Entry'!H278= 1, "American Indian/Alaskan Native", 'ES Data Entry'!H278= 2, "Asian", 'ES Data Entry'!H278= 3, "Native Hawaiian/Pacific Islander", 'ES Data Entry'!H278= 4, "Black/African American",'ES Data Entry'!H278= 5,  "White", 'ES Data Entry'!H278= 6, "Other", 'ES Data Entry'!H278= 7, "Two races or more", 'ES Data Entry'!H278= 8, "Unknown")</f>
        <v>#N/A</v>
      </c>
      <c r="I277" t="e" cm="1">
        <f t="array" ref="I277">_xlfn.IFS('ES Data Entry'!I278=1, "Hispanic/Latino", 'ES Data Entry'!I278=2, "Not Hispanic/Latino", 'ES Data Entry'!I278=3, "Other")</f>
        <v>#N/A</v>
      </c>
      <c r="J277" t="e" cm="1">
        <f t="array" ref="J277">_xlfn.IFS('ES Data Entry'!J278= 1, "Male", 'ES Data Entry'!J278= 2, "Female", 'ES Data Entry'!J278= 3, "Transgender Male", 'ES Data Entry'!J278= 4, "Transgender Female",'ES Data Entry'!J278= 5, "Non-binary", 'ES Data Entry'!J278= 6, "Other", 'ES Data Entry'!J278= 7, "Unknown")</f>
        <v>#N/A</v>
      </c>
      <c r="K277" s="180">
        <f>'ES Data Entry'!K278</f>
        <v>0</v>
      </c>
      <c r="L277" s="291" t="e">
        <f>'ES Data Entry'!#REF!</f>
        <v>#REF!</v>
      </c>
      <c r="M277" t="e">
        <f>'ES Raw Data'!N280</f>
        <v>#DIV/0!</v>
      </c>
      <c r="N277" t="e">
        <f>'ES Raw Data'!O280</f>
        <v>#DIV/0!</v>
      </c>
      <c r="O277" t="e">
        <f>'ES Raw Data'!P280</f>
        <v>#DIV/0!</v>
      </c>
      <c r="P277" t="e">
        <f>'ES Raw Data'!Q280</f>
        <v>#DIV/0!</v>
      </c>
      <c r="Q277" t="e">
        <f>'ES Raw Data'!R280</f>
        <v>#DIV/0!</v>
      </c>
      <c r="R277" t="e">
        <f>'ES Raw Data'!S280</f>
        <v>#DIV/0!</v>
      </c>
      <c r="S277" t="e">
        <f>'ES Raw Data'!T280</f>
        <v>#DIV/0!</v>
      </c>
      <c r="T277" t="e">
        <f>'ES Raw Data'!U280</f>
        <v>#DIV/0!</v>
      </c>
      <c r="U277" t="e">
        <f>'ES Raw Data'!V280</f>
        <v>#DIV/0!</v>
      </c>
      <c r="V277" t="e">
        <f>'ES Raw Data'!W280</f>
        <v>#DIV/0!</v>
      </c>
    </row>
    <row r="278" spans="1:22">
      <c r="A278">
        <f>'ES Data Entry'!D279</f>
        <v>0</v>
      </c>
      <c r="B278">
        <f>'ES Data Entry'!E279</f>
        <v>0</v>
      </c>
      <c r="C278">
        <f>'ES Data Entry'!F279</f>
        <v>0</v>
      </c>
      <c r="D278" s="180" t="e">
        <f>'ES Data Entry'!#REF!</f>
        <v>#REF!</v>
      </c>
      <c r="E278" t="str" cm="1">
        <f t="array" ref="E278">_xlfn.IFS('ES Data Entry'!G279=0,"Kindergarten",'ES Data Entry'!G279=1,"1st Grade",'ES Data Entry'!G279=2,"2nd Grade",'ES Data Entry'!G279=3,"3rd Grade",'ES Data Entry'!G279=4,"4th Grade",'ES Data Entry'!G279=5,"5th Grade")</f>
        <v>Kindergarten</v>
      </c>
      <c r="F278" t="e">
        <f>'ES Data Entry'!#REF!</f>
        <v>#REF!</v>
      </c>
      <c r="G278" t="e" cm="1">
        <f t="array" ref="G278">_xlfn.IFS('ES Data Entry'!L279=2, "Virtual", 'ES Data Entry'!L279=1, "In-person",'ES Data Entry'!L279=3, "Hybrid")</f>
        <v>#N/A</v>
      </c>
      <c r="H278" t="e" cm="1">
        <f t="array" ref="H278">_xlfn.IFS('ES Data Entry'!H279= 1, "American Indian/Alaskan Native", 'ES Data Entry'!H279= 2, "Asian", 'ES Data Entry'!H279= 3, "Native Hawaiian/Pacific Islander", 'ES Data Entry'!H279= 4, "Black/African American",'ES Data Entry'!H279= 5,  "White", 'ES Data Entry'!H279= 6, "Other", 'ES Data Entry'!H279= 7, "Two races or more", 'ES Data Entry'!H279= 8, "Unknown")</f>
        <v>#N/A</v>
      </c>
      <c r="I278" t="e" cm="1">
        <f t="array" ref="I278">_xlfn.IFS('ES Data Entry'!I279=1, "Hispanic/Latino", 'ES Data Entry'!I279=2, "Not Hispanic/Latino", 'ES Data Entry'!I279=3, "Other")</f>
        <v>#N/A</v>
      </c>
      <c r="J278" t="e" cm="1">
        <f t="array" ref="J278">_xlfn.IFS('ES Data Entry'!J279= 1, "Male", 'ES Data Entry'!J279= 2, "Female", 'ES Data Entry'!J279= 3, "Transgender Male", 'ES Data Entry'!J279= 4, "Transgender Female",'ES Data Entry'!J279= 5, "Non-binary", 'ES Data Entry'!J279= 6, "Other", 'ES Data Entry'!J279= 7, "Unknown")</f>
        <v>#N/A</v>
      </c>
      <c r="K278" s="180">
        <f>'ES Data Entry'!K279</f>
        <v>0</v>
      </c>
      <c r="L278" s="291" t="e">
        <f>'ES Data Entry'!#REF!</f>
        <v>#REF!</v>
      </c>
      <c r="M278" t="e">
        <f>'ES Raw Data'!N281</f>
        <v>#DIV/0!</v>
      </c>
      <c r="N278" t="e">
        <f>'ES Raw Data'!O281</f>
        <v>#DIV/0!</v>
      </c>
      <c r="O278" t="e">
        <f>'ES Raw Data'!P281</f>
        <v>#DIV/0!</v>
      </c>
      <c r="P278" t="e">
        <f>'ES Raw Data'!Q281</f>
        <v>#DIV/0!</v>
      </c>
      <c r="Q278" t="e">
        <f>'ES Raw Data'!R281</f>
        <v>#DIV/0!</v>
      </c>
      <c r="R278" t="e">
        <f>'ES Raw Data'!S281</f>
        <v>#DIV/0!</v>
      </c>
      <c r="S278" t="e">
        <f>'ES Raw Data'!T281</f>
        <v>#DIV/0!</v>
      </c>
      <c r="T278" t="e">
        <f>'ES Raw Data'!U281</f>
        <v>#DIV/0!</v>
      </c>
      <c r="U278" t="e">
        <f>'ES Raw Data'!V281</f>
        <v>#DIV/0!</v>
      </c>
      <c r="V278" t="e">
        <f>'ES Raw Data'!W281</f>
        <v>#DIV/0!</v>
      </c>
    </row>
    <row r="279" spans="1:22">
      <c r="A279">
        <f>'ES Data Entry'!D280</f>
        <v>0</v>
      </c>
      <c r="B279">
        <f>'ES Data Entry'!E280</f>
        <v>0</v>
      </c>
      <c r="C279">
        <f>'ES Data Entry'!F280</f>
        <v>0</v>
      </c>
      <c r="D279" s="180" t="e">
        <f>'ES Data Entry'!#REF!</f>
        <v>#REF!</v>
      </c>
      <c r="E279" t="str" cm="1">
        <f t="array" ref="E279">_xlfn.IFS('ES Data Entry'!G280=0,"Kindergarten",'ES Data Entry'!G280=1,"1st Grade",'ES Data Entry'!G280=2,"2nd Grade",'ES Data Entry'!G280=3,"3rd Grade",'ES Data Entry'!G280=4,"4th Grade",'ES Data Entry'!G280=5,"5th Grade")</f>
        <v>Kindergarten</v>
      </c>
      <c r="F279" t="e">
        <f>'ES Data Entry'!#REF!</f>
        <v>#REF!</v>
      </c>
      <c r="G279" t="e" cm="1">
        <f t="array" ref="G279">_xlfn.IFS('ES Data Entry'!L280=2, "Virtual", 'ES Data Entry'!L280=1, "In-person",'ES Data Entry'!L280=3, "Hybrid")</f>
        <v>#N/A</v>
      </c>
      <c r="H279" t="e" cm="1">
        <f t="array" ref="H279">_xlfn.IFS('ES Data Entry'!H280= 1, "American Indian/Alaskan Native", 'ES Data Entry'!H280= 2, "Asian", 'ES Data Entry'!H280= 3, "Native Hawaiian/Pacific Islander", 'ES Data Entry'!H280= 4, "Black/African American",'ES Data Entry'!H280= 5,  "White", 'ES Data Entry'!H280= 6, "Other", 'ES Data Entry'!H280= 7, "Two races or more", 'ES Data Entry'!H280= 8, "Unknown")</f>
        <v>#N/A</v>
      </c>
      <c r="I279" t="e" cm="1">
        <f t="array" ref="I279">_xlfn.IFS('ES Data Entry'!I280=1, "Hispanic/Latino", 'ES Data Entry'!I280=2, "Not Hispanic/Latino", 'ES Data Entry'!I280=3, "Other")</f>
        <v>#N/A</v>
      </c>
      <c r="J279" t="e" cm="1">
        <f t="array" ref="J279">_xlfn.IFS('ES Data Entry'!J280= 1, "Male", 'ES Data Entry'!J280= 2, "Female", 'ES Data Entry'!J280= 3, "Transgender Male", 'ES Data Entry'!J280= 4, "Transgender Female",'ES Data Entry'!J280= 5, "Non-binary", 'ES Data Entry'!J280= 6, "Other", 'ES Data Entry'!J280= 7, "Unknown")</f>
        <v>#N/A</v>
      </c>
      <c r="K279" s="180">
        <f>'ES Data Entry'!K280</f>
        <v>0</v>
      </c>
      <c r="L279" s="291" t="e">
        <f>'ES Data Entry'!#REF!</f>
        <v>#REF!</v>
      </c>
      <c r="M279" t="e">
        <f>'ES Raw Data'!N282</f>
        <v>#DIV/0!</v>
      </c>
      <c r="N279" t="e">
        <f>'ES Raw Data'!O282</f>
        <v>#DIV/0!</v>
      </c>
      <c r="O279" t="e">
        <f>'ES Raw Data'!P282</f>
        <v>#DIV/0!</v>
      </c>
      <c r="P279" t="e">
        <f>'ES Raw Data'!Q282</f>
        <v>#DIV/0!</v>
      </c>
      <c r="Q279" t="e">
        <f>'ES Raw Data'!R282</f>
        <v>#DIV/0!</v>
      </c>
      <c r="R279" t="e">
        <f>'ES Raw Data'!S282</f>
        <v>#DIV/0!</v>
      </c>
      <c r="S279" t="e">
        <f>'ES Raw Data'!T282</f>
        <v>#DIV/0!</v>
      </c>
      <c r="T279" t="e">
        <f>'ES Raw Data'!U282</f>
        <v>#DIV/0!</v>
      </c>
      <c r="U279" t="e">
        <f>'ES Raw Data'!V282</f>
        <v>#DIV/0!</v>
      </c>
      <c r="V279" t="e">
        <f>'ES Raw Data'!W282</f>
        <v>#DIV/0!</v>
      </c>
    </row>
    <row r="280" spans="1:22">
      <c r="A280">
        <f>'ES Data Entry'!D281</f>
        <v>0</v>
      </c>
      <c r="B280">
        <f>'ES Data Entry'!E281</f>
        <v>0</v>
      </c>
      <c r="C280">
        <f>'ES Data Entry'!F281</f>
        <v>0</v>
      </c>
      <c r="D280" s="180" t="e">
        <f>'ES Data Entry'!#REF!</f>
        <v>#REF!</v>
      </c>
      <c r="E280" t="str" cm="1">
        <f t="array" ref="E280">_xlfn.IFS('ES Data Entry'!G281=0,"Kindergarten",'ES Data Entry'!G281=1,"1st Grade",'ES Data Entry'!G281=2,"2nd Grade",'ES Data Entry'!G281=3,"3rd Grade",'ES Data Entry'!G281=4,"4th Grade",'ES Data Entry'!G281=5,"5th Grade")</f>
        <v>Kindergarten</v>
      </c>
      <c r="F280" t="e">
        <f>'ES Data Entry'!#REF!</f>
        <v>#REF!</v>
      </c>
      <c r="G280" t="e" cm="1">
        <f t="array" ref="G280">_xlfn.IFS('ES Data Entry'!L281=2, "Virtual", 'ES Data Entry'!L281=1, "In-person",'ES Data Entry'!L281=3, "Hybrid")</f>
        <v>#N/A</v>
      </c>
      <c r="H280" t="e" cm="1">
        <f t="array" ref="H280">_xlfn.IFS('ES Data Entry'!H281= 1, "American Indian/Alaskan Native", 'ES Data Entry'!H281= 2, "Asian", 'ES Data Entry'!H281= 3, "Native Hawaiian/Pacific Islander", 'ES Data Entry'!H281= 4, "Black/African American",'ES Data Entry'!H281= 5,  "White", 'ES Data Entry'!H281= 6, "Other", 'ES Data Entry'!H281= 7, "Two races or more", 'ES Data Entry'!H281= 8, "Unknown")</f>
        <v>#N/A</v>
      </c>
      <c r="I280" t="e" cm="1">
        <f t="array" ref="I280">_xlfn.IFS('ES Data Entry'!I281=1, "Hispanic/Latino", 'ES Data Entry'!I281=2, "Not Hispanic/Latino", 'ES Data Entry'!I281=3, "Other")</f>
        <v>#N/A</v>
      </c>
      <c r="J280" t="e" cm="1">
        <f t="array" ref="J280">_xlfn.IFS('ES Data Entry'!J281= 1, "Male", 'ES Data Entry'!J281= 2, "Female", 'ES Data Entry'!J281= 3, "Transgender Male", 'ES Data Entry'!J281= 4, "Transgender Female",'ES Data Entry'!J281= 5, "Non-binary", 'ES Data Entry'!J281= 6, "Other", 'ES Data Entry'!J281= 7, "Unknown")</f>
        <v>#N/A</v>
      </c>
      <c r="K280" s="180">
        <f>'ES Data Entry'!K281</f>
        <v>0</v>
      </c>
      <c r="L280" s="291" t="e">
        <f>'ES Data Entry'!#REF!</f>
        <v>#REF!</v>
      </c>
      <c r="M280" t="e">
        <f>'ES Raw Data'!N283</f>
        <v>#DIV/0!</v>
      </c>
      <c r="N280" t="e">
        <f>'ES Raw Data'!O283</f>
        <v>#DIV/0!</v>
      </c>
      <c r="O280" t="e">
        <f>'ES Raw Data'!P283</f>
        <v>#DIV/0!</v>
      </c>
      <c r="P280" t="e">
        <f>'ES Raw Data'!Q283</f>
        <v>#DIV/0!</v>
      </c>
      <c r="Q280" t="e">
        <f>'ES Raw Data'!R283</f>
        <v>#DIV/0!</v>
      </c>
      <c r="R280" t="e">
        <f>'ES Raw Data'!S283</f>
        <v>#DIV/0!</v>
      </c>
      <c r="S280" t="e">
        <f>'ES Raw Data'!T283</f>
        <v>#DIV/0!</v>
      </c>
      <c r="T280" t="e">
        <f>'ES Raw Data'!U283</f>
        <v>#DIV/0!</v>
      </c>
      <c r="U280" t="e">
        <f>'ES Raw Data'!V283</f>
        <v>#DIV/0!</v>
      </c>
      <c r="V280" t="e">
        <f>'ES Raw Data'!W283</f>
        <v>#DIV/0!</v>
      </c>
    </row>
    <row r="281" spans="1:22">
      <c r="A281">
        <f>'ES Data Entry'!D282</f>
        <v>0</v>
      </c>
      <c r="B281">
        <f>'ES Data Entry'!E282</f>
        <v>0</v>
      </c>
      <c r="C281">
        <f>'ES Data Entry'!F282</f>
        <v>0</v>
      </c>
      <c r="D281" s="180" t="e">
        <f>'ES Data Entry'!#REF!</f>
        <v>#REF!</v>
      </c>
      <c r="E281" t="str" cm="1">
        <f t="array" ref="E281">_xlfn.IFS('ES Data Entry'!G282=0,"Kindergarten",'ES Data Entry'!G282=1,"1st Grade",'ES Data Entry'!G282=2,"2nd Grade",'ES Data Entry'!G282=3,"3rd Grade",'ES Data Entry'!G282=4,"4th Grade",'ES Data Entry'!G282=5,"5th Grade")</f>
        <v>Kindergarten</v>
      </c>
      <c r="F281" t="e">
        <f>'ES Data Entry'!#REF!</f>
        <v>#REF!</v>
      </c>
      <c r="G281" t="e" cm="1">
        <f t="array" ref="G281">_xlfn.IFS('ES Data Entry'!L282=2, "Virtual", 'ES Data Entry'!L282=1, "In-person",'ES Data Entry'!L282=3, "Hybrid")</f>
        <v>#N/A</v>
      </c>
      <c r="H281" t="e" cm="1">
        <f t="array" ref="H281">_xlfn.IFS('ES Data Entry'!H282= 1, "American Indian/Alaskan Native", 'ES Data Entry'!H282= 2, "Asian", 'ES Data Entry'!H282= 3, "Native Hawaiian/Pacific Islander", 'ES Data Entry'!H282= 4, "Black/African American",'ES Data Entry'!H282= 5,  "White", 'ES Data Entry'!H282= 6, "Other", 'ES Data Entry'!H282= 7, "Two races or more", 'ES Data Entry'!H282= 8, "Unknown")</f>
        <v>#N/A</v>
      </c>
      <c r="I281" t="e" cm="1">
        <f t="array" ref="I281">_xlfn.IFS('ES Data Entry'!I282=1, "Hispanic/Latino", 'ES Data Entry'!I282=2, "Not Hispanic/Latino", 'ES Data Entry'!I282=3, "Other")</f>
        <v>#N/A</v>
      </c>
      <c r="J281" t="e" cm="1">
        <f t="array" ref="J281">_xlfn.IFS('ES Data Entry'!J282= 1, "Male", 'ES Data Entry'!J282= 2, "Female", 'ES Data Entry'!J282= 3, "Transgender Male", 'ES Data Entry'!J282= 4, "Transgender Female",'ES Data Entry'!J282= 5, "Non-binary", 'ES Data Entry'!J282= 6, "Other", 'ES Data Entry'!J282= 7, "Unknown")</f>
        <v>#N/A</v>
      </c>
      <c r="K281" s="180">
        <f>'ES Data Entry'!K282</f>
        <v>0</v>
      </c>
      <c r="L281" s="291" t="e">
        <f>'ES Data Entry'!#REF!</f>
        <v>#REF!</v>
      </c>
      <c r="M281" t="e">
        <f>'ES Raw Data'!N284</f>
        <v>#DIV/0!</v>
      </c>
      <c r="N281" t="e">
        <f>'ES Raw Data'!O284</f>
        <v>#DIV/0!</v>
      </c>
      <c r="O281" t="e">
        <f>'ES Raw Data'!P284</f>
        <v>#DIV/0!</v>
      </c>
      <c r="P281" t="e">
        <f>'ES Raw Data'!Q284</f>
        <v>#DIV/0!</v>
      </c>
      <c r="Q281" t="e">
        <f>'ES Raw Data'!R284</f>
        <v>#DIV/0!</v>
      </c>
      <c r="R281" t="e">
        <f>'ES Raw Data'!S284</f>
        <v>#DIV/0!</v>
      </c>
      <c r="S281" t="e">
        <f>'ES Raw Data'!T284</f>
        <v>#DIV/0!</v>
      </c>
      <c r="T281" t="e">
        <f>'ES Raw Data'!U284</f>
        <v>#DIV/0!</v>
      </c>
      <c r="U281" t="e">
        <f>'ES Raw Data'!V284</f>
        <v>#DIV/0!</v>
      </c>
      <c r="V281" t="e">
        <f>'ES Raw Data'!W284</f>
        <v>#DIV/0!</v>
      </c>
    </row>
    <row r="282" spans="1:22">
      <c r="A282">
        <f>'ES Data Entry'!D283</f>
        <v>0</v>
      </c>
      <c r="B282">
        <f>'ES Data Entry'!E283</f>
        <v>0</v>
      </c>
      <c r="C282">
        <f>'ES Data Entry'!F283</f>
        <v>0</v>
      </c>
      <c r="D282" s="180" t="e">
        <f>'ES Data Entry'!#REF!</f>
        <v>#REF!</v>
      </c>
      <c r="E282" t="str" cm="1">
        <f t="array" ref="E282">_xlfn.IFS('ES Data Entry'!G283=0,"Kindergarten",'ES Data Entry'!G283=1,"1st Grade",'ES Data Entry'!G283=2,"2nd Grade",'ES Data Entry'!G283=3,"3rd Grade",'ES Data Entry'!G283=4,"4th Grade",'ES Data Entry'!G283=5,"5th Grade")</f>
        <v>Kindergarten</v>
      </c>
      <c r="F282" t="e">
        <f>'ES Data Entry'!#REF!</f>
        <v>#REF!</v>
      </c>
      <c r="G282" t="e" cm="1">
        <f t="array" ref="G282">_xlfn.IFS('ES Data Entry'!L283=2, "Virtual", 'ES Data Entry'!L283=1, "In-person",'ES Data Entry'!L283=3, "Hybrid")</f>
        <v>#N/A</v>
      </c>
      <c r="H282" t="e" cm="1">
        <f t="array" ref="H282">_xlfn.IFS('ES Data Entry'!H283= 1, "American Indian/Alaskan Native", 'ES Data Entry'!H283= 2, "Asian", 'ES Data Entry'!H283= 3, "Native Hawaiian/Pacific Islander", 'ES Data Entry'!H283= 4, "Black/African American",'ES Data Entry'!H283= 5,  "White", 'ES Data Entry'!H283= 6, "Other", 'ES Data Entry'!H283= 7, "Two races or more", 'ES Data Entry'!H283= 8, "Unknown")</f>
        <v>#N/A</v>
      </c>
      <c r="I282" t="e" cm="1">
        <f t="array" ref="I282">_xlfn.IFS('ES Data Entry'!I283=1, "Hispanic/Latino", 'ES Data Entry'!I283=2, "Not Hispanic/Latino", 'ES Data Entry'!I283=3, "Other")</f>
        <v>#N/A</v>
      </c>
      <c r="J282" t="e" cm="1">
        <f t="array" ref="J282">_xlfn.IFS('ES Data Entry'!J283= 1, "Male", 'ES Data Entry'!J283= 2, "Female", 'ES Data Entry'!J283= 3, "Transgender Male", 'ES Data Entry'!J283= 4, "Transgender Female",'ES Data Entry'!J283= 5, "Non-binary", 'ES Data Entry'!J283= 6, "Other", 'ES Data Entry'!J283= 7, "Unknown")</f>
        <v>#N/A</v>
      </c>
      <c r="K282" s="180">
        <f>'ES Data Entry'!K283</f>
        <v>0</v>
      </c>
      <c r="L282" s="291" t="e">
        <f>'ES Data Entry'!#REF!</f>
        <v>#REF!</v>
      </c>
      <c r="M282" t="e">
        <f>'ES Raw Data'!N285</f>
        <v>#DIV/0!</v>
      </c>
      <c r="N282" t="e">
        <f>'ES Raw Data'!O285</f>
        <v>#DIV/0!</v>
      </c>
      <c r="O282" t="e">
        <f>'ES Raw Data'!P285</f>
        <v>#DIV/0!</v>
      </c>
      <c r="P282" t="e">
        <f>'ES Raw Data'!Q285</f>
        <v>#DIV/0!</v>
      </c>
      <c r="Q282" t="e">
        <f>'ES Raw Data'!R285</f>
        <v>#DIV/0!</v>
      </c>
      <c r="R282" t="e">
        <f>'ES Raw Data'!S285</f>
        <v>#DIV/0!</v>
      </c>
      <c r="S282" t="e">
        <f>'ES Raw Data'!T285</f>
        <v>#DIV/0!</v>
      </c>
      <c r="T282" t="e">
        <f>'ES Raw Data'!U285</f>
        <v>#DIV/0!</v>
      </c>
      <c r="U282" t="e">
        <f>'ES Raw Data'!V285</f>
        <v>#DIV/0!</v>
      </c>
      <c r="V282" t="e">
        <f>'ES Raw Data'!W285</f>
        <v>#DIV/0!</v>
      </c>
    </row>
    <row r="283" spans="1:22">
      <c r="A283">
        <f>'ES Data Entry'!D284</f>
        <v>0</v>
      </c>
      <c r="B283">
        <f>'ES Data Entry'!E284</f>
        <v>0</v>
      </c>
      <c r="C283">
        <f>'ES Data Entry'!F284</f>
        <v>0</v>
      </c>
      <c r="D283" s="180" t="e">
        <f>'ES Data Entry'!#REF!</f>
        <v>#REF!</v>
      </c>
      <c r="E283" t="str" cm="1">
        <f t="array" ref="E283">_xlfn.IFS('ES Data Entry'!G284=0,"Kindergarten",'ES Data Entry'!G284=1,"1st Grade",'ES Data Entry'!G284=2,"2nd Grade",'ES Data Entry'!G284=3,"3rd Grade",'ES Data Entry'!G284=4,"4th Grade",'ES Data Entry'!G284=5,"5th Grade")</f>
        <v>Kindergarten</v>
      </c>
      <c r="F283" t="e">
        <f>'ES Data Entry'!#REF!</f>
        <v>#REF!</v>
      </c>
      <c r="G283" t="e" cm="1">
        <f t="array" ref="G283">_xlfn.IFS('ES Data Entry'!L284=2, "Virtual", 'ES Data Entry'!L284=1, "In-person",'ES Data Entry'!L284=3, "Hybrid")</f>
        <v>#N/A</v>
      </c>
      <c r="H283" t="e" cm="1">
        <f t="array" ref="H283">_xlfn.IFS('ES Data Entry'!H284= 1, "American Indian/Alaskan Native", 'ES Data Entry'!H284= 2, "Asian", 'ES Data Entry'!H284= 3, "Native Hawaiian/Pacific Islander", 'ES Data Entry'!H284= 4, "Black/African American",'ES Data Entry'!H284= 5,  "White", 'ES Data Entry'!H284= 6, "Other", 'ES Data Entry'!H284= 7, "Two races or more", 'ES Data Entry'!H284= 8, "Unknown")</f>
        <v>#N/A</v>
      </c>
      <c r="I283" t="e" cm="1">
        <f t="array" ref="I283">_xlfn.IFS('ES Data Entry'!I284=1, "Hispanic/Latino", 'ES Data Entry'!I284=2, "Not Hispanic/Latino", 'ES Data Entry'!I284=3, "Other")</f>
        <v>#N/A</v>
      </c>
      <c r="J283" t="e" cm="1">
        <f t="array" ref="J283">_xlfn.IFS('ES Data Entry'!J284= 1, "Male", 'ES Data Entry'!J284= 2, "Female", 'ES Data Entry'!J284= 3, "Transgender Male", 'ES Data Entry'!J284= 4, "Transgender Female",'ES Data Entry'!J284= 5, "Non-binary", 'ES Data Entry'!J284= 6, "Other", 'ES Data Entry'!J284= 7, "Unknown")</f>
        <v>#N/A</v>
      </c>
      <c r="K283" s="180">
        <f>'ES Data Entry'!K284</f>
        <v>0</v>
      </c>
      <c r="L283" s="291" t="e">
        <f>'ES Data Entry'!#REF!</f>
        <v>#REF!</v>
      </c>
      <c r="M283" t="e">
        <f>'ES Raw Data'!N286</f>
        <v>#DIV/0!</v>
      </c>
      <c r="N283" t="e">
        <f>'ES Raw Data'!O286</f>
        <v>#DIV/0!</v>
      </c>
      <c r="O283" t="e">
        <f>'ES Raw Data'!P286</f>
        <v>#DIV/0!</v>
      </c>
      <c r="P283" t="e">
        <f>'ES Raw Data'!Q286</f>
        <v>#DIV/0!</v>
      </c>
      <c r="Q283" t="e">
        <f>'ES Raw Data'!R286</f>
        <v>#DIV/0!</v>
      </c>
      <c r="R283" t="e">
        <f>'ES Raw Data'!S286</f>
        <v>#DIV/0!</v>
      </c>
      <c r="S283" t="e">
        <f>'ES Raw Data'!T286</f>
        <v>#DIV/0!</v>
      </c>
      <c r="T283" t="e">
        <f>'ES Raw Data'!U286</f>
        <v>#DIV/0!</v>
      </c>
      <c r="U283" t="e">
        <f>'ES Raw Data'!V286</f>
        <v>#DIV/0!</v>
      </c>
      <c r="V283" t="e">
        <f>'ES Raw Data'!W286</f>
        <v>#DIV/0!</v>
      </c>
    </row>
    <row r="284" spans="1:22">
      <c r="A284">
        <f>'ES Data Entry'!D285</f>
        <v>0</v>
      </c>
      <c r="B284">
        <f>'ES Data Entry'!E285</f>
        <v>0</v>
      </c>
      <c r="C284">
        <f>'ES Data Entry'!F285</f>
        <v>0</v>
      </c>
      <c r="D284" s="180" t="e">
        <f>'ES Data Entry'!#REF!</f>
        <v>#REF!</v>
      </c>
      <c r="E284" t="str" cm="1">
        <f t="array" ref="E284">_xlfn.IFS('ES Data Entry'!G285=0,"Kindergarten",'ES Data Entry'!G285=1,"1st Grade",'ES Data Entry'!G285=2,"2nd Grade",'ES Data Entry'!G285=3,"3rd Grade",'ES Data Entry'!G285=4,"4th Grade",'ES Data Entry'!G285=5,"5th Grade")</f>
        <v>Kindergarten</v>
      </c>
      <c r="F284" t="e">
        <f>'ES Data Entry'!#REF!</f>
        <v>#REF!</v>
      </c>
      <c r="G284" t="e" cm="1">
        <f t="array" ref="G284">_xlfn.IFS('ES Data Entry'!L285=2, "Virtual", 'ES Data Entry'!L285=1, "In-person",'ES Data Entry'!L285=3, "Hybrid")</f>
        <v>#N/A</v>
      </c>
      <c r="H284" t="e" cm="1">
        <f t="array" ref="H284">_xlfn.IFS('ES Data Entry'!H285= 1, "American Indian/Alaskan Native", 'ES Data Entry'!H285= 2, "Asian", 'ES Data Entry'!H285= 3, "Native Hawaiian/Pacific Islander", 'ES Data Entry'!H285= 4, "Black/African American",'ES Data Entry'!H285= 5,  "White", 'ES Data Entry'!H285= 6, "Other", 'ES Data Entry'!H285= 7, "Two races or more", 'ES Data Entry'!H285= 8, "Unknown")</f>
        <v>#N/A</v>
      </c>
      <c r="I284" t="e" cm="1">
        <f t="array" ref="I284">_xlfn.IFS('ES Data Entry'!I285=1, "Hispanic/Latino", 'ES Data Entry'!I285=2, "Not Hispanic/Latino", 'ES Data Entry'!I285=3, "Other")</f>
        <v>#N/A</v>
      </c>
      <c r="J284" t="e" cm="1">
        <f t="array" ref="J284">_xlfn.IFS('ES Data Entry'!J285= 1, "Male", 'ES Data Entry'!J285= 2, "Female", 'ES Data Entry'!J285= 3, "Transgender Male", 'ES Data Entry'!J285= 4, "Transgender Female",'ES Data Entry'!J285= 5, "Non-binary", 'ES Data Entry'!J285= 6, "Other", 'ES Data Entry'!J285= 7, "Unknown")</f>
        <v>#N/A</v>
      </c>
      <c r="K284" s="180">
        <f>'ES Data Entry'!K285</f>
        <v>0</v>
      </c>
      <c r="L284" s="291" t="e">
        <f>'ES Data Entry'!#REF!</f>
        <v>#REF!</v>
      </c>
      <c r="M284" t="e">
        <f>'ES Raw Data'!N287</f>
        <v>#DIV/0!</v>
      </c>
      <c r="N284" t="e">
        <f>'ES Raw Data'!O287</f>
        <v>#DIV/0!</v>
      </c>
      <c r="O284" t="e">
        <f>'ES Raw Data'!P287</f>
        <v>#DIV/0!</v>
      </c>
      <c r="P284" t="e">
        <f>'ES Raw Data'!Q287</f>
        <v>#DIV/0!</v>
      </c>
      <c r="Q284" t="e">
        <f>'ES Raw Data'!R287</f>
        <v>#DIV/0!</v>
      </c>
      <c r="R284" t="e">
        <f>'ES Raw Data'!S287</f>
        <v>#DIV/0!</v>
      </c>
      <c r="S284" t="e">
        <f>'ES Raw Data'!T287</f>
        <v>#DIV/0!</v>
      </c>
      <c r="T284" t="e">
        <f>'ES Raw Data'!U287</f>
        <v>#DIV/0!</v>
      </c>
      <c r="U284" t="e">
        <f>'ES Raw Data'!V287</f>
        <v>#DIV/0!</v>
      </c>
      <c r="V284" t="e">
        <f>'ES Raw Data'!W287</f>
        <v>#DIV/0!</v>
      </c>
    </row>
    <row r="285" spans="1:22">
      <c r="A285">
        <f>'ES Data Entry'!D286</f>
        <v>0</v>
      </c>
      <c r="B285">
        <f>'ES Data Entry'!E286</f>
        <v>0</v>
      </c>
      <c r="C285">
        <f>'ES Data Entry'!F286</f>
        <v>0</v>
      </c>
      <c r="D285" s="180" t="e">
        <f>'ES Data Entry'!#REF!</f>
        <v>#REF!</v>
      </c>
      <c r="E285" t="str" cm="1">
        <f t="array" ref="E285">_xlfn.IFS('ES Data Entry'!G286=0,"Kindergarten",'ES Data Entry'!G286=1,"1st Grade",'ES Data Entry'!G286=2,"2nd Grade",'ES Data Entry'!G286=3,"3rd Grade",'ES Data Entry'!G286=4,"4th Grade",'ES Data Entry'!G286=5,"5th Grade")</f>
        <v>Kindergarten</v>
      </c>
      <c r="F285" t="e">
        <f>'ES Data Entry'!#REF!</f>
        <v>#REF!</v>
      </c>
      <c r="G285" t="e" cm="1">
        <f t="array" ref="G285">_xlfn.IFS('ES Data Entry'!L286=2, "Virtual", 'ES Data Entry'!L286=1, "In-person",'ES Data Entry'!L286=3, "Hybrid")</f>
        <v>#N/A</v>
      </c>
      <c r="H285" t="e" cm="1">
        <f t="array" ref="H285">_xlfn.IFS('ES Data Entry'!H286= 1, "American Indian/Alaskan Native", 'ES Data Entry'!H286= 2, "Asian", 'ES Data Entry'!H286= 3, "Native Hawaiian/Pacific Islander", 'ES Data Entry'!H286= 4, "Black/African American",'ES Data Entry'!H286= 5,  "White", 'ES Data Entry'!H286= 6, "Other", 'ES Data Entry'!H286= 7, "Two races or more", 'ES Data Entry'!H286= 8, "Unknown")</f>
        <v>#N/A</v>
      </c>
      <c r="I285" t="e" cm="1">
        <f t="array" ref="I285">_xlfn.IFS('ES Data Entry'!I286=1, "Hispanic/Latino", 'ES Data Entry'!I286=2, "Not Hispanic/Latino", 'ES Data Entry'!I286=3, "Other")</f>
        <v>#N/A</v>
      </c>
      <c r="J285" t="e" cm="1">
        <f t="array" ref="J285">_xlfn.IFS('ES Data Entry'!J286= 1, "Male", 'ES Data Entry'!J286= 2, "Female", 'ES Data Entry'!J286= 3, "Transgender Male", 'ES Data Entry'!J286= 4, "Transgender Female",'ES Data Entry'!J286= 5, "Non-binary", 'ES Data Entry'!J286= 6, "Other", 'ES Data Entry'!J286= 7, "Unknown")</f>
        <v>#N/A</v>
      </c>
      <c r="K285" s="180">
        <f>'ES Data Entry'!K286</f>
        <v>0</v>
      </c>
      <c r="L285" s="291" t="e">
        <f>'ES Data Entry'!#REF!</f>
        <v>#REF!</v>
      </c>
      <c r="M285" t="e">
        <f>'ES Raw Data'!N288</f>
        <v>#DIV/0!</v>
      </c>
      <c r="N285" t="e">
        <f>'ES Raw Data'!O288</f>
        <v>#DIV/0!</v>
      </c>
      <c r="O285" t="e">
        <f>'ES Raw Data'!P288</f>
        <v>#DIV/0!</v>
      </c>
      <c r="P285" t="e">
        <f>'ES Raw Data'!Q288</f>
        <v>#DIV/0!</v>
      </c>
      <c r="Q285" t="e">
        <f>'ES Raw Data'!R288</f>
        <v>#DIV/0!</v>
      </c>
      <c r="R285" t="e">
        <f>'ES Raw Data'!S288</f>
        <v>#DIV/0!</v>
      </c>
      <c r="S285" t="e">
        <f>'ES Raw Data'!T288</f>
        <v>#DIV/0!</v>
      </c>
      <c r="T285" t="e">
        <f>'ES Raw Data'!U288</f>
        <v>#DIV/0!</v>
      </c>
      <c r="U285" t="e">
        <f>'ES Raw Data'!V288</f>
        <v>#DIV/0!</v>
      </c>
      <c r="V285" t="e">
        <f>'ES Raw Data'!W288</f>
        <v>#DIV/0!</v>
      </c>
    </row>
    <row r="286" spans="1:22">
      <c r="A286">
        <f>'ES Data Entry'!D287</f>
        <v>0</v>
      </c>
      <c r="B286">
        <f>'ES Data Entry'!E287</f>
        <v>0</v>
      </c>
      <c r="C286">
        <f>'ES Data Entry'!F287</f>
        <v>0</v>
      </c>
      <c r="D286" s="180" t="e">
        <f>'ES Data Entry'!#REF!</f>
        <v>#REF!</v>
      </c>
      <c r="E286" t="str" cm="1">
        <f t="array" ref="E286">_xlfn.IFS('ES Data Entry'!G287=0,"Kindergarten",'ES Data Entry'!G287=1,"1st Grade",'ES Data Entry'!G287=2,"2nd Grade",'ES Data Entry'!G287=3,"3rd Grade",'ES Data Entry'!G287=4,"4th Grade",'ES Data Entry'!G287=5,"5th Grade")</f>
        <v>Kindergarten</v>
      </c>
      <c r="F286" t="e">
        <f>'ES Data Entry'!#REF!</f>
        <v>#REF!</v>
      </c>
      <c r="G286" t="e" cm="1">
        <f t="array" ref="G286">_xlfn.IFS('ES Data Entry'!L287=2, "Virtual", 'ES Data Entry'!L287=1, "In-person",'ES Data Entry'!L287=3, "Hybrid")</f>
        <v>#N/A</v>
      </c>
      <c r="H286" t="e" cm="1">
        <f t="array" ref="H286">_xlfn.IFS('ES Data Entry'!H287= 1, "American Indian/Alaskan Native", 'ES Data Entry'!H287= 2, "Asian", 'ES Data Entry'!H287= 3, "Native Hawaiian/Pacific Islander", 'ES Data Entry'!H287= 4, "Black/African American",'ES Data Entry'!H287= 5,  "White", 'ES Data Entry'!H287= 6, "Other", 'ES Data Entry'!H287= 7, "Two races or more", 'ES Data Entry'!H287= 8, "Unknown")</f>
        <v>#N/A</v>
      </c>
      <c r="I286" t="e" cm="1">
        <f t="array" ref="I286">_xlfn.IFS('ES Data Entry'!I287=1, "Hispanic/Latino", 'ES Data Entry'!I287=2, "Not Hispanic/Latino", 'ES Data Entry'!I287=3, "Other")</f>
        <v>#N/A</v>
      </c>
      <c r="J286" t="e" cm="1">
        <f t="array" ref="J286">_xlfn.IFS('ES Data Entry'!J287= 1, "Male", 'ES Data Entry'!J287= 2, "Female", 'ES Data Entry'!J287= 3, "Transgender Male", 'ES Data Entry'!J287= 4, "Transgender Female",'ES Data Entry'!J287= 5, "Non-binary", 'ES Data Entry'!J287= 6, "Other", 'ES Data Entry'!J287= 7, "Unknown")</f>
        <v>#N/A</v>
      </c>
      <c r="K286" s="180">
        <f>'ES Data Entry'!K287</f>
        <v>0</v>
      </c>
      <c r="L286" s="291" t="e">
        <f>'ES Data Entry'!#REF!</f>
        <v>#REF!</v>
      </c>
      <c r="M286" t="e">
        <f>'ES Raw Data'!N289</f>
        <v>#DIV/0!</v>
      </c>
      <c r="N286" t="e">
        <f>'ES Raw Data'!O289</f>
        <v>#DIV/0!</v>
      </c>
      <c r="O286" t="e">
        <f>'ES Raw Data'!P289</f>
        <v>#DIV/0!</v>
      </c>
      <c r="P286" t="e">
        <f>'ES Raw Data'!Q289</f>
        <v>#DIV/0!</v>
      </c>
      <c r="Q286" t="e">
        <f>'ES Raw Data'!R289</f>
        <v>#DIV/0!</v>
      </c>
      <c r="R286" t="e">
        <f>'ES Raw Data'!S289</f>
        <v>#DIV/0!</v>
      </c>
      <c r="S286" t="e">
        <f>'ES Raw Data'!T289</f>
        <v>#DIV/0!</v>
      </c>
      <c r="T286" t="e">
        <f>'ES Raw Data'!U289</f>
        <v>#DIV/0!</v>
      </c>
      <c r="U286" t="e">
        <f>'ES Raw Data'!V289</f>
        <v>#DIV/0!</v>
      </c>
      <c r="V286" t="e">
        <f>'ES Raw Data'!W289</f>
        <v>#DIV/0!</v>
      </c>
    </row>
    <row r="287" spans="1:22">
      <c r="A287">
        <f>'ES Data Entry'!D288</f>
        <v>0</v>
      </c>
      <c r="B287">
        <f>'ES Data Entry'!E288</f>
        <v>0</v>
      </c>
      <c r="C287">
        <f>'ES Data Entry'!F288</f>
        <v>0</v>
      </c>
      <c r="D287" s="180" t="e">
        <f>'ES Data Entry'!#REF!</f>
        <v>#REF!</v>
      </c>
      <c r="E287" t="str" cm="1">
        <f t="array" ref="E287">_xlfn.IFS('ES Data Entry'!G288=0,"Kindergarten",'ES Data Entry'!G288=1,"1st Grade",'ES Data Entry'!G288=2,"2nd Grade",'ES Data Entry'!G288=3,"3rd Grade",'ES Data Entry'!G288=4,"4th Grade",'ES Data Entry'!G288=5,"5th Grade")</f>
        <v>Kindergarten</v>
      </c>
      <c r="F287" t="e">
        <f>'ES Data Entry'!#REF!</f>
        <v>#REF!</v>
      </c>
      <c r="G287" t="e" cm="1">
        <f t="array" ref="G287">_xlfn.IFS('ES Data Entry'!L288=2, "Virtual", 'ES Data Entry'!L288=1, "In-person",'ES Data Entry'!L288=3, "Hybrid")</f>
        <v>#N/A</v>
      </c>
      <c r="H287" t="e" cm="1">
        <f t="array" ref="H287">_xlfn.IFS('ES Data Entry'!H288= 1, "American Indian/Alaskan Native", 'ES Data Entry'!H288= 2, "Asian", 'ES Data Entry'!H288= 3, "Native Hawaiian/Pacific Islander", 'ES Data Entry'!H288= 4, "Black/African American",'ES Data Entry'!H288= 5,  "White", 'ES Data Entry'!H288= 6, "Other", 'ES Data Entry'!H288= 7, "Two races or more", 'ES Data Entry'!H288= 8, "Unknown")</f>
        <v>#N/A</v>
      </c>
      <c r="I287" t="e" cm="1">
        <f t="array" ref="I287">_xlfn.IFS('ES Data Entry'!I288=1, "Hispanic/Latino", 'ES Data Entry'!I288=2, "Not Hispanic/Latino", 'ES Data Entry'!I288=3, "Other")</f>
        <v>#N/A</v>
      </c>
      <c r="J287" t="e" cm="1">
        <f t="array" ref="J287">_xlfn.IFS('ES Data Entry'!J288= 1, "Male", 'ES Data Entry'!J288= 2, "Female", 'ES Data Entry'!J288= 3, "Transgender Male", 'ES Data Entry'!J288= 4, "Transgender Female",'ES Data Entry'!J288= 5, "Non-binary", 'ES Data Entry'!J288= 6, "Other", 'ES Data Entry'!J288= 7, "Unknown")</f>
        <v>#N/A</v>
      </c>
      <c r="K287" s="180">
        <f>'ES Data Entry'!K288</f>
        <v>0</v>
      </c>
      <c r="L287" s="291" t="e">
        <f>'ES Data Entry'!#REF!</f>
        <v>#REF!</v>
      </c>
      <c r="M287" t="e">
        <f>'ES Raw Data'!N290</f>
        <v>#DIV/0!</v>
      </c>
      <c r="N287" t="e">
        <f>'ES Raw Data'!O290</f>
        <v>#DIV/0!</v>
      </c>
      <c r="O287" t="e">
        <f>'ES Raw Data'!P290</f>
        <v>#DIV/0!</v>
      </c>
      <c r="P287" t="e">
        <f>'ES Raw Data'!Q290</f>
        <v>#DIV/0!</v>
      </c>
      <c r="Q287" t="e">
        <f>'ES Raw Data'!R290</f>
        <v>#DIV/0!</v>
      </c>
      <c r="R287" t="e">
        <f>'ES Raw Data'!S290</f>
        <v>#DIV/0!</v>
      </c>
      <c r="S287" t="e">
        <f>'ES Raw Data'!T290</f>
        <v>#DIV/0!</v>
      </c>
      <c r="T287" t="e">
        <f>'ES Raw Data'!U290</f>
        <v>#DIV/0!</v>
      </c>
      <c r="U287" t="e">
        <f>'ES Raw Data'!V290</f>
        <v>#DIV/0!</v>
      </c>
      <c r="V287" t="e">
        <f>'ES Raw Data'!W290</f>
        <v>#DIV/0!</v>
      </c>
    </row>
    <row r="288" spans="1:22">
      <c r="A288">
        <f>'ES Data Entry'!D289</f>
        <v>0</v>
      </c>
      <c r="B288">
        <f>'ES Data Entry'!E289</f>
        <v>0</v>
      </c>
      <c r="C288">
        <f>'ES Data Entry'!F289</f>
        <v>0</v>
      </c>
      <c r="D288" s="180" t="e">
        <f>'ES Data Entry'!#REF!</f>
        <v>#REF!</v>
      </c>
      <c r="E288" t="str" cm="1">
        <f t="array" ref="E288">_xlfn.IFS('ES Data Entry'!G289=0,"Kindergarten",'ES Data Entry'!G289=1,"1st Grade",'ES Data Entry'!G289=2,"2nd Grade",'ES Data Entry'!G289=3,"3rd Grade",'ES Data Entry'!G289=4,"4th Grade",'ES Data Entry'!G289=5,"5th Grade")</f>
        <v>Kindergarten</v>
      </c>
      <c r="F288" t="e">
        <f>'ES Data Entry'!#REF!</f>
        <v>#REF!</v>
      </c>
      <c r="G288" t="e" cm="1">
        <f t="array" ref="G288">_xlfn.IFS('ES Data Entry'!L289=2, "Virtual", 'ES Data Entry'!L289=1, "In-person",'ES Data Entry'!L289=3, "Hybrid")</f>
        <v>#N/A</v>
      </c>
      <c r="H288" t="e" cm="1">
        <f t="array" ref="H288">_xlfn.IFS('ES Data Entry'!H289= 1, "American Indian/Alaskan Native", 'ES Data Entry'!H289= 2, "Asian", 'ES Data Entry'!H289= 3, "Native Hawaiian/Pacific Islander", 'ES Data Entry'!H289= 4, "Black/African American",'ES Data Entry'!H289= 5,  "White", 'ES Data Entry'!H289= 6, "Other", 'ES Data Entry'!H289= 7, "Two races or more", 'ES Data Entry'!H289= 8, "Unknown")</f>
        <v>#N/A</v>
      </c>
      <c r="I288" t="e" cm="1">
        <f t="array" ref="I288">_xlfn.IFS('ES Data Entry'!I289=1, "Hispanic/Latino", 'ES Data Entry'!I289=2, "Not Hispanic/Latino", 'ES Data Entry'!I289=3, "Other")</f>
        <v>#N/A</v>
      </c>
      <c r="J288" t="e" cm="1">
        <f t="array" ref="J288">_xlfn.IFS('ES Data Entry'!J289= 1, "Male", 'ES Data Entry'!J289= 2, "Female", 'ES Data Entry'!J289= 3, "Transgender Male", 'ES Data Entry'!J289= 4, "Transgender Female",'ES Data Entry'!J289= 5, "Non-binary", 'ES Data Entry'!J289= 6, "Other", 'ES Data Entry'!J289= 7, "Unknown")</f>
        <v>#N/A</v>
      </c>
      <c r="K288" s="180">
        <f>'ES Data Entry'!K289</f>
        <v>0</v>
      </c>
      <c r="L288" s="291" t="e">
        <f>'ES Data Entry'!#REF!</f>
        <v>#REF!</v>
      </c>
      <c r="M288" t="e">
        <f>'ES Raw Data'!N291</f>
        <v>#DIV/0!</v>
      </c>
      <c r="N288" t="e">
        <f>'ES Raw Data'!O291</f>
        <v>#DIV/0!</v>
      </c>
      <c r="O288" t="e">
        <f>'ES Raw Data'!P291</f>
        <v>#DIV/0!</v>
      </c>
      <c r="P288" t="e">
        <f>'ES Raw Data'!Q291</f>
        <v>#DIV/0!</v>
      </c>
      <c r="Q288" t="e">
        <f>'ES Raw Data'!R291</f>
        <v>#DIV/0!</v>
      </c>
      <c r="R288" t="e">
        <f>'ES Raw Data'!S291</f>
        <v>#DIV/0!</v>
      </c>
      <c r="S288" t="e">
        <f>'ES Raw Data'!T291</f>
        <v>#DIV/0!</v>
      </c>
      <c r="T288" t="e">
        <f>'ES Raw Data'!U291</f>
        <v>#DIV/0!</v>
      </c>
      <c r="U288" t="e">
        <f>'ES Raw Data'!V291</f>
        <v>#DIV/0!</v>
      </c>
      <c r="V288" t="e">
        <f>'ES Raw Data'!W291</f>
        <v>#DIV/0!</v>
      </c>
    </row>
    <row r="289" spans="1:22">
      <c r="A289">
        <f>'ES Data Entry'!D290</f>
        <v>0</v>
      </c>
      <c r="B289">
        <f>'ES Data Entry'!E290</f>
        <v>0</v>
      </c>
      <c r="C289">
        <f>'ES Data Entry'!F290</f>
        <v>0</v>
      </c>
      <c r="D289" s="180" t="e">
        <f>'ES Data Entry'!#REF!</f>
        <v>#REF!</v>
      </c>
      <c r="E289" t="str" cm="1">
        <f t="array" ref="E289">_xlfn.IFS('ES Data Entry'!G290=0,"Kindergarten",'ES Data Entry'!G290=1,"1st Grade",'ES Data Entry'!G290=2,"2nd Grade",'ES Data Entry'!G290=3,"3rd Grade",'ES Data Entry'!G290=4,"4th Grade",'ES Data Entry'!G290=5,"5th Grade")</f>
        <v>Kindergarten</v>
      </c>
      <c r="F289" t="e">
        <f>'ES Data Entry'!#REF!</f>
        <v>#REF!</v>
      </c>
      <c r="G289" t="e" cm="1">
        <f t="array" ref="G289">_xlfn.IFS('ES Data Entry'!L290=2, "Virtual", 'ES Data Entry'!L290=1, "In-person",'ES Data Entry'!L290=3, "Hybrid")</f>
        <v>#N/A</v>
      </c>
      <c r="H289" t="e" cm="1">
        <f t="array" ref="H289">_xlfn.IFS('ES Data Entry'!H290= 1, "American Indian/Alaskan Native", 'ES Data Entry'!H290= 2, "Asian", 'ES Data Entry'!H290= 3, "Native Hawaiian/Pacific Islander", 'ES Data Entry'!H290= 4, "Black/African American",'ES Data Entry'!H290= 5,  "White", 'ES Data Entry'!H290= 6, "Other", 'ES Data Entry'!H290= 7, "Two races or more", 'ES Data Entry'!H290= 8, "Unknown")</f>
        <v>#N/A</v>
      </c>
      <c r="I289" t="e" cm="1">
        <f t="array" ref="I289">_xlfn.IFS('ES Data Entry'!I290=1, "Hispanic/Latino", 'ES Data Entry'!I290=2, "Not Hispanic/Latino", 'ES Data Entry'!I290=3, "Other")</f>
        <v>#N/A</v>
      </c>
      <c r="J289" t="e" cm="1">
        <f t="array" ref="J289">_xlfn.IFS('ES Data Entry'!J290= 1, "Male", 'ES Data Entry'!J290= 2, "Female", 'ES Data Entry'!J290= 3, "Transgender Male", 'ES Data Entry'!J290= 4, "Transgender Female",'ES Data Entry'!J290= 5, "Non-binary", 'ES Data Entry'!J290= 6, "Other", 'ES Data Entry'!J290= 7, "Unknown")</f>
        <v>#N/A</v>
      </c>
      <c r="K289" s="180">
        <f>'ES Data Entry'!K290</f>
        <v>0</v>
      </c>
      <c r="L289" s="291" t="e">
        <f>'ES Data Entry'!#REF!</f>
        <v>#REF!</v>
      </c>
      <c r="M289" t="e">
        <f>'ES Raw Data'!N292</f>
        <v>#DIV/0!</v>
      </c>
      <c r="N289" t="e">
        <f>'ES Raw Data'!O292</f>
        <v>#DIV/0!</v>
      </c>
      <c r="O289" t="e">
        <f>'ES Raw Data'!P292</f>
        <v>#DIV/0!</v>
      </c>
      <c r="P289" t="e">
        <f>'ES Raw Data'!Q292</f>
        <v>#DIV/0!</v>
      </c>
      <c r="Q289" t="e">
        <f>'ES Raw Data'!R292</f>
        <v>#DIV/0!</v>
      </c>
      <c r="R289" t="e">
        <f>'ES Raw Data'!S292</f>
        <v>#DIV/0!</v>
      </c>
      <c r="S289" t="e">
        <f>'ES Raw Data'!T292</f>
        <v>#DIV/0!</v>
      </c>
      <c r="T289" t="e">
        <f>'ES Raw Data'!U292</f>
        <v>#DIV/0!</v>
      </c>
      <c r="U289" t="e">
        <f>'ES Raw Data'!V292</f>
        <v>#DIV/0!</v>
      </c>
      <c r="V289" t="e">
        <f>'ES Raw Data'!W292</f>
        <v>#DIV/0!</v>
      </c>
    </row>
    <row r="290" spans="1:22">
      <c r="A290">
        <f>'ES Data Entry'!D291</f>
        <v>0</v>
      </c>
      <c r="B290">
        <f>'ES Data Entry'!E291</f>
        <v>0</v>
      </c>
      <c r="C290">
        <f>'ES Data Entry'!F291</f>
        <v>0</v>
      </c>
      <c r="D290" s="180" t="e">
        <f>'ES Data Entry'!#REF!</f>
        <v>#REF!</v>
      </c>
      <c r="E290" t="str" cm="1">
        <f t="array" ref="E290">_xlfn.IFS('ES Data Entry'!G291=0,"Kindergarten",'ES Data Entry'!G291=1,"1st Grade",'ES Data Entry'!G291=2,"2nd Grade",'ES Data Entry'!G291=3,"3rd Grade",'ES Data Entry'!G291=4,"4th Grade",'ES Data Entry'!G291=5,"5th Grade")</f>
        <v>Kindergarten</v>
      </c>
      <c r="F290" t="e">
        <f>'ES Data Entry'!#REF!</f>
        <v>#REF!</v>
      </c>
      <c r="G290" t="e" cm="1">
        <f t="array" ref="G290">_xlfn.IFS('ES Data Entry'!L291=2, "Virtual", 'ES Data Entry'!L291=1, "In-person",'ES Data Entry'!L291=3, "Hybrid")</f>
        <v>#N/A</v>
      </c>
      <c r="H290" t="e" cm="1">
        <f t="array" ref="H290">_xlfn.IFS('ES Data Entry'!H291= 1, "American Indian/Alaskan Native", 'ES Data Entry'!H291= 2, "Asian", 'ES Data Entry'!H291= 3, "Native Hawaiian/Pacific Islander", 'ES Data Entry'!H291= 4, "Black/African American",'ES Data Entry'!H291= 5,  "White", 'ES Data Entry'!H291= 6, "Other", 'ES Data Entry'!H291= 7, "Two races or more", 'ES Data Entry'!H291= 8, "Unknown")</f>
        <v>#N/A</v>
      </c>
      <c r="I290" t="e" cm="1">
        <f t="array" ref="I290">_xlfn.IFS('ES Data Entry'!I291=1, "Hispanic/Latino", 'ES Data Entry'!I291=2, "Not Hispanic/Latino", 'ES Data Entry'!I291=3, "Other")</f>
        <v>#N/A</v>
      </c>
      <c r="J290" t="e" cm="1">
        <f t="array" ref="J290">_xlfn.IFS('ES Data Entry'!J291= 1, "Male", 'ES Data Entry'!J291= 2, "Female", 'ES Data Entry'!J291= 3, "Transgender Male", 'ES Data Entry'!J291= 4, "Transgender Female",'ES Data Entry'!J291= 5, "Non-binary", 'ES Data Entry'!J291= 6, "Other", 'ES Data Entry'!J291= 7, "Unknown")</f>
        <v>#N/A</v>
      </c>
      <c r="K290" s="180">
        <f>'ES Data Entry'!K291</f>
        <v>0</v>
      </c>
      <c r="L290" s="291" t="e">
        <f>'ES Data Entry'!#REF!</f>
        <v>#REF!</v>
      </c>
      <c r="M290" t="e">
        <f>'ES Raw Data'!N293</f>
        <v>#DIV/0!</v>
      </c>
      <c r="N290" t="e">
        <f>'ES Raw Data'!O293</f>
        <v>#DIV/0!</v>
      </c>
      <c r="O290" t="e">
        <f>'ES Raw Data'!P293</f>
        <v>#DIV/0!</v>
      </c>
      <c r="P290" t="e">
        <f>'ES Raw Data'!Q293</f>
        <v>#DIV/0!</v>
      </c>
      <c r="Q290" t="e">
        <f>'ES Raw Data'!R293</f>
        <v>#DIV/0!</v>
      </c>
      <c r="R290" t="e">
        <f>'ES Raw Data'!S293</f>
        <v>#DIV/0!</v>
      </c>
      <c r="S290" t="e">
        <f>'ES Raw Data'!T293</f>
        <v>#DIV/0!</v>
      </c>
      <c r="T290" t="e">
        <f>'ES Raw Data'!U293</f>
        <v>#DIV/0!</v>
      </c>
      <c r="U290" t="e">
        <f>'ES Raw Data'!V293</f>
        <v>#DIV/0!</v>
      </c>
      <c r="V290" t="e">
        <f>'ES Raw Data'!W293</f>
        <v>#DIV/0!</v>
      </c>
    </row>
    <row r="291" spans="1:22">
      <c r="A291">
        <f>'ES Data Entry'!D292</f>
        <v>0</v>
      </c>
      <c r="B291">
        <f>'ES Data Entry'!E292</f>
        <v>0</v>
      </c>
      <c r="C291">
        <f>'ES Data Entry'!F292</f>
        <v>0</v>
      </c>
      <c r="D291" s="180" t="e">
        <f>'ES Data Entry'!#REF!</f>
        <v>#REF!</v>
      </c>
      <c r="E291" t="str" cm="1">
        <f t="array" ref="E291">_xlfn.IFS('ES Data Entry'!G292=0,"Kindergarten",'ES Data Entry'!G292=1,"1st Grade",'ES Data Entry'!G292=2,"2nd Grade",'ES Data Entry'!G292=3,"3rd Grade",'ES Data Entry'!G292=4,"4th Grade",'ES Data Entry'!G292=5,"5th Grade")</f>
        <v>Kindergarten</v>
      </c>
      <c r="F291" t="e">
        <f>'ES Data Entry'!#REF!</f>
        <v>#REF!</v>
      </c>
      <c r="G291" t="e" cm="1">
        <f t="array" ref="G291">_xlfn.IFS('ES Data Entry'!L292=2, "Virtual", 'ES Data Entry'!L292=1, "In-person",'ES Data Entry'!L292=3, "Hybrid")</f>
        <v>#N/A</v>
      </c>
      <c r="H291" t="e" cm="1">
        <f t="array" ref="H291">_xlfn.IFS('ES Data Entry'!H292= 1, "American Indian/Alaskan Native", 'ES Data Entry'!H292= 2, "Asian", 'ES Data Entry'!H292= 3, "Native Hawaiian/Pacific Islander", 'ES Data Entry'!H292= 4, "Black/African American",'ES Data Entry'!H292= 5,  "White", 'ES Data Entry'!H292= 6, "Other", 'ES Data Entry'!H292= 7, "Two races or more", 'ES Data Entry'!H292= 8, "Unknown")</f>
        <v>#N/A</v>
      </c>
      <c r="I291" t="e" cm="1">
        <f t="array" ref="I291">_xlfn.IFS('ES Data Entry'!I292=1, "Hispanic/Latino", 'ES Data Entry'!I292=2, "Not Hispanic/Latino", 'ES Data Entry'!I292=3, "Other")</f>
        <v>#N/A</v>
      </c>
      <c r="J291" t="e" cm="1">
        <f t="array" ref="J291">_xlfn.IFS('ES Data Entry'!J292= 1, "Male", 'ES Data Entry'!J292= 2, "Female", 'ES Data Entry'!J292= 3, "Transgender Male", 'ES Data Entry'!J292= 4, "Transgender Female",'ES Data Entry'!J292= 5, "Non-binary", 'ES Data Entry'!J292= 6, "Other", 'ES Data Entry'!J292= 7, "Unknown")</f>
        <v>#N/A</v>
      </c>
      <c r="K291" s="180">
        <f>'ES Data Entry'!K292</f>
        <v>0</v>
      </c>
      <c r="L291" s="291" t="e">
        <f>'ES Data Entry'!#REF!</f>
        <v>#REF!</v>
      </c>
      <c r="M291" t="e">
        <f>'ES Raw Data'!N294</f>
        <v>#DIV/0!</v>
      </c>
      <c r="N291" t="e">
        <f>'ES Raw Data'!O294</f>
        <v>#DIV/0!</v>
      </c>
      <c r="O291" t="e">
        <f>'ES Raw Data'!P294</f>
        <v>#DIV/0!</v>
      </c>
      <c r="P291" t="e">
        <f>'ES Raw Data'!Q294</f>
        <v>#DIV/0!</v>
      </c>
      <c r="Q291" t="e">
        <f>'ES Raw Data'!R294</f>
        <v>#DIV/0!</v>
      </c>
      <c r="R291" t="e">
        <f>'ES Raw Data'!S294</f>
        <v>#DIV/0!</v>
      </c>
      <c r="S291" t="e">
        <f>'ES Raw Data'!T294</f>
        <v>#DIV/0!</v>
      </c>
      <c r="T291" t="e">
        <f>'ES Raw Data'!U294</f>
        <v>#DIV/0!</v>
      </c>
      <c r="U291" t="e">
        <f>'ES Raw Data'!V294</f>
        <v>#DIV/0!</v>
      </c>
      <c r="V291" t="e">
        <f>'ES Raw Data'!W294</f>
        <v>#DIV/0!</v>
      </c>
    </row>
    <row r="292" spans="1:22">
      <c r="A292">
        <f>'ES Data Entry'!D293</f>
        <v>0</v>
      </c>
      <c r="B292">
        <f>'ES Data Entry'!E293</f>
        <v>0</v>
      </c>
      <c r="C292">
        <f>'ES Data Entry'!F293</f>
        <v>0</v>
      </c>
      <c r="D292" s="180" t="e">
        <f>'ES Data Entry'!#REF!</f>
        <v>#REF!</v>
      </c>
      <c r="E292" t="str" cm="1">
        <f t="array" ref="E292">_xlfn.IFS('ES Data Entry'!G293=0,"Kindergarten",'ES Data Entry'!G293=1,"1st Grade",'ES Data Entry'!G293=2,"2nd Grade",'ES Data Entry'!G293=3,"3rd Grade",'ES Data Entry'!G293=4,"4th Grade",'ES Data Entry'!G293=5,"5th Grade")</f>
        <v>Kindergarten</v>
      </c>
      <c r="F292" t="e">
        <f>'ES Data Entry'!#REF!</f>
        <v>#REF!</v>
      </c>
      <c r="G292" t="e" cm="1">
        <f t="array" ref="G292">_xlfn.IFS('ES Data Entry'!L293=2, "Virtual", 'ES Data Entry'!L293=1, "In-person",'ES Data Entry'!L293=3, "Hybrid")</f>
        <v>#N/A</v>
      </c>
      <c r="H292" t="e" cm="1">
        <f t="array" ref="H292">_xlfn.IFS('ES Data Entry'!H293= 1, "American Indian/Alaskan Native", 'ES Data Entry'!H293= 2, "Asian", 'ES Data Entry'!H293= 3, "Native Hawaiian/Pacific Islander", 'ES Data Entry'!H293= 4, "Black/African American",'ES Data Entry'!H293= 5,  "White", 'ES Data Entry'!H293= 6, "Other", 'ES Data Entry'!H293= 7, "Two races or more", 'ES Data Entry'!H293= 8, "Unknown")</f>
        <v>#N/A</v>
      </c>
      <c r="I292" t="e" cm="1">
        <f t="array" ref="I292">_xlfn.IFS('ES Data Entry'!I293=1, "Hispanic/Latino", 'ES Data Entry'!I293=2, "Not Hispanic/Latino", 'ES Data Entry'!I293=3, "Other")</f>
        <v>#N/A</v>
      </c>
      <c r="J292" t="e" cm="1">
        <f t="array" ref="J292">_xlfn.IFS('ES Data Entry'!J293= 1, "Male", 'ES Data Entry'!J293= 2, "Female", 'ES Data Entry'!J293= 3, "Transgender Male", 'ES Data Entry'!J293= 4, "Transgender Female",'ES Data Entry'!J293= 5, "Non-binary", 'ES Data Entry'!J293= 6, "Other", 'ES Data Entry'!J293= 7, "Unknown")</f>
        <v>#N/A</v>
      </c>
      <c r="K292" s="180">
        <f>'ES Data Entry'!K293</f>
        <v>0</v>
      </c>
      <c r="L292" s="291" t="e">
        <f>'ES Data Entry'!#REF!</f>
        <v>#REF!</v>
      </c>
      <c r="M292" t="e">
        <f>'ES Raw Data'!N295</f>
        <v>#DIV/0!</v>
      </c>
      <c r="N292" t="e">
        <f>'ES Raw Data'!O295</f>
        <v>#DIV/0!</v>
      </c>
      <c r="O292" t="e">
        <f>'ES Raw Data'!P295</f>
        <v>#DIV/0!</v>
      </c>
      <c r="P292" t="e">
        <f>'ES Raw Data'!Q295</f>
        <v>#DIV/0!</v>
      </c>
      <c r="Q292" t="e">
        <f>'ES Raw Data'!R295</f>
        <v>#DIV/0!</v>
      </c>
      <c r="R292" t="e">
        <f>'ES Raw Data'!S295</f>
        <v>#DIV/0!</v>
      </c>
      <c r="S292" t="e">
        <f>'ES Raw Data'!T295</f>
        <v>#DIV/0!</v>
      </c>
      <c r="T292" t="e">
        <f>'ES Raw Data'!U295</f>
        <v>#DIV/0!</v>
      </c>
      <c r="U292" t="e">
        <f>'ES Raw Data'!V295</f>
        <v>#DIV/0!</v>
      </c>
      <c r="V292" t="e">
        <f>'ES Raw Data'!W295</f>
        <v>#DIV/0!</v>
      </c>
    </row>
    <row r="293" spans="1:22">
      <c r="A293">
        <f>'ES Data Entry'!D294</f>
        <v>0</v>
      </c>
      <c r="B293">
        <f>'ES Data Entry'!E294</f>
        <v>0</v>
      </c>
      <c r="C293">
        <f>'ES Data Entry'!F294</f>
        <v>0</v>
      </c>
      <c r="D293" s="180" t="e">
        <f>'ES Data Entry'!#REF!</f>
        <v>#REF!</v>
      </c>
      <c r="E293" t="str" cm="1">
        <f t="array" ref="E293">_xlfn.IFS('ES Data Entry'!G294=0,"Kindergarten",'ES Data Entry'!G294=1,"1st Grade",'ES Data Entry'!G294=2,"2nd Grade",'ES Data Entry'!G294=3,"3rd Grade",'ES Data Entry'!G294=4,"4th Grade",'ES Data Entry'!G294=5,"5th Grade")</f>
        <v>Kindergarten</v>
      </c>
      <c r="F293" t="e">
        <f>'ES Data Entry'!#REF!</f>
        <v>#REF!</v>
      </c>
      <c r="G293" t="e" cm="1">
        <f t="array" ref="G293">_xlfn.IFS('ES Data Entry'!L294=2, "Virtual", 'ES Data Entry'!L294=1, "In-person",'ES Data Entry'!L294=3, "Hybrid")</f>
        <v>#N/A</v>
      </c>
      <c r="H293" t="e" cm="1">
        <f t="array" ref="H293">_xlfn.IFS('ES Data Entry'!H294= 1, "American Indian/Alaskan Native", 'ES Data Entry'!H294= 2, "Asian", 'ES Data Entry'!H294= 3, "Native Hawaiian/Pacific Islander", 'ES Data Entry'!H294= 4, "Black/African American",'ES Data Entry'!H294= 5,  "White", 'ES Data Entry'!H294= 6, "Other", 'ES Data Entry'!H294= 7, "Two races or more", 'ES Data Entry'!H294= 8, "Unknown")</f>
        <v>#N/A</v>
      </c>
      <c r="I293" t="e" cm="1">
        <f t="array" ref="I293">_xlfn.IFS('ES Data Entry'!I294=1, "Hispanic/Latino", 'ES Data Entry'!I294=2, "Not Hispanic/Latino", 'ES Data Entry'!I294=3, "Other")</f>
        <v>#N/A</v>
      </c>
      <c r="J293" t="e" cm="1">
        <f t="array" ref="J293">_xlfn.IFS('ES Data Entry'!J294= 1, "Male", 'ES Data Entry'!J294= 2, "Female", 'ES Data Entry'!J294= 3, "Transgender Male", 'ES Data Entry'!J294= 4, "Transgender Female",'ES Data Entry'!J294= 5, "Non-binary", 'ES Data Entry'!J294= 6, "Other", 'ES Data Entry'!J294= 7, "Unknown")</f>
        <v>#N/A</v>
      </c>
      <c r="K293" s="180">
        <f>'ES Data Entry'!K294</f>
        <v>0</v>
      </c>
      <c r="L293" s="291" t="e">
        <f>'ES Data Entry'!#REF!</f>
        <v>#REF!</v>
      </c>
      <c r="M293" t="e">
        <f>'ES Raw Data'!N296</f>
        <v>#DIV/0!</v>
      </c>
      <c r="N293" t="e">
        <f>'ES Raw Data'!O296</f>
        <v>#DIV/0!</v>
      </c>
      <c r="O293" t="e">
        <f>'ES Raw Data'!P296</f>
        <v>#DIV/0!</v>
      </c>
      <c r="P293" t="e">
        <f>'ES Raw Data'!Q296</f>
        <v>#DIV/0!</v>
      </c>
      <c r="Q293" t="e">
        <f>'ES Raw Data'!R296</f>
        <v>#DIV/0!</v>
      </c>
      <c r="R293" t="e">
        <f>'ES Raw Data'!S296</f>
        <v>#DIV/0!</v>
      </c>
      <c r="S293" t="e">
        <f>'ES Raw Data'!T296</f>
        <v>#DIV/0!</v>
      </c>
      <c r="T293" t="e">
        <f>'ES Raw Data'!U296</f>
        <v>#DIV/0!</v>
      </c>
      <c r="U293" t="e">
        <f>'ES Raw Data'!V296</f>
        <v>#DIV/0!</v>
      </c>
      <c r="V293" t="e">
        <f>'ES Raw Data'!W296</f>
        <v>#DIV/0!</v>
      </c>
    </row>
    <row r="294" spans="1:22">
      <c r="A294">
        <f>'ES Data Entry'!D295</f>
        <v>0</v>
      </c>
      <c r="B294">
        <f>'ES Data Entry'!E295</f>
        <v>0</v>
      </c>
      <c r="C294">
        <f>'ES Data Entry'!F295</f>
        <v>0</v>
      </c>
      <c r="D294" s="180" t="e">
        <f>'ES Data Entry'!#REF!</f>
        <v>#REF!</v>
      </c>
      <c r="E294" t="str" cm="1">
        <f t="array" ref="E294">_xlfn.IFS('ES Data Entry'!G295=0,"Kindergarten",'ES Data Entry'!G295=1,"1st Grade",'ES Data Entry'!G295=2,"2nd Grade",'ES Data Entry'!G295=3,"3rd Grade",'ES Data Entry'!G295=4,"4th Grade",'ES Data Entry'!G295=5,"5th Grade")</f>
        <v>Kindergarten</v>
      </c>
      <c r="F294" t="e">
        <f>'ES Data Entry'!#REF!</f>
        <v>#REF!</v>
      </c>
      <c r="G294" t="e" cm="1">
        <f t="array" ref="G294">_xlfn.IFS('ES Data Entry'!L295=2, "Virtual", 'ES Data Entry'!L295=1, "In-person",'ES Data Entry'!L295=3, "Hybrid")</f>
        <v>#N/A</v>
      </c>
      <c r="H294" t="e" cm="1">
        <f t="array" ref="H294">_xlfn.IFS('ES Data Entry'!H295= 1, "American Indian/Alaskan Native", 'ES Data Entry'!H295= 2, "Asian", 'ES Data Entry'!H295= 3, "Native Hawaiian/Pacific Islander", 'ES Data Entry'!H295= 4, "Black/African American",'ES Data Entry'!H295= 5,  "White", 'ES Data Entry'!H295= 6, "Other", 'ES Data Entry'!H295= 7, "Two races or more", 'ES Data Entry'!H295= 8, "Unknown")</f>
        <v>#N/A</v>
      </c>
      <c r="I294" t="e" cm="1">
        <f t="array" ref="I294">_xlfn.IFS('ES Data Entry'!I295=1, "Hispanic/Latino", 'ES Data Entry'!I295=2, "Not Hispanic/Latino", 'ES Data Entry'!I295=3, "Other")</f>
        <v>#N/A</v>
      </c>
      <c r="J294" t="e" cm="1">
        <f t="array" ref="J294">_xlfn.IFS('ES Data Entry'!J295= 1, "Male", 'ES Data Entry'!J295= 2, "Female", 'ES Data Entry'!J295= 3, "Transgender Male", 'ES Data Entry'!J295= 4, "Transgender Female",'ES Data Entry'!J295= 5, "Non-binary", 'ES Data Entry'!J295= 6, "Other", 'ES Data Entry'!J295= 7, "Unknown")</f>
        <v>#N/A</v>
      </c>
      <c r="K294" s="180">
        <f>'ES Data Entry'!K295</f>
        <v>0</v>
      </c>
      <c r="L294" s="291" t="e">
        <f>'ES Data Entry'!#REF!</f>
        <v>#REF!</v>
      </c>
      <c r="M294" t="e">
        <f>'ES Raw Data'!N297</f>
        <v>#DIV/0!</v>
      </c>
      <c r="N294" t="e">
        <f>'ES Raw Data'!O297</f>
        <v>#DIV/0!</v>
      </c>
      <c r="O294" t="e">
        <f>'ES Raw Data'!P297</f>
        <v>#DIV/0!</v>
      </c>
      <c r="P294" t="e">
        <f>'ES Raw Data'!Q297</f>
        <v>#DIV/0!</v>
      </c>
      <c r="Q294" t="e">
        <f>'ES Raw Data'!R297</f>
        <v>#DIV/0!</v>
      </c>
      <c r="R294" t="e">
        <f>'ES Raw Data'!S297</f>
        <v>#DIV/0!</v>
      </c>
      <c r="S294" t="e">
        <f>'ES Raw Data'!T297</f>
        <v>#DIV/0!</v>
      </c>
      <c r="T294" t="e">
        <f>'ES Raw Data'!U297</f>
        <v>#DIV/0!</v>
      </c>
      <c r="U294" t="e">
        <f>'ES Raw Data'!V297</f>
        <v>#DIV/0!</v>
      </c>
      <c r="V294" t="e">
        <f>'ES Raw Data'!W297</f>
        <v>#DIV/0!</v>
      </c>
    </row>
    <row r="295" spans="1:22">
      <c r="A295">
        <f>'ES Data Entry'!D296</f>
        <v>0</v>
      </c>
      <c r="B295">
        <f>'ES Data Entry'!E296</f>
        <v>0</v>
      </c>
      <c r="C295">
        <f>'ES Data Entry'!F296</f>
        <v>0</v>
      </c>
      <c r="D295" s="180" t="e">
        <f>'ES Data Entry'!#REF!</f>
        <v>#REF!</v>
      </c>
      <c r="E295" t="str" cm="1">
        <f t="array" ref="E295">_xlfn.IFS('ES Data Entry'!G296=0,"Kindergarten",'ES Data Entry'!G296=1,"1st Grade",'ES Data Entry'!G296=2,"2nd Grade",'ES Data Entry'!G296=3,"3rd Grade",'ES Data Entry'!G296=4,"4th Grade",'ES Data Entry'!G296=5,"5th Grade")</f>
        <v>Kindergarten</v>
      </c>
      <c r="F295" t="e">
        <f>'ES Data Entry'!#REF!</f>
        <v>#REF!</v>
      </c>
      <c r="G295" t="e" cm="1">
        <f t="array" ref="G295">_xlfn.IFS('ES Data Entry'!L296=2, "Virtual", 'ES Data Entry'!L296=1, "In-person",'ES Data Entry'!L296=3, "Hybrid")</f>
        <v>#N/A</v>
      </c>
      <c r="H295" t="e" cm="1">
        <f t="array" ref="H295">_xlfn.IFS('ES Data Entry'!H296= 1, "American Indian/Alaskan Native", 'ES Data Entry'!H296= 2, "Asian", 'ES Data Entry'!H296= 3, "Native Hawaiian/Pacific Islander", 'ES Data Entry'!H296= 4, "Black/African American",'ES Data Entry'!H296= 5,  "White", 'ES Data Entry'!H296= 6, "Other", 'ES Data Entry'!H296= 7, "Two races or more", 'ES Data Entry'!H296= 8, "Unknown")</f>
        <v>#N/A</v>
      </c>
      <c r="I295" t="e" cm="1">
        <f t="array" ref="I295">_xlfn.IFS('ES Data Entry'!I296=1, "Hispanic/Latino", 'ES Data Entry'!I296=2, "Not Hispanic/Latino", 'ES Data Entry'!I296=3, "Other")</f>
        <v>#N/A</v>
      </c>
      <c r="J295" t="e" cm="1">
        <f t="array" ref="J295">_xlfn.IFS('ES Data Entry'!J296= 1, "Male", 'ES Data Entry'!J296= 2, "Female", 'ES Data Entry'!J296= 3, "Transgender Male", 'ES Data Entry'!J296= 4, "Transgender Female",'ES Data Entry'!J296= 5, "Non-binary", 'ES Data Entry'!J296= 6, "Other", 'ES Data Entry'!J296= 7, "Unknown")</f>
        <v>#N/A</v>
      </c>
      <c r="K295" s="180">
        <f>'ES Data Entry'!K296</f>
        <v>0</v>
      </c>
      <c r="L295" s="291" t="e">
        <f>'ES Data Entry'!#REF!</f>
        <v>#REF!</v>
      </c>
      <c r="M295" t="e">
        <f>'ES Raw Data'!N298</f>
        <v>#DIV/0!</v>
      </c>
      <c r="N295" t="e">
        <f>'ES Raw Data'!O298</f>
        <v>#DIV/0!</v>
      </c>
      <c r="O295" t="e">
        <f>'ES Raw Data'!P298</f>
        <v>#DIV/0!</v>
      </c>
      <c r="P295" t="e">
        <f>'ES Raw Data'!Q298</f>
        <v>#DIV/0!</v>
      </c>
      <c r="Q295" t="e">
        <f>'ES Raw Data'!R298</f>
        <v>#DIV/0!</v>
      </c>
      <c r="R295" t="e">
        <f>'ES Raw Data'!S298</f>
        <v>#DIV/0!</v>
      </c>
      <c r="S295" t="e">
        <f>'ES Raw Data'!T298</f>
        <v>#DIV/0!</v>
      </c>
      <c r="T295" t="e">
        <f>'ES Raw Data'!U298</f>
        <v>#DIV/0!</v>
      </c>
      <c r="U295" t="e">
        <f>'ES Raw Data'!V298</f>
        <v>#DIV/0!</v>
      </c>
      <c r="V295" t="e">
        <f>'ES Raw Data'!W298</f>
        <v>#DIV/0!</v>
      </c>
    </row>
    <row r="296" spans="1:22">
      <c r="A296">
        <f>'ES Data Entry'!D297</f>
        <v>0</v>
      </c>
      <c r="B296">
        <f>'ES Data Entry'!E297</f>
        <v>0</v>
      </c>
      <c r="C296">
        <f>'ES Data Entry'!F297</f>
        <v>0</v>
      </c>
      <c r="D296" s="180" t="e">
        <f>'ES Data Entry'!#REF!</f>
        <v>#REF!</v>
      </c>
      <c r="E296" t="str" cm="1">
        <f t="array" ref="E296">_xlfn.IFS('ES Data Entry'!G297=0,"Kindergarten",'ES Data Entry'!G297=1,"1st Grade",'ES Data Entry'!G297=2,"2nd Grade",'ES Data Entry'!G297=3,"3rd Grade",'ES Data Entry'!G297=4,"4th Grade",'ES Data Entry'!G297=5,"5th Grade")</f>
        <v>Kindergarten</v>
      </c>
      <c r="F296" t="e">
        <f>'ES Data Entry'!#REF!</f>
        <v>#REF!</v>
      </c>
      <c r="G296" t="e" cm="1">
        <f t="array" ref="G296">_xlfn.IFS('ES Data Entry'!L297=2, "Virtual", 'ES Data Entry'!L297=1, "In-person",'ES Data Entry'!L297=3, "Hybrid")</f>
        <v>#N/A</v>
      </c>
      <c r="H296" t="e" cm="1">
        <f t="array" ref="H296">_xlfn.IFS('ES Data Entry'!H297= 1, "American Indian/Alaskan Native", 'ES Data Entry'!H297= 2, "Asian", 'ES Data Entry'!H297= 3, "Native Hawaiian/Pacific Islander", 'ES Data Entry'!H297= 4, "Black/African American",'ES Data Entry'!H297= 5,  "White", 'ES Data Entry'!H297= 6, "Other", 'ES Data Entry'!H297= 7, "Two races or more", 'ES Data Entry'!H297= 8, "Unknown")</f>
        <v>#N/A</v>
      </c>
      <c r="I296" t="e" cm="1">
        <f t="array" ref="I296">_xlfn.IFS('ES Data Entry'!I297=1, "Hispanic/Latino", 'ES Data Entry'!I297=2, "Not Hispanic/Latino", 'ES Data Entry'!I297=3, "Other")</f>
        <v>#N/A</v>
      </c>
      <c r="J296" t="e" cm="1">
        <f t="array" ref="J296">_xlfn.IFS('ES Data Entry'!J297= 1, "Male", 'ES Data Entry'!J297= 2, "Female", 'ES Data Entry'!J297= 3, "Transgender Male", 'ES Data Entry'!J297= 4, "Transgender Female",'ES Data Entry'!J297= 5, "Non-binary", 'ES Data Entry'!J297= 6, "Other", 'ES Data Entry'!J297= 7, "Unknown")</f>
        <v>#N/A</v>
      </c>
      <c r="K296" s="180">
        <f>'ES Data Entry'!K297</f>
        <v>0</v>
      </c>
      <c r="L296" s="291" t="e">
        <f>'ES Data Entry'!#REF!</f>
        <v>#REF!</v>
      </c>
      <c r="M296" t="e">
        <f>'ES Raw Data'!N299</f>
        <v>#DIV/0!</v>
      </c>
      <c r="N296" t="e">
        <f>'ES Raw Data'!O299</f>
        <v>#DIV/0!</v>
      </c>
      <c r="O296" t="e">
        <f>'ES Raw Data'!P299</f>
        <v>#DIV/0!</v>
      </c>
      <c r="P296" t="e">
        <f>'ES Raw Data'!Q299</f>
        <v>#DIV/0!</v>
      </c>
      <c r="Q296" t="e">
        <f>'ES Raw Data'!R299</f>
        <v>#DIV/0!</v>
      </c>
      <c r="R296" t="e">
        <f>'ES Raw Data'!S299</f>
        <v>#DIV/0!</v>
      </c>
      <c r="S296" t="e">
        <f>'ES Raw Data'!T299</f>
        <v>#DIV/0!</v>
      </c>
      <c r="T296" t="e">
        <f>'ES Raw Data'!U299</f>
        <v>#DIV/0!</v>
      </c>
      <c r="U296" t="e">
        <f>'ES Raw Data'!V299</f>
        <v>#DIV/0!</v>
      </c>
      <c r="V296" t="e">
        <f>'ES Raw Data'!W299</f>
        <v>#DIV/0!</v>
      </c>
    </row>
    <row r="297" spans="1:22">
      <c r="A297">
        <f>'ES Data Entry'!D298</f>
        <v>0</v>
      </c>
      <c r="B297">
        <f>'ES Data Entry'!E298</f>
        <v>0</v>
      </c>
      <c r="C297">
        <f>'ES Data Entry'!F298</f>
        <v>0</v>
      </c>
      <c r="D297" s="180" t="e">
        <f>'ES Data Entry'!#REF!</f>
        <v>#REF!</v>
      </c>
      <c r="E297" t="str" cm="1">
        <f t="array" ref="E297">_xlfn.IFS('ES Data Entry'!G298=0,"Kindergarten",'ES Data Entry'!G298=1,"1st Grade",'ES Data Entry'!G298=2,"2nd Grade",'ES Data Entry'!G298=3,"3rd Grade",'ES Data Entry'!G298=4,"4th Grade",'ES Data Entry'!G298=5,"5th Grade")</f>
        <v>Kindergarten</v>
      </c>
      <c r="F297" t="e">
        <f>'ES Data Entry'!#REF!</f>
        <v>#REF!</v>
      </c>
      <c r="G297" t="e" cm="1">
        <f t="array" ref="G297">_xlfn.IFS('ES Data Entry'!L298=2, "Virtual", 'ES Data Entry'!L298=1, "In-person",'ES Data Entry'!L298=3, "Hybrid")</f>
        <v>#N/A</v>
      </c>
      <c r="H297" t="e" cm="1">
        <f t="array" ref="H297">_xlfn.IFS('ES Data Entry'!H298= 1, "American Indian/Alaskan Native", 'ES Data Entry'!H298= 2, "Asian", 'ES Data Entry'!H298= 3, "Native Hawaiian/Pacific Islander", 'ES Data Entry'!H298= 4, "Black/African American",'ES Data Entry'!H298= 5,  "White", 'ES Data Entry'!H298= 6, "Other", 'ES Data Entry'!H298= 7, "Two races or more", 'ES Data Entry'!H298= 8, "Unknown")</f>
        <v>#N/A</v>
      </c>
      <c r="I297" t="e" cm="1">
        <f t="array" ref="I297">_xlfn.IFS('ES Data Entry'!I298=1, "Hispanic/Latino", 'ES Data Entry'!I298=2, "Not Hispanic/Latino", 'ES Data Entry'!I298=3, "Other")</f>
        <v>#N/A</v>
      </c>
      <c r="J297" t="e" cm="1">
        <f t="array" ref="J297">_xlfn.IFS('ES Data Entry'!J298= 1, "Male", 'ES Data Entry'!J298= 2, "Female", 'ES Data Entry'!J298= 3, "Transgender Male", 'ES Data Entry'!J298= 4, "Transgender Female",'ES Data Entry'!J298= 5, "Non-binary", 'ES Data Entry'!J298= 6, "Other", 'ES Data Entry'!J298= 7, "Unknown")</f>
        <v>#N/A</v>
      </c>
      <c r="K297" s="180">
        <f>'ES Data Entry'!K298</f>
        <v>0</v>
      </c>
      <c r="L297" s="291" t="e">
        <f>'ES Data Entry'!#REF!</f>
        <v>#REF!</v>
      </c>
      <c r="M297" t="e">
        <f>'ES Raw Data'!N300</f>
        <v>#DIV/0!</v>
      </c>
      <c r="N297" t="e">
        <f>'ES Raw Data'!O300</f>
        <v>#DIV/0!</v>
      </c>
      <c r="O297" t="e">
        <f>'ES Raw Data'!P300</f>
        <v>#DIV/0!</v>
      </c>
      <c r="P297" t="e">
        <f>'ES Raw Data'!Q300</f>
        <v>#DIV/0!</v>
      </c>
      <c r="Q297" t="e">
        <f>'ES Raw Data'!R300</f>
        <v>#DIV/0!</v>
      </c>
      <c r="R297" t="e">
        <f>'ES Raw Data'!S300</f>
        <v>#DIV/0!</v>
      </c>
      <c r="S297" t="e">
        <f>'ES Raw Data'!T300</f>
        <v>#DIV/0!</v>
      </c>
      <c r="T297" t="e">
        <f>'ES Raw Data'!U300</f>
        <v>#DIV/0!</v>
      </c>
      <c r="U297" t="e">
        <f>'ES Raw Data'!V300</f>
        <v>#DIV/0!</v>
      </c>
      <c r="V297" t="e">
        <f>'ES Raw Data'!W300</f>
        <v>#DIV/0!</v>
      </c>
    </row>
    <row r="298" spans="1:22">
      <c r="A298">
        <f>'ES Data Entry'!D299</f>
        <v>0</v>
      </c>
      <c r="B298">
        <f>'ES Data Entry'!E299</f>
        <v>0</v>
      </c>
      <c r="C298">
        <f>'ES Data Entry'!F299</f>
        <v>0</v>
      </c>
      <c r="D298" s="180" t="e">
        <f>'ES Data Entry'!#REF!</f>
        <v>#REF!</v>
      </c>
      <c r="E298" t="str" cm="1">
        <f t="array" ref="E298">_xlfn.IFS('ES Data Entry'!G299=0,"Kindergarten",'ES Data Entry'!G299=1,"1st Grade",'ES Data Entry'!G299=2,"2nd Grade",'ES Data Entry'!G299=3,"3rd Grade",'ES Data Entry'!G299=4,"4th Grade",'ES Data Entry'!G299=5,"5th Grade")</f>
        <v>Kindergarten</v>
      </c>
      <c r="F298" t="e">
        <f>'ES Data Entry'!#REF!</f>
        <v>#REF!</v>
      </c>
      <c r="G298" t="e" cm="1">
        <f t="array" ref="G298">_xlfn.IFS('ES Data Entry'!L299=2, "Virtual", 'ES Data Entry'!L299=1, "In-person",'ES Data Entry'!L299=3, "Hybrid")</f>
        <v>#N/A</v>
      </c>
      <c r="H298" t="e" cm="1">
        <f t="array" ref="H298">_xlfn.IFS('ES Data Entry'!H299= 1, "American Indian/Alaskan Native", 'ES Data Entry'!H299= 2, "Asian", 'ES Data Entry'!H299= 3, "Native Hawaiian/Pacific Islander", 'ES Data Entry'!H299= 4, "Black/African American",'ES Data Entry'!H299= 5,  "White", 'ES Data Entry'!H299= 6, "Other", 'ES Data Entry'!H299= 7, "Two races or more", 'ES Data Entry'!H299= 8, "Unknown")</f>
        <v>#N/A</v>
      </c>
      <c r="I298" t="e" cm="1">
        <f t="array" ref="I298">_xlfn.IFS('ES Data Entry'!I299=1, "Hispanic/Latino", 'ES Data Entry'!I299=2, "Not Hispanic/Latino", 'ES Data Entry'!I299=3, "Other")</f>
        <v>#N/A</v>
      </c>
      <c r="J298" t="e" cm="1">
        <f t="array" ref="J298">_xlfn.IFS('ES Data Entry'!J299= 1, "Male", 'ES Data Entry'!J299= 2, "Female", 'ES Data Entry'!J299= 3, "Transgender Male", 'ES Data Entry'!J299= 4, "Transgender Female",'ES Data Entry'!J299= 5, "Non-binary", 'ES Data Entry'!J299= 6, "Other", 'ES Data Entry'!J299= 7, "Unknown")</f>
        <v>#N/A</v>
      </c>
      <c r="K298" s="180">
        <f>'ES Data Entry'!K299</f>
        <v>0</v>
      </c>
      <c r="L298" s="291" t="e">
        <f>'ES Data Entry'!#REF!</f>
        <v>#REF!</v>
      </c>
      <c r="M298" t="e">
        <f>'ES Raw Data'!N301</f>
        <v>#DIV/0!</v>
      </c>
      <c r="N298" t="e">
        <f>'ES Raw Data'!O301</f>
        <v>#DIV/0!</v>
      </c>
      <c r="O298" t="e">
        <f>'ES Raw Data'!P301</f>
        <v>#DIV/0!</v>
      </c>
      <c r="P298" t="e">
        <f>'ES Raw Data'!Q301</f>
        <v>#DIV/0!</v>
      </c>
      <c r="Q298" t="e">
        <f>'ES Raw Data'!R301</f>
        <v>#DIV/0!</v>
      </c>
      <c r="R298" t="e">
        <f>'ES Raw Data'!S301</f>
        <v>#DIV/0!</v>
      </c>
      <c r="S298" t="e">
        <f>'ES Raw Data'!T301</f>
        <v>#DIV/0!</v>
      </c>
      <c r="T298" t="e">
        <f>'ES Raw Data'!U301</f>
        <v>#DIV/0!</v>
      </c>
      <c r="U298" t="e">
        <f>'ES Raw Data'!V301</f>
        <v>#DIV/0!</v>
      </c>
      <c r="V298" t="e">
        <f>'ES Raw Data'!W301</f>
        <v>#DIV/0!</v>
      </c>
    </row>
    <row r="299" spans="1:22">
      <c r="A299">
        <f>'ES Data Entry'!D300</f>
        <v>0</v>
      </c>
      <c r="B299">
        <f>'ES Data Entry'!E300</f>
        <v>0</v>
      </c>
      <c r="C299">
        <f>'ES Data Entry'!F300</f>
        <v>0</v>
      </c>
      <c r="D299" s="180" t="e">
        <f>'ES Data Entry'!#REF!</f>
        <v>#REF!</v>
      </c>
      <c r="E299" t="str" cm="1">
        <f t="array" ref="E299">_xlfn.IFS('ES Data Entry'!G300=0,"Kindergarten",'ES Data Entry'!G300=1,"1st Grade",'ES Data Entry'!G300=2,"2nd Grade",'ES Data Entry'!G300=3,"3rd Grade",'ES Data Entry'!G300=4,"4th Grade",'ES Data Entry'!G300=5,"5th Grade")</f>
        <v>Kindergarten</v>
      </c>
      <c r="F299" t="e">
        <f>'ES Data Entry'!#REF!</f>
        <v>#REF!</v>
      </c>
      <c r="G299" t="e" cm="1">
        <f t="array" ref="G299">_xlfn.IFS('ES Data Entry'!L300=2, "Virtual", 'ES Data Entry'!L300=1, "In-person",'ES Data Entry'!L300=3, "Hybrid")</f>
        <v>#N/A</v>
      </c>
      <c r="H299" t="e" cm="1">
        <f t="array" ref="H299">_xlfn.IFS('ES Data Entry'!H300= 1, "American Indian/Alaskan Native", 'ES Data Entry'!H300= 2, "Asian", 'ES Data Entry'!H300= 3, "Native Hawaiian/Pacific Islander", 'ES Data Entry'!H300= 4, "Black/African American",'ES Data Entry'!H300= 5,  "White", 'ES Data Entry'!H300= 6, "Other", 'ES Data Entry'!H300= 7, "Two races or more", 'ES Data Entry'!H300= 8, "Unknown")</f>
        <v>#N/A</v>
      </c>
      <c r="I299" t="e" cm="1">
        <f t="array" ref="I299">_xlfn.IFS('ES Data Entry'!I300=1, "Hispanic/Latino", 'ES Data Entry'!I300=2, "Not Hispanic/Latino", 'ES Data Entry'!I300=3, "Other")</f>
        <v>#N/A</v>
      </c>
      <c r="J299" t="e" cm="1">
        <f t="array" ref="J299">_xlfn.IFS('ES Data Entry'!J300= 1, "Male", 'ES Data Entry'!J300= 2, "Female", 'ES Data Entry'!J300= 3, "Transgender Male", 'ES Data Entry'!J300= 4, "Transgender Female",'ES Data Entry'!J300= 5, "Non-binary", 'ES Data Entry'!J300= 6, "Other", 'ES Data Entry'!J300= 7, "Unknown")</f>
        <v>#N/A</v>
      </c>
      <c r="K299" s="180">
        <f>'ES Data Entry'!K300</f>
        <v>0</v>
      </c>
      <c r="L299" s="291" t="e">
        <f>'ES Data Entry'!#REF!</f>
        <v>#REF!</v>
      </c>
      <c r="M299" t="e">
        <f>'ES Raw Data'!N302</f>
        <v>#DIV/0!</v>
      </c>
      <c r="N299" t="e">
        <f>'ES Raw Data'!O302</f>
        <v>#DIV/0!</v>
      </c>
      <c r="O299" t="e">
        <f>'ES Raw Data'!P302</f>
        <v>#DIV/0!</v>
      </c>
      <c r="P299" t="e">
        <f>'ES Raw Data'!Q302</f>
        <v>#DIV/0!</v>
      </c>
      <c r="Q299" t="e">
        <f>'ES Raw Data'!R302</f>
        <v>#DIV/0!</v>
      </c>
      <c r="R299" t="e">
        <f>'ES Raw Data'!S302</f>
        <v>#DIV/0!</v>
      </c>
      <c r="S299" t="e">
        <f>'ES Raw Data'!T302</f>
        <v>#DIV/0!</v>
      </c>
      <c r="T299" t="e">
        <f>'ES Raw Data'!U302</f>
        <v>#DIV/0!</v>
      </c>
      <c r="U299" t="e">
        <f>'ES Raw Data'!V302</f>
        <v>#DIV/0!</v>
      </c>
      <c r="V299" t="e">
        <f>'ES Raw Data'!W302</f>
        <v>#DIV/0!</v>
      </c>
    </row>
    <row r="300" spans="1:22">
      <c r="A300">
        <f>'ES Data Entry'!D301</f>
        <v>0</v>
      </c>
      <c r="B300">
        <f>'ES Data Entry'!E301</f>
        <v>0</v>
      </c>
      <c r="C300">
        <f>'ES Data Entry'!F301</f>
        <v>0</v>
      </c>
      <c r="D300" s="180" t="e">
        <f>'ES Data Entry'!#REF!</f>
        <v>#REF!</v>
      </c>
      <c r="E300" t="str" cm="1">
        <f t="array" ref="E300">_xlfn.IFS('ES Data Entry'!G301=0,"Kindergarten",'ES Data Entry'!G301=1,"1st Grade",'ES Data Entry'!G301=2,"2nd Grade",'ES Data Entry'!G301=3,"3rd Grade",'ES Data Entry'!G301=4,"4th Grade",'ES Data Entry'!G301=5,"5th Grade")</f>
        <v>Kindergarten</v>
      </c>
      <c r="F300" t="e">
        <f>'ES Data Entry'!#REF!</f>
        <v>#REF!</v>
      </c>
      <c r="G300" t="e" cm="1">
        <f t="array" ref="G300">_xlfn.IFS('ES Data Entry'!L301=2, "Virtual", 'ES Data Entry'!L301=1, "In-person",'ES Data Entry'!L301=3, "Hybrid")</f>
        <v>#N/A</v>
      </c>
      <c r="H300" t="e" cm="1">
        <f t="array" ref="H300">_xlfn.IFS('ES Data Entry'!H301= 1, "American Indian/Alaskan Native", 'ES Data Entry'!H301= 2, "Asian", 'ES Data Entry'!H301= 3, "Native Hawaiian/Pacific Islander", 'ES Data Entry'!H301= 4, "Black/African American",'ES Data Entry'!H301= 5,  "White", 'ES Data Entry'!H301= 6, "Other", 'ES Data Entry'!H301= 7, "Two races or more", 'ES Data Entry'!H301= 8, "Unknown")</f>
        <v>#N/A</v>
      </c>
      <c r="I300" t="e" cm="1">
        <f t="array" ref="I300">_xlfn.IFS('ES Data Entry'!I301=1, "Hispanic/Latino", 'ES Data Entry'!I301=2, "Not Hispanic/Latino", 'ES Data Entry'!I301=3, "Other")</f>
        <v>#N/A</v>
      </c>
      <c r="J300" t="e" cm="1">
        <f t="array" ref="J300">_xlfn.IFS('ES Data Entry'!J301= 1, "Male", 'ES Data Entry'!J301= 2, "Female", 'ES Data Entry'!J301= 3, "Transgender Male", 'ES Data Entry'!J301= 4, "Transgender Female",'ES Data Entry'!J301= 5, "Non-binary", 'ES Data Entry'!J301= 6, "Other", 'ES Data Entry'!J301= 7, "Unknown")</f>
        <v>#N/A</v>
      </c>
      <c r="K300" s="180">
        <f>'ES Data Entry'!K301</f>
        <v>0</v>
      </c>
      <c r="L300" s="291" t="e">
        <f>'ES Data Entry'!#REF!</f>
        <v>#REF!</v>
      </c>
      <c r="M300" t="e">
        <f>'ES Raw Data'!N303</f>
        <v>#DIV/0!</v>
      </c>
      <c r="N300" t="e">
        <f>'ES Raw Data'!O303</f>
        <v>#DIV/0!</v>
      </c>
      <c r="O300" t="e">
        <f>'ES Raw Data'!P303</f>
        <v>#DIV/0!</v>
      </c>
      <c r="P300" t="e">
        <f>'ES Raw Data'!Q303</f>
        <v>#DIV/0!</v>
      </c>
      <c r="Q300" t="e">
        <f>'ES Raw Data'!R303</f>
        <v>#DIV/0!</v>
      </c>
      <c r="R300" t="e">
        <f>'ES Raw Data'!S303</f>
        <v>#DIV/0!</v>
      </c>
      <c r="S300" t="e">
        <f>'ES Raw Data'!T303</f>
        <v>#DIV/0!</v>
      </c>
      <c r="T300" t="e">
        <f>'ES Raw Data'!U303</f>
        <v>#DIV/0!</v>
      </c>
      <c r="U300" t="e">
        <f>'ES Raw Data'!V303</f>
        <v>#DIV/0!</v>
      </c>
      <c r="V300" t="e">
        <f>'ES Raw Data'!W303</f>
        <v>#DIV/0!</v>
      </c>
    </row>
    <row r="301" spans="1:22">
      <c r="A301">
        <f>'ES Data Entry'!D302</f>
        <v>0</v>
      </c>
      <c r="B301">
        <f>'ES Data Entry'!E302</f>
        <v>0</v>
      </c>
      <c r="C301">
        <f>'ES Data Entry'!F302</f>
        <v>0</v>
      </c>
      <c r="D301" s="180" t="e">
        <f>'ES Data Entry'!#REF!</f>
        <v>#REF!</v>
      </c>
      <c r="E301" t="str" cm="1">
        <f t="array" ref="E301">_xlfn.IFS('ES Data Entry'!G302=0,"Kindergarten",'ES Data Entry'!G302=1,"1st Grade",'ES Data Entry'!G302=2,"2nd Grade",'ES Data Entry'!G302=3,"3rd Grade",'ES Data Entry'!G302=4,"4th Grade",'ES Data Entry'!G302=5,"5th Grade")</f>
        <v>Kindergarten</v>
      </c>
      <c r="F301" t="e">
        <f>'ES Data Entry'!#REF!</f>
        <v>#REF!</v>
      </c>
      <c r="G301" t="e" cm="1">
        <f t="array" ref="G301">_xlfn.IFS('ES Data Entry'!L302=2, "Virtual", 'ES Data Entry'!L302=1, "In-person",'ES Data Entry'!L302=3, "Hybrid")</f>
        <v>#N/A</v>
      </c>
      <c r="H301" t="e" cm="1">
        <f t="array" ref="H301">_xlfn.IFS('ES Data Entry'!H302= 1, "American Indian/Alaskan Native", 'ES Data Entry'!H302= 2, "Asian", 'ES Data Entry'!H302= 3, "Native Hawaiian/Pacific Islander", 'ES Data Entry'!H302= 4, "Black/African American",'ES Data Entry'!H302= 5,  "White", 'ES Data Entry'!H302= 6, "Other", 'ES Data Entry'!H302= 7, "Two races or more", 'ES Data Entry'!H302= 8, "Unknown")</f>
        <v>#N/A</v>
      </c>
      <c r="I301" t="e" cm="1">
        <f t="array" ref="I301">_xlfn.IFS('ES Data Entry'!I302=1, "Hispanic/Latino", 'ES Data Entry'!I302=2, "Not Hispanic/Latino", 'ES Data Entry'!I302=3, "Other")</f>
        <v>#N/A</v>
      </c>
      <c r="J301" t="e" cm="1">
        <f t="array" ref="J301">_xlfn.IFS('ES Data Entry'!J302= 1, "Male", 'ES Data Entry'!J302= 2, "Female", 'ES Data Entry'!J302= 3, "Transgender Male", 'ES Data Entry'!J302= 4, "Transgender Female",'ES Data Entry'!J302= 5, "Non-binary", 'ES Data Entry'!J302= 6, "Other", 'ES Data Entry'!J302= 7, "Unknown")</f>
        <v>#N/A</v>
      </c>
      <c r="K301" s="180">
        <f>'ES Data Entry'!K302</f>
        <v>0</v>
      </c>
      <c r="L301" s="291" t="e">
        <f>'ES Data Entry'!#REF!</f>
        <v>#REF!</v>
      </c>
      <c r="M301" t="e">
        <f>'ES Raw Data'!N304</f>
        <v>#DIV/0!</v>
      </c>
      <c r="N301" t="e">
        <f>'ES Raw Data'!O304</f>
        <v>#DIV/0!</v>
      </c>
      <c r="O301" t="e">
        <f>'ES Raw Data'!P304</f>
        <v>#DIV/0!</v>
      </c>
      <c r="P301" t="e">
        <f>'ES Raw Data'!Q304</f>
        <v>#DIV/0!</v>
      </c>
      <c r="Q301" t="e">
        <f>'ES Raw Data'!R304</f>
        <v>#DIV/0!</v>
      </c>
      <c r="R301" t="e">
        <f>'ES Raw Data'!S304</f>
        <v>#DIV/0!</v>
      </c>
      <c r="S301" t="e">
        <f>'ES Raw Data'!T304</f>
        <v>#DIV/0!</v>
      </c>
      <c r="T301" t="e">
        <f>'ES Raw Data'!U304</f>
        <v>#DIV/0!</v>
      </c>
      <c r="U301" t="e">
        <f>'ES Raw Data'!V304</f>
        <v>#DIV/0!</v>
      </c>
      <c r="V301" t="e">
        <f>'ES Raw Data'!W304</f>
        <v>#DIV/0!</v>
      </c>
    </row>
    <row r="302" spans="1:22">
      <c r="A302">
        <f>'ES Data Entry'!D303</f>
        <v>0</v>
      </c>
      <c r="B302">
        <f>'ES Data Entry'!E303</f>
        <v>0</v>
      </c>
      <c r="C302">
        <f>'ES Data Entry'!F303</f>
        <v>0</v>
      </c>
      <c r="D302" s="180" t="e">
        <f>'ES Data Entry'!#REF!</f>
        <v>#REF!</v>
      </c>
      <c r="E302" t="str" cm="1">
        <f t="array" ref="E302">_xlfn.IFS('ES Data Entry'!G303=0,"Kindergarten",'ES Data Entry'!G303=1,"1st Grade",'ES Data Entry'!G303=2,"2nd Grade",'ES Data Entry'!G303=3,"3rd Grade",'ES Data Entry'!G303=4,"4th Grade",'ES Data Entry'!G303=5,"5th Grade")</f>
        <v>Kindergarten</v>
      </c>
      <c r="F302" t="e">
        <f>'ES Data Entry'!#REF!</f>
        <v>#REF!</v>
      </c>
      <c r="G302" t="e" cm="1">
        <f t="array" ref="G302">_xlfn.IFS('ES Data Entry'!L303=2, "Virtual", 'ES Data Entry'!L303=1, "In-person",'ES Data Entry'!L303=3, "Hybrid")</f>
        <v>#N/A</v>
      </c>
      <c r="H302" t="e" cm="1">
        <f t="array" ref="H302">_xlfn.IFS('ES Data Entry'!H303= 1, "American Indian/Alaskan Native", 'ES Data Entry'!H303= 2, "Asian", 'ES Data Entry'!H303= 3, "Native Hawaiian/Pacific Islander", 'ES Data Entry'!H303= 4, "Black/African American",'ES Data Entry'!H303= 5,  "White", 'ES Data Entry'!H303= 6, "Other", 'ES Data Entry'!H303= 7, "Two races or more", 'ES Data Entry'!H303= 8, "Unknown")</f>
        <v>#N/A</v>
      </c>
      <c r="I302" t="e" cm="1">
        <f t="array" ref="I302">_xlfn.IFS('ES Data Entry'!I303=1, "Hispanic/Latino", 'ES Data Entry'!I303=2, "Not Hispanic/Latino", 'ES Data Entry'!I303=3, "Other")</f>
        <v>#N/A</v>
      </c>
      <c r="J302" t="e" cm="1">
        <f t="array" ref="J302">_xlfn.IFS('ES Data Entry'!J303= 1, "Male", 'ES Data Entry'!J303= 2, "Female", 'ES Data Entry'!J303= 3, "Transgender Male", 'ES Data Entry'!J303= 4, "Transgender Female",'ES Data Entry'!J303= 5, "Non-binary", 'ES Data Entry'!J303= 6, "Other", 'ES Data Entry'!J303= 7, "Unknown")</f>
        <v>#N/A</v>
      </c>
      <c r="K302" s="180">
        <f>'ES Data Entry'!K303</f>
        <v>0</v>
      </c>
      <c r="L302" s="291" t="e">
        <f>'ES Data Entry'!#REF!</f>
        <v>#REF!</v>
      </c>
      <c r="M302" t="e">
        <f>'ES Raw Data'!N305</f>
        <v>#DIV/0!</v>
      </c>
      <c r="N302" t="e">
        <f>'ES Raw Data'!O305</f>
        <v>#DIV/0!</v>
      </c>
      <c r="O302" t="e">
        <f>'ES Raw Data'!P305</f>
        <v>#DIV/0!</v>
      </c>
      <c r="P302" t="e">
        <f>'ES Raw Data'!Q305</f>
        <v>#DIV/0!</v>
      </c>
      <c r="Q302" t="e">
        <f>'ES Raw Data'!R305</f>
        <v>#DIV/0!</v>
      </c>
      <c r="R302" t="e">
        <f>'ES Raw Data'!S305</f>
        <v>#DIV/0!</v>
      </c>
      <c r="S302" t="e">
        <f>'ES Raw Data'!T305</f>
        <v>#DIV/0!</v>
      </c>
      <c r="T302" t="e">
        <f>'ES Raw Data'!U305</f>
        <v>#DIV/0!</v>
      </c>
      <c r="U302" t="e">
        <f>'ES Raw Data'!V305</f>
        <v>#DIV/0!</v>
      </c>
      <c r="V302" t="e">
        <f>'ES Raw Data'!W305</f>
        <v>#DIV/0!</v>
      </c>
    </row>
    <row r="303" spans="1:22">
      <c r="A303">
        <f>'ES Data Entry'!D304</f>
        <v>0</v>
      </c>
      <c r="B303">
        <f>'ES Data Entry'!E304</f>
        <v>0</v>
      </c>
      <c r="C303">
        <f>'ES Data Entry'!F304</f>
        <v>0</v>
      </c>
      <c r="D303" s="180" t="e">
        <f>'ES Data Entry'!#REF!</f>
        <v>#REF!</v>
      </c>
      <c r="E303" t="str" cm="1">
        <f t="array" ref="E303">_xlfn.IFS('ES Data Entry'!G304=0,"Kindergarten",'ES Data Entry'!G304=1,"1st Grade",'ES Data Entry'!G304=2,"2nd Grade",'ES Data Entry'!G304=3,"3rd Grade",'ES Data Entry'!G304=4,"4th Grade",'ES Data Entry'!G304=5,"5th Grade")</f>
        <v>Kindergarten</v>
      </c>
      <c r="F303" t="e">
        <f>'ES Data Entry'!#REF!</f>
        <v>#REF!</v>
      </c>
      <c r="G303" t="e" cm="1">
        <f t="array" ref="G303">_xlfn.IFS('ES Data Entry'!L304=2, "Virtual", 'ES Data Entry'!L304=1, "In-person",'ES Data Entry'!L304=3, "Hybrid")</f>
        <v>#N/A</v>
      </c>
      <c r="H303" t="e" cm="1">
        <f t="array" ref="H303">_xlfn.IFS('ES Data Entry'!H304= 1, "American Indian/Alaskan Native", 'ES Data Entry'!H304= 2, "Asian", 'ES Data Entry'!H304= 3, "Native Hawaiian/Pacific Islander", 'ES Data Entry'!H304= 4, "Black/African American",'ES Data Entry'!H304= 5,  "White", 'ES Data Entry'!H304= 6, "Other", 'ES Data Entry'!H304= 7, "Two races or more", 'ES Data Entry'!H304= 8, "Unknown")</f>
        <v>#N/A</v>
      </c>
      <c r="I303" t="e" cm="1">
        <f t="array" ref="I303">_xlfn.IFS('ES Data Entry'!I304=1, "Hispanic/Latino", 'ES Data Entry'!I304=2, "Not Hispanic/Latino", 'ES Data Entry'!I304=3, "Other")</f>
        <v>#N/A</v>
      </c>
      <c r="J303" t="e" cm="1">
        <f t="array" ref="J303">_xlfn.IFS('ES Data Entry'!J304= 1, "Male", 'ES Data Entry'!J304= 2, "Female", 'ES Data Entry'!J304= 3, "Transgender Male", 'ES Data Entry'!J304= 4, "Transgender Female",'ES Data Entry'!J304= 5, "Non-binary", 'ES Data Entry'!J304= 6, "Other", 'ES Data Entry'!J304= 7, "Unknown")</f>
        <v>#N/A</v>
      </c>
      <c r="K303" s="180">
        <f>'ES Data Entry'!K304</f>
        <v>0</v>
      </c>
      <c r="L303" s="291" t="e">
        <f>'ES Data Entry'!#REF!</f>
        <v>#REF!</v>
      </c>
      <c r="M303" t="e">
        <f>'ES Raw Data'!N306</f>
        <v>#DIV/0!</v>
      </c>
      <c r="N303" t="e">
        <f>'ES Raw Data'!O306</f>
        <v>#DIV/0!</v>
      </c>
      <c r="O303" t="e">
        <f>'ES Raw Data'!P306</f>
        <v>#DIV/0!</v>
      </c>
      <c r="P303" t="e">
        <f>'ES Raw Data'!Q306</f>
        <v>#DIV/0!</v>
      </c>
      <c r="Q303" t="e">
        <f>'ES Raw Data'!R306</f>
        <v>#DIV/0!</v>
      </c>
      <c r="R303" t="e">
        <f>'ES Raw Data'!S306</f>
        <v>#DIV/0!</v>
      </c>
      <c r="S303" t="e">
        <f>'ES Raw Data'!T306</f>
        <v>#DIV/0!</v>
      </c>
      <c r="T303" t="e">
        <f>'ES Raw Data'!U306</f>
        <v>#DIV/0!</v>
      </c>
      <c r="U303" t="e">
        <f>'ES Raw Data'!V306</f>
        <v>#DIV/0!</v>
      </c>
      <c r="V303" t="e">
        <f>'ES Raw Data'!W306</f>
        <v>#DIV/0!</v>
      </c>
    </row>
    <row r="304" spans="1:22">
      <c r="A304">
        <f>'ES Data Entry'!D305</f>
        <v>0</v>
      </c>
      <c r="B304">
        <f>'ES Data Entry'!E305</f>
        <v>0</v>
      </c>
      <c r="C304">
        <f>'ES Data Entry'!F305</f>
        <v>0</v>
      </c>
      <c r="D304" s="180" t="e">
        <f>'ES Data Entry'!#REF!</f>
        <v>#REF!</v>
      </c>
      <c r="E304" t="str" cm="1">
        <f t="array" ref="E304">_xlfn.IFS('ES Data Entry'!G305=0,"Kindergarten",'ES Data Entry'!G305=1,"1st Grade",'ES Data Entry'!G305=2,"2nd Grade",'ES Data Entry'!G305=3,"3rd Grade",'ES Data Entry'!G305=4,"4th Grade",'ES Data Entry'!G305=5,"5th Grade")</f>
        <v>Kindergarten</v>
      </c>
      <c r="F304" t="e">
        <f>'ES Data Entry'!#REF!</f>
        <v>#REF!</v>
      </c>
      <c r="G304" t="e" cm="1">
        <f t="array" ref="G304">_xlfn.IFS('ES Data Entry'!L305=2, "Virtual", 'ES Data Entry'!L305=1, "In-person",'ES Data Entry'!L305=3, "Hybrid")</f>
        <v>#N/A</v>
      </c>
      <c r="H304" t="e" cm="1">
        <f t="array" ref="H304">_xlfn.IFS('ES Data Entry'!H305= 1, "American Indian/Alaskan Native", 'ES Data Entry'!H305= 2, "Asian", 'ES Data Entry'!H305= 3, "Native Hawaiian/Pacific Islander", 'ES Data Entry'!H305= 4, "Black/African American",'ES Data Entry'!H305= 5,  "White", 'ES Data Entry'!H305= 6, "Other", 'ES Data Entry'!H305= 7, "Two races or more", 'ES Data Entry'!H305= 8, "Unknown")</f>
        <v>#N/A</v>
      </c>
      <c r="I304" t="e" cm="1">
        <f t="array" ref="I304">_xlfn.IFS('ES Data Entry'!I305=1, "Hispanic/Latino", 'ES Data Entry'!I305=2, "Not Hispanic/Latino", 'ES Data Entry'!I305=3, "Other")</f>
        <v>#N/A</v>
      </c>
      <c r="J304" t="e" cm="1">
        <f t="array" ref="J304">_xlfn.IFS('ES Data Entry'!J305= 1, "Male", 'ES Data Entry'!J305= 2, "Female", 'ES Data Entry'!J305= 3, "Transgender Male", 'ES Data Entry'!J305= 4, "Transgender Female",'ES Data Entry'!J305= 5, "Non-binary", 'ES Data Entry'!J305= 6, "Other", 'ES Data Entry'!J305= 7, "Unknown")</f>
        <v>#N/A</v>
      </c>
      <c r="K304" s="180">
        <f>'ES Data Entry'!K305</f>
        <v>0</v>
      </c>
      <c r="L304" s="291" t="e">
        <f>'ES Data Entry'!#REF!</f>
        <v>#REF!</v>
      </c>
      <c r="M304" t="e">
        <f>'ES Raw Data'!N307</f>
        <v>#DIV/0!</v>
      </c>
      <c r="N304" t="e">
        <f>'ES Raw Data'!O307</f>
        <v>#DIV/0!</v>
      </c>
      <c r="O304" t="e">
        <f>'ES Raw Data'!P307</f>
        <v>#DIV/0!</v>
      </c>
      <c r="P304" t="e">
        <f>'ES Raw Data'!Q307</f>
        <v>#DIV/0!</v>
      </c>
      <c r="Q304" t="e">
        <f>'ES Raw Data'!R307</f>
        <v>#DIV/0!</v>
      </c>
      <c r="R304" t="e">
        <f>'ES Raw Data'!S307</f>
        <v>#DIV/0!</v>
      </c>
      <c r="S304" t="e">
        <f>'ES Raw Data'!T307</f>
        <v>#DIV/0!</v>
      </c>
      <c r="T304" t="e">
        <f>'ES Raw Data'!U307</f>
        <v>#DIV/0!</v>
      </c>
      <c r="U304" t="e">
        <f>'ES Raw Data'!V307</f>
        <v>#DIV/0!</v>
      </c>
      <c r="V304" t="e">
        <f>'ES Raw Data'!W307</f>
        <v>#DIV/0!</v>
      </c>
    </row>
    <row r="305" spans="1:22">
      <c r="A305">
        <f>'ES Data Entry'!D306</f>
        <v>0</v>
      </c>
      <c r="B305">
        <f>'ES Data Entry'!E306</f>
        <v>0</v>
      </c>
      <c r="C305">
        <f>'ES Data Entry'!F306</f>
        <v>0</v>
      </c>
      <c r="D305" s="180" t="e">
        <f>'ES Data Entry'!#REF!</f>
        <v>#REF!</v>
      </c>
      <c r="E305" t="str" cm="1">
        <f t="array" ref="E305">_xlfn.IFS('ES Data Entry'!G306=0,"Kindergarten",'ES Data Entry'!G306=1,"1st Grade",'ES Data Entry'!G306=2,"2nd Grade",'ES Data Entry'!G306=3,"3rd Grade",'ES Data Entry'!G306=4,"4th Grade",'ES Data Entry'!G306=5,"5th Grade")</f>
        <v>Kindergarten</v>
      </c>
      <c r="F305" t="e">
        <f>'ES Data Entry'!#REF!</f>
        <v>#REF!</v>
      </c>
      <c r="G305" t="e" cm="1">
        <f t="array" ref="G305">_xlfn.IFS('ES Data Entry'!L306=2, "Virtual", 'ES Data Entry'!L306=1, "In-person",'ES Data Entry'!L306=3, "Hybrid")</f>
        <v>#N/A</v>
      </c>
      <c r="H305" t="e" cm="1">
        <f t="array" ref="H305">_xlfn.IFS('ES Data Entry'!H306= 1, "American Indian/Alaskan Native", 'ES Data Entry'!H306= 2, "Asian", 'ES Data Entry'!H306= 3, "Native Hawaiian/Pacific Islander", 'ES Data Entry'!H306= 4, "Black/African American",'ES Data Entry'!H306= 5,  "White", 'ES Data Entry'!H306= 6, "Other", 'ES Data Entry'!H306= 7, "Two races or more", 'ES Data Entry'!H306= 8, "Unknown")</f>
        <v>#N/A</v>
      </c>
      <c r="I305" t="e" cm="1">
        <f t="array" ref="I305">_xlfn.IFS('ES Data Entry'!I306=1, "Hispanic/Latino", 'ES Data Entry'!I306=2, "Not Hispanic/Latino", 'ES Data Entry'!I306=3, "Other")</f>
        <v>#N/A</v>
      </c>
      <c r="J305" t="e" cm="1">
        <f t="array" ref="J305">_xlfn.IFS('ES Data Entry'!J306= 1, "Male", 'ES Data Entry'!J306= 2, "Female", 'ES Data Entry'!J306= 3, "Transgender Male", 'ES Data Entry'!J306= 4, "Transgender Female",'ES Data Entry'!J306= 5, "Non-binary", 'ES Data Entry'!J306= 6, "Other", 'ES Data Entry'!J306= 7, "Unknown")</f>
        <v>#N/A</v>
      </c>
      <c r="K305" s="180">
        <f>'ES Data Entry'!K306</f>
        <v>0</v>
      </c>
      <c r="L305" s="291" t="e">
        <f>'ES Data Entry'!#REF!</f>
        <v>#REF!</v>
      </c>
      <c r="M305" t="e">
        <f>'ES Raw Data'!N308</f>
        <v>#DIV/0!</v>
      </c>
      <c r="N305" t="e">
        <f>'ES Raw Data'!O308</f>
        <v>#DIV/0!</v>
      </c>
      <c r="O305" t="e">
        <f>'ES Raw Data'!P308</f>
        <v>#DIV/0!</v>
      </c>
      <c r="P305" t="e">
        <f>'ES Raw Data'!Q308</f>
        <v>#DIV/0!</v>
      </c>
      <c r="Q305" t="e">
        <f>'ES Raw Data'!R308</f>
        <v>#DIV/0!</v>
      </c>
      <c r="R305" t="e">
        <f>'ES Raw Data'!S308</f>
        <v>#DIV/0!</v>
      </c>
      <c r="S305" t="e">
        <f>'ES Raw Data'!T308</f>
        <v>#DIV/0!</v>
      </c>
      <c r="T305" t="e">
        <f>'ES Raw Data'!U308</f>
        <v>#DIV/0!</v>
      </c>
      <c r="U305" t="e">
        <f>'ES Raw Data'!V308</f>
        <v>#DIV/0!</v>
      </c>
      <c r="V305" t="e">
        <f>'ES Raw Data'!W308</f>
        <v>#DIV/0!</v>
      </c>
    </row>
    <row r="306" spans="1:22">
      <c r="A306">
        <f>'ES Data Entry'!D307</f>
        <v>0</v>
      </c>
      <c r="B306">
        <f>'ES Data Entry'!E307</f>
        <v>0</v>
      </c>
      <c r="C306">
        <f>'ES Data Entry'!F307</f>
        <v>0</v>
      </c>
      <c r="D306" s="180" t="e">
        <f>'ES Data Entry'!#REF!</f>
        <v>#REF!</v>
      </c>
      <c r="E306" t="str" cm="1">
        <f t="array" ref="E306">_xlfn.IFS('ES Data Entry'!G307=0,"Kindergarten",'ES Data Entry'!G307=1,"1st Grade",'ES Data Entry'!G307=2,"2nd Grade",'ES Data Entry'!G307=3,"3rd Grade",'ES Data Entry'!G307=4,"4th Grade",'ES Data Entry'!G307=5,"5th Grade")</f>
        <v>Kindergarten</v>
      </c>
      <c r="F306" t="e">
        <f>'ES Data Entry'!#REF!</f>
        <v>#REF!</v>
      </c>
      <c r="G306" t="e" cm="1">
        <f t="array" ref="G306">_xlfn.IFS('ES Data Entry'!L307=2, "Virtual", 'ES Data Entry'!L307=1, "In-person",'ES Data Entry'!L307=3, "Hybrid")</f>
        <v>#N/A</v>
      </c>
      <c r="H306" t="e" cm="1">
        <f t="array" ref="H306">_xlfn.IFS('ES Data Entry'!H307= 1, "American Indian/Alaskan Native", 'ES Data Entry'!H307= 2, "Asian", 'ES Data Entry'!H307= 3, "Native Hawaiian/Pacific Islander", 'ES Data Entry'!H307= 4, "Black/African American",'ES Data Entry'!H307= 5,  "White", 'ES Data Entry'!H307= 6, "Other", 'ES Data Entry'!H307= 7, "Two races or more", 'ES Data Entry'!H307= 8, "Unknown")</f>
        <v>#N/A</v>
      </c>
      <c r="I306" t="e" cm="1">
        <f t="array" ref="I306">_xlfn.IFS('ES Data Entry'!I307=1, "Hispanic/Latino", 'ES Data Entry'!I307=2, "Not Hispanic/Latino", 'ES Data Entry'!I307=3, "Other")</f>
        <v>#N/A</v>
      </c>
      <c r="J306" t="e" cm="1">
        <f t="array" ref="J306">_xlfn.IFS('ES Data Entry'!J307= 1, "Male", 'ES Data Entry'!J307= 2, "Female", 'ES Data Entry'!J307= 3, "Transgender Male", 'ES Data Entry'!J307= 4, "Transgender Female",'ES Data Entry'!J307= 5, "Non-binary", 'ES Data Entry'!J307= 6, "Other", 'ES Data Entry'!J307= 7, "Unknown")</f>
        <v>#N/A</v>
      </c>
      <c r="K306" s="180">
        <f>'ES Data Entry'!K307</f>
        <v>0</v>
      </c>
      <c r="L306" s="291" t="e">
        <f>'ES Data Entry'!#REF!</f>
        <v>#REF!</v>
      </c>
      <c r="M306" t="e">
        <f>'ES Raw Data'!N309</f>
        <v>#DIV/0!</v>
      </c>
      <c r="N306" t="e">
        <f>'ES Raw Data'!O309</f>
        <v>#DIV/0!</v>
      </c>
      <c r="O306" t="e">
        <f>'ES Raw Data'!P309</f>
        <v>#DIV/0!</v>
      </c>
      <c r="P306" t="e">
        <f>'ES Raw Data'!Q309</f>
        <v>#DIV/0!</v>
      </c>
      <c r="Q306" t="e">
        <f>'ES Raw Data'!R309</f>
        <v>#DIV/0!</v>
      </c>
      <c r="R306" t="e">
        <f>'ES Raw Data'!S309</f>
        <v>#DIV/0!</v>
      </c>
      <c r="S306" t="e">
        <f>'ES Raw Data'!T309</f>
        <v>#DIV/0!</v>
      </c>
      <c r="T306" t="e">
        <f>'ES Raw Data'!U309</f>
        <v>#DIV/0!</v>
      </c>
      <c r="U306" t="e">
        <f>'ES Raw Data'!V309</f>
        <v>#DIV/0!</v>
      </c>
      <c r="V306" t="e">
        <f>'ES Raw Data'!W309</f>
        <v>#DIV/0!</v>
      </c>
    </row>
    <row r="307" spans="1:22">
      <c r="A307">
        <f>'ES Data Entry'!D308</f>
        <v>0</v>
      </c>
      <c r="B307">
        <f>'ES Data Entry'!E308</f>
        <v>0</v>
      </c>
      <c r="C307">
        <f>'ES Data Entry'!F308</f>
        <v>0</v>
      </c>
      <c r="D307" s="180" t="e">
        <f>'ES Data Entry'!#REF!</f>
        <v>#REF!</v>
      </c>
      <c r="E307" t="str" cm="1">
        <f t="array" ref="E307">_xlfn.IFS('ES Data Entry'!G308=0,"Kindergarten",'ES Data Entry'!G308=1,"1st Grade",'ES Data Entry'!G308=2,"2nd Grade",'ES Data Entry'!G308=3,"3rd Grade",'ES Data Entry'!G308=4,"4th Grade",'ES Data Entry'!G308=5,"5th Grade")</f>
        <v>Kindergarten</v>
      </c>
      <c r="F307" t="e">
        <f>'ES Data Entry'!#REF!</f>
        <v>#REF!</v>
      </c>
      <c r="G307" t="e" cm="1">
        <f t="array" ref="G307">_xlfn.IFS('ES Data Entry'!L308=2, "Virtual", 'ES Data Entry'!L308=1, "In-person",'ES Data Entry'!L308=3, "Hybrid")</f>
        <v>#N/A</v>
      </c>
      <c r="H307" t="e" cm="1">
        <f t="array" ref="H307">_xlfn.IFS('ES Data Entry'!H308= 1, "American Indian/Alaskan Native", 'ES Data Entry'!H308= 2, "Asian", 'ES Data Entry'!H308= 3, "Native Hawaiian/Pacific Islander", 'ES Data Entry'!H308= 4, "Black/African American",'ES Data Entry'!H308= 5,  "White", 'ES Data Entry'!H308= 6, "Other", 'ES Data Entry'!H308= 7, "Two races or more", 'ES Data Entry'!H308= 8, "Unknown")</f>
        <v>#N/A</v>
      </c>
      <c r="I307" t="e" cm="1">
        <f t="array" ref="I307">_xlfn.IFS('ES Data Entry'!I308=1, "Hispanic/Latino", 'ES Data Entry'!I308=2, "Not Hispanic/Latino", 'ES Data Entry'!I308=3, "Other")</f>
        <v>#N/A</v>
      </c>
      <c r="J307" t="e" cm="1">
        <f t="array" ref="J307">_xlfn.IFS('ES Data Entry'!J308= 1, "Male", 'ES Data Entry'!J308= 2, "Female", 'ES Data Entry'!J308= 3, "Transgender Male", 'ES Data Entry'!J308= 4, "Transgender Female",'ES Data Entry'!J308= 5, "Non-binary", 'ES Data Entry'!J308= 6, "Other", 'ES Data Entry'!J308= 7, "Unknown")</f>
        <v>#N/A</v>
      </c>
      <c r="K307" s="180">
        <f>'ES Data Entry'!K308</f>
        <v>0</v>
      </c>
      <c r="L307" s="291" t="e">
        <f>'ES Data Entry'!#REF!</f>
        <v>#REF!</v>
      </c>
      <c r="M307" t="e">
        <f>'ES Raw Data'!N310</f>
        <v>#DIV/0!</v>
      </c>
      <c r="N307" t="e">
        <f>'ES Raw Data'!O310</f>
        <v>#DIV/0!</v>
      </c>
      <c r="O307" t="e">
        <f>'ES Raw Data'!P310</f>
        <v>#DIV/0!</v>
      </c>
      <c r="P307" t="e">
        <f>'ES Raw Data'!Q310</f>
        <v>#DIV/0!</v>
      </c>
      <c r="Q307" t="e">
        <f>'ES Raw Data'!R310</f>
        <v>#DIV/0!</v>
      </c>
      <c r="R307" t="e">
        <f>'ES Raw Data'!S310</f>
        <v>#DIV/0!</v>
      </c>
      <c r="S307" t="e">
        <f>'ES Raw Data'!T310</f>
        <v>#DIV/0!</v>
      </c>
      <c r="T307" t="e">
        <f>'ES Raw Data'!U310</f>
        <v>#DIV/0!</v>
      </c>
      <c r="U307" t="e">
        <f>'ES Raw Data'!V310</f>
        <v>#DIV/0!</v>
      </c>
      <c r="V307" t="e">
        <f>'ES Raw Data'!W310</f>
        <v>#DIV/0!</v>
      </c>
    </row>
    <row r="308" spans="1:22">
      <c r="A308">
        <f>'ES Data Entry'!D309</f>
        <v>0</v>
      </c>
      <c r="B308">
        <f>'ES Data Entry'!E309</f>
        <v>0</v>
      </c>
      <c r="C308">
        <f>'ES Data Entry'!F309</f>
        <v>0</v>
      </c>
      <c r="D308" s="180" t="e">
        <f>'ES Data Entry'!#REF!</f>
        <v>#REF!</v>
      </c>
      <c r="E308" t="str" cm="1">
        <f t="array" ref="E308">_xlfn.IFS('ES Data Entry'!G309=0,"Kindergarten",'ES Data Entry'!G309=1,"1st Grade",'ES Data Entry'!G309=2,"2nd Grade",'ES Data Entry'!G309=3,"3rd Grade",'ES Data Entry'!G309=4,"4th Grade",'ES Data Entry'!G309=5,"5th Grade")</f>
        <v>Kindergarten</v>
      </c>
      <c r="F308" t="e">
        <f>'ES Data Entry'!#REF!</f>
        <v>#REF!</v>
      </c>
      <c r="G308" t="e" cm="1">
        <f t="array" ref="G308">_xlfn.IFS('ES Data Entry'!L309=2, "Virtual", 'ES Data Entry'!L309=1, "In-person",'ES Data Entry'!L309=3, "Hybrid")</f>
        <v>#N/A</v>
      </c>
      <c r="H308" t="e" cm="1">
        <f t="array" ref="H308">_xlfn.IFS('ES Data Entry'!H309= 1, "American Indian/Alaskan Native", 'ES Data Entry'!H309= 2, "Asian", 'ES Data Entry'!H309= 3, "Native Hawaiian/Pacific Islander", 'ES Data Entry'!H309= 4, "Black/African American",'ES Data Entry'!H309= 5,  "White", 'ES Data Entry'!H309= 6, "Other", 'ES Data Entry'!H309= 7, "Two races or more", 'ES Data Entry'!H309= 8, "Unknown")</f>
        <v>#N/A</v>
      </c>
      <c r="I308" t="e" cm="1">
        <f t="array" ref="I308">_xlfn.IFS('ES Data Entry'!I309=1, "Hispanic/Latino", 'ES Data Entry'!I309=2, "Not Hispanic/Latino", 'ES Data Entry'!I309=3, "Other")</f>
        <v>#N/A</v>
      </c>
      <c r="J308" t="e" cm="1">
        <f t="array" ref="J308">_xlfn.IFS('ES Data Entry'!J309= 1, "Male", 'ES Data Entry'!J309= 2, "Female", 'ES Data Entry'!J309= 3, "Transgender Male", 'ES Data Entry'!J309= 4, "Transgender Female",'ES Data Entry'!J309= 5, "Non-binary", 'ES Data Entry'!J309= 6, "Other", 'ES Data Entry'!J309= 7, "Unknown")</f>
        <v>#N/A</v>
      </c>
      <c r="K308" s="180">
        <f>'ES Data Entry'!K309</f>
        <v>0</v>
      </c>
      <c r="L308" s="291" t="e">
        <f>'ES Data Entry'!#REF!</f>
        <v>#REF!</v>
      </c>
      <c r="M308" t="e">
        <f>'ES Raw Data'!N311</f>
        <v>#DIV/0!</v>
      </c>
      <c r="N308" t="e">
        <f>'ES Raw Data'!O311</f>
        <v>#DIV/0!</v>
      </c>
      <c r="O308" t="e">
        <f>'ES Raw Data'!P311</f>
        <v>#DIV/0!</v>
      </c>
      <c r="P308" t="e">
        <f>'ES Raw Data'!Q311</f>
        <v>#DIV/0!</v>
      </c>
      <c r="Q308" t="e">
        <f>'ES Raw Data'!R311</f>
        <v>#DIV/0!</v>
      </c>
      <c r="R308" t="e">
        <f>'ES Raw Data'!S311</f>
        <v>#DIV/0!</v>
      </c>
      <c r="S308" t="e">
        <f>'ES Raw Data'!T311</f>
        <v>#DIV/0!</v>
      </c>
      <c r="T308" t="e">
        <f>'ES Raw Data'!U311</f>
        <v>#DIV/0!</v>
      </c>
      <c r="U308" t="e">
        <f>'ES Raw Data'!V311</f>
        <v>#DIV/0!</v>
      </c>
      <c r="V308" t="e">
        <f>'ES Raw Data'!W311</f>
        <v>#DIV/0!</v>
      </c>
    </row>
    <row r="309" spans="1:22">
      <c r="A309">
        <f>'ES Data Entry'!D310</f>
        <v>0</v>
      </c>
      <c r="B309">
        <f>'ES Data Entry'!E310</f>
        <v>0</v>
      </c>
      <c r="C309">
        <f>'ES Data Entry'!F310</f>
        <v>0</v>
      </c>
      <c r="D309" s="180" t="e">
        <f>'ES Data Entry'!#REF!</f>
        <v>#REF!</v>
      </c>
      <c r="E309" t="str" cm="1">
        <f t="array" ref="E309">_xlfn.IFS('ES Data Entry'!G310=0,"Kindergarten",'ES Data Entry'!G310=1,"1st Grade",'ES Data Entry'!G310=2,"2nd Grade",'ES Data Entry'!G310=3,"3rd Grade",'ES Data Entry'!G310=4,"4th Grade",'ES Data Entry'!G310=5,"5th Grade")</f>
        <v>Kindergarten</v>
      </c>
      <c r="F309" t="e">
        <f>'ES Data Entry'!#REF!</f>
        <v>#REF!</v>
      </c>
      <c r="G309" t="e" cm="1">
        <f t="array" ref="G309">_xlfn.IFS('ES Data Entry'!L310=2, "Virtual", 'ES Data Entry'!L310=1, "In-person",'ES Data Entry'!L310=3, "Hybrid")</f>
        <v>#N/A</v>
      </c>
      <c r="H309" t="e" cm="1">
        <f t="array" ref="H309">_xlfn.IFS('ES Data Entry'!H310= 1, "American Indian/Alaskan Native", 'ES Data Entry'!H310= 2, "Asian", 'ES Data Entry'!H310= 3, "Native Hawaiian/Pacific Islander", 'ES Data Entry'!H310= 4, "Black/African American",'ES Data Entry'!H310= 5,  "White", 'ES Data Entry'!H310= 6, "Other", 'ES Data Entry'!H310= 7, "Two races or more", 'ES Data Entry'!H310= 8, "Unknown")</f>
        <v>#N/A</v>
      </c>
      <c r="I309" t="e" cm="1">
        <f t="array" ref="I309">_xlfn.IFS('ES Data Entry'!I310=1, "Hispanic/Latino", 'ES Data Entry'!I310=2, "Not Hispanic/Latino", 'ES Data Entry'!I310=3, "Other")</f>
        <v>#N/A</v>
      </c>
      <c r="J309" t="e" cm="1">
        <f t="array" ref="J309">_xlfn.IFS('ES Data Entry'!J310= 1, "Male", 'ES Data Entry'!J310= 2, "Female", 'ES Data Entry'!J310= 3, "Transgender Male", 'ES Data Entry'!J310= 4, "Transgender Female",'ES Data Entry'!J310= 5, "Non-binary", 'ES Data Entry'!J310= 6, "Other", 'ES Data Entry'!J310= 7, "Unknown")</f>
        <v>#N/A</v>
      </c>
      <c r="K309" s="180">
        <f>'ES Data Entry'!K310</f>
        <v>0</v>
      </c>
      <c r="L309" s="291" t="e">
        <f>'ES Data Entry'!#REF!</f>
        <v>#REF!</v>
      </c>
      <c r="M309" t="e">
        <f>'ES Raw Data'!N312</f>
        <v>#DIV/0!</v>
      </c>
      <c r="N309" t="e">
        <f>'ES Raw Data'!O312</f>
        <v>#DIV/0!</v>
      </c>
      <c r="O309" t="e">
        <f>'ES Raw Data'!P312</f>
        <v>#DIV/0!</v>
      </c>
      <c r="P309" t="e">
        <f>'ES Raw Data'!Q312</f>
        <v>#DIV/0!</v>
      </c>
      <c r="Q309" t="e">
        <f>'ES Raw Data'!R312</f>
        <v>#DIV/0!</v>
      </c>
      <c r="R309" t="e">
        <f>'ES Raw Data'!S312</f>
        <v>#DIV/0!</v>
      </c>
      <c r="S309" t="e">
        <f>'ES Raw Data'!T312</f>
        <v>#DIV/0!</v>
      </c>
      <c r="T309" t="e">
        <f>'ES Raw Data'!U312</f>
        <v>#DIV/0!</v>
      </c>
      <c r="U309" t="e">
        <f>'ES Raw Data'!V312</f>
        <v>#DIV/0!</v>
      </c>
      <c r="V309" t="e">
        <f>'ES Raw Data'!W312</f>
        <v>#DIV/0!</v>
      </c>
    </row>
    <row r="310" spans="1:22">
      <c r="A310">
        <f>'ES Data Entry'!D311</f>
        <v>0</v>
      </c>
      <c r="B310">
        <f>'ES Data Entry'!E311</f>
        <v>0</v>
      </c>
      <c r="C310">
        <f>'ES Data Entry'!F311</f>
        <v>0</v>
      </c>
      <c r="D310" s="180" t="e">
        <f>'ES Data Entry'!#REF!</f>
        <v>#REF!</v>
      </c>
      <c r="E310" t="str" cm="1">
        <f t="array" ref="E310">_xlfn.IFS('ES Data Entry'!G311=0,"Kindergarten",'ES Data Entry'!G311=1,"1st Grade",'ES Data Entry'!G311=2,"2nd Grade",'ES Data Entry'!G311=3,"3rd Grade",'ES Data Entry'!G311=4,"4th Grade",'ES Data Entry'!G311=5,"5th Grade")</f>
        <v>Kindergarten</v>
      </c>
      <c r="F310" t="e">
        <f>'ES Data Entry'!#REF!</f>
        <v>#REF!</v>
      </c>
      <c r="G310" t="e" cm="1">
        <f t="array" ref="G310">_xlfn.IFS('ES Data Entry'!L311=2, "Virtual", 'ES Data Entry'!L311=1, "In-person",'ES Data Entry'!L311=3, "Hybrid")</f>
        <v>#N/A</v>
      </c>
      <c r="H310" t="e" cm="1">
        <f t="array" ref="H310">_xlfn.IFS('ES Data Entry'!H311= 1, "American Indian/Alaskan Native", 'ES Data Entry'!H311= 2, "Asian", 'ES Data Entry'!H311= 3, "Native Hawaiian/Pacific Islander", 'ES Data Entry'!H311= 4, "Black/African American",'ES Data Entry'!H311= 5,  "White", 'ES Data Entry'!H311= 6, "Other", 'ES Data Entry'!H311= 7, "Two races or more", 'ES Data Entry'!H311= 8, "Unknown")</f>
        <v>#N/A</v>
      </c>
      <c r="I310" t="e" cm="1">
        <f t="array" ref="I310">_xlfn.IFS('ES Data Entry'!I311=1, "Hispanic/Latino", 'ES Data Entry'!I311=2, "Not Hispanic/Latino", 'ES Data Entry'!I311=3, "Other")</f>
        <v>#N/A</v>
      </c>
      <c r="J310" t="e" cm="1">
        <f t="array" ref="J310">_xlfn.IFS('ES Data Entry'!J311= 1, "Male", 'ES Data Entry'!J311= 2, "Female", 'ES Data Entry'!J311= 3, "Transgender Male", 'ES Data Entry'!J311= 4, "Transgender Female",'ES Data Entry'!J311= 5, "Non-binary", 'ES Data Entry'!J311= 6, "Other", 'ES Data Entry'!J311= 7, "Unknown")</f>
        <v>#N/A</v>
      </c>
      <c r="K310" s="180">
        <f>'ES Data Entry'!K311</f>
        <v>0</v>
      </c>
      <c r="L310" s="291" t="e">
        <f>'ES Data Entry'!#REF!</f>
        <v>#REF!</v>
      </c>
      <c r="M310" t="e">
        <f>'ES Raw Data'!N313</f>
        <v>#DIV/0!</v>
      </c>
      <c r="N310" t="e">
        <f>'ES Raw Data'!O313</f>
        <v>#DIV/0!</v>
      </c>
      <c r="O310" t="e">
        <f>'ES Raw Data'!P313</f>
        <v>#DIV/0!</v>
      </c>
      <c r="P310" t="e">
        <f>'ES Raw Data'!Q313</f>
        <v>#DIV/0!</v>
      </c>
      <c r="Q310" t="e">
        <f>'ES Raw Data'!R313</f>
        <v>#DIV/0!</v>
      </c>
      <c r="R310" t="e">
        <f>'ES Raw Data'!S313</f>
        <v>#DIV/0!</v>
      </c>
      <c r="S310" t="e">
        <f>'ES Raw Data'!T313</f>
        <v>#DIV/0!</v>
      </c>
      <c r="T310" t="e">
        <f>'ES Raw Data'!U313</f>
        <v>#DIV/0!</v>
      </c>
      <c r="U310" t="e">
        <f>'ES Raw Data'!V313</f>
        <v>#DIV/0!</v>
      </c>
      <c r="V310" t="e">
        <f>'ES Raw Data'!W313</f>
        <v>#DIV/0!</v>
      </c>
    </row>
    <row r="311" spans="1:22">
      <c r="A311">
        <f>'ES Data Entry'!D312</f>
        <v>0</v>
      </c>
      <c r="B311">
        <f>'ES Data Entry'!E312</f>
        <v>0</v>
      </c>
      <c r="C311">
        <f>'ES Data Entry'!F312</f>
        <v>0</v>
      </c>
      <c r="D311" s="180" t="e">
        <f>'ES Data Entry'!#REF!</f>
        <v>#REF!</v>
      </c>
      <c r="E311" t="str" cm="1">
        <f t="array" ref="E311">_xlfn.IFS('ES Data Entry'!G312=0,"Kindergarten",'ES Data Entry'!G312=1,"1st Grade",'ES Data Entry'!G312=2,"2nd Grade",'ES Data Entry'!G312=3,"3rd Grade",'ES Data Entry'!G312=4,"4th Grade",'ES Data Entry'!G312=5,"5th Grade")</f>
        <v>Kindergarten</v>
      </c>
      <c r="F311" t="e">
        <f>'ES Data Entry'!#REF!</f>
        <v>#REF!</v>
      </c>
      <c r="G311" t="e" cm="1">
        <f t="array" ref="G311">_xlfn.IFS('ES Data Entry'!L312=2, "Virtual", 'ES Data Entry'!L312=1, "In-person",'ES Data Entry'!L312=3, "Hybrid")</f>
        <v>#N/A</v>
      </c>
      <c r="H311" t="e" cm="1">
        <f t="array" ref="H311">_xlfn.IFS('ES Data Entry'!H312= 1, "American Indian/Alaskan Native", 'ES Data Entry'!H312= 2, "Asian", 'ES Data Entry'!H312= 3, "Native Hawaiian/Pacific Islander", 'ES Data Entry'!H312= 4, "Black/African American",'ES Data Entry'!H312= 5,  "White", 'ES Data Entry'!H312= 6, "Other", 'ES Data Entry'!H312= 7, "Two races or more", 'ES Data Entry'!H312= 8, "Unknown")</f>
        <v>#N/A</v>
      </c>
      <c r="I311" t="e" cm="1">
        <f t="array" ref="I311">_xlfn.IFS('ES Data Entry'!I312=1, "Hispanic/Latino", 'ES Data Entry'!I312=2, "Not Hispanic/Latino", 'ES Data Entry'!I312=3, "Other")</f>
        <v>#N/A</v>
      </c>
      <c r="J311" t="e" cm="1">
        <f t="array" ref="J311">_xlfn.IFS('ES Data Entry'!J312= 1, "Male", 'ES Data Entry'!J312= 2, "Female", 'ES Data Entry'!J312= 3, "Transgender Male", 'ES Data Entry'!J312= 4, "Transgender Female",'ES Data Entry'!J312= 5, "Non-binary", 'ES Data Entry'!J312= 6, "Other", 'ES Data Entry'!J312= 7, "Unknown")</f>
        <v>#N/A</v>
      </c>
      <c r="K311" s="180">
        <f>'ES Data Entry'!K312</f>
        <v>0</v>
      </c>
      <c r="L311" s="291" t="e">
        <f>'ES Data Entry'!#REF!</f>
        <v>#REF!</v>
      </c>
      <c r="M311" t="e">
        <f>'ES Raw Data'!N314</f>
        <v>#DIV/0!</v>
      </c>
      <c r="N311" t="e">
        <f>'ES Raw Data'!O314</f>
        <v>#DIV/0!</v>
      </c>
      <c r="O311" t="e">
        <f>'ES Raw Data'!P314</f>
        <v>#DIV/0!</v>
      </c>
      <c r="P311" t="e">
        <f>'ES Raw Data'!Q314</f>
        <v>#DIV/0!</v>
      </c>
      <c r="Q311" t="e">
        <f>'ES Raw Data'!R314</f>
        <v>#DIV/0!</v>
      </c>
      <c r="R311" t="e">
        <f>'ES Raw Data'!S314</f>
        <v>#DIV/0!</v>
      </c>
      <c r="S311" t="e">
        <f>'ES Raw Data'!T314</f>
        <v>#DIV/0!</v>
      </c>
      <c r="T311" t="e">
        <f>'ES Raw Data'!U314</f>
        <v>#DIV/0!</v>
      </c>
      <c r="U311" t="e">
        <f>'ES Raw Data'!V314</f>
        <v>#DIV/0!</v>
      </c>
      <c r="V311" t="e">
        <f>'ES Raw Data'!W314</f>
        <v>#DIV/0!</v>
      </c>
    </row>
    <row r="312" spans="1:22">
      <c r="A312">
        <f>'ES Data Entry'!D313</f>
        <v>0</v>
      </c>
      <c r="B312">
        <f>'ES Data Entry'!E313</f>
        <v>0</v>
      </c>
      <c r="C312">
        <f>'ES Data Entry'!F313</f>
        <v>0</v>
      </c>
      <c r="D312" s="180" t="e">
        <f>'ES Data Entry'!#REF!</f>
        <v>#REF!</v>
      </c>
      <c r="E312" t="str" cm="1">
        <f t="array" ref="E312">_xlfn.IFS('ES Data Entry'!G313=0,"Kindergarten",'ES Data Entry'!G313=1,"1st Grade",'ES Data Entry'!G313=2,"2nd Grade",'ES Data Entry'!G313=3,"3rd Grade",'ES Data Entry'!G313=4,"4th Grade",'ES Data Entry'!G313=5,"5th Grade")</f>
        <v>Kindergarten</v>
      </c>
      <c r="F312" t="e">
        <f>'ES Data Entry'!#REF!</f>
        <v>#REF!</v>
      </c>
      <c r="G312" t="e" cm="1">
        <f t="array" ref="G312">_xlfn.IFS('ES Data Entry'!L313=2, "Virtual", 'ES Data Entry'!L313=1, "In-person",'ES Data Entry'!L313=3, "Hybrid")</f>
        <v>#N/A</v>
      </c>
      <c r="H312" t="e" cm="1">
        <f t="array" ref="H312">_xlfn.IFS('ES Data Entry'!H313= 1, "American Indian/Alaskan Native", 'ES Data Entry'!H313= 2, "Asian", 'ES Data Entry'!H313= 3, "Native Hawaiian/Pacific Islander", 'ES Data Entry'!H313= 4, "Black/African American",'ES Data Entry'!H313= 5,  "White", 'ES Data Entry'!H313= 6, "Other", 'ES Data Entry'!H313= 7, "Two races or more", 'ES Data Entry'!H313= 8, "Unknown")</f>
        <v>#N/A</v>
      </c>
      <c r="I312" t="e" cm="1">
        <f t="array" ref="I312">_xlfn.IFS('ES Data Entry'!I313=1, "Hispanic/Latino", 'ES Data Entry'!I313=2, "Not Hispanic/Latino", 'ES Data Entry'!I313=3, "Other")</f>
        <v>#N/A</v>
      </c>
      <c r="J312" t="e" cm="1">
        <f t="array" ref="J312">_xlfn.IFS('ES Data Entry'!J313= 1, "Male", 'ES Data Entry'!J313= 2, "Female", 'ES Data Entry'!J313= 3, "Transgender Male", 'ES Data Entry'!J313= 4, "Transgender Female",'ES Data Entry'!J313= 5, "Non-binary", 'ES Data Entry'!J313= 6, "Other", 'ES Data Entry'!J313= 7, "Unknown")</f>
        <v>#N/A</v>
      </c>
      <c r="K312" s="180">
        <f>'ES Data Entry'!K313</f>
        <v>0</v>
      </c>
      <c r="L312" s="291" t="e">
        <f>'ES Data Entry'!#REF!</f>
        <v>#REF!</v>
      </c>
      <c r="M312" t="e">
        <f>'ES Raw Data'!N315</f>
        <v>#DIV/0!</v>
      </c>
      <c r="N312" t="e">
        <f>'ES Raw Data'!O315</f>
        <v>#DIV/0!</v>
      </c>
      <c r="O312" t="e">
        <f>'ES Raw Data'!P315</f>
        <v>#DIV/0!</v>
      </c>
      <c r="P312" t="e">
        <f>'ES Raw Data'!Q315</f>
        <v>#DIV/0!</v>
      </c>
      <c r="Q312" t="e">
        <f>'ES Raw Data'!R315</f>
        <v>#DIV/0!</v>
      </c>
      <c r="R312" t="e">
        <f>'ES Raw Data'!S315</f>
        <v>#DIV/0!</v>
      </c>
      <c r="S312" t="e">
        <f>'ES Raw Data'!T315</f>
        <v>#DIV/0!</v>
      </c>
      <c r="T312" t="e">
        <f>'ES Raw Data'!U315</f>
        <v>#DIV/0!</v>
      </c>
      <c r="U312" t="e">
        <f>'ES Raw Data'!V315</f>
        <v>#DIV/0!</v>
      </c>
      <c r="V312" t="e">
        <f>'ES Raw Data'!W315</f>
        <v>#DIV/0!</v>
      </c>
    </row>
    <row r="313" spans="1:22">
      <c r="A313">
        <f>'ES Data Entry'!D314</f>
        <v>0</v>
      </c>
      <c r="B313">
        <f>'ES Data Entry'!E314</f>
        <v>0</v>
      </c>
      <c r="C313">
        <f>'ES Data Entry'!F314</f>
        <v>0</v>
      </c>
      <c r="D313" s="180" t="e">
        <f>'ES Data Entry'!#REF!</f>
        <v>#REF!</v>
      </c>
      <c r="E313" t="str" cm="1">
        <f t="array" ref="E313">_xlfn.IFS('ES Data Entry'!G314=0,"Kindergarten",'ES Data Entry'!G314=1,"1st Grade",'ES Data Entry'!G314=2,"2nd Grade",'ES Data Entry'!G314=3,"3rd Grade",'ES Data Entry'!G314=4,"4th Grade",'ES Data Entry'!G314=5,"5th Grade")</f>
        <v>Kindergarten</v>
      </c>
      <c r="F313" t="e">
        <f>'ES Data Entry'!#REF!</f>
        <v>#REF!</v>
      </c>
      <c r="G313" t="e" cm="1">
        <f t="array" ref="G313">_xlfn.IFS('ES Data Entry'!L314=2, "Virtual", 'ES Data Entry'!L314=1, "In-person",'ES Data Entry'!L314=3, "Hybrid")</f>
        <v>#N/A</v>
      </c>
      <c r="H313" t="e" cm="1">
        <f t="array" ref="H313">_xlfn.IFS('ES Data Entry'!H314= 1, "American Indian/Alaskan Native", 'ES Data Entry'!H314= 2, "Asian", 'ES Data Entry'!H314= 3, "Native Hawaiian/Pacific Islander", 'ES Data Entry'!H314= 4, "Black/African American",'ES Data Entry'!H314= 5,  "White", 'ES Data Entry'!H314= 6, "Other", 'ES Data Entry'!H314= 7, "Two races or more", 'ES Data Entry'!H314= 8, "Unknown")</f>
        <v>#N/A</v>
      </c>
      <c r="I313" t="e" cm="1">
        <f t="array" ref="I313">_xlfn.IFS('ES Data Entry'!I314=1, "Hispanic/Latino", 'ES Data Entry'!I314=2, "Not Hispanic/Latino", 'ES Data Entry'!I314=3, "Other")</f>
        <v>#N/A</v>
      </c>
      <c r="J313" t="e" cm="1">
        <f t="array" ref="J313">_xlfn.IFS('ES Data Entry'!J314= 1, "Male", 'ES Data Entry'!J314= 2, "Female", 'ES Data Entry'!J314= 3, "Transgender Male", 'ES Data Entry'!J314= 4, "Transgender Female",'ES Data Entry'!J314= 5, "Non-binary", 'ES Data Entry'!J314= 6, "Other", 'ES Data Entry'!J314= 7, "Unknown")</f>
        <v>#N/A</v>
      </c>
      <c r="K313" s="180">
        <f>'ES Data Entry'!K314</f>
        <v>0</v>
      </c>
      <c r="L313" s="291" t="e">
        <f>'ES Data Entry'!#REF!</f>
        <v>#REF!</v>
      </c>
      <c r="M313" t="e">
        <f>'ES Raw Data'!N316</f>
        <v>#DIV/0!</v>
      </c>
      <c r="N313" t="e">
        <f>'ES Raw Data'!O316</f>
        <v>#DIV/0!</v>
      </c>
      <c r="O313" t="e">
        <f>'ES Raw Data'!P316</f>
        <v>#DIV/0!</v>
      </c>
      <c r="P313" t="e">
        <f>'ES Raw Data'!Q316</f>
        <v>#DIV/0!</v>
      </c>
      <c r="Q313" t="e">
        <f>'ES Raw Data'!R316</f>
        <v>#DIV/0!</v>
      </c>
      <c r="R313" t="e">
        <f>'ES Raw Data'!S316</f>
        <v>#DIV/0!</v>
      </c>
      <c r="S313" t="e">
        <f>'ES Raw Data'!T316</f>
        <v>#DIV/0!</v>
      </c>
      <c r="T313" t="e">
        <f>'ES Raw Data'!U316</f>
        <v>#DIV/0!</v>
      </c>
      <c r="U313" t="e">
        <f>'ES Raw Data'!V316</f>
        <v>#DIV/0!</v>
      </c>
      <c r="V313" t="e">
        <f>'ES Raw Data'!W316</f>
        <v>#DIV/0!</v>
      </c>
    </row>
    <row r="314" spans="1:22">
      <c r="A314">
        <f>'ES Data Entry'!D315</f>
        <v>0</v>
      </c>
      <c r="B314">
        <f>'ES Data Entry'!E315</f>
        <v>0</v>
      </c>
      <c r="C314">
        <f>'ES Data Entry'!F315</f>
        <v>0</v>
      </c>
      <c r="D314" s="180" t="e">
        <f>'ES Data Entry'!#REF!</f>
        <v>#REF!</v>
      </c>
      <c r="E314" t="str" cm="1">
        <f t="array" ref="E314">_xlfn.IFS('ES Data Entry'!G315=0,"Kindergarten",'ES Data Entry'!G315=1,"1st Grade",'ES Data Entry'!G315=2,"2nd Grade",'ES Data Entry'!G315=3,"3rd Grade",'ES Data Entry'!G315=4,"4th Grade",'ES Data Entry'!G315=5,"5th Grade")</f>
        <v>Kindergarten</v>
      </c>
      <c r="F314" t="e">
        <f>'ES Data Entry'!#REF!</f>
        <v>#REF!</v>
      </c>
      <c r="G314" t="e" cm="1">
        <f t="array" ref="G314">_xlfn.IFS('ES Data Entry'!L315=2, "Virtual", 'ES Data Entry'!L315=1, "In-person",'ES Data Entry'!L315=3, "Hybrid")</f>
        <v>#N/A</v>
      </c>
      <c r="H314" t="e" cm="1">
        <f t="array" ref="H314">_xlfn.IFS('ES Data Entry'!H315= 1, "American Indian/Alaskan Native", 'ES Data Entry'!H315= 2, "Asian", 'ES Data Entry'!H315= 3, "Native Hawaiian/Pacific Islander", 'ES Data Entry'!H315= 4, "Black/African American",'ES Data Entry'!H315= 5,  "White", 'ES Data Entry'!H315= 6, "Other", 'ES Data Entry'!H315= 7, "Two races or more", 'ES Data Entry'!H315= 8, "Unknown")</f>
        <v>#N/A</v>
      </c>
      <c r="I314" t="e" cm="1">
        <f t="array" ref="I314">_xlfn.IFS('ES Data Entry'!I315=1, "Hispanic/Latino", 'ES Data Entry'!I315=2, "Not Hispanic/Latino", 'ES Data Entry'!I315=3, "Other")</f>
        <v>#N/A</v>
      </c>
      <c r="J314" t="e" cm="1">
        <f t="array" ref="J314">_xlfn.IFS('ES Data Entry'!J315= 1, "Male", 'ES Data Entry'!J315= 2, "Female", 'ES Data Entry'!J315= 3, "Transgender Male", 'ES Data Entry'!J315= 4, "Transgender Female",'ES Data Entry'!J315= 5, "Non-binary", 'ES Data Entry'!J315= 6, "Other", 'ES Data Entry'!J315= 7, "Unknown")</f>
        <v>#N/A</v>
      </c>
      <c r="K314" s="180">
        <f>'ES Data Entry'!K315</f>
        <v>0</v>
      </c>
      <c r="L314" s="291" t="e">
        <f>'ES Data Entry'!#REF!</f>
        <v>#REF!</v>
      </c>
      <c r="M314" t="e">
        <f>'ES Raw Data'!N317</f>
        <v>#DIV/0!</v>
      </c>
      <c r="N314" t="e">
        <f>'ES Raw Data'!O317</f>
        <v>#DIV/0!</v>
      </c>
      <c r="O314" t="e">
        <f>'ES Raw Data'!P317</f>
        <v>#DIV/0!</v>
      </c>
      <c r="P314" t="e">
        <f>'ES Raw Data'!Q317</f>
        <v>#DIV/0!</v>
      </c>
      <c r="Q314" t="e">
        <f>'ES Raw Data'!R317</f>
        <v>#DIV/0!</v>
      </c>
      <c r="R314" t="e">
        <f>'ES Raw Data'!S317</f>
        <v>#DIV/0!</v>
      </c>
      <c r="S314" t="e">
        <f>'ES Raw Data'!T317</f>
        <v>#DIV/0!</v>
      </c>
      <c r="T314" t="e">
        <f>'ES Raw Data'!U317</f>
        <v>#DIV/0!</v>
      </c>
      <c r="U314" t="e">
        <f>'ES Raw Data'!V317</f>
        <v>#DIV/0!</v>
      </c>
      <c r="V314" t="e">
        <f>'ES Raw Data'!W317</f>
        <v>#DIV/0!</v>
      </c>
    </row>
    <row r="315" spans="1:22">
      <c r="A315">
        <f>'ES Data Entry'!D316</f>
        <v>0</v>
      </c>
      <c r="B315">
        <f>'ES Data Entry'!E316</f>
        <v>0</v>
      </c>
      <c r="C315">
        <f>'ES Data Entry'!F316</f>
        <v>0</v>
      </c>
      <c r="D315" s="180" t="e">
        <f>'ES Data Entry'!#REF!</f>
        <v>#REF!</v>
      </c>
      <c r="E315" t="str" cm="1">
        <f t="array" ref="E315">_xlfn.IFS('ES Data Entry'!G316=0,"Kindergarten",'ES Data Entry'!G316=1,"1st Grade",'ES Data Entry'!G316=2,"2nd Grade",'ES Data Entry'!G316=3,"3rd Grade",'ES Data Entry'!G316=4,"4th Grade",'ES Data Entry'!G316=5,"5th Grade")</f>
        <v>Kindergarten</v>
      </c>
      <c r="F315" t="e">
        <f>'ES Data Entry'!#REF!</f>
        <v>#REF!</v>
      </c>
      <c r="G315" t="e" cm="1">
        <f t="array" ref="G315">_xlfn.IFS('ES Data Entry'!L316=2, "Virtual", 'ES Data Entry'!L316=1, "In-person",'ES Data Entry'!L316=3, "Hybrid")</f>
        <v>#N/A</v>
      </c>
      <c r="H315" t="e" cm="1">
        <f t="array" ref="H315">_xlfn.IFS('ES Data Entry'!H316= 1, "American Indian/Alaskan Native", 'ES Data Entry'!H316= 2, "Asian", 'ES Data Entry'!H316= 3, "Native Hawaiian/Pacific Islander", 'ES Data Entry'!H316= 4, "Black/African American",'ES Data Entry'!H316= 5,  "White", 'ES Data Entry'!H316= 6, "Other", 'ES Data Entry'!H316= 7, "Two races or more", 'ES Data Entry'!H316= 8, "Unknown")</f>
        <v>#N/A</v>
      </c>
      <c r="I315" t="e" cm="1">
        <f t="array" ref="I315">_xlfn.IFS('ES Data Entry'!I316=1, "Hispanic/Latino", 'ES Data Entry'!I316=2, "Not Hispanic/Latino", 'ES Data Entry'!I316=3, "Other")</f>
        <v>#N/A</v>
      </c>
      <c r="J315" t="e" cm="1">
        <f t="array" ref="J315">_xlfn.IFS('ES Data Entry'!J316= 1, "Male", 'ES Data Entry'!J316= 2, "Female", 'ES Data Entry'!J316= 3, "Transgender Male", 'ES Data Entry'!J316= 4, "Transgender Female",'ES Data Entry'!J316= 5, "Non-binary", 'ES Data Entry'!J316= 6, "Other", 'ES Data Entry'!J316= 7, "Unknown")</f>
        <v>#N/A</v>
      </c>
      <c r="K315" s="180">
        <f>'ES Data Entry'!K316</f>
        <v>0</v>
      </c>
      <c r="L315" s="291" t="e">
        <f>'ES Data Entry'!#REF!</f>
        <v>#REF!</v>
      </c>
      <c r="M315" t="e">
        <f>'ES Raw Data'!N318</f>
        <v>#DIV/0!</v>
      </c>
      <c r="N315" t="e">
        <f>'ES Raw Data'!O318</f>
        <v>#DIV/0!</v>
      </c>
      <c r="O315" t="e">
        <f>'ES Raw Data'!P318</f>
        <v>#DIV/0!</v>
      </c>
      <c r="P315" t="e">
        <f>'ES Raw Data'!Q318</f>
        <v>#DIV/0!</v>
      </c>
      <c r="Q315" t="e">
        <f>'ES Raw Data'!R318</f>
        <v>#DIV/0!</v>
      </c>
      <c r="R315" t="e">
        <f>'ES Raw Data'!S318</f>
        <v>#DIV/0!</v>
      </c>
      <c r="S315" t="e">
        <f>'ES Raw Data'!T318</f>
        <v>#DIV/0!</v>
      </c>
      <c r="T315" t="e">
        <f>'ES Raw Data'!U318</f>
        <v>#DIV/0!</v>
      </c>
      <c r="U315" t="e">
        <f>'ES Raw Data'!V318</f>
        <v>#DIV/0!</v>
      </c>
      <c r="V315" t="e">
        <f>'ES Raw Data'!W318</f>
        <v>#DIV/0!</v>
      </c>
    </row>
    <row r="316" spans="1:22">
      <c r="A316">
        <f>'ES Data Entry'!D317</f>
        <v>0</v>
      </c>
      <c r="B316">
        <f>'ES Data Entry'!E317</f>
        <v>0</v>
      </c>
      <c r="C316">
        <f>'ES Data Entry'!F317</f>
        <v>0</v>
      </c>
      <c r="D316" s="180" t="e">
        <f>'ES Data Entry'!#REF!</f>
        <v>#REF!</v>
      </c>
      <c r="E316" t="str" cm="1">
        <f t="array" ref="E316">_xlfn.IFS('ES Data Entry'!G317=0,"Kindergarten",'ES Data Entry'!G317=1,"1st Grade",'ES Data Entry'!G317=2,"2nd Grade",'ES Data Entry'!G317=3,"3rd Grade",'ES Data Entry'!G317=4,"4th Grade",'ES Data Entry'!G317=5,"5th Grade")</f>
        <v>Kindergarten</v>
      </c>
      <c r="F316" t="e">
        <f>'ES Data Entry'!#REF!</f>
        <v>#REF!</v>
      </c>
      <c r="G316" t="e" cm="1">
        <f t="array" ref="G316">_xlfn.IFS('ES Data Entry'!L317=2, "Virtual", 'ES Data Entry'!L317=1, "In-person",'ES Data Entry'!L317=3, "Hybrid")</f>
        <v>#N/A</v>
      </c>
      <c r="H316" t="e" cm="1">
        <f t="array" ref="H316">_xlfn.IFS('ES Data Entry'!H317= 1, "American Indian/Alaskan Native", 'ES Data Entry'!H317= 2, "Asian", 'ES Data Entry'!H317= 3, "Native Hawaiian/Pacific Islander", 'ES Data Entry'!H317= 4, "Black/African American",'ES Data Entry'!H317= 5,  "White", 'ES Data Entry'!H317= 6, "Other", 'ES Data Entry'!H317= 7, "Two races or more", 'ES Data Entry'!H317= 8, "Unknown")</f>
        <v>#N/A</v>
      </c>
      <c r="I316" t="e" cm="1">
        <f t="array" ref="I316">_xlfn.IFS('ES Data Entry'!I317=1, "Hispanic/Latino", 'ES Data Entry'!I317=2, "Not Hispanic/Latino", 'ES Data Entry'!I317=3, "Other")</f>
        <v>#N/A</v>
      </c>
      <c r="J316" t="e" cm="1">
        <f t="array" ref="J316">_xlfn.IFS('ES Data Entry'!J317= 1, "Male", 'ES Data Entry'!J317= 2, "Female", 'ES Data Entry'!J317= 3, "Transgender Male", 'ES Data Entry'!J317= 4, "Transgender Female",'ES Data Entry'!J317= 5, "Non-binary", 'ES Data Entry'!J317= 6, "Other", 'ES Data Entry'!J317= 7, "Unknown")</f>
        <v>#N/A</v>
      </c>
      <c r="K316" s="180">
        <f>'ES Data Entry'!K317</f>
        <v>0</v>
      </c>
      <c r="L316" s="291" t="e">
        <f>'ES Data Entry'!#REF!</f>
        <v>#REF!</v>
      </c>
      <c r="M316" t="e">
        <f>'ES Raw Data'!N319</f>
        <v>#DIV/0!</v>
      </c>
      <c r="N316" t="e">
        <f>'ES Raw Data'!O319</f>
        <v>#DIV/0!</v>
      </c>
      <c r="O316" t="e">
        <f>'ES Raw Data'!P319</f>
        <v>#DIV/0!</v>
      </c>
      <c r="P316" t="e">
        <f>'ES Raw Data'!Q319</f>
        <v>#DIV/0!</v>
      </c>
      <c r="Q316" t="e">
        <f>'ES Raw Data'!R319</f>
        <v>#DIV/0!</v>
      </c>
      <c r="R316" t="e">
        <f>'ES Raw Data'!S319</f>
        <v>#DIV/0!</v>
      </c>
      <c r="S316" t="e">
        <f>'ES Raw Data'!T319</f>
        <v>#DIV/0!</v>
      </c>
      <c r="T316" t="e">
        <f>'ES Raw Data'!U319</f>
        <v>#DIV/0!</v>
      </c>
      <c r="U316" t="e">
        <f>'ES Raw Data'!V319</f>
        <v>#DIV/0!</v>
      </c>
      <c r="V316" t="e">
        <f>'ES Raw Data'!W319</f>
        <v>#DIV/0!</v>
      </c>
    </row>
    <row r="317" spans="1:22">
      <c r="A317">
        <f>'ES Data Entry'!D318</f>
        <v>0</v>
      </c>
      <c r="B317">
        <f>'ES Data Entry'!E318</f>
        <v>0</v>
      </c>
      <c r="C317">
        <f>'ES Data Entry'!F318</f>
        <v>0</v>
      </c>
      <c r="D317" s="180" t="e">
        <f>'ES Data Entry'!#REF!</f>
        <v>#REF!</v>
      </c>
      <c r="E317" t="str" cm="1">
        <f t="array" ref="E317">_xlfn.IFS('ES Data Entry'!G318=0,"Kindergarten",'ES Data Entry'!G318=1,"1st Grade",'ES Data Entry'!G318=2,"2nd Grade",'ES Data Entry'!G318=3,"3rd Grade",'ES Data Entry'!G318=4,"4th Grade",'ES Data Entry'!G318=5,"5th Grade")</f>
        <v>Kindergarten</v>
      </c>
      <c r="F317" t="e">
        <f>'ES Data Entry'!#REF!</f>
        <v>#REF!</v>
      </c>
      <c r="G317" t="e" cm="1">
        <f t="array" ref="G317">_xlfn.IFS('ES Data Entry'!L318=2, "Virtual", 'ES Data Entry'!L318=1, "In-person",'ES Data Entry'!L318=3, "Hybrid")</f>
        <v>#N/A</v>
      </c>
      <c r="H317" t="e" cm="1">
        <f t="array" ref="H317">_xlfn.IFS('ES Data Entry'!H318= 1, "American Indian/Alaskan Native", 'ES Data Entry'!H318= 2, "Asian", 'ES Data Entry'!H318= 3, "Native Hawaiian/Pacific Islander", 'ES Data Entry'!H318= 4, "Black/African American",'ES Data Entry'!H318= 5,  "White", 'ES Data Entry'!H318= 6, "Other", 'ES Data Entry'!H318= 7, "Two races or more", 'ES Data Entry'!H318= 8, "Unknown")</f>
        <v>#N/A</v>
      </c>
      <c r="I317" t="e" cm="1">
        <f t="array" ref="I317">_xlfn.IFS('ES Data Entry'!I318=1, "Hispanic/Latino", 'ES Data Entry'!I318=2, "Not Hispanic/Latino", 'ES Data Entry'!I318=3, "Other")</f>
        <v>#N/A</v>
      </c>
      <c r="J317" t="e" cm="1">
        <f t="array" ref="J317">_xlfn.IFS('ES Data Entry'!J318= 1, "Male", 'ES Data Entry'!J318= 2, "Female", 'ES Data Entry'!J318= 3, "Transgender Male", 'ES Data Entry'!J318= 4, "Transgender Female",'ES Data Entry'!J318= 5, "Non-binary", 'ES Data Entry'!J318= 6, "Other", 'ES Data Entry'!J318= 7, "Unknown")</f>
        <v>#N/A</v>
      </c>
      <c r="K317" s="180">
        <f>'ES Data Entry'!K318</f>
        <v>0</v>
      </c>
      <c r="L317" s="291" t="e">
        <f>'ES Data Entry'!#REF!</f>
        <v>#REF!</v>
      </c>
      <c r="M317" t="e">
        <f>'ES Raw Data'!N320</f>
        <v>#DIV/0!</v>
      </c>
      <c r="N317" t="e">
        <f>'ES Raw Data'!O320</f>
        <v>#DIV/0!</v>
      </c>
      <c r="O317" t="e">
        <f>'ES Raw Data'!P320</f>
        <v>#DIV/0!</v>
      </c>
      <c r="P317" t="e">
        <f>'ES Raw Data'!Q320</f>
        <v>#DIV/0!</v>
      </c>
      <c r="Q317" t="e">
        <f>'ES Raw Data'!R320</f>
        <v>#DIV/0!</v>
      </c>
      <c r="R317" t="e">
        <f>'ES Raw Data'!S320</f>
        <v>#DIV/0!</v>
      </c>
      <c r="S317" t="e">
        <f>'ES Raw Data'!T320</f>
        <v>#DIV/0!</v>
      </c>
      <c r="T317" t="e">
        <f>'ES Raw Data'!U320</f>
        <v>#DIV/0!</v>
      </c>
      <c r="U317" t="e">
        <f>'ES Raw Data'!V320</f>
        <v>#DIV/0!</v>
      </c>
      <c r="V317" t="e">
        <f>'ES Raw Data'!W320</f>
        <v>#DIV/0!</v>
      </c>
    </row>
    <row r="318" spans="1:22">
      <c r="A318">
        <f>'ES Data Entry'!D319</f>
        <v>0</v>
      </c>
      <c r="B318">
        <f>'ES Data Entry'!E319</f>
        <v>0</v>
      </c>
      <c r="C318">
        <f>'ES Data Entry'!F319</f>
        <v>0</v>
      </c>
      <c r="D318" s="180" t="e">
        <f>'ES Data Entry'!#REF!</f>
        <v>#REF!</v>
      </c>
      <c r="E318" t="str" cm="1">
        <f t="array" ref="E318">_xlfn.IFS('ES Data Entry'!G319=0,"Kindergarten",'ES Data Entry'!G319=1,"1st Grade",'ES Data Entry'!G319=2,"2nd Grade",'ES Data Entry'!G319=3,"3rd Grade",'ES Data Entry'!G319=4,"4th Grade",'ES Data Entry'!G319=5,"5th Grade")</f>
        <v>Kindergarten</v>
      </c>
      <c r="F318" t="e">
        <f>'ES Data Entry'!#REF!</f>
        <v>#REF!</v>
      </c>
      <c r="G318" t="e" cm="1">
        <f t="array" ref="G318">_xlfn.IFS('ES Data Entry'!L319=2, "Virtual", 'ES Data Entry'!L319=1, "In-person",'ES Data Entry'!L319=3, "Hybrid")</f>
        <v>#N/A</v>
      </c>
      <c r="H318" t="e" cm="1">
        <f t="array" ref="H318">_xlfn.IFS('ES Data Entry'!H319= 1, "American Indian/Alaskan Native", 'ES Data Entry'!H319= 2, "Asian", 'ES Data Entry'!H319= 3, "Native Hawaiian/Pacific Islander", 'ES Data Entry'!H319= 4, "Black/African American",'ES Data Entry'!H319= 5,  "White", 'ES Data Entry'!H319= 6, "Other", 'ES Data Entry'!H319= 7, "Two races or more", 'ES Data Entry'!H319= 8, "Unknown")</f>
        <v>#N/A</v>
      </c>
      <c r="I318" t="e" cm="1">
        <f t="array" ref="I318">_xlfn.IFS('ES Data Entry'!I319=1, "Hispanic/Latino", 'ES Data Entry'!I319=2, "Not Hispanic/Latino", 'ES Data Entry'!I319=3, "Other")</f>
        <v>#N/A</v>
      </c>
      <c r="J318" t="e" cm="1">
        <f t="array" ref="J318">_xlfn.IFS('ES Data Entry'!J319= 1, "Male", 'ES Data Entry'!J319= 2, "Female", 'ES Data Entry'!J319= 3, "Transgender Male", 'ES Data Entry'!J319= 4, "Transgender Female",'ES Data Entry'!J319= 5, "Non-binary", 'ES Data Entry'!J319= 6, "Other", 'ES Data Entry'!J319= 7, "Unknown")</f>
        <v>#N/A</v>
      </c>
      <c r="K318" s="180">
        <f>'ES Data Entry'!K319</f>
        <v>0</v>
      </c>
      <c r="L318" s="291" t="e">
        <f>'ES Data Entry'!#REF!</f>
        <v>#REF!</v>
      </c>
      <c r="M318" t="e">
        <f>'ES Raw Data'!N321</f>
        <v>#DIV/0!</v>
      </c>
      <c r="N318" t="e">
        <f>'ES Raw Data'!O321</f>
        <v>#DIV/0!</v>
      </c>
      <c r="O318" t="e">
        <f>'ES Raw Data'!P321</f>
        <v>#DIV/0!</v>
      </c>
      <c r="P318" t="e">
        <f>'ES Raw Data'!Q321</f>
        <v>#DIV/0!</v>
      </c>
      <c r="Q318" t="e">
        <f>'ES Raw Data'!R321</f>
        <v>#DIV/0!</v>
      </c>
      <c r="R318" t="e">
        <f>'ES Raw Data'!S321</f>
        <v>#DIV/0!</v>
      </c>
      <c r="S318" t="e">
        <f>'ES Raw Data'!T321</f>
        <v>#DIV/0!</v>
      </c>
      <c r="T318" t="e">
        <f>'ES Raw Data'!U321</f>
        <v>#DIV/0!</v>
      </c>
      <c r="U318" t="e">
        <f>'ES Raw Data'!V321</f>
        <v>#DIV/0!</v>
      </c>
      <c r="V318" t="e">
        <f>'ES Raw Data'!W321</f>
        <v>#DIV/0!</v>
      </c>
    </row>
    <row r="319" spans="1:22">
      <c r="A319">
        <f>'ES Data Entry'!D320</f>
        <v>0</v>
      </c>
      <c r="B319">
        <f>'ES Data Entry'!E320</f>
        <v>0</v>
      </c>
      <c r="C319">
        <f>'ES Data Entry'!F320</f>
        <v>0</v>
      </c>
      <c r="D319" s="180" t="e">
        <f>'ES Data Entry'!#REF!</f>
        <v>#REF!</v>
      </c>
      <c r="E319" t="str" cm="1">
        <f t="array" ref="E319">_xlfn.IFS('ES Data Entry'!G320=0,"Kindergarten",'ES Data Entry'!G320=1,"1st Grade",'ES Data Entry'!G320=2,"2nd Grade",'ES Data Entry'!G320=3,"3rd Grade",'ES Data Entry'!G320=4,"4th Grade",'ES Data Entry'!G320=5,"5th Grade")</f>
        <v>Kindergarten</v>
      </c>
      <c r="F319" t="e">
        <f>'ES Data Entry'!#REF!</f>
        <v>#REF!</v>
      </c>
      <c r="G319" t="e" cm="1">
        <f t="array" ref="G319">_xlfn.IFS('ES Data Entry'!L320=2, "Virtual", 'ES Data Entry'!L320=1, "In-person",'ES Data Entry'!L320=3, "Hybrid")</f>
        <v>#N/A</v>
      </c>
      <c r="H319" t="e" cm="1">
        <f t="array" ref="H319">_xlfn.IFS('ES Data Entry'!H320= 1, "American Indian/Alaskan Native", 'ES Data Entry'!H320= 2, "Asian", 'ES Data Entry'!H320= 3, "Native Hawaiian/Pacific Islander", 'ES Data Entry'!H320= 4, "Black/African American",'ES Data Entry'!H320= 5,  "White", 'ES Data Entry'!H320= 6, "Other", 'ES Data Entry'!H320= 7, "Two races or more", 'ES Data Entry'!H320= 8, "Unknown")</f>
        <v>#N/A</v>
      </c>
      <c r="I319" t="e" cm="1">
        <f t="array" ref="I319">_xlfn.IFS('ES Data Entry'!I320=1, "Hispanic/Latino", 'ES Data Entry'!I320=2, "Not Hispanic/Latino", 'ES Data Entry'!I320=3, "Other")</f>
        <v>#N/A</v>
      </c>
      <c r="J319" t="e" cm="1">
        <f t="array" ref="J319">_xlfn.IFS('ES Data Entry'!J320= 1, "Male", 'ES Data Entry'!J320= 2, "Female", 'ES Data Entry'!J320= 3, "Transgender Male", 'ES Data Entry'!J320= 4, "Transgender Female",'ES Data Entry'!J320= 5, "Non-binary", 'ES Data Entry'!J320= 6, "Other", 'ES Data Entry'!J320= 7, "Unknown")</f>
        <v>#N/A</v>
      </c>
      <c r="K319" s="180">
        <f>'ES Data Entry'!K320</f>
        <v>0</v>
      </c>
      <c r="L319" s="291" t="e">
        <f>'ES Data Entry'!#REF!</f>
        <v>#REF!</v>
      </c>
      <c r="M319" t="e">
        <f>'ES Raw Data'!N322</f>
        <v>#DIV/0!</v>
      </c>
      <c r="N319" t="e">
        <f>'ES Raw Data'!O322</f>
        <v>#DIV/0!</v>
      </c>
      <c r="O319" t="e">
        <f>'ES Raw Data'!P322</f>
        <v>#DIV/0!</v>
      </c>
      <c r="P319" t="e">
        <f>'ES Raw Data'!Q322</f>
        <v>#DIV/0!</v>
      </c>
      <c r="Q319" t="e">
        <f>'ES Raw Data'!R322</f>
        <v>#DIV/0!</v>
      </c>
      <c r="R319" t="e">
        <f>'ES Raw Data'!S322</f>
        <v>#DIV/0!</v>
      </c>
      <c r="S319" t="e">
        <f>'ES Raw Data'!T322</f>
        <v>#DIV/0!</v>
      </c>
      <c r="T319" t="e">
        <f>'ES Raw Data'!U322</f>
        <v>#DIV/0!</v>
      </c>
      <c r="U319" t="e">
        <f>'ES Raw Data'!V322</f>
        <v>#DIV/0!</v>
      </c>
      <c r="V319" t="e">
        <f>'ES Raw Data'!W322</f>
        <v>#DIV/0!</v>
      </c>
    </row>
    <row r="320" spans="1:22">
      <c r="A320">
        <f>'ES Data Entry'!D321</f>
        <v>0</v>
      </c>
      <c r="B320">
        <f>'ES Data Entry'!E321</f>
        <v>0</v>
      </c>
      <c r="C320">
        <f>'ES Data Entry'!F321</f>
        <v>0</v>
      </c>
      <c r="D320" s="180" t="e">
        <f>'ES Data Entry'!#REF!</f>
        <v>#REF!</v>
      </c>
      <c r="E320" t="str" cm="1">
        <f t="array" ref="E320">_xlfn.IFS('ES Data Entry'!G321=0,"Kindergarten",'ES Data Entry'!G321=1,"1st Grade",'ES Data Entry'!G321=2,"2nd Grade",'ES Data Entry'!G321=3,"3rd Grade",'ES Data Entry'!G321=4,"4th Grade",'ES Data Entry'!G321=5,"5th Grade")</f>
        <v>Kindergarten</v>
      </c>
      <c r="F320" t="e">
        <f>'ES Data Entry'!#REF!</f>
        <v>#REF!</v>
      </c>
      <c r="G320" t="e" cm="1">
        <f t="array" ref="G320">_xlfn.IFS('ES Data Entry'!L321=2, "Virtual", 'ES Data Entry'!L321=1, "In-person",'ES Data Entry'!L321=3, "Hybrid")</f>
        <v>#N/A</v>
      </c>
      <c r="H320" t="e" cm="1">
        <f t="array" ref="H320">_xlfn.IFS('ES Data Entry'!H321= 1, "American Indian/Alaskan Native", 'ES Data Entry'!H321= 2, "Asian", 'ES Data Entry'!H321= 3, "Native Hawaiian/Pacific Islander", 'ES Data Entry'!H321= 4, "Black/African American",'ES Data Entry'!H321= 5,  "White", 'ES Data Entry'!H321= 6, "Other", 'ES Data Entry'!H321= 7, "Two races or more", 'ES Data Entry'!H321= 8, "Unknown")</f>
        <v>#N/A</v>
      </c>
      <c r="I320" t="e" cm="1">
        <f t="array" ref="I320">_xlfn.IFS('ES Data Entry'!I321=1, "Hispanic/Latino", 'ES Data Entry'!I321=2, "Not Hispanic/Latino", 'ES Data Entry'!I321=3, "Other")</f>
        <v>#N/A</v>
      </c>
      <c r="J320" t="e" cm="1">
        <f t="array" ref="J320">_xlfn.IFS('ES Data Entry'!J321= 1, "Male", 'ES Data Entry'!J321= 2, "Female", 'ES Data Entry'!J321= 3, "Transgender Male", 'ES Data Entry'!J321= 4, "Transgender Female",'ES Data Entry'!J321= 5, "Non-binary", 'ES Data Entry'!J321= 6, "Other", 'ES Data Entry'!J321= 7, "Unknown")</f>
        <v>#N/A</v>
      </c>
      <c r="K320" s="180">
        <f>'ES Data Entry'!K321</f>
        <v>0</v>
      </c>
      <c r="L320" s="291" t="e">
        <f>'ES Data Entry'!#REF!</f>
        <v>#REF!</v>
      </c>
      <c r="M320" t="e">
        <f>'ES Raw Data'!N323</f>
        <v>#DIV/0!</v>
      </c>
      <c r="N320" t="e">
        <f>'ES Raw Data'!O323</f>
        <v>#DIV/0!</v>
      </c>
      <c r="O320" t="e">
        <f>'ES Raw Data'!P323</f>
        <v>#DIV/0!</v>
      </c>
      <c r="P320" t="e">
        <f>'ES Raw Data'!Q323</f>
        <v>#DIV/0!</v>
      </c>
      <c r="Q320" t="e">
        <f>'ES Raw Data'!R323</f>
        <v>#DIV/0!</v>
      </c>
      <c r="R320" t="e">
        <f>'ES Raw Data'!S323</f>
        <v>#DIV/0!</v>
      </c>
      <c r="S320" t="e">
        <f>'ES Raw Data'!T323</f>
        <v>#DIV/0!</v>
      </c>
      <c r="T320" t="e">
        <f>'ES Raw Data'!U323</f>
        <v>#DIV/0!</v>
      </c>
      <c r="U320" t="e">
        <f>'ES Raw Data'!V323</f>
        <v>#DIV/0!</v>
      </c>
      <c r="V320" t="e">
        <f>'ES Raw Data'!W323</f>
        <v>#DIV/0!</v>
      </c>
    </row>
    <row r="321" spans="1:22">
      <c r="A321">
        <f>'ES Data Entry'!D322</f>
        <v>0</v>
      </c>
      <c r="B321">
        <f>'ES Data Entry'!E322</f>
        <v>0</v>
      </c>
      <c r="C321">
        <f>'ES Data Entry'!F322</f>
        <v>0</v>
      </c>
      <c r="D321" s="180" t="e">
        <f>'ES Data Entry'!#REF!</f>
        <v>#REF!</v>
      </c>
      <c r="E321" t="str" cm="1">
        <f t="array" ref="E321">_xlfn.IFS('ES Data Entry'!G322=0,"Kindergarten",'ES Data Entry'!G322=1,"1st Grade",'ES Data Entry'!G322=2,"2nd Grade",'ES Data Entry'!G322=3,"3rd Grade",'ES Data Entry'!G322=4,"4th Grade",'ES Data Entry'!G322=5,"5th Grade")</f>
        <v>Kindergarten</v>
      </c>
      <c r="F321" t="e">
        <f>'ES Data Entry'!#REF!</f>
        <v>#REF!</v>
      </c>
      <c r="G321" t="e" cm="1">
        <f t="array" ref="G321">_xlfn.IFS('ES Data Entry'!L322=2, "Virtual", 'ES Data Entry'!L322=1, "In-person",'ES Data Entry'!L322=3, "Hybrid")</f>
        <v>#N/A</v>
      </c>
      <c r="H321" t="e" cm="1">
        <f t="array" ref="H321">_xlfn.IFS('ES Data Entry'!H322= 1, "American Indian/Alaskan Native", 'ES Data Entry'!H322= 2, "Asian", 'ES Data Entry'!H322= 3, "Native Hawaiian/Pacific Islander", 'ES Data Entry'!H322= 4, "Black/African American",'ES Data Entry'!H322= 5,  "White", 'ES Data Entry'!H322= 6, "Other", 'ES Data Entry'!H322= 7, "Two races or more", 'ES Data Entry'!H322= 8, "Unknown")</f>
        <v>#N/A</v>
      </c>
      <c r="I321" t="e" cm="1">
        <f t="array" ref="I321">_xlfn.IFS('ES Data Entry'!I322=1, "Hispanic/Latino", 'ES Data Entry'!I322=2, "Not Hispanic/Latino", 'ES Data Entry'!I322=3, "Other")</f>
        <v>#N/A</v>
      </c>
      <c r="J321" t="e" cm="1">
        <f t="array" ref="J321">_xlfn.IFS('ES Data Entry'!J322= 1, "Male", 'ES Data Entry'!J322= 2, "Female", 'ES Data Entry'!J322= 3, "Transgender Male", 'ES Data Entry'!J322= 4, "Transgender Female",'ES Data Entry'!J322= 5, "Non-binary", 'ES Data Entry'!J322= 6, "Other", 'ES Data Entry'!J322= 7, "Unknown")</f>
        <v>#N/A</v>
      </c>
      <c r="K321" s="180">
        <f>'ES Data Entry'!K322</f>
        <v>0</v>
      </c>
      <c r="L321" s="291" t="e">
        <f>'ES Data Entry'!#REF!</f>
        <v>#REF!</v>
      </c>
      <c r="M321" t="e">
        <f>'ES Raw Data'!N324</f>
        <v>#DIV/0!</v>
      </c>
      <c r="N321" t="e">
        <f>'ES Raw Data'!O324</f>
        <v>#DIV/0!</v>
      </c>
      <c r="O321" t="e">
        <f>'ES Raw Data'!P324</f>
        <v>#DIV/0!</v>
      </c>
      <c r="P321" t="e">
        <f>'ES Raw Data'!Q324</f>
        <v>#DIV/0!</v>
      </c>
      <c r="Q321" t="e">
        <f>'ES Raw Data'!R324</f>
        <v>#DIV/0!</v>
      </c>
      <c r="R321" t="e">
        <f>'ES Raw Data'!S324</f>
        <v>#DIV/0!</v>
      </c>
      <c r="S321" t="e">
        <f>'ES Raw Data'!T324</f>
        <v>#DIV/0!</v>
      </c>
      <c r="T321" t="e">
        <f>'ES Raw Data'!U324</f>
        <v>#DIV/0!</v>
      </c>
      <c r="U321" t="e">
        <f>'ES Raw Data'!V324</f>
        <v>#DIV/0!</v>
      </c>
      <c r="V321" t="e">
        <f>'ES Raw Data'!W324</f>
        <v>#DIV/0!</v>
      </c>
    </row>
    <row r="322" spans="1:22">
      <c r="A322">
        <f>'ES Data Entry'!D323</f>
        <v>0</v>
      </c>
      <c r="B322">
        <f>'ES Data Entry'!E323</f>
        <v>0</v>
      </c>
      <c r="C322">
        <f>'ES Data Entry'!F323</f>
        <v>0</v>
      </c>
      <c r="D322" s="180" t="e">
        <f>'ES Data Entry'!#REF!</f>
        <v>#REF!</v>
      </c>
      <c r="E322" t="str" cm="1">
        <f t="array" ref="E322">_xlfn.IFS('ES Data Entry'!G323=0,"Kindergarten",'ES Data Entry'!G323=1,"1st Grade",'ES Data Entry'!G323=2,"2nd Grade",'ES Data Entry'!G323=3,"3rd Grade",'ES Data Entry'!G323=4,"4th Grade",'ES Data Entry'!G323=5,"5th Grade")</f>
        <v>Kindergarten</v>
      </c>
      <c r="F322" t="e">
        <f>'ES Data Entry'!#REF!</f>
        <v>#REF!</v>
      </c>
      <c r="G322" t="e" cm="1">
        <f t="array" ref="G322">_xlfn.IFS('ES Data Entry'!L323=2, "Virtual", 'ES Data Entry'!L323=1, "In-person",'ES Data Entry'!L323=3, "Hybrid")</f>
        <v>#N/A</v>
      </c>
      <c r="H322" t="e" cm="1">
        <f t="array" ref="H322">_xlfn.IFS('ES Data Entry'!H323= 1, "American Indian/Alaskan Native", 'ES Data Entry'!H323= 2, "Asian", 'ES Data Entry'!H323= 3, "Native Hawaiian/Pacific Islander", 'ES Data Entry'!H323= 4, "Black/African American",'ES Data Entry'!H323= 5,  "White", 'ES Data Entry'!H323= 6, "Other", 'ES Data Entry'!H323= 7, "Two races or more", 'ES Data Entry'!H323= 8, "Unknown")</f>
        <v>#N/A</v>
      </c>
      <c r="I322" t="e" cm="1">
        <f t="array" ref="I322">_xlfn.IFS('ES Data Entry'!I323=1, "Hispanic/Latino", 'ES Data Entry'!I323=2, "Not Hispanic/Latino", 'ES Data Entry'!I323=3, "Other")</f>
        <v>#N/A</v>
      </c>
      <c r="J322" t="e" cm="1">
        <f t="array" ref="J322">_xlfn.IFS('ES Data Entry'!J323= 1, "Male", 'ES Data Entry'!J323= 2, "Female", 'ES Data Entry'!J323= 3, "Transgender Male", 'ES Data Entry'!J323= 4, "Transgender Female",'ES Data Entry'!J323= 5, "Non-binary", 'ES Data Entry'!J323= 6, "Other", 'ES Data Entry'!J323= 7, "Unknown")</f>
        <v>#N/A</v>
      </c>
      <c r="K322" s="180">
        <f>'ES Data Entry'!K323</f>
        <v>0</v>
      </c>
      <c r="L322" s="291" t="e">
        <f>'ES Data Entry'!#REF!</f>
        <v>#REF!</v>
      </c>
      <c r="M322" t="e">
        <f>'ES Raw Data'!N325</f>
        <v>#DIV/0!</v>
      </c>
      <c r="N322" t="e">
        <f>'ES Raw Data'!O325</f>
        <v>#DIV/0!</v>
      </c>
      <c r="O322" t="e">
        <f>'ES Raw Data'!P325</f>
        <v>#DIV/0!</v>
      </c>
      <c r="P322" t="e">
        <f>'ES Raw Data'!Q325</f>
        <v>#DIV/0!</v>
      </c>
      <c r="Q322" t="e">
        <f>'ES Raw Data'!R325</f>
        <v>#DIV/0!</v>
      </c>
      <c r="R322" t="e">
        <f>'ES Raw Data'!S325</f>
        <v>#DIV/0!</v>
      </c>
      <c r="S322" t="e">
        <f>'ES Raw Data'!T325</f>
        <v>#DIV/0!</v>
      </c>
      <c r="T322" t="e">
        <f>'ES Raw Data'!U325</f>
        <v>#DIV/0!</v>
      </c>
      <c r="U322" t="e">
        <f>'ES Raw Data'!V325</f>
        <v>#DIV/0!</v>
      </c>
      <c r="V322" t="e">
        <f>'ES Raw Data'!W325</f>
        <v>#DIV/0!</v>
      </c>
    </row>
    <row r="323" spans="1:22">
      <c r="A323">
        <f>'ES Data Entry'!D324</f>
        <v>0</v>
      </c>
      <c r="B323">
        <f>'ES Data Entry'!E324</f>
        <v>0</v>
      </c>
      <c r="C323">
        <f>'ES Data Entry'!F324</f>
        <v>0</v>
      </c>
      <c r="D323" s="180" t="e">
        <f>'ES Data Entry'!#REF!</f>
        <v>#REF!</v>
      </c>
      <c r="E323" t="str" cm="1">
        <f t="array" ref="E323">_xlfn.IFS('ES Data Entry'!G324=0,"Kindergarten",'ES Data Entry'!G324=1,"1st Grade",'ES Data Entry'!G324=2,"2nd Grade",'ES Data Entry'!G324=3,"3rd Grade",'ES Data Entry'!G324=4,"4th Grade",'ES Data Entry'!G324=5,"5th Grade")</f>
        <v>Kindergarten</v>
      </c>
      <c r="F323" t="e">
        <f>'ES Data Entry'!#REF!</f>
        <v>#REF!</v>
      </c>
      <c r="G323" t="e" cm="1">
        <f t="array" ref="G323">_xlfn.IFS('ES Data Entry'!L324=2, "Virtual", 'ES Data Entry'!L324=1, "In-person",'ES Data Entry'!L324=3, "Hybrid")</f>
        <v>#N/A</v>
      </c>
      <c r="H323" t="e" cm="1">
        <f t="array" ref="H323">_xlfn.IFS('ES Data Entry'!H324= 1, "American Indian/Alaskan Native", 'ES Data Entry'!H324= 2, "Asian", 'ES Data Entry'!H324= 3, "Native Hawaiian/Pacific Islander", 'ES Data Entry'!H324= 4, "Black/African American",'ES Data Entry'!H324= 5,  "White", 'ES Data Entry'!H324= 6, "Other", 'ES Data Entry'!H324= 7, "Two races or more", 'ES Data Entry'!H324= 8, "Unknown")</f>
        <v>#N/A</v>
      </c>
      <c r="I323" t="e" cm="1">
        <f t="array" ref="I323">_xlfn.IFS('ES Data Entry'!I324=1, "Hispanic/Latino", 'ES Data Entry'!I324=2, "Not Hispanic/Latino", 'ES Data Entry'!I324=3, "Other")</f>
        <v>#N/A</v>
      </c>
      <c r="J323" t="e" cm="1">
        <f t="array" ref="J323">_xlfn.IFS('ES Data Entry'!J324= 1, "Male", 'ES Data Entry'!J324= 2, "Female", 'ES Data Entry'!J324= 3, "Transgender Male", 'ES Data Entry'!J324= 4, "Transgender Female",'ES Data Entry'!J324= 5, "Non-binary", 'ES Data Entry'!J324= 6, "Other", 'ES Data Entry'!J324= 7, "Unknown")</f>
        <v>#N/A</v>
      </c>
      <c r="K323" s="180">
        <f>'ES Data Entry'!K324</f>
        <v>0</v>
      </c>
      <c r="L323" s="291" t="e">
        <f>'ES Data Entry'!#REF!</f>
        <v>#REF!</v>
      </c>
      <c r="M323" t="e">
        <f>'ES Raw Data'!N326</f>
        <v>#DIV/0!</v>
      </c>
      <c r="N323" t="e">
        <f>'ES Raw Data'!O326</f>
        <v>#DIV/0!</v>
      </c>
      <c r="O323" t="e">
        <f>'ES Raw Data'!P326</f>
        <v>#DIV/0!</v>
      </c>
      <c r="P323" t="e">
        <f>'ES Raw Data'!Q326</f>
        <v>#DIV/0!</v>
      </c>
      <c r="Q323" t="e">
        <f>'ES Raw Data'!R326</f>
        <v>#DIV/0!</v>
      </c>
      <c r="R323" t="e">
        <f>'ES Raw Data'!S326</f>
        <v>#DIV/0!</v>
      </c>
      <c r="S323" t="e">
        <f>'ES Raw Data'!T326</f>
        <v>#DIV/0!</v>
      </c>
      <c r="T323" t="e">
        <f>'ES Raw Data'!U326</f>
        <v>#DIV/0!</v>
      </c>
      <c r="U323" t="e">
        <f>'ES Raw Data'!V326</f>
        <v>#DIV/0!</v>
      </c>
      <c r="V323" t="e">
        <f>'ES Raw Data'!W326</f>
        <v>#DIV/0!</v>
      </c>
    </row>
    <row r="324" spans="1:22">
      <c r="A324">
        <f>'ES Data Entry'!D325</f>
        <v>0</v>
      </c>
      <c r="B324">
        <f>'ES Data Entry'!E325</f>
        <v>0</v>
      </c>
      <c r="C324">
        <f>'ES Data Entry'!F325</f>
        <v>0</v>
      </c>
      <c r="D324" s="180" t="e">
        <f>'ES Data Entry'!#REF!</f>
        <v>#REF!</v>
      </c>
      <c r="E324" t="str" cm="1">
        <f t="array" ref="E324">_xlfn.IFS('ES Data Entry'!G325=0,"Kindergarten",'ES Data Entry'!G325=1,"1st Grade",'ES Data Entry'!G325=2,"2nd Grade",'ES Data Entry'!G325=3,"3rd Grade",'ES Data Entry'!G325=4,"4th Grade",'ES Data Entry'!G325=5,"5th Grade")</f>
        <v>Kindergarten</v>
      </c>
      <c r="F324" t="e">
        <f>'ES Data Entry'!#REF!</f>
        <v>#REF!</v>
      </c>
      <c r="G324" t="e" cm="1">
        <f t="array" ref="G324">_xlfn.IFS('ES Data Entry'!L325=2, "Virtual", 'ES Data Entry'!L325=1, "In-person",'ES Data Entry'!L325=3, "Hybrid")</f>
        <v>#N/A</v>
      </c>
      <c r="H324" t="e" cm="1">
        <f t="array" ref="H324">_xlfn.IFS('ES Data Entry'!H325= 1, "American Indian/Alaskan Native", 'ES Data Entry'!H325= 2, "Asian", 'ES Data Entry'!H325= 3, "Native Hawaiian/Pacific Islander", 'ES Data Entry'!H325= 4, "Black/African American",'ES Data Entry'!H325= 5,  "White", 'ES Data Entry'!H325= 6, "Other", 'ES Data Entry'!H325= 7, "Two races or more", 'ES Data Entry'!H325= 8, "Unknown")</f>
        <v>#N/A</v>
      </c>
      <c r="I324" t="e" cm="1">
        <f t="array" ref="I324">_xlfn.IFS('ES Data Entry'!I325=1, "Hispanic/Latino", 'ES Data Entry'!I325=2, "Not Hispanic/Latino", 'ES Data Entry'!I325=3, "Other")</f>
        <v>#N/A</v>
      </c>
      <c r="J324" t="e" cm="1">
        <f t="array" ref="J324">_xlfn.IFS('ES Data Entry'!J325= 1, "Male", 'ES Data Entry'!J325= 2, "Female", 'ES Data Entry'!J325= 3, "Transgender Male", 'ES Data Entry'!J325= 4, "Transgender Female",'ES Data Entry'!J325= 5, "Non-binary", 'ES Data Entry'!J325= 6, "Other", 'ES Data Entry'!J325= 7, "Unknown")</f>
        <v>#N/A</v>
      </c>
      <c r="K324" s="180">
        <f>'ES Data Entry'!K325</f>
        <v>0</v>
      </c>
      <c r="L324" s="291" t="e">
        <f>'ES Data Entry'!#REF!</f>
        <v>#REF!</v>
      </c>
      <c r="M324" t="e">
        <f>'ES Raw Data'!N327</f>
        <v>#DIV/0!</v>
      </c>
      <c r="N324" t="e">
        <f>'ES Raw Data'!O327</f>
        <v>#DIV/0!</v>
      </c>
      <c r="O324" t="e">
        <f>'ES Raw Data'!P327</f>
        <v>#DIV/0!</v>
      </c>
      <c r="P324" t="e">
        <f>'ES Raw Data'!Q327</f>
        <v>#DIV/0!</v>
      </c>
      <c r="Q324" t="e">
        <f>'ES Raw Data'!R327</f>
        <v>#DIV/0!</v>
      </c>
      <c r="R324" t="e">
        <f>'ES Raw Data'!S327</f>
        <v>#DIV/0!</v>
      </c>
      <c r="S324" t="e">
        <f>'ES Raw Data'!T327</f>
        <v>#DIV/0!</v>
      </c>
      <c r="T324" t="e">
        <f>'ES Raw Data'!U327</f>
        <v>#DIV/0!</v>
      </c>
      <c r="U324" t="e">
        <f>'ES Raw Data'!V327</f>
        <v>#DIV/0!</v>
      </c>
      <c r="V324" t="e">
        <f>'ES Raw Data'!W327</f>
        <v>#DIV/0!</v>
      </c>
    </row>
    <row r="325" spans="1:22">
      <c r="A325">
        <f>'ES Data Entry'!D326</f>
        <v>0</v>
      </c>
      <c r="B325">
        <f>'ES Data Entry'!E326</f>
        <v>0</v>
      </c>
      <c r="C325">
        <f>'ES Data Entry'!F326</f>
        <v>0</v>
      </c>
      <c r="D325" s="180" t="e">
        <f>'ES Data Entry'!#REF!</f>
        <v>#REF!</v>
      </c>
      <c r="E325" t="str" cm="1">
        <f t="array" ref="E325">_xlfn.IFS('ES Data Entry'!G326=0,"Kindergarten",'ES Data Entry'!G326=1,"1st Grade",'ES Data Entry'!G326=2,"2nd Grade",'ES Data Entry'!G326=3,"3rd Grade",'ES Data Entry'!G326=4,"4th Grade",'ES Data Entry'!G326=5,"5th Grade")</f>
        <v>Kindergarten</v>
      </c>
      <c r="F325" t="e">
        <f>'ES Data Entry'!#REF!</f>
        <v>#REF!</v>
      </c>
      <c r="G325" t="e" cm="1">
        <f t="array" ref="G325">_xlfn.IFS('ES Data Entry'!L326=2, "Virtual", 'ES Data Entry'!L326=1, "In-person",'ES Data Entry'!L326=3, "Hybrid")</f>
        <v>#N/A</v>
      </c>
      <c r="H325" t="e" cm="1">
        <f t="array" ref="H325">_xlfn.IFS('ES Data Entry'!H326= 1, "American Indian/Alaskan Native", 'ES Data Entry'!H326= 2, "Asian", 'ES Data Entry'!H326= 3, "Native Hawaiian/Pacific Islander", 'ES Data Entry'!H326= 4, "Black/African American",'ES Data Entry'!H326= 5,  "White", 'ES Data Entry'!H326= 6, "Other", 'ES Data Entry'!H326= 7, "Two races or more", 'ES Data Entry'!H326= 8, "Unknown")</f>
        <v>#N/A</v>
      </c>
      <c r="I325" t="e" cm="1">
        <f t="array" ref="I325">_xlfn.IFS('ES Data Entry'!I326=1, "Hispanic/Latino", 'ES Data Entry'!I326=2, "Not Hispanic/Latino", 'ES Data Entry'!I326=3, "Other")</f>
        <v>#N/A</v>
      </c>
      <c r="J325" t="e" cm="1">
        <f t="array" ref="J325">_xlfn.IFS('ES Data Entry'!J326= 1, "Male", 'ES Data Entry'!J326= 2, "Female", 'ES Data Entry'!J326= 3, "Transgender Male", 'ES Data Entry'!J326= 4, "Transgender Female",'ES Data Entry'!J326= 5, "Non-binary", 'ES Data Entry'!J326= 6, "Other", 'ES Data Entry'!J326= 7, "Unknown")</f>
        <v>#N/A</v>
      </c>
      <c r="K325" s="180">
        <f>'ES Data Entry'!K326</f>
        <v>0</v>
      </c>
      <c r="L325" s="291" t="e">
        <f>'ES Data Entry'!#REF!</f>
        <v>#REF!</v>
      </c>
      <c r="M325" t="e">
        <f>'ES Raw Data'!N328</f>
        <v>#DIV/0!</v>
      </c>
      <c r="N325" t="e">
        <f>'ES Raw Data'!O328</f>
        <v>#DIV/0!</v>
      </c>
      <c r="O325" t="e">
        <f>'ES Raw Data'!P328</f>
        <v>#DIV/0!</v>
      </c>
      <c r="P325" t="e">
        <f>'ES Raw Data'!Q328</f>
        <v>#DIV/0!</v>
      </c>
      <c r="Q325" t="e">
        <f>'ES Raw Data'!R328</f>
        <v>#DIV/0!</v>
      </c>
      <c r="R325" t="e">
        <f>'ES Raw Data'!S328</f>
        <v>#DIV/0!</v>
      </c>
      <c r="S325" t="e">
        <f>'ES Raw Data'!T328</f>
        <v>#DIV/0!</v>
      </c>
      <c r="T325" t="e">
        <f>'ES Raw Data'!U328</f>
        <v>#DIV/0!</v>
      </c>
      <c r="U325" t="e">
        <f>'ES Raw Data'!V328</f>
        <v>#DIV/0!</v>
      </c>
      <c r="V325" t="e">
        <f>'ES Raw Data'!W328</f>
        <v>#DIV/0!</v>
      </c>
    </row>
    <row r="326" spans="1:22">
      <c r="A326">
        <f>'ES Data Entry'!D327</f>
        <v>0</v>
      </c>
      <c r="B326">
        <f>'ES Data Entry'!E327</f>
        <v>0</v>
      </c>
      <c r="C326">
        <f>'ES Data Entry'!F327</f>
        <v>0</v>
      </c>
      <c r="D326" s="180" t="e">
        <f>'ES Data Entry'!#REF!</f>
        <v>#REF!</v>
      </c>
      <c r="E326" t="str" cm="1">
        <f t="array" ref="E326">_xlfn.IFS('ES Data Entry'!G327=0,"Kindergarten",'ES Data Entry'!G327=1,"1st Grade",'ES Data Entry'!G327=2,"2nd Grade",'ES Data Entry'!G327=3,"3rd Grade",'ES Data Entry'!G327=4,"4th Grade",'ES Data Entry'!G327=5,"5th Grade")</f>
        <v>Kindergarten</v>
      </c>
      <c r="F326" t="e">
        <f>'ES Data Entry'!#REF!</f>
        <v>#REF!</v>
      </c>
      <c r="G326" t="e" cm="1">
        <f t="array" ref="G326">_xlfn.IFS('ES Data Entry'!L327=2, "Virtual", 'ES Data Entry'!L327=1, "In-person",'ES Data Entry'!L327=3, "Hybrid")</f>
        <v>#N/A</v>
      </c>
      <c r="H326" t="e" cm="1">
        <f t="array" ref="H326">_xlfn.IFS('ES Data Entry'!H327= 1, "American Indian/Alaskan Native", 'ES Data Entry'!H327= 2, "Asian", 'ES Data Entry'!H327= 3, "Native Hawaiian/Pacific Islander", 'ES Data Entry'!H327= 4, "Black/African American",'ES Data Entry'!H327= 5,  "White", 'ES Data Entry'!H327= 6, "Other", 'ES Data Entry'!H327= 7, "Two races or more", 'ES Data Entry'!H327= 8, "Unknown")</f>
        <v>#N/A</v>
      </c>
      <c r="I326" t="e" cm="1">
        <f t="array" ref="I326">_xlfn.IFS('ES Data Entry'!I327=1, "Hispanic/Latino", 'ES Data Entry'!I327=2, "Not Hispanic/Latino", 'ES Data Entry'!I327=3, "Other")</f>
        <v>#N/A</v>
      </c>
      <c r="J326" t="e" cm="1">
        <f t="array" ref="J326">_xlfn.IFS('ES Data Entry'!J327= 1, "Male", 'ES Data Entry'!J327= 2, "Female", 'ES Data Entry'!J327= 3, "Transgender Male", 'ES Data Entry'!J327= 4, "Transgender Female",'ES Data Entry'!J327= 5, "Non-binary", 'ES Data Entry'!J327= 6, "Other", 'ES Data Entry'!J327= 7, "Unknown")</f>
        <v>#N/A</v>
      </c>
      <c r="K326" s="180">
        <f>'ES Data Entry'!K327</f>
        <v>0</v>
      </c>
      <c r="L326" s="291" t="e">
        <f>'ES Data Entry'!#REF!</f>
        <v>#REF!</v>
      </c>
      <c r="M326" t="e">
        <f>'ES Raw Data'!N329</f>
        <v>#DIV/0!</v>
      </c>
      <c r="N326" t="e">
        <f>'ES Raw Data'!O329</f>
        <v>#DIV/0!</v>
      </c>
      <c r="O326" t="e">
        <f>'ES Raw Data'!P329</f>
        <v>#DIV/0!</v>
      </c>
      <c r="P326" t="e">
        <f>'ES Raw Data'!Q329</f>
        <v>#DIV/0!</v>
      </c>
      <c r="Q326" t="e">
        <f>'ES Raw Data'!R329</f>
        <v>#DIV/0!</v>
      </c>
      <c r="R326" t="e">
        <f>'ES Raw Data'!S329</f>
        <v>#DIV/0!</v>
      </c>
      <c r="S326" t="e">
        <f>'ES Raw Data'!T329</f>
        <v>#DIV/0!</v>
      </c>
      <c r="T326" t="e">
        <f>'ES Raw Data'!U329</f>
        <v>#DIV/0!</v>
      </c>
      <c r="U326" t="e">
        <f>'ES Raw Data'!V329</f>
        <v>#DIV/0!</v>
      </c>
      <c r="V326" t="e">
        <f>'ES Raw Data'!W329</f>
        <v>#DIV/0!</v>
      </c>
    </row>
    <row r="327" spans="1:22">
      <c r="A327">
        <f>'ES Data Entry'!D328</f>
        <v>0</v>
      </c>
      <c r="B327">
        <f>'ES Data Entry'!E328</f>
        <v>0</v>
      </c>
      <c r="C327">
        <f>'ES Data Entry'!F328</f>
        <v>0</v>
      </c>
      <c r="D327" s="180" t="e">
        <f>'ES Data Entry'!#REF!</f>
        <v>#REF!</v>
      </c>
      <c r="E327" t="str" cm="1">
        <f t="array" ref="E327">_xlfn.IFS('ES Data Entry'!G328=0,"Kindergarten",'ES Data Entry'!G328=1,"1st Grade",'ES Data Entry'!G328=2,"2nd Grade",'ES Data Entry'!G328=3,"3rd Grade",'ES Data Entry'!G328=4,"4th Grade",'ES Data Entry'!G328=5,"5th Grade")</f>
        <v>Kindergarten</v>
      </c>
      <c r="F327" t="e">
        <f>'ES Data Entry'!#REF!</f>
        <v>#REF!</v>
      </c>
      <c r="G327" t="e" cm="1">
        <f t="array" ref="G327">_xlfn.IFS('ES Data Entry'!L328=2, "Virtual", 'ES Data Entry'!L328=1, "In-person",'ES Data Entry'!L328=3, "Hybrid")</f>
        <v>#N/A</v>
      </c>
      <c r="H327" t="e" cm="1">
        <f t="array" ref="H327">_xlfn.IFS('ES Data Entry'!H328= 1, "American Indian/Alaskan Native", 'ES Data Entry'!H328= 2, "Asian", 'ES Data Entry'!H328= 3, "Native Hawaiian/Pacific Islander", 'ES Data Entry'!H328= 4, "Black/African American",'ES Data Entry'!H328= 5,  "White", 'ES Data Entry'!H328= 6, "Other", 'ES Data Entry'!H328= 7, "Two races or more", 'ES Data Entry'!H328= 8, "Unknown")</f>
        <v>#N/A</v>
      </c>
      <c r="I327" t="e" cm="1">
        <f t="array" ref="I327">_xlfn.IFS('ES Data Entry'!I328=1, "Hispanic/Latino", 'ES Data Entry'!I328=2, "Not Hispanic/Latino", 'ES Data Entry'!I328=3, "Other")</f>
        <v>#N/A</v>
      </c>
      <c r="J327" t="e" cm="1">
        <f t="array" ref="J327">_xlfn.IFS('ES Data Entry'!J328= 1, "Male", 'ES Data Entry'!J328= 2, "Female", 'ES Data Entry'!J328= 3, "Transgender Male", 'ES Data Entry'!J328= 4, "Transgender Female",'ES Data Entry'!J328= 5, "Non-binary", 'ES Data Entry'!J328= 6, "Other", 'ES Data Entry'!J328= 7, "Unknown")</f>
        <v>#N/A</v>
      </c>
      <c r="K327" s="180">
        <f>'ES Data Entry'!K328</f>
        <v>0</v>
      </c>
      <c r="L327" s="291" t="e">
        <f>'ES Data Entry'!#REF!</f>
        <v>#REF!</v>
      </c>
      <c r="M327" t="e">
        <f>'ES Raw Data'!N330</f>
        <v>#DIV/0!</v>
      </c>
      <c r="N327" t="e">
        <f>'ES Raw Data'!O330</f>
        <v>#DIV/0!</v>
      </c>
      <c r="O327" t="e">
        <f>'ES Raw Data'!P330</f>
        <v>#DIV/0!</v>
      </c>
      <c r="P327" t="e">
        <f>'ES Raw Data'!Q330</f>
        <v>#DIV/0!</v>
      </c>
      <c r="Q327" t="e">
        <f>'ES Raw Data'!R330</f>
        <v>#DIV/0!</v>
      </c>
      <c r="R327" t="e">
        <f>'ES Raw Data'!S330</f>
        <v>#DIV/0!</v>
      </c>
      <c r="S327" t="e">
        <f>'ES Raw Data'!T330</f>
        <v>#DIV/0!</v>
      </c>
      <c r="T327" t="e">
        <f>'ES Raw Data'!U330</f>
        <v>#DIV/0!</v>
      </c>
      <c r="U327" t="e">
        <f>'ES Raw Data'!V330</f>
        <v>#DIV/0!</v>
      </c>
      <c r="V327" t="e">
        <f>'ES Raw Data'!W330</f>
        <v>#DIV/0!</v>
      </c>
    </row>
    <row r="328" spans="1:22">
      <c r="A328">
        <f>'ES Data Entry'!D329</f>
        <v>0</v>
      </c>
      <c r="B328">
        <f>'ES Data Entry'!E329</f>
        <v>0</v>
      </c>
      <c r="C328">
        <f>'ES Data Entry'!F329</f>
        <v>0</v>
      </c>
      <c r="D328" s="180" t="e">
        <f>'ES Data Entry'!#REF!</f>
        <v>#REF!</v>
      </c>
      <c r="E328" t="str" cm="1">
        <f t="array" ref="E328">_xlfn.IFS('ES Data Entry'!G329=0,"Kindergarten",'ES Data Entry'!G329=1,"1st Grade",'ES Data Entry'!G329=2,"2nd Grade",'ES Data Entry'!G329=3,"3rd Grade",'ES Data Entry'!G329=4,"4th Grade",'ES Data Entry'!G329=5,"5th Grade")</f>
        <v>Kindergarten</v>
      </c>
      <c r="F328" t="e">
        <f>'ES Data Entry'!#REF!</f>
        <v>#REF!</v>
      </c>
      <c r="G328" t="e" cm="1">
        <f t="array" ref="G328">_xlfn.IFS('ES Data Entry'!L329=2, "Virtual", 'ES Data Entry'!L329=1, "In-person",'ES Data Entry'!L329=3, "Hybrid")</f>
        <v>#N/A</v>
      </c>
      <c r="H328" t="e" cm="1">
        <f t="array" ref="H328">_xlfn.IFS('ES Data Entry'!H329= 1, "American Indian/Alaskan Native", 'ES Data Entry'!H329= 2, "Asian", 'ES Data Entry'!H329= 3, "Native Hawaiian/Pacific Islander", 'ES Data Entry'!H329= 4, "Black/African American",'ES Data Entry'!H329= 5,  "White", 'ES Data Entry'!H329= 6, "Other", 'ES Data Entry'!H329= 7, "Two races or more", 'ES Data Entry'!H329= 8, "Unknown")</f>
        <v>#N/A</v>
      </c>
      <c r="I328" t="e" cm="1">
        <f t="array" ref="I328">_xlfn.IFS('ES Data Entry'!I329=1, "Hispanic/Latino", 'ES Data Entry'!I329=2, "Not Hispanic/Latino", 'ES Data Entry'!I329=3, "Other")</f>
        <v>#N/A</v>
      </c>
      <c r="J328" t="e" cm="1">
        <f t="array" ref="J328">_xlfn.IFS('ES Data Entry'!J329= 1, "Male", 'ES Data Entry'!J329= 2, "Female", 'ES Data Entry'!J329= 3, "Transgender Male", 'ES Data Entry'!J329= 4, "Transgender Female",'ES Data Entry'!J329= 5, "Non-binary", 'ES Data Entry'!J329= 6, "Other", 'ES Data Entry'!J329= 7, "Unknown")</f>
        <v>#N/A</v>
      </c>
      <c r="K328" s="180">
        <f>'ES Data Entry'!K329</f>
        <v>0</v>
      </c>
      <c r="L328" s="291" t="e">
        <f>'ES Data Entry'!#REF!</f>
        <v>#REF!</v>
      </c>
      <c r="M328" t="e">
        <f>'ES Raw Data'!N331</f>
        <v>#DIV/0!</v>
      </c>
      <c r="N328" t="e">
        <f>'ES Raw Data'!O331</f>
        <v>#DIV/0!</v>
      </c>
      <c r="O328" t="e">
        <f>'ES Raw Data'!P331</f>
        <v>#DIV/0!</v>
      </c>
      <c r="P328" t="e">
        <f>'ES Raw Data'!Q331</f>
        <v>#DIV/0!</v>
      </c>
      <c r="Q328" t="e">
        <f>'ES Raw Data'!R331</f>
        <v>#DIV/0!</v>
      </c>
      <c r="R328" t="e">
        <f>'ES Raw Data'!S331</f>
        <v>#DIV/0!</v>
      </c>
      <c r="S328" t="e">
        <f>'ES Raw Data'!T331</f>
        <v>#DIV/0!</v>
      </c>
      <c r="T328" t="e">
        <f>'ES Raw Data'!U331</f>
        <v>#DIV/0!</v>
      </c>
      <c r="U328" t="e">
        <f>'ES Raw Data'!V331</f>
        <v>#DIV/0!</v>
      </c>
      <c r="V328" t="e">
        <f>'ES Raw Data'!W331</f>
        <v>#DIV/0!</v>
      </c>
    </row>
    <row r="329" spans="1:22">
      <c r="A329">
        <f>'ES Data Entry'!D330</f>
        <v>0</v>
      </c>
      <c r="B329">
        <f>'ES Data Entry'!E330</f>
        <v>0</v>
      </c>
      <c r="C329">
        <f>'ES Data Entry'!F330</f>
        <v>0</v>
      </c>
      <c r="D329" s="180" t="e">
        <f>'ES Data Entry'!#REF!</f>
        <v>#REF!</v>
      </c>
      <c r="E329" t="str" cm="1">
        <f t="array" ref="E329">_xlfn.IFS('ES Data Entry'!G330=0,"Kindergarten",'ES Data Entry'!G330=1,"1st Grade",'ES Data Entry'!G330=2,"2nd Grade",'ES Data Entry'!G330=3,"3rd Grade",'ES Data Entry'!G330=4,"4th Grade",'ES Data Entry'!G330=5,"5th Grade")</f>
        <v>Kindergarten</v>
      </c>
      <c r="F329" t="e">
        <f>'ES Data Entry'!#REF!</f>
        <v>#REF!</v>
      </c>
      <c r="G329" t="e" cm="1">
        <f t="array" ref="G329">_xlfn.IFS('ES Data Entry'!L330=2, "Virtual", 'ES Data Entry'!L330=1, "In-person",'ES Data Entry'!L330=3, "Hybrid")</f>
        <v>#N/A</v>
      </c>
      <c r="H329" t="e" cm="1">
        <f t="array" ref="H329">_xlfn.IFS('ES Data Entry'!H330= 1, "American Indian/Alaskan Native", 'ES Data Entry'!H330= 2, "Asian", 'ES Data Entry'!H330= 3, "Native Hawaiian/Pacific Islander", 'ES Data Entry'!H330= 4, "Black/African American",'ES Data Entry'!H330= 5,  "White", 'ES Data Entry'!H330= 6, "Other", 'ES Data Entry'!H330= 7, "Two races or more", 'ES Data Entry'!H330= 8, "Unknown")</f>
        <v>#N/A</v>
      </c>
      <c r="I329" t="e" cm="1">
        <f t="array" ref="I329">_xlfn.IFS('ES Data Entry'!I330=1, "Hispanic/Latino", 'ES Data Entry'!I330=2, "Not Hispanic/Latino", 'ES Data Entry'!I330=3, "Other")</f>
        <v>#N/A</v>
      </c>
      <c r="J329" t="e" cm="1">
        <f t="array" ref="J329">_xlfn.IFS('ES Data Entry'!J330= 1, "Male", 'ES Data Entry'!J330= 2, "Female", 'ES Data Entry'!J330= 3, "Transgender Male", 'ES Data Entry'!J330= 4, "Transgender Female",'ES Data Entry'!J330= 5, "Non-binary", 'ES Data Entry'!J330= 6, "Other", 'ES Data Entry'!J330= 7, "Unknown")</f>
        <v>#N/A</v>
      </c>
      <c r="K329" s="180">
        <f>'ES Data Entry'!K330</f>
        <v>0</v>
      </c>
      <c r="L329" s="291" t="e">
        <f>'ES Data Entry'!#REF!</f>
        <v>#REF!</v>
      </c>
      <c r="M329" t="e">
        <f>'ES Raw Data'!N332</f>
        <v>#DIV/0!</v>
      </c>
      <c r="N329" t="e">
        <f>'ES Raw Data'!O332</f>
        <v>#DIV/0!</v>
      </c>
      <c r="O329" t="e">
        <f>'ES Raw Data'!P332</f>
        <v>#DIV/0!</v>
      </c>
      <c r="P329" t="e">
        <f>'ES Raw Data'!Q332</f>
        <v>#DIV/0!</v>
      </c>
      <c r="Q329" t="e">
        <f>'ES Raw Data'!R332</f>
        <v>#DIV/0!</v>
      </c>
      <c r="R329" t="e">
        <f>'ES Raw Data'!S332</f>
        <v>#DIV/0!</v>
      </c>
      <c r="S329" t="e">
        <f>'ES Raw Data'!T332</f>
        <v>#DIV/0!</v>
      </c>
      <c r="T329" t="e">
        <f>'ES Raw Data'!U332</f>
        <v>#DIV/0!</v>
      </c>
      <c r="U329" t="e">
        <f>'ES Raw Data'!V332</f>
        <v>#DIV/0!</v>
      </c>
      <c r="V329" t="e">
        <f>'ES Raw Data'!W332</f>
        <v>#DIV/0!</v>
      </c>
    </row>
    <row r="330" spans="1:22">
      <c r="A330">
        <f>'ES Data Entry'!D331</f>
        <v>0</v>
      </c>
      <c r="B330">
        <f>'ES Data Entry'!E331</f>
        <v>0</v>
      </c>
      <c r="C330">
        <f>'ES Data Entry'!F331</f>
        <v>0</v>
      </c>
      <c r="D330" s="180" t="e">
        <f>'ES Data Entry'!#REF!</f>
        <v>#REF!</v>
      </c>
      <c r="E330" t="str" cm="1">
        <f t="array" ref="E330">_xlfn.IFS('ES Data Entry'!G331=0,"Kindergarten",'ES Data Entry'!G331=1,"1st Grade",'ES Data Entry'!G331=2,"2nd Grade",'ES Data Entry'!G331=3,"3rd Grade",'ES Data Entry'!G331=4,"4th Grade",'ES Data Entry'!G331=5,"5th Grade")</f>
        <v>Kindergarten</v>
      </c>
      <c r="F330" t="e">
        <f>'ES Data Entry'!#REF!</f>
        <v>#REF!</v>
      </c>
      <c r="G330" t="e" cm="1">
        <f t="array" ref="G330">_xlfn.IFS('ES Data Entry'!L331=2, "Virtual", 'ES Data Entry'!L331=1, "In-person",'ES Data Entry'!L331=3, "Hybrid")</f>
        <v>#N/A</v>
      </c>
      <c r="H330" t="e" cm="1">
        <f t="array" ref="H330">_xlfn.IFS('ES Data Entry'!H331= 1, "American Indian/Alaskan Native", 'ES Data Entry'!H331= 2, "Asian", 'ES Data Entry'!H331= 3, "Native Hawaiian/Pacific Islander", 'ES Data Entry'!H331= 4, "Black/African American",'ES Data Entry'!H331= 5,  "White", 'ES Data Entry'!H331= 6, "Other", 'ES Data Entry'!H331= 7, "Two races or more", 'ES Data Entry'!H331= 8, "Unknown")</f>
        <v>#N/A</v>
      </c>
      <c r="I330" t="e" cm="1">
        <f t="array" ref="I330">_xlfn.IFS('ES Data Entry'!I331=1, "Hispanic/Latino", 'ES Data Entry'!I331=2, "Not Hispanic/Latino", 'ES Data Entry'!I331=3, "Other")</f>
        <v>#N/A</v>
      </c>
      <c r="J330" t="e" cm="1">
        <f t="array" ref="J330">_xlfn.IFS('ES Data Entry'!J331= 1, "Male", 'ES Data Entry'!J331= 2, "Female", 'ES Data Entry'!J331= 3, "Transgender Male", 'ES Data Entry'!J331= 4, "Transgender Female",'ES Data Entry'!J331= 5, "Non-binary", 'ES Data Entry'!J331= 6, "Other", 'ES Data Entry'!J331= 7, "Unknown")</f>
        <v>#N/A</v>
      </c>
      <c r="K330" s="180">
        <f>'ES Data Entry'!K331</f>
        <v>0</v>
      </c>
      <c r="L330" s="291" t="e">
        <f>'ES Data Entry'!#REF!</f>
        <v>#REF!</v>
      </c>
      <c r="M330" t="e">
        <f>'ES Raw Data'!N333</f>
        <v>#DIV/0!</v>
      </c>
      <c r="N330" t="e">
        <f>'ES Raw Data'!O333</f>
        <v>#DIV/0!</v>
      </c>
      <c r="O330" t="e">
        <f>'ES Raw Data'!P333</f>
        <v>#DIV/0!</v>
      </c>
      <c r="P330" t="e">
        <f>'ES Raw Data'!Q333</f>
        <v>#DIV/0!</v>
      </c>
      <c r="Q330" t="e">
        <f>'ES Raw Data'!R333</f>
        <v>#DIV/0!</v>
      </c>
      <c r="R330" t="e">
        <f>'ES Raw Data'!S333</f>
        <v>#DIV/0!</v>
      </c>
      <c r="S330" t="e">
        <f>'ES Raw Data'!T333</f>
        <v>#DIV/0!</v>
      </c>
      <c r="T330" t="e">
        <f>'ES Raw Data'!U333</f>
        <v>#DIV/0!</v>
      </c>
      <c r="U330" t="e">
        <f>'ES Raw Data'!V333</f>
        <v>#DIV/0!</v>
      </c>
      <c r="V330" t="e">
        <f>'ES Raw Data'!W333</f>
        <v>#DIV/0!</v>
      </c>
    </row>
    <row r="331" spans="1:22">
      <c r="A331">
        <f>'ES Data Entry'!D332</f>
        <v>0</v>
      </c>
      <c r="B331">
        <f>'ES Data Entry'!E332</f>
        <v>0</v>
      </c>
      <c r="C331">
        <f>'ES Data Entry'!F332</f>
        <v>0</v>
      </c>
      <c r="D331" s="180" t="e">
        <f>'ES Data Entry'!#REF!</f>
        <v>#REF!</v>
      </c>
      <c r="E331" t="str" cm="1">
        <f t="array" ref="E331">_xlfn.IFS('ES Data Entry'!G332=0,"Kindergarten",'ES Data Entry'!G332=1,"1st Grade",'ES Data Entry'!G332=2,"2nd Grade",'ES Data Entry'!G332=3,"3rd Grade",'ES Data Entry'!G332=4,"4th Grade",'ES Data Entry'!G332=5,"5th Grade")</f>
        <v>Kindergarten</v>
      </c>
      <c r="F331" t="e">
        <f>'ES Data Entry'!#REF!</f>
        <v>#REF!</v>
      </c>
      <c r="G331" t="e" cm="1">
        <f t="array" ref="G331">_xlfn.IFS('ES Data Entry'!L332=2, "Virtual", 'ES Data Entry'!L332=1, "In-person",'ES Data Entry'!L332=3, "Hybrid")</f>
        <v>#N/A</v>
      </c>
      <c r="H331" t="e" cm="1">
        <f t="array" ref="H331">_xlfn.IFS('ES Data Entry'!H332= 1, "American Indian/Alaskan Native", 'ES Data Entry'!H332= 2, "Asian", 'ES Data Entry'!H332= 3, "Native Hawaiian/Pacific Islander", 'ES Data Entry'!H332= 4, "Black/African American",'ES Data Entry'!H332= 5,  "White", 'ES Data Entry'!H332= 6, "Other", 'ES Data Entry'!H332= 7, "Two races or more", 'ES Data Entry'!H332= 8, "Unknown")</f>
        <v>#N/A</v>
      </c>
      <c r="I331" t="e" cm="1">
        <f t="array" ref="I331">_xlfn.IFS('ES Data Entry'!I332=1, "Hispanic/Latino", 'ES Data Entry'!I332=2, "Not Hispanic/Latino", 'ES Data Entry'!I332=3, "Other")</f>
        <v>#N/A</v>
      </c>
      <c r="J331" t="e" cm="1">
        <f t="array" ref="J331">_xlfn.IFS('ES Data Entry'!J332= 1, "Male", 'ES Data Entry'!J332= 2, "Female", 'ES Data Entry'!J332= 3, "Transgender Male", 'ES Data Entry'!J332= 4, "Transgender Female",'ES Data Entry'!J332= 5, "Non-binary", 'ES Data Entry'!J332= 6, "Other", 'ES Data Entry'!J332= 7, "Unknown")</f>
        <v>#N/A</v>
      </c>
      <c r="K331" s="180">
        <f>'ES Data Entry'!K332</f>
        <v>0</v>
      </c>
      <c r="L331" s="291" t="e">
        <f>'ES Data Entry'!#REF!</f>
        <v>#REF!</v>
      </c>
      <c r="M331" t="e">
        <f>'ES Raw Data'!N334</f>
        <v>#DIV/0!</v>
      </c>
      <c r="N331" t="e">
        <f>'ES Raw Data'!O334</f>
        <v>#DIV/0!</v>
      </c>
      <c r="O331" t="e">
        <f>'ES Raw Data'!P334</f>
        <v>#DIV/0!</v>
      </c>
      <c r="P331" t="e">
        <f>'ES Raw Data'!Q334</f>
        <v>#DIV/0!</v>
      </c>
      <c r="Q331" t="e">
        <f>'ES Raw Data'!R334</f>
        <v>#DIV/0!</v>
      </c>
      <c r="R331" t="e">
        <f>'ES Raw Data'!S334</f>
        <v>#DIV/0!</v>
      </c>
      <c r="S331" t="e">
        <f>'ES Raw Data'!T334</f>
        <v>#DIV/0!</v>
      </c>
      <c r="T331" t="e">
        <f>'ES Raw Data'!U334</f>
        <v>#DIV/0!</v>
      </c>
      <c r="U331" t="e">
        <f>'ES Raw Data'!V334</f>
        <v>#DIV/0!</v>
      </c>
      <c r="V331" t="e">
        <f>'ES Raw Data'!W334</f>
        <v>#DIV/0!</v>
      </c>
    </row>
    <row r="332" spans="1:22">
      <c r="A332">
        <f>'ES Data Entry'!D333</f>
        <v>0</v>
      </c>
      <c r="B332">
        <f>'ES Data Entry'!E333</f>
        <v>0</v>
      </c>
      <c r="C332">
        <f>'ES Data Entry'!F333</f>
        <v>0</v>
      </c>
      <c r="D332" s="180" t="e">
        <f>'ES Data Entry'!#REF!</f>
        <v>#REF!</v>
      </c>
      <c r="E332" t="str" cm="1">
        <f t="array" ref="E332">_xlfn.IFS('ES Data Entry'!G333=0,"Kindergarten",'ES Data Entry'!G333=1,"1st Grade",'ES Data Entry'!G333=2,"2nd Grade",'ES Data Entry'!G333=3,"3rd Grade",'ES Data Entry'!G333=4,"4th Grade",'ES Data Entry'!G333=5,"5th Grade")</f>
        <v>Kindergarten</v>
      </c>
      <c r="F332" t="e">
        <f>'ES Data Entry'!#REF!</f>
        <v>#REF!</v>
      </c>
      <c r="G332" t="e" cm="1">
        <f t="array" ref="G332">_xlfn.IFS('ES Data Entry'!L333=2, "Virtual", 'ES Data Entry'!L333=1, "In-person",'ES Data Entry'!L333=3, "Hybrid")</f>
        <v>#N/A</v>
      </c>
      <c r="H332" t="e" cm="1">
        <f t="array" ref="H332">_xlfn.IFS('ES Data Entry'!H333= 1, "American Indian/Alaskan Native", 'ES Data Entry'!H333= 2, "Asian", 'ES Data Entry'!H333= 3, "Native Hawaiian/Pacific Islander", 'ES Data Entry'!H333= 4, "Black/African American",'ES Data Entry'!H333= 5,  "White", 'ES Data Entry'!H333= 6, "Other", 'ES Data Entry'!H333= 7, "Two races or more", 'ES Data Entry'!H333= 8, "Unknown")</f>
        <v>#N/A</v>
      </c>
      <c r="I332" t="e" cm="1">
        <f t="array" ref="I332">_xlfn.IFS('ES Data Entry'!I333=1, "Hispanic/Latino", 'ES Data Entry'!I333=2, "Not Hispanic/Latino", 'ES Data Entry'!I333=3, "Other")</f>
        <v>#N/A</v>
      </c>
      <c r="J332" t="e" cm="1">
        <f t="array" ref="J332">_xlfn.IFS('ES Data Entry'!J333= 1, "Male", 'ES Data Entry'!J333= 2, "Female", 'ES Data Entry'!J333= 3, "Transgender Male", 'ES Data Entry'!J333= 4, "Transgender Female",'ES Data Entry'!J333= 5, "Non-binary", 'ES Data Entry'!J333= 6, "Other", 'ES Data Entry'!J333= 7, "Unknown")</f>
        <v>#N/A</v>
      </c>
      <c r="K332" s="180">
        <f>'ES Data Entry'!K333</f>
        <v>0</v>
      </c>
      <c r="L332" s="291" t="e">
        <f>'ES Data Entry'!#REF!</f>
        <v>#REF!</v>
      </c>
      <c r="M332" t="e">
        <f>'ES Raw Data'!N335</f>
        <v>#DIV/0!</v>
      </c>
      <c r="N332" t="e">
        <f>'ES Raw Data'!O335</f>
        <v>#DIV/0!</v>
      </c>
      <c r="O332" t="e">
        <f>'ES Raw Data'!P335</f>
        <v>#DIV/0!</v>
      </c>
      <c r="P332" t="e">
        <f>'ES Raw Data'!Q335</f>
        <v>#DIV/0!</v>
      </c>
      <c r="Q332" t="e">
        <f>'ES Raw Data'!R335</f>
        <v>#DIV/0!</v>
      </c>
      <c r="R332" t="e">
        <f>'ES Raw Data'!S335</f>
        <v>#DIV/0!</v>
      </c>
      <c r="S332" t="e">
        <f>'ES Raw Data'!T335</f>
        <v>#DIV/0!</v>
      </c>
      <c r="T332" t="e">
        <f>'ES Raw Data'!U335</f>
        <v>#DIV/0!</v>
      </c>
      <c r="U332" t="e">
        <f>'ES Raw Data'!V335</f>
        <v>#DIV/0!</v>
      </c>
      <c r="V332" t="e">
        <f>'ES Raw Data'!W335</f>
        <v>#DIV/0!</v>
      </c>
    </row>
    <row r="333" spans="1:22">
      <c r="A333">
        <f>'ES Data Entry'!D334</f>
        <v>0</v>
      </c>
      <c r="B333">
        <f>'ES Data Entry'!E334</f>
        <v>0</v>
      </c>
      <c r="C333">
        <f>'ES Data Entry'!F334</f>
        <v>0</v>
      </c>
      <c r="D333" s="180" t="e">
        <f>'ES Data Entry'!#REF!</f>
        <v>#REF!</v>
      </c>
      <c r="E333" t="str" cm="1">
        <f t="array" ref="E333">_xlfn.IFS('ES Data Entry'!G334=0,"Kindergarten",'ES Data Entry'!G334=1,"1st Grade",'ES Data Entry'!G334=2,"2nd Grade",'ES Data Entry'!G334=3,"3rd Grade",'ES Data Entry'!G334=4,"4th Grade",'ES Data Entry'!G334=5,"5th Grade")</f>
        <v>Kindergarten</v>
      </c>
      <c r="F333" t="e">
        <f>'ES Data Entry'!#REF!</f>
        <v>#REF!</v>
      </c>
      <c r="G333" t="e" cm="1">
        <f t="array" ref="G333">_xlfn.IFS('ES Data Entry'!L334=2, "Virtual", 'ES Data Entry'!L334=1, "In-person",'ES Data Entry'!L334=3, "Hybrid")</f>
        <v>#N/A</v>
      </c>
      <c r="H333" t="e" cm="1">
        <f t="array" ref="H333">_xlfn.IFS('ES Data Entry'!H334= 1, "American Indian/Alaskan Native", 'ES Data Entry'!H334= 2, "Asian", 'ES Data Entry'!H334= 3, "Native Hawaiian/Pacific Islander", 'ES Data Entry'!H334= 4, "Black/African American",'ES Data Entry'!H334= 5,  "White", 'ES Data Entry'!H334= 6, "Other", 'ES Data Entry'!H334= 7, "Two races or more", 'ES Data Entry'!H334= 8, "Unknown")</f>
        <v>#N/A</v>
      </c>
      <c r="I333" t="e" cm="1">
        <f t="array" ref="I333">_xlfn.IFS('ES Data Entry'!I334=1, "Hispanic/Latino", 'ES Data Entry'!I334=2, "Not Hispanic/Latino", 'ES Data Entry'!I334=3, "Other")</f>
        <v>#N/A</v>
      </c>
      <c r="J333" t="e" cm="1">
        <f t="array" ref="J333">_xlfn.IFS('ES Data Entry'!J334= 1, "Male", 'ES Data Entry'!J334= 2, "Female", 'ES Data Entry'!J334= 3, "Transgender Male", 'ES Data Entry'!J334= 4, "Transgender Female",'ES Data Entry'!J334= 5, "Non-binary", 'ES Data Entry'!J334= 6, "Other", 'ES Data Entry'!J334= 7, "Unknown")</f>
        <v>#N/A</v>
      </c>
      <c r="K333" s="180">
        <f>'ES Data Entry'!K334</f>
        <v>0</v>
      </c>
      <c r="L333" s="291" t="e">
        <f>'ES Data Entry'!#REF!</f>
        <v>#REF!</v>
      </c>
      <c r="M333" t="e">
        <f>'ES Raw Data'!N336</f>
        <v>#DIV/0!</v>
      </c>
      <c r="N333" t="e">
        <f>'ES Raw Data'!O336</f>
        <v>#DIV/0!</v>
      </c>
      <c r="O333" t="e">
        <f>'ES Raw Data'!P336</f>
        <v>#DIV/0!</v>
      </c>
      <c r="P333" t="e">
        <f>'ES Raw Data'!Q336</f>
        <v>#DIV/0!</v>
      </c>
      <c r="Q333" t="e">
        <f>'ES Raw Data'!R336</f>
        <v>#DIV/0!</v>
      </c>
      <c r="R333" t="e">
        <f>'ES Raw Data'!S336</f>
        <v>#DIV/0!</v>
      </c>
      <c r="S333" t="e">
        <f>'ES Raw Data'!T336</f>
        <v>#DIV/0!</v>
      </c>
      <c r="T333" t="e">
        <f>'ES Raw Data'!U336</f>
        <v>#DIV/0!</v>
      </c>
      <c r="U333" t="e">
        <f>'ES Raw Data'!V336</f>
        <v>#DIV/0!</v>
      </c>
      <c r="V333" t="e">
        <f>'ES Raw Data'!W336</f>
        <v>#DIV/0!</v>
      </c>
    </row>
    <row r="334" spans="1:22">
      <c r="A334">
        <f>'ES Data Entry'!D335</f>
        <v>0</v>
      </c>
      <c r="B334">
        <f>'ES Data Entry'!E335</f>
        <v>0</v>
      </c>
      <c r="C334">
        <f>'ES Data Entry'!F335</f>
        <v>0</v>
      </c>
      <c r="D334" s="180" t="e">
        <f>'ES Data Entry'!#REF!</f>
        <v>#REF!</v>
      </c>
      <c r="E334" t="str" cm="1">
        <f t="array" ref="E334">_xlfn.IFS('ES Data Entry'!G335=0,"Kindergarten",'ES Data Entry'!G335=1,"1st Grade",'ES Data Entry'!G335=2,"2nd Grade",'ES Data Entry'!G335=3,"3rd Grade",'ES Data Entry'!G335=4,"4th Grade",'ES Data Entry'!G335=5,"5th Grade")</f>
        <v>Kindergarten</v>
      </c>
      <c r="F334" t="e">
        <f>'ES Data Entry'!#REF!</f>
        <v>#REF!</v>
      </c>
      <c r="G334" t="e" cm="1">
        <f t="array" ref="G334">_xlfn.IFS('ES Data Entry'!L335=2, "Virtual", 'ES Data Entry'!L335=1, "In-person",'ES Data Entry'!L335=3, "Hybrid")</f>
        <v>#N/A</v>
      </c>
      <c r="H334" t="e" cm="1">
        <f t="array" ref="H334">_xlfn.IFS('ES Data Entry'!H335= 1, "American Indian/Alaskan Native", 'ES Data Entry'!H335= 2, "Asian", 'ES Data Entry'!H335= 3, "Native Hawaiian/Pacific Islander", 'ES Data Entry'!H335= 4, "Black/African American",'ES Data Entry'!H335= 5,  "White", 'ES Data Entry'!H335= 6, "Other", 'ES Data Entry'!H335= 7, "Two races or more", 'ES Data Entry'!H335= 8, "Unknown")</f>
        <v>#N/A</v>
      </c>
      <c r="I334" t="e" cm="1">
        <f t="array" ref="I334">_xlfn.IFS('ES Data Entry'!I335=1, "Hispanic/Latino", 'ES Data Entry'!I335=2, "Not Hispanic/Latino", 'ES Data Entry'!I335=3, "Other")</f>
        <v>#N/A</v>
      </c>
      <c r="J334" t="e" cm="1">
        <f t="array" ref="J334">_xlfn.IFS('ES Data Entry'!J335= 1, "Male", 'ES Data Entry'!J335= 2, "Female", 'ES Data Entry'!J335= 3, "Transgender Male", 'ES Data Entry'!J335= 4, "Transgender Female",'ES Data Entry'!J335= 5, "Non-binary", 'ES Data Entry'!J335= 6, "Other", 'ES Data Entry'!J335= 7, "Unknown")</f>
        <v>#N/A</v>
      </c>
      <c r="K334" s="180">
        <f>'ES Data Entry'!K335</f>
        <v>0</v>
      </c>
      <c r="L334" s="291" t="e">
        <f>'ES Data Entry'!#REF!</f>
        <v>#REF!</v>
      </c>
      <c r="M334" t="e">
        <f>'ES Raw Data'!N337</f>
        <v>#DIV/0!</v>
      </c>
      <c r="N334" t="e">
        <f>'ES Raw Data'!O337</f>
        <v>#DIV/0!</v>
      </c>
      <c r="O334" t="e">
        <f>'ES Raw Data'!P337</f>
        <v>#DIV/0!</v>
      </c>
      <c r="P334" t="e">
        <f>'ES Raw Data'!Q337</f>
        <v>#DIV/0!</v>
      </c>
      <c r="Q334" t="e">
        <f>'ES Raw Data'!R337</f>
        <v>#DIV/0!</v>
      </c>
      <c r="R334" t="e">
        <f>'ES Raw Data'!S337</f>
        <v>#DIV/0!</v>
      </c>
      <c r="S334" t="e">
        <f>'ES Raw Data'!T337</f>
        <v>#DIV/0!</v>
      </c>
      <c r="T334" t="e">
        <f>'ES Raw Data'!U337</f>
        <v>#DIV/0!</v>
      </c>
      <c r="U334" t="e">
        <f>'ES Raw Data'!V337</f>
        <v>#DIV/0!</v>
      </c>
      <c r="V334" t="e">
        <f>'ES Raw Data'!W337</f>
        <v>#DIV/0!</v>
      </c>
    </row>
    <row r="335" spans="1:22">
      <c r="A335">
        <f>'ES Data Entry'!D336</f>
        <v>0</v>
      </c>
      <c r="B335">
        <f>'ES Data Entry'!E336</f>
        <v>0</v>
      </c>
      <c r="C335">
        <f>'ES Data Entry'!F336</f>
        <v>0</v>
      </c>
      <c r="D335" s="180" t="e">
        <f>'ES Data Entry'!#REF!</f>
        <v>#REF!</v>
      </c>
      <c r="E335" t="str" cm="1">
        <f t="array" ref="E335">_xlfn.IFS('ES Data Entry'!G336=0,"Kindergarten",'ES Data Entry'!G336=1,"1st Grade",'ES Data Entry'!G336=2,"2nd Grade",'ES Data Entry'!G336=3,"3rd Grade",'ES Data Entry'!G336=4,"4th Grade",'ES Data Entry'!G336=5,"5th Grade")</f>
        <v>Kindergarten</v>
      </c>
      <c r="F335" t="e">
        <f>'ES Data Entry'!#REF!</f>
        <v>#REF!</v>
      </c>
      <c r="G335" t="e" cm="1">
        <f t="array" ref="G335">_xlfn.IFS('ES Data Entry'!L336=2, "Virtual", 'ES Data Entry'!L336=1, "In-person",'ES Data Entry'!L336=3, "Hybrid")</f>
        <v>#N/A</v>
      </c>
      <c r="H335" t="e" cm="1">
        <f t="array" ref="H335">_xlfn.IFS('ES Data Entry'!H336= 1, "American Indian/Alaskan Native", 'ES Data Entry'!H336= 2, "Asian", 'ES Data Entry'!H336= 3, "Native Hawaiian/Pacific Islander", 'ES Data Entry'!H336= 4, "Black/African American",'ES Data Entry'!H336= 5,  "White", 'ES Data Entry'!H336= 6, "Other", 'ES Data Entry'!H336= 7, "Two races or more", 'ES Data Entry'!H336= 8, "Unknown")</f>
        <v>#N/A</v>
      </c>
      <c r="I335" t="e" cm="1">
        <f t="array" ref="I335">_xlfn.IFS('ES Data Entry'!I336=1, "Hispanic/Latino", 'ES Data Entry'!I336=2, "Not Hispanic/Latino", 'ES Data Entry'!I336=3, "Other")</f>
        <v>#N/A</v>
      </c>
      <c r="J335" t="e" cm="1">
        <f t="array" ref="J335">_xlfn.IFS('ES Data Entry'!J336= 1, "Male", 'ES Data Entry'!J336= 2, "Female", 'ES Data Entry'!J336= 3, "Transgender Male", 'ES Data Entry'!J336= 4, "Transgender Female",'ES Data Entry'!J336= 5, "Non-binary", 'ES Data Entry'!J336= 6, "Other", 'ES Data Entry'!J336= 7, "Unknown")</f>
        <v>#N/A</v>
      </c>
      <c r="K335" s="180">
        <f>'ES Data Entry'!K336</f>
        <v>0</v>
      </c>
      <c r="L335" s="291" t="e">
        <f>'ES Data Entry'!#REF!</f>
        <v>#REF!</v>
      </c>
      <c r="M335" t="e">
        <f>'ES Raw Data'!N338</f>
        <v>#DIV/0!</v>
      </c>
      <c r="N335" t="e">
        <f>'ES Raw Data'!O338</f>
        <v>#DIV/0!</v>
      </c>
      <c r="O335" t="e">
        <f>'ES Raw Data'!P338</f>
        <v>#DIV/0!</v>
      </c>
      <c r="P335" t="e">
        <f>'ES Raw Data'!Q338</f>
        <v>#DIV/0!</v>
      </c>
      <c r="Q335" t="e">
        <f>'ES Raw Data'!R338</f>
        <v>#DIV/0!</v>
      </c>
      <c r="R335" t="e">
        <f>'ES Raw Data'!S338</f>
        <v>#DIV/0!</v>
      </c>
      <c r="S335" t="e">
        <f>'ES Raw Data'!T338</f>
        <v>#DIV/0!</v>
      </c>
      <c r="T335" t="e">
        <f>'ES Raw Data'!U338</f>
        <v>#DIV/0!</v>
      </c>
      <c r="U335" t="e">
        <f>'ES Raw Data'!V338</f>
        <v>#DIV/0!</v>
      </c>
      <c r="V335" t="e">
        <f>'ES Raw Data'!W338</f>
        <v>#DIV/0!</v>
      </c>
    </row>
    <row r="336" spans="1:22">
      <c r="A336">
        <f>'ES Data Entry'!D337</f>
        <v>0</v>
      </c>
      <c r="B336">
        <f>'ES Data Entry'!E337</f>
        <v>0</v>
      </c>
      <c r="C336">
        <f>'ES Data Entry'!F337</f>
        <v>0</v>
      </c>
      <c r="D336" s="180" t="e">
        <f>'ES Data Entry'!#REF!</f>
        <v>#REF!</v>
      </c>
      <c r="E336" t="str" cm="1">
        <f t="array" ref="E336">_xlfn.IFS('ES Data Entry'!G337=0,"Kindergarten",'ES Data Entry'!G337=1,"1st Grade",'ES Data Entry'!G337=2,"2nd Grade",'ES Data Entry'!G337=3,"3rd Grade",'ES Data Entry'!G337=4,"4th Grade",'ES Data Entry'!G337=5,"5th Grade")</f>
        <v>Kindergarten</v>
      </c>
      <c r="F336" t="e">
        <f>'ES Data Entry'!#REF!</f>
        <v>#REF!</v>
      </c>
      <c r="G336" t="e" cm="1">
        <f t="array" ref="G336">_xlfn.IFS('ES Data Entry'!L337=2, "Virtual", 'ES Data Entry'!L337=1, "In-person",'ES Data Entry'!L337=3, "Hybrid")</f>
        <v>#N/A</v>
      </c>
      <c r="H336" t="e" cm="1">
        <f t="array" ref="H336">_xlfn.IFS('ES Data Entry'!H337= 1, "American Indian/Alaskan Native", 'ES Data Entry'!H337= 2, "Asian", 'ES Data Entry'!H337= 3, "Native Hawaiian/Pacific Islander", 'ES Data Entry'!H337= 4, "Black/African American",'ES Data Entry'!H337= 5,  "White", 'ES Data Entry'!H337= 6, "Other", 'ES Data Entry'!H337= 7, "Two races or more", 'ES Data Entry'!H337= 8, "Unknown")</f>
        <v>#N/A</v>
      </c>
      <c r="I336" t="e" cm="1">
        <f t="array" ref="I336">_xlfn.IFS('ES Data Entry'!I337=1, "Hispanic/Latino", 'ES Data Entry'!I337=2, "Not Hispanic/Latino", 'ES Data Entry'!I337=3, "Other")</f>
        <v>#N/A</v>
      </c>
      <c r="J336" t="e" cm="1">
        <f t="array" ref="J336">_xlfn.IFS('ES Data Entry'!J337= 1, "Male", 'ES Data Entry'!J337= 2, "Female", 'ES Data Entry'!J337= 3, "Transgender Male", 'ES Data Entry'!J337= 4, "Transgender Female",'ES Data Entry'!J337= 5, "Non-binary", 'ES Data Entry'!J337= 6, "Other", 'ES Data Entry'!J337= 7, "Unknown")</f>
        <v>#N/A</v>
      </c>
      <c r="K336" s="180">
        <f>'ES Data Entry'!K337</f>
        <v>0</v>
      </c>
      <c r="L336" s="291" t="e">
        <f>'ES Data Entry'!#REF!</f>
        <v>#REF!</v>
      </c>
      <c r="M336" t="e">
        <f>'ES Raw Data'!N339</f>
        <v>#DIV/0!</v>
      </c>
      <c r="N336" t="e">
        <f>'ES Raw Data'!O339</f>
        <v>#DIV/0!</v>
      </c>
      <c r="O336" t="e">
        <f>'ES Raw Data'!P339</f>
        <v>#DIV/0!</v>
      </c>
      <c r="P336" t="e">
        <f>'ES Raw Data'!Q339</f>
        <v>#DIV/0!</v>
      </c>
      <c r="Q336" t="e">
        <f>'ES Raw Data'!R339</f>
        <v>#DIV/0!</v>
      </c>
      <c r="R336" t="e">
        <f>'ES Raw Data'!S339</f>
        <v>#DIV/0!</v>
      </c>
      <c r="S336" t="e">
        <f>'ES Raw Data'!T339</f>
        <v>#DIV/0!</v>
      </c>
      <c r="T336" t="e">
        <f>'ES Raw Data'!U339</f>
        <v>#DIV/0!</v>
      </c>
      <c r="U336" t="e">
        <f>'ES Raw Data'!V339</f>
        <v>#DIV/0!</v>
      </c>
      <c r="V336" t="e">
        <f>'ES Raw Data'!W339</f>
        <v>#DIV/0!</v>
      </c>
    </row>
    <row r="337" spans="1:22">
      <c r="A337">
        <f>'ES Data Entry'!D338</f>
        <v>0</v>
      </c>
      <c r="B337">
        <f>'ES Data Entry'!E338</f>
        <v>0</v>
      </c>
      <c r="C337">
        <f>'ES Data Entry'!F338</f>
        <v>0</v>
      </c>
      <c r="D337" s="180" t="e">
        <f>'ES Data Entry'!#REF!</f>
        <v>#REF!</v>
      </c>
      <c r="E337" t="str" cm="1">
        <f t="array" ref="E337">_xlfn.IFS('ES Data Entry'!G338=0,"Kindergarten",'ES Data Entry'!G338=1,"1st Grade",'ES Data Entry'!G338=2,"2nd Grade",'ES Data Entry'!G338=3,"3rd Grade",'ES Data Entry'!G338=4,"4th Grade",'ES Data Entry'!G338=5,"5th Grade")</f>
        <v>Kindergarten</v>
      </c>
      <c r="F337" t="e">
        <f>'ES Data Entry'!#REF!</f>
        <v>#REF!</v>
      </c>
      <c r="G337" t="e" cm="1">
        <f t="array" ref="G337">_xlfn.IFS('ES Data Entry'!L338=2, "Virtual", 'ES Data Entry'!L338=1, "In-person",'ES Data Entry'!L338=3, "Hybrid")</f>
        <v>#N/A</v>
      </c>
      <c r="H337" t="e" cm="1">
        <f t="array" ref="H337">_xlfn.IFS('ES Data Entry'!H338= 1, "American Indian/Alaskan Native", 'ES Data Entry'!H338= 2, "Asian", 'ES Data Entry'!H338= 3, "Native Hawaiian/Pacific Islander", 'ES Data Entry'!H338= 4, "Black/African American",'ES Data Entry'!H338= 5,  "White", 'ES Data Entry'!H338= 6, "Other", 'ES Data Entry'!H338= 7, "Two races or more", 'ES Data Entry'!H338= 8, "Unknown")</f>
        <v>#N/A</v>
      </c>
      <c r="I337" t="e" cm="1">
        <f t="array" ref="I337">_xlfn.IFS('ES Data Entry'!I338=1, "Hispanic/Latino", 'ES Data Entry'!I338=2, "Not Hispanic/Latino", 'ES Data Entry'!I338=3, "Other")</f>
        <v>#N/A</v>
      </c>
      <c r="J337" t="e" cm="1">
        <f t="array" ref="J337">_xlfn.IFS('ES Data Entry'!J338= 1, "Male", 'ES Data Entry'!J338= 2, "Female", 'ES Data Entry'!J338= 3, "Transgender Male", 'ES Data Entry'!J338= 4, "Transgender Female",'ES Data Entry'!J338= 5, "Non-binary", 'ES Data Entry'!J338= 6, "Other", 'ES Data Entry'!J338= 7, "Unknown")</f>
        <v>#N/A</v>
      </c>
      <c r="K337" s="180">
        <f>'ES Data Entry'!K338</f>
        <v>0</v>
      </c>
      <c r="L337" s="291" t="e">
        <f>'ES Data Entry'!#REF!</f>
        <v>#REF!</v>
      </c>
      <c r="M337" t="e">
        <f>'ES Raw Data'!N340</f>
        <v>#DIV/0!</v>
      </c>
      <c r="N337" t="e">
        <f>'ES Raw Data'!O340</f>
        <v>#DIV/0!</v>
      </c>
      <c r="O337" t="e">
        <f>'ES Raw Data'!P340</f>
        <v>#DIV/0!</v>
      </c>
      <c r="P337" t="e">
        <f>'ES Raw Data'!Q340</f>
        <v>#DIV/0!</v>
      </c>
      <c r="Q337" t="e">
        <f>'ES Raw Data'!R340</f>
        <v>#DIV/0!</v>
      </c>
      <c r="R337" t="e">
        <f>'ES Raw Data'!S340</f>
        <v>#DIV/0!</v>
      </c>
      <c r="S337" t="e">
        <f>'ES Raw Data'!T340</f>
        <v>#DIV/0!</v>
      </c>
      <c r="T337" t="e">
        <f>'ES Raw Data'!U340</f>
        <v>#DIV/0!</v>
      </c>
      <c r="U337" t="e">
        <f>'ES Raw Data'!V340</f>
        <v>#DIV/0!</v>
      </c>
      <c r="V337" t="e">
        <f>'ES Raw Data'!W340</f>
        <v>#DIV/0!</v>
      </c>
    </row>
    <row r="338" spans="1:22">
      <c r="A338">
        <f>'ES Data Entry'!D339</f>
        <v>0</v>
      </c>
      <c r="B338">
        <f>'ES Data Entry'!E339</f>
        <v>0</v>
      </c>
      <c r="C338">
        <f>'ES Data Entry'!F339</f>
        <v>0</v>
      </c>
      <c r="D338" s="180" t="e">
        <f>'ES Data Entry'!#REF!</f>
        <v>#REF!</v>
      </c>
      <c r="E338" t="str" cm="1">
        <f t="array" ref="E338">_xlfn.IFS('ES Data Entry'!G339=0,"Kindergarten",'ES Data Entry'!G339=1,"1st Grade",'ES Data Entry'!G339=2,"2nd Grade",'ES Data Entry'!G339=3,"3rd Grade",'ES Data Entry'!G339=4,"4th Grade",'ES Data Entry'!G339=5,"5th Grade")</f>
        <v>Kindergarten</v>
      </c>
      <c r="F338" t="e">
        <f>'ES Data Entry'!#REF!</f>
        <v>#REF!</v>
      </c>
      <c r="G338" t="e" cm="1">
        <f t="array" ref="G338">_xlfn.IFS('ES Data Entry'!L339=2, "Virtual", 'ES Data Entry'!L339=1, "In-person",'ES Data Entry'!L339=3, "Hybrid")</f>
        <v>#N/A</v>
      </c>
      <c r="H338" t="e" cm="1">
        <f t="array" ref="H338">_xlfn.IFS('ES Data Entry'!H339= 1, "American Indian/Alaskan Native", 'ES Data Entry'!H339= 2, "Asian", 'ES Data Entry'!H339= 3, "Native Hawaiian/Pacific Islander", 'ES Data Entry'!H339= 4, "Black/African American",'ES Data Entry'!H339= 5,  "White", 'ES Data Entry'!H339= 6, "Other", 'ES Data Entry'!H339= 7, "Two races or more", 'ES Data Entry'!H339= 8, "Unknown")</f>
        <v>#N/A</v>
      </c>
      <c r="I338" t="e" cm="1">
        <f t="array" ref="I338">_xlfn.IFS('ES Data Entry'!I339=1, "Hispanic/Latino", 'ES Data Entry'!I339=2, "Not Hispanic/Latino", 'ES Data Entry'!I339=3, "Other")</f>
        <v>#N/A</v>
      </c>
      <c r="J338" t="e" cm="1">
        <f t="array" ref="J338">_xlfn.IFS('ES Data Entry'!J339= 1, "Male", 'ES Data Entry'!J339= 2, "Female", 'ES Data Entry'!J339= 3, "Transgender Male", 'ES Data Entry'!J339= 4, "Transgender Female",'ES Data Entry'!J339= 5, "Non-binary", 'ES Data Entry'!J339= 6, "Other", 'ES Data Entry'!J339= 7, "Unknown")</f>
        <v>#N/A</v>
      </c>
      <c r="K338" s="180">
        <f>'ES Data Entry'!K339</f>
        <v>0</v>
      </c>
      <c r="L338" s="291" t="e">
        <f>'ES Data Entry'!#REF!</f>
        <v>#REF!</v>
      </c>
      <c r="M338" t="e">
        <f>'ES Raw Data'!N341</f>
        <v>#DIV/0!</v>
      </c>
      <c r="N338" t="e">
        <f>'ES Raw Data'!O341</f>
        <v>#DIV/0!</v>
      </c>
      <c r="O338" t="e">
        <f>'ES Raw Data'!P341</f>
        <v>#DIV/0!</v>
      </c>
      <c r="P338" t="e">
        <f>'ES Raw Data'!Q341</f>
        <v>#DIV/0!</v>
      </c>
      <c r="Q338" t="e">
        <f>'ES Raw Data'!R341</f>
        <v>#DIV/0!</v>
      </c>
      <c r="R338" t="e">
        <f>'ES Raw Data'!S341</f>
        <v>#DIV/0!</v>
      </c>
      <c r="S338" t="e">
        <f>'ES Raw Data'!T341</f>
        <v>#DIV/0!</v>
      </c>
      <c r="T338" t="e">
        <f>'ES Raw Data'!U341</f>
        <v>#DIV/0!</v>
      </c>
      <c r="U338" t="e">
        <f>'ES Raw Data'!V341</f>
        <v>#DIV/0!</v>
      </c>
      <c r="V338" t="e">
        <f>'ES Raw Data'!W341</f>
        <v>#DIV/0!</v>
      </c>
    </row>
    <row r="339" spans="1:22">
      <c r="A339">
        <f>'ES Data Entry'!D340</f>
        <v>0</v>
      </c>
      <c r="B339">
        <f>'ES Data Entry'!E340</f>
        <v>0</v>
      </c>
      <c r="C339">
        <f>'ES Data Entry'!F340</f>
        <v>0</v>
      </c>
      <c r="D339" s="180" t="e">
        <f>'ES Data Entry'!#REF!</f>
        <v>#REF!</v>
      </c>
      <c r="E339" t="str" cm="1">
        <f t="array" ref="E339">_xlfn.IFS('ES Data Entry'!G340=0,"Kindergarten",'ES Data Entry'!G340=1,"1st Grade",'ES Data Entry'!G340=2,"2nd Grade",'ES Data Entry'!G340=3,"3rd Grade",'ES Data Entry'!G340=4,"4th Grade",'ES Data Entry'!G340=5,"5th Grade")</f>
        <v>Kindergarten</v>
      </c>
      <c r="F339" t="e">
        <f>'ES Data Entry'!#REF!</f>
        <v>#REF!</v>
      </c>
      <c r="G339" t="e" cm="1">
        <f t="array" ref="G339">_xlfn.IFS('ES Data Entry'!L340=2, "Virtual", 'ES Data Entry'!L340=1, "In-person",'ES Data Entry'!L340=3, "Hybrid")</f>
        <v>#N/A</v>
      </c>
      <c r="H339" t="e" cm="1">
        <f t="array" ref="H339">_xlfn.IFS('ES Data Entry'!H340= 1, "American Indian/Alaskan Native", 'ES Data Entry'!H340= 2, "Asian", 'ES Data Entry'!H340= 3, "Native Hawaiian/Pacific Islander", 'ES Data Entry'!H340= 4, "Black/African American",'ES Data Entry'!H340= 5,  "White", 'ES Data Entry'!H340= 6, "Other", 'ES Data Entry'!H340= 7, "Two races or more", 'ES Data Entry'!H340= 8, "Unknown")</f>
        <v>#N/A</v>
      </c>
      <c r="I339" t="e" cm="1">
        <f t="array" ref="I339">_xlfn.IFS('ES Data Entry'!I340=1, "Hispanic/Latino", 'ES Data Entry'!I340=2, "Not Hispanic/Latino", 'ES Data Entry'!I340=3, "Other")</f>
        <v>#N/A</v>
      </c>
      <c r="J339" t="e" cm="1">
        <f t="array" ref="J339">_xlfn.IFS('ES Data Entry'!J340= 1, "Male", 'ES Data Entry'!J340= 2, "Female", 'ES Data Entry'!J340= 3, "Transgender Male", 'ES Data Entry'!J340= 4, "Transgender Female",'ES Data Entry'!J340= 5, "Non-binary", 'ES Data Entry'!J340= 6, "Other", 'ES Data Entry'!J340= 7, "Unknown")</f>
        <v>#N/A</v>
      </c>
      <c r="K339" s="180">
        <f>'ES Data Entry'!K340</f>
        <v>0</v>
      </c>
      <c r="L339" s="291" t="e">
        <f>'ES Data Entry'!#REF!</f>
        <v>#REF!</v>
      </c>
      <c r="M339" t="e">
        <f>'ES Raw Data'!N342</f>
        <v>#DIV/0!</v>
      </c>
      <c r="N339" t="e">
        <f>'ES Raw Data'!O342</f>
        <v>#DIV/0!</v>
      </c>
      <c r="O339" t="e">
        <f>'ES Raw Data'!P342</f>
        <v>#DIV/0!</v>
      </c>
      <c r="P339" t="e">
        <f>'ES Raw Data'!Q342</f>
        <v>#DIV/0!</v>
      </c>
      <c r="Q339" t="e">
        <f>'ES Raw Data'!R342</f>
        <v>#DIV/0!</v>
      </c>
      <c r="R339" t="e">
        <f>'ES Raw Data'!S342</f>
        <v>#DIV/0!</v>
      </c>
      <c r="S339" t="e">
        <f>'ES Raw Data'!T342</f>
        <v>#DIV/0!</v>
      </c>
      <c r="T339" t="e">
        <f>'ES Raw Data'!U342</f>
        <v>#DIV/0!</v>
      </c>
      <c r="U339" t="e">
        <f>'ES Raw Data'!V342</f>
        <v>#DIV/0!</v>
      </c>
      <c r="V339" t="e">
        <f>'ES Raw Data'!W342</f>
        <v>#DIV/0!</v>
      </c>
    </row>
    <row r="340" spans="1:22">
      <c r="A340">
        <f>'ES Data Entry'!D341</f>
        <v>0</v>
      </c>
      <c r="B340">
        <f>'ES Data Entry'!E341</f>
        <v>0</v>
      </c>
      <c r="C340">
        <f>'ES Data Entry'!F341</f>
        <v>0</v>
      </c>
      <c r="D340" s="180" t="e">
        <f>'ES Data Entry'!#REF!</f>
        <v>#REF!</v>
      </c>
      <c r="E340" t="str" cm="1">
        <f t="array" ref="E340">_xlfn.IFS('ES Data Entry'!G341=0,"Kindergarten",'ES Data Entry'!G341=1,"1st Grade",'ES Data Entry'!G341=2,"2nd Grade",'ES Data Entry'!G341=3,"3rd Grade",'ES Data Entry'!G341=4,"4th Grade",'ES Data Entry'!G341=5,"5th Grade")</f>
        <v>Kindergarten</v>
      </c>
      <c r="F340" t="e">
        <f>'ES Data Entry'!#REF!</f>
        <v>#REF!</v>
      </c>
      <c r="G340" t="e" cm="1">
        <f t="array" ref="G340">_xlfn.IFS('ES Data Entry'!L341=2, "Virtual", 'ES Data Entry'!L341=1, "In-person",'ES Data Entry'!L341=3, "Hybrid")</f>
        <v>#N/A</v>
      </c>
      <c r="H340" t="e" cm="1">
        <f t="array" ref="H340">_xlfn.IFS('ES Data Entry'!H341= 1, "American Indian/Alaskan Native", 'ES Data Entry'!H341= 2, "Asian", 'ES Data Entry'!H341= 3, "Native Hawaiian/Pacific Islander", 'ES Data Entry'!H341= 4, "Black/African American",'ES Data Entry'!H341= 5,  "White", 'ES Data Entry'!H341= 6, "Other", 'ES Data Entry'!H341= 7, "Two races or more", 'ES Data Entry'!H341= 8, "Unknown")</f>
        <v>#N/A</v>
      </c>
      <c r="I340" t="e" cm="1">
        <f t="array" ref="I340">_xlfn.IFS('ES Data Entry'!I341=1, "Hispanic/Latino", 'ES Data Entry'!I341=2, "Not Hispanic/Latino", 'ES Data Entry'!I341=3, "Other")</f>
        <v>#N/A</v>
      </c>
      <c r="J340" t="e" cm="1">
        <f t="array" ref="J340">_xlfn.IFS('ES Data Entry'!J341= 1, "Male", 'ES Data Entry'!J341= 2, "Female", 'ES Data Entry'!J341= 3, "Transgender Male", 'ES Data Entry'!J341= 4, "Transgender Female",'ES Data Entry'!J341= 5, "Non-binary", 'ES Data Entry'!J341= 6, "Other", 'ES Data Entry'!J341= 7, "Unknown")</f>
        <v>#N/A</v>
      </c>
      <c r="K340" s="180">
        <f>'ES Data Entry'!K341</f>
        <v>0</v>
      </c>
      <c r="L340" s="291" t="e">
        <f>'ES Data Entry'!#REF!</f>
        <v>#REF!</v>
      </c>
      <c r="M340" t="e">
        <f>'ES Raw Data'!N343</f>
        <v>#DIV/0!</v>
      </c>
      <c r="N340" t="e">
        <f>'ES Raw Data'!O343</f>
        <v>#DIV/0!</v>
      </c>
      <c r="O340" t="e">
        <f>'ES Raw Data'!P343</f>
        <v>#DIV/0!</v>
      </c>
      <c r="P340" t="e">
        <f>'ES Raw Data'!Q343</f>
        <v>#DIV/0!</v>
      </c>
      <c r="Q340" t="e">
        <f>'ES Raw Data'!R343</f>
        <v>#DIV/0!</v>
      </c>
      <c r="R340" t="e">
        <f>'ES Raw Data'!S343</f>
        <v>#DIV/0!</v>
      </c>
      <c r="S340" t="e">
        <f>'ES Raw Data'!T343</f>
        <v>#DIV/0!</v>
      </c>
      <c r="T340" t="e">
        <f>'ES Raw Data'!U343</f>
        <v>#DIV/0!</v>
      </c>
      <c r="U340" t="e">
        <f>'ES Raw Data'!V343</f>
        <v>#DIV/0!</v>
      </c>
      <c r="V340" t="e">
        <f>'ES Raw Data'!W343</f>
        <v>#DIV/0!</v>
      </c>
    </row>
    <row r="341" spans="1:22">
      <c r="A341">
        <f>'ES Data Entry'!D342</f>
        <v>0</v>
      </c>
      <c r="B341">
        <f>'ES Data Entry'!E342</f>
        <v>0</v>
      </c>
      <c r="C341">
        <f>'ES Data Entry'!F342</f>
        <v>0</v>
      </c>
      <c r="D341" s="180" t="e">
        <f>'ES Data Entry'!#REF!</f>
        <v>#REF!</v>
      </c>
      <c r="E341" t="str" cm="1">
        <f t="array" ref="E341">_xlfn.IFS('ES Data Entry'!G342=0,"Kindergarten",'ES Data Entry'!G342=1,"1st Grade",'ES Data Entry'!G342=2,"2nd Grade",'ES Data Entry'!G342=3,"3rd Grade",'ES Data Entry'!G342=4,"4th Grade",'ES Data Entry'!G342=5,"5th Grade")</f>
        <v>Kindergarten</v>
      </c>
      <c r="F341" t="e">
        <f>'ES Data Entry'!#REF!</f>
        <v>#REF!</v>
      </c>
      <c r="G341" t="e" cm="1">
        <f t="array" ref="G341">_xlfn.IFS('ES Data Entry'!L342=2, "Virtual", 'ES Data Entry'!L342=1, "In-person",'ES Data Entry'!L342=3, "Hybrid")</f>
        <v>#N/A</v>
      </c>
      <c r="H341" t="e" cm="1">
        <f t="array" ref="H341">_xlfn.IFS('ES Data Entry'!H342= 1, "American Indian/Alaskan Native", 'ES Data Entry'!H342= 2, "Asian", 'ES Data Entry'!H342= 3, "Native Hawaiian/Pacific Islander", 'ES Data Entry'!H342= 4, "Black/African American",'ES Data Entry'!H342= 5,  "White", 'ES Data Entry'!H342= 6, "Other", 'ES Data Entry'!H342= 7, "Two races or more", 'ES Data Entry'!H342= 8, "Unknown")</f>
        <v>#N/A</v>
      </c>
      <c r="I341" t="e" cm="1">
        <f t="array" ref="I341">_xlfn.IFS('ES Data Entry'!I342=1, "Hispanic/Latino", 'ES Data Entry'!I342=2, "Not Hispanic/Latino", 'ES Data Entry'!I342=3, "Other")</f>
        <v>#N/A</v>
      </c>
      <c r="J341" t="e" cm="1">
        <f t="array" ref="J341">_xlfn.IFS('ES Data Entry'!J342= 1, "Male", 'ES Data Entry'!J342= 2, "Female", 'ES Data Entry'!J342= 3, "Transgender Male", 'ES Data Entry'!J342= 4, "Transgender Female",'ES Data Entry'!J342= 5, "Non-binary", 'ES Data Entry'!J342= 6, "Other", 'ES Data Entry'!J342= 7, "Unknown")</f>
        <v>#N/A</v>
      </c>
      <c r="K341" s="180">
        <f>'ES Data Entry'!K342</f>
        <v>0</v>
      </c>
      <c r="L341" s="291" t="e">
        <f>'ES Data Entry'!#REF!</f>
        <v>#REF!</v>
      </c>
      <c r="M341" t="e">
        <f>'ES Raw Data'!N344</f>
        <v>#DIV/0!</v>
      </c>
      <c r="N341" t="e">
        <f>'ES Raw Data'!O344</f>
        <v>#DIV/0!</v>
      </c>
      <c r="O341" t="e">
        <f>'ES Raw Data'!P344</f>
        <v>#DIV/0!</v>
      </c>
      <c r="P341" t="e">
        <f>'ES Raw Data'!Q344</f>
        <v>#DIV/0!</v>
      </c>
      <c r="Q341" t="e">
        <f>'ES Raw Data'!R344</f>
        <v>#DIV/0!</v>
      </c>
      <c r="R341" t="e">
        <f>'ES Raw Data'!S344</f>
        <v>#DIV/0!</v>
      </c>
      <c r="S341" t="e">
        <f>'ES Raw Data'!T344</f>
        <v>#DIV/0!</v>
      </c>
      <c r="T341" t="e">
        <f>'ES Raw Data'!U344</f>
        <v>#DIV/0!</v>
      </c>
      <c r="U341" t="e">
        <f>'ES Raw Data'!V344</f>
        <v>#DIV/0!</v>
      </c>
      <c r="V341" t="e">
        <f>'ES Raw Data'!W344</f>
        <v>#DIV/0!</v>
      </c>
    </row>
    <row r="342" spans="1:22">
      <c r="A342">
        <f>'ES Data Entry'!D343</f>
        <v>0</v>
      </c>
      <c r="B342">
        <f>'ES Data Entry'!E343</f>
        <v>0</v>
      </c>
      <c r="C342">
        <f>'ES Data Entry'!F343</f>
        <v>0</v>
      </c>
      <c r="D342" s="180" t="e">
        <f>'ES Data Entry'!#REF!</f>
        <v>#REF!</v>
      </c>
      <c r="E342" t="str" cm="1">
        <f t="array" ref="E342">_xlfn.IFS('ES Data Entry'!G343=0,"Kindergarten",'ES Data Entry'!G343=1,"1st Grade",'ES Data Entry'!G343=2,"2nd Grade",'ES Data Entry'!G343=3,"3rd Grade",'ES Data Entry'!G343=4,"4th Grade",'ES Data Entry'!G343=5,"5th Grade")</f>
        <v>Kindergarten</v>
      </c>
      <c r="F342" t="e">
        <f>'ES Data Entry'!#REF!</f>
        <v>#REF!</v>
      </c>
      <c r="G342" t="e" cm="1">
        <f t="array" ref="G342">_xlfn.IFS('ES Data Entry'!L343=2, "Virtual", 'ES Data Entry'!L343=1, "In-person",'ES Data Entry'!L343=3, "Hybrid")</f>
        <v>#N/A</v>
      </c>
      <c r="H342" t="e" cm="1">
        <f t="array" ref="H342">_xlfn.IFS('ES Data Entry'!H343= 1, "American Indian/Alaskan Native", 'ES Data Entry'!H343= 2, "Asian", 'ES Data Entry'!H343= 3, "Native Hawaiian/Pacific Islander", 'ES Data Entry'!H343= 4, "Black/African American",'ES Data Entry'!H343= 5,  "White", 'ES Data Entry'!H343= 6, "Other", 'ES Data Entry'!H343= 7, "Two races or more", 'ES Data Entry'!H343= 8, "Unknown")</f>
        <v>#N/A</v>
      </c>
      <c r="I342" t="e" cm="1">
        <f t="array" ref="I342">_xlfn.IFS('ES Data Entry'!I343=1, "Hispanic/Latino", 'ES Data Entry'!I343=2, "Not Hispanic/Latino", 'ES Data Entry'!I343=3, "Other")</f>
        <v>#N/A</v>
      </c>
      <c r="J342" t="e" cm="1">
        <f t="array" ref="J342">_xlfn.IFS('ES Data Entry'!J343= 1, "Male", 'ES Data Entry'!J343= 2, "Female", 'ES Data Entry'!J343= 3, "Transgender Male", 'ES Data Entry'!J343= 4, "Transgender Female",'ES Data Entry'!J343= 5, "Non-binary", 'ES Data Entry'!J343= 6, "Other", 'ES Data Entry'!J343= 7, "Unknown")</f>
        <v>#N/A</v>
      </c>
      <c r="K342" s="180">
        <f>'ES Data Entry'!K343</f>
        <v>0</v>
      </c>
      <c r="L342" s="291" t="e">
        <f>'ES Data Entry'!#REF!</f>
        <v>#REF!</v>
      </c>
      <c r="M342" t="e">
        <f>'ES Raw Data'!N345</f>
        <v>#DIV/0!</v>
      </c>
      <c r="N342" t="e">
        <f>'ES Raw Data'!O345</f>
        <v>#DIV/0!</v>
      </c>
      <c r="O342" t="e">
        <f>'ES Raw Data'!P345</f>
        <v>#DIV/0!</v>
      </c>
      <c r="P342" t="e">
        <f>'ES Raw Data'!Q345</f>
        <v>#DIV/0!</v>
      </c>
      <c r="Q342" t="e">
        <f>'ES Raw Data'!R345</f>
        <v>#DIV/0!</v>
      </c>
      <c r="R342" t="e">
        <f>'ES Raw Data'!S345</f>
        <v>#DIV/0!</v>
      </c>
      <c r="S342" t="e">
        <f>'ES Raw Data'!T345</f>
        <v>#DIV/0!</v>
      </c>
      <c r="T342" t="e">
        <f>'ES Raw Data'!U345</f>
        <v>#DIV/0!</v>
      </c>
      <c r="U342" t="e">
        <f>'ES Raw Data'!V345</f>
        <v>#DIV/0!</v>
      </c>
      <c r="V342" t="e">
        <f>'ES Raw Data'!W345</f>
        <v>#DIV/0!</v>
      </c>
    </row>
    <row r="343" spans="1:22">
      <c r="A343">
        <f>'ES Data Entry'!D344</f>
        <v>0</v>
      </c>
      <c r="B343">
        <f>'ES Data Entry'!E344</f>
        <v>0</v>
      </c>
      <c r="C343">
        <f>'ES Data Entry'!F344</f>
        <v>0</v>
      </c>
      <c r="D343" s="180" t="e">
        <f>'ES Data Entry'!#REF!</f>
        <v>#REF!</v>
      </c>
      <c r="E343" t="str" cm="1">
        <f t="array" ref="E343">_xlfn.IFS('ES Data Entry'!G344=0,"Kindergarten",'ES Data Entry'!G344=1,"1st Grade",'ES Data Entry'!G344=2,"2nd Grade",'ES Data Entry'!G344=3,"3rd Grade",'ES Data Entry'!G344=4,"4th Grade",'ES Data Entry'!G344=5,"5th Grade")</f>
        <v>Kindergarten</v>
      </c>
      <c r="F343" t="e">
        <f>'ES Data Entry'!#REF!</f>
        <v>#REF!</v>
      </c>
      <c r="G343" t="e" cm="1">
        <f t="array" ref="G343">_xlfn.IFS('ES Data Entry'!L344=2, "Virtual", 'ES Data Entry'!L344=1, "In-person",'ES Data Entry'!L344=3, "Hybrid")</f>
        <v>#N/A</v>
      </c>
      <c r="H343" t="e" cm="1">
        <f t="array" ref="H343">_xlfn.IFS('ES Data Entry'!H344= 1, "American Indian/Alaskan Native", 'ES Data Entry'!H344= 2, "Asian", 'ES Data Entry'!H344= 3, "Native Hawaiian/Pacific Islander", 'ES Data Entry'!H344= 4, "Black/African American",'ES Data Entry'!H344= 5,  "White", 'ES Data Entry'!H344= 6, "Other", 'ES Data Entry'!H344= 7, "Two races or more", 'ES Data Entry'!H344= 8, "Unknown")</f>
        <v>#N/A</v>
      </c>
      <c r="I343" t="e" cm="1">
        <f t="array" ref="I343">_xlfn.IFS('ES Data Entry'!I344=1, "Hispanic/Latino", 'ES Data Entry'!I344=2, "Not Hispanic/Latino", 'ES Data Entry'!I344=3, "Other")</f>
        <v>#N/A</v>
      </c>
      <c r="J343" t="e" cm="1">
        <f t="array" ref="J343">_xlfn.IFS('ES Data Entry'!J344= 1, "Male", 'ES Data Entry'!J344= 2, "Female", 'ES Data Entry'!J344= 3, "Transgender Male", 'ES Data Entry'!J344= 4, "Transgender Female",'ES Data Entry'!J344= 5, "Non-binary", 'ES Data Entry'!J344= 6, "Other", 'ES Data Entry'!J344= 7, "Unknown")</f>
        <v>#N/A</v>
      </c>
      <c r="K343" s="180">
        <f>'ES Data Entry'!K344</f>
        <v>0</v>
      </c>
      <c r="L343" s="291" t="e">
        <f>'ES Data Entry'!#REF!</f>
        <v>#REF!</v>
      </c>
      <c r="M343" t="e">
        <f>'ES Raw Data'!N346</f>
        <v>#DIV/0!</v>
      </c>
      <c r="N343" t="e">
        <f>'ES Raw Data'!O346</f>
        <v>#DIV/0!</v>
      </c>
      <c r="O343" t="e">
        <f>'ES Raw Data'!P346</f>
        <v>#DIV/0!</v>
      </c>
      <c r="P343" t="e">
        <f>'ES Raw Data'!Q346</f>
        <v>#DIV/0!</v>
      </c>
      <c r="Q343" t="e">
        <f>'ES Raw Data'!R346</f>
        <v>#DIV/0!</v>
      </c>
      <c r="R343" t="e">
        <f>'ES Raw Data'!S346</f>
        <v>#DIV/0!</v>
      </c>
      <c r="S343" t="e">
        <f>'ES Raw Data'!T346</f>
        <v>#DIV/0!</v>
      </c>
      <c r="T343" t="e">
        <f>'ES Raw Data'!U346</f>
        <v>#DIV/0!</v>
      </c>
      <c r="U343" t="e">
        <f>'ES Raw Data'!V346</f>
        <v>#DIV/0!</v>
      </c>
      <c r="V343" t="e">
        <f>'ES Raw Data'!W346</f>
        <v>#DIV/0!</v>
      </c>
    </row>
    <row r="344" spans="1:22">
      <c r="A344">
        <f>'ES Data Entry'!D345</f>
        <v>0</v>
      </c>
      <c r="B344">
        <f>'ES Data Entry'!E345</f>
        <v>0</v>
      </c>
      <c r="C344">
        <f>'ES Data Entry'!F345</f>
        <v>0</v>
      </c>
      <c r="D344" s="180" t="e">
        <f>'ES Data Entry'!#REF!</f>
        <v>#REF!</v>
      </c>
      <c r="E344" t="str" cm="1">
        <f t="array" ref="E344">_xlfn.IFS('ES Data Entry'!G345=0,"Kindergarten",'ES Data Entry'!G345=1,"1st Grade",'ES Data Entry'!G345=2,"2nd Grade",'ES Data Entry'!G345=3,"3rd Grade",'ES Data Entry'!G345=4,"4th Grade",'ES Data Entry'!G345=5,"5th Grade")</f>
        <v>Kindergarten</v>
      </c>
      <c r="F344" t="e">
        <f>'ES Data Entry'!#REF!</f>
        <v>#REF!</v>
      </c>
      <c r="G344" t="e" cm="1">
        <f t="array" ref="G344">_xlfn.IFS('ES Data Entry'!L345=2, "Virtual", 'ES Data Entry'!L345=1, "In-person",'ES Data Entry'!L345=3, "Hybrid")</f>
        <v>#N/A</v>
      </c>
      <c r="H344" t="e" cm="1">
        <f t="array" ref="H344">_xlfn.IFS('ES Data Entry'!H345= 1, "American Indian/Alaskan Native", 'ES Data Entry'!H345= 2, "Asian", 'ES Data Entry'!H345= 3, "Native Hawaiian/Pacific Islander", 'ES Data Entry'!H345= 4, "Black/African American",'ES Data Entry'!H345= 5,  "White", 'ES Data Entry'!H345= 6, "Other", 'ES Data Entry'!H345= 7, "Two races or more", 'ES Data Entry'!H345= 8, "Unknown")</f>
        <v>#N/A</v>
      </c>
      <c r="I344" t="e" cm="1">
        <f t="array" ref="I344">_xlfn.IFS('ES Data Entry'!I345=1, "Hispanic/Latino", 'ES Data Entry'!I345=2, "Not Hispanic/Latino", 'ES Data Entry'!I345=3, "Other")</f>
        <v>#N/A</v>
      </c>
      <c r="J344" t="e" cm="1">
        <f t="array" ref="J344">_xlfn.IFS('ES Data Entry'!J345= 1, "Male", 'ES Data Entry'!J345= 2, "Female", 'ES Data Entry'!J345= 3, "Transgender Male", 'ES Data Entry'!J345= 4, "Transgender Female",'ES Data Entry'!J345= 5, "Non-binary", 'ES Data Entry'!J345= 6, "Other", 'ES Data Entry'!J345= 7, "Unknown")</f>
        <v>#N/A</v>
      </c>
      <c r="K344" s="180">
        <f>'ES Data Entry'!K345</f>
        <v>0</v>
      </c>
      <c r="L344" s="291" t="e">
        <f>'ES Data Entry'!#REF!</f>
        <v>#REF!</v>
      </c>
      <c r="M344" t="e">
        <f>'ES Raw Data'!N347</f>
        <v>#DIV/0!</v>
      </c>
      <c r="N344" t="e">
        <f>'ES Raw Data'!O347</f>
        <v>#DIV/0!</v>
      </c>
      <c r="O344" t="e">
        <f>'ES Raw Data'!P347</f>
        <v>#DIV/0!</v>
      </c>
      <c r="P344" t="e">
        <f>'ES Raw Data'!Q347</f>
        <v>#DIV/0!</v>
      </c>
      <c r="Q344" t="e">
        <f>'ES Raw Data'!R347</f>
        <v>#DIV/0!</v>
      </c>
      <c r="R344" t="e">
        <f>'ES Raw Data'!S347</f>
        <v>#DIV/0!</v>
      </c>
      <c r="S344" t="e">
        <f>'ES Raw Data'!T347</f>
        <v>#DIV/0!</v>
      </c>
      <c r="T344" t="e">
        <f>'ES Raw Data'!U347</f>
        <v>#DIV/0!</v>
      </c>
      <c r="U344" t="e">
        <f>'ES Raw Data'!V347</f>
        <v>#DIV/0!</v>
      </c>
      <c r="V344" t="e">
        <f>'ES Raw Data'!W347</f>
        <v>#DIV/0!</v>
      </c>
    </row>
    <row r="345" spans="1:22">
      <c r="A345">
        <f>'ES Data Entry'!D346</f>
        <v>0</v>
      </c>
      <c r="B345">
        <f>'ES Data Entry'!E346</f>
        <v>0</v>
      </c>
      <c r="C345">
        <f>'ES Data Entry'!F346</f>
        <v>0</v>
      </c>
      <c r="D345" s="180" t="e">
        <f>'ES Data Entry'!#REF!</f>
        <v>#REF!</v>
      </c>
      <c r="E345" t="str" cm="1">
        <f t="array" ref="E345">_xlfn.IFS('ES Data Entry'!G346=0,"Kindergarten",'ES Data Entry'!G346=1,"1st Grade",'ES Data Entry'!G346=2,"2nd Grade",'ES Data Entry'!G346=3,"3rd Grade",'ES Data Entry'!G346=4,"4th Grade",'ES Data Entry'!G346=5,"5th Grade")</f>
        <v>Kindergarten</v>
      </c>
      <c r="F345" t="e">
        <f>'ES Data Entry'!#REF!</f>
        <v>#REF!</v>
      </c>
      <c r="G345" t="e" cm="1">
        <f t="array" ref="G345">_xlfn.IFS('ES Data Entry'!L346=2, "Virtual", 'ES Data Entry'!L346=1, "In-person",'ES Data Entry'!L346=3, "Hybrid")</f>
        <v>#N/A</v>
      </c>
      <c r="H345" t="e" cm="1">
        <f t="array" ref="H345">_xlfn.IFS('ES Data Entry'!H346= 1, "American Indian/Alaskan Native", 'ES Data Entry'!H346= 2, "Asian", 'ES Data Entry'!H346= 3, "Native Hawaiian/Pacific Islander", 'ES Data Entry'!H346= 4, "Black/African American",'ES Data Entry'!H346= 5,  "White", 'ES Data Entry'!H346= 6, "Other", 'ES Data Entry'!H346= 7, "Two races or more", 'ES Data Entry'!H346= 8, "Unknown")</f>
        <v>#N/A</v>
      </c>
      <c r="I345" t="e" cm="1">
        <f t="array" ref="I345">_xlfn.IFS('ES Data Entry'!I346=1, "Hispanic/Latino", 'ES Data Entry'!I346=2, "Not Hispanic/Latino", 'ES Data Entry'!I346=3, "Other")</f>
        <v>#N/A</v>
      </c>
      <c r="J345" t="e" cm="1">
        <f t="array" ref="J345">_xlfn.IFS('ES Data Entry'!J346= 1, "Male", 'ES Data Entry'!J346= 2, "Female", 'ES Data Entry'!J346= 3, "Transgender Male", 'ES Data Entry'!J346= 4, "Transgender Female",'ES Data Entry'!J346= 5, "Non-binary", 'ES Data Entry'!J346= 6, "Other", 'ES Data Entry'!J346= 7, "Unknown")</f>
        <v>#N/A</v>
      </c>
      <c r="K345" s="180">
        <f>'ES Data Entry'!K346</f>
        <v>0</v>
      </c>
      <c r="L345" s="291" t="e">
        <f>'ES Data Entry'!#REF!</f>
        <v>#REF!</v>
      </c>
      <c r="M345" t="e">
        <f>'ES Raw Data'!N348</f>
        <v>#DIV/0!</v>
      </c>
      <c r="N345" t="e">
        <f>'ES Raw Data'!O348</f>
        <v>#DIV/0!</v>
      </c>
      <c r="O345" t="e">
        <f>'ES Raw Data'!P348</f>
        <v>#DIV/0!</v>
      </c>
      <c r="P345" t="e">
        <f>'ES Raw Data'!Q348</f>
        <v>#DIV/0!</v>
      </c>
      <c r="Q345" t="e">
        <f>'ES Raw Data'!R348</f>
        <v>#DIV/0!</v>
      </c>
      <c r="R345" t="e">
        <f>'ES Raw Data'!S348</f>
        <v>#DIV/0!</v>
      </c>
      <c r="S345" t="e">
        <f>'ES Raw Data'!T348</f>
        <v>#DIV/0!</v>
      </c>
      <c r="T345" t="e">
        <f>'ES Raw Data'!U348</f>
        <v>#DIV/0!</v>
      </c>
      <c r="U345" t="e">
        <f>'ES Raw Data'!V348</f>
        <v>#DIV/0!</v>
      </c>
      <c r="V345" t="e">
        <f>'ES Raw Data'!W348</f>
        <v>#DIV/0!</v>
      </c>
    </row>
    <row r="346" spans="1:22">
      <c r="A346">
        <f>'ES Data Entry'!D347</f>
        <v>0</v>
      </c>
      <c r="B346">
        <f>'ES Data Entry'!E347</f>
        <v>0</v>
      </c>
      <c r="C346">
        <f>'ES Data Entry'!F347</f>
        <v>0</v>
      </c>
      <c r="D346" s="180" t="e">
        <f>'ES Data Entry'!#REF!</f>
        <v>#REF!</v>
      </c>
      <c r="E346" t="str" cm="1">
        <f t="array" ref="E346">_xlfn.IFS('ES Data Entry'!G347=0,"Kindergarten",'ES Data Entry'!G347=1,"1st Grade",'ES Data Entry'!G347=2,"2nd Grade",'ES Data Entry'!G347=3,"3rd Grade",'ES Data Entry'!G347=4,"4th Grade",'ES Data Entry'!G347=5,"5th Grade")</f>
        <v>Kindergarten</v>
      </c>
      <c r="F346" t="e">
        <f>'ES Data Entry'!#REF!</f>
        <v>#REF!</v>
      </c>
      <c r="G346" t="e" cm="1">
        <f t="array" ref="G346">_xlfn.IFS('ES Data Entry'!L347=2, "Virtual", 'ES Data Entry'!L347=1, "In-person",'ES Data Entry'!L347=3, "Hybrid")</f>
        <v>#N/A</v>
      </c>
      <c r="H346" t="e" cm="1">
        <f t="array" ref="H346">_xlfn.IFS('ES Data Entry'!H347= 1, "American Indian/Alaskan Native", 'ES Data Entry'!H347= 2, "Asian", 'ES Data Entry'!H347= 3, "Native Hawaiian/Pacific Islander", 'ES Data Entry'!H347= 4, "Black/African American",'ES Data Entry'!H347= 5,  "White", 'ES Data Entry'!H347= 6, "Other", 'ES Data Entry'!H347= 7, "Two races or more", 'ES Data Entry'!H347= 8, "Unknown")</f>
        <v>#N/A</v>
      </c>
      <c r="I346" t="e" cm="1">
        <f t="array" ref="I346">_xlfn.IFS('ES Data Entry'!I347=1, "Hispanic/Latino", 'ES Data Entry'!I347=2, "Not Hispanic/Latino", 'ES Data Entry'!I347=3, "Other")</f>
        <v>#N/A</v>
      </c>
      <c r="J346" t="e" cm="1">
        <f t="array" ref="J346">_xlfn.IFS('ES Data Entry'!J347= 1, "Male", 'ES Data Entry'!J347= 2, "Female", 'ES Data Entry'!J347= 3, "Transgender Male", 'ES Data Entry'!J347= 4, "Transgender Female",'ES Data Entry'!J347= 5, "Non-binary", 'ES Data Entry'!J347= 6, "Other", 'ES Data Entry'!J347= 7, "Unknown")</f>
        <v>#N/A</v>
      </c>
      <c r="K346" s="180">
        <f>'ES Data Entry'!K347</f>
        <v>0</v>
      </c>
      <c r="L346" s="291" t="e">
        <f>'ES Data Entry'!#REF!</f>
        <v>#REF!</v>
      </c>
      <c r="M346" t="e">
        <f>'ES Raw Data'!N349</f>
        <v>#DIV/0!</v>
      </c>
      <c r="N346" t="e">
        <f>'ES Raw Data'!O349</f>
        <v>#DIV/0!</v>
      </c>
      <c r="O346" t="e">
        <f>'ES Raw Data'!P349</f>
        <v>#DIV/0!</v>
      </c>
      <c r="P346" t="e">
        <f>'ES Raw Data'!Q349</f>
        <v>#DIV/0!</v>
      </c>
      <c r="Q346" t="e">
        <f>'ES Raw Data'!R349</f>
        <v>#DIV/0!</v>
      </c>
      <c r="R346" t="e">
        <f>'ES Raw Data'!S349</f>
        <v>#DIV/0!</v>
      </c>
      <c r="S346" t="e">
        <f>'ES Raw Data'!T349</f>
        <v>#DIV/0!</v>
      </c>
      <c r="T346" t="e">
        <f>'ES Raw Data'!U349</f>
        <v>#DIV/0!</v>
      </c>
      <c r="U346" t="e">
        <f>'ES Raw Data'!V349</f>
        <v>#DIV/0!</v>
      </c>
      <c r="V346" t="e">
        <f>'ES Raw Data'!W349</f>
        <v>#DIV/0!</v>
      </c>
    </row>
    <row r="347" spans="1:22">
      <c r="A347">
        <f>'ES Data Entry'!D348</f>
        <v>0</v>
      </c>
      <c r="B347">
        <f>'ES Data Entry'!E348</f>
        <v>0</v>
      </c>
      <c r="C347">
        <f>'ES Data Entry'!F348</f>
        <v>0</v>
      </c>
      <c r="D347" s="180" t="e">
        <f>'ES Data Entry'!#REF!</f>
        <v>#REF!</v>
      </c>
      <c r="E347" t="str" cm="1">
        <f t="array" ref="E347">_xlfn.IFS('ES Data Entry'!G348=0,"Kindergarten",'ES Data Entry'!G348=1,"1st Grade",'ES Data Entry'!G348=2,"2nd Grade",'ES Data Entry'!G348=3,"3rd Grade",'ES Data Entry'!G348=4,"4th Grade",'ES Data Entry'!G348=5,"5th Grade")</f>
        <v>Kindergarten</v>
      </c>
      <c r="F347" t="e">
        <f>'ES Data Entry'!#REF!</f>
        <v>#REF!</v>
      </c>
      <c r="G347" t="e" cm="1">
        <f t="array" ref="G347">_xlfn.IFS('ES Data Entry'!L348=2, "Virtual", 'ES Data Entry'!L348=1, "In-person",'ES Data Entry'!L348=3, "Hybrid")</f>
        <v>#N/A</v>
      </c>
      <c r="H347" t="e" cm="1">
        <f t="array" ref="H347">_xlfn.IFS('ES Data Entry'!H348= 1, "American Indian/Alaskan Native", 'ES Data Entry'!H348= 2, "Asian", 'ES Data Entry'!H348= 3, "Native Hawaiian/Pacific Islander", 'ES Data Entry'!H348= 4, "Black/African American",'ES Data Entry'!H348= 5,  "White", 'ES Data Entry'!H348= 6, "Other", 'ES Data Entry'!H348= 7, "Two races or more", 'ES Data Entry'!H348= 8, "Unknown")</f>
        <v>#N/A</v>
      </c>
      <c r="I347" t="e" cm="1">
        <f t="array" ref="I347">_xlfn.IFS('ES Data Entry'!I348=1, "Hispanic/Latino", 'ES Data Entry'!I348=2, "Not Hispanic/Latino", 'ES Data Entry'!I348=3, "Other")</f>
        <v>#N/A</v>
      </c>
      <c r="J347" t="e" cm="1">
        <f t="array" ref="J347">_xlfn.IFS('ES Data Entry'!J348= 1, "Male", 'ES Data Entry'!J348= 2, "Female", 'ES Data Entry'!J348= 3, "Transgender Male", 'ES Data Entry'!J348= 4, "Transgender Female",'ES Data Entry'!J348= 5, "Non-binary", 'ES Data Entry'!J348= 6, "Other", 'ES Data Entry'!J348= 7, "Unknown")</f>
        <v>#N/A</v>
      </c>
      <c r="K347" s="180">
        <f>'ES Data Entry'!K348</f>
        <v>0</v>
      </c>
      <c r="L347" s="291" t="e">
        <f>'ES Data Entry'!#REF!</f>
        <v>#REF!</v>
      </c>
      <c r="M347" t="e">
        <f>'ES Raw Data'!N350</f>
        <v>#DIV/0!</v>
      </c>
      <c r="N347" t="e">
        <f>'ES Raw Data'!O350</f>
        <v>#DIV/0!</v>
      </c>
      <c r="O347" t="e">
        <f>'ES Raw Data'!P350</f>
        <v>#DIV/0!</v>
      </c>
      <c r="P347" t="e">
        <f>'ES Raw Data'!Q350</f>
        <v>#DIV/0!</v>
      </c>
      <c r="Q347" t="e">
        <f>'ES Raw Data'!R350</f>
        <v>#DIV/0!</v>
      </c>
      <c r="R347" t="e">
        <f>'ES Raw Data'!S350</f>
        <v>#DIV/0!</v>
      </c>
      <c r="S347" t="e">
        <f>'ES Raw Data'!T350</f>
        <v>#DIV/0!</v>
      </c>
      <c r="T347" t="e">
        <f>'ES Raw Data'!U350</f>
        <v>#DIV/0!</v>
      </c>
      <c r="U347" t="e">
        <f>'ES Raw Data'!V350</f>
        <v>#DIV/0!</v>
      </c>
      <c r="V347" t="e">
        <f>'ES Raw Data'!W350</f>
        <v>#DIV/0!</v>
      </c>
    </row>
    <row r="348" spans="1:22">
      <c r="A348">
        <f>'ES Data Entry'!D349</f>
        <v>0</v>
      </c>
      <c r="B348">
        <f>'ES Data Entry'!E349</f>
        <v>0</v>
      </c>
      <c r="C348">
        <f>'ES Data Entry'!F349</f>
        <v>0</v>
      </c>
      <c r="D348" s="180" t="e">
        <f>'ES Data Entry'!#REF!</f>
        <v>#REF!</v>
      </c>
      <c r="E348" t="str" cm="1">
        <f t="array" ref="E348">_xlfn.IFS('ES Data Entry'!G349=0,"Kindergarten",'ES Data Entry'!G349=1,"1st Grade",'ES Data Entry'!G349=2,"2nd Grade",'ES Data Entry'!G349=3,"3rd Grade",'ES Data Entry'!G349=4,"4th Grade",'ES Data Entry'!G349=5,"5th Grade")</f>
        <v>Kindergarten</v>
      </c>
      <c r="F348" t="e">
        <f>'ES Data Entry'!#REF!</f>
        <v>#REF!</v>
      </c>
      <c r="G348" t="e" cm="1">
        <f t="array" ref="G348">_xlfn.IFS('ES Data Entry'!L349=2, "Virtual", 'ES Data Entry'!L349=1, "In-person",'ES Data Entry'!L349=3, "Hybrid")</f>
        <v>#N/A</v>
      </c>
      <c r="H348" t="e" cm="1">
        <f t="array" ref="H348">_xlfn.IFS('ES Data Entry'!H349= 1, "American Indian/Alaskan Native", 'ES Data Entry'!H349= 2, "Asian", 'ES Data Entry'!H349= 3, "Native Hawaiian/Pacific Islander", 'ES Data Entry'!H349= 4, "Black/African American",'ES Data Entry'!H349= 5,  "White", 'ES Data Entry'!H349= 6, "Other", 'ES Data Entry'!H349= 7, "Two races or more", 'ES Data Entry'!H349= 8, "Unknown")</f>
        <v>#N/A</v>
      </c>
      <c r="I348" t="e" cm="1">
        <f t="array" ref="I348">_xlfn.IFS('ES Data Entry'!I349=1, "Hispanic/Latino", 'ES Data Entry'!I349=2, "Not Hispanic/Latino", 'ES Data Entry'!I349=3, "Other")</f>
        <v>#N/A</v>
      </c>
      <c r="J348" t="e" cm="1">
        <f t="array" ref="J348">_xlfn.IFS('ES Data Entry'!J349= 1, "Male", 'ES Data Entry'!J349= 2, "Female", 'ES Data Entry'!J349= 3, "Transgender Male", 'ES Data Entry'!J349= 4, "Transgender Female",'ES Data Entry'!J349= 5, "Non-binary", 'ES Data Entry'!J349= 6, "Other", 'ES Data Entry'!J349= 7, "Unknown")</f>
        <v>#N/A</v>
      </c>
      <c r="K348" s="180">
        <f>'ES Data Entry'!K349</f>
        <v>0</v>
      </c>
      <c r="L348" s="291" t="e">
        <f>'ES Data Entry'!#REF!</f>
        <v>#REF!</v>
      </c>
      <c r="M348" t="e">
        <f>'ES Raw Data'!N351</f>
        <v>#DIV/0!</v>
      </c>
      <c r="N348" t="e">
        <f>'ES Raw Data'!O351</f>
        <v>#DIV/0!</v>
      </c>
      <c r="O348" t="e">
        <f>'ES Raw Data'!P351</f>
        <v>#DIV/0!</v>
      </c>
      <c r="P348" t="e">
        <f>'ES Raw Data'!Q351</f>
        <v>#DIV/0!</v>
      </c>
      <c r="Q348" t="e">
        <f>'ES Raw Data'!R351</f>
        <v>#DIV/0!</v>
      </c>
      <c r="R348" t="e">
        <f>'ES Raw Data'!S351</f>
        <v>#DIV/0!</v>
      </c>
      <c r="S348" t="e">
        <f>'ES Raw Data'!T351</f>
        <v>#DIV/0!</v>
      </c>
      <c r="T348" t="e">
        <f>'ES Raw Data'!U351</f>
        <v>#DIV/0!</v>
      </c>
      <c r="U348" t="e">
        <f>'ES Raw Data'!V351</f>
        <v>#DIV/0!</v>
      </c>
      <c r="V348" t="e">
        <f>'ES Raw Data'!W351</f>
        <v>#DIV/0!</v>
      </c>
    </row>
    <row r="349" spans="1:22">
      <c r="A349">
        <f>'ES Data Entry'!D350</f>
        <v>0</v>
      </c>
      <c r="B349">
        <f>'ES Data Entry'!E350</f>
        <v>0</v>
      </c>
      <c r="C349">
        <f>'ES Data Entry'!F350</f>
        <v>0</v>
      </c>
      <c r="D349" s="180" t="e">
        <f>'ES Data Entry'!#REF!</f>
        <v>#REF!</v>
      </c>
      <c r="E349" t="str" cm="1">
        <f t="array" ref="E349">_xlfn.IFS('ES Data Entry'!G350=0,"Kindergarten",'ES Data Entry'!G350=1,"1st Grade",'ES Data Entry'!G350=2,"2nd Grade",'ES Data Entry'!G350=3,"3rd Grade",'ES Data Entry'!G350=4,"4th Grade",'ES Data Entry'!G350=5,"5th Grade")</f>
        <v>Kindergarten</v>
      </c>
      <c r="F349" t="e">
        <f>'ES Data Entry'!#REF!</f>
        <v>#REF!</v>
      </c>
      <c r="G349" t="e" cm="1">
        <f t="array" ref="G349">_xlfn.IFS('ES Data Entry'!L350=2, "Virtual", 'ES Data Entry'!L350=1, "In-person",'ES Data Entry'!L350=3, "Hybrid")</f>
        <v>#N/A</v>
      </c>
      <c r="H349" t="e" cm="1">
        <f t="array" ref="H349">_xlfn.IFS('ES Data Entry'!H350= 1, "American Indian/Alaskan Native", 'ES Data Entry'!H350= 2, "Asian", 'ES Data Entry'!H350= 3, "Native Hawaiian/Pacific Islander", 'ES Data Entry'!H350= 4, "Black/African American",'ES Data Entry'!H350= 5,  "White", 'ES Data Entry'!H350= 6, "Other", 'ES Data Entry'!H350= 7, "Two races or more", 'ES Data Entry'!H350= 8, "Unknown")</f>
        <v>#N/A</v>
      </c>
      <c r="I349" t="e" cm="1">
        <f t="array" ref="I349">_xlfn.IFS('ES Data Entry'!I350=1, "Hispanic/Latino", 'ES Data Entry'!I350=2, "Not Hispanic/Latino", 'ES Data Entry'!I350=3, "Other")</f>
        <v>#N/A</v>
      </c>
      <c r="J349" t="e" cm="1">
        <f t="array" ref="J349">_xlfn.IFS('ES Data Entry'!J350= 1, "Male", 'ES Data Entry'!J350= 2, "Female", 'ES Data Entry'!J350= 3, "Transgender Male", 'ES Data Entry'!J350= 4, "Transgender Female",'ES Data Entry'!J350= 5, "Non-binary", 'ES Data Entry'!J350= 6, "Other", 'ES Data Entry'!J350= 7, "Unknown")</f>
        <v>#N/A</v>
      </c>
      <c r="K349" s="180">
        <f>'ES Data Entry'!K350</f>
        <v>0</v>
      </c>
      <c r="L349" s="291" t="e">
        <f>'ES Data Entry'!#REF!</f>
        <v>#REF!</v>
      </c>
      <c r="M349" t="e">
        <f>'ES Raw Data'!N352</f>
        <v>#DIV/0!</v>
      </c>
      <c r="N349" t="e">
        <f>'ES Raw Data'!O352</f>
        <v>#DIV/0!</v>
      </c>
      <c r="O349" t="e">
        <f>'ES Raw Data'!P352</f>
        <v>#DIV/0!</v>
      </c>
      <c r="P349" t="e">
        <f>'ES Raw Data'!Q352</f>
        <v>#DIV/0!</v>
      </c>
      <c r="Q349" t="e">
        <f>'ES Raw Data'!R352</f>
        <v>#DIV/0!</v>
      </c>
      <c r="R349" t="e">
        <f>'ES Raw Data'!S352</f>
        <v>#DIV/0!</v>
      </c>
      <c r="S349" t="e">
        <f>'ES Raw Data'!T352</f>
        <v>#DIV/0!</v>
      </c>
      <c r="T349" t="e">
        <f>'ES Raw Data'!U352</f>
        <v>#DIV/0!</v>
      </c>
      <c r="U349" t="e">
        <f>'ES Raw Data'!V352</f>
        <v>#DIV/0!</v>
      </c>
      <c r="V349" t="e">
        <f>'ES Raw Data'!W352</f>
        <v>#DIV/0!</v>
      </c>
    </row>
    <row r="350" spans="1:22">
      <c r="A350">
        <f>'ES Data Entry'!D351</f>
        <v>0</v>
      </c>
      <c r="B350">
        <f>'ES Data Entry'!E351</f>
        <v>0</v>
      </c>
      <c r="C350">
        <f>'ES Data Entry'!F351</f>
        <v>0</v>
      </c>
      <c r="D350" s="180" t="e">
        <f>'ES Data Entry'!#REF!</f>
        <v>#REF!</v>
      </c>
      <c r="E350" t="str" cm="1">
        <f t="array" ref="E350">_xlfn.IFS('ES Data Entry'!G351=0,"Kindergarten",'ES Data Entry'!G351=1,"1st Grade",'ES Data Entry'!G351=2,"2nd Grade",'ES Data Entry'!G351=3,"3rd Grade",'ES Data Entry'!G351=4,"4th Grade",'ES Data Entry'!G351=5,"5th Grade")</f>
        <v>Kindergarten</v>
      </c>
      <c r="F350" t="e">
        <f>'ES Data Entry'!#REF!</f>
        <v>#REF!</v>
      </c>
      <c r="G350" t="e" cm="1">
        <f t="array" ref="G350">_xlfn.IFS('ES Data Entry'!L351=2, "Virtual", 'ES Data Entry'!L351=1, "In-person",'ES Data Entry'!L351=3, "Hybrid")</f>
        <v>#N/A</v>
      </c>
      <c r="H350" t="e" cm="1">
        <f t="array" ref="H350">_xlfn.IFS('ES Data Entry'!H351= 1, "American Indian/Alaskan Native", 'ES Data Entry'!H351= 2, "Asian", 'ES Data Entry'!H351= 3, "Native Hawaiian/Pacific Islander", 'ES Data Entry'!H351= 4, "Black/African American",'ES Data Entry'!H351= 5,  "White", 'ES Data Entry'!H351= 6, "Other", 'ES Data Entry'!H351= 7, "Two races or more", 'ES Data Entry'!H351= 8, "Unknown")</f>
        <v>#N/A</v>
      </c>
      <c r="I350" t="e" cm="1">
        <f t="array" ref="I350">_xlfn.IFS('ES Data Entry'!I351=1, "Hispanic/Latino", 'ES Data Entry'!I351=2, "Not Hispanic/Latino", 'ES Data Entry'!I351=3, "Other")</f>
        <v>#N/A</v>
      </c>
      <c r="J350" t="e" cm="1">
        <f t="array" ref="J350">_xlfn.IFS('ES Data Entry'!J351= 1, "Male", 'ES Data Entry'!J351= 2, "Female", 'ES Data Entry'!J351= 3, "Transgender Male", 'ES Data Entry'!J351= 4, "Transgender Female",'ES Data Entry'!J351= 5, "Non-binary", 'ES Data Entry'!J351= 6, "Other", 'ES Data Entry'!J351= 7, "Unknown")</f>
        <v>#N/A</v>
      </c>
      <c r="K350" s="180">
        <f>'ES Data Entry'!K351</f>
        <v>0</v>
      </c>
      <c r="L350" s="291" t="e">
        <f>'ES Data Entry'!#REF!</f>
        <v>#REF!</v>
      </c>
      <c r="M350" t="e">
        <f>'ES Raw Data'!N353</f>
        <v>#DIV/0!</v>
      </c>
      <c r="N350" t="e">
        <f>'ES Raw Data'!O353</f>
        <v>#DIV/0!</v>
      </c>
      <c r="O350" t="e">
        <f>'ES Raw Data'!P353</f>
        <v>#DIV/0!</v>
      </c>
      <c r="P350" t="e">
        <f>'ES Raw Data'!Q353</f>
        <v>#DIV/0!</v>
      </c>
      <c r="Q350" t="e">
        <f>'ES Raw Data'!R353</f>
        <v>#DIV/0!</v>
      </c>
      <c r="R350" t="e">
        <f>'ES Raw Data'!S353</f>
        <v>#DIV/0!</v>
      </c>
      <c r="S350" t="e">
        <f>'ES Raw Data'!T353</f>
        <v>#DIV/0!</v>
      </c>
      <c r="T350" t="e">
        <f>'ES Raw Data'!U353</f>
        <v>#DIV/0!</v>
      </c>
      <c r="U350" t="e">
        <f>'ES Raw Data'!V353</f>
        <v>#DIV/0!</v>
      </c>
      <c r="V350" t="e">
        <f>'ES Raw Data'!W353</f>
        <v>#DIV/0!</v>
      </c>
    </row>
    <row r="351" spans="1:22">
      <c r="A351">
        <f>'ES Data Entry'!D352</f>
        <v>0</v>
      </c>
      <c r="B351">
        <f>'ES Data Entry'!E352</f>
        <v>0</v>
      </c>
      <c r="C351">
        <f>'ES Data Entry'!F352</f>
        <v>0</v>
      </c>
      <c r="D351" s="180" t="e">
        <f>'ES Data Entry'!#REF!</f>
        <v>#REF!</v>
      </c>
      <c r="E351" t="str" cm="1">
        <f t="array" ref="E351">_xlfn.IFS('ES Data Entry'!G352=0,"Kindergarten",'ES Data Entry'!G352=1,"1st Grade",'ES Data Entry'!G352=2,"2nd Grade",'ES Data Entry'!G352=3,"3rd Grade",'ES Data Entry'!G352=4,"4th Grade",'ES Data Entry'!G352=5,"5th Grade")</f>
        <v>Kindergarten</v>
      </c>
      <c r="F351" t="e">
        <f>'ES Data Entry'!#REF!</f>
        <v>#REF!</v>
      </c>
      <c r="G351" t="e" cm="1">
        <f t="array" ref="G351">_xlfn.IFS('ES Data Entry'!L352=2, "Virtual", 'ES Data Entry'!L352=1, "In-person",'ES Data Entry'!L352=3, "Hybrid")</f>
        <v>#N/A</v>
      </c>
      <c r="H351" t="e" cm="1">
        <f t="array" ref="H351">_xlfn.IFS('ES Data Entry'!H352= 1, "American Indian/Alaskan Native", 'ES Data Entry'!H352= 2, "Asian", 'ES Data Entry'!H352= 3, "Native Hawaiian/Pacific Islander", 'ES Data Entry'!H352= 4, "Black/African American",'ES Data Entry'!H352= 5,  "White", 'ES Data Entry'!H352= 6, "Other", 'ES Data Entry'!H352= 7, "Two races or more", 'ES Data Entry'!H352= 8, "Unknown")</f>
        <v>#N/A</v>
      </c>
      <c r="I351" t="e" cm="1">
        <f t="array" ref="I351">_xlfn.IFS('ES Data Entry'!I352=1, "Hispanic/Latino", 'ES Data Entry'!I352=2, "Not Hispanic/Latino", 'ES Data Entry'!I352=3, "Other")</f>
        <v>#N/A</v>
      </c>
      <c r="J351" t="e" cm="1">
        <f t="array" ref="J351">_xlfn.IFS('ES Data Entry'!J352= 1, "Male", 'ES Data Entry'!J352= 2, "Female", 'ES Data Entry'!J352= 3, "Transgender Male", 'ES Data Entry'!J352= 4, "Transgender Female",'ES Data Entry'!J352= 5, "Non-binary", 'ES Data Entry'!J352= 6, "Other", 'ES Data Entry'!J352= 7, "Unknown")</f>
        <v>#N/A</v>
      </c>
      <c r="K351" s="180">
        <f>'ES Data Entry'!K352</f>
        <v>0</v>
      </c>
      <c r="L351" s="291" t="e">
        <f>'ES Data Entry'!#REF!</f>
        <v>#REF!</v>
      </c>
      <c r="M351" t="e">
        <f>'ES Raw Data'!N354</f>
        <v>#DIV/0!</v>
      </c>
      <c r="N351" t="e">
        <f>'ES Raw Data'!O354</f>
        <v>#DIV/0!</v>
      </c>
      <c r="O351" t="e">
        <f>'ES Raw Data'!P354</f>
        <v>#DIV/0!</v>
      </c>
      <c r="P351" t="e">
        <f>'ES Raw Data'!Q354</f>
        <v>#DIV/0!</v>
      </c>
      <c r="Q351" t="e">
        <f>'ES Raw Data'!R354</f>
        <v>#DIV/0!</v>
      </c>
      <c r="R351" t="e">
        <f>'ES Raw Data'!S354</f>
        <v>#DIV/0!</v>
      </c>
      <c r="S351" t="e">
        <f>'ES Raw Data'!T354</f>
        <v>#DIV/0!</v>
      </c>
      <c r="T351" t="e">
        <f>'ES Raw Data'!U354</f>
        <v>#DIV/0!</v>
      </c>
      <c r="U351" t="e">
        <f>'ES Raw Data'!V354</f>
        <v>#DIV/0!</v>
      </c>
      <c r="V351" t="e">
        <f>'ES Raw Data'!W354</f>
        <v>#DIV/0!</v>
      </c>
    </row>
    <row r="352" spans="1:22">
      <c r="A352">
        <f>'ES Data Entry'!D353</f>
        <v>0</v>
      </c>
      <c r="B352">
        <f>'ES Data Entry'!E353</f>
        <v>0</v>
      </c>
      <c r="C352">
        <f>'ES Data Entry'!F353</f>
        <v>0</v>
      </c>
      <c r="D352" s="180" t="e">
        <f>'ES Data Entry'!#REF!</f>
        <v>#REF!</v>
      </c>
      <c r="E352" t="str" cm="1">
        <f t="array" ref="E352">_xlfn.IFS('ES Data Entry'!G353=0,"Kindergarten",'ES Data Entry'!G353=1,"1st Grade",'ES Data Entry'!G353=2,"2nd Grade",'ES Data Entry'!G353=3,"3rd Grade",'ES Data Entry'!G353=4,"4th Grade",'ES Data Entry'!G353=5,"5th Grade")</f>
        <v>Kindergarten</v>
      </c>
      <c r="F352" t="e">
        <f>'ES Data Entry'!#REF!</f>
        <v>#REF!</v>
      </c>
      <c r="G352" t="e" cm="1">
        <f t="array" ref="G352">_xlfn.IFS('ES Data Entry'!L353=2, "Virtual", 'ES Data Entry'!L353=1, "In-person",'ES Data Entry'!L353=3, "Hybrid")</f>
        <v>#N/A</v>
      </c>
      <c r="H352" t="e" cm="1">
        <f t="array" ref="H352">_xlfn.IFS('ES Data Entry'!H353= 1, "American Indian/Alaskan Native", 'ES Data Entry'!H353= 2, "Asian", 'ES Data Entry'!H353= 3, "Native Hawaiian/Pacific Islander", 'ES Data Entry'!H353= 4, "Black/African American",'ES Data Entry'!H353= 5,  "White", 'ES Data Entry'!H353= 6, "Other", 'ES Data Entry'!H353= 7, "Two races or more", 'ES Data Entry'!H353= 8, "Unknown")</f>
        <v>#N/A</v>
      </c>
      <c r="I352" t="e" cm="1">
        <f t="array" ref="I352">_xlfn.IFS('ES Data Entry'!I353=1, "Hispanic/Latino", 'ES Data Entry'!I353=2, "Not Hispanic/Latino", 'ES Data Entry'!I353=3, "Other")</f>
        <v>#N/A</v>
      </c>
      <c r="J352" t="e" cm="1">
        <f t="array" ref="J352">_xlfn.IFS('ES Data Entry'!J353= 1, "Male", 'ES Data Entry'!J353= 2, "Female", 'ES Data Entry'!J353= 3, "Transgender Male", 'ES Data Entry'!J353= 4, "Transgender Female",'ES Data Entry'!J353= 5, "Non-binary", 'ES Data Entry'!J353= 6, "Other", 'ES Data Entry'!J353= 7, "Unknown")</f>
        <v>#N/A</v>
      </c>
      <c r="K352" s="180">
        <f>'ES Data Entry'!K353</f>
        <v>0</v>
      </c>
      <c r="L352" s="291" t="e">
        <f>'ES Data Entry'!#REF!</f>
        <v>#REF!</v>
      </c>
      <c r="M352" t="e">
        <f>'ES Raw Data'!N355</f>
        <v>#DIV/0!</v>
      </c>
      <c r="N352" t="e">
        <f>'ES Raw Data'!O355</f>
        <v>#DIV/0!</v>
      </c>
      <c r="O352" t="e">
        <f>'ES Raw Data'!P355</f>
        <v>#DIV/0!</v>
      </c>
      <c r="P352" t="e">
        <f>'ES Raw Data'!Q355</f>
        <v>#DIV/0!</v>
      </c>
      <c r="Q352" t="e">
        <f>'ES Raw Data'!R355</f>
        <v>#DIV/0!</v>
      </c>
      <c r="R352" t="e">
        <f>'ES Raw Data'!S355</f>
        <v>#DIV/0!</v>
      </c>
      <c r="S352" t="e">
        <f>'ES Raw Data'!T355</f>
        <v>#DIV/0!</v>
      </c>
      <c r="T352" t="e">
        <f>'ES Raw Data'!U355</f>
        <v>#DIV/0!</v>
      </c>
      <c r="U352" t="e">
        <f>'ES Raw Data'!V355</f>
        <v>#DIV/0!</v>
      </c>
      <c r="V352" t="e">
        <f>'ES Raw Data'!W355</f>
        <v>#DIV/0!</v>
      </c>
    </row>
    <row r="353" spans="1:22">
      <c r="A353">
        <f>'ES Data Entry'!D354</f>
        <v>0</v>
      </c>
      <c r="B353">
        <f>'ES Data Entry'!E354</f>
        <v>0</v>
      </c>
      <c r="C353">
        <f>'ES Data Entry'!F354</f>
        <v>0</v>
      </c>
      <c r="D353" s="180" t="e">
        <f>'ES Data Entry'!#REF!</f>
        <v>#REF!</v>
      </c>
      <c r="E353" t="str" cm="1">
        <f t="array" ref="E353">_xlfn.IFS('ES Data Entry'!G354=0,"Kindergarten",'ES Data Entry'!G354=1,"1st Grade",'ES Data Entry'!G354=2,"2nd Grade",'ES Data Entry'!G354=3,"3rd Grade",'ES Data Entry'!G354=4,"4th Grade",'ES Data Entry'!G354=5,"5th Grade")</f>
        <v>Kindergarten</v>
      </c>
      <c r="F353" t="e">
        <f>'ES Data Entry'!#REF!</f>
        <v>#REF!</v>
      </c>
      <c r="G353" t="e" cm="1">
        <f t="array" ref="G353">_xlfn.IFS('ES Data Entry'!L354=2, "Virtual", 'ES Data Entry'!L354=1, "In-person",'ES Data Entry'!L354=3, "Hybrid")</f>
        <v>#N/A</v>
      </c>
      <c r="H353" t="e" cm="1">
        <f t="array" ref="H353">_xlfn.IFS('ES Data Entry'!H354= 1, "American Indian/Alaskan Native", 'ES Data Entry'!H354= 2, "Asian", 'ES Data Entry'!H354= 3, "Native Hawaiian/Pacific Islander", 'ES Data Entry'!H354= 4, "Black/African American",'ES Data Entry'!H354= 5,  "White", 'ES Data Entry'!H354= 6, "Other", 'ES Data Entry'!H354= 7, "Two races or more", 'ES Data Entry'!H354= 8, "Unknown")</f>
        <v>#N/A</v>
      </c>
      <c r="I353" t="e" cm="1">
        <f t="array" ref="I353">_xlfn.IFS('ES Data Entry'!I354=1, "Hispanic/Latino", 'ES Data Entry'!I354=2, "Not Hispanic/Latino", 'ES Data Entry'!I354=3, "Other")</f>
        <v>#N/A</v>
      </c>
      <c r="J353" t="e" cm="1">
        <f t="array" ref="J353">_xlfn.IFS('ES Data Entry'!J354= 1, "Male", 'ES Data Entry'!J354= 2, "Female", 'ES Data Entry'!J354= 3, "Transgender Male", 'ES Data Entry'!J354= 4, "Transgender Female",'ES Data Entry'!J354= 5, "Non-binary", 'ES Data Entry'!J354= 6, "Other", 'ES Data Entry'!J354= 7, "Unknown")</f>
        <v>#N/A</v>
      </c>
      <c r="K353" s="180">
        <f>'ES Data Entry'!K354</f>
        <v>0</v>
      </c>
      <c r="L353" s="291" t="e">
        <f>'ES Data Entry'!#REF!</f>
        <v>#REF!</v>
      </c>
      <c r="M353" t="e">
        <f>'ES Raw Data'!N356</f>
        <v>#DIV/0!</v>
      </c>
      <c r="N353" t="e">
        <f>'ES Raw Data'!O356</f>
        <v>#DIV/0!</v>
      </c>
      <c r="O353" t="e">
        <f>'ES Raw Data'!P356</f>
        <v>#DIV/0!</v>
      </c>
      <c r="P353" t="e">
        <f>'ES Raw Data'!Q356</f>
        <v>#DIV/0!</v>
      </c>
      <c r="Q353" t="e">
        <f>'ES Raw Data'!R356</f>
        <v>#DIV/0!</v>
      </c>
      <c r="R353" t="e">
        <f>'ES Raw Data'!S356</f>
        <v>#DIV/0!</v>
      </c>
      <c r="S353" t="e">
        <f>'ES Raw Data'!T356</f>
        <v>#DIV/0!</v>
      </c>
      <c r="T353" t="e">
        <f>'ES Raw Data'!U356</f>
        <v>#DIV/0!</v>
      </c>
      <c r="U353" t="e">
        <f>'ES Raw Data'!V356</f>
        <v>#DIV/0!</v>
      </c>
      <c r="V353" t="e">
        <f>'ES Raw Data'!W356</f>
        <v>#DIV/0!</v>
      </c>
    </row>
    <row r="354" spans="1:22">
      <c r="A354">
        <f>'ES Data Entry'!D355</f>
        <v>0</v>
      </c>
      <c r="B354">
        <f>'ES Data Entry'!E355</f>
        <v>0</v>
      </c>
      <c r="C354">
        <f>'ES Data Entry'!F355</f>
        <v>0</v>
      </c>
      <c r="D354" s="180" t="e">
        <f>'ES Data Entry'!#REF!</f>
        <v>#REF!</v>
      </c>
      <c r="E354" t="str" cm="1">
        <f t="array" ref="E354">_xlfn.IFS('ES Data Entry'!G355=0,"Kindergarten",'ES Data Entry'!G355=1,"1st Grade",'ES Data Entry'!G355=2,"2nd Grade",'ES Data Entry'!G355=3,"3rd Grade",'ES Data Entry'!G355=4,"4th Grade",'ES Data Entry'!G355=5,"5th Grade")</f>
        <v>Kindergarten</v>
      </c>
      <c r="F354" t="e">
        <f>'ES Data Entry'!#REF!</f>
        <v>#REF!</v>
      </c>
      <c r="G354" t="e" cm="1">
        <f t="array" ref="G354">_xlfn.IFS('ES Data Entry'!L355=2, "Virtual", 'ES Data Entry'!L355=1, "In-person",'ES Data Entry'!L355=3, "Hybrid")</f>
        <v>#N/A</v>
      </c>
      <c r="H354" t="e" cm="1">
        <f t="array" ref="H354">_xlfn.IFS('ES Data Entry'!H355= 1, "American Indian/Alaskan Native", 'ES Data Entry'!H355= 2, "Asian", 'ES Data Entry'!H355= 3, "Native Hawaiian/Pacific Islander", 'ES Data Entry'!H355= 4, "Black/African American",'ES Data Entry'!H355= 5,  "White", 'ES Data Entry'!H355= 6, "Other", 'ES Data Entry'!H355= 7, "Two races or more", 'ES Data Entry'!H355= 8, "Unknown")</f>
        <v>#N/A</v>
      </c>
      <c r="I354" t="e" cm="1">
        <f t="array" ref="I354">_xlfn.IFS('ES Data Entry'!I355=1, "Hispanic/Latino", 'ES Data Entry'!I355=2, "Not Hispanic/Latino", 'ES Data Entry'!I355=3, "Other")</f>
        <v>#N/A</v>
      </c>
      <c r="J354" t="e" cm="1">
        <f t="array" ref="J354">_xlfn.IFS('ES Data Entry'!J355= 1, "Male", 'ES Data Entry'!J355= 2, "Female", 'ES Data Entry'!J355= 3, "Transgender Male", 'ES Data Entry'!J355= 4, "Transgender Female",'ES Data Entry'!J355= 5, "Non-binary", 'ES Data Entry'!J355= 6, "Other", 'ES Data Entry'!J355= 7, "Unknown")</f>
        <v>#N/A</v>
      </c>
      <c r="K354" s="180">
        <f>'ES Data Entry'!K355</f>
        <v>0</v>
      </c>
      <c r="L354" s="291" t="e">
        <f>'ES Data Entry'!#REF!</f>
        <v>#REF!</v>
      </c>
      <c r="M354" t="e">
        <f>'ES Raw Data'!N357</f>
        <v>#DIV/0!</v>
      </c>
      <c r="N354" t="e">
        <f>'ES Raw Data'!O357</f>
        <v>#DIV/0!</v>
      </c>
      <c r="O354" t="e">
        <f>'ES Raw Data'!P357</f>
        <v>#DIV/0!</v>
      </c>
      <c r="P354" t="e">
        <f>'ES Raw Data'!Q357</f>
        <v>#DIV/0!</v>
      </c>
      <c r="Q354" t="e">
        <f>'ES Raw Data'!R357</f>
        <v>#DIV/0!</v>
      </c>
      <c r="R354" t="e">
        <f>'ES Raw Data'!S357</f>
        <v>#DIV/0!</v>
      </c>
      <c r="S354" t="e">
        <f>'ES Raw Data'!T357</f>
        <v>#DIV/0!</v>
      </c>
      <c r="T354" t="e">
        <f>'ES Raw Data'!U357</f>
        <v>#DIV/0!</v>
      </c>
      <c r="U354" t="e">
        <f>'ES Raw Data'!V357</f>
        <v>#DIV/0!</v>
      </c>
      <c r="V354" t="e">
        <f>'ES Raw Data'!W357</f>
        <v>#DIV/0!</v>
      </c>
    </row>
    <row r="355" spans="1:22">
      <c r="A355">
        <f>'ES Data Entry'!D356</f>
        <v>0</v>
      </c>
      <c r="B355">
        <f>'ES Data Entry'!E356</f>
        <v>0</v>
      </c>
      <c r="C355">
        <f>'ES Data Entry'!F356</f>
        <v>0</v>
      </c>
      <c r="D355" s="180" t="e">
        <f>'ES Data Entry'!#REF!</f>
        <v>#REF!</v>
      </c>
      <c r="E355" t="str" cm="1">
        <f t="array" ref="E355">_xlfn.IFS('ES Data Entry'!G356=0,"Kindergarten",'ES Data Entry'!G356=1,"1st Grade",'ES Data Entry'!G356=2,"2nd Grade",'ES Data Entry'!G356=3,"3rd Grade",'ES Data Entry'!G356=4,"4th Grade",'ES Data Entry'!G356=5,"5th Grade")</f>
        <v>Kindergarten</v>
      </c>
      <c r="F355" t="e">
        <f>'ES Data Entry'!#REF!</f>
        <v>#REF!</v>
      </c>
      <c r="G355" t="e" cm="1">
        <f t="array" ref="G355">_xlfn.IFS('ES Data Entry'!L356=2, "Virtual", 'ES Data Entry'!L356=1, "In-person",'ES Data Entry'!L356=3, "Hybrid")</f>
        <v>#N/A</v>
      </c>
      <c r="H355" t="e" cm="1">
        <f t="array" ref="H355">_xlfn.IFS('ES Data Entry'!H356= 1, "American Indian/Alaskan Native", 'ES Data Entry'!H356= 2, "Asian", 'ES Data Entry'!H356= 3, "Native Hawaiian/Pacific Islander", 'ES Data Entry'!H356= 4, "Black/African American",'ES Data Entry'!H356= 5,  "White", 'ES Data Entry'!H356= 6, "Other", 'ES Data Entry'!H356= 7, "Two races or more", 'ES Data Entry'!H356= 8, "Unknown")</f>
        <v>#N/A</v>
      </c>
      <c r="I355" t="e" cm="1">
        <f t="array" ref="I355">_xlfn.IFS('ES Data Entry'!I356=1, "Hispanic/Latino", 'ES Data Entry'!I356=2, "Not Hispanic/Latino", 'ES Data Entry'!I356=3, "Other")</f>
        <v>#N/A</v>
      </c>
      <c r="J355" t="e" cm="1">
        <f t="array" ref="J355">_xlfn.IFS('ES Data Entry'!J356= 1, "Male", 'ES Data Entry'!J356= 2, "Female", 'ES Data Entry'!J356= 3, "Transgender Male", 'ES Data Entry'!J356= 4, "Transgender Female",'ES Data Entry'!J356= 5, "Non-binary", 'ES Data Entry'!J356= 6, "Other", 'ES Data Entry'!J356= 7, "Unknown")</f>
        <v>#N/A</v>
      </c>
      <c r="K355" s="180">
        <f>'ES Data Entry'!K356</f>
        <v>0</v>
      </c>
      <c r="L355" s="291" t="e">
        <f>'ES Data Entry'!#REF!</f>
        <v>#REF!</v>
      </c>
      <c r="M355" t="e">
        <f>'ES Raw Data'!N358</f>
        <v>#DIV/0!</v>
      </c>
      <c r="N355" t="e">
        <f>'ES Raw Data'!O358</f>
        <v>#DIV/0!</v>
      </c>
      <c r="O355" t="e">
        <f>'ES Raw Data'!P358</f>
        <v>#DIV/0!</v>
      </c>
      <c r="P355" t="e">
        <f>'ES Raw Data'!Q358</f>
        <v>#DIV/0!</v>
      </c>
      <c r="Q355" t="e">
        <f>'ES Raw Data'!R358</f>
        <v>#DIV/0!</v>
      </c>
      <c r="R355" t="e">
        <f>'ES Raw Data'!S358</f>
        <v>#DIV/0!</v>
      </c>
      <c r="S355" t="e">
        <f>'ES Raw Data'!T358</f>
        <v>#DIV/0!</v>
      </c>
      <c r="T355" t="e">
        <f>'ES Raw Data'!U358</f>
        <v>#DIV/0!</v>
      </c>
      <c r="U355" t="e">
        <f>'ES Raw Data'!V358</f>
        <v>#DIV/0!</v>
      </c>
      <c r="V355" t="e">
        <f>'ES Raw Data'!W358</f>
        <v>#DIV/0!</v>
      </c>
    </row>
    <row r="356" spans="1:22">
      <c r="A356">
        <f>'ES Data Entry'!D357</f>
        <v>0</v>
      </c>
      <c r="B356">
        <f>'ES Data Entry'!E357</f>
        <v>0</v>
      </c>
      <c r="C356">
        <f>'ES Data Entry'!F357</f>
        <v>0</v>
      </c>
      <c r="D356" s="180" t="e">
        <f>'ES Data Entry'!#REF!</f>
        <v>#REF!</v>
      </c>
      <c r="E356" t="str" cm="1">
        <f t="array" ref="E356">_xlfn.IFS('ES Data Entry'!G357=0,"Kindergarten",'ES Data Entry'!G357=1,"1st Grade",'ES Data Entry'!G357=2,"2nd Grade",'ES Data Entry'!G357=3,"3rd Grade",'ES Data Entry'!G357=4,"4th Grade",'ES Data Entry'!G357=5,"5th Grade")</f>
        <v>Kindergarten</v>
      </c>
      <c r="F356" t="e">
        <f>'ES Data Entry'!#REF!</f>
        <v>#REF!</v>
      </c>
      <c r="G356" t="e" cm="1">
        <f t="array" ref="G356">_xlfn.IFS('ES Data Entry'!L357=2, "Virtual", 'ES Data Entry'!L357=1, "In-person",'ES Data Entry'!L357=3, "Hybrid")</f>
        <v>#N/A</v>
      </c>
      <c r="H356" t="e" cm="1">
        <f t="array" ref="H356">_xlfn.IFS('ES Data Entry'!H357= 1, "American Indian/Alaskan Native", 'ES Data Entry'!H357= 2, "Asian", 'ES Data Entry'!H357= 3, "Native Hawaiian/Pacific Islander", 'ES Data Entry'!H357= 4, "Black/African American",'ES Data Entry'!H357= 5,  "White", 'ES Data Entry'!H357= 6, "Other", 'ES Data Entry'!H357= 7, "Two races or more", 'ES Data Entry'!H357= 8, "Unknown")</f>
        <v>#N/A</v>
      </c>
      <c r="I356" t="e" cm="1">
        <f t="array" ref="I356">_xlfn.IFS('ES Data Entry'!I357=1, "Hispanic/Latino", 'ES Data Entry'!I357=2, "Not Hispanic/Latino", 'ES Data Entry'!I357=3, "Other")</f>
        <v>#N/A</v>
      </c>
      <c r="J356" t="e" cm="1">
        <f t="array" ref="J356">_xlfn.IFS('ES Data Entry'!J357= 1, "Male", 'ES Data Entry'!J357= 2, "Female", 'ES Data Entry'!J357= 3, "Transgender Male", 'ES Data Entry'!J357= 4, "Transgender Female",'ES Data Entry'!J357= 5, "Non-binary", 'ES Data Entry'!J357= 6, "Other", 'ES Data Entry'!J357= 7, "Unknown")</f>
        <v>#N/A</v>
      </c>
      <c r="K356" s="180">
        <f>'ES Data Entry'!K357</f>
        <v>0</v>
      </c>
      <c r="L356" s="291" t="e">
        <f>'ES Data Entry'!#REF!</f>
        <v>#REF!</v>
      </c>
      <c r="M356" t="e">
        <f>'ES Raw Data'!N359</f>
        <v>#DIV/0!</v>
      </c>
      <c r="N356" t="e">
        <f>'ES Raw Data'!O359</f>
        <v>#DIV/0!</v>
      </c>
      <c r="O356" t="e">
        <f>'ES Raw Data'!P359</f>
        <v>#DIV/0!</v>
      </c>
      <c r="P356" t="e">
        <f>'ES Raw Data'!Q359</f>
        <v>#DIV/0!</v>
      </c>
      <c r="Q356" t="e">
        <f>'ES Raw Data'!R359</f>
        <v>#DIV/0!</v>
      </c>
      <c r="R356" t="e">
        <f>'ES Raw Data'!S359</f>
        <v>#DIV/0!</v>
      </c>
      <c r="S356" t="e">
        <f>'ES Raw Data'!T359</f>
        <v>#DIV/0!</v>
      </c>
      <c r="T356" t="e">
        <f>'ES Raw Data'!U359</f>
        <v>#DIV/0!</v>
      </c>
      <c r="U356" t="e">
        <f>'ES Raw Data'!V359</f>
        <v>#DIV/0!</v>
      </c>
      <c r="V356" t="e">
        <f>'ES Raw Data'!W359</f>
        <v>#DIV/0!</v>
      </c>
    </row>
    <row r="357" spans="1:22">
      <c r="A357">
        <f>'ES Data Entry'!D358</f>
        <v>0</v>
      </c>
      <c r="B357">
        <f>'ES Data Entry'!E358</f>
        <v>0</v>
      </c>
      <c r="C357">
        <f>'ES Data Entry'!F358</f>
        <v>0</v>
      </c>
      <c r="D357" s="180" t="e">
        <f>'ES Data Entry'!#REF!</f>
        <v>#REF!</v>
      </c>
      <c r="E357" t="str" cm="1">
        <f t="array" ref="E357">_xlfn.IFS('ES Data Entry'!G358=0,"Kindergarten",'ES Data Entry'!G358=1,"1st Grade",'ES Data Entry'!G358=2,"2nd Grade",'ES Data Entry'!G358=3,"3rd Grade",'ES Data Entry'!G358=4,"4th Grade",'ES Data Entry'!G358=5,"5th Grade")</f>
        <v>Kindergarten</v>
      </c>
      <c r="F357" t="e">
        <f>'ES Data Entry'!#REF!</f>
        <v>#REF!</v>
      </c>
      <c r="G357" t="e" cm="1">
        <f t="array" ref="G357">_xlfn.IFS('ES Data Entry'!L358=2, "Virtual", 'ES Data Entry'!L358=1, "In-person",'ES Data Entry'!L358=3, "Hybrid")</f>
        <v>#N/A</v>
      </c>
      <c r="H357" t="e" cm="1">
        <f t="array" ref="H357">_xlfn.IFS('ES Data Entry'!H358= 1, "American Indian/Alaskan Native", 'ES Data Entry'!H358= 2, "Asian", 'ES Data Entry'!H358= 3, "Native Hawaiian/Pacific Islander", 'ES Data Entry'!H358= 4, "Black/African American",'ES Data Entry'!H358= 5,  "White", 'ES Data Entry'!H358= 6, "Other", 'ES Data Entry'!H358= 7, "Two races or more", 'ES Data Entry'!H358= 8, "Unknown")</f>
        <v>#N/A</v>
      </c>
      <c r="I357" t="e" cm="1">
        <f t="array" ref="I357">_xlfn.IFS('ES Data Entry'!I358=1, "Hispanic/Latino", 'ES Data Entry'!I358=2, "Not Hispanic/Latino", 'ES Data Entry'!I358=3, "Other")</f>
        <v>#N/A</v>
      </c>
      <c r="J357" t="e" cm="1">
        <f t="array" ref="J357">_xlfn.IFS('ES Data Entry'!J358= 1, "Male", 'ES Data Entry'!J358= 2, "Female", 'ES Data Entry'!J358= 3, "Transgender Male", 'ES Data Entry'!J358= 4, "Transgender Female",'ES Data Entry'!J358= 5, "Non-binary", 'ES Data Entry'!J358= 6, "Other", 'ES Data Entry'!J358= 7, "Unknown")</f>
        <v>#N/A</v>
      </c>
      <c r="K357" s="180">
        <f>'ES Data Entry'!K358</f>
        <v>0</v>
      </c>
      <c r="L357" s="291" t="e">
        <f>'ES Data Entry'!#REF!</f>
        <v>#REF!</v>
      </c>
      <c r="M357" t="e">
        <f>'ES Raw Data'!N360</f>
        <v>#DIV/0!</v>
      </c>
      <c r="N357" t="e">
        <f>'ES Raw Data'!O360</f>
        <v>#DIV/0!</v>
      </c>
      <c r="O357" t="e">
        <f>'ES Raw Data'!P360</f>
        <v>#DIV/0!</v>
      </c>
      <c r="P357" t="e">
        <f>'ES Raw Data'!Q360</f>
        <v>#DIV/0!</v>
      </c>
      <c r="Q357" t="e">
        <f>'ES Raw Data'!R360</f>
        <v>#DIV/0!</v>
      </c>
      <c r="R357" t="e">
        <f>'ES Raw Data'!S360</f>
        <v>#DIV/0!</v>
      </c>
      <c r="S357" t="e">
        <f>'ES Raw Data'!T360</f>
        <v>#DIV/0!</v>
      </c>
      <c r="T357" t="e">
        <f>'ES Raw Data'!U360</f>
        <v>#DIV/0!</v>
      </c>
      <c r="U357" t="e">
        <f>'ES Raw Data'!V360</f>
        <v>#DIV/0!</v>
      </c>
      <c r="V357" t="e">
        <f>'ES Raw Data'!W360</f>
        <v>#DIV/0!</v>
      </c>
    </row>
    <row r="358" spans="1:22">
      <c r="A358">
        <f>'ES Data Entry'!D359</f>
        <v>0</v>
      </c>
      <c r="B358">
        <f>'ES Data Entry'!E359</f>
        <v>0</v>
      </c>
      <c r="C358">
        <f>'ES Data Entry'!F359</f>
        <v>0</v>
      </c>
      <c r="D358" s="180" t="e">
        <f>'ES Data Entry'!#REF!</f>
        <v>#REF!</v>
      </c>
      <c r="E358" t="str" cm="1">
        <f t="array" ref="E358">_xlfn.IFS('ES Data Entry'!G359=0,"Kindergarten",'ES Data Entry'!G359=1,"1st Grade",'ES Data Entry'!G359=2,"2nd Grade",'ES Data Entry'!G359=3,"3rd Grade",'ES Data Entry'!G359=4,"4th Grade",'ES Data Entry'!G359=5,"5th Grade")</f>
        <v>Kindergarten</v>
      </c>
      <c r="F358" t="e">
        <f>'ES Data Entry'!#REF!</f>
        <v>#REF!</v>
      </c>
      <c r="G358" t="e" cm="1">
        <f t="array" ref="G358">_xlfn.IFS('ES Data Entry'!L359=2, "Virtual", 'ES Data Entry'!L359=1, "In-person",'ES Data Entry'!L359=3, "Hybrid")</f>
        <v>#N/A</v>
      </c>
      <c r="H358" t="e" cm="1">
        <f t="array" ref="H358">_xlfn.IFS('ES Data Entry'!H359= 1, "American Indian/Alaskan Native", 'ES Data Entry'!H359= 2, "Asian", 'ES Data Entry'!H359= 3, "Native Hawaiian/Pacific Islander", 'ES Data Entry'!H359= 4, "Black/African American",'ES Data Entry'!H359= 5,  "White", 'ES Data Entry'!H359= 6, "Other", 'ES Data Entry'!H359= 7, "Two races or more", 'ES Data Entry'!H359= 8, "Unknown")</f>
        <v>#N/A</v>
      </c>
      <c r="I358" t="e" cm="1">
        <f t="array" ref="I358">_xlfn.IFS('ES Data Entry'!I359=1, "Hispanic/Latino", 'ES Data Entry'!I359=2, "Not Hispanic/Latino", 'ES Data Entry'!I359=3, "Other")</f>
        <v>#N/A</v>
      </c>
      <c r="J358" t="e" cm="1">
        <f t="array" ref="J358">_xlfn.IFS('ES Data Entry'!J359= 1, "Male", 'ES Data Entry'!J359= 2, "Female", 'ES Data Entry'!J359= 3, "Transgender Male", 'ES Data Entry'!J359= 4, "Transgender Female",'ES Data Entry'!J359= 5, "Non-binary", 'ES Data Entry'!J359= 6, "Other", 'ES Data Entry'!J359= 7, "Unknown")</f>
        <v>#N/A</v>
      </c>
      <c r="K358" s="180">
        <f>'ES Data Entry'!K359</f>
        <v>0</v>
      </c>
      <c r="L358" s="291" t="e">
        <f>'ES Data Entry'!#REF!</f>
        <v>#REF!</v>
      </c>
      <c r="M358" t="e">
        <f>'ES Raw Data'!N361</f>
        <v>#DIV/0!</v>
      </c>
      <c r="N358" t="e">
        <f>'ES Raw Data'!O361</f>
        <v>#DIV/0!</v>
      </c>
      <c r="O358" t="e">
        <f>'ES Raw Data'!P361</f>
        <v>#DIV/0!</v>
      </c>
      <c r="P358" t="e">
        <f>'ES Raw Data'!Q361</f>
        <v>#DIV/0!</v>
      </c>
      <c r="Q358" t="e">
        <f>'ES Raw Data'!R361</f>
        <v>#DIV/0!</v>
      </c>
      <c r="R358" t="e">
        <f>'ES Raw Data'!S361</f>
        <v>#DIV/0!</v>
      </c>
      <c r="S358" t="e">
        <f>'ES Raw Data'!T361</f>
        <v>#DIV/0!</v>
      </c>
      <c r="T358" t="e">
        <f>'ES Raw Data'!U361</f>
        <v>#DIV/0!</v>
      </c>
      <c r="U358" t="e">
        <f>'ES Raw Data'!V361</f>
        <v>#DIV/0!</v>
      </c>
      <c r="V358" t="e">
        <f>'ES Raw Data'!W361</f>
        <v>#DIV/0!</v>
      </c>
    </row>
    <row r="359" spans="1:22">
      <c r="A359">
        <f>'ES Data Entry'!D360</f>
        <v>0</v>
      </c>
      <c r="B359">
        <f>'ES Data Entry'!E360</f>
        <v>0</v>
      </c>
      <c r="C359">
        <f>'ES Data Entry'!F360</f>
        <v>0</v>
      </c>
      <c r="D359" s="180" t="e">
        <f>'ES Data Entry'!#REF!</f>
        <v>#REF!</v>
      </c>
      <c r="E359" t="str" cm="1">
        <f t="array" ref="E359">_xlfn.IFS('ES Data Entry'!G360=0,"Kindergarten",'ES Data Entry'!G360=1,"1st Grade",'ES Data Entry'!G360=2,"2nd Grade",'ES Data Entry'!G360=3,"3rd Grade",'ES Data Entry'!G360=4,"4th Grade",'ES Data Entry'!G360=5,"5th Grade")</f>
        <v>Kindergarten</v>
      </c>
      <c r="F359" t="e">
        <f>'ES Data Entry'!#REF!</f>
        <v>#REF!</v>
      </c>
      <c r="G359" t="e" cm="1">
        <f t="array" ref="G359">_xlfn.IFS('ES Data Entry'!L360=2, "Virtual", 'ES Data Entry'!L360=1, "In-person",'ES Data Entry'!L360=3, "Hybrid")</f>
        <v>#N/A</v>
      </c>
      <c r="H359" t="e" cm="1">
        <f t="array" ref="H359">_xlfn.IFS('ES Data Entry'!H360= 1, "American Indian/Alaskan Native", 'ES Data Entry'!H360= 2, "Asian", 'ES Data Entry'!H360= 3, "Native Hawaiian/Pacific Islander", 'ES Data Entry'!H360= 4, "Black/African American",'ES Data Entry'!H360= 5,  "White", 'ES Data Entry'!H360= 6, "Other", 'ES Data Entry'!H360= 7, "Two races or more", 'ES Data Entry'!H360= 8, "Unknown")</f>
        <v>#N/A</v>
      </c>
      <c r="I359" t="e" cm="1">
        <f t="array" ref="I359">_xlfn.IFS('ES Data Entry'!I360=1, "Hispanic/Latino", 'ES Data Entry'!I360=2, "Not Hispanic/Latino", 'ES Data Entry'!I360=3, "Other")</f>
        <v>#N/A</v>
      </c>
      <c r="J359" t="e" cm="1">
        <f t="array" ref="J359">_xlfn.IFS('ES Data Entry'!J360= 1, "Male", 'ES Data Entry'!J360= 2, "Female", 'ES Data Entry'!J360= 3, "Transgender Male", 'ES Data Entry'!J360= 4, "Transgender Female",'ES Data Entry'!J360= 5, "Non-binary", 'ES Data Entry'!J360= 6, "Other", 'ES Data Entry'!J360= 7, "Unknown")</f>
        <v>#N/A</v>
      </c>
      <c r="K359" s="180">
        <f>'ES Data Entry'!K360</f>
        <v>0</v>
      </c>
      <c r="L359" s="291" t="e">
        <f>'ES Data Entry'!#REF!</f>
        <v>#REF!</v>
      </c>
      <c r="M359" t="e">
        <f>'ES Raw Data'!N362</f>
        <v>#DIV/0!</v>
      </c>
      <c r="N359" t="e">
        <f>'ES Raw Data'!O362</f>
        <v>#DIV/0!</v>
      </c>
      <c r="O359" t="e">
        <f>'ES Raw Data'!P362</f>
        <v>#DIV/0!</v>
      </c>
      <c r="P359" t="e">
        <f>'ES Raw Data'!Q362</f>
        <v>#DIV/0!</v>
      </c>
      <c r="Q359" t="e">
        <f>'ES Raw Data'!R362</f>
        <v>#DIV/0!</v>
      </c>
      <c r="R359" t="e">
        <f>'ES Raw Data'!S362</f>
        <v>#DIV/0!</v>
      </c>
      <c r="S359" t="e">
        <f>'ES Raw Data'!T362</f>
        <v>#DIV/0!</v>
      </c>
      <c r="T359" t="e">
        <f>'ES Raw Data'!U362</f>
        <v>#DIV/0!</v>
      </c>
      <c r="U359" t="e">
        <f>'ES Raw Data'!V362</f>
        <v>#DIV/0!</v>
      </c>
      <c r="V359" t="e">
        <f>'ES Raw Data'!W362</f>
        <v>#DIV/0!</v>
      </c>
    </row>
    <row r="360" spans="1:22">
      <c r="A360">
        <f>'ES Data Entry'!D361</f>
        <v>0</v>
      </c>
      <c r="B360">
        <f>'ES Data Entry'!E361</f>
        <v>0</v>
      </c>
      <c r="C360">
        <f>'ES Data Entry'!F361</f>
        <v>0</v>
      </c>
      <c r="D360" s="180" t="e">
        <f>'ES Data Entry'!#REF!</f>
        <v>#REF!</v>
      </c>
      <c r="E360" t="str" cm="1">
        <f t="array" ref="E360">_xlfn.IFS('ES Data Entry'!G361=0,"Kindergarten",'ES Data Entry'!G361=1,"1st Grade",'ES Data Entry'!G361=2,"2nd Grade",'ES Data Entry'!G361=3,"3rd Grade",'ES Data Entry'!G361=4,"4th Grade",'ES Data Entry'!G361=5,"5th Grade")</f>
        <v>Kindergarten</v>
      </c>
      <c r="F360" t="e">
        <f>'ES Data Entry'!#REF!</f>
        <v>#REF!</v>
      </c>
      <c r="G360" t="e" cm="1">
        <f t="array" ref="G360">_xlfn.IFS('ES Data Entry'!L361=2, "Virtual", 'ES Data Entry'!L361=1, "In-person",'ES Data Entry'!L361=3, "Hybrid")</f>
        <v>#N/A</v>
      </c>
      <c r="H360" t="e" cm="1">
        <f t="array" ref="H360">_xlfn.IFS('ES Data Entry'!H361= 1, "American Indian/Alaskan Native", 'ES Data Entry'!H361= 2, "Asian", 'ES Data Entry'!H361= 3, "Native Hawaiian/Pacific Islander", 'ES Data Entry'!H361= 4, "Black/African American",'ES Data Entry'!H361= 5,  "White", 'ES Data Entry'!H361= 6, "Other", 'ES Data Entry'!H361= 7, "Two races or more", 'ES Data Entry'!H361= 8, "Unknown")</f>
        <v>#N/A</v>
      </c>
      <c r="I360" t="e" cm="1">
        <f t="array" ref="I360">_xlfn.IFS('ES Data Entry'!I361=1, "Hispanic/Latino", 'ES Data Entry'!I361=2, "Not Hispanic/Latino", 'ES Data Entry'!I361=3, "Other")</f>
        <v>#N/A</v>
      </c>
      <c r="J360" t="e" cm="1">
        <f t="array" ref="J360">_xlfn.IFS('ES Data Entry'!J361= 1, "Male", 'ES Data Entry'!J361= 2, "Female", 'ES Data Entry'!J361= 3, "Transgender Male", 'ES Data Entry'!J361= 4, "Transgender Female",'ES Data Entry'!J361= 5, "Non-binary", 'ES Data Entry'!J361= 6, "Other", 'ES Data Entry'!J361= 7, "Unknown")</f>
        <v>#N/A</v>
      </c>
      <c r="K360" s="180">
        <f>'ES Data Entry'!K361</f>
        <v>0</v>
      </c>
      <c r="L360" s="291" t="e">
        <f>'ES Data Entry'!#REF!</f>
        <v>#REF!</v>
      </c>
      <c r="M360" t="e">
        <f>'ES Raw Data'!N363</f>
        <v>#DIV/0!</v>
      </c>
      <c r="N360" t="e">
        <f>'ES Raw Data'!O363</f>
        <v>#DIV/0!</v>
      </c>
      <c r="O360" t="e">
        <f>'ES Raw Data'!P363</f>
        <v>#DIV/0!</v>
      </c>
      <c r="P360" t="e">
        <f>'ES Raw Data'!Q363</f>
        <v>#DIV/0!</v>
      </c>
      <c r="Q360" t="e">
        <f>'ES Raw Data'!R363</f>
        <v>#DIV/0!</v>
      </c>
      <c r="R360" t="e">
        <f>'ES Raw Data'!S363</f>
        <v>#DIV/0!</v>
      </c>
      <c r="S360" t="e">
        <f>'ES Raw Data'!T363</f>
        <v>#DIV/0!</v>
      </c>
      <c r="T360" t="e">
        <f>'ES Raw Data'!U363</f>
        <v>#DIV/0!</v>
      </c>
      <c r="U360" t="e">
        <f>'ES Raw Data'!V363</f>
        <v>#DIV/0!</v>
      </c>
      <c r="V360" t="e">
        <f>'ES Raw Data'!W363</f>
        <v>#DIV/0!</v>
      </c>
    </row>
    <row r="361" spans="1:22">
      <c r="A361">
        <f>'ES Data Entry'!D362</f>
        <v>0</v>
      </c>
      <c r="B361">
        <f>'ES Data Entry'!E362</f>
        <v>0</v>
      </c>
      <c r="C361">
        <f>'ES Data Entry'!F362</f>
        <v>0</v>
      </c>
      <c r="D361" s="180" t="e">
        <f>'ES Data Entry'!#REF!</f>
        <v>#REF!</v>
      </c>
      <c r="E361" t="str" cm="1">
        <f t="array" ref="E361">_xlfn.IFS('ES Data Entry'!G362=0,"Kindergarten",'ES Data Entry'!G362=1,"1st Grade",'ES Data Entry'!G362=2,"2nd Grade",'ES Data Entry'!G362=3,"3rd Grade",'ES Data Entry'!G362=4,"4th Grade",'ES Data Entry'!G362=5,"5th Grade")</f>
        <v>Kindergarten</v>
      </c>
      <c r="F361" t="e">
        <f>'ES Data Entry'!#REF!</f>
        <v>#REF!</v>
      </c>
      <c r="G361" t="e" cm="1">
        <f t="array" ref="G361">_xlfn.IFS('ES Data Entry'!L362=2, "Virtual", 'ES Data Entry'!L362=1, "In-person",'ES Data Entry'!L362=3, "Hybrid")</f>
        <v>#N/A</v>
      </c>
      <c r="H361" t="e" cm="1">
        <f t="array" ref="H361">_xlfn.IFS('ES Data Entry'!H362= 1, "American Indian/Alaskan Native", 'ES Data Entry'!H362= 2, "Asian", 'ES Data Entry'!H362= 3, "Native Hawaiian/Pacific Islander", 'ES Data Entry'!H362= 4, "Black/African American",'ES Data Entry'!H362= 5,  "White", 'ES Data Entry'!H362= 6, "Other", 'ES Data Entry'!H362= 7, "Two races or more", 'ES Data Entry'!H362= 8, "Unknown")</f>
        <v>#N/A</v>
      </c>
      <c r="I361" t="e" cm="1">
        <f t="array" ref="I361">_xlfn.IFS('ES Data Entry'!I362=1, "Hispanic/Latino", 'ES Data Entry'!I362=2, "Not Hispanic/Latino", 'ES Data Entry'!I362=3, "Other")</f>
        <v>#N/A</v>
      </c>
      <c r="J361" t="e" cm="1">
        <f t="array" ref="J361">_xlfn.IFS('ES Data Entry'!J362= 1, "Male", 'ES Data Entry'!J362= 2, "Female", 'ES Data Entry'!J362= 3, "Transgender Male", 'ES Data Entry'!J362= 4, "Transgender Female",'ES Data Entry'!J362= 5, "Non-binary", 'ES Data Entry'!J362= 6, "Other", 'ES Data Entry'!J362= 7, "Unknown")</f>
        <v>#N/A</v>
      </c>
      <c r="K361" s="180">
        <f>'ES Data Entry'!K362</f>
        <v>0</v>
      </c>
      <c r="L361" s="291" t="e">
        <f>'ES Data Entry'!#REF!</f>
        <v>#REF!</v>
      </c>
      <c r="M361" t="e">
        <f>'ES Raw Data'!N364</f>
        <v>#DIV/0!</v>
      </c>
      <c r="N361" t="e">
        <f>'ES Raw Data'!O364</f>
        <v>#DIV/0!</v>
      </c>
      <c r="O361" t="e">
        <f>'ES Raw Data'!P364</f>
        <v>#DIV/0!</v>
      </c>
      <c r="P361" t="e">
        <f>'ES Raw Data'!Q364</f>
        <v>#DIV/0!</v>
      </c>
      <c r="Q361" t="e">
        <f>'ES Raw Data'!R364</f>
        <v>#DIV/0!</v>
      </c>
      <c r="R361" t="e">
        <f>'ES Raw Data'!S364</f>
        <v>#DIV/0!</v>
      </c>
      <c r="S361" t="e">
        <f>'ES Raw Data'!T364</f>
        <v>#DIV/0!</v>
      </c>
      <c r="T361" t="e">
        <f>'ES Raw Data'!U364</f>
        <v>#DIV/0!</v>
      </c>
      <c r="U361" t="e">
        <f>'ES Raw Data'!V364</f>
        <v>#DIV/0!</v>
      </c>
      <c r="V361" t="e">
        <f>'ES Raw Data'!W364</f>
        <v>#DIV/0!</v>
      </c>
    </row>
    <row r="362" spans="1:22">
      <c r="A362">
        <f>'ES Data Entry'!D363</f>
        <v>0</v>
      </c>
      <c r="B362">
        <f>'ES Data Entry'!E363</f>
        <v>0</v>
      </c>
      <c r="C362">
        <f>'ES Data Entry'!F363</f>
        <v>0</v>
      </c>
      <c r="D362" s="180" t="e">
        <f>'ES Data Entry'!#REF!</f>
        <v>#REF!</v>
      </c>
      <c r="E362" t="str" cm="1">
        <f t="array" ref="E362">_xlfn.IFS('ES Data Entry'!G363=0,"Kindergarten",'ES Data Entry'!G363=1,"1st Grade",'ES Data Entry'!G363=2,"2nd Grade",'ES Data Entry'!G363=3,"3rd Grade",'ES Data Entry'!G363=4,"4th Grade",'ES Data Entry'!G363=5,"5th Grade")</f>
        <v>Kindergarten</v>
      </c>
      <c r="F362" t="e">
        <f>'ES Data Entry'!#REF!</f>
        <v>#REF!</v>
      </c>
      <c r="G362" t="e" cm="1">
        <f t="array" ref="G362">_xlfn.IFS('ES Data Entry'!L363=2, "Virtual", 'ES Data Entry'!L363=1, "In-person",'ES Data Entry'!L363=3, "Hybrid")</f>
        <v>#N/A</v>
      </c>
      <c r="H362" t="e" cm="1">
        <f t="array" ref="H362">_xlfn.IFS('ES Data Entry'!H363= 1, "American Indian/Alaskan Native", 'ES Data Entry'!H363= 2, "Asian", 'ES Data Entry'!H363= 3, "Native Hawaiian/Pacific Islander", 'ES Data Entry'!H363= 4, "Black/African American",'ES Data Entry'!H363= 5,  "White", 'ES Data Entry'!H363= 6, "Other", 'ES Data Entry'!H363= 7, "Two races or more", 'ES Data Entry'!H363= 8, "Unknown")</f>
        <v>#N/A</v>
      </c>
      <c r="I362" t="e" cm="1">
        <f t="array" ref="I362">_xlfn.IFS('ES Data Entry'!I363=1, "Hispanic/Latino", 'ES Data Entry'!I363=2, "Not Hispanic/Latino", 'ES Data Entry'!I363=3, "Other")</f>
        <v>#N/A</v>
      </c>
      <c r="J362" t="e" cm="1">
        <f t="array" ref="J362">_xlfn.IFS('ES Data Entry'!J363= 1, "Male", 'ES Data Entry'!J363= 2, "Female", 'ES Data Entry'!J363= 3, "Transgender Male", 'ES Data Entry'!J363= 4, "Transgender Female",'ES Data Entry'!J363= 5, "Non-binary", 'ES Data Entry'!J363= 6, "Other", 'ES Data Entry'!J363= 7, "Unknown")</f>
        <v>#N/A</v>
      </c>
      <c r="K362" s="180">
        <f>'ES Data Entry'!K363</f>
        <v>0</v>
      </c>
      <c r="L362" s="291" t="e">
        <f>'ES Data Entry'!#REF!</f>
        <v>#REF!</v>
      </c>
      <c r="M362" t="e">
        <f>'ES Raw Data'!N365</f>
        <v>#DIV/0!</v>
      </c>
      <c r="N362" t="e">
        <f>'ES Raw Data'!O365</f>
        <v>#DIV/0!</v>
      </c>
      <c r="O362" t="e">
        <f>'ES Raw Data'!P365</f>
        <v>#DIV/0!</v>
      </c>
      <c r="P362" t="e">
        <f>'ES Raw Data'!Q365</f>
        <v>#DIV/0!</v>
      </c>
      <c r="Q362" t="e">
        <f>'ES Raw Data'!R365</f>
        <v>#DIV/0!</v>
      </c>
      <c r="R362" t="e">
        <f>'ES Raw Data'!S365</f>
        <v>#DIV/0!</v>
      </c>
      <c r="S362" t="e">
        <f>'ES Raw Data'!T365</f>
        <v>#DIV/0!</v>
      </c>
      <c r="T362" t="e">
        <f>'ES Raw Data'!U365</f>
        <v>#DIV/0!</v>
      </c>
      <c r="U362" t="e">
        <f>'ES Raw Data'!V365</f>
        <v>#DIV/0!</v>
      </c>
      <c r="V362" t="e">
        <f>'ES Raw Data'!W365</f>
        <v>#DIV/0!</v>
      </c>
    </row>
    <row r="363" spans="1:22">
      <c r="A363">
        <f>'ES Data Entry'!D364</f>
        <v>0</v>
      </c>
      <c r="B363">
        <f>'ES Data Entry'!E364</f>
        <v>0</v>
      </c>
      <c r="C363">
        <f>'ES Data Entry'!F364</f>
        <v>0</v>
      </c>
      <c r="D363" s="180" t="e">
        <f>'ES Data Entry'!#REF!</f>
        <v>#REF!</v>
      </c>
      <c r="E363" t="str" cm="1">
        <f t="array" ref="E363">_xlfn.IFS('ES Data Entry'!G364=0,"Kindergarten",'ES Data Entry'!G364=1,"1st Grade",'ES Data Entry'!G364=2,"2nd Grade",'ES Data Entry'!G364=3,"3rd Grade",'ES Data Entry'!G364=4,"4th Grade",'ES Data Entry'!G364=5,"5th Grade")</f>
        <v>Kindergarten</v>
      </c>
      <c r="F363" t="e">
        <f>'ES Data Entry'!#REF!</f>
        <v>#REF!</v>
      </c>
      <c r="G363" t="e" cm="1">
        <f t="array" ref="G363">_xlfn.IFS('ES Data Entry'!L364=2, "Virtual", 'ES Data Entry'!L364=1, "In-person",'ES Data Entry'!L364=3, "Hybrid")</f>
        <v>#N/A</v>
      </c>
      <c r="H363" t="e" cm="1">
        <f t="array" ref="H363">_xlfn.IFS('ES Data Entry'!H364= 1, "American Indian/Alaskan Native", 'ES Data Entry'!H364= 2, "Asian", 'ES Data Entry'!H364= 3, "Native Hawaiian/Pacific Islander", 'ES Data Entry'!H364= 4, "Black/African American",'ES Data Entry'!H364= 5,  "White", 'ES Data Entry'!H364= 6, "Other", 'ES Data Entry'!H364= 7, "Two races or more", 'ES Data Entry'!H364= 8, "Unknown")</f>
        <v>#N/A</v>
      </c>
      <c r="I363" t="e" cm="1">
        <f t="array" ref="I363">_xlfn.IFS('ES Data Entry'!I364=1, "Hispanic/Latino", 'ES Data Entry'!I364=2, "Not Hispanic/Latino", 'ES Data Entry'!I364=3, "Other")</f>
        <v>#N/A</v>
      </c>
      <c r="J363" t="e" cm="1">
        <f t="array" ref="J363">_xlfn.IFS('ES Data Entry'!J364= 1, "Male", 'ES Data Entry'!J364= 2, "Female", 'ES Data Entry'!J364= 3, "Transgender Male", 'ES Data Entry'!J364= 4, "Transgender Female",'ES Data Entry'!J364= 5, "Non-binary", 'ES Data Entry'!J364= 6, "Other", 'ES Data Entry'!J364= 7, "Unknown")</f>
        <v>#N/A</v>
      </c>
      <c r="K363" s="180">
        <f>'ES Data Entry'!K364</f>
        <v>0</v>
      </c>
      <c r="L363" s="291" t="e">
        <f>'ES Data Entry'!#REF!</f>
        <v>#REF!</v>
      </c>
      <c r="M363" t="e">
        <f>'ES Raw Data'!N366</f>
        <v>#DIV/0!</v>
      </c>
      <c r="N363" t="e">
        <f>'ES Raw Data'!O366</f>
        <v>#DIV/0!</v>
      </c>
      <c r="O363" t="e">
        <f>'ES Raw Data'!P366</f>
        <v>#DIV/0!</v>
      </c>
      <c r="P363" t="e">
        <f>'ES Raw Data'!Q366</f>
        <v>#DIV/0!</v>
      </c>
      <c r="Q363" t="e">
        <f>'ES Raw Data'!R366</f>
        <v>#DIV/0!</v>
      </c>
      <c r="R363" t="e">
        <f>'ES Raw Data'!S366</f>
        <v>#DIV/0!</v>
      </c>
      <c r="S363" t="e">
        <f>'ES Raw Data'!T366</f>
        <v>#DIV/0!</v>
      </c>
      <c r="T363" t="e">
        <f>'ES Raw Data'!U366</f>
        <v>#DIV/0!</v>
      </c>
      <c r="U363" t="e">
        <f>'ES Raw Data'!V366</f>
        <v>#DIV/0!</v>
      </c>
      <c r="V363" t="e">
        <f>'ES Raw Data'!W366</f>
        <v>#DIV/0!</v>
      </c>
    </row>
    <row r="364" spans="1:22">
      <c r="A364">
        <f>'ES Data Entry'!D365</f>
        <v>0</v>
      </c>
      <c r="B364">
        <f>'ES Data Entry'!E365</f>
        <v>0</v>
      </c>
      <c r="C364">
        <f>'ES Data Entry'!F365</f>
        <v>0</v>
      </c>
      <c r="D364" s="180" t="e">
        <f>'ES Data Entry'!#REF!</f>
        <v>#REF!</v>
      </c>
      <c r="E364" t="str" cm="1">
        <f t="array" ref="E364">_xlfn.IFS('ES Data Entry'!G365=0,"Kindergarten",'ES Data Entry'!G365=1,"1st Grade",'ES Data Entry'!G365=2,"2nd Grade",'ES Data Entry'!G365=3,"3rd Grade",'ES Data Entry'!G365=4,"4th Grade",'ES Data Entry'!G365=5,"5th Grade")</f>
        <v>Kindergarten</v>
      </c>
      <c r="F364" t="e">
        <f>'ES Data Entry'!#REF!</f>
        <v>#REF!</v>
      </c>
      <c r="G364" t="e" cm="1">
        <f t="array" ref="G364">_xlfn.IFS('ES Data Entry'!L365=2, "Virtual", 'ES Data Entry'!L365=1, "In-person",'ES Data Entry'!L365=3, "Hybrid")</f>
        <v>#N/A</v>
      </c>
      <c r="H364" t="e" cm="1">
        <f t="array" ref="H364">_xlfn.IFS('ES Data Entry'!H365= 1, "American Indian/Alaskan Native", 'ES Data Entry'!H365= 2, "Asian", 'ES Data Entry'!H365= 3, "Native Hawaiian/Pacific Islander", 'ES Data Entry'!H365= 4, "Black/African American",'ES Data Entry'!H365= 5,  "White", 'ES Data Entry'!H365= 6, "Other", 'ES Data Entry'!H365= 7, "Two races or more", 'ES Data Entry'!H365= 8, "Unknown")</f>
        <v>#N/A</v>
      </c>
      <c r="I364" t="e" cm="1">
        <f t="array" ref="I364">_xlfn.IFS('ES Data Entry'!I365=1, "Hispanic/Latino", 'ES Data Entry'!I365=2, "Not Hispanic/Latino", 'ES Data Entry'!I365=3, "Other")</f>
        <v>#N/A</v>
      </c>
      <c r="J364" t="e" cm="1">
        <f t="array" ref="J364">_xlfn.IFS('ES Data Entry'!J365= 1, "Male", 'ES Data Entry'!J365= 2, "Female", 'ES Data Entry'!J365= 3, "Transgender Male", 'ES Data Entry'!J365= 4, "Transgender Female",'ES Data Entry'!J365= 5, "Non-binary", 'ES Data Entry'!J365= 6, "Other", 'ES Data Entry'!J365= 7, "Unknown")</f>
        <v>#N/A</v>
      </c>
      <c r="K364" s="180">
        <f>'ES Data Entry'!K365</f>
        <v>0</v>
      </c>
      <c r="L364" s="291" t="e">
        <f>'ES Data Entry'!#REF!</f>
        <v>#REF!</v>
      </c>
      <c r="M364" t="e">
        <f>'ES Raw Data'!N367</f>
        <v>#DIV/0!</v>
      </c>
      <c r="N364" t="e">
        <f>'ES Raw Data'!O367</f>
        <v>#DIV/0!</v>
      </c>
      <c r="O364" t="e">
        <f>'ES Raw Data'!P367</f>
        <v>#DIV/0!</v>
      </c>
      <c r="P364" t="e">
        <f>'ES Raw Data'!Q367</f>
        <v>#DIV/0!</v>
      </c>
      <c r="Q364" t="e">
        <f>'ES Raw Data'!R367</f>
        <v>#DIV/0!</v>
      </c>
      <c r="R364" t="e">
        <f>'ES Raw Data'!S367</f>
        <v>#DIV/0!</v>
      </c>
      <c r="S364" t="e">
        <f>'ES Raw Data'!T367</f>
        <v>#DIV/0!</v>
      </c>
      <c r="T364" t="e">
        <f>'ES Raw Data'!U367</f>
        <v>#DIV/0!</v>
      </c>
      <c r="U364" t="e">
        <f>'ES Raw Data'!V367</f>
        <v>#DIV/0!</v>
      </c>
      <c r="V364" t="e">
        <f>'ES Raw Data'!W367</f>
        <v>#DIV/0!</v>
      </c>
    </row>
    <row r="365" spans="1:22">
      <c r="A365">
        <f>'ES Data Entry'!D366</f>
        <v>0</v>
      </c>
      <c r="B365">
        <f>'ES Data Entry'!E366</f>
        <v>0</v>
      </c>
      <c r="C365">
        <f>'ES Data Entry'!F366</f>
        <v>0</v>
      </c>
      <c r="D365" s="180" t="e">
        <f>'ES Data Entry'!#REF!</f>
        <v>#REF!</v>
      </c>
      <c r="E365" t="str" cm="1">
        <f t="array" ref="E365">_xlfn.IFS('ES Data Entry'!G366=0,"Kindergarten",'ES Data Entry'!G366=1,"1st Grade",'ES Data Entry'!G366=2,"2nd Grade",'ES Data Entry'!G366=3,"3rd Grade",'ES Data Entry'!G366=4,"4th Grade",'ES Data Entry'!G366=5,"5th Grade")</f>
        <v>Kindergarten</v>
      </c>
      <c r="F365" t="e">
        <f>'ES Data Entry'!#REF!</f>
        <v>#REF!</v>
      </c>
      <c r="G365" t="e" cm="1">
        <f t="array" ref="G365">_xlfn.IFS('ES Data Entry'!L366=2, "Virtual", 'ES Data Entry'!L366=1, "In-person",'ES Data Entry'!L366=3, "Hybrid")</f>
        <v>#N/A</v>
      </c>
      <c r="H365" t="e" cm="1">
        <f t="array" ref="H365">_xlfn.IFS('ES Data Entry'!H366= 1, "American Indian/Alaskan Native", 'ES Data Entry'!H366= 2, "Asian", 'ES Data Entry'!H366= 3, "Native Hawaiian/Pacific Islander", 'ES Data Entry'!H366= 4, "Black/African American",'ES Data Entry'!H366= 5,  "White", 'ES Data Entry'!H366= 6, "Other", 'ES Data Entry'!H366= 7, "Two races or more", 'ES Data Entry'!H366= 8, "Unknown")</f>
        <v>#N/A</v>
      </c>
      <c r="I365" t="e" cm="1">
        <f t="array" ref="I365">_xlfn.IFS('ES Data Entry'!I366=1, "Hispanic/Latino", 'ES Data Entry'!I366=2, "Not Hispanic/Latino", 'ES Data Entry'!I366=3, "Other")</f>
        <v>#N/A</v>
      </c>
      <c r="J365" t="e" cm="1">
        <f t="array" ref="J365">_xlfn.IFS('ES Data Entry'!J366= 1, "Male", 'ES Data Entry'!J366= 2, "Female", 'ES Data Entry'!J366= 3, "Transgender Male", 'ES Data Entry'!J366= 4, "Transgender Female",'ES Data Entry'!J366= 5, "Non-binary", 'ES Data Entry'!J366= 6, "Other", 'ES Data Entry'!J366= 7, "Unknown")</f>
        <v>#N/A</v>
      </c>
      <c r="K365" s="180">
        <f>'ES Data Entry'!K366</f>
        <v>0</v>
      </c>
      <c r="L365" s="291" t="e">
        <f>'ES Data Entry'!#REF!</f>
        <v>#REF!</v>
      </c>
      <c r="M365" t="e">
        <f>'ES Raw Data'!N368</f>
        <v>#DIV/0!</v>
      </c>
      <c r="N365" t="e">
        <f>'ES Raw Data'!O368</f>
        <v>#DIV/0!</v>
      </c>
      <c r="O365" t="e">
        <f>'ES Raw Data'!P368</f>
        <v>#DIV/0!</v>
      </c>
      <c r="P365" t="e">
        <f>'ES Raw Data'!Q368</f>
        <v>#DIV/0!</v>
      </c>
      <c r="Q365" t="e">
        <f>'ES Raw Data'!R368</f>
        <v>#DIV/0!</v>
      </c>
      <c r="R365" t="e">
        <f>'ES Raw Data'!S368</f>
        <v>#DIV/0!</v>
      </c>
      <c r="S365" t="e">
        <f>'ES Raw Data'!T368</f>
        <v>#DIV/0!</v>
      </c>
      <c r="T365" t="e">
        <f>'ES Raw Data'!U368</f>
        <v>#DIV/0!</v>
      </c>
      <c r="U365" t="e">
        <f>'ES Raw Data'!V368</f>
        <v>#DIV/0!</v>
      </c>
      <c r="V365" t="e">
        <f>'ES Raw Data'!W368</f>
        <v>#DIV/0!</v>
      </c>
    </row>
    <row r="366" spans="1:22">
      <c r="A366">
        <f>'ES Data Entry'!D367</f>
        <v>0</v>
      </c>
      <c r="B366">
        <f>'ES Data Entry'!E367</f>
        <v>0</v>
      </c>
      <c r="C366">
        <f>'ES Data Entry'!F367</f>
        <v>0</v>
      </c>
      <c r="D366" s="180" t="e">
        <f>'ES Data Entry'!#REF!</f>
        <v>#REF!</v>
      </c>
      <c r="E366" t="str" cm="1">
        <f t="array" ref="E366">_xlfn.IFS('ES Data Entry'!G367=0,"Kindergarten",'ES Data Entry'!G367=1,"1st Grade",'ES Data Entry'!G367=2,"2nd Grade",'ES Data Entry'!G367=3,"3rd Grade",'ES Data Entry'!G367=4,"4th Grade",'ES Data Entry'!G367=5,"5th Grade")</f>
        <v>Kindergarten</v>
      </c>
      <c r="F366" t="e">
        <f>'ES Data Entry'!#REF!</f>
        <v>#REF!</v>
      </c>
      <c r="G366" t="e" cm="1">
        <f t="array" ref="G366">_xlfn.IFS('ES Data Entry'!L367=2, "Virtual", 'ES Data Entry'!L367=1, "In-person",'ES Data Entry'!L367=3, "Hybrid")</f>
        <v>#N/A</v>
      </c>
      <c r="H366" t="e" cm="1">
        <f t="array" ref="H366">_xlfn.IFS('ES Data Entry'!H367= 1, "American Indian/Alaskan Native", 'ES Data Entry'!H367= 2, "Asian", 'ES Data Entry'!H367= 3, "Native Hawaiian/Pacific Islander", 'ES Data Entry'!H367= 4, "Black/African American",'ES Data Entry'!H367= 5,  "White", 'ES Data Entry'!H367= 6, "Other", 'ES Data Entry'!H367= 7, "Two races or more", 'ES Data Entry'!H367= 8, "Unknown")</f>
        <v>#N/A</v>
      </c>
      <c r="I366" t="e" cm="1">
        <f t="array" ref="I366">_xlfn.IFS('ES Data Entry'!I367=1, "Hispanic/Latino", 'ES Data Entry'!I367=2, "Not Hispanic/Latino", 'ES Data Entry'!I367=3, "Other")</f>
        <v>#N/A</v>
      </c>
      <c r="J366" t="e" cm="1">
        <f t="array" ref="J366">_xlfn.IFS('ES Data Entry'!J367= 1, "Male", 'ES Data Entry'!J367= 2, "Female", 'ES Data Entry'!J367= 3, "Transgender Male", 'ES Data Entry'!J367= 4, "Transgender Female",'ES Data Entry'!J367= 5, "Non-binary", 'ES Data Entry'!J367= 6, "Other", 'ES Data Entry'!J367= 7, "Unknown")</f>
        <v>#N/A</v>
      </c>
      <c r="K366" s="180">
        <f>'ES Data Entry'!K367</f>
        <v>0</v>
      </c>
      <c r="L366" s="291" t="e">
        <f>'ES Data Entry'!#REF!</f>
        <v>#REF!</v>
      </c>
      <c r="M366" t="e">
        <f>'ES Raw Data'!N369</f>
        <v>#DIV/0!</v>
      </c>
      <c r="N366" t="e">
        <f>'ES Raw Data'!O369</f>
        <v>#DIV/0!</v>
      </c>
      <c r="O366" t="e">
        <f>'ES Raw Data'!P369</f>
        <v>#DIV/0!</v>
      </c>
      <c r="P366" t="e">
        <f>'ES Raw Data'!Q369</f>
        <v>#DIV/0!</v>
      </c>
      <c r="Q366" t="e">
        <f>'ES Raw Data'!R369</f>
        <v>#DIV/0!</v>
      </c>
      <c r="R366" t="e">
        <f>'ES Raw Data'!S369</f>
        <v>#DIV/0!</v>
      </c>
      <c r="S366" t="e">
        <f>'ES Raw Data'!T369</f>
        <v>#DIV/0!</v>
      </c>
      <c r="T366" t="e">
        <f>'ES Raw Data'!U369</f>
        <v>#DIV/0!</v>
      </c>
      <c r="U366" t="e">
        <f>'ES Raw Data'!V369</f>
        <v>#DIV/0!</v>
      </c>
      <c r="V366" t="e">
        <f>'ES Raw Data'!W369</f>
        <v>#DIV/0!</v>
      </c>
    </row>
    <row r="367" spans="1:22">
      <c r="A367">
        <f>'ES Data Entry'!D368</f>
        <v>0</v>
      </c>
      <c r="B367">
        <f>'ES Data Entry'!E368</f>
        <v>0</v>
      </c>
      <c r="C367">
        <f>'ES Data Entry'!F368</f>
        <v>0</v>
      </c>
      <c r="D367" s="180" t="e">
        <f>'ES Data Entry'!#REF!</f>
        <v>#REF!</v>
      </c>
      <c r="E367" t="str" cm="1">
        <f t="array" ref="E367">_xlfn.IFS('ES Data Entry'!G368=0,"Kindergarten",'ES Data Entry'!G368=1,"1st Grade",'ES Data Entry'!G368=2,"2nd Grade",'ES Data Entry'!G368=3,"3rd Grade",'ES Data Entry'!G368=4,"4th Grade",'ES Data Entry'!G368=5,"5th Grade")</f>
        <v>Kindergarten</v>
      </c>
      <c r="F367" t="e">
        <f>'ES Data Entry'!#REF!</f>
        <v>#REF!</v>
      </c>
      <c r="G367" t="e" cm="1">
        <f t="array" ref="G367">_xlfn.IFS('ES Data Entry'!L368=2, "Virtual", 'ES Data Entry'!L368=1, "In-person",'ES Data Entry'!L368=3, "Hybrid")</f>
        <v>#N/A</v>
      </c>
      <c r="H367" t="e" cm="1">
        <f t="array" ref="H367">_xlfn.IFS('ES Data Entry'!H368= 1, "American Indian/Alaskan Native", 'ES Data Entry'!H368= 2, "Asian", 'ES Data Entry'!H368= 3, "Native Hawaiian/Pacific Islander", 'ES Data Entry'!H368= 4, "Black/African American",'ES Data Entry'!H368= 5,  "White", 'ES Data Entry'!H368= 6, "Other", 'ES Data Entry'!H368= 7, "Two races or more", 'ES Data Entry'!H368= 8, "Unknown")</f>
        <v>#N/A</v>
      </c>
      <c r="I367" t="e" cm="1">
        <f t="array" ref="I367">_xlfn.IFS('ES Data Entry'!I368=1, "Hispanic/Latino", 'ES Data Entry'!I368=2, "Not Hispanic/Latino", 'ES Data Entry'!I368=3, "Other")</f>
        <v>#N/A</v>
      </c>
      <c r="J367" t="e" cm="1">
        <f t="array" ref="J367">_xlfn.IFS('ES Data Entry'!J368= 1, "Male", 'ES Data Entry'!J368= 2, "Female", 'ES Data Entry'!J368= 3, "Transgender Male", 'ES Data Entry'!J368= 4, "Transgender Female",'ES Data Entry'!J368= 5, "Non-binary", 'ES Data Entry'!J368= 6, "Other", 'ES Data Entry'!J368= 7, "Unknown")</f>
        <v>#N/A</v>
      </c>
      <c r="K367" s="180">
        <f>'ES Data Entry'!K368</f>
        <v>0</v>
      </c>
      <c r="L367" s="291" t="e">
        <f>'ES Data Entry'!#REF!</f>
        <v>#REF!</v>
      </c>
      <c r="M367" t="e">
        <f>'ES Raw Data'!N370</f>
        <v>#DIV/0!</v>
      </c>
      <c r="N367" t="e">
        <f>'ES Raw Data'!O370</f>
        <v>#DIV/0!</v>
      </c>
      <c r="O367" t="e">
        <f>'ES Raw Data'!P370</f>
        <v>#DIV/0!</v>
      </c>
      <c r="P367" t="e">
        <f>'ES Raw Data'!Q370</f>
        <v>#DIV/0!</v>
      </c>
      <c r="Q367" t="e">
        <f>'ES Raw Data'!R370</f>
        <v>#DIV/0!</v>
      </c>
      <c r="R367" t="e">
        <f>'ES Raw Data'!S370</f>
        <v>#DIV/0!</v>
      </c>
      <c r="S367" t="e">
        <f>'ES Raw Data'!T370</f>
        <v>#DIV/0!</v>
      </c>
      <c r="T367" t="e">
        <f>'ES Raw Data'!U370</f>
        <v>#DIV/0!</v>
      </c>
      <c r="U367" t="e">
        <f>'ES Raw Data'!V370</f>
        <v>#DIV/0!</v>
      </c>
      <c r="V367" t="e">
        <f>'ES Raw Data'!W370</f>
        <v>#DIV/0!</v>
      </c>
    </row>
    <row r="368" spans="1:22">
      <c r="A368">
        <f>'ES Data Entry'!D369</f>
        <v>0</v>
      </c>
      <c r="B368">
        <f>'ES Data Entry'!E369</f>
        <v>0</v>
      </c>
      <c r="C368">
        <f>'ES Data Entry'!F369</f>
        <v>0</v>
      </c>
      <c r="D368" s="180" t="e">
        <f>'ES Data Entry'!#REF!</f>
        <v>#REF!</v>
      </c>
      <c r="E368" t="str" cm="1">
        <f t="array" ref="E368">_xlfn.IFS('ES Data Entry'!G369=0,"Kindergarten",'ES Data Entry'!G369=1,"1st Grade",'ES Data Entry'!G369=2,"2nd Grade",'ES Data Entry'!G369=3,"3rd Grade",'ES Data Entry'!G369=4,"4th Grade",'ES Data Entry'!G369=5,"5th Grade")</f>
        <v>Kindergarten</v>
      </c>
      <c r="F368" t="e">
        <f>'ES Data Entry'!#REF!</f>
        <v>#REF!</v>
      </c>
      <c r="G368" t="e" cm="1">
        <f t="array" ref="G368">_xlfn.IFS('ES Data Entry'!L369=2, "Virtual", 'ES Data Entry'!L369=1, "In-person",'ES Data Entry'!L369=3, "Hybrid")</f>
        <v>#N/A</v>
      </c>
      <c r="H368" t="e" cm="1">
        <f t="array" ref="H368">_xlfn.IFS('ES Data Entry'!H369= 1, "American Indian/Alaskan Native", 'ES Data Entry'!H369= 2, "Asian", 'ES Data Entry'!H369= 3, "Native Hawaiian/Pacific Islander", 'ES Data Entry'!H369= 4, "Black/African American",'ES Data Entry'!H369= 5,  "White", 'ES Data Entry'!H369= 6, "Other", 'ES Data Entry'!H369= 7, "Two races or more", 'ES Data Entry'!H369= 8, "Unknown")</f>
        <v>#N/A</v>
      </c>
      <c r="I368" t="e" cm="1">
        <f t="array" ref="I368">_xlfn.IFS('ES Data Entry'!I369=1, "Hispanic/Latino", 'ES Data Entry'!I369=2, "Not Hispanic/Latino", 'ES Data Entry'!I369=3, "Other")</f>
        <v>#N/A</v>
      </c>
      <c r="J368" t="e" cm="1">
        <f t="array" ref="J368">_xlfn.IFS('ES Data Entry'!J369= 1, "Male", 'ES Data Entry'!J369= 2, "Female", 'ES Data Entry'!J369= 3, "Transgender Male", 'ES Data Entry'!J369= 4, "Transgender Female",'ES Data Entry'!J369= 5, "Non-binary", 'ES Data Entry'!J369= 6, "Other", 'ES Data Entry'!J369= 7, "Unknown")</f>
        <v>#N/A</v>
      </c>
      <c r="K368" s="180">
        <f>'ES Data Entry'!K369</f>
        <v>0</v>
      </c>
      <c r="L368" s="291" t="e">
        <f>'ES Data Entry'!#REF!</f>
        <v>#REF!</v>
      </c>
      <c r="M368" t="e">
        <f>'ES Raw Data'!N371</f>
        <v>#DIV/0!</v>
      </c>
      <c r="N368" t="e">
        <f>'ES Raw Data'!O371</f>
        <v>#DIV/0!</v>
      </c>
      <c r="O368" t="e">
        <f>'ES Raw Data'!P371</f>
        <v>#DIV/0!</v>
      </c>
      <c r="P368" t="e">
        <f>'ES Raw Data'!Q371</f>
        <v>#DIV/0!</v>
      </c>
      <c r="Q368" t="e">
        <f>'ES Raw Data'!R371</f>
        <v>#DIV/0!</v>
      </c>
      <c r="R368" t="e">
        <f>'ES Raw Data'!S371</f>
        <v>#DIV/0!</v>
      </c>
      <c r="S368" t="e">
        <f>'ES Raw Data'!T371</f>
        <v>#DIV/0!</v>
      </c>
      <c r="T368" t="e">
        <f>'ES Raw Data'!U371</f>
        <v>#DIV/0!</v>
      </c>
      <c r="U368" t="e">
        <f>'ES Raw Data'!V371</f>
        <v>#DIV/0!</v>
      </c>
      <c r="V368" t="e">
        <f>'ES Raw Data'!W371</f>
        <v>#DIV/0!</v>
      </c>
    </row>
    <row r="369" spans="1:22">
      <c r="A369">
        <f>'ES Data Entry'!D370</f>
        <v>0</v>
      </c>
      <c r="B369">
        <f>'ES Data Entry'!E370</f>
        <v>0</v>
      </c>
      <c r="C369">
        <f>'ES Data Entry'!F370</f>
        <v>0</v>
      </c>
      <c r="D369" s="180" t="e">
        <f>'ES Data Entry'!#REF!</f>
        <v>#REF!</v>
      </c>
      <c r="E369" t="str" cm="1">
        <f t="array" ref="E369">_xlfn.IFS('ES Data Entry'!G370=0,"Kindergarten",'ES Data Entry'!G370=1,"1st Grade",'ES Data Entry'!G370=2,"2nd Grade",'ES Data Entry'!G370=3,"3rd Grade",'ES Data Entry'!G370=4,"4th Grade",'ES Data Entry'!G370=5,"5th Grade")</f>
        <v>Kindergarten</v>
      </c>
      <c r="F369" t="e">
        <f>'ES Data Entry'!#REF!</f>
        <v>#REF!</v>
      </c>
      <c r="G369" t="e" cm="1">
        <f t="array" ref="G369">_xlfn.IFS('ES Data Entry'!L370=2, "Virtual", 'ES Data Entry'!L370=1, "In-person",'ES Data Entry'!L370=3, "Hybrid")</f>
        <v>#N/A</v>
      </c>
      <c r="H369" t="e" cm="1">
        <f t="array" ref="H369">_xlfn.IFS('ES Data Entry'!H370= 1, "American Indian/Alaskan Native", 'ES Data Entry'!H370= 2, "Asian", 'ES Data Entry'!H370= 3, "Native Hawaiian/Pacific Islander", 'ES Data Entry'!H370= 4, "Black/African American",'ES Data Entry'!H370= 5,  "White", 'ES Data Entry'!H370= 6, "Other", 'ES Data Entry'!H370= 7, "Two races or more", 'ES Data Entry'!H370= 8, "Unknown")</f>
        <v>#N/A</v>
      </c>
      <c r="I369" t="e" cm="1">
        <f t="array" ref="I369">_xlfn.IFS('ES Data Entry'!I370=1, "Hispanic/Latino", 'ES Data Entry'!I370=2, "Not Hispanic/Latino", 'ES Data Entry'!I370=3, "Other")</f>
        <v>#N/A</v>
      </c>
      <c r="J369" t="e" cm="1">
        <f t="array" ref="J369">_xlfn.IFS('ES Data Entry'!J370= 1, "Male", 'ES Data Entry'!J370= 2, "Female", 'ES Data Entry'!J370= 3, "Transgender Male", 'ES Data Entry'!J370= 4, "Transgender Female",'ES Data Entry'!J370= 5, "Non-binary", 'ES Data Entry'!J370= 6, "Other", 'ES Data Entry'!J370= 7, "Unknown")</f>
        <v>#N/A</v>
      </c>
      <c r="K369" s="180">
        <f>'ES Data Entry'!K370</f>
        <v>0</v>
      </c>
      <c r="L369" s="291" t="e">
        <f>'ES Data Entry'!#REF!</f>
        <v>#REF!</v>
      </c>
      <c r="M369" t="e">
        <f>'ES Raw Data'!N372</f>
        <v>#DIV/0!</v>
      </c>
      <c r="N369" t="e">
        <f>'ES Raw Data'!O372</f>
        <v>#DIV/0!</v>
      </c>
      <c r="O369" t="e">
        <f>'ES Raw Data'!P372</f>
        <v>#DIV/0!</v>
      </c>
      <c r="P369" t="e">
        <f>'ES Raw Data'!Q372</f>
        <v>#DIV/0!</v>
      </c>
      <c r="Q369" t="e">
        <f>'ES Raw Data'!R372</f>
        <v>#DIV/0!</v>
      </c>
      <c r="R369" t="e">
        <f>'ES Raw Data'!S372</f>
        <v>#DIV/0!</v>
      </c>
      <c r="S369" t="e">
        <f>'ES Raw Data'!T372</f>
        <v>#DIV/0!</v>
      </c>
      <c r="T369" t="e">
        <f>'ES Raw Data'!U372</f>
        <v>#DIV/0!</v>
      </c>
      <c r="U369" t="e">
        <f>'ES Raw Data'!V372</f>
        <v>#DIV/0!</v>
      </c>
      <c r="V369" t="e">
        <f>'ES Raw Data'!W372</f>
        <v>#DIV/0!</v>
      </c>
    </row>
    <row r="370" spans="1:22">
      <c r="A370">
        <f>'ES Data Entry'!D371</f>
        <v>0</v>
      </c>
      <c r="B370">
        <f>'ES Data Entry'!E371</f>
        <v>0</v>
      </c>
      <c r="C370">
        <f>'ES Data Entry'!F371</f>
        <v>0</v>
      </c>
      <c r="D370" s="180" t="e">
        <f>'ES Data Entry'!#REF!</f>
        <v>#REF!</v>
      </c>
      <c r="E370" t="str" cm="1">
        <f t="array" ref="E370">_xlfn.IFS('ES Data Entry'!G371=0,"Kindergarten",'ES Data Entry'!G371=1,"1st Grade",'ES Data Entry'!G371=2,"2nd Grade",'ES Data Entry'!G371=3,"3rd Grade",'ES Data Entry'!G371=4,"4th Grade",'ES Data Entry'!G371=5,"5th Grade")</f>
        <v>Kindergarten</v>
      </c>
      <c r="F370" t="e">
        <f>'ES Data Entry'!#REF!</f>
        <v>#REF!</v>
      </c>
      <c r="G370" t="e" cm="1">
        <f t="array" ref="G370">_xlfn.IFS('ES Data Entry'!L371=2, "Virtual", 'ES Data Entry'!L371=1, "In-person",'ES Data Entry'!L371=3, "Hybrid")</f>
        <v>#N/A</v>
      </c>
      <c r="H370" t="e" cm="1">
        <f t="array" ref="H370">_xlfn.IFS('ES Data Entry'!H371= 1, "American Indian/Alaskan Native", 'ES Data Entry'!H371= 2, "Asian", 'ES Data Entry'!H371= 3, "Native Hawaiian/Pacific Islander", 'ES Data Entry'!H371= 4, "Black/African American",'ES Data Entry'!H371= 5,  "White", 'ES Data Entry'!H371= 6, "Other", 'ES Data Entry'!H371= 7, "Two races or more", 'ES Data Entry'!H371= 8, "Unknown")</f>
        <v>#N/A</v>
      </c>
      <c r="I370" t="e" cm="1">
        <f t="array" ref="I370">_xlfn.IFS('ES Data Entry'!I371=1, "Hispanic/Latino", 'ES Data Entry'!I371=2, "Not Hispanic/Latino", 'ES Data Entry'!I371=3, "Other")</f>
        <v>#N/A</v>
      </c>
      <c r="J370" t="e" cm="1">
        <f t="array" ref="J370">_xlfn.IFS('ES Data Entry'!J371= 1, "Male", 'ES Data Entry'!J371= 2, "Female", 'ES Data Entry'!J371= 3, "Transgender Male", 'ES Data Entry'!J371= 4, "Transgender Female",'ES Data Entry'!J371= 5, "Non-binary", 'ES Data Entry'!J371= 6, "Other", 'ES Data Entry'!J371= 7, "Unknown")</f>
        <v>#N/A</v>
      </c>
      <c r="K370" s="180">
        <f>'ES Data Entry'!K371</f>
        <v>0</v>
      </c>
      <c r="L370" s="291" t="e">
        <f>'ES Data Entry'!#REF!</f>
        <v>#REF!</v>
      </c>
      <c r="M370" t="e">
        <f>'ES Raw Data'!N373</f>
        <v>#DIV/0!</v>
      </c>
      <c r="N370" t="e">
        <f>'ES Raw Data'!O373</f>
        <v>#DIV/0!</v>
      </c>
      <c r="O370" t="e">
        <f>'ES Raw Data'!P373</f>
        <v>#DIV/0!</v>
      </c>
      <c r="P370" t="e">
        <f>'ES Raw Data'!Q373</f>
        <v>#DIV/0!</v>
      </c>
      <c r="Q370" t="e">
        <f>'ES Raw Data'!R373</f>
        <v>#DIV/0!</v>
      </c>
      <c r="R370" t="e">
        <f>'ES Raw Data'!S373</f>
        <v>#DIV/0!</v>
      </c>
      <c r="S370" t="e">
        <f>'ES Raw Data'!T373</f>
        <v>#DIV/0!</v>
      </c>
      <c r="T370" t="e">
        <f>'ES Raw Data'!U373</f>
        <v>#DIV/0!</v>
      </c>
      <c r="U370" t="e">
        <f>'ES Raw Data'!V373</f>
        <v>#DIV/0!</v>
      </c>
      <c r="V370" t="e">
        <f>'ES Raw Data'!W373</f>
        <v>#DIV/0!</v>
      </c>
    </row>
    <row r="371" spans="1:22">
      <c r="A371">
        <f>'ES Data Entry'!D372</f>
        <v>0</v>
      </c>
      <c r="B371">
        <f>'ES Data Entry'!E372</f>
        <v>0</v>
      </c>
      <c r="C371">
        <f>'ES Data Entry'!F372</f>
        <v>0</v>
      </c>
      <c r="D371" s="180" t="e">
        <f>'ES Data Entry'!#REF!</f>
        <v>#REF!</v>
      </c>
      <c r="E371" t="str" cm="1">
        <f t="array" ref="E371">_xlfn.IFS('ES Data Entry'!G372=0,"Kindergarten",'ES Data Entry'!G372=1,"1st Grade",'ES Data Entry'!G372=2,"2nd Grade",'ES Data Entry'!G372=3,"3rd Grade",'ES Data Entry'!G372=4,"4th Grade",'ES Data Entry'!G372=5,"5th Grade")</f>
        <v>Kindergarten</v>
      </c>
      <c r="F371" t="e">
        <f>'ES Data Entry'!#REF!</f>
        <v>#REF!</v>
      </c>
      <c r="G371" t="e" cm="1">
        <f t="array" ref="G371">_xlfn.IFS('ES Data Entry'!L372=2, "Virtual", 'ES Data Entry'!L372=1, "In-person",'ES Data Entry'!L372=3, "Hybrid")</f>
        <v>#N/A</v>
      </c>
      <c r="H371" t="e" cm="1">
        <f t="array" ref="H371">_xlfn.IFS('ES Data Entry'!H372= 1, "American Indian/Alaskan Native", 'ES Data Entry'!H372= 2, "Asian", 'ES Data Entry'!H372= 3, "Native Hawaiian/Pacific Islander", 'ES Data Entry'!H372= 4, "Black/African American",'ES Data Entry'!H372= 5,  "White", 'ES Data Entry'!H372= 6, "Other", 'ES Data Entry'!H372= 7, "Two races or more", 'ES Data Entry'!H372= 8, "Unknown")</f>
        <v>#N/A</v>
      </c>
      <c r="I371" t="e" cm="1">
        <f t="array" ref="I371">_xlfn.IFS('ES Data Entry'!I372=1, "Hispanic/Latino", 'ES Data Entry'!I372=2, "Not Hispanic/Latino", 'ES Data Entry'!I372=3, "Other")</f>
        <v>#N/A</v>
      </c>
      <c r="J371" t="e" cm="1">
        <f t="array" ref="J371">_xlfn.IFS('ES Data Entry'!J372= 1, "Male", 'ES Data Entry'!J372= 2, "Female", 'ES Data Entry'!J372= 3, "Transgender Male", 'ES Data Entry'!J372= 4, "Transgender Female",'ES Data Entry'!J372= 5, "Non-binary", 'ES Data Entry'!J372= 6, "Other", 'ES Data Entry'!J372= 7, "Unknown")</f>
        <v>#N/A</v>
      </c>
      <c r="K371" s="180">
        <f>'ES Data Entry'!K372</f>
        <v>0</v>
      </c>
      <c r="L371" s="291" t="e">
        <f>'ES Data Entry'!#REF!</f>
        <v>#REF!</v>
      </c>
      <c r="M371" t="e">
        <f>'ES Raw Data'!N374</f>
        <v>#DIV/0!</v>
      </c>
      <c r="N371" t="e">
        <f>'ES Raw Data'!O374</f>
        <v>#DIV/0!</v>
      </c>
      <c r="O371" t="e">
        <f>'ES Raw Data'!P374</f>
        <v>#DIV/0!</v>
      </c>
      <c r="P371" t="e">
        <f>'ES Raw Data'!Q374</f>
        <v>#DIV/0!</v>
      </c>
      <c r="Q371" t="e">
        <f>'ES Raw Data'!R374</f>
        <v>#DIV/0!</v>
      </c>
      <c r="R371" t="e">
        <f>'ES Raw Data'!S374</f>
        <v>#DIV/0!</v>
      </c>
      <c r="S371" t="e">
        <f>'ES Raw Data'!T374</f>
        <v>#DIV/0!</v>
      </c>
      <c r="T371" t="e">
        <f>'ES Raw Data'!U374</f>
        <v>#DIV/0!</v>
      </c>
      <c r="U371" t="e">
        <f>'ES Raw Data'!V374</f>
        <v>#DIV/0!</v>
      </c>
      <c r="V371" t="e">
        <f>'ES Raw Data'!W374</f>
        <v>#DIV/0!</v>
      </c>
    </row>
    <row r="372" spans="1:22">
      <c r="A372">
        <f>'ES Data Entry'!D373</f>
        <v>0</v>
      </c>
      <c r="B372">
        <f>'ES Data Entry'!E373</f>
        <v>0</v>
      </c>
      <c r="C372">
        <f>'ES Data Entry'!F373</f>
        <v>0</v>
      </c>
      <c r="D372" s="180" t="e">
        <f>'ES Data Entry'!#REF!</f>
        <v>#REF!</v>
      </c>
      <c r="E372" t="str" cm="1">
        <f t="array" ref="E372">_xlfn.IFS('ES Data Entry'!G373=0,"Kindergarten",'ES Data Entry'!G373=1,"1st Grade",'ES Data Entry'!G373=2,"2nd Grade",'ES Data Entry'!G373=3,"3rd Grade",'ES Data Entry'!G373=4,"4th Grade",'ES Data Entry'!G373=5,"5th Grade")</f>
        <v>Kindergarten</v>
      </c>
      <c r="F372" t="e">
        <f>'ES Data Entry'!#REF!</f>
        <v>#REF!</v>
      </c>
      <c r="G372" t="e" cm="1">
        <f t="array" ref="G372">_xlfn.IFS('ES Data Entry'!L373=2, "Virtual", 'ES Data Entry'!L373=1, "In-person",'ES Data Entry'!L373=3, "Hybrid")</f>
        <v>#N/A</v>
      </c>
      <c r="H372" t="e" cm="1">
        <f t="array" ref="H372">_xlfn.IFS('ES Data Entry'!H373= 1, "American Indian/Alaskan Native", 'ES Data Entry'!H373= 2, "Asian", 'ES Data Entry'!H373= 3, "Native Hawaiian/Pacific Islander", 'ES Data Entry'!H373= 4, "Black/African American",'ES Data Entry'!H373= 5,  "White", 'ES Data Entry'!H373= 6, "Other", 'ES Data Entry'!H373= 7, "Two races or more", 'ES Data Entry'!H373= 8, "Unknown")</f>
        <v>#N/A</v>
      </c>
      <c r="I372" t="e" cm="1">
        <f t="array" ref="I372">_xlfn.IFS('ES Data Entry'!I373=1, "Hispanic/Latino", 'ES Data Entry'!I373=2, "Not Hispanic/Latino", 'ES Data Entry'!I373=3, "Other")</f>
        <v>#N/A</v>
      </c>
      <c r="J372" t="e" cm="1">
        <f t="array" ref="J372">_xlfn.IFS('ES Data Entry'!J373= 1, "Male", 'ES Data Entry'!J373= 2, "Female", 'ES Data Entry'!J373= 3, "Transgender Male", 'ES Data Entry'!J373= 4, "Transgender Female",'ES Data Entry'!J373= 5, "Non-binary", 'ES Data Entry'!J373= 6, "Other", 'ES Data Entry'!J373= 7, "Unknown")</f>
        <v>#N/A</v>
      </c>
      <c r="K372" s="180">
        <f>'ES Data Entry'!K373</f>
        <v>0</v>
      </c>
      <c r="L372" s="291" t="e">
        <f>'ES Data Entry'!#REF!</f>
        <v>#REF!</v>
      </c>
      <c r="M372" t="e">
        <f>'ES Raw Data'!N375</f>
        <v>#DIV/0!</v>
      </c>
      <c r="N372" t="e">
        <f>'ES Raw Data'!O375</f>
        <v>#DIV/0!</v>
      </c>
      <c r="O372" t="e">
        <f>'ES Raw Data'!P375</f>
        <v>#DIV/0!</v>
      </c>
      <c r="P372" t="e">
        <f>'ES Raw Data'!Q375</f>
        <v>#DIV/0!</v>
      </c>
      <c r="Q372" t="e">
        <f>'ES Raw Data'!R375</f>
        <v>#DIV/0!</v>
      </c>
      <c r="R372" t="e">
        <f>'ES Raw Data'!S375</f>
        <v>#DIV/0!</v>
      </c>
      <c r="S372" t="e">
        <f>'ES Raw Data'!T375</f>
        <v>#DIV/0!</v>
      </c>
      <c r="T372" t="e">
        <f>'ES Raw Data'!U375</f>
        <v>#DIV/0!</v>
      </c>
      <c r="U372" t="e">
        <f>'ES Raw Data'!V375</f>
        <v>#DIV/0!</v>
      </c>
      <c r="V372" t="e">
        <f>'ES Raw Data'!W375</f>
        <v>#DIV/0!</v>
      </c>
    </row>
    <row r="373" spans="1:22">
      <c r="A373">
        <f>'ES Data Entry'!D374</f>
        <v>0</v>
      </c>
      <c r="B373">
        <f>'ES Data Entry'!E374</f>
        <v>0</v>
      </c>
      <c r="C373">
        <f>'ES Data Entry'!F374</f>
        <v>0</v>
      </c>
      <c r="D373" s="180" t="e">
        <f>'ES Data Entry'!#REF!</f>
        <v>#REF!</v>
      </c>
      <c r="E373" t="str" cm="1">
        <f t="array" ref="E373">_xlfn.IFS('ES Data Entry'!G374=0,"Kindergarten",'ES Data Entry'!G374=1,"1st Grade",'ES Data Entry'!G374=2,"2nd Grade",'ES Data Entry'!G374=3,"3rd Grade",'ES Data Entry'!G374=4,"4th Grade",'ES Data Entry'!G374=5,"5th Grade")</f>
        <v>Kindergarten</v>
      </c>
      <c r="F373" t="e">
        <f>'ES Data Entry'!#REF!</f>
        <v>#REF!</v>
      </c>
      <c r="G373" t="e" cm="1">
        <f t="array" ref="G373">_xlfn.IFS('ES Data Entry'!L374=2, "Virtual", 'ES Data Entry'!L374=1, "In-person",'ES Data Entry'!L374=3, "Hybrid")</f>
        <v>#N/A</v>
      </c>
      <c r="H373" t="e" cm="1">
        <f t="array" ref="H373">_xlfn.IFS('ES Data Entry'!H374= 1, "American Indian/Alaskan Native", 'ES Data Entry'!H374= 2, "Asian", 'ES Data Entry'!H374= 3, "Native Hawaiian/Pacific Islander", 'ES Data Entry'!H374= 4, "Black/African American",'ES Data Entry'!H374= 5,  "White", 'ES Data Entry'!H374= 6, "Other", 'ES Data Entry'!H374= 7, "Two races or more", 'ES Data Entry'!H374= 8, "Unknown")</f>
        <v>#N/A</v>
      </c>
      <c r="I373" t="e" cm="1">
        <f t="array" ref="I373">_xlfn.IFS('ES Data Entry'!I374=1, "Hispanic/Latino", 'ES Data Entry'!I374=2, "Not Hispanic/Latino", 'ES Data Entry'!I374=3, "Other")</f>
        <v>#N/A</v>
      </c>
      <c r="J373" t="e" cm="1">
        <f t="array" ref="J373">_xlfn.IFS('ES Data Entry'!J374= 1, "Male", 'ES Data Entry'!J374= 2, "Female", 'ES Data Entry'!J374= 3, "Transgender Male", 'ES Data Entry'!J374= 4, "Transgender Female",'ES Data Entry'!J374= 5, "Non-binary", 'ES Data Entry'!J374= 6, "Other", 'ES Data Entry'!J374= 7, "Unknown")</f>
        <v>#N/A</v>
      </c>
      <c r="K373" s="180">
        <f>'ES Data Entry'!K374</f>
        <v>0</v>
      </c>
      <c r="L373" s="291" t="e">
        <f>'ES Data Entry'!#REF!</f>
        <v>#REF!</v>
      </c>
      <c r="M373" t="e">
        <f>'ES Raw Data'!N376</f>
        <v>#DIV/0!</v>
      </c>
      <c r="N373" t="e">
        <f>'ES Raw Data'!O376</f>
        <v>#DIV/0!</v>
      </c>
      <c r="O373" t="e">
        <f>'ES Raw Data'!P376</f>
        <v>#DIV/0!</v>
      </c>
      <c r="P373" t="e">
        <f>'ES Raw Data'!Q376</f>
        <v>#DIV/0!</v>
      </c>
      <c r="Q373" t="e">
        <f>'ES Raw Data'!R376</f>
        <v>#DIV/0!</v>
      </c>
      <c r="R373" t="e">
        <f>'ES Raw Data'!S376</f>
        <v>#DIV/0!</v>
      </c>
      <c r="S373" t="e">
        <f>'ES Raw Data'!T376</f>
        <v>#DIV/0!</v>
      </c>
      <c r="T373" t="e">
        <f>'ES Raw Data'!U376</f>
        <v>#DIV/0!</v>
      </c>
      <c r="U373" t="e">
        <f>'ES Raw Data'!V376</f>
        <v>#DIV/0!</v>
      </c>
      <c r="V373" t="e">
        <f>'ES Raw Data'!W376</f>
        <v>#DIV/0!</v>
      </c>
    </row>
    <row r="374" spans="1:22">
      <c r="A374">
        <f>'ES Data Entry'!D375</f>
        <v>0</v>
      </c>
      <c r="B374">
        <f>'ES Data Entry'!E375</f>
        <v>0</v>
      </c>
      <c r="C374">
        <f>'ES Data Entry'!F375</f>
        <v>0</v>
      </c>
      <c r="D374" s="180" t="e">
        <f>'ES Data Entry'!#REF!</f>
        <v>#REF!</v>
      </c>
      <c r="E374" t="str" cm="1">
        <f t="array" ref="E374">_xlfn.IFS('ES Data Entry'!G375=0,"Kindergarten",'ES Data Entry'!G375=1,"1st Grade",'ES Data Entry'!G375=2,"2nd Grade",'ES Data Entry'!G375=3,"3rd Grade",'ES Data Entry'!G375=4,"4th Grade",'ES Data Entry'!G375=5,"5th Grade")</f>
        <v>Kindergarten</v>
      </c>
      <c r="F374" t="e">
        <f>'ES Data Entry'!#REF!</f>
        <v>#REF!</v>
      </c>
      <c r="G374" t="e" cm="1">
        <f t="array" ref="G374">_xlfn.IFS('ES Data Entry'!L375=2, "Virtual", 'ES Data Entry'!L375=1, "In-person",'ES Data Entry'!L375=3, "Hybrid")</f>
        <v>#N/A</v>
      </c>
      <c r="H374" t="e" cm="1">
        <f t="array" ref="H374">_xlfn.IFS('ES Data Entry'!H375= 1, "American Indian/Alaskan Native", 'ES Data Entry'!H375= 2, "Asian", 'ES Data Entry'!H375= 3, "Native Hawaiian/Pacific Islander", 'ES Data Entry'!H375= 4, "Black/African American",'ES Data Entry'!H375= 5,  "White", 'ES Data Entry'!H375= 6, "Other", 'ES Data Entry'!H375= 7, "Two races or more", 'ES Data Entry'!H375= 8, "Unknown")</f>
        <v>#N/A</v>
      </c>
      <c r="I374" t="e" cm="1">
        <f t="array" ref="I374">_xlfn.IFS('ES Data Entry'!I375=1, "Hispanic/Latino", 'ES Data Entry'!I375=2, "Not Hispanic/Latino", 'ES Data Entry'!I375=3, "Other")</f>
        <v>#N/A</v>
      </c>
      <c r="J374" t="e" cm="1">
        <f t="array" ref="J374">_xlfn.IFS('ES Data Entry'!J375= 1, "Male", 'ES Data Entry'!J375= 2, "Female", 'ES Data Entry'!J375= 3, "Transgender Male", 'ES Data Entry'!J375= 4, "Transgender Female",'ES Data Entry'!J375= 5, "Non-binary", 'ES Data Entry'!J375= 6, "Other", 'ES Data Entry'!J375= 7, "Unknown")</f>
        <v>#N/A</v>
      </c>
      <c r="K374" s="180">
        <f>'ES Data Entry'!K375</f>
        <v>0</v>
      </c>
      <c r="L374" s="291" t="e">
        <f>'ES Data Entry'!#REF!</f>
        <v>#REF!</v>
      </c>
      <c r="M374" t="e">
        <f>'ES Raw Data'!N377</f>
        <v>#DIV/0!</v>
      </c>
      <c r="N374" t="e">
        <f>'ES Raw Data'!O377</f>
        <v>#DIV/0!</v>
      </c>
      <c r="O374" t="e">
        <f>'ES Raw Data'!P377</f>
        <v>#DIV/0!</v>
      </c>
      <c r="P374" t="e">
        <f>'ES Raw Data'!Q377</f>
        <v>#DIV/0!</v>
      </c>
      <c r="Q374" t="e">
        <f>'ES Raw Data'!R377</f>
        <v>#DIV/0!</v>
      </c>
      <c r="R374" t="e">
        <f>'ES Raw Data'!S377</f>
        <v>#DIV/0!</v>
      </c>
      <c r="S374" t="e">
        <f>'ES Raw Data'!T377</f>
        <v>#DIV/0!</v>
      </c>
      <c r="T374" t="e">
        <f>'ES Raw Data'!U377</f>
        <v>#DIV/0!</v>
      </c>
      <c r="U374" t="e">
        <f>'ES Raw Data'!V377</f>
        <v>#DIV/0!</v>
      </c>
      <c r="V374" t="e">
        <f>'ES Raw Data'!W377</f>
        <v>#DIV/0!</v>
      </c>
    </row>
    <row r="375" spans="1:22">
      <c r="A375">
        <f>'ES Data Entry'!D376</f>
        <v>0</v>
      </c>
      <c r="B375">
        <f>'ES Data Entry'!E376</f>
        <v>0</v>
      </c>
      <c r="C375">
        <f>'ES Data Entry'!F376</f>
        <v>0</v>
      </c>
      <c r="D375" s="180" t="e">
        <f>'ES Data Entry'!#REF!</f>
        <v>#REF!</v>
      </c>
      <c r="E375" t="str" cm="1">
        <f t="array" ref="E375">_xlfn.IFS('ES Data Entry'!G376=0,"Kindergarten",'ES Data Entry'!G376=1,"1st Grade",'ES Data Entry'!G376=2,"2nd Grade",'ES Data Entry'!G376=3,"3rd Grade",'ES Data Entry'!G376=4,"4th Grade",'ES Data Entry'!G376=5,"5th Grade")</f>
        <v>Kindergarten</v>
      </c>
      <c r="F375" t="e">
        <f>'ES Data Entry'!#REF!</f>
        <v>#REF!</v>
      </c>
      <c r="G375" t="e" cm="1">
        <f t="array" ref="G375">_xlfn.IFS('ES Data Entry'!L376=2, "Virtual", 'ES Data Entry'!L376=1, "In-person",'ES Data Entry'!L376=3, "Hybrid")</f>
        <v>#N/A</v>
      </c>
      <c r="H375" t="e" cm="1">
        <f t="array" ref="H375">_xlfn.IFS('ES Data Entry'!H376= 1, "American Indian/Alaskan Native", 'ES Data Entry'!H376= 2, "Asian", 'ES Data Entry'!H376= 3, "Native Hawaiian/Pacific Islander", 'ES Data Entry'!H376= 4, "Black/African American",'ES Data Entry'!H376= 5,  "White", 'ES Data Entry'!H376= 6, "Other", 'ES Data Entry'!H376= 7, "Two races or more", 'ES Data Entry'!H376= 8, "Unknown")</f>
        <v>#N/A</v>
      </c>
      <c r="I375" t="e" cm="1">
        <f t="array" ref="I375">_xlfn.IFS('ES Data Entry'!I376=1, "Hispanic/Latino", 'ES Data Entry'!I376=2, "Not Hispanic/Latino", 'ES Data Entry'!I376=3, "Other")</f>
        <v>#N/A</v>
      </c>
      <c r="J375" t="e" cm="1">
        <f t="array" ref="J375">_xlfn.IFS('ES Data Entry'!J376= 1, "Male", 'ES Data Entry'!J376= 2, "Female", 'ES Data Entry'!J376= 3, "Transgender Male", 'ES Data Entry'!J376= 4, "Transgender Female",'ES Data Entry'!J376= 5, "Non-binary", 'ES Data Entry'!J376= 6, "Other", 'ES Data Entry'!J376= 7, "Unknown")</f>
        <v>#N/A</v>
      </c>
      <c r="K375" s="180">
        <f>'ES Data Entry'!K376</f>
        <v>0</v>
      </c>
      <c r="L375" s="291" t="e">
        <f>'ES Data Entry'!#REF!</f>
        <v>#REF!</v>
      </c>
      <c r="M375" t="e">
        <f>'ES Raw Data'!N378</f>
        <v>#DIV/0!</v>
      </c>
      <c r="N375" t="e">
        <f>'ES Raw Data'!O378</f>
        <v>#DIV/0!</v>
      </c>
      <c r="O375" t="e">
        <f>'ES Raw Data'!P378</f>
        <v>#DIV/0!</v>
      </c>
      <c r="P375" t="e">
        <f>'ES Raw Data'!Q378</f>
        <v>#DIV/0!</v>
      </c>
      <c r="Q375" t="e">
        <f>'ES Raw Data'!R378</f>
        <v>#DIV/0!</v>
      </c>
      <c r="R375" t="e">
        <f>'ES Raw Data'!S378</f>
        <v>#DIV/0!</v>
      </c>
      <c r="S375" t="e">
        <f>'ES Raw Data'!T378</f>
        <v>#DIV/0!</v>
      </c>
      <c r="T375" t="e">
        <f>'ES Raw Data'!U378</f>
        <v>#DIV/0!</v>
      </c>
      <c r="U375" t="e">
        <f>'ES Raw Data'!V378</f>
        <v>#DIV/0!</v>
      </c>
      <c r="V375" t="e">
        <f>'ES Raw Data'!W378</f>
        <v>#DIV/0!</v>
      </c>
    </row>
    <row r="376" spans="1:22">
      <c r="A376">
        <f>'ES Data Entry'!D377</f>
        <v>0</v>
      </c>
      <c r="B376">
        <f>'ES Data Entry'!E377</f>
        <v>0</v>
      </c>
      <c r="C376">
        <f>'ES Data Entry'!F377</f>
        <v>0</v>
      </c>
      <c r="D376" s="180" t="e">
        <f>'ES Data Entry'!#REF!</f>
        <v>#REF!</v>
      </c>
      <c r="E376" t="str" cm="1">
        <f t="array" ref="E376">_xlfn.IFS('ES Data Entry'!G377=0,"Kindergarten",'ES Data Entry'!G377=1,"1st Grade",'ES Data Entry'!G377=2,"2nd Grade",'ES Data Entry'!G377=3,"3rd Grade",'ES Data Entry'!G377=4,"4th Grade",'ES Data Entry'!G377=5,"5th Grade")</f>
        <v>Kindergarten</v>
      </c>
      <c r="F376" t="e">
        <f>'ES Data Entry'!#REF!</f>
        <v>#REF!</v>
      </c>
      <c r="G376" t="e" cm="1">
        <f t="array" ref="G376">_xlfn.IFS('ES Data Entry'!L377=2, "Virtual", 'ES Data Entry'!L377=1, "In-person",'ES Data Entry'!L377=3, "Hybrid")</f>
        <v>#N/A</v>
      </c>
      <c r="H376" t="e" cm="1">
        <f t="array" ref="H376">_xlfn.IFS('ES Data Entry'!H377= 1, "American Indian/Alaskan Native", 'ES Data Entry'!H377= 2, "Asian", 'ES Data Entry'!H377= 3, "Native Hawaiian/Pacific Islander", 'ES Data Entry'!H377= 4, "Black/African American",'ES Data Entry'!H377= 5,  "White", 'ES Data Entry'!H377= 6, "Other", 'ES Data Entry'!H377= 7, "Two races or more", 'ES Data Entry'!H377= 8, "Unknown")</f>
        <v>#N/A</v>
      </c>
      <c r="I376" t="e" cm="1">
        <f t="array" ref="I376">_xlfn.IFS('ES Data Entry'!I377=1, "Hispanic/Latino", 'ES Data Entry'!I377=2, "Not Hispanic/Latino", 'ES Data Entry'!I377=3, "Other")</f>
        <v>#N/A</v>
      </c>
      <c r="J376" t="e" cm="1">
        <f t="array" ref="J376">_xlfn.IFS('ES Data Entry'!J377= 1, "Male", 'ES Data Entry'!J377= 2, "Female", 'ES Data Entry'!J377= 3, "Transgender Male", 'ES Data Entry'!J377= 4, "Transgender Female",'ES Data Entry'!J377= 5, "Non-binary", 'ES Data Entry'!J377= 6, "Other", 'ES Data Entry'!J377= 7, "Unknown")</f>
        <v>#N/A</v>
      </c>
      <c r="K376" s="180">
        <f>'ES Data Entry'!K377</f>
        <v>0</v>
      </c>
      <c r="L376" s="291" t="e">
        <f>'ES Data Entry'!#REF!</f>
        <v>#REF!</v>
      </c>
      <c r="M376" t="e">
        <f>'ES Raw Data'!N379</f>
        <v>#DIV/0!</v>
      </c>
      <c r="N376" t="e">
        <f>'ES Raw Data'!O379</f>
        <v>#DIV/0!</v>
      </c>
      <c r="O376" t="e">
        <f>'ES Raw Data'!P379</f>
        <v>#DIV/0!</v>
      </c>
      <c r="P376" t="e">
        <f>'ES Raw Data'!Q379</f>
        <v>#DIV/0!</v>
      </c>
      <c r="Q376" t="e">
        <f>'ES Raw Data'!R379</f>
        <v>#DIV/0!</v>
      </c>
      <c r="R376" t="e">
        <f>'ES Raw Data'!S379</f>
        <v>#DIV/0!</v>
      </c>
      <c r="S376" t="e">
        <f>'ES Raw Data'!T379</f>
        <v>#DIV/0!</v>
      </c>
      <c r="T376" t="e">
        <f>'ES Raw Data'!U379</f>
        <v>#DIV/0!</v>
      </c>
      <c r="U376" t="e">
        <f>'ES Raw Data'!V379</f>
        <v>#DIV/0!</v>
      </c>
      <c r="V376" t="e">
        <f>'ES Raw Data'!W379</f>
        <v>#DIV/0!</v>
      </c>
    </row>
    <row r="377" spans="1:22">
      <c r="A377">
        <f>'ES Data Entry'!D378</f>
        <v>0</v>
      </c>
      <c r="B377">
        <f>'ES Data Entry'!E378</f>
        <v>0</v>
      </c>
      <c r="C377">
        <f>'ES Data Entry'!F378</f>
        <v>0</v>
      </c>
      <c r="D377" s="180" t="e">
        <f>'ES Data Entry'!#REF!</f>
        <v>#REF!</v>
      </c>
      <c r="E377" t="str" cm="1">
        <f t="array" ref="E377">_xlfn.IFS('ES Data Entry'!G378=0,"Kindergarten",'ES Data Entry'!G378=1,"1st Grade",'ES Data Entry'!G378=2,"2nd Grade",'ES Data Entry'!G378=3,"3rd Grade",'ES Data Entry'!G378=4,"4th Grade",'ES Data Entry'!G378=5,"5th Grade")</f>
        <v>Kindergarten</v>
      </c>
      <c r="F377" t="e">
        <f>'ES Data Entry'!#REF!</f>
        <v>#REF!</v>
      </c>
      <c r="G377" t="e" cm="1">
        <f t="array" ref="G377">_xlfn.IFS('ES Data Entry'!L378=2, "Virtual", 'ES Data Entry'!L378=1, "In-person",'ES Data Entry'!L378=3, "Hybrid")</f>
        <v>#N/A</v>
      </c>
      <c r="H377" t="e" cm="1">
        <f t="array" ref="H377">_xlfn.IFS('ES Data Entry'!H378= 1, "American Indian/Alaskan Native", 'ES Data Entry'!H378= 2, "Asian", 'ES Data Entry'!H378= 3, "Native Hawaiian/Pacific Islander", 'ES Data Entry'!H378= 4, "Black/African American",'ES Data Entry'!H378= 5,  "White", 'ES Data Entry'!H378= 6, "Other", 'ES Data Entry'!H378= 7, "Two races or more", 'ES Data Entry'!H378= 8, "Unknown")</f>
        <v>#N/A</v>
      </c>
      <c r="I377" t="e" cm="1">
        <f t="array" ref="I377">_xlfn.IFS('ES Data Entry'!I378=1, "Hispanic/Latino", 'ES Data Entry'!I378=2, "Not Hispanic/Latino", 'ES Data Entry'!I378=3, "Other")</f>
        <v>#N/A</v>
      </c>
      <c r="J377" t="e" cm="1">
        <f t="array" ref="J377">_xlfn.IFS('ES Data Entry'!J378= 1, "Male", 'ES Data Entry'!J378= 2, "Female", 'ES Data Entry'!J378= 3, "Transgender Male", 'ES Data Entry'!J378= 4, "Transgender Female",'ES Data Entry'!J378= 5, "Non-binary", 'ES Data Entry'!J378= 6, "Other", 'ES Data Entry'!J378= 7, "Unknown")</f>
        <v>#N/A</v>
      </c>
      <c r="K377" s="180">
        <f>'ES Data Entry'!K378</f>
        <v>0</v>
      </c>
      <c r="L377" s="291" t="e">
        <f>'ES Data Entry'!#REF!</f>
        <v>#REF!</v>
      </c>
      <c r="M377" t="e">
        <f>'ES Raw Data'!N380</f>
        <v>#DIV/0!</v>
      </c>
      <c r="N377" t="e">
        <f>'ES Raw Data'!O380</f>
        <v>#DIV/0!</v>
      </c>
      <c r="O377" t="e">
        <f>'ES Raw Data'!P380</f>
        <v>#DIV/0!</v>
      </c>
      <c r="P377" t="e">
        <f>'ES Raw Data'!Q380</f>
        <v>#DIV/0!</v>
      </c>
      <c r="Q377" t="e">
        <f>'ES Raw Data'!R380</f>
        <v>#DIV/0!</v>
      </c>
      <c r="R377" t="e">
        <f>'ES Raw Data'!S380</f>
        <v>#DIV/0!</v>
      </c>
      <c r="S377" t="e">
        <f>'ES Raw Data'!T380</f>
        <v>#DIV/0!</v>
      </c>
      <c r="T377" t="e">
        <f>'ES Raw Data'!U380</f>
        <v>#DIV/0!</v>
      </c>
      <c r="U377" t="e">
        <f>'ES Raw Data'!V380</f>
        <v>#DIV/0!</v>
      </c>
      <c r="V377" t="e">
        <f>'ES Raw Data'!W380</f>
        <v>#DIV/0!</v>
      </c>
    </row>
    <row r="378" spans="1:22">
      <c r="A378">
        <f>'ES Data Entry'!D379</f>
        <v>0</v>
      </c>
      <c r="B378">
        <f>'ES Data Entry'!E379</f>
        <v>0</v>
      </c>
      <c r="C378">
        <f>'ES Data Entry'!F379</f>
        <v>0</v>
      </c>
      <c r="D378" s="180" t="e">
        <f>'ES Data Entry'!#REF!</f>
        <v>#REF!</v>
      </c>
      <c r="E378" t="str" cm="1">
        <f t="array" ref="E378">_xlfn.IFS('ES Data Entry'!G379=0,"Kindergarten",'ES Data Entry'!G379=1,"1st Grade",'ES Data Entry'!G379=2,"2nd Grade",'ES Data Entry'!G379=3,"3rd Grade",'ES Data Entry'!G379=4,"4th Grade",'ES Data Entry'!G379=5,"5th Grade")</f>
        <v>Kindergarten</v>
      </c>
      <c r="F378" t="e">
        <f>'ES Data Entry'!#REF!</f>
        <v>#REF!</v>
      </c>
      <c r="G378" t="e" cm="1">
        <f t="array" ref="G378">_xlfn.IFS('ES Data Entry'!L379=2, "Virtual", 'ES Data Entry'!L379=1, "In-person",'ES Data Entry'!L379=3, "Hybrid")</f>
        <v>#N/A</v>
      </c>
      <c r="H378" t="e" cm="1">
        <f t="array" ref="H378">_xlfn.IFS('ES Data Entry'!H379= 1, "American Indian/Alaskan Native", 'ES Data Entry'!H379= 2, "Asian", 'ES Data Entry'!H379= 3, "Native Hawaiian/Pacific Islander", 'ES Data Entry'!H379= 4, "Black/African American",'ES Data Entry'!H379= 5,  "White", 'ES Data Entry'!H379= 6, "Other", 'ES Data Entry'!H379= 7, "Two races or more", 'ES Data Entry'!H379= 8, "Unknown")</f>
        <v>#N/A</v>
      </c>
      <c r="I378" t="e" cm="1">
        <f t="array" ref="I378">_xlfn.IFS('ES Data Entry'!I379=1, "Hispanic/Latino", 'ES Data Entry'!I379=2, "Not Hispanic/Latino", 'ES Data Entry'!I379=3, "Other")</f>
        <v>#N/A</v>
      </c>
      <c r="J378" t="e" cm="1">
        <f t="array" ref="J378">_xlfn.IFS('ES Data Entry'!J379= 1, "Male", 'ES Data Entry'!J379= 2, "Female", 'ES Data Entry'!J379= 3, "Transgender Male", 'ES Data Entry'!J379= 4, "Transgender Female",'ES Data Entry'!J379= 5, "Non-binary", 'ES Data Entry'!J379= 6, "Other", 'ES Data Entry'!J379= 7, "Unknown")</f>
        <v>#N/A</v>
      </c>
      <c r="K378" s="180">
        <f>'ES Data Entry'!K379</f>
        <v>0</v>
      </c>
      <c r="L378" s="291" t="e">
        <f>'ES Data Entry'!#REF!</f>
        <v>#REF!</v>
      </c>
      <c r="M378" t="e">
        <f>'ES Raw Data'!N381</f>
        <v>#DIV/0!</v>
      </c>
      <c r="N378" t="e">
        <f>'ES Raw Data'!O381</f>
        <v>#DIV/0!</v>
      </c>
      <c r="O378" t="e">
        <f>'ES Raw Data'!P381</f>
        <v>#DIV/0!</v>
      </c>
      <c r="P378" t="e">
        <f>'ES Raw Data'!Q381</f>
        <v>#DIV/0!</v>
      </c>
      <c r="Q378" t="e">
        <f>'ES Raw Data'!R381</f>
        <v>#DIV/0!</v>
      </c>
      <c r="R378" t="e">
        <f>'ES Raw Data'!S381</f>
        <v>#DIV/0!</v>
      </c>
      <c r="S378" t="e">
        <f>'ES Raw Data'!T381</f>
        <v>#DIV/0!</v>
      </c>
      <c r="T378" t="e">
        <f>'ES Raw Data'!U381</f>
        <v>#DIV/0!</v>
      </c>
      <c r="U378" t="e">
        <f>'ES Raw Data'!V381</f>
        <v>#DIV/0!</v>
      </c>
      <c r="V378" t="e">
        <f>'ES Raw Data'!W381</f>
        <v>#DIV/0!</v>
      </c>
    </row>
    <row r="379" spans="1:22">
      <c r="A379">
        <f>'ES Data Entry'!D380</f>
        <v>0</v>
      </c>
      <c r="B379">
        <f>'ES Data Entry'!E380</f>
        <v>0</v>
      </c>
      <c r="C379">
        <f>'ES Data Entry'!F380</f>
        <v>0</v>
      </c>
      <c r="D379" s="180" t="e">
        <f>'ES Data Entry'!#REF!</f>
        <v>#REF!</v>
      </c>
      <c r="E379" t="str" cm="1">
        <f t="array" ref="E379">_xlfn.IFS('ES Data Entry'!G380=0,"Kindergarten",'ES Data Entry'!G380=1,"1st Grade",'ES Data Entry'!G380=2,"2nd Grade",'ES Data Entry'!G380=3,"3rd Grade",'ES Data Entry'!G380=4,"4th Grade",'ES Data Entry'!G380=5,"5th Grade")</f>
        <v>Kindergarten</v>
      </c>
      <c r="F379" t="e">
        <f>'ES Data Entry'!#REF!</f>
        <v>#REF!</v>
      </c>
      <c r="G379" t="e" cm="1">
        <f t="array" ref="G379">_xlfn.IFS('ES Data Entry'!L380=2, "Virtual", 'ES Data Entry'!L380=1, "In-person",'ES Data Entry'!L380=3, "Hybrid")</f>
        <v>#N/A</v>
      </c>
      <c r="H379" t="e" cm="1">
        <f t="array" ref="H379">_xlfn.IFS('ES Data Entry'!H380= 1, "American Indian/Alaskan Native", 'ES Data Entry'!H380= 2, "Asian", 'ES Data Entry'!H380= 3, "Native Hawaiian/Pacific Islander", 'ES Data Entry'!H380= 4, "Black/African American",'ES Data Entry'!H380= 5,  "White", 'ES Data Entry'!H380= 6, "Other", 'ES Data Entry'!H380= 7, "Two races or more", 'ES Data Entry'!H380= 8, "Unknown")</f>
        <v>#N/A</v>
      </c>
      <c r="I379" t="e" cm="1">
        <f t="array" ref="I379">_xlfn.IFS('ES Data Entry'!I380=1, "Hispanic/Latino", 'ES Data Entry'!I380=2, "Not Hispanic/Latino", 'ES Data Entry'!I380=3, "Other")</f>
        <v>#N/A</v>
      </c>
      <c r="J379" t="e" cm="1">
        <f t="array" ref="J379">_xlfn.IFS('ES Data Entry'!J380= 1, "Male", 'ES Data Entry'!J380= 2, "Female", 'ES Data Entry'!J380= 3, "Transgender Male", 'ES Data Entry'!J380= 4, "Transgender Female",'ES Data Entry'!J380= 5, "Non-binary", 'ES Data Entry'!J380= 6, "Other", 'ES Data Entry'!J380= 7, "Unknown")</f>
        <v>#N/A</v>
      </c>
      <c r="K379" s="180">
        <f>'ES Data Entry'!K380</f>
        <v>0</v>
      </c>
      <c r="L379" s="291" t="e">
        <f>'ES Data Entry'!#REF!</f>
        <v>#REF!</v>
      </c>
      <c r="M379" t="e">
        <f>'ES Raw Data'!N382</f>
        <v>#DIV/0!</v>
      </c>
      <c r="N379" t="e">
        <f>'ES Raw Data'!O382</f>
        <v>#DIV/0!</v>
      </c>
      <c r="O379" t="e">
        <f>'ES Raw Data'!P382</f>
        <v>#DIV/0!</v>
      </c>
      <c r="P379" t="e">
        <f>'ES Raw Data'!Q382</f>
        <v>#DIV/0!</v>
      </c>
      <c r="Q379" t="e">
        <f>'ES Raw Data'!R382</f>
        <v>#DIV/0!</v>
      </c>
      <c r="R379" t="e">
        <f>'ES Raw Data'!S382</f>
        <v>#DIV/0!</v>
      </c>
      <c r="S379" t="e">
        <f>'ES Raw Data'!T382</f>
        <v>#DIV/0!</v>
      </c>
      <c r="T379" t="e">
        <f>'ES Raw Data'!U382</f>
        <v>#DIV/0!</v>
      </c>
      <c r="U379" t="e">
        <f>'ES Raw Data'!V382</f>
        <v>#DIV/0!</v>
      </c>
      <c r="V379" t="e">
        <f>'ES Raw Data'!W382</f>
        <v>#DIV/0!</v>
      </c>
    </row>
    <row r="380" spans="1:22">
      <c r="A380">
        <f>'ES Data Entry'!D381</f>
        <v>0</v>
      </c>
      <c r="B380">
        <f>'ES Data Entry'!E381</f>
        <v>0</v>
      </c>
      <c r="C380">
        <f>'ES Data Entry'!F381</f>
        <v>0</v>
      </c>
      <c r="D380" s="180" t="e">
        <f>'ES Data Entry'!#REF!</f>
        <v>#REF!</v>
      </c>
      <c r="E380" t="str" cm="1">
        <f t="array" ref="E380">_xlfn.IFS('ES Data Entry'!G381=0,"Kindergarten",'ES Data Entry'!G381=1,"1st Grade",'ES Data Entry'!G381=2,"2nd Grade",'ES Data Entry'!G381=3,"3rd Grade",'ES Data Entry'!G381=4,"4th Grade",'ES Data Entry'!G381=5,"5th Grade")</f>
        <v>Kindergarten</v>
      </c>
      <c r="F380" t="e">
        <f>'ES Data Entry'!#REF!</f>
        <v>#REF!</v>
      </c>
      <c r="G380" t="e" cm="1">
        <f t="array" ref="G380">_xlfn.IFS('ES Data Entry'!L381=2, "Virtual", 'ES Data Entry'!L381=1, "In-person",'ES Data Entry'!L381=3, "Hybrid")</f>
        <v>#N/A</v>
      </c>
      <c r="H380" t="e" cm="1">
        <f t="array" ref="H380">_xlfn.IFS('ES Data Entry'!H381= 1, "American Indian/Alaskan Native", 'ES Data Entry'!H381= 2, "Asian", 'ES Data Entry'!H381= 3, "Native Hawaiian/Pacific Islander", 'ES Data Entry'!H381= 4, "Black/African American",'ES Data Entry'!H381= 5,  "White", 'ES Data Entry'!H381= 6, "Other", 'ES Data Entry'!H381= 7, "Two races or more", 'ES Data Entry'!H381= 8, "Unknown")</f>
        <v>#N/A</v>
      </c>
      <c r="I380" t="e" cm="1">
        <f t="array" ref="I380">_xlfn.IFS('ES Data Entry'!I381=1, "Hispanic/Latino", 'ES Data Entry'!I381=2, "Not Hispanic/Latino", 'ES Data Entry'!I381=3, "Other")</f>
        <v>#N/A</v>
      </c>
      <c r="J380" t="e" cm="1">
        <f t="array" ref="J380">_xlfn.IFS('ES Data Entry'!J381= 1, "Male", 'ES Data Entry'!J381= 2, "Female", 'ES Data Entry'!J381= 3, "Transgender Male", 'ES Data Entry'!J381= 4, "Transgender Female",'ES Data Entry'!J381= 5, "Non-binary", 'ES Data Entry'!J381= 6, "Other", 'ES Data Entry'!J381= 7, "Unknown")</f>
        <v>#N/A</v>
      </c>
      <c r="K380" s="180">
        <f>'ES Data Entry'!K381</f>
        <v>0</v>
      </c>
      <c r="L380" s="291" t="e">
        <f>'ES Data Entry'!#REF!</f>
        <v>#REF!</v>
      </c>
      <c r="M380" t="e">
        <f>'ES Raw Data'!N383</f>
        <v>#DIV/0!</v>
      </c>
      <c r="N380" t="e">
        <f>'ES Raw Data'!O383</f>
        <v>#DIV/0!</v>
      </c>
      <c r="O380" t="e">
        <f>'ES Raw Data'!P383</f>
        <v>#DIV/0!</v>
      </c>
      <c r="P380" t="e">
        <f>'ES Raw Data'!Q383</f>
        <v>#DIV/0!</v>
      </c>
      <c r="Q380" t="e">
        <f>'ES Raw Data'!R383</f>
        <v>#DIV/0!</v>
      </c>
      <c r="R380" t="e">
        <f>'ES Raw Data'!S383</f>
        <v>#DIV/0!</v>
      </c>
      <c r="S380" t="e">
        <f>'ES Raw Data'!T383</f>
        <v>#DIV/0!</v>
      </c>
      <c r="T380" t="e">
        <f>'ES Raw Data'!U383</f>
        <v>#DIV/0!</v>
      </c>
      <c r="U380" t="e">
        <f>'ES Raw Data'!V383</f>
        <v>#DIV/0!</v>
      </c>
      <c r="V380" t="e">
        <f>'ES Raw Data'!W383</f>
        <v>#DIV/0!</v>
      </c>
    </row>
    <row r="381" spans="1:22">
      <c r="A381">
        <f>'ES Data Entry'!D382</f>
        <v>0</v>
      </c>
      <c r="B381">
        <f>'ES Data Entry'!E382</f>
        <v>0</v>
      </c>
      <c r="C381">
        <f>'ES Data Entry'!F382</f>
        <v>0</v>
      </c>
      <c r="D381" s="180" t="e">
        <f>'ES Data Entry'!#REF!</f>
        <v>#REF!</v>
      </c>
      <c r="E381" t="str" cm="1">
        <f t="array" ref="E381">_xlfn.IFS('ES Data Entry'!G382=0,"Kindergarten",'ES Data Entry'!G382=1,"1st Grade",'ES Data Entry'!G382=2,"2nd Grade",'ES Data Entry'!G382=3,"3rd Grade",'ES Data Entry'!G382=4,"4th Grade",'ES Data Entry'!G382=5,"5th Grade")</f>
        <v>Kindergarten</v>
      </c>
      <c r="F381" t="e">
        <f>'ES Data Entry'!#REF!</f>
        <v>#REF!</v>
      </c>
      <c r="G381" t="e" cm="1">
        <f t="array" ref="G381">_xlfn.IFS('ES Data Entry'!L382=2, "Virtual", 'ES Data Entry'!L382=1, "In-person",'ES Data Entry'!L382=3, "Hybrid")</f>
        <v>#N/A</v>
      </c>
      <c r="H381" t="e" cm="1">
        <f t="array" ref="H381">_xlfn.IFS('ES Data Entry'!H382= 1, "American Indian/Alaskan Native", 'ES Data Entry'!H382= 2, "Asian", 'ES Data Entry'!H382= 3, "Native Hawaiian/Pacific Islander", 'ES Data Entry'!H382= 4, "Black/African American",'ES Data Entry'!H382= 5,  "White", 'ES Data Entry'!H382= 6, "Other", 'ES Data Entry'!H382= 7, "Two races or more", 'ES Data Entry'!H382= 8, "Unknown")</f>
        <v>#N/A</v>
      </c>
      <c r="I381" t="e" cm="1">
        <f t="array" ref="I381">_xlfn.IFS('ES Data Entry'!I382=1, "Hispanic/Latino", 'ES Data Entry'!I382=2, "Not Hispanic/Latino", 'ES Data Entry'!I382=3, "Other")</f>
        <v>#N/A</v>
      </c>
      <c r="J381" t="e" cm="1">
        <f t="array" ref="J381">_xlfn.IFS('ES Data Entry'!J382= 1, "Male", 'ES Data Entry'!J382= 2, "Female", 'ES Data Entry'!J382= 3, "Transgender Male", 'ES Data Entry'!J382= 4, "Transgender Female",'ES Data Entry'!J382= 5, "Non-binary", 'ES Data Entry'!J382= 6, "Other", 'ES Data Entry'!J382= 7, "Unknown")</f>
        <v>#N/A</v>
      </c>
      <c r="K381" s="180">
        <f>'ES Data Entry'!K382</f>
        <v>0</v>
      </c>
      <c r="L381" s="291" t="e">
        <f>'ES Data Entry'!#REF!</f>
        <v>#REF!</v>
      </c>
      <c r="M381" t="e">
        <f>'ES Raw Data'!N384</f>
        <v>#DIV/0!</v>
      </c>
      <c r="N381" t="e">
        <f>'ES Raw Data'!O384</f>
        <v>#DIV/0!</v>
      </c>
      <c r="O381" t="e">
        <f>'ES Raw Data'!P384</f>
        <v>#DIV/0!</v>
      </c>
      <c r="P381" t="e">
        <f>'ES Raw Data'!Q384</f>
        <v>#DIV/0!</v>
      </c>
      <c r="Q381" t="e">
        <f>'ES Raw Data'!R384</f>
        <v>#DIV/0!</v>
      </c>
      <c r="R381" t="e">
        <f>'ES Raw Data'!S384</f>
        <v>#DIV/0!</v>
      </c>
      <c r="S381" t="e">
        <f>'ES Raw Data'!T384</f>
        <v>#DIV/0!</v>
      </c>
      <c r="T381" t="e">
        <f>'ES Raw Data'!U384</f>
        <v>#DIV/0!</v>
      </c>
      <c r="U381" t="e">
        <f>'ES Raw Data'!V384</f>
        <v>#DIV/0!</v>
      </c>
      <c r="V381" t="e">
        <f>'ES Raw Data'!W384</f>
        <v>#DIV/0!</v>
      </c>
    </row>
    <row r="382" spans="1:22">
      <c r="A382">
        <f>'ES Data Entry'!D383</f>
        <v>0</v>
      </c>
      <c r="B382">
        <f>'ES Data Entry'!E383</f>
        <v>0</v>
      </c>
      <c r="C382">
        <f>'ES Data Entry'!F383</f>
        <v>0</v>
      </c>
      <c r="D382" s="180" t="e">
        <f>'ES Data Entry'!#REF!</f>
        <v>#REF!</v>
      </c>
      <c r="E382" t="str" cm="1">
        <f t="array" ref="E382">_xlfn.IFS('ES Data Entry'!G383=0,"Kindergarten",'ES Data Entry'!G383=1,"1st Grade",'ES Data Entry'!G383=2,"2nd Grade",'ES Data Entry'!G383=3,"3rd Grade",'ES Data Entry'!G383=4,"4th Grade",'ES Data Entry'!G383=5,"5th Grade")</f>
        <v>Kindergarten</v>
      </c>
      <c r="F382" t="e">
        <f>'ES Data Entry'!#REF!</f>
        <v>#REF!</v>
      </c>
      <c r="G382" t="e" cm="1">
        <f t="array" ref="G382">_xlfn.IFS('ES Data Entry'!L383=2, "Virtual", 'ES Data Entry'!L383=1, "In-person",'ES Data Entry'!L383=3, "Hybrid")</f>
        <v>#N/A</v>
      </c>
      <c r="H382" t="e" cm="1">
        <f t="array" ref="H382">_xlfn.IFS('ES Data Entry'!H383= 1, "American Indian/Alaskan Native", 'ES Data Entry'!H383= 2, "Asian", 'ES Data Entry'!H383= 3, "Native Hawaiian/Pacific Islander", 'ES Data Entry'!H383= 4, "Black/African American",'ES Data Entry'!H383= 5,  "White", 'ES Data Entry'!H383= 6, "Other", 'ES Data Entry'!H383= 7, "Two races or more", 'ES Data Entry'!H383= 8, "Unknown")</f>
        <v>#N/A</v>
      </c>
      <c r="I382" t="e" cm="1">
        <f t="array" ref="I382">_xlfn.IFS('ES Data Entry'!I383=1, "Hispanic/Latino", 'ES Data Entry'!I383=2, "Not Hispanic/Latino", 'ES Data Entry'!I383=3, "Other")</f>
        <v>#N/A</v>
      </c>
      <c r="J382" t="e" cm="1">
        <f t="array" ref="J382">_xlfn.IFS('ES Data Entry'!J383= 1, "Male", 'ES Data Entry'!J383= 2, "Female", 'ES Data Entry'!J383= 3, "Transgender Male", 'ES Data Entry'!J383= 4, "Transgender Female",'ES Data Entry'!J383= 5, "Non-binary", 'ES Data Entry'!J383= 6, "Other", 'ES Data Entry'!J383= 7, "Unknown")</f>
        <v>#N/A</v>
      </c>
      <c r="K382" s="180">
        <f>'ES Data Entry'!K383</f>
        <v>0</v>
      </c>
      <c r="L382" s="291" t="e">
        <f>'ES Data Entry'!#REF!</f>
        <v>#REF!</v>
      </c>
      <c r="M382" t="e">
        <f>'ES Raw Data'!N385</f>
        <v>#DIV/0!</v>
      </c>
      <c r="N382" t="e">
        <f>'ES Raw Data'!O385</f>
        <v>#DIV/0!</v>
      </c>
      <c r="O382" t="e">
        <f>'ES Raw Data'!P385</f>
        <v>#DIV/0!</v>
      </c>
      <c r="P382" t="e">
        <f>'ES Raw Data'!Q385</f>
        <v>#DIV/0!</v>
      </c>
      <c r="Q382" t="e">
        <f>'ES Raw Data'!R385</f>
        <v>#DIV/0!</v>
      </c>
      <c r="R382" t="e">
        <f>'ES Raw Data'!S385</f>
        <v>#DIV/0!</v>
      </c>
      <c r="S382" t="e">
        <f>'ES Raw Data'!T385</f>
        <v>#DIV/0!</v>
      </c>
      <c r="T382" t="e">
        <f>'ES Raw Data'!U385</f>
        <v>#DIV/0!</v>
      </c>
      <c r="U382" t="e">
        <f>'ES Raw Data'!V385</f>
        <v>#DIV/0!</v>
      </c>
      <c r="V382" t="e">
        <f>'ES Raw Data'!W385</f>
        <v>#DIV/0!</v>
      </c>
    </row>
    <row r="383" spans="1:22">
      <c r="A383">
        <f>'ES Data Entry'!D384</f>
        <v>0</v>
      </c>
      <c r="B383">
        <f>'ES Data Entry'!E384</f>
        <v>0</v>
      </c>
      <c r="C383">
        <f>'ES Data Entry'!F384</f>
        <v>0</v>
      </c>
      <c r="D383" s="180" t="e">
        <f>'ES Data Entry'!#REF!</f>
        <v>#REF!</v>
      </c>
      <c r="E383" t="str" cm="1">
        <f t="array" ref="E383">_xlfn.IFS('ES Data Entry'!G384=0,"Kindergarten",'ES Data Entry'!G384=1,"1st Grade",'ES Data Entry'!G384=2,"2nd Grade",'ES Data Entry'!G384=3,"3rd Grade",'ES Data Entry'!G384=4,"4th Grade",'ES Data Entry'!G384=5,"5th Grade")</f>
        <v>Kindergarten</v>
      </c>
      <c r="F383" t="e">
        <f>'ES Data Entry'!#REF!</f>
        <v>#REF!</v>
      </c>
      <c r="G383" t="e" cm="1">
        <f t="array" ref="G383">_xlfn.IFS('ES Data Entry'!L384=2, "Virtual", 'ES Data Entry'!L384=1, "In-person",'ES Data Entry'!L384=3, "Hybrid")</f>
        <v>#N/A</v>
      </c>
      <c r="H383" t="e" cm="1">
        <f t="array" ref="H383">_xlfn.IFS('ES Data Entry'!H384= 1, "American Indian/Alaskan Native", 'ES Data Entry'!H384= 2, "Asian", 'ES Data Entry'!H384= 3, "Native Hawaiian/Pacific Islander", 'ES Data Entry'!H384= 4, "Black/African American",'ES Data Entry'!H384= 5,  "White", 'ES Data Entry'!H384= 6, "Other", 'ES Data Entry'!H384= 7, "Two races or more", 'ES Data Entry'!H384= 8, "Unknown")</f>
        <v>#N/A</v>
      </c>
      <c r="I383" t="e" cm="1">
        <f t="array" ref="I383">_xlfn.IFS('ES Data Entry'!I384=1, "Hispanic/Latino", 'ES Data Entry'!I384=2, "Not Hispanic/Latino", 'ES Data Entry'!I384=3, "Other")</f>
        <v>#N/A</v>
      </c>
      <c r="J383" t="e" cm="1">
        <f t="array" ref="J383">_xlfn.IFS('ES Data Entry'!J384= 1, "Male", 'ES Data Entry'!J384= 2, "Female", 'ES Data Entry'!J384= 3, "Transgender Male", 'ES Data Entry'!J384= 4, "Transgender Female",'ES Data Entry'!J384= 5, "Non-binary", 'ES Data Entry'!J384= 6, "Other", 'ES Data Entry'!J384= 7, "Unknown")</f>
        <v>#N/A</v>
      </c>
      <c r="K383" s="180">
        <f>'ES Data Entry'!K384</f>
        <v>0</v>
      </c>
      <c r="L383" s="291" t="e">
        <f>'ES Data Entry'!#REF!</f>
        <v>#REF!</v>
      </c>
      <c r="M383" t="e">
        <f>'ES Raw Data'!N386</f>
        <v>#DIV/0!</v>
      </c>
      <c r="N383" t="e">
        <f>'ES Raw Data'!O386</f>
        <v>#DIV/0!</v>
      </c>
      <c r="O383" t="e">
        <f>'ES Raw Data'!P386</f>
        <v>#DIV/0!</v>
      </c>
      <c r="P383" t="e">
        <f>'ES Raw Data'!Q386</f>
        <v>#DIV/0!</v>
      </c>
      <c r="Q383" t="e">
        <f>'ES Raw Data'!R386</f>
        <v>#DIV/0!</v>
      </c>
      <c r="R383" t="e">
        <f>'ES Raw Data'!S386</f>
        <v>#DIV/0!</v>
      </c>
      <c r="S383" t="e">
        <f>'ES Raw Data'!T386</f>
        <v>#DIV/0!</v>
      </c>
      <c r="T383" t="e">
        <f>'ES Raw Data'!U386</f>
        <v>#DIV/0!</v>
      </c>
      <c r="U383" t="e">
        <f>'ES Raw Data'!V386</f>
        <v>#DIV/0!</v>
      </c>
      <c r="V383" t="e">
        <f>'ES Raw Data'!W386</f>
        <v>#DIV/0!</v>
      </c>
    </row>
    <row r="384" spans="1:22">
      <c r="A384">
        <f>'ES Data Entry'!D385</f>
        <v>0</v>
      </c>
      <c r="B384">
        <f>'ES Data Entry'!E385</f>
        <v>0</v>
      </c>
      <c r="C384">
        <f>'ES Data Entry'!F385</f>
        <v>0</v>
      </c>
      <c r="D384" s="180" t="e">
        <f>'ES Data Entry'!#REF!</f>
        <v>#REF!</v>
      </c>
      <c r="E384" t="str" cm="1">
        <f t="array" ref="E384">_xlfn.IFS('ES Data Entry'!G385=0,"Kindergarten",'ES Data Entry'!G385=1,"1st Grade",'ES Data Entry'!G385=2,"2nd Grade",'ES Data Entry'!G385=3,"3rd Grade",'ES Data Entry'!G385=4,"4th Grade",'ES Data Entry'!G385=5,"5th Grade")</f>
        <v>Kindergarten</v>
      </c>
      <c r="F384" t="e">
        <f>'ES Data Entry'!#REF!</f>
        <v>#REF!</v>
      </c>
      <c r="G384" t="e" cm="1">
        <f t="array" ref="G384">_xlfn.IFS('ES Data Entry'!L385=2, "Virtual", 'ES Data Entry'!L385=1, "In-person",'ES Data Entry'!L385=3, "Hybrid")</f>
        <v>#N/A</v>
      </c>
      <c r="H384" t="e" cm="1">
        <f t="array" ref="H384">_xlfn.IFS('ES Data Entry'!H385= 1, "American Indian/Alaskan Native", 'ES Data Entry'!H385= 2, "Asian", 'ES Data Entry'!H385= 3, "Native Hawaiian/Pacific Islander", 'ES Data Entry'!H385= 4, "Black/African American",'ES Data Entry'!H385= 5,  "White", 'ES Data Entry'!H385= 6, "Other", 'ES Data Entry'!H385= 7, "Two races or more", 'ES Data Entry'!H385= 8, "Unknown")</f>
        <v>#N/A</v>
      </c>
      <c r="I384" t="e" cm="1">
        <f t="array" ref="I384">_xlfn.IFS('ES Data Entry'!I385=1, "Hispanic/Latino", 'ES Data Entry'!I385=2, "Not Hispanic/Latino", 'ES Data Entry'!I385=3, "Other")</f>
        <v>#N/A</v>
      </c>
      <c r="J384" t="e" cm="1">
        <f t="array" ref="J384">_xlfn.IFS('ES Data Entry'!J385= 1, "Male", 'ES Data Entry'!J385= 2, "Female", 'ES Data Entry'!J385= 3, "Transgender Male", 'ES Data Entry'!J385= 4, "Transgender Female",'ES Data Entry'!J385= 5, "Non-binary", 'ES Data Entry'!J385= 6, "Other", 'ES Data Entry'!J385= 7, "Unknown")</f>
        <v>#N/A</v>
      </c>
      <c r="K384" s="180">
        <f>'ES Data Entry'!K385</f>
        <v>0</v>
      </c>
      <c r="L384" s="291" t="e">
        <f>'ES Data Entry'!#REF!</f>
        <v>#REF!</v>
      </c>
      <c r="M384" t="e">
        <f>'ES Raw Data'!N387</f>
        <v>#DIV/0!</v>
      </c>
      <c r="N384" t="e">
        <f>'ES Raw Data'!O387</f>
        <v>#DIV/0!</v>
      </c>
      <c r="O384" t="e">
        <f>'ES Raw Data'!P387</f>
        <v>#DIV/0!</v>
      </c>
      <c r="P384" t="e">
        <f>'ES Raw Data'!Q387</f>
        <v>#DIV/0!</v>
      </c>
      <c r="Q384" t="e">
        <f>'ES Raw Data'!R387</f>
        <v>#DIV/0!</v>
      </c>
      <c r="R384" t="e">
        <f>'ES Raw Data'!S387</f>
        <v>#DIV/0!</v>
      </c>
      <c r="S384" t="e">
        <f>'ES Raw Data'!T387</f>
        <v>#DIV/0!</v>
      </c>
      <c r="T384" t="e">
        <f>'ES Raw Data'!U387</f>
        <v>#DIV/0!</v>
      </c>
      <c r="U384" t="e">
        <f>'ES Raw Data'!V387</f>
        <v>#DIV/0!</v>
      </c>
      <c r="V384" t="e">
        <f>'ES Raw Data'!W387</f>
        <v>#DIV/0!</v>
      </c>
    </row>
    <row r="385" spans="1:22">
      <c r="A385">
        <f>'ES Data Entry'!D386</f>
        <v>0</v>
      </c>
      <c r="B385">
        <f>'ES Data Entry'!E386</f>
        <v>0</v>
      </c>
      <c r="C385">
        <f>'ES Data Entry'!F386</f>
        <v>0</v>
      </c>
      <c r="D385" s="180" t="e">
        <f>'ES Data Entry'!#REF!</f>
        <v>#REF!</v>
      </c>
      <c r="E385" t="str" cm="1">
        <f t="array" ref="E385">_xlfn.IFS('ES Data Entry'!G386=0,"Kindergarten",'ES Data Entry'!G386=1,"1st Grade",'ES Data Entry'!G386=2,"2nd Grade",'ES Data Entry'!G386=3,"3rd Grade",'ES Data Entry'!G386=4,"4th Grade",'ES Data Entry'!G386=5,"5th Grade")</f>
        <v>Kindergarten</v>
      </c>
      <c r="F385" t="e">
        <f>'ES Data Entry'!#REF!</f>
        <v>#REF!</v>
      </c>
      <c r="G385" t="e" cm="1">
        <f t="array" ref="G385">_xlfn.IFS('ES Data Entry'!L386=2, "Virtual", 'ES Data Entry'!L386=1, "In-person",'ES Data Entry'!L386=3, "Hybrid")</f>
        <v>#N/A</v>
      </c>
      <c r="H385" t="e" cm="1">
        <f t="array" ref="H385">_xlfn.IFS('ES Data Entry'!H386= 1, "American Indian/Alaskan Native", 'ES Data Entry'!H386= 2, "Asian", 'ES Data Entry'!H386= 3, "Native Hawaiian/Pacific Islander", 'ES Data Entry'!H386= 4, "Black/African American",'ES Data Entry'!H386= 5,  "White", 'ES Data Entry'!H386= 6, "Other", 'ES Data Entry'!H386= 7, "Two races or more", 'ES Data Entry'!H386= 8, "Unknown")</f>
        <v>#N/A</v>
      </c>
      <c r="I385" t="e" cm="1">
        <f t="array" ref="I385">_xlfn.IFS('ES Data Entry'!I386=1, "Hispanic/Latino", 'ES Data Entry'!I386=2, "Not Hispanic/Latino", 'ES Data Entry'!I386=3, "Other")</f>
        <v>#N/A</v>
      </c>
      <c r="J385" t="e" cm="1">
        <f t="array" ref="J385">_xlfn.IFS('ES Data Entry'!J386= 1, "Male", 'ES Data Entry'!J386= 2, "Female", 'ES Data Entry'!J386= 3, "Transgender Male", 'ES Data Entry'!J386= 4, "Transgender Female",'ES Data Entry'!J386= 5, "Non-binary", 'ES Data Entry'!J386= 6, "Other", 'ES Data Entry'!J386= 7, "Unknown")</f>
        <v>#N/A</v>
      </c>
      <c r="K385" s="180">
        <f>'ES Data Entry'!K386</f>
        <v>0</v>
      </c>
      <c r="L385" s="291" t="e">
        <f>'ES Data Entry'!#REF!</f>
        <v>#REF!</v>
      </c>
      <c r="M385" t="e">
        <f>'ES Raw Data'!N388</f>
        <v>#DIV/0!</v>
      </c>
      <c r="N385" t="e">
        <f>'ES Raw Data'!O388</f>
        <v>#DIV/0!</v>
      </c>
      <c r="O385" t="e">
        <f>'ES Raw Data'!P388</f>
        <v>#DIV/0!</v>
      </c>
      <c r="P385" t="e">
        <f>'ES Raw Data'!Q388</f>
        <v>#DIV/0!</v>
      </c>
      <c r="Q385" t="e">
        <f>'ES Raw Data'!R388</f>
        <v>#DIV/0!</v>
      </c>
      <c r="R385" t="e">
        <f>'ES Raw Data'!S388</f>
        <v>#DIV/0!</v>
      </c>
      <c r="S385" t="e">
        <f>'ES Raw Data'!T388</f>
        <v>#DIV/0!</v>
      </c>
      <c r="T385" t="e">
        <f>'ES Raw Data'!U388</f>
        <v>#DIV/0!</v>
      </c>
      <c r="U385" t="e">
        <f>'ES Raw Data'!V388</f>
        <v>#DIV/0!</v>
      </c>
      <c r="V385" t="e">
        <f>'ES Raw Data'!W388</f>
        <v>#DIV/0!</v>
      </c>
    </row>
    <row r="386" spans="1:22">
      <c r="A386">
        <f>'ES Data Entry'!D387</f>
        <v>0</v>
      </c>
      <c r="B386">
        <f>'ES Data Entry'!E387</f>
        <v>0</v>
      </c>
      <c r="C386">
        <f>'ES Data Entry'!F387</f>
        <v>0</v>
      </c>
      <c r="D386" s="180" t="e">
        <f>'ES Data Entry'!#REF!</f>
        <v>#REF!</v>
      </c>
      <c r="E386" t="str" cm="1">
        <f t="array" ref="E386">_xlfn.IFS('ES Data Entry'!G387=0,"Kindergarten",'ES Data Entry'!G387=1,"1st Grade",'ES Data Entry'!G387=2,"2nd Grade",'ES Data Entry'!G387=3,"3rd Grade",'ES Data Entry'!G387=4,"4th Grade",'ES Data Entry'!G387=5,"5th Grade")</f>
        <v>Kindergarten</v>
      </c>
      <c r="F386" t="e">
        <f>'ES Data Entry'!#REF!</f>
        <v>#REF!</v>
      </c>
      <c r="G386" t="e" cm="1">
        <f t="array" ref="G386">_xlfn.IFS('ES Data Entry'!L387=2, "Virtual", 'ES Data Entry'!L387=1, "In-person",'ES Data Entry'!L387=3, "Hybrid")</f>
        <v>#N/A</v>
      </c>
      <c r="H386" t="e" cm="1">
        <f t="array" ref="H386">_xlfn.IFS('ES Data Entry'!H387= 1, "American Indian/Alaskan Native", 'ES Data Entry'!H387= 2, "Asian", 'ES Data Entry'!H387= 3, "Native Hawaiian/Pacific Islander", 'ES Data Entry'!H387= 4, "Black/African American",'ES Data Entry'!H387= 5,  "White", 'ES Data Entry'!H387= 6, "Other", 'ES Data Entry'!H387= 7, "Two races or more", 'ES Data Entry'!H387= 8, "Unknown")</f>
        <v>#N/A</v>
      </c>
      <c r="I386" t="e" cm="1">
        <f t="array" ref="I386">_xlfn.IFS('ES Data Entry'!I387=1, "Hispanic/Latino", 'ES Data Entry'!I387=2, "Not Hispanic/Latino", 'ES Data Entry'!I387=3, "Other")</f>
        <v>#N/A</v>
      </c>
      <c r="J386" t="e" cm="1">
        <f t="array" ref="J386">_xlfn.IFS('ES Data Entry'!J387= 1, "Male", 'ES Data Entry'!J387= 2, "Female", 'ES Data Entry'!J387= 3, "Transgender Male", 'ES Data Entry'!J387= 4, "Transgender Female",'ES Data Entry'!J387= 5, "Non-binary", 'ES Data Entry'!J387= 6, "Other", 'ES Data Entry'!J387= 7, "Unknown")</f>
        <v>#N/A</v>
      </c>
      <c r="K386" s="180">
        <f>'ES Data Entry'!K387</f>
        <v>0</v>
      </c>
      <c r="L386" s="291" t="e">
        <f>'ES Data Entry'!#REF!</f>
        <v>#REF!</v>
      </c>
      <c r="M386" t="e">
        <f>'ES Raw Data'!N389</f>
        <v>#DIV/0!</v>
      </c>
      <c r="N386" t="e">
        <f>'ES Raw Data'!O389</f>
        <v>#DIV/0!</v>
      </c>
      <c r="O386" t="e">
        <f>'ES Raw Data'!P389</f>
        <v>#DIV/0!</v>
      </c>
      <c r="P386" t="e">
        <f>'ES Raw Data'!Q389</f>
        <v>#DIV/0!</v>
      </c>
      <c r="Q386" t="e">
        <f>'ES Raw Data'!R389</f>
        <v>#DIV/0!</v>
      </c>
      <c r="R386" t="e">
        <f>'ES Raw Data'!S389</f>
        <v>#DIV/0!</v>
      </c>
      <c r="S386" t="e">
        <f>'ES Raw Data'!T389</f>
        <v>#DIV/0!</v>
      </c>
      <c r="T386" t="e">
        <f>'ES Raw Data'!U389</f>
        <v>#DIV/0!</v>
      </c>
      <c r="U386" t="e">
        <f>'ES Raw Data'!V389</f>
        <v>#DIV/0!</v>
      </c>
      <c r="V386" t="e">
        <f>'ES Raw Data'!W389</f>
        <v>#DIV/0!</v>
      </c>
    </row>
    <row r="387" spans="1:22">
      <c r="A387">
        <f>'ES Data Entry'!D388</f>
        <v>0</v>
      </c>
      <c r="B387">
        <f>'ES Data Entry'!E388</f>
        <v>0</v>
      </c>
      <c r="C387">
        <f>'ES Data Entry'!F388</f>
        <v>0</v>
      </c>
      <c r="D387" s="180" t="e">
        <f>'ES Data Entry'!#REF!</f>
        <v>#REF!</v>
      </c>
      <c r="E387" t="str" cm="1">
        <f t="array" ref="E387">_xlfn.IFS('ES Data Entry'!G388=0,"Kindergarten",'ES Data Entry'!G388=1,"1st Grade",'ES Data Entry'!G388=2,"2nd Grade",'ES Data Entry'!G388=3,"3rd Grade",'ES Data Entry'!G388=4,"4th Grade",'ES Data Entry'!G388=5,"5th Grade")</f>
        <v>Kindergarten</v>
      </c>
      <c r="F387" t="e">
        <f>'ES Data Entry'!#REF!</f>
        <v>#REF!</v>
      </c>
      <c r="G387" t="e" cm="1">
        <f t="array" ref="G387">_xlfn.IFS('ES Data Entry'!L388=2, "Virtual", 'ES Data Entry'!L388=1, "In-person",'ES Data Entry'!L388=3, "Hybrid")</f>
        <v>#N/A</v>
      </c>
      <c r="H387" t="e" cm="1">
        <f t="array" ref="H387">_xlfn.IFS('ES Data Entry'!H388= 1, "American Indian/Alaskan Native", 'ES Data Entry'!H388= 2, "Asian", 'ES Data Entry'!H388= 3, "Native Hawaiian/Pacific Islander", 'ES Data Entry'!H388= 4, "Black/African American",'ES Data Entry'!H388= 5,  "White", 'ES Data Entry'!H388= 6, "Other", 'ES Data Entry'!H388= 7, "Two races or more", 'ES Data Entry'!H388= 8, "Unknown")</f>
        <v>#N/A</v>
      </c>
      <c r="I387" t="e" cm="1">
        <f t="array" ref="I387">_xlfn.IFS('ES Data Entry'!I388=1, "Hispanic/Latino", 'ES Data Entry'!I388=2, "Not Hispanic/Latino", 'ES Data Entry'!I388=3, "Other")</f>
        <v>#N/A</v>
      </c>
      <c r="J387" t="e" cm="1">
        <f t="array" ref="J387">_xlfn.IFS('ES Data Entry'!J388= 1, "Male", 'ES Data Entry'!J388= 2, "Female", 'ES Data Entry'!J388= 3, "Transgender Male", 'ES Data Entry'!J388= 4, "Transgender Female",'ES Data Entry'!J388= 5, "Non-binary", 'ES Data Entry'!J388= 6, "Other", 'ES Data Entry'!J388= 7, "Unknown")</f>
        <v>#N/A</v>
      </c>
      <c r="K387" s="180">
        <f>'ES Data Entry'!K388</f>
        <v>0</v>
      </c>
      <c r="L387" s="291" t="e">
        <f>'ES Data Entry'!#REF!</f>
        <v>#REF!</v>
      </c>
      <c r="M387" t="e">
        <f>'ES Raw Data'!N390</f>
        <v>#DIV/0!</v>
      </c>
      <c r="N387" t="e">
        <f>'ES Raw Data'!O390</f>
        <v>#DIV/0!</v>
      </c>
      <c r="O387" t="e">
        <f>'ES Raw Data'!P390</f>
        <v>#DIV/0!</v>
      </c>
      <c r="P387" t="e">
        <f>'ES Raw Data'!Q390</f>
        <v>#DIV/0!</v>
      </c>
      <c r="Q387" t="e">
        <f>'ES Raw Data'!R390</f>
        <v>#DIV/0!</v>
      </c>
      <c r="R387" t="e">
        <f>'ES Raw Data'!S390</f>
        <v>#DIV/0!</v>
      </c>
      <c r="S387" t="e">
        <f>'ES Raw Data'!T390</f>
        <v>#DIV/0!</v>
      </c>
      <c r="T387" t="e">
        <f>'ES Raw Data'!U390</f>
        <v>#DIV/0!</v>
      </c>
      <c r="U387" t="e">
        <f>'ES Raw Data'!V390</f>
        <v>#DIV/0!</v>
      </c>
      <c r="V387" t="e">
        <f>'ES Raw Data'!W390</f>
        <v>#DIV/0!</v>
      </c>
    </row>
    <row r="388" spans="1:22">
      <c r="A388">
        <f>'ES Data Entry'!D389</f>
        <v>0</v>
      </c>
      <c r="B388">
        <f>'ES Data Entry'!E389</f>
        <v>0</v>
      </c>
      <c r="C388">
        <f>'ES Data Entry'!F389</f>
        <v>0</v>
      </c>
      <c r="D388" s="180" t="e">
        <f>'ES Data Entry'!#REF!</f>
        <v>#REF!</v>
      </c>
      <c r="E388" t="str" cm="1">
        <f t="array" ref="E388">_xlfn.IFS('ES Data Entry'!G389=0,"Kindergarten",'ES Data Entry'!G389=1,"1st Grade",'ES Data Entry'!G389=2,"2nd Grade",'ES Data Entry'!G389=3,"3rd Grade",'ES Data Entry'!G389=4,"4th Grade",'ES Data Entry'!G389=5,"5th Grade")</f>
        <v>Kindergarten</v>
      </c>
      <c r="F388" t="e">
        <f>'ES Data Entry'!#REF!</f>
        <v>#REF!</v>
      </c>
      <c r="G388" t="e" cm="1">
        <f t="array" ref="G388">_xlfn.IFS('ES Data Entry'!L389=2, "Virtual", 'ES Data Entry'!L389=1, "In-person",'ES Data Entry'!L389=3, "Hybrid")</f>
        <v>#N/A</v>
      </c>
      <c r="H388" t="e" cm="1">
        <f t="array" ref="H388">_xlfn.IFS('ES Data Entry'!H389= 1, "American Indian/Alaskan Native", 'ES Data Entry'!H389= 2, "Asian", 'ES Data Entry'!H389= 3, "Native Hawaiian/Pacific Islander", 'ES Data Entry'!H389= 4, "Black/African American",'ES Data Entry'!H389= 5,  "White", 'ES Data Entry'!H389= 6, "Other", 'ES Data Entry'!H389= 7, "Two races or more", 'ES Data Entry'!H389= 8, "Unknown")</f>
        <v>#N/A</v>
      </c>
      <c r="I388" t="e" cm="1">
        <f t="array" ref="I388">_xlfn.IFS('ES Data Entry'!I389=1, "Hispanic/Latino", 'ES Data Entry'!I389=2, "Not Hispanic/Latino", 'ES Data Entry'!I389=3, "Other")</f>
        <v>#N/A</v>
      </c>
      <c r="J388" t="e" cm="1">
        <f t="array" ref="J388">_xlfn.IFS('ES Data Entry'!J389= 1, "Male", 'ES Data Entry'!J389= 2, "Female", 'ES Data Entry'!J389= 3, "Transgender Male", 'ES Data Entry'!J389= 4, "Transgender Female",'ES Data Entry'!J389= 5, "Non-binary", 'ES Data Entry'!J389= 6, "Other", 'ES Data Entry'!J389= 7, "Unknown")</f>
        <v>#N/A</v>
      </c>
      <c r="K388" s="180">
        <f>'ES Data Entry'!K389</f>
        <v>0</v>
      </c>
      <c r="L388" s="291" t="e">
        <f>'ES Data Entry'!#REF!</f>
        <v>#REF!</v>
      </c>
      <c r="M388" t="e">
        <f>'ES Raw Data'!N391</f>
        <v>#DIV/0!</v>
      </c>
      <c r="N388" t="e">
        <f>'ES Raw Data'!O391</f>
        <v>#DIV/0!</v>
      </c>
      <c r="O388" t="e">
        <f>'ES Raw Data'!P391</f>
        <v>#DIV/0!</v>
      </c>
      <c r="P388" t="e">
        <f>'ES Raw Data'!Q391</f>
        <v>#DIV/0!</v>
      </c>
      <c r="Q388" t="e">
        <f>'ES Raw Data'!R391</f>
        <v>#DIV/0!</v>
      </c>
      <c r="R388" t="e">
        <f>'ES Raw Data'!S391</f>
        <v>#DIV/0!</v>
      </c>
      <c r="S388" t="e">
        <f>'ES Raw Data'!T391</f>
        <v>#DIV/0!</v>
      </c>
      <c r="T388" t="e">
        <f>'ES Raw Data'!U391</f>
        <v>#DIV/0!</v>
      </c>
      <c r="U388" t="e">
        <f>'ES Raw Data'!V391</f>
        <v>#DIV/0!</v>
      </c>
      <c r="V388" t="e">
        <f>'ES Raw Data'!W391</f>
        <v>#DIV/0!</v>
      </c>
    </row>
    <row r="389" spans="1:22">
      <c r="A389">
        <f>'ES Data Entry'!D390</f>
        <v>0</v>
      </c>
      <c r="B389">
        <f>'ES Data Entry'!E390</f>
        <v>0</v>
      </c>
      <c r="C389">
        <f>'ES Data Entry'!F390</f>
        <v>0</v>
      </c>
      <c r="D389" s="180" t="e">
        <f>'ES Data Entry'!#REF!</f>
        <v>#REF!</v>
      </c>
      <c r="E389" t="str" cm="1">
        <f t="array" ref="E389">_xlfn.IFS('ES Data Entry'!G390=0,"Kindergarten",'ES Data Entry'!G390=1,"1st Grade",'ES Data Entry'!G390=2,"2nd Grade",'ES Data Entry'!G390=3,"3rd Grade",'ES Data Entry'!G390=4,"4th Grade",'ES Data Entry'!G390=5,"5th Grade")</f>
        <v>Kindergarten</v>
      </c>
      <c r="F389" t="e">
        <f>'ES Data Entry'!#REF!</f>
        <v>#REF!</v>
      </c>
      <c r="G389" t="e" cm="1">
        <f t="array" ref="G389">_xlfn.IFS('ES Data Entry'!L390=2, "Virtual", 'ES Data Entry'!L390=1, "In-person",'ES Data Entry'!L390=3, "Hybrid")</f>
        <v>#N/A</v>
      </c>
      <c r="H389" t="e" cm="1">
        <f t="array" ref="H389">_xlfn.IFS('ES Data Entry'!H390= 1, "American Indian/Alaskan Native", 'ES Data Entry'!H390= 2, "Asian", 'ES Data Entry'!H390= 3, "Native Hawaiian/Pacific Islander", 'ES Data Entry'!H390= 4, "Black/African American",'ES Data Entry'!H390= 5,  "White", 'ES Data Entry'!H390= 6, "Other", 'ES Data Entry'!H390= 7, "Two races or more", 'ES Data Entry'!H390= 8, "Unknown")</f>
        <v>#N/A</v>
      </c>
      <c r="I389" t="e" cm="1">
        <f t="array" ref="I389">_xlfn.IFS('ES Data Entry'!I390=1, "Hispanic/Latino", 'ES Data Entry'!I390=2, "Not Hispanic/Latino", 'ES Data Entry'!I390=3, "Other")</f>
        <v>#N/A</v>
      </c>
      <c r="J389" t="e" cm="1">
        <f t="array" ref="J389">_xlfn.IFS('ES Data Entry'!J390= 1, "Male", 'ES Data Entry'!J390= 2, "Female", 'ES Data Entry'!J390= 3, "Transgender Male", 'ES Data Entry'!J390= 4, "Transgender Female",'ES Data Entry'!J390= 5, "Non-binary", 'ES Data Entry'!J390= 6, "Other", 'ES Data Entry'!J390= 7, "Unknown")</f>
        <v>#N/A</v>
      </c>
      <c r="K389" s="180">
        <f>'ES Data Entry'!K390</f>
        <v>0</v>
      </c>
      <c r="L389" s="291" t="e">
        <f>'ES Data Entry'!#REF!</f>
        <v>#REF!</v>
      </c>
      <c r="M389" t="e">
        <f>'ES Raw Data'!N392</f>
        <v>#DIV/0!</v>
      </c>
      <c r="N389" t="e">
        <f>'ES Raw Data'!O392</f>
        <v>#DIV/0!</v>
      </c>
      <c r="O389" t="e">
        <f>'ES Raw Data'!P392</f>
        <v>#DIV/0!</v>
      </c>
      <c r="P389" t="e">
        <f>'ES Raw Data'!Q392</f>
        <v>#DIV/0!</v>
      </c>
      <c r="Q389" t="e">
        <f>'ES Raw Data'!R392</f>
        <v>#DIV/0!</v>
      </c>
      <c r="R389" t="e">
        <f>'ES Raw Data'!S392</f>
        <v>#DIV/0!</v>
      </c>
      <c r="S389" t="e">
        <f>'ES Raw Data'!T392</f>
        <v>#DIV/0!</v>
      </c>
      <c r="T389" t="e">
        <f>'ES Raw Data'!U392</f>
        <v>#DIV/0!</v>
      </c>
      <c r="U389" t="e">
        <f>'ES Raw Data'!V392</f>
        <v>#DIV/0!</v>
      </c>
      <c r="V389" t="e">
        <f>'ES Raw Data'!W392</f>
        <v>#DIV/0!</v>
      </c>
    </row>
    <row r="390" spans="1:22">
      <c r="A390">
        <f>'ES Data Entry'!D391</f>
        <v>0</v>
      </c>
      <c r="B390">
        <f>'ES Data Entry'!E391</f>
        <v>0</v>
      </c>
      <c r="C390">
        <f>'ES Data Entry'!F391</f>
        <v>0</v>
      </c>
      <c r="D390" s="180" t="e">
        <f>'ES Data Entry'!#REF!</f>
        <v>#REF!</v>
      </c>
      <c r="E390" t="str" cm="1">
        <f t="array" ref="E390">_xlfn.IFS('ES Data Entry'!G391=0,"Kindergarten",'ES Data Entry'!G391=1,"1st Grade",'ES Data Entry'!G391=2,"2nd Grade",'ES Data Entry'!G391=3,"3rd Grade",'ES Data Entry'!G391=4,"4th Grade",'ES Data Entry'!G391=5,"5th Grade")</f>
        <v>Kindergarten</v>
      </c>
      <c r="F390" t="e">
        <f>'ES Data Entry'!#REF!</f>
        <v>#REF!</v>
      </c>
      <c r="G390" t="e" cm="1">
        <f t="array" ref="G390">_xlfn.IFS('ES Data Entry'!L391=2, "Virtual", 'ES Data Entry'!L391=1, "In-person",'ES Data Entry'!L391=3, "Hybrid")</f>
        <v>#N/A</v>
      </c>
      <c r="H390" t="e" cm="1">
        <f t="array" ref="H390">_xlfn.IFS('ES Data Entry'!H391= 1, "American Indian/Alaskan Native", 'ES Data Entry'!H391= 2, "Asian", 'ES Data Entry'!H391= 3, "Native Hawaiian/Pacific Islander", 'ES Data Entry'!H391= 4, "Black/African American",'ES Data Entry'!H391= 5,  "White", 'ES Data Entry'!H391= 6, "Other", 'ES Data Entry'!H391= 7, "Two races or more", 'ES Data Entry'!H391= 8, "Unknown")</f>
        <v>#N/A</v>
      </c>
      <c r="I390" t="e" cm="1">
        <f t="array" ref="I390">_xlfn.IFS('ES Data Entry'!I391=1, "Hispanic/Latino", 'ES Data Entry'!I391=2, "Not Hispanic/Latino", 'ES Data Entry'!I391=3, "Other")</f>
        <v>#N/A</v>
      </c>
      <c r="J390" t="e" cm="1">
        <f t="array" ref="J390">_xlfn.IFS('ES Data Entry'!J391= 1, "Male", 'ES Data Entry'!J391= 2, "Female", 'ES Data Entry'!J391= 3, "Transgender Male", 'ES Data Entry'!J391= 4, "Transgender Female",'ES Data Entry'!J391= 5, "Non-binary", 'ES Data Entry'!J391= 6, "Other", 'ES Data Entry'!J391= 7, "Unknown")</f>
        <v>#N/A</v>
      </c>
      <c r="K390" s="180">
        <f>'ES Data Entry'!K391</f>
        <v>0</v>
      </c>
      <c r="L390" s="291" t="e">
        <f>'ES Data Entry'!#REF!</f>
        <v>#REF!</v>
      </c>
      <c r="M390" t="e">
        <f>'ES Raw Data'!N393</f>
        <v>#DIV/0!</v>
      </c>
      <c r="N390" t="e">
        <f>'ES Raw Data'!O393</f>
        <v>#DIV/0!</v>
      </c>
      <c r="O390" t="e">
        <f>'ES Raw Data'!P393</f>
        <v>#DIV/0!</v>
      </c>
      <c r="P390" t="e">
        <f>'ES Raw Data'!Q393</f>
        <v>#DIV/0!</v>
      </c>
      <c r="Q390" t="e">
        <f>'ES Raw Data'!R393</f>
        <v>#DIV/0!</v>
      </c>
      <c r="R390" t="e">
        <f>'ES Raw Data'!S393</f>
        <v>#DIV/0!</v>
      </c>
      <c r="S390" t="e">
        <f>'ES Raw Data'!T393</f>
        <v>#DIV/0!</v>
      </c>
      <c r="T390" t="e">
        <f>'ES Raw Data'!U393</f>
        <v>#DIV/0!</v>
      </c>
      <c r="U390" t="e">
        <f>'ES Raw Data'!V393</f>
        <v>#DIV/0!</v>
      </c>
      <c r="V390" t="e">
        <f>'ES Raw Data'!W393</f>
        <v>#DIV/0!</v>
      </c>
    </row>
    <row r="391" spans="1:22">
      <c r="A391">
        <f>'ES Data Entry'!D392</f>
        <v>0</v>
      </c>
      <c r="B391">
        <f>'ES Data Entry'!E392</f>
        <v>0</v>
      </c>
      <c r="C391">
        <f>'ES Data Entry'!F392</f>
        <v>0</v>
      </c>
      <c r="D391" s="180" t="e">
        <f>'ES Data Entry'!#REF!</f>
        <v>#REF!</v>
      </c>
      <c r="E391" t="str" cm="1">
        <f t="array" ref="E391">_xlfn.IFS('ES Data Entry'!G392=0,"Kindergarten",'ES Data Entry'!G392=1,"1st Grade",'ES Data Entry'!G392=2,"2nd Grade",'ES Data Entry'!G392=3,"3rd Grade",'ES Data Entry'!G392=4,"4th Grade",'ES Data Entry'!G392=5,"5th Grade")</f>
        <v>Kindergarten</v>
      </c>
      <c r="F391" t="e">
        <f>'ES Data Entry'!#REF!</f>
        <v>#REF!</v>
      </c>
      <c r="G391" t="e" cm="1">
        <f t="array" ref="G391">_xlfn.IFS('ES Data Entry'!L392=2, "Virtual", 'ES Data Entry'!L392=1, "In-person",'ES Data Entry'!L392=3, "Hybrid")</f>
        <v>#N/A</v>
      </c>
      <c r="H391" t="e" cm="1">
        <f t="array" ref="H391">_xlfn.IFS('ES Data Entry'!H392= 1, "American Indian/Alaskan Native", 'ES Data Entry'!H392= 2, "Asian", 'ES Data Entry'!H392= 3, "Native Hawaiian/Pacific Islander", 'ES Data Entry'!H392= 4, "Black/African American",'ES Data Entry'!H392= 5,  "White", 'ES Data Entry'!H392= 6, "Other", 'ES Data Entry'!H392= 7, "Two races or more", 'ES Data Entry'!H392= 8, "Unknown")</f>
        <v>#N/A</v>
      </c>
      <c r="I391" t="e" cm="1">
        <f t="array" ref="I391">_xlfn.IFS('ES Data Entry'!I392=1, "Hispanic/Latino", 'ES Data Entry'!I392=2, "Not Hispanic/Latino", 'ES Data Entry'!I392=3, "Other")</f>
        <v>#N/A</v>
      </c>
      <c r="J391" t="e" cm="1">
        <f t="array" ref="J391">_xlfn.IFS('ES Data Entry'!J392= 1, "Male", 'ES Data Entry'!J392= 2, "Female", 'ES Data Entry'!J392= 3, "Transgender Male", 'ES Data Entry'!J392= 4, "Transgender Female",'ES Data Entry'!J392= 5, "Non-binary", 'ES Data Entry'!J392= 6, "Other", 'ES Data Entry'!J392= 7, "Unknown")</f>
        <v>#N/A</v>
      </c>
      <c r="K391" s="180">
        <f>'ES Data Entry'!K392</f>
        <v>0</v>
      </c>
      <c r="L391" s="291" t="e">
        <f>'ES Data Entry'!#REF!</f>
        <v>#REF!</v>
      </c>
      <c r="M391" t="e">
        <f>'ES Raw Data'!N394</f>
        <v>#DIV/0!</v>
      </c>
      <c r="N391" t="e">
        <f>'ES Raw Data'!O394</f>
        <v>#DIV/0!</v>
      </c>
      <c r="O391" t="e">
        <f>'ES Raw Data'!P394</f>
        <v>#DIV/0!</v>
      </c>
      <c r="P391" t="e">
        <f>'ES Raw Data'!Q394</f>
        <v>#DIV/0!</v>
      </c>
      <c r="Q391" t="e">
        <f>'ES Raw Data'!R394</f>
        <v>#DIV/0!</v>
      </c>
      <c r="R391" t="e">
        <f>'ES Raw Data'!S394</f>
        <v>#DIV/0!</v>
      </c>
      <c r="S391" t="e">
        <f>'ES Raw Data'!T394</f>
        <v>#DIV/0!</v>
      </c>
      <c r="T391" t="e">
        <f>'ES Raw Data'!U394</f>
        <v>#DIV/0!</v>
      </c>
      <c r="U391" t="e">
        <f>'ES Raw Data'!V394</f>
        <v>#DIV/0!</v>
      </c>
      <c r="V391" t="e">
        <f>'ES Raw Data'!W394</f>
        <v>#DIV/0!</v>
      </c>
    </row>
    <row r="392" spans="1:22">
      <c r="A392">
        <f>'ES Data Entry'!D393</f>
        <v>0</v>
      </c>
      <c r="B392">
        <f>'ES Data Entry'!E393</f>
        <v>0</v>
      </c>
      <c r="C392">
        <f>'ES Data Entry'!F393</f>
        <v>0</v>
      </c>
      <c r="D392" s="180" t="e">
        <f>'ES Data Entry'!#REF!</f>
        <v>#REF!</v>
      </c>
      <c r="E392" t="str" cm="1">
        <f t="array" ref="E392">_xlfn.IFS('ES Data Entry'!G393=0,"Kindergarten",'ES Data Entry'!G393=1,"1st Grade",'ES Data Entry'!G393=2,"2nd Grade",'ES Data Entry'!G393=3,"3rd Grade",'ES Data Entry'!G393=4,"4th Grade",'ES Data Entry'!G393=5,"5th Grade")</f>
        <v>Kindergarten</v>
      </c>
      <c r="F392" t="e">
        <f>'ES Data Entry'!#REF!</f>
        <v>#REF!</v>
      </c>
      <c r="G392" t="e" cm="1">
        <f t="array" ref="G392">_xlfn.IFS('ES Data Entry'!L393=2, "Virtual", 'ES Data Entry'!L393=1, "In-person",'ES Data Entry'!L393=3, "Hybrid")</f>
        <v>#N/A</v>
      </c>
      <c r="H392" t="e" cm="1">
        <f t="array" ref="H392">_xlfn.IFS('ES Data Entry'!H393= 1, "American Indian/Alaskan Native", 'ES Data Entry'!H393= 2, "Asian", 'ES Data Entry'!H393= 3, "Native Hawaiian/Pacific Islander", 'ES Data Entry'!H393= 4, "Black/African American",'ES Data Entry'!H393= 5,  "White", 'ES Data Entry'!H393= 6, "Other", 'ES Data Entry'!H393= 7, "Two races or more", 'ES Data Entry'!H393= 8, "Unknown")</f>
        <v>#N/A</v>
      </c>
      <c r="I392" t="e" cm="1">
        <f t="array" ref="I392">_xlfn.IFS('ES Data Entry'!I393=1, "Hispanic/Latino", 'ES Data Entry'!I393=2, "Not Hispanic/Latino", 'ES Data Entry'!I393=3, "Other")</f>
        <v>#N/A</v>
      </c>
      <c r="J392" t="e" cm="1">
        <f t="array" ref="J392">_xlfn.IFS('ES Data Entry'!J393= 1, "Male", 'ES Data Entry'!J393= 2, "Female", 'ES Data Entry'!J393= 3, "Transgender Male", 'ES Data Entry'!J393= 4, "Transgender Female",'ES Data Entry'!J393= 5, "Non-binary", 'ES Data Entry'!J393= 6, "Other", 'ES Data Entry'!J393= 7, "Unknown")</f>
        <v>#N/A</v>
      </c>
      <c r="K392" s="180">
        <f>'ES Data Entry'!K393</f>
        <v>0</v>
      </c>
      <c r="L392" s="291" t="e">
        <f>'ES Data Entry'!#REF!</f>
        <v>#REF!</v>
      </c>
      <c r="M392" t="e">
        <f>'ES Raw Data'!N395</f>
        <v>#DIV/0!</v>
      </c>
      <c r="N392" t="e">
        <f>'ES Raw Data'!O395</f>
        <v>#DIV/0!</v>
      </c>
      <c r="O392" t="e">
        <f>'ES Raw Data'!P395</f>
        <v>#DIV/0!</v>
      </c>
      <c r="P392" t="e">
        <f>'ES Raw Data'!Q395</f>
        <v>#DIV/0!</v>
      </c>
      <c r="Q392" t="e">
        <f>'ES Raw Data'!R395</f>
        <v>#DIV/0!</v>
      </c>
      <c r="R392" t="e">
        <f>'ES Raw Data'!S395</f>
        <v>#DIV/0!</v>
      </c>
      <c r="S392" t="e">
        <f>'ES Raw Data'!T395</f>
        <v>#DIV/0!</v>
      </c>
      <c r="T392" t="e">
        <f>'ES Raw Data'!U395</f>
        <v>#DIV/0!</v>
      </c>
      <c r="U392" t="e">
        <f>'ES Raw Data'!V395</f>
        <v>#DIV/0!</v>
      </c>
      <c r="V392" t="e">
        <f>'ES Raw Data'!W395</f>
        <v>#DIV/0!</v>
      </c>
    </row>
    <row r="393" spans="1:22">
      <c r="A393">
        <f>'ES Data Entry'!D394</f>
        <v>0</v>
      </c>
      <c r="B393">
        <f>'ES Data Entry'!E394</f>
        <v>0</v>
      </c>
      <c r="C393">
        <f>'ES Data Entry'!F394</f>
        <v>0</v>
      </c>
      <c r="D393" s="180" t="e">
        <f>'ES Data Entry'!#REF!</f>
        <v>#REF!</v>
      </c>
      <c r="E393" t="str" cm="1">
        <f t="array" ref="E393">_xlfn.IFS('ES Data Entry'!G394=0,"Kindergarten",'ES Data Entry'!G394=1,"1st Grade",'ES Data Entry'!G394=2,"2nd Grade",'ES Data Entry'!G394=3,"3rd Grade",'ES Data Entry'!G394=4,"4th Grade",'ES Data Entry'!G394=5,"5th Grade")</f>
        <v>Kindergarten</v>
      </c>
      <c r="F393" t="e">
        <f>'ES Data Entry'!#REF!</f>
        <v>#REF!</v>
      </c>
      <c r="G393" t="e" cm="1">
        <f t="array" ref="G393">_xlfn.IFS('ES Data Entry'!L394=2, "Virtual", 'ES Data Entry'!L394=1, "In-person",'ES Data Entry'!L394=3, "Hybrid")</f>
        <v>#N/A</v>
      </c>
      <c r="H393" t="e" cm="1">
        <f t="array" ref="H393">_xlfn.IFS('ES Data Entry'!H394= 1, "American Indian/Alaskan Native", 'ES Data Entry'!H394= 2, "Asian", 'ES Data Entry'!H394= 3, "Native Hawaiian/Pacific Islander", 'ES Data Entry'!H394= 4, "Black/African American",'ES Data Entry'!H394= 5,  "White", 'ES Data Entry'!H394= 6, "Other", 'ES Data Entry'!H394= 7, "Two races or more", 'ES Data Entry'!H394= 8, "Unknown")</f>
        <v>#N/A</v>
      </c>
      <c r="I393" t="e" cm="1">
        <f t="array" ref="I393">_xlfn.IFS('ES Data Entry'!I394=1, "Hispanic/Latino", 'ES Data Entry'!I394=2, "Not Hispanic/Latino", 'ES Data Entry'!I394=3, "Other")</f>
        <v>#N/A</v>
      </c>
      <c r="J393" t="e" cm="1">
        <f t="array" ref="J393">_xlfn.IFS('ES Data Entry'!J394= 1, "Male", 'ES Data Entry'!J394= 2, "Female", 'ES Data Entry'!J394= 3, "Transgender Male", 'ES Data Entry'!J394= 4, "Transgender Female",'ES Data Entry'!J394= 5, "Non-binary", 'ES Data Entry'!J394= 6, "Other", 'ES Data Entry'!J394= 7, "Unknown")</f>
        <v>#N/A</v>
      </c>
      <c r="K393" s="180">
        <f>'ES Data Entry'!K394</f>
        <v>0</v>
      </c>
      <c r="L393" s="291" t="e">
        <f>'ES Data Entry'!#REF!</f>
        <v>#REF!</v>
      </c>
      <c r="M393" t="e">
        <f>'ES Raw Data'!N396</f>
        <v>#DIV/0!</v>
      </c>
      <c r="N393" t="e">
        <f>'ES Raw Data'!O396</f>
        <v>#DIV/0!</v>
      </c>
      <c r="O393" t="e">
        <f>'ES Raw Data'!P396</f>
        <v>#DIV/0!</v>
      </c>
      <c r="P393" t="e">
        <f>'ES Raw Data'!Q396</f>
        <v>#DIV/0!</v>
      </c>
      <c r="Q393" t="e">
        <f>'ES Raw Data'!R396</f>
        <v>#DIV/0!</v>
      </c>
      <c r="R393" t="e">
        <f>'ES Raw Data'!S396</f>
        <v>#DIV/0!</v>
      </c>
      <c r="S393" t="e">
        <f>'ES Raw Data'!T396</f>
        <v>#DIV/0!</v>
      </c>
      <c r="T393" t="e">
        <f>'ES Raw Data'!U396</f>
        <v>#DIV/0!</v>
      </c>
      <c r="U393" t="e">
        <f>'ES Raw Data'!V396</f>
        <v>#DIV/0!</v>
      </c>
      <c r="V393" t="e">
        <f>'ES Raw Data'!W396</f>
        <v>#DIV/0!</v>
      </c>
    </row>
    <row r="394" spans="1:22">
      <c r="A394">
        <f>'ES Data Entry'!D395</f>
        <v>0</v>
      </c>
      <c r="B394">
        <f>'ES Data Entry'!E395</f>
        <v>0</v>
      </c>
      <c r="C394">
        <f>'ES Data Entry'!F395</f>
        <v>0</v>
      </c>
      <c r="D394" s="180" t="e">
        <f>'ES Data Entry'!#REF!</f>
        <v>#REF!</v>
      </c>
      <c r="E394" t="str" cm="1">
        <f t="array" ref="E394">_xlfn.IFS('ES Data Entry'!G395=0,"Kindergarten",'ES Data Entry'!G395=1,"1st Grade",'ES Data Entry'!G395=2,"2nd Grade",'ES Data Entry'!G395=3,"3rd Grade",'ES Data Entry'!G395=4,"4th Grade",'ES Data Entry'!G395=5,"5th Grade")</f>
        <v>Kindergarten</v>
      </c>
      <c r="F394" t="e">
        <f>'ES Data Entry'!#REF!</f>
        <v>#REF!</v>
      </c>
      <c r="G394" t="e" cm="1">
        <f t="array" ref="G394">_xlfn.IFS('ES Data Entry'!L395=2, "Virtual", 'ES Data Entry'!L395=1, "In-person",'ES Data Entry'!L395=3, "Hybrid")</f>
        <v>#N/A</v>
      </c>
      <c r="H394" t="e" cm="1">
        <f t="array" ref="H394">_xlfn.IFS('ES Data Entry'!H395= 1, "American Indian/Alaskan Native", 'ES Data Entry'!H395= 2, "Asian", 'ES Data Entry'!H395= 3, "Native Hawaiian/Pacific Islander", 'ES Data Entry'!H395= 4, "Black/African American",'ES Data Entry'!H395= 5,  "White", 'ES Data Entry'!H395= 6, "Other", 'ES Data Entry'!H395= 7, "Two races or more", 'ES Data Entry'!H395= 8, "Unknown")</f>
        <v>#N/A</v>
      </c>
      <c r="I394" t="e" cm="1">
        <f t="array" ref="I394">_xlfn.IFS('ES Data Entry'!I395=1, "Hispanic/Latino", 'ES Data Entry'!I395=2, "Not Hispanic/Latino", 'ES Data Entry'!I395=3, "Other")</f>
        <v>#N/A</v>
      </c>
      <c r="J394" t="e" cm="1">
        <f t="array" ref="J394">_xlfn.IFS('ES Data Entry'!J395= 1, "Male", 'ES Data Entry'!J395= 2, "Female", 'ES Data Entry'!J395= 3, "Transgender Male", 'ES Data Entry'!J395= 4, "Transgender Female",'ES Data Entry'!J395= 5, "Non-binary", 'ES Data Entry'!J395= 6, "Other", 'ES Data Entry'!J395= 7, "Unknown")</f>
        <v>#N/A</v>
      </c>
      <c r="K394" s="180">
        <f>'ES Data Entry'!K395</f>
        <v>0</v>
      </c>
      <c r="L394" s="291" t="e">
        <f>'ES Data Entry'!#REF!</f>
        <v>#REF!</v>
      </c>
      <c r="M394" t="e">
        <f>'ES Raw Data'!N397</f>
        <v>#DIV/0!</v>
      </c>
      <c r="N394" t="e">
        <f>'ES Raw Data'!O397</f>
        <v>#DIV/0!</v>
      </c>
      <c r="O394" t="e">
        <f>'ES Raw Data'!P397</f>
        <v>#DIV/0!</v>
      </c>
      <c r="P394" t="e">
        <f>'ES Raw Data'!Q397</f>
        <v>#DIV/0!</v>
      </c>
      <c r="Q394" t="e">
        <f>'ES Raw Data'!R397</f>
        <v>#DIV/0!</v>
      </c>
      <c r="R394" t="e">
        <f>'ES Raw Data'!S397</f>
        <v>#DIV/0!</v>
      </c>
      <c r="S394" t="e">
        <f>'ES Raw Data'!T397</f>
        <v>#DIV/0!</v>
      </c>
      <c r="T394" t="e">
        <f>'ES Raw Data'!U397</f>
        <v>#DIV/0!</v>
      </c>
      <c r="U394" t="e">
        <f>'ES Raw Data'!V397</f>
        <v>#DIV/0!</v>
      </c>
      <c r="V394" t="e">
        <f>'ES Raw Data'!W397</f>
        <v>#DIV/0!</v>
      </c>
    </row>
    <row r="395" spans="1:22">
      <c r="A395">
        <f>'ES Data Entry'!D396</f>
        <v>0</v>
      </c>
      <c r="B395">
        <f>'ES Data Entry'!E396</f>
        <v>0</v>
      </c>
      <c r="C395">
        <f>'ES Data Entry'!F396</f>
        <v>0</v>
      </c>
      <c r="D395" s="180" t="e">
        <f>'ES Data Entry'!#REF!</f>
        <v>#REF!</v>
      </c>
      <c r="E395" t="str" cm="1">
        <f t="array" ref="E395">_xlfn.IFS('ES Data Entry'!G396=0,"Kindergarten",'ES Data Entry'!G396=1,"1st Grade",'ES Data Entry'!G396=2,"2nd Grade",'ES Data Entry'!G396=3,"3rd Grade",'ES Data Entry'!G396=4,"4th Grade",'ES Data Entry'!G396=5,"5th Grade")</f>
        <v>Kindergarten</v>
      </c>
      <c r="F395" t="e">
        <f>'ES Data Entry'!#REF!</f>
        <v>#REF!</v>
      </c>
      <c r="G395" t="e" cm="1">
        <f t="array" ref="G395">_xlfn.IFS('ES Data Entry'!L396=2, "Virtual", 'ES Data Entry'!L396=1, "In-person",'ES Data Entry'!L396=3, "Hybrid")</f>
        <v>#N/A</v>
      </c>
      <c r="H395" t="e" cm="1">
        <f t="array" ref="H395">_xlfn.IFS('ES Data Entry'!H396= 1, "American Indian/Alaskan Native", 'ES Data Entry'!H396= 2, "Asian", 'ES Data Entry'!H396= 3, "Native Hawaiian/Pacific Islander", 'ES Data Entry'!H396= 4, "Black/African American",'ES Data Entry'!H396= 5,  "White", 'ES Data Entry'!H396= 6, "Other", 'ES Data Entry'!H396= 7, "Two races or more", 'ES Data Entry'!H396= 8, "Unknown")</f>
        <v>#N/A</v>
      </c>
      <c r="I395" t="e" cm="1">
        <f t="array" ref="I395">_xlfn.IFS('ES Data Entry'!I396=1, "Hispanic/Latino", 'ES Data Entry'!I396=2, "Not Hispanic/Latino", 'ES Data Entry'!I396=3, "Other")</f>
        <v>#N/A</v>
      </c>
      <c r="J395" t="e" cm="1">
        <f t="array" ref="J395">_xlfn.IFS('ES Data Entry'!J396= 1, "Male", 'ES Data Entry'!J396= 2, "Female", 'ES Data Entry'!J396= 3, "Transgender Male", 'ES Data Entry'!J396= 4, "Transgender Female",'ES Data Entry'!J396= 5, "Non-binary", 'ES Data Entry'!J396= 6, "Other", 'ES Data Entry'!J396= 7, "Unknown")</f>
        <v>#N/A</v>
      </c>
      <c r="K395" s="180">
        <f>'ES Data Entry'!K396</f>
        <v>0</v>
      </c>
      <c r="L395" s="291" t="e">
        <f>'ES Data Entry'!#REF!</f>
        <v>#REF!</v>
      </c>
      <c r="M395" t="e">
        <f>'ES Raw Data'!N398</f>
        <v>#DIV/0!</v>
      </c>
      <c r="N395" t="e">
        <f>'ES Raw Data'!O398</f>
        <v>#DIV/0!</v>
      </c>
      <c r="O395" t="e">
        <f>'ES Raw Data'!P398</f>
        <v>#DIV/0!</v>
      </c>
      <c r="P395" t="e">
        <f>'ES Raw Data'!Q398</f>
        <v>#DIV/0!</v>
      </c>
      <c r="Q395" t="e">
        <f>'ES Raw Data'!R398</f>
        <v>#DIV/0!</v>
      </c>
      <c r="R395" t="e">
        <f>'ES Raw Data'!S398</f>
        <v>#DIV/0!</v>
      </c>
      <c r="S395" t="e">
        <f>'ES Raw Data'!T398</f>
        <v>#DIV/0!</v>
      </c>
      <c r="T395" t="e">
        <f>'ES Raw Data'!U398</f>
        <v>#DIV/0!</v>
      </c>
      <c r="U395" t="e">
        <f>'ES Raw Data'!V398</f>
        <v>#DIV/0!</v>
      </c>
      <c r="V395" t="e">
        <f>'ES Raw Data'!W398</f>
        <v>#DIV/0!</v>
      </c>
    </row>
    <row r="396" spans="1:22">
      <c r="A396">
        <f>'ES Data Entry'!D397</f>
        <v>0</v>
      </c>
      <c r="B396">
        <f>'ES Data Entry'!E397</f>
        <v>0</v>
      </c>
      <c r="C396">
        <f>'ES Data Entry'!F397</f>
        <v>0</v>
      </c>
      <c r="D396" s="180" t="e">
        <f>'ES Data Entry'!#REF!</f>
        <v>#REF!</v>
      </c>
      <c r="E396" t="str" cm="1">
        <f t="array" ref="E396">_xlfn.IFS('ES Data Entry'!G397=0,"Kindergarten",'ES Data Entry'!G397=1,"1st Grade",'ES Data Entry'!G397=2,"2nd Grade",'ES Data Entry'!G397=3,"3rd Grade",'ES Data Entry'!G397=4,"4th Grade",'ES Data Entry'!G397=5,"5th Grade")</f>
        <v>Kindergarten</v>
      </c>
      <c r="F396" t="e">
        <f>'ES Data Entry'!#REF!</f>
        <v>#REF!</v>
      </c>
      <c r="G396" t="e" cm="1">
        <f t="array" ref="G396">_xlfn.IFS('ES Data Entry'!L397=2, "Virtual", 'ES Data Entry'!L397=1, "In-person",'ES Data Entry'!L397=3, "Hybrid")</f>
        <v>#N/A</v>
      </c>
      <c r="H396" t="e" cm="1">
        <f t="array" ref="H396">_xlfn.IFS('ES Data Entry'!H397= 1, "American Indian/Alaskan Native", 'ES Data Entry'!H397= 2, "Asian", 'ES Data Entry'!H397= 3, "Native Hawaiian/Pacific Islander", 'ES Data Entry'!H397= 4, "Black/African American",'ES Data Entry'!H397= 5,  "White", 'ES Data Entry'!H397= 6, "Other", 'ES Data Entry'!H397= 7, "Two races or more", 'ES Data Entry'!H397= 8, "Unknown")</f>
        <v>#N/A</v>
      </c>
      <c r="I396" t="e" cm="1">
        <f t="array" ref="I396">_xlfn.IFS('ES Data Entry'!I397=1, "Hispanic/Latino", 'ES Data Entry'!I397=2, "Not Hispanic/Latino", 'ES Data Entry'!I397=3, "Other")</f>
        <v>#N/A</v>
      </c>
      <c r="J396" t="e" cm="1">
        <f t="array" ref="J396">_xlfn.IFS('ES Data Entry'!J397= 1, "Male", 'ES Data Entry'!J397= 2, "Female", 'ES Data Entry'!J397= 3, "Transgender Male", 'ES Data Entry'!J397= 4, "Transgender Female",'ES Data Entry'!J397= 5, "Non-binary", 'ES Data Entry'!J397= 6, "Other", 'ES Data Entry'!J397= 7, "Unknown")</f>
        <v>#N/A</v>
      </c>
      <c r="K396" s="180">
        <f>'ES Data Entry'!K397</f>
        <v>0</v>
      </c>
      <c r="L396" s="291" t="e">
        <f>'ES Data Entry'!#REF!</f>
        <v>#REF!</v>
      </c>
      <c r="M396" t="e">
        <f>'ES Raw Data'!N399</f>
        <v>#DIV/0!</v>
      </c>
      <c r="N396" t="e">
        <f>'ES Raw Data'!O399</f>
        <v>#DIV/0!</v>
      </c>
      <c r="O396" t="e">
        <f>'ES Raw Data'!P399</f>
        <v>#DIV/0!</v>
      </c>
      <c r="P396" t="e">
        <f>'ES Raw Data'!Q399</f>
        <v>#DIV/0!</v>
      </c>
      <c r="Q396" t="e">
        <f>'ES Raw Data'!R399</f>
        <v>#DIV/0!</v>
      </c>
      <c r="R396" t="e">
        <f>'ES Raw Data'!S399</f>
        <v>#DIV/0!</v>
      </c>
      <c r="S396" t="e">
        <f>'ES Raw Data'!T399</f>
        <v>#DIV/0!</v>
      </c>
      <c r="T396" t="e">
        <f>'ES Raw Data'!U399</f>
        <v>#DIV/0!</v>
      </c>
      <c r="U396" t="e">
        <f>'ES Raw Data'!V399</f>
        <v>#DIV/0!</v>
      </c>
      <c r="V396" t="e">
        <f>'ES Raw Data'!W399</f>
        <v>#DIV/0!</v>
      </c>
    </row>
    <row r="397" spans="1:22">
      <c r="A397">
        <f>'ES Data Entry'!D398</f>
        <v>0</v>
      </c>
      <c r="B397">
        <f>'ES Data Entry'!E398</f>
        <v>0</v>
      </c>
      <c r="C397">
        <f>'ES Data Entry'!F398</f>
        <v>0</v>
      </c>
      <c r="D397" s="180" t="e">
        <f>'ES Data Entry'!#REF!</f>
        <v>#REF!</v>
      </c>
      <c r="E397" t="str" cm="1">
        <f t="array" ref="E397">_xlfn.IFS('ES Data Entry'!G398=0,"Kindergarten",'ES Data Entry'!G398=1,"1st Grade",'ES Data Entry'!G398=2,"2nd Grade",'ES Data Entry'!G398=3,"3rd Grade",'ES Data Entry'!G398=4,"4th Grade",'ES Data Entry'!G398=5,"5th Grade")</f>
        <v>Kindergarten</v>
      </c>
      <c r="F397" t="e">
        <f>'ES Data Entry'!#REF!</f>
        <v>#REF!</v>
      </c>
      <c r="G397" t="e" cm="1">
        <f t="array" ref="G397">_xlfn.IFS('ES Data Entry'!L398=2, "Virtual", 'ES Data Entry'!L398=1, "In-person",'ES Data Entry'!L398=3, "Hybrid")</f>
        <v>#N/A</v>
      </c>
      <c r="H397" t="e" cm="1">
        <f t="array" ref="H397">_xlfn.IFS('ES Data Entry'!H398= 1, "American Indian/Alaskan Native", 'ES Data Entry'!H398= 2, "Asian", 'ES Data Entry'!H398= 3, "Native Hawaiian/Pacific Islander", 'ES Data Entry'!H398= 4, "Black/African American",'ES Data Entry'!H398= 5,  "White", 'ES Data Entry'!H398= 6, "Other", 'ES Data Entry'!H398= 7, "Two races or more", 'ES Data Entry'!H398= 8, "Unknown")</f>
        <v>#N/A</v>
      </c>
      <c r="I397" t="e" cm="1">
        <f t="array" ref="I397">_xlfn.IFS('ES Data Entry'!I398=1, "Hispanic/Latino", 'ES Data Entry'!I398=2, "Not Hispanic/Latino", 'ES Data Entry'!I398=3, "Other")</f>
        <v>#N/A</v>
      </c>
      <c r="J397" t="e" cm="1">
        <f t="array" ref="J397">_xlfn.IFS('ES Data Entry'!J398= 1, "Male", 'ES Data Entry'!J398= 2, "Female", 'ES Data Entry'!J398= 3, "Transgender Male", 'ES Data Entry'!J398= 4, "Transgender Female",'ES Data Entry'!J398= 5, "Non-binary", 'ES Data Entry'!J398= 6, "Other", 'ES Data Entry'!J398= 7, "Unknown")</f>
        <v>#N/A</v>
      </c>
      <c r="K397" s="180">
        <f>'ES Data Entry'!K398</f>
        <v>0</v>
      </c>
      <c r="L397" s="291" t="e">
        <f>'ES Data Entry'!#REF!</f>
        <v>#REF!</v>
      </c>
      <c r="M397" t="e">
        <f>'ES Raw Data'!N400</f>
        <v>#DIV/0!</v>
      </c>
      <c r="N397" t="e">
        <f>'ES Raw Data'!O400</f>
        <v>#DIV/0!</v>
      </c>
      <c r="O397" t="e">
        <f>'ES Raw Data'!P400</f>
        <v>#DIV/0!</v>
      </c>
      <c r="P397" t="e">
        <f>'ES Raw Data'!Q400</f>
        <v>#DIV/0!</v>
      </c>
      <c r="Q397" t="e">
        <f>'ES Raw Data'!R400</f>
        <v>#DIV/0!</v>
      </c>
      <c r="R397" t="e">
        <f>'ES Raw Data'!S400</f>
        <v>#DIV/0!</v>
      </c>
      <c r="S397" t="e">
        <f>'ES Raw Data'!T400</f>
        <v>#DIV/0!</v>
      </c>
      <c r="T397" t="e">
        <f>'ES Raw Data'!U400</f>
        <v>#DIV/0!</v>
      </c>
      <c r="U397" t="e">
        <f>'ES Raw Data'!V400</f>
        <v>#DIV/0!</v>
      </c>
      <c r="V397" t="e">
        <f>'ES Raw Data'!W400</f>
        <v>#DIV/0!</v>
      </c>
    </row>
    <row r="398" spans="1:22">
      <c r="A398">
        <f>'ES Data Entry'!D399</f>
        <v>0</v>
      </c>
      <c r="B398">
        <f>'ES Data Entry'!E399</f>
        <v>0</v>
      </c>
      <c r="C398">
        <f>'ES Data Entry'!F399</f>
        <v>0</v>
      </c>
      <c r="D398" s="180" t="e">
        <f>'ES Data Entry'!#REF!</f>
        <v>#REF!</v>
      </c>
      <c r="E398" t="str" cm="1">
        <f t="array" ref="E398">_xlfn.IFS('ES Data Entry'!G399=0,"Kindergarten",'ES Data Entry'!G399=1,"1st Grade",'ES Data Entry'!G399=2,"2nd Grade",'ES Data Entry'!G399=3,"3rd Grade",'ES Data Entry'!G399=4,"4th Grade",'ES Data Entry'!G399=5,"5th Grade")</f>
        <v>Kindergarten</v>
      </c>
      <c r="F398" t="e">
        <f>'ES Data Entry'!#REF!</f>
        <v>#REF!</v>
      </c>
      <c r="G398" t="e" cm="1">
        <f t="array" ref="G398">_xlfn.IFS('ES Data Entry'!L399=2, "Virtual", 'ES Data Entry'!L399=1, "In-person",'ES Data Entry'!L399=3, "Hybrid")</f>
        <v>#N/A</v>
      </c>
      <c r="H398" t="e" cm="1">
        <f t="array" ref="H398">_xlfn.IFS('ES Data Entry'!H399= 1, "American Indian/Alaskan Native", 'ES Data Entry'!H399= 2, "Asian", 'ES Data Entry'!H399= 3, "Native Hawaiian/Pacific Islander", 'ES Data Entry'!H399= 4, "Black/African American",'ES Data Entry'!H399= 5,  "White", 'ES Data Entry'!H399= 6, "Other", 'ES Data Entry'!H399= 7, "Two races or more", 'ES Data Entry'!H399= 8, "Unknown")</f>
        <v>#N/A</v>
      </c>
      <c r="I398" t="e" cm="1">
        <f t="array" ref="I398">_xlfn.IFS('ES Data Entry'!I399=1, "Hispanic/Latino", 'ES Data Entry'!I399=2, "Not Hispanic/Latino", 'ES Data Entry'!I399=3, "Other")</f>
        <v>#N/A</v>
      </c>
      <c r="J398" t="e" cm="1">
        <f t="array" ref="J398">_xlfn.IFS('ES Data Entry'!J399= 1, "Male", 'ES Data Entry'!J399= 2, "Female", 'ES Data Entry'!J399= 3, "Transgender Male", 'ES Data Entry'!J399= 4, "Transgender Female",'ES Data Entry'!J399= 5, "Non-binary", 'ES Data Entry'!J399= 6, "Other", 'ES Data Entry'!J399= 7, "Unknown")</f>
        <v>#N/A</v>
      </c>
      <c r="K398" s="180">
        <f>'ES Data Entry'!K399</f>
        <v>0</v>
      </c>
      <c r="L398" s="291" t="e">
        <f>'ES Data Entry'!#REF!</f>
        <v>#REF!</v>
      </c>
      <c r="M398" t="e">
        <f>'ES Raw Data'!N401</f>
        <v>#DIV/0!</v>
      </c>
      <c r="N398" t="e">
        <f>'ES Raw Data'!O401</f>
        <v>#DIV/0!</v>
      </c>
      <c r="O398" t="e">
        <f>'ES Raw Data'!P401</f>
        <v>#DIV/0!</v>
      </c>
      <c r="P398" t="e">
        <f>'ES Raw Data'!Q401</f>
        <v>#DIV/0!</v>
      </c>
      <c r="Q398" t="e">
        <f>'ES Raw Data'!R401</f>
        <v>#DIV/0!</v>
      </c>
      <c r="R398" t="e">
        <f>'ES Raw Data'!S401</f>
        <v>#DIV/0!</v>
      </c>
      <c r="S398" t="e">
        <f>'ES Raw Data'!T401</f>
        <v>#DIV/0!</v>
      </c>
      <c r="T398" t="e">
        <f>'ES Raw Data'!U401</f>
        <v>#DIV/0!</v>
      </c>
      <c r="U398" t="e">
        <f>'ES Raw Data'!V401</f>
        <v>#DIV/0!</v>
      </c>
      <c r="V398" t="e">
        <f>'ES Raw Data'!W401</f>
        <v>#DIV/0!</v>
      </c>
    </row>
    <row r="399" spans="1:22">
      <c r="A399">
        <f>'ES Data Entry'!D400</f>
        <v>0</v>
      </c>
      <c r="B399">
        <f>'ES Data Entry'!E400</f>
        <v>0</v>
      </c>
      <c r="C399">
        <f>'ES Data Entry'!F400</f>
        <v>0</v>
      </c>
      <c r="D399" s="180" t="e">
        <f>'ES Data Entry'!#REF!</f>
        <v>#REF!</v>
      </c>
      <c r="E399" t="str" cm="1">
        <f t="array" ref="E399">_xlfn.IFS('ES Data Entry'!G400=0,"Kindergarten",'ES Data Entry'!G400=1,"1st Grade",'ES Data Entry'!G400=2,"2nd Grade",'ES Data Entry'!G400=3,"3rd Grade",'ES Data Entry'!G400=4,"4th Grade",'ES Data Entry'!G400=5,"5th Grade")</f>
        <v>Kindergarten</v>
      </c>
      <c r="F399" t="e">
        <f>'ES Data Entry'!#REF!</f>
        <v>#REF!</v>
      </c>
      <c r="G399" t="e" cm="1">
        <f t="array" ref="G399">_xlfn.IFS('ES Data Entry'!L400=2, "Virtual", 'ES Data Entry'!L400=1, "In-person",'ES Data Entry'!L400=3, "Hybrid")</f>
        <v>#N/A</v>
      </c>
      <c r="H399" t="e" cm="1">
        <f t="array" ref="H399">_xlfn.IFS('ES Data Entry'!H400= 1, "American Indian/Alaskan Native", 'ES Data Entry'!H400= 2, "Asian", 'ES Data Entry'!H400= 3, "Native Hawaiian/Pacific Islander", 'ES Data Entry'!H400= 4, "Black/African American",'ES Data Entry'!H400= 5,  "White", 'ES Data Entry'!H400= 6, "Other", 'ES Data Entry'!H400= 7, "Two races or more", 'ES Data Entry'!H400= 8, "Unknown")</f>
        <v>#N/A</v>
      </c>
      <c r="I399" t="e" cm="1">
        <f t="array" ref="I399">_xlfn.IFS('ES Data Entry'!I400=1, "Hispanic/Latino", 'ES Data Entry'!I400=2, "Not Hispanic/Latino", 'ES Data Entry'!I400=3, "Other")</f>
        <v>#N/A</v>
      </c>
      <c r="J399" t="e" cm="1">
        <f t="array" ref="J399">_xlfn.IFS('ES Data Entry'!J400= 1, "Male", 'ES Data Entry'!J400= 2, "Female", 'ES Data Entry'!J400= 3, "Transgender Male", 'ES Data Entry'!J400= 4, "Transgender Female",'ES Data Entry'!J400= 5, "Non-binary", 'ES Data Entry'!J400= 6, "Other", 'ES Data Entry'!J400= 7, "Unknown")</f>
        <v>#N/A</v>
      </c>
      <c r="K399" s="180">
        <f>'ES Data Entry'!K400</f>
        <v>0</v>
      </c>
      <c r="L399" s="291" t="e">
        <f>'ES Data Entry'!#REF!</f>
        <v>#REF!</v>
      </c>
      <c r="M399" t="e">
        <f>'ES Raw Data'!N402</f>
        <v>#DIV/0!</v>
      </c>
      <c r="N399" t="e">
        <f>'ES Raw Data'!O402</f>
        <v>#DIV/0!</v>
      </c>
      <c r="O399" t="e">
        <f>'ES Raw Data'!P402</f>
        <v>#DIV/0!</v>
      </c>
      <c r="P399" t="e">
        <f>'ES Raw Data'!Q402</f>
        <v>#DIV/0!</v>
      </c>
      <c r="Q399" t="e">
        <f>'ES Raw Data'!R402</f>
        <v>#DIV/0!</v>
      </c>
      <c r="R399" t="e">
        <f>'ES Raw Data'!S402</f>
        <v>#DIV/0!</v>
      </c>
      <c r="S399" t="e">
        <f>'ES Raw Data'!T402</f>
        <v>#DIV/0!</v>
      </c>
      <c r="T399" t="e">
        <f>'ES Raw Data'!U402</f>
        <v>#DIV/0!</v>
      </c>
      <c r="U399" t="e">
        <f>'ES Raw Data'!V402</f>
        <v>#DIV/0!</v>
      </c>
      <c r="V399" t="e">
        <f>'ES Raw Data'!W402</f>
        <v>#DIV/0!</v>
      </c>
    </row>
    <row r="400" spans="1:22">
      <c r="A400">
        <f>'ES Data Entry'!D401</f>
        <v>0</v>
      </c>
      <c r="B400">
        <f>'ES Data Entry'!E401</f>
        <v>0</v>
      </c>
      <c r="C400">
        <f>'ES Data Entry'!F401</f>
        <v>0</v>
      </c>
      <c r="D400" s="180" t="e">
        <f>'ES Data Entry'!#REF!</f>
        <v>#REF!</v>
      </c>
      <c r="E400" t="str" cm="1">
        <f t="array" ref="E400">_xlfn.IFS('ES Data Entry'!G401=0,"Kindergarten",'ES Data Entry'!G401=1,"1st Grade",'ES Data Entry'!G401=2,"2nd Grade",'ES Data Entry'!G401=3,"3rd Grade",'ES Data Entry'!G401=4,"4th Grade",'ES Data Entry'!G401=5,"5th Grade")</f>
        <v>Kindergarten</v>
      </c>
      <c r="F400" t="e">
        <f>'ES Data Entry'!#REF!</f>
        <v>#REF!</v>
      </c>
      <c r="G400" t="e" cm="1">
        <f t="array" ref="G400">_xlfn.IFS('ES Data Entry'!L401=2, "Virtual", 'ES Data Entry'!L401=1, "In-person",'ES Data Entry'!L401=3, "Hybrid")</f>
        <v>#N/A</v>
      </c>
      <c r="H400" t="e" cm="1">
        <f t="array" ref="H400">_xlfn.IFS('ES Data Entry'!H401= 1, "American Indian/Alaskan Native", 'ES Data Entry'!H401= 2, "Asian", 'ES Data Entry'!H401= 3, "Native Hawaiian/Pacific Islander", 'ES Data Entry'!H401= 4, "Black/African American",'ES Data Entry'!H401= 5,  "White", 'ES Data Entry'!H401= 6, "Other", 'ES Data Entry'!H401= 7, "Two races or more", 'ES Data Entry'!H401= 8, "Unknown")</f>
        <v>#N/A</v>
      </c>
      <c r="I400" t="e" cm="1">
        <f t="array" ref="I400">_xlfn.IFS('ES Data Entry'!I401=1, "Hispanic/Latino", 'ES Data Entry'!I401=2, "Not Hispanic/Latino", 'ES Data Entry'!I401=3, "Other")</f>
        <v>#N/A</v>
      </c>
      <c r="J400" t="e" cm="1">
        <f t="array" ref="J400">_xlfn.IFS('ES Data Entry'!J401= 1, "Male", 'ES Data Entry'!J401= 2, "Female", 'ES Data Entry'!J401= 3, "Transgender Male", 'ES Data Entry'!J401= 4, "Transgender Female",'ES Data Entry'!J401= 5, "Non-binary", 'ES Data Entry'!J401= 6, "Other", 'ES Data Entry'!J401= 7, "Unknown")</f>
        <v>#N/A</v>
      </c>
      <c r="K400" s="180">
        <f>'ES Data Entry'!K401</f>
        <v>0</v>
      </c>
      <c r="L400" s="291" t="e">
        <f>'ES Data Entry'!#REF!</f>
        <v>#REF!</v>
      </c>
      <c r="M400" t="e">
        <f>'ES Raw Data'!N403</f>
        <v>#DIV/0!</v>
      </c>
      <c r="N400" t="e">
        <f>'ES Raw Data'!O403</f>
        <v>#DIV/0!</v>
      </c>
      <c r="O400" t="e">
        <f>'ES Raw Data'!P403</f>
        <v>#DIV/0!</v>
      </c>
      <c r="P400" t="e">
        <f>'ES Raw Data'!Q403</f>
        <v>#DIV/0!</v>
      </c>
      <c r="Q400" t="e">
        <f>'ES Raw Data'!R403</f>
        <v>#DIV/0!</v>
      </c>
      <c r="R400" t="e">
        <f>'ES Raw Data'!S403</f>
        <v>#DIV/0!</v>
      </c>
      <c r="S400" t="e">
        <f>'ES Raw Data'!T403</f>
        <v>#DIV/0!</v>
      </c>
      <c r="T400" t="e">
        <f>'ES Raw Data'!U403</f>
        <v>#DIV/0!</v>
      </c>
      <c r="U400" t="e">
        <f>'ES Raw Data'!V403</f>
        <v>#DIV/0!</v>
      </c>
      <c r="V400" t="e">
        <f>'ES Raw Data'!W403</f>
        <v>#DIV/0!</v>
      </c>
    </row>
    <row r="401" spans="1:22">
      <c r="A401">
        <f>'ES Data Entry'!D402</f>
        <v>0</v>
      </c>
      <c r="B401">
        <f>'ES Data Entry'!E402</f>
        <v>0</v>
      </c>
      <c r="C401">
        <f>'ES Data Entry'!F402</f>
        <v>0</v>
      </c>
      <c r="D401" s="180" t="e">
        <f>'ES Data Entry'!#REF!</f>
        <v>#REF!</v>
      </c>
      <c r="E401" t="str" cm="1">
        <f t="array" ref="E401">_xlfn.IFS('ES Data Entry'!G402=0,"Kindergarten",'ES Data Entry'!G402=1,"1st Grade",'ES Data Entry'!G402=2,"2nd Grade",'ES Data Entry'!G402=3,"3rd Grade",'ES Data Entry'!G402=4,"4th Grade",'ES Data Entry'!G402=5,"5th Grade")</f>
        <v>Kindergarten</v>
      </c>
      <c r="F401" t="e">
        <f>'ES Data Entry'!#REF!</f>
        <v>#REF!</v>
      </c>
      <c r="G401" t="e" cm="1">
        <f t="array" ref="G401">_xlfn.IFS('ES Data Entry'!L402=2, "Virtual", 'ES Data Entry'!L402=1, "In-person",'ES Data Entry'!L402=3, "Hybrid")</f>
        <v>#N/A</v>
      </c>
      <c r="H401" t="e" cm="1">
        <f t="array" ref="H401">_xlfn.IFS('ES Data Entry'!H402= 1, "American Indian/Alaskan Native", 'ES Data Entry'!H402= 2, "Asian", 'ES Data Entry'!H402= 3, "Native Hawaiian/Pacific Islander", 'ES Data Entry'!H402= 4, "Black/African American",'ES Data Entry'!H402= 5,  "White", 'ES Data Entry'!H402= 6, "Other", 'ES Data Entry'!H402= 7, "Two races or more", 'ES Data Entry'!H402= 8, "Unknown")</f>
        <v>#N/A</v>
      </c>
      <c r="I401" t="e" cm="1">
        <f t="array" ref="I401">_xlfn.IFS('ES Data Entry'!I402=1, "Hispanic/Latino", 'ES Data Entry'!I402=2, "Not Hispanic/Latino", 'ES Data Entry'!I402=3, "Other")</f>
        <v>#N/A</v>
      </c>
      <c r="J401" t="e" cm="1">
        <f t="array" ref="J401">_xlfn.IFS('ES Data Entry'!J402= 1, "Male", 'ES Data Entry'!J402= 2, "Female", 'ES Data Entry'!J402= 3, "Transgender Male", 'ES Data Entry'!J402= 4, "Transgender Female",'ES Data Entry'!J402= 5, "Non-binary", 'ES Data Entry'!J402= 6, "Other", 'ES Data Entry'!J402= 7, "Unknown")</f>
        <v>#N/A</v>
      </c>
      <c r="K401" s="180">
        <f>'ES Data Entry'!K402</f>
        <v>0</v>
      </c>
      <c r="L401" s="291" t="e">
        <f>'ES Data Entry'!#REF!</f>
        <v>#REF!</v>
      </c>
      <c r="M401" t="e">
        <f>'ES Raw Data'!N404</f>
        <v>#DIV/0!</v>
      </c>
      <c r="N401" t="e">
        <f>'ES Raw Data'!O404</f>
        <v>#DIV/0!</v>
      </c>
      <c r="O401" t="e">
        <f>'ES Raw Data'!P404</f>
        <v>#DIV/0!</v>
      </c>
      <c r="P401" t="e">
        <f>'ES Raw Data'!Q404</f>
        <v>#DIV/0!</v>
      </c>
      <c r="Q401" t="e">
        <f>'ES Raw Data'!R404</f>
        <v>#DIV/0!</v>
      </c>
      <c r="R401" t="e">
        <f>'ES Raw Data'!S404</f>
        <v>#DIV/0!</v>
      </c>
      <c r="S401" t="e">
        <f>'ES Raw Data'!T404</f>
        <v>#DIV/0!</v>
      </c>
      <c r="T401" t="e">
        <f>'ES Raw Data'!U404</f>
        <v>#DIV/0!</v>
      </c>
      <c r="U401" t="e">
        <f>'ES Raw Data'!V404</f>
        <v>#DIV/0!</v>
      </c>
      <c r="V401" t="e">
        <f>'ES Raw Data'!W404</f>
        <v>#DIV/0!</v>
      </c>
    </row>
    <row r="402" spans="1:22">
      <c r="A402">
        <f>'ES Data Entry'!D403</f>
        <v>0</v>
      </c>
      <c r="B402">
        <f>'ES Data Entry'!E403</f>
        <v>0</v>
      </c>
      <c r="C402">
        <f>'ES Data Entry'!F403</f>
        <v>0</v>
      </c>
      <c r="D402" s="180" t="e">
        <f>'ES Data Entry'!#REF!</f>
        <v>#REF!</v>
      </c>
      <c r="E402" t="str" cm="1">
        <f t="array" ref="E402">_xlfn.IFS('ES Data Entry'!G403=0,"Kindergarten",'ES Data Entry'!G403=1,"1st Grade",'ES Data Entry'!G403=2,"2nd Grade",'ES Data Entry'!G403=3,"3rd Grade",'ES Data Entry'!G403=4,"4th Grade",'ES Data Entry'!G403=5,"5th Grade")</f>
        <v>Kindergarten</v>
      </c>
      <c r="F402" t="e">
        <f>'ES Data Entry'!#REF!</f>
        <v>#REF!</v>
      </c>
      <c r="G402" t="e" cm="1">
        <f t="array" ref="G402">_xlfn.IFS('ES Data Entry'!L403=2, "Virtual", 'ES Data Entry'!L403=1, "In-person",'ES Data Entry'!L403=3, "Hybrid")</f>
        <v>#N/A</v>
      </c>
      <c r="H402" t="e" cm="1">
        <f t="array" ref="H402">_xlfn.IFS('ES Data Entry'!H403= 1, "American Indian/Alaskan Native", 'ES Data Entry'!H403= 2, "Asian", 'ES Data Entry'!H403= 3, "Native Hawaiian/Pacific Islander", 'ES Data Entry'!H403= 4, "Black/African American",'ES Data Entry'!H403= 5,  "White", 'ES Data Entry'!H403= 6, "Other", 'ES Data Entry'!H403= 7, "Two races or more", 'ES Data Entry'!H403= 8, "Unknown")</f>
        <v>#N/A</v>
      </c>
      <c r="I402" t="e" cm="1">
        <f t="array" ref="I402">_xlfn.IFS('ES Data Entry'!I403=1, "Hispanic/Latino", 'ES Data Entry'!I403=2, "Not Hispanic/Latino", 'ES Data Entry'!I403=3, "Other")</f>
        <v>#N/A</v>
      </c>
      <c r="J402" t="e" cm="1">
        <f t="array" ref="J402">_xlfn.IFS('ES Data Entry'!J403= 1, "Male", 'ES Data Entry'!J403= 2, "Female", 'ES Data Entry'!J403= 3, "Transgender Male", 'ES Data Entry'!J403= 4, "Transgender Female",'ES Data Entry'!J403= 5, "Non-binary", 'ES Data Entry'!J403= 6, "Other", 'ES Data Entry'!J403= 7, "Unknown")</f>
        <v>#N/A</v>
      </c>
      <c r="K402" s="180">
        <f>'ES Data Entry'!K403</f>
        <v>0</v>
      </c>
      <c r="L402" s="291" t="e">
        <f>'ES Data Entry'!#REF!</f>
        <v>#REF!</v>
      </c>
      <c r="M402" t="e">
        <f>'ES Raw Data'!N405</f>
        <v>#DIV/0!</v>
      </c>
      <c r="N402" t="e">
        <f>'ES Raw Data'!O405</f>
        <v>#DIV/0!</v>
      </c>
      <c r="O402" t="e">
        <f>'ES Raw Data'!P405</f>
        <v>#DIV/0!</v>
      </c>
      <c r="P402" t="e">
        <f>'ES Raw Data'!Q405</f>
        <v>#DIV/0!</v>
      </c>
      <c r="Q402" t="e">
        <f>'ES Raw Data'!R405</f>
        <v>#DIV/0!</v>
      </c>
      <c r="R402" t="e">
        <f>'ES Raw Data'!S405</f>
        <v>#DIV/0!</v>
      </c>
      <c r="S402" t="e">
        <f>'ES Raw Data'!T405</f>
        <v>#DIV/0!</v>
      </c>
      <c r="T402" t="e">
        <f>'ES Raw Data'!U405</f>
        <v>#DIV/0!</v>
      </c>
      <c r="U402" t="e">
        <f>'ES Raw Data'!V405</f>
        <v>#DIV/0!</v>
      </c>
      <c r="V402" t="e">
        <f>'ES Raw Data'!W405</f>
        <v>#DIV/0!</v>
      </c>
    </row>
    <row r="403" spans="1:22">
      <c r="A403">
        <f>'ES Data Entry'!D404</f>
        <v>0</v>
      </c>
      <c r="B403">
        <f>'ES Data Entry'!E404</f>
        <v>0</v>
      </c>
      <c r="C403">
        <f>'ES Data Entry'!F404</f>
        <v>0</v>
      </c>
      <c r="D403" s="180" t="e">
        <f>'ES Data Entry'!#REF!</f>
        <v>#REF!</v>
      </c>
      <c r="E403" t="str" cm="1">
        <f t="array" ref="E403">_xlfn.IFS('ES Data Entry'!G404=0,"Kindergarten",'ES Data Entry'!G404=1,"1st Grade",'ES Data Entry'!G404=2,"2nd Grade",'ES Data Entry'!G404=3,"3rd Grade",'ES Data Entry'!G404=4,"4th Grade",'ES Data Entry'!G404=5,"5th Grade")</f>
        <v>Kindergarten</v>
      </c>
      <c r="F403" t="e">
        <f>'ES Data Entry'!#REF!</f>
        <v>#REF!</v>
      </c>
      <c r="G403" t="e" cm="1">
        <f t="array" ref="G403">_xlfn.IFS('ES Data Entry'!L404=2, "Virtual", 'ES Data Entry'!L404=1, "In-person",'ES Data Entry'!L404=3, "Hybrid")</f>
        <v>#N/A</v>
      </c>
      <c r="H403" t="e" cm="1">
        <f t="array" ref="H403">_xlfn.IFS('ES Data Entry'!H404= 1, "American Indian/Alaskan Native", 'ES Data Entry'!H404= 2, "Asian", 'ES Data Entry'!H404= 3, "Native Hawaiian/Pacific Islander", 'ES Data Entry'!H404= 4, "Black/African American",'ES Data Entry'!H404= 5,  "White", 'ES Data Entry'!H404= 6, "Other", 'ES Data Entry'!H404= 7, "Two races or more", 'ES Data Entry'!H404= 8, "Unknown")</f>
        <v>#N/A</v>
      </c>
      <c r="I403" t="e" cm="1">
        <f t="array" ref="I403">_xlfn.IFS('ES Data Entry'!I404=1, "Hispanic/Latino", 'ES Data Entry'!I404=2, "Not Hispanic/Latino", 'ES Data Entry'!I404=3, "Other")</f>
        <v>#N/A</v>
      </c>
      <c r="J403" t="e" cm="1">
        <f t="array" ref="J403">_xlfn.IFS('ES Data Entry'!J404= 1, "Male", 'ES Data Entry'!J404= 2, "Female", 'ES Data Entry'!J404= 3, "Transgender Male", 'ES Data Entry'!J404= 4, "Transgender Female",'ES Data Entry'!J404= 5, "Non-binary", 'ES Data Entry'!J404= 6, "Other", 'ES Data Entry'!J404= 7, "Unknown")</f>
        <v>#N/A</v>
      </c>
      <c r="K403" s="180">
        <f>'ES Data Entry'!K404</f>
        <v>0</v>
      </c>
      <c r="L403" s="291" t="e">
        <f>'ES Data Entry'!#REF!</f>
        <v>#REF!</v>
      </c>
      <c r="M403" t="e">
        <f>'ES Raw Data'!N406</f>
        <v>#DIV/0!</v>
      </c>
      <c r="N403" t="e">
        <f>'ES Raw Data'!O406</f>
        <v>#DIV/0!</v>
      </c>
      <c r="O403" t="e">
        <f>'ES Raw Data'!P406</f>
        <v>#DIV/0!</v>
      </c>
      <c r="P403" t="e">
        <f>'ES Raw Data'!Q406</f>
        <v>#DIV/0!</v>
      </c>
      <c r="Q403" t="e">
        <f>'ES Raw Data'!R406</f>
        <v>#DIV/0!</v>
      </c>
      <c r="R403" t="e">
        <f>'ES Raw Data'!S406</f>
        <v>#DIV/0!</v>
      </c>
      <c r="S403" t="e">
        <f>'ES Raw Data'!T406</f>
        <v>#DIV/0!</v>
      </c>
      <c r="T403" t="e">
        <f>'ES Raw Data'!U406</f>
        <v>#DIV/0!</v>
      </c>
      <c r="U403" t="e">
        <f>'ES Raw Data'!V406</f>
        <v>#DIV/0!</v>
      </c>
      <c r="V403" t="e">
        <f>'ES Raw Data'!W406</f>
        <v>#DIV/0!</v>
      </c>
    </row>
    <row r="404" spans="1:22">
      <c r="A404">
        <f>'ES Data Entry'!D405</f>
        <v>0</v>
      </c>
      <c r="B404">
        <f>'ES Data Entry'!E405</f>
        <v>0</v>
      </c>
      <c r="C404">
        <f>'ES Data Entry'!F405</f>
        <v>0</v>
      </c>
      <c r="D404" s="180" t="e">
        <f>'ES Data Entry'!#REF!</f>
        <v>#REF!</v>
      </c>
      <c r="E404" t="str" cm="1">
        <f t="array" ref="E404">_xlfn.IFS('ES Data Entry'!G405=0,"Kindergarten",'ES Data Entry'!G405=1,"1st Grade",'ES Data Entry'!G405=2,"2nd Grade",'ES Data Entry'!G405=3,"3rd Grade",'ES Data Entry'!G405=4,"4th Grade",'ES Data Entry'!G405=5,"5th Grade")</f>
        <v>Kindergarten</v>
      </c>
      <c r="F404" t="e">
        <f>'ES Data Entry'!#REF!</f>
        <v>#REF!</v>
      </c>
      <c r="G404" t="e" cm="1">
        <f t="array" ref="G404">_xlfn.IFS('ES Data Entry'!L405=2, "Virtual", 'ES Data Entry'!L405=1, "In-person",'ES Data Entry'!L405=3, "Hybrid")</f>
        <v>#N/A</v>
      </c>
      <c r="H404" t="e" cm="1">
        <f t="array" ref="H404">_xlfn.IFS('ES Data Entry'!H405= 1, "American Indian/Alaskan Native", 'ES Data Entry'!H405= 2, "Asian", 'ES Data Entry'!H405= 3, "Native Hawaiian/Pacific Islander", 'ES Data Entry'!H405= 4, "Black/African American",'ES Data Entry'!H405= 5,  "White", 'ES Data Entry'!H405= 6, "Other", 'ES Data Entry'!H405= 7, "Two races or more", 'ES Data Entry'!H405= 8, "Unknown")</f>
        <v>#N/A</v>
      </c>
      <c r="I404" t="e" cm="1">
        <f t="array" ref="I404">_xlfn.IFS('ES Data Entry'!I405=1, "Hispanic/Latino", 'ES Data Entry'!I405=2, "Not Hispanic/Latino", 'ES Data Entry'!I405=3, "Other")</f>
        <v>#N/A</v>
      </c>
      <c r="J404" t="e" cm="1">
        <f t="array" ref="J404">_xlfn.IFS('ES Data Entry'!J405= 1, "Male", 'ES Data Entry'!J405= 2, "Female", 'ES Data Entry'!J405= 3, "Transgender Male", 'ES Data Entry'!J405= 4, "Transgender Female",'ES Data Entry'!J405= 5, "Non-binary", 'ES Data Entry'!J405= 6, "Other", 'ES Data Entry'!J405= 7, "Unknown")</f>
        <v>#N/A</v>
      </c>
      <c r="K404" s="180">
        <f>'ES Data Entry'!K405</f>
        <v>0</v>
      </c>
      <c r="L404" s="291" t="e">
        <f>'ES Data Entry'!#REF!</f>
        <v>#REF!</v>
      </c>
      <c r="M404" t="e">
        <f>'ES Raw Data'!N407</f>
        <v>#DIV/0!</v>
      </c>
      <c r="N404" t="e">
        <f>'ES Raw Data'!O407</f>
        <v>#DIV/0!</v>
      </c>
      <c r="O404" t="e">
        <f>'ES Raw Data'!P407</f>
        <v>#DIV/0!</v>
      </c>
      <c r="P404" t="e">
        <f>'ES Raw Data'!Q407</f>
        <v>#DIV/0!</v>
      </c>
      <c r="Q404" t="e">
        <f>'ES Raw Data'!R407</f>
        <v>#DIV/0!</v>
      </c>
      <c r="R404" t="e">
        <f>'ES Raw Data'!S407</f>
        <v>#DIV/0!</v>
      </c>
      <c r="S404" t="e">
        <f>'ES Raw Data'!T407</f>
        <v>#DIV/0!</v>
      </c>
      <c r="T404" t="e">
        <f>'ES Raw Data'!U407</f>
        <v>#DIV/0!</v>
      </c>
      <c r="U404" t="e">
        <f>'ES Raw Data'!V407</f>
        <v>#DIV/0!</v>
      </c>
      <c r="V404" t="e">
        <f>'ES Raw Data'!W407</f>
        <v>#DIV/0!</v>
      </c>
    </row>
    <row r="405" spans="1:22">
      <c r="A405">
        <f>'ES Data Entry'!D406</f>
        <v>0</v>
      </c>
      <c r="B405">
        <f>'ES Data Entry'!E406</f>
        <v>0</v>
      </c>
      <c r="C405">
        <f>'ES Data Entry'!F406</f>
        <v>0</v>
      </c>
      <c r="D405" s="180" t="e">
        <f>'ES Data Entry'!#REF!</f>
        <v>#REF!</v>
      </c>
      <c r="E405" t="str" cm="1">
        <f t="array" ref="E405">_xlfn.IFS('ES Data Entry'!G406=0,"Kindergarten",'ES Data Entry'!G406=1,"1st Grade",'ES Data Entry'!G406=2,"2nd Grade",'ES Data Entry'!G406=3,"3rd Grade",'ES Data Entry'!G406=4,"4th Grade",'ES Data Entry'!G406=5,"5th Grade")</f>
        <v>Kindergarten</v>
      </c>
      <c r="F405" t="e">
        <f>'ES Data Entry'!#REF!</f>
        <v>#REF!</v>
      </c>
      <c r="G405" t="e" cm="1">
        <f t="array" ref="G405">_xlfn.IFS('ES Data Entry'!L406=2, "Virtual", 'ES Data Entry'!L406=1, "In-person",'ES Data Entry'!L406=3, "Hybrid")</f>
        <v>#N/A</v>
      </c>
      <c r="H405" t="e" cm="1">
        <f t="array" ref="H405">_xlfn.IFS('ES Data Entry'!H406= 1, "American Indian/Alaskan Native", 'ES Data Entry'!H406= 2, "Asian", 'ES Data Entry'!H406= 3, "Native Hawaiian/Pacific Islander", 'ES Data Entry'!H406= 4, "Black/African American",'ES Data Entry'!H406= 5,  "White", 'ES Data Entry'!H406= 6, "Other", 'ES Data Entry'!H406= 7, "Two races or more", 'ES Data Entry'!H406= 8, "Unknown")</f>
        <v>#N/A</v>
      </c>
      <c r="I405" t="e" cm="1">
        <f t="array" ref="I405">_xlfn.IFS('ES Data Entry'!I406=1, "Hispanic/Latino", 'ES Data Entry'!I406=2, "Not Hispanic/Latino", 'ES Data Entry'!I406=3, "Other")</f>
        <v>#N/A</v>
      </c>
      <c r="J405" t="e" cm="1">
        <f t="array" ref="J405">_xlfn.IFS('ES Data Entry'!J406= 1, "Male", 'ES Data Entry'!J406= 2, "Female", 'ES Data Entry'!J406= 3, "Transgender Male", 'ES Data Entry'!J406= 4, "Transgender Female",'ES Data Entry'!J406= 5, "Non-binary", 'ES Data Entry'!J406= 6, "Other", 'ES Data Entry'!J406= 7, "Unknown")</f>
        <v>#N/A</v>
      </c>
      <c r="K405" s="180">
        <f>'ES Data Entry'!K406</f>
        <v>0</v>
      </c>
      <c r="L405" s="291" t="e">
        <f>'ES Data Entry'!#REF!</f>
        <v>#REF!</v>
      </c>
      <c r="M405" t="e">
        <f>'ES Raw Data'!N408</f>
        <v>#DIV/0!</v>
      </c>
      <c r="N405" t="e">
        <f>'ES Raw Data'!O408</f>
        <v>#DIV/0!</v>
      </c>
      <c r="O405" t="e">
        <f>'ES Raw Data'!P408</f>
        <v>#DIV/0!</v>
      </c>
      <c r="P405" t="e">
        <f>'ES Raw Data'!Q408</f>
        <v>#DIV/0!</v>
      </c>
      <c r="Q405" t="e">
        <f>'ES Raw Data'!R408</f>
        <v>#DIV/0!</v>
      </c>
      <c r="R405" t="e">
        <f>'ES Raw Data'!S408</f>
        <v>#DIV/0!</v>
      </c>
      <c r="S405" t="e">
        <f>'ES Raw Data'!T408</f>
        <v>#DIV/0!</v>
      </c>
      <c r="T405" t="e">
        <f>'ES Raw Data'!U408</f>
        <v>#DIV/0!</v>
      </c>
      <c r="U405" t="e">
        <f>'ES Raw Data'!V408</f>
        <v>#DIV/0!</v>
      </c>
      <c r="V405" t="e">
        <f>'ES Raw Data'!W408</f>
        <v>#DIV/0!</v>
      </c>
    </row>
    <row r="406" spans="1:22">
      <c r="A406">
        <f>'ES Data Entry'!D407</f>
        <v>0</v>
      </c>
      <c r="B406">
        <f>'ES Data Entry'!E407</f>
        <v>0</v>
      </c>
      <c r="C406">
        <f>'ES Data Entry'!F407</f>
        <v>0</v>
      </c>
      <c r="D406" s="180" t="e">
        <f>'ES Data Entry'!#REF!</f>
        <v>#REF!</v>
      </c>
      <c r="E406" t="str" cm="1">
        <f t="array" ref="E406">_xlfn.IFS('ES Data Entry'!G407=0,"Kindergarten",'ES Data Entry'!G407=1,"1st Grade",'ES Data Entry'!G407=2,"2nd Grade",'ES Data Entry'!G407=3,"3rd Grade",'ES Data Entry'!G407=4,"4th Grade",'ES Data Entry'!G407=5,"5th Grade")</f>
        <v>Kindergarten</v>
      </c>
      <c r="F406" t="e">
        <f>'ES Data Entry'!#REF!</f>
        <v>#REF!</v>
      </c>
      <c r="G406" t="e" cm="1">
        <f t="array" ref="G406">_xlfn.IFS('ES Data Entry'!L407=2, "Virtual", 'ES Data Entry'!L407=1, "In-person",'ES Data Entry'!L407=3, "Hybrid")</f>
        <v>#N/A</v>
      </c>
      <c r="H406" t="e" cm="1">
        <f t="array" ref="H406">_xlfn.IFS('ES Data Entry'!H407= 1, "American Indian/Alaskan Native", 'ES Data Entry'!H407= 2, "Asian", 'ES Data Entry'!H407= 3, "Native Hawaiian/Pacific Islander", 'ES Data Entry'!H407= 4, "Black/African American",'ES Data Entry'!H407= 5,  "White", 'ES Data Entry'!H407= 6, "Other", 'ES Data Entry'!H407= 7, "Two races or more", 'ES Data Entry'!H407= 8, "Unknown")</f>
        <v>#N/A</v>
      </c>
      <c r="I406" t="e" cm="1">
        <f t="array" ref="I406">_xlfn.IFS('ES Data Entry'!I407=1, "Hispanic/Latino", 'ES Data Entry'!I407=2, "Not Hispanic/Latino", 'ES Data Entry'!I407=3, "Other")</f>
        <v>#N/A</v>
      </c>
      <c r="J406" t="e" cm="1">
        <f t="array" ref="J406">_xlfn.IFS('ES Data Entry'!J407= 1, "Male", 'ES Data Entry'!J407= 2, "Female", 'ES Data Entry'!J407= 3, "Transgender Male", 'ES Data Entry'!J407= 4, "Transgender Female",'ES Data Entry'!J407= 5, "Non-binary", 'ES Data Entry'!J407= 6, "Other", 'ES Data Entry'!J407= 7, "Unknown")</f>
        <v>#N/A</v>
      </c>
      <c r="K406" s="180">
        <f>'ES Data Entry'!K407</f>
        <v>0</v>
      </c>
      <c r="L406" s="291" t="e">
        <f>'ES Data Entry'!#REF!</f>
        <v>#REF!</v>
      </c>
      <c r="M406" t="e">
        <f>'ES Raw Data'!N409</f>
        <v>#DIV/0!</v>
      </c>
      <c r="N406" t="e">
        <f>'ES Raw Data'!O409</f>
        <v>#DIV/0!</v>
      </c>
      <c r="O406" t="e">
        <f>'ES Raw Data'!P409</f>
        <v>#DIV/0!</v>
      </c>
      <c r="P406" t="e">
        <f>'ES Raw Data'!Q409</f>
        <v>#DIV/0!</v>
      </c>
      <c r="Q406" t="e">
        <f>'ES Raw Data'!R409</f>
        <v>#DIV/0!</v>
      </c>
      <c r="R406" t="e">
        <f>'ES Raw Data'!S409</f>
        <v>#DIV/0!</v>
      </c>
      <c r="S406" t="e">
        <f>'ES Raw Data'!T409</f>
        <v>#DIV/0!</v>
      </c>
      <c r="T406" t="e">
        <f>'ES Raw Data'!U409</f>
        <v>#DIV/0!</v>
      </c>
      <c r="U406" t="e">
        <f>'ES Raw Data'!V409</f>
        <v>#DIV/0!</v>
      </c>
      <c r="V406" t="e">
        <f>'ES Raw Data'!W409</f>
        <v>#DIV/0!</v>
      </c>
    </row>
    <row r="407" spans="1:22">
      <c r="A407">
        <f>'ES Data Entry'!D408</f>
        <v>0</v>
      </c>
      <c r="B407">
        <f>'ES Data Entry'!E408</f>
        <v>0</v>
      </c>
      <c r="C407">
        <f>'ES Data Entry'!F408</f>
        <v>0</v>
      </c>
      <c r="D407" s="180" t="e">
        <f>'ES Data Entry'!#REF!</f>
        <v>#REF!</v>
      </c>
      <c r="E407" t="str" cm="1">
        <f t="array" ref="E407">_xlfn.IFS('ES Data Entry'!G408=0,"Kindergarten",'ES Data Entry'!G408=1,"1st Grade",'ES Data Entry'!G408=2,"2nd Grade",'ES Data Entry'!G408=3,"3rd Grade",'ES Data Entry'!G408=4,"4th Grade",'ES Data Entry'!G408=5,"5th Grade")</f>
        <v>Kindergarten</v>
      </c>
      <c r="F407" t="e">
        <f>'ES Data Entry'!#REF!</f>
        <v>#REF!</v>
      </c>
      <c r="G407" t="e" cm="1">
        <f t="array" ref="G407">_xlfn.IFS('ES Data Entry'!L408=2, "Virtual", 'ES Data Entry'!L408=1, "In-person",'ES Data Entry'!L408=3, "Hybrid")</f>
        <v>#N/A</v>
      </c>
      <c r="H407" t="e" cm="1">
        <f t="array" ref="H407">_xlfn.IFS('ES Data Entry'!H408= 1, "American Indian/Alaskan Native", 'ES Data Entry'!H408= 2, "Asian", 'ES Data Entry'!H408= 3, "Native Hawaiian/Pacific Islander", 'ES Data Entry'!H408= 4, "Black/African American",'ES Data Entry'!H408= 5,  "White", 'ES Data Entry'!H408= 6, "Other", 'ES Data Entry'!H408= 7, "Two races or more", 'ES Data Entry'!H408= 8, "Unknown")</f>
        <v>#N/A</v>
      </c>
      <c r="I407" t="e" cm="1">
        <f t="array" ref="I407">_xlfn.IFS('ES Data Entry'!I408=1, "Hispanic/Latino", 'ES Data Entry'!I408=2, "Not Hispanic/Latino", 'ES Data Entry'!I408=3, "Other")</f>
        <v>#N/A</v>
      </c>
      <c r="J407" t="e" cm="1">
        <f t="array" ref="J407">_xlfn.IFS('ES Data Entry'!J408= 1, "Male", 'ES Data Entry'!J408= 2, "Female", 'ES Data Entry'!J408= 3, "Transgender Male", 'ES Data Entry'!J408= 4, "Transgender Female",'ES Data Entry'!J408= 5, "Non-binary", 'ES Data Entry'!J408= 6, "Other", 'ES Data Entry'!J408= 7, "Unknown")</f>
        <v>#N/A</v>
      </c>
      <c r="K407" s="180">
        <f>'ES Data Entry'!K408</f>
        <v>0</v>
      </c>
      <c r="L407" s="291" t="e">
        <f>'ES Data Entry'!#REF!</f>
        <v>#REF!</v>
      </c>
      <c r="M407" t="e">
        <f>'ES Raw Data'!N410</f>
        <v>#DIV/0!</v>
      </c>
      <c r="N407" t="e">
        <f>'ES Raw Data'!O410</f>
        <v>#DIV/0!</v>
      </c>
      <c r="O407" t="e">
        <f>'ES Raw Data'!P410</f>
        <v>#DIV/0!</v>
      </c>
      <c r="P407" t="e">
        <f>'ES Raw Data'!Q410</f>
        <v>#DIV/0!</v>
      </c>
      <c r="Q407" t="e">
        <f>'ES Raw Data'!R410</f>
        <v>#DIV/0!</v>
      </c>
      <c r="R407" t="e">
        <f>'ES Raw Data'!S410</f>
        <v>#DIV/0!</v>
      </c>
      <c r="S407" t="e">
        <f>'ES Raw Data'!T410</f>
        <v>#DIV/0!</v>
      </c>
      <c r="T407" t="e">
        <f>'ES Raw Data'!U410</f>
        <v>#DIV/0!</v>
      </c>
      <c r="U407" t="e">
        <f>'ES Raw Data'!V410</f>
        <v>#DIV/0!</v>
      </c>
      <c r="V407" t="e">
        <f>'ES Raw Data'!W410</f>
        <v>#DIV/0!</v>
      </c>
    </row>
    <row r="408" spans="1:22">
      <c r="A408">
        <f>'ES Data Entry'!D409</f>
        <v>0</v>
      </c>
      <c r="B408">
        <f>'ES Data Entry'!E409</f>
        <v>0</v>
      </c>
      <c r="C408">
        <f>'ES Data Entry'!F409</f>
        <v>0</v>
      </c>
      <c r="D408" s="180" t="e">
        <f>'ES Data Entry'!#REF!</f>
        <v>#REF!</v>
      </c>
      <c r="E408" t="str" cm="1">
        <f t="array" ref="E408">_xlfn.IFS('ES Data Entry'!G409=0,"Kindergarten",'ES Data Entry'!G409=1,"1st Grade",'ES Data Entry'!G409=2,"2nd Grade",'ES Data Entry'!G409=3,"3rd Grade",'ES Data Entry'!G409=4,"4th Grade",'ES Data Entry'!G409=5,"5th Grade")</f>
        <v>Kindergarten</v>
      </c>
      <c r="F408" t="e">
        <f>'ES Data Entry'!#REF!</f>
        <v>#REF!</v>
      </c>
      <c r="G408" t="e" cm="1">
        <f t="array" ref="G408">_xlfn.IFS('ES Data Entry'!L409=2, "Virtual", 'ES Data Entry'!L409=1, "In-person",'ES Data Entry'!L409=3, "Hybrid")</f>
        <v>#N/A</v>
      </c>
      <c r="H408" t="e" cm="1">
        <f t="array" ref="H408">_xlfn.IFS('ES Data Entry'!H409= 1, "American Indian/Alaskan Native", 'ES Data Entry'!H409= 2, "Asian", 'ES Data Entry'!H409= 3, "Native Hawaiian/Pacific Islander", 'ES Data Entry'!H409= 4, "Black/African American",'ES Data Entry'!H409= 5,  "White", 'ES Data Entry'!H409= 6, "Other", 'ES Data Entry'!H409= 7, "Two races or more", 'ES Data Entry'!H409= 8, "Unknown")</f>
        <v>#N/A</v>
      </c>
      <c r="I408" t="e" cm="1">
        <f t="array" ref="I408">_xlfn.IFS('ES Data Entry'!I409=1, "Hispanic/Latino", 'ES Data Entry'!I409=2, "Not Hispanic/Latino", 'ES Data Entry'!I409=3, "Other")</f>
        <v>#N/A</v>
      </c>
      <c r="J408" t="e" cm="1">
        <f t="array" ref="J408">_xlfn.IFS('ES Data Entry'!J409= 1, "Male", 'ES Data Entry'!J409= 2, "Female", 'ES Data Entry'!J409= 3, "Transgender Male", 'ES Data Entry'!J409= 4, "Transgender Female",'ES Data Entry'!J409= 5, "Non-binary", 'ES Data Entry'!J409= 6, "Other", 'ES Data Entry'!J409= 7, "Unknown")</f>
        <v>#N/A</v>
      </c>
      <c r="K408" s="180">
        <f>'ES Data Entry'!K409</f>
        <v>0</v>
      </c>
      <c r="L408" s="291" t="e">
        <f>'ES Data Entry'!#REF!</f>
        <v>#REF!</v>
      </c>
      <c r="M408" t="e">
        <f>'ES Raw Data'!N411</f>
        <v>#DIV/0!</v>
      </c>
      <c r="N408" t="e">
        <f>'ES Raw Data'!O411</f>
        <v>#DIV/0!</v>
      </c>
      <c r="O408" t="e">
        <f>'ES Raw Data'!P411</f>
        <v>#DIV/0!</v>
      </c>
      <c r="P408" t="e">
        <f>'ES Raw Data'!Q411</f>
        <v>#DIV/0!</v>
      </c>
      <c r="Q408" t="e">
        <f>'ES Raw Data'!R411</f>
        <v>#DIV/0!</v>
      </c>
      <c r="R408" t="e">
        <f>'ES Raw Data'!S411</f>
        <v>#DIV/0!</v>
      </c>
      <c r="S408" t="e">
        <f>'ES Raw Data'!T411</f>
        <v>#DIV/0!</v>
      </c>
      <c r="T408" t="e">
        <f>'ES Raw Data'!U411</f>
        <v>#DIV/0!</v>
      </c>
      <c r="U408" t="e">
        <f>'ES Raw Data'!V411</f>
        <v>#DIV/0!</v>
      </c>
      <c r="V408" t="e">
        <f>'ES Raw Data'!W411</f>
        <v>#DIV/0!</v>
      </c>
    </row>
    <row r="409" spans="1:22">
      <c r="A409">
        <f>'ES Data Entry'!D410</f>
        <v>0</v>
      </c>
      <c r="B409">
        <f>'ES Data Entry'!E410</f>
        <v>0</v>
      </c>
      <c r="C409">
        <f>'ES Data Entry'!F410</f>
        <v>0</v>
      </c>
      <c r="D409" s="180" t="e">
        <f>'ES Data Entry'!#REF!</f>
        <v>#REF!</v>
      </c>
      <c r="E409" t="str" cm="1">
        <f t="array" ref="E409">_xlfn.IFS('ES Data Entry'!G410=0,"Kindergarten",'ES Data Entry'!G410=1,"1st Grade",'ES Data Entry'!G410=2,"2nd Grade",'ES Data Entry'!G410=3,"3rd Grade",'ES Data Entry'!G410=4,"4th Grade",'ES Data Entry'!G410=5,"5th Grade")</f>
        <v>Kindergarten</v>
      </c>
      <c r="F409" t="e">
        <f>'ES Data Entry'!#REF!</f>
        <v>#REF!</v>
      </c>
      <c r="G409" t="e" cm="1">
        <f t="array" ref="G409">_xlfn.IFS('ES Data Entry'!L410=2, "Virtual", 'ES Data Entry'!L410=1, "In-person",'ES Data Entry'!L410=3, "Hybrid")</f>
        <v>#N/A</v>
      </c>
      <c r="H409" t="e" cm="1">
        <f t="array" ref="H409">_xlfn.IFS('ES Data Entry'!H410= 1, "American Indian/Alaskan Native", 'ES Data Entry'!H410= 2, "Asian", 'ES Data Entry'!H410= 3, "Native Hawaiian/Pacific Islander", 'ES Data Entry'!H410= 4, "Black/African American",'ES Data Entry'!H410= 5,  "White", 'ES Data Entry'!H410= 6, "Other", 'ES Data Entry'!H410= 7, "Two races or more", 'ES Data Entry'!H410= 8, "Unknown")</f>
        <v>#N/A</v>
      </c>
      <c r="I409" t="e" cm="1">
        <f t="array" ref="I409">_xlfn.IFS('ES Data Entry'!I410=1, "Hispanic/Latino", 'ES Data Entry'!I410=2, "Not Hispanic/Latino", 'ES Data Entry'!I410=3, "Other")</f>
        <v>#N/A</v>
      </c>
      <c r="J409" t="e" cm="1">
        <f t="array" ref="J409">_xlfn.IFS('ES Data Entry'!J410= 1, "Male", 'ES Data Entry'!J410= 2, "Female", 'ES Data Entry'!J410= 3, "Transgender Male", 'ES Data Entry'!J410= 4, "Transgender Female",'ES Data Entry'!J410= 5, "Non-binary", 'ES Data Entry'!J410= 6, "Other", 'ES Data Entry'!J410= 7, "Unknown")</f>
        <v>#N/A</v>
      </c>
      <c r="K409" s="180">
        <f>'ES Data Entry'!K410</f>
        <v>0</v>
      </c>
      <c r="L409" s="291" t="e">
        <f>'ES Data Entry'!#REF!</f>
        <v>#REF!</v>
      </c>
      <c r="M409" t="e">
        <f>'ES Raw Data'!N412</f>
        <v>#DIV/0!</v>
      </c>
      <c r="N409" t="e">
        <f>'ES Raw Data'!O412</f>
        <v>#DIV/0!</v>
      </c>
      <c r="O409" t="e">
        <f>'ES Raw Data'!P412</f>
        <v>#DIV/0!</v>
      </c>
      <c r="P409" t="e">
        <f>'ES Raw Data'!Q412</f>
        <v>#DIV/0!</v>
      </c>
      <c r="Q409" t="e">
        <f>'ES Raw Data'!R412</f>
        <v>#DIV/0!</v>
      </c>
      <c r="R409" t="e">
        <f>'ES Raw Data'!S412</f>
        <v>#DIV/0!</v>
      </c>
      <c r="S409" t="e">
        <f>'ES Raw Data'!T412</f>
        <v>#DIV/0!</v>
      </c>
      <c r="T409" t="e">
        <f>'ES Raw Data'!U412</f>
        <v>#DIV/0!</v>
      </c>
      <c r="U409" t="e">
        <f>'ES Raw Data'!V412</f>
        <v>#DIV/0!</v>
      </c>
      <c r="V409" t="e">
        <f>'ES Raw Data'!W412</f>
        <v>#DIV/0!</v>
      </c>
    </row>
    <row r="410" spans="1:22">
      <c r="A410">
        <f>'ES Data Entry'!D411</f>
        <v>0</v>
      </c>
      <c r="B410">
        <f>'ES Data Entry'!E411</f>
        <v>0</v>
      </c>
      <c r="C410">
        <f>'ES Data Entry'!F411</f>
        <v>0</v>
      </c>
      <c r="D410" s="180" t="e">
        <f>'ES Data Entry'!#REF!</f>
        <v>#REF!</v>
      </c>
      <c r="E410" t="str" cm="1">
        <f t="array" ref="E410">_xlfn.IFS('ES Data Entry'!G411=0,"Kindergarten",'ES Data Entry'!G411=1,"1st Grade",'ES Data Entry'!G411=2,"2nd Grade",'ES Data Entry'!G411=3,"3rd Grade",'ES Data Entry'!G411=4,"4th Grade",'ES Data Entry'!G411=5,"5th Grade")</f>
        <v>Kindergarten</v>
      </c>
      <c r="F410" t="e">
        <f>'ES Data Entry'!#REF!</f>
        <v>#REF!</v>
      </c>
      <c r="G410" t="e" cm="1">
        <f t="array" ref="G410">_xlfn.IFS('ES Data Entry'!L411=2, "Virtual", 'ES Data Entry'!L411=1, "In-person",'ES Data Entry'!L411=3, "Hybrid")</f>
        <v>#N/A</v>
      </c>
      <c r="H410" t="e" cm="1">
        <f t="array" ref="H410">_xlfn.IFS('ES Data Entry'!H411= 1, "American Indian/Alaskan Native", 'ES Data Entry'!H411= 2, "Asian", 'ES Data Entry'!H411= 3, "Native Hawaiian/Pacific Islander", 'ES Data Entry'!H411= 4, "Black/African American",'ES Data Entry'!H411= 5,  "White", 'ES Data Entry'!H411= 6, "Other", 'ES Data Entry'!H411= 7, "Two races or more", 'ES Data Entry'!H411= 8, "Unknown")</f>
        <v>#N/A</v>
      </c>
      <c r="I410" t="e" cm="1">
        <f t="array" ref="I410">_xlfn.IFS('ES Data Entry'!I411=1, "Hispanic/Latino", 'ES Data Entry'!I411=2, "Not Hispanic/Latino", 'ES Data Entry'!I411=3, "Other")</f>
        <v>#N/A</v>
      </c>
      <c r="J410" t="e" cm="1">
        <f t="array" ref="J410">_xlfn.IFS('ES Data Entry'!J411= 1, "Male", 'ES Data Entry'!J411= 2, "Female", 'ES Data Entry'!J411= 3, "Transgender Male", 'ES Data Entry'!J411= 4, "Transgender Female",'ES Data Entry'!J411= 5, "Non-binary", 'ES Data Entry'!J411= 6, "Other", 'ES Data Entry'!J411= 7, "Unknown")</f>
        <v>#N/A</v>
      </c>
      <c r="K410" s="180">
        <f>'ES Data Entry'!K411</f>
        <v>0</v>
      </c>
      <c r="L410" s="291" t="e">
        <f>'ES Data Entry'!#REF!</f>
        <v>#REF!</v>
      </c>
      <c r="M410" t="e">
        <f>'ES Raw Data'!N413</f>
        <v>#DIV/0!</v>
      </c>
      <c r="N410" t="e">
        <f>'ES Raw Data'!O413</f>
        <v>#DIV/0!</v>
      </c>
      <c r="O410" t="e">
        <f>'ES Raw Data'!P413</f>
        <v>#DIV/0!</v>
      </c>
      <c r="P410" t="e">
        <f>'ES Raw Data'!Q413</f>
        <v>#DIV/0!</v>
      </c>
      <c r="Q410" t="e">
        <f>'ES Raw Data'!R413</f>
        <v>#DIV/0!</v>
      </c>
      <c r="R410" t="e">
        <f>'ES Raw Data'!S413</f>
        <v>#DIV/0!</v>
      </c>
      <c r="S410" t="e">
        <f>'ES Raw Data'!T413</f>
        <v>#DIV/0!</v>
      </c>
      <c r="T410" t="e">
        <f>'ES Raw Data'!U413</f>
        <v>#DIV/0!</v>
      </c>
      <c r="U410" t="e">
        <f>'ES Raw Data'!V413</f>
        <v>#DIV/0!</v>
      </c>
      <c r="V410" t="e">
        <f>'ES Raw Data'!W413</f>
        <v>#DIV/0!</v>
      </c>
    </row>
    <row r="411" spans="1:22">
      <c r="A411">
        <f>'ES Data Entry'!D412</f>
        <v>0</v>
      </c>
      <c r="B411">
        <f>'ES Data Entry'!E412</f>
        <v>0</v>
      </c>
      <c r="C411">
        <f>'ES Data Entry'!F412</f>
        <v>0</v>
      </c>
      <c r="D411" s="180" t="e">
        <f>'ES Data Entry'!#REF!</f>
        <v>#REF!</v>
      </c>
      <c r="E411" t="str" cm="1">
        <f t="array" ref="E411">_xlfn.IFS('ES Data Entry'!G412=0,"Kindergarten",'ES Data Entry'!G412=1,"1st Grade",'ES Data Entry'!G412=2,"2nd Grade",'ES Data Entry'!G412=3,"3rd Grade",'ES Data Entry'!G412=4,"4th Grade",'ES Data Entry'!G412=5,"5th Grade")</f>
        <v>Kindergarten</v>
      </c>
      <c r="F411" t="e">
        <f>'ES Data Entry'!#REF!</f>
        <v>#REF!</v>
      </c>
      <c r="G411" t="e" cm="1">
        <f t="array" ref="G411">_xlfn.IFS('ES Data Entry'!L412=2, "Virtual", 'ES Data Entry'!L412=1, "In-person",'ES Data Entry'!L412=3, "Hybrid")</f>
        <v>#N/A</v>
      </c>
      <c r="H411" t="e" cm="1">
        <f t="array" ref="H411">_xlfn.IFS('ES Data Entry'!H412= 1, "American Indian/Alaskan Native", 'ES Data Entry'!H412= 2, "Asian", 'ES Data Entry'!H412= 3, "Native Hawaiian/Pacific Islander", 'ES Data Entry'!H412= 4, "Black/African American",'ES Data Entry'!H412= 5,  "White", 'ES Data Entry'!H412= 6, "Other", 'ES Data Entry'!H412= 7, "Two races or more", 'ES Data Entry'!H412= 8, "Unknown")</f>
        <v>#N/A</v>
      </c>
      <c r="I411" t="e" cm="1">
        <f t="array" ref="I411">_xlfn.IFS('ES Data Entry'!I412=1, "Hispanic/Latino", 'ES Data Entry'!I412=2, "Not Hispanic/Latino", 'ES Data Entry'!I412=3, "Other")</f>
        <v>#N/A</v>
      </c>
      <c r="J411" t="e" cm="1">
        <f t="array" ref="J411">_xlfn.IFS('ES Data Entry'!J412= 1, "Male", 'ES Data Entry'!J412= 2, "Female", 'ES Data Entry'!J412= 3, "Transgender Male", 'ES Data Entry'!J412= 4, "Transgender Female",'ES Data Entry'!J412= 5, "Non-binary", 'ES Data Entry'!J412= 6, "Other", 'ES Data Entry'!J412= 7, "Unknown")</f>
        <v>#N/A</v>
      </c>
      <c r="K411" s="180">
        <f>'ES Data Entry'!K412</f>
        <v>0</v>
      </c>
      <c r="L411" s="291" t="e">
        <f>'ES Data Entry'!#REF!</f>
        <v>#REF!</v>
      </c>
      <c r="M411" t="e">
        <f>'ES Raw Data'!N414</f>
        <v>#DIV/0!</v>
      </c>
      <c r="N411" t="e">
        <f>'ES Raw Data'!O414</f>
        <v>#DIV/0!</v>
      </c>
      <c r="O411" t="e">
        <f>'ES Raw Data'!P414</f>
        <v>#DIV/0!</v>
      </c>
      <c r="P411" t="e">
        <f>'ES Raw Data'!Q414</f>
        <v>#DIV/0!</v>
      </c>
      <c r="Q411" t="e">
        <f>'ES Raw Data'!R414</f>
        <v>#DIV/0!</v>
      </c>
      <c r="R411" t="e">
        <f>'ES Raw Data'!S414</f>
        <v>#DIV/0!</v>
      </c>
      <c r="S411" t="e">
        <f>'ES Raw Data'!T414</f>
        <v>#DIV/0!</v>
      </c>
      <c r="T411" t="e">
        <f>'ES Raw Data'!U414</f>
        <v>#DIV/0!</v>
      </c>
      <c r="U411" t="e">
        <f>'ES Raw Data'!V414</f>
        <v>#DIV/0!</v>
      </c>
      <c r="V411" t="e">
        <f>'ES Raw Data'!W414</f>
        <v>#DIV/0!</v>
      </c>
    </row>
    <row r="412" spans="1:22">
      <c r="A412">
        <f>'ES Data Entry'!D413</f>
        <v>0</v>
      </c>
      <c r="B412">
        <f>'ES Data Entry'!E413</f>
        <v>0</v>
      </c>
      <c r="C412">
        <f>'ES Data Entry'!F413</f>
        <v>0</v>
      </c>
      <c r="D412" s="180" t="e">
        <f>'ES Data Entry'!#REF!</f>
        <v>#REF!</v>
      </c>
      <c r="E412" t="str" cm="1">
        <f t="array" ref="E412">_xlfn.IFS('ES Data Entry'!G413=0,"Kindergarten",'ES Data Entry'!G413=1,"1st Grade",'ES Data Entry'!G413=2,"2nd Grade",'ES Data Entry'!G413=3,"3rd Grade",'ES Data Entry'!G413=4,"4th Grade",'ES Data Entry'!G413=5,"5th Grade")</f>
        <v>Kindergarten</v>
      </c>
      <c r="F412" t="e">
        <f>'ES Data Entry'!#REF!</f>
        <v>#REF!</v>
      </c>
      <c r="G412" t="e" cm="1">
        <f t="array" ref="G412">_xlfn.IFS('ES Data Entry'!L413=2, "Virtual", 'ES Data Entry'!L413=1, "In-person",'ES Data Entry'!L413=3, "Hybrid")</f>
        <v>#N/A</v>
      </c>
      <c r="H412" t="e" cm="1">
        <f t="array" ref="H412">_xlfn.IFS('ES Data Entry'!H413= 1, "American Indian/Alaskan Native", 'ES Data Entry'!H413= 2, "Asian", 'ES Data Entry'!H413= 3, "Native Hawaiian/Pacific Islander", 'ES Data Entry'!H413= 4, "Black/African American",'ES Data Entry'!H413= 5,  "White", 'ES Data Entry'!H413= 6, "Other", 'ES Data Entry'!H413= 7, "Two races or more", 'ES Data Entry'!H413= 8, "Unknown")</f>
        <v>#N/A</v>
      </c>
      <c r="I412" t="e" cm="1">
        <f t="array" ref="I412">_xlfn.IFS('ES Data Entry'!I413=1, "Hispanic/Latino", 'ES Data Entry'!I413=2, "Not Hispanic/Latino", 'ES Data Entry'!I413=3, "Other")</f>
        <v>#N/A</v>
      </c>
      <c r="J412" t="e" cm="1">
        <f t="array" ref="J412">_xlfn.IFS('ES Data Entry'!J413= 1, "Male", 'ES Data Entry'!J413= 2, "Female", 'ES Data Entry'!J413= 3, "Transgender Male", 'ES Data Entry'!J413= 4, "Transgender Female",'ES Data Entry'!J413= 5, "Non-binary", 'ES Data Entry'!J413= 6, "Other", 'ES Data Entry'!J413= 7, "Unknown")</f>
        <v>#N/A</v>
      </c>
      <c r="K412" s="180">
        <f>'ES Data Entry'!K413</f>
        <v>0</v>
      </c>
      <c r="L412" s="291" t="e">
        <f>'ES Data Entry'!#REF!</f>
        <v>#REF!</v>
      </c>
      <c r="M412" t="e">
        <f>'ES Raw Data'!N415</f>
        <v>#DIV/0!</v>
      </c>
      <c r="N412" t="e">
        <f>'ES Raw Data'!O415</f>
        <v>#DIV/0!</v>
      </c>
      <c r="O412" t="e">
        <f>'ES Raw Data'!P415</f>
        <v>#DIV/0!</v>
      </c>
      <c r="P412" t="e">
        <f>'ES Raw Data'!Q415</f>
        <v>#DIV/0!</v>
      </c>
      <c r="Q412" t="e">
        <f>'ES Raw Data'!R415</f>
        <v>#DIV/0!</v>
      </c>
      <c r="R412" t="e">
        <f>'ES Raw Data'!S415</f>
        <v>#DIV/0!</v>
      </c>
      <c r="S412" t="e">
        <f>'ES Raw Data'!T415</f>
        <v>#DIV/0!</v>
      </c>
      <c r="T412" t="e">
        <f>'ES Raw Data'!U415</f>
        <v>#DIV/0!</v>
      </c>
      <c r="U412" t="e">
        <f>'ES Raw Data'!V415</f>
        <v>#DIV/0!</v>
      </c>
      <c r="V412" t="e">
        <f>'ES Raw Data'!W415</f>
        <v>#DIV/0!</v>
      </c>
    </row>
    <row r="413" spans="1:22">
      <c r="A413">
        <f>'ES Data Entry'!D414</f>
        <v>0</v>
      </c>
      <c r="B413">
        <f>'ES Data Entry'!E414</f>
        <v>0</v>
      </c>
      <c r="C413">
        <f>'ES Data Entry'!F414</f>
        <v>0</v>
      </c>
      <c r="D413" s="180" t="e">
        <f>'ES Data Entry'!#REF!</f>
        <v>#REF!</v>
      </c>
      <c r="E413" t="str" cm="1">
        <f t="array" ref="E413">_xlfn.IFS('ES Data Entry'!G414=0,"Kindergarten",'ES Data Entry'!G414=1,"1st Grade",'ES Data Entry'!G414=2,"2nd Grade",'ES Data Entry'!G414=3,"3rd Grade",'ES Data Entry'!G414=4,"4th Grade",'ES Data Entry'!G414=5,"5th Grade")</f>
        <v>Kindergarten</v>
      </c>
      <c r="F413" t="e">
        <f>'ES Data Entry'!#REF!</f>
        <v>#REF!</v>
      </c>
      <c r="G413" t="e" cm="1">
        <f t="array" ref="G413">_xlfn.IFS('ES Data Entry'!L414=2, "Virtual", 'ES Data Entry'!L414=1, "In-person",'ES Data Entry'!L414=3, "Hybrid")</f>
        <v>#N/A</v>
      </c>
      <c r="H413" t="e" cm="1">
        <f t="array" ref="H413">_xlfn.IFS('ES Data Entry'!H414= 1, "American Indian/Alaskan Native", 'ES Data Entry'!H414= 2, "Asian", 'ES Data Entry'!H414= 3, "Native Hawaiian/Pacific Islander", 'ES Data Entry'!H414= 4, "Black/African American",'ES Data Entry'!H414= 5,  "White", 'ES Data Entry'!H414= 6, "Other", 'ES Data Entry'!H414= 7, "Two races or more", 'ES Data Entry'!H414= 8, "Unknown")</f>
        <v>#N/A</v>
      </c>
      <c r="I413" t="e" cm="1">
        <f t="array" ref="I413">_xlfn.IFS('ES Data Entry'!I414=1, "Hispanic/Latino", 'ES Data Entry'!I414=2, "Not Hispanic/Latino", 'ES Data Entry'!I414=3, "Other")</f>
        <v>#N/A</v>
      </c>
      <c r="J413" t="e" cm="1">
        <f t="array" ref="J413">_xlfn.IFS('ES Data Entry'!J414= 1, "Male", 'ES Data Entry'!J414= 2, "Female", 'ES Data Entry'!J414= 3, "Transgender Male", 'ES Data Entry'!J414= 4, "Transgender Female",'ES Data Entry'!J414= 5, "Non-binary", 'ES Data Entry'!J414= 6, "Other", 'ES Data Entry'!J414= 7, "Unknown")</f>
        <v>#N/A</v>
      </c>
      <c r="K413" s="180">
        <f>'ES Data Entry'!K414</f>
        <v>0</v>
      </c>
      <c r="L413" s="291" t="e">
        <f>'ES Data Entry'!#REF!</f>
        <v>#REF!</v>
      </c>
      <c r="M413" t="e">
        <f>'ES Raw Data'!N416</f>
        <v>#DIV/0!</v>
      </c>
      <c r="N413" t="e">
        <f>'ES Raw Data'!O416</f>
        <v>#DIV/0!</v>
      </c>
      <c r="O413" t="e">
        <f>'ES Raw Data'!P416</f>
        <v>#DIV/0!</v>
      </c>
      <c r="P413" t="e">
        <f>'ES Raw Data'!Q416</f>
        <v>#DIV/0!</v>
      </c>
      <c r="Q413" t="e">
        <f>'ES Raw Data'!R416</f>
        <v>#DIV/0!</v>
      </c>
      <c r="R413" t="e">
        <f>'ES Raw Data'!S416</f>
        <v>#DIV/0!</v>
      </c>
      <c r="S413" t="e">
        <f>'ES Raw Data'!T416</f>
        <v>#DIV/0!</v>
      </c>
      <c r="T413" t="e">
        <f>'ES Raw Data'!U416</f>
        <v>#DIV/0!</v>
      </c>
      <c r="U413" t="e">
        <f>'ES Raw Data'!V416</f>
        <v>#DIV/0!</v>
      </c>
      <c r="V413" t="e">
        <f>'ES Raw Data'!W416</f>
        <v>#DIV/0!</v>
      </c>
    </row>
    <row r="414" spans="1:22">
      <c r="A414">
        <f>'ES Data Entry'!D415</f>
        <v>0</v>
      </c>
      <c r="B414">
        <f>'ES Data Entry'!E415</f>
        <v>0</v>
      </c>
      <c r="C414">
        <f>'ES Data Entry'!F415</f>
        <v>0</v>
      </c>
      <c r="D414" s="180" t="e">
        <f>'ES Data Entry'!#REF!</f>
        <v>#REF!</v>
      </c>
      <c r="E414" t="str" cm="1">
        <f t="array" ref="E414">_xlfn.IFS('ES Data Entry'!G415=0,"Kindergarten",'ES Data Entry'!G415=1,"1st Grade",'ES Data Entry'!G415=2,"2nd Grade",'ES Data Entry'!G415=3,"3rd Grade",'ES Data Entry'!G415=4,"4th Grade",'ES Data Entry'!G415=5,"5th Grade")</f>
        <v>Kindergarten</v>
      </c>
      <c r="F414" t="e">
        <f>'ES Data Entry'!#REF!</f>
        <v>#REF!</v>
      </c>
      <c r="G414" t="e" cm="1">
        <f t="array" ref="G414">_xlfn.IFS('ES Data Entry'!L415=2, "Virtual", 'ES Data Entry'!L415=1, "In-person",'ES Data Entry'!L415=3, "Hybrid")</f>
        <v>#N/A</v>
      </c>
      <c r="H414" t="e" cm="1">
        <f t="array" ref="H414">_xlfn.IFS('ES Data Entry'!H415= 1, "American Indian/Alaskan Native", 'ES Data Entry'!H415= 2, "Asian", 'ES Data Entry'!H415= 3, "Native Hawaiian/Pacific Islander", 'ES Data Entry'!H415= 4, "Black/African American",'ES Data Entry'!H415= 5,  "White", 'ES Data Entry'!H415= 6, "Other", 'ES Data Entry'!H415= 7, "Two races or more", 'ES Data Entry'!H415= 8, "Unknown")</f>
        <v>#N/A</v>
      </c>
      <c r="I414" t="e" cm="1">
        <f t="array" ref="I414">_xlfn.IFS('ES Data Entry'!I415=1, "Hispanic/Latino", 'ES Data Entry'!I415=2, "Not Hispanic/Latino", 'ES Data Entry'!I415=3, "Other")</f>
        <v>#N/A</v>
      </c>
      <c r="J414" t="e" cm="1">
        <f t="array" ref="J414">_xlfn.IFS('ES Data Entry'!J415= 1, "Male", 'ES Data Entry'!J415= 2, "Female", 'ES Data Entry'!J415= 3, "Transgender Male", 'ES Data Entry'!J415= 4, "Transgender Female",'ES Data Entry'!J415= 5, "Non-binary", 'ES Data Entry'!J415= 6, "Other", 'ES Data Entry'!J415= 7, "Unknown")</f>
        <v>#N/A</v>
      </c>
      <c r="K414" s="180">
        <f>'ES Data Entry'!K415</f>
        <v>0</v>
      </c>
      <c r="L414" s="291" t="e">
        <f>'ES Data Entry'!#REF!</f>
        <v>#REF!</v>
      </c>
      <c r="M414" t="e">
        <f>'ES Raw Data'!N417</f>
        <v>#DIV/0!</v>
      </c>
      <c r="N414" t="e">
        <f>'ES Raw Data'!O417</f>
        <v>#DIV/0!</v>
      </c>
      <c r="O414" t="e">
        <f>'ES Raw Data'!P417</f>
        <v>#DIV/0!</v>
      </c>
      <c r="P414" t="e">
        <f>'ES Raw Data'!Q417</f>
        <v>#DIV/0!</v>
      </c>
      <c r="Q414" t="e">
        <f>'ES Raw Data'!R417</f>
        <v>#DIV/0!</v>
      </c>
      <c r="R414" t="e">
        <f>'ES Raw Data'!S417</f>
        <v>#DIV/0!</v>
      </c>
      <c r="S414" t="e">
        <f>'ES Raw Data'!T417</f>
        <v>#DIV/0!</v>
      </c>
      <c r="T414" t="e">
        <f>'ES Raw Data'!U417</f>
        <v>#DIV/0!</v>
      </c>
      <c r="U414" t="e">
        <f>'ES Raw Data'!V417</f>
        <v>#DIV/0!</v>
      </c>
      <c r="V414" t="e">
        <f>'ES Raw Data'!W417</f>
        <v>#DIV/0!</v>
      </c>
    </row>
    <row r="415" spans="1:22">
      <c r="A415">
        <f>'ES Data Entry'!D416</f>
        <v>0</v>
      </c>
      <c r="B415">
        <f>'ES Data Entry'!E416</f>
        <v>0</v>
      </c>
      <c r="C415">
        <f>'ES Data Entry'!F416</f>
        <v>0</v>
      </c>
      <c r="D415" s="180" t="e">
        <f>'ES Data Entry'!#REF!</f>
        <v>#REF!</v>
      </c>
      <c r="E415" t="str" cm="1">
        <f t="array" ref="E415">_xlfn.IFS('ES Data Entry'!G416=0,"Kindergarten",'ES Data Entry'!G416=1,"1st Grade",'ES Data Entry'!G416=2,"2nd Grade",'ES Data Entry'!G416=3,"3rd Grade",'ES Data Entry'!G416=4,"4th Grade",'ES Data Entry'!G416=5,"5th Grade")</f>
        <v>Kindergarten</v>
      </c>
      <c r="F415" t="e">
        <f>'ES Data Entry'!#REF!</f>
        <v>#REF!</v>
      </c>
      <c r="G415" t="e" cm="1">
        <f t="array" ref="G415">_xlfn.IFS('ES Data Entry'!L416=2, "Virtual", 'ES Data Entry'!L416=1, "In-person",'ES Data Entry'!L416=3, "Hybrid")</f>
        <v>#N/A</v>
      </c>
      <c r="H415" t="e" cm="1">
        <f t="array" ref="H415">_xlfn.IFS('ES Data Entry'!H416= 1, "American Indian/Alaskan Native", 'ES Data Entry'!H416= 2, "Asian", 'ES Data Entry'!H416= 3, "Native Hawaiian/Pacific Islander", 'ES Data Entry'!H416= 4, "Black/African American",'ES Data Entry'!H416= 5,  "White", 'ES Data Entry'!H416= 6, "Other", 'ES Data Entry'!H416= 7, "Two races or more", 'ES Data Entry'!H416= 8, "Unknown")</f>
        <v>#N/A</v>
      </c>
      <c r="I415" t="e" cm="1">
        <f t="array" ref="I415">_xlfn.IFS('ES Data Entry'!I416=1, "Hispanic/Latino", 'ES Data Entry'!I416=2, "Not Hispanic/Latino", 'ES Data Entry'!I416=3, "Other")</f>
        <v>#N/A</v>
      </c>
      <c r="J415" t="e" cm="1">
        <f t="array" ref="J415">_xlfn.IFS('ES Data Entry'!J416= 1, "Male", 'ES Data Entry'!J416= 2, "Female", 'ES Data Entry'!J416= 3, "Transgender Male", 'ES Data Entry'!J416= 4, "Transgender Female",'ES Data Entry'!J416= 5, "Non-binary", 'ES Data Entry'!J416= 6, "Other", 'ES Data Entry'!J416= 7, "Unknown")</f>
        <v>#N/A</v>
      </c>
      <c r="K415" s="180">
        <f>'ES Data Entry'!K416</f>
        <v>0</v>
      </c>
      <c r="L415" s="291" t="e">
        <f>'ES Data Entry'!#REF!</f>
        <v>#REF!</v>
      </c>
      <c r="M415" t="e">
        <f>'ES Raw Data'!N418</f>
        <v>#DIV/0!</v>
      </c>
      <c r="N415" t="e">
        <f>'ES Raw Data'!O418</f>
        <v>#DIV/0!</v>
      </c>
      <c r="O415" t="e">
        <f>'ES Raw Data'!P418</f>
        <v>#DIV/0!</v>
      </c>
      <c r="P415" t="e">
        <f>'ES Raw Data'!Q418</f>
        <v>#DIV/0!</v>
      </c>
      <c r="Q415" t="e">
        <f>'ES Raw Data'!R418</f>
        <v>#DIV/0!</v>
      </c>
      <c r="R415" t="e">
        <f>'ES Raw Data'!S418</f>
        <v>#DIV/0!</v>
      </c>
      <c r="S415" t="e">
        <f>'ES Raw Data'!T418</f>
        <v>#DIV/0!</v>
      </c>
      <c r="T415" t="e">
        <f>'ES Raw Data'!U418</f>
        <v>#DIV/0!</v>
      </c>
      <c r="U415" t="e">
        <f>'ES Raw Data'!V418</f>
        <v>#DIV/0!</v>
      </c>
      <c r="V415" t="e">
        <f>'ES Raw Data'!W418</f>
        <v>#DIV/0!</v>
      </c>
    </row>
    <row r="416" spans="1:22">
      <c r="A416">
        <f>'ES Data Entry'!D417</f>
        <v>0</v>
      </c>
      <c r="B416">
        <f>'ES Data Entry'!E417</f>
        <v>0</v>
      </c>
      <c r="C416">
        <f>'ES Data Entry'!F417</f>
        <v>0</v>
      </c>
      <c r="D416" s="180" t="e">
        <f>'ES Data Entry'!#REF!</f>
        <v>#REF!</v>
      </c>
      <c r="E416" t="str" cm="1">
        <f t="array" ref="E416">_xlfn.IFS('ES Data Entry'!G417=0,"Kindergarten",'ES Data Entry'!G417=1,"1st Grade",'ES Data Entry'!G417=2,"2nd Grade",'ES Data Entry'!G417=3,"3rd Grade",'ES Data Entry'!G417=4,"4th Grade",'ES Data Entry'!G417=5,"5th Grade")</f>
        <v>Kindergarten</v>
      </c>
      <c r="F416" t="e">
        <f>'ES Data Entry'!#REF!</f>
        <v>#REF!</v>
      </c>
      <c r="G416" t="e" cm="1">
        <f t="array" ref="G416">_xlfn.IFS('ES Data Entry'!L417=2, "Virtual", 'ES Data Entry'!L417=1, "In-person",'ES Data Entry'!L417=3, "Hybrid")</f>
        <v>#N/A</v>
      </c>
      <c r="H416" t="e" cm="1">
        <f t="array" ref="H416">_xlfn.IFS('ES Data Entry'!H417= 1, "American Indian/Alaskan Native", 'ES Data Entry'!H417= 2, "Asian", 'ES Data Entry'!H417= 3, "Native Hawaiian/Pacific Islander", 'ES Data Entry'!H417= 4, "Black/African American",'ES Data Entry'!H417= 5,  "White", 'ES Data Entry'!H417= 6, "Other", 'ES Data Entry'!H417= 7, "Two races or more", 'ES Data Entry'!H417= 8, "Unknown")</f>
        <v>#N/A</v>
      </c>
      <c r="I416" t="e" cm="1">
        <f t="array" ref="I416">_xlfn.IFS('ES Data Entry'!I417=1, "Hispanic/Latino", 'ES Data Entry'!I417=2, "Not Hispanic/Latino", 'ES Data Entry'!I417=3, "Other")</f>
        <v>#N/A</v>
      </c>
      <c r="J416" t="e" cm="1">
        <f t="array" ref="J416">_xlfn.IFS('ES Data Entry'!J417= 1, "Male", 'ES Data Entry'!J417= 2, "Female", 'ES Data Entry'!J417= 3, "Transgender Male", 'ES Data Entry'!J417= 4, "Transgender Female",'ES Data Entry'!J417= 5, "Non-binary", 'ES Data Entry'!J417= 6, "Other", 'ES Data Entry'!J417= 7, "Unknown")</f>
        <v>#N/A</v>
      </c>
      <c r="K416" s="180">
        <f>'ES Data Entry'!K417</f>
        <v>0</v>
      </c>
      <c r="L416" s="291" t="e">
        <f>'ES Data Entry'!#REF!</f>
        <v>#REF!</v>
      </c>
      <c r="M416" t="e">
        <f>'ES Raw Data'!N419</f>
        <v>#DIV/0!</v>
      </c>
      <c r="N416" t="e">
        <f>'ES Raw Data'!O419</f>
        <v>#DIV/0!</v>
      </c>
      <c r="O416" t="e">
        <f>'ES Raw Data'!P419</f>
        <v>#DIV/0!</v>
      </c>
      <c r="P416" t="e">
        <f>'ES Raw Data'!Q419</f>
        <v>#DIV/0!</v>
      </c>
      <c r="Q416" t="e">
        <f>'ES Raw Data'!R419</f>
        <v>#DIV/0!</v>
      </c>
      <c r="R416" t="e">
        <f>'ES Raw Data'!S419</f>
        <v>#DIV/0!</v>
      </c>
      <c r="S416" t="e">
        <f>'ES Raw Data'!T419</f>
        <v>#DIV/0!</v>
      </c>
      <c r="T416" t="e">
        <f>'ES Raw Data'!U419</f>
        <v>#DIV/0!</v>
      </c>
      <c r="U416" t="e">
        <f>'ES Raw Data'!V419</f>
        <v>#DIV/0!</v>
      </c>
      <c r="V416" t="e">
        <f>'ES Raw Data'!W419</f>
        <v>#DIV/0!</v>
      </c>
    </row>
    <row r="417" spans="1:22">
      <c r="A417">
        <f>'ES Data Entry'!D418</f>
        <v>0</v>
      </c>
      <c r="B417">
        <f>'ES Data Entry'!E418</f>
        <v>0</v>
      </c>
      <c r="C417">
        <f>'ES Data Entry'!F418</f>
        <v>0</v>
      </c>
      <c r="D417" s="180" t="e">
        <f>'ES Data Entry'!#REF!</f>
        <v>#REF!</v>
      </c>
      <c r="E417" t="str" cm="1">
        <f t="array" ref="E417">_xlfn.IFS('ES Data Entry'!G418=0,"Kindergarten",'ES Data Entry'!G418=1,"1st Grade",'ES Data Entry'!G418=2,"2nd Grade",'ES Data Entry'!G418=3,"3rd Grade",'ES Data Entry'!G418=4,"4th Grade",'ES Data Entry'!G418=5,"5th Grade")</f>
        <v>Kindergarten</v>
      </c>
      <c r="F417" t="e">
        <f>'ES Data Entry'!#REF!</f>
        <v>#REF!</v>
      </c>
      <c r="G417" t="e" cm="1">
        <f t="array" ref="G417">_xlfn.IFS('ES Data Entry'!L418=2, "Virtual", 'ES Data Entry'!L418=1, "In-person",'ES Data Entry'!L418=3, "Hybrid")</f>
        <v>#N/A</v>
      </c>
      <c r="H417" t="e" cm="1">
        <f t="array" ref="H417">_xlfn.IFS('ES Data Entry'!H418= 1, "American Indian/Alaskan Native", 'ES Data Entry'!H418= 2, "Asian", 'ES Data Entry'!H418= 3, "Native Hawaiian/Pacific Islander", 'ES Data Entry'!H418= 4, "Black/African American",'ES Data Entry'!H418= 5,  "White", 'ES Data Entry'!H418= 6, "Other", 'ES Data Entry'!H418= 7, "Two races or more", 'ES Data Entry'!H418= 8, "Unknown")</f>
        <v>#N/A</v>
      </c>
      <c r="I417" t="e" cm="1">
        <f t="array" ref="I417">_xlfn.IFS('ES Data Entry'!I418=1, "Hispanic/Latino", 'ES Data Entry'!I418=2, "Not Hispanic/Latino", 'ES Data Entry'!I418=3, "Other")</f>
        <v>#N/A</v>
      </c>
      <c r="J417" t="e" cm="1">
        <f t="array" ref="J417">_xlfn.IFS('ES Data Entry'!J418= 1, "Male", 'ES Data Entry'!J418= 2, "Female", 'ES Data Entry'!J418= 3, "Transgender Male", 'ES Data Entry'!J418= 4, "Transgender Female",'ES Data Entry'!J418= 5, "Non-binary", 'ES Data Entry'!J418= 6, "Other", 'ES Data Entry'!J418= 7, "Unknown")</f>
        <v>#N/A</v>
      </c>
      <c r="K417" s="180">
        <f>'ES Data Entry'!K418</f>
        <v>0</v>
      </c>
      <c r="L417" s="291" t="e">
        <f>'ES Data Entry'!#REF!</f>
        <v>#REF!</v>
      </c>
      <c r="M417" t="e">
        <f>'ES Raw Data'!N420</f>
        <v>#DIV/0!</v>
      </c>
      <c r="N417" t="e">
        <f>'ES Raw Data'!O420</f>
        <v>#DIV/0!</v>
      </c>
      <c r="O417" t="e">
        <f>'ES Raw Data'!P420</f>
        <v>#DIV/0!</v>
      </c>
      <c r="P417" t="e">
        <f>'ES Raw Data'!Q420</f>
        <v>#DIV/0!</v>
      </c>
      <c r="Q417" t="e">
        <f>'ES Raw Data'!R420</f>
        <v>#DIV/0!</v>
      </c>
      <c r="R417" t="e">
        <f>'ES Raw Data'!S420</f>
        <v>#DIV/0!</v>
      </c>
      <c r="S417" t="e">
        <f>'ES Raw Data'!T420</f>
        <v>#DIV/0!</v>
      </c>
      <c r="T417" t="e">
        <f>'ES Raw Data'!U420</f>
        <v>#DIV/0!</v>
      </c>
      <c r="U417" t="e">
        <f>'ES Raw Data'!V420</f>
        <v>#DIV/0!</v>
      </c>
      <c r="V417" t="e">
        <f>'ES Raw Data'!W420</f>
        <v>#DIV/0!</v>
      </c>
    </row>
    <row r="418" spans="1:22">
      <c r="A418">
        <f>'ES Data Entry'!D419</f>
        <v>0</v>
      </c>
      <c r="B418">
        <f>'ES Data Entry'!E419</f>
        <v>0</v>
      </c>
      <c r="C418">
        <f>'ES Data Entry'!F419</f>
        <v>0</v>
      </c>
      <c r="D418" s="180" t="e">
        <f>'ES Data Entry'!#REF!</f>
        <v>#REF!</v>
      </c>
      <c r="E418" t="str" cm="1">
        <f t="array" ref="E418">_xlfn.IFS('ES Data Entry'!G419=0,"Kindergarten",'ES Data Entry'!G419=1,"1st Grade",'ES Data Entry'!G419=2,"2nd Grade",'ES Data Entry'!G419=3,"3rd Grade",'ES Data Entry'!G419=4,"4th Grade",'ES Data Entry'!G419=5,"5th Grade")</f>
        <v>Kindergarten</v>
      </c>
      <c r="F418" t="e">
        <f>'ES Data Entry'!#REF!</f>
        <v>#REF!</v>
      </c>
      <c r="G418" t="e" cm="1">
        <f t="array" ref="G418">_xlfn.IFS('ES Data Entry'!L419=2, "Virtual", 'ES Data Entry'!L419=1, "In-person",'ES Data Entry'!L419=3, "Hybrid")</f>
        <v>#N/A</v>
      </c>
      <c r="H418" t="e" cm="1">
        <f t="array" ref="H418">_xlfn.IFS('ES Data Entry'!H419= 1, "American Indian/Alaskan Native", 'ES Data Entry'!H419= 2, "Asian", 'ES Data Entry'!H419= 3, "Native Hawaiian/Pacific Islander", 'ES Data Entry'!H419= 4, "Black/African American",'ES Data Entry'!H419= 5,  "White", 'ES Data Entry'!H419= 6, "Other", 'ES Data Entry'!H419= 7, "Two races or more", 'ES Data Entry'!H419= 8, "Unknown")</f>
        <v>#N/A</v>
      </c>
      <c r="I418" t="e" cm="1">
        <f t="array" ref="I418">_xlfn.IFS('ES Data Entry'!I419=1, "Hispanic/Latino", 'ES Data Entry'!I419=2, "Not Hispanic/Latino", 'ES Data Entry'!I419=3, "Other")</f>
        <v>#N/A</v>
      </c>
      <c r="J418" t="e" cm="1">
        <f t="array" ref="J418">_xlfn.IFS('ES Data Entry'!J419= 1, "Male", 'ES Data Entry'!J419= 2, "Female", 'ES Data Entry'!J419= 3, "Transgender Male", 'ES Data Entry'!J419= 4, "Transgender Female",'ES Data Entry'!J419= 5, "Non-binary", 'ES Data Entry'!J419= 6, "Other", 'ES Data Entry'!J419= 7, "Unknown")</f>
        <v>#N/A</v>
      </c>
      <c r="K418" s="180">
        <f>'ES Data Entry'!K419</f>
        <v>0</v>
      </c>
      <c r="L418" s="291" t="e">
        <f>'ES Data Entry'!#REF!</f>
        <v>#REF!</v>
      </c>
      <c r="M418" t="e">
        <f>'ES Raw Data'!N421</f>
        <v>#DIV/0!</v>
      </c>
      <c r="N418" t="e">
        <f>'ES Raw Data'!O421</f>
        <v>#DIV/0!</v>
      </c>
      <c r="O418" t="e">
        <f>'ES Raw Data'!P421</f>
        <v>#DIV/0!</v>
      </c>
      <c r="P418" t="e">
        <f>'ES Raw Data'!Q421</f>
        <v>#DIV/0!</v>
      </c>
      <c r="Q418" t="e">
        <f>'ES Raw Data'!R421</f>
        <v>#DIV/0!</v>
      </c>
      <c r="R418" t="e">
        <f>'ES Raw Data'!S421</f>
        <v>#DIV/0!</v>
      </c>
      <c r="S418" t="e">
        <f>'ES Raw Data'!T421</f>
        <v>#DIV/0!</v>
      </c>
      <c r="T418" t="e">
        <f>'ES Raw Data'!U421</f>
        <v>#DIV/0!</v>
      </c>
      <c r="U418" t="e">
        <f>'ES Raw Data'!V421</f>
        <v>#DIV/0!</v>
      </c>
      <c r="V418" t="e">
        <f>'ES Raw Data'!W421</f>
        <v>#DIV/0!</v>
      </c>
    </row>
    <row r="419" spans="1:22">
      <c r="A419">
        <f>'ES Data Entry'!D420</f>
        <v>0</v>
      </c>
      <c r="B419">
        <f>'ES Data Entry'!E420</f>
        <v>0</v>
      </c>
      <c r="C419">
        <f>'ES Data Entry'!F420</f>
        <v>0</v>
      </c>
      <c r="D419" s="180" t="e">
        <f>'ES Data Entry'!#REF!</f>
        <v>#REF!</v>
      </c>
      <c r="E419" t="str" cm="1">
        <f t="array" ref="E419">_xlfn.IFS('ES Data Entry'!G420=0,"Kindergarten",'ES Data Entry'!G420=1,"1st Grade",'ES Data Entry'!G420=2,"2nd Grade",'ES Data Entry'!G420=3,"3rd Grade",'ES Data Entry'!G420=4,"4th Grade",'ES Data Entry'!G420=5,"5th Grade")</f>
        <v>Kindergarten</v>
      </c>
      <c r="F419" t="e">
        <f>'ES Data Entry'!#REF!</f>
        <v>#REF!</v>
      </c>
      <c r="G419" t="e" cm="1">
        <f t="array" ref="G419">_xlfn.IFS('ES Data Entry'!L420=2, "Virtual", 'ES Data Entry'!L420=1, "In-person",'ES Data Entry'!L420=3, "Hybrid")</f>
        <v>#N/A</v>
      </c>
      <c r="H419" t="e" cm="1">
        <f t="array" ref="H419">_xlfn.IFS('ES Data Entry'!H420= 1, "American Indian/Alaskan Native", 'ES Data Entry'!H420= 2, "Asian", 'ES Data Entry'!H420= 3, "Native Hawaiian/Pacific Islander", 'ES Data Entry'!H420= 4, "Black/African American",'ES Data Entry'!H420= 5,  "White", 'ES Data Entry'!H420= 6, "Other", 'ES Data Entry'!H420= 7, "Two races or more", 'ES Data Entry'!H420= 8, "Unknown")</f>
        <v>#N/A</v>
      </c>
      <c r="I419" t="e" cm="1">
        <f t="array" ref="I419">_xlfn.IFS('ES Data Entry'!I420=1, "Hispanic/Latino", 'ES Data Entry'!I420=2, "Not Hispanic/Latino", 'ES Data Entry'!I420=3, "Other")</f>
        <v>#N/A</v>
      </c>
      <c r="J419" t="e" cm="1">
        <f t="array" ref="J419">_xlfn.IFS('ES Data Entry'!J420= 1, "Male", 'ES Data Entry'!J420= 2, "Female", 'ES Data Entry'!J420= 3, "Transgender Male", 'ES Data Entry'!J420= 4, "Transgender Female",'ES Data Entry'!J420= 5, "Non-binary", 'ES Data Entry'!J420= 6, "Other", 'ES Data Entry'!J420= 7, "Unknown")</f>
        <v>#N/A</v>
      </c>
      <c r="K419" s="180">
        <f>'ES Data Entry'!K420</f>
        <v>0</v>
      </c>
      <c r="L419" s="291" t="e">
        <f>'ES Data Entry'!#REF!</f>
        <v>#REF!</v>
      </c>
      <c r="M419" t="e">
        <f>'ES Raw Data'!N422</f>
        <v>#DIV/0!</v>
      </c>
      <c r="N419" t="e">
        <f>'ES Raw Data'!O422</f>
        <v>#DIV/0!</v>
      </c>
      <c r="O419" t="e">
        <f>'ES Raw Data'!P422</f>
        <v>#DIV/0!</v>
      </c>
      <c r="P419" t="e">
        <f>'ES Raw Data'!Q422</f>
        <v>#DIV/0!</v>
      </c>
      <c r="Q419" t="e">
        <f>'ES Raw Data'!R422</f>
        <v>#DIV/0!</v>
      </c>
      <c r="R419" t="e">
        <f>'ES Raw Data'!S422</f>
        <v>#DIV/0!</v>
      </c>
      <c r="S419" t="e">
        <f>'ES Raw Data'!T422</f>
        <v>#DIV/0!</v>
      </c>
      <c r="T419" t="e">
        <f>'ES Raw Data'!U422</f>
        <v>#DIV/0!</v>
      </c>
      <c r="U419" t="e">
        <f>'ES Raw Data'!V422</f>
        <v>#DIV/0!</v>
      </c>
      <c r="V419" t="e">
        <f>'ES Raw Data'!W422</f>
        <v>#DIV/0!</v>
      </c>
    </row>
    <row r="420" spans="1:22">
      <c r="A420">
        <f>'ES Data Entry'!D421</f>
        <v>0</v>
      </c>
      <c r="B420">
        <f>'ES Data Entry'!E421</f>
        <v>0</v>
      </c>
      <c r="C420">
        <f>'ES Data Entry'!F421</f>
        <v>0</v>
      </c>
      <c r="D420" s="180" t="e">
        <f>'ES Data Entry'!#REF!</f>
        <v>#REF!</v>
      </c>
      <c r="E420" t="str" cm="1">
        <f t="array" ref="E420">_xlfn.IFS('ES Data Entry'!G421=0,"Kindergarten",'ES Data Entry'!G421=1,"1st Grade",'ES Data Entry'!G421=2,"2nd Grade",'ES Data Entry'!G421=3,"3rd Grade",'ES Data Entry'!G421=4,"4th Grade",'ES Data Entry'!G421=5,"5th Grade")</f>
        <v>Kindergarten</v>
      </c>
      <c r="F420" t="e">
        <f>'ES Data Entry'!#REF!</f>
        <v>#REF!</v>
      </c>
      <c r="G420" t="e" cm="1">
        <f t="array" ref="G420">_xlfn.IFS('ES Data Entry'!L421=2, "Virtual", 'ES Data Entry'!L421=1, "In-person",'ES Data Entry'!L421=3, "Hybrid")</f>
        <v>#N/A</v>
      </c>
      <c r="H420" t="e" cm="1">
        <f t="array" ref="H420">_xlfn.IFS('ES Data Entry'!H421= 1, "American Indian/Alaskan Native", 'ES Data Entry'!H421= 2, "Asian", 'ES Data Entry'!H421= 3, "Native Hawaiian/Pacific Islander", 'ES Data Entry'!H421= 4, "Black/African American",'ES Data Entry'!H421= 5,  "White", 'ES Data Entry'!H421= 6, "Other", 'ES Data Entry'!H421= 7, "Two races or more", 'ES Data Entry'!H421= 8, "Unknown")</f>
        <v>#N/A</v>
      </c>
      <c r="I420" t="e" cm="1">
        <f t="array" ref="I420">_xlfn.IFS('ES Data Entry'!I421=1, "Hispanic/Latino", 'ES Data Entry'!I421=2, "Not Hispanic/Latino", 'ES Data Entry'!I421=3, "Other")</f>
        <v>#N/A</v>
      </c>
      <c r="J420" t="e" cm="1">
        <f t="array" ref="J420">_xlfn.IFS('ES Data Entry'!J421= 1, "Male", 'ES Data Entry'!J421= 2, "Female", 'ES Data Entry'!J421= 3, "Transgender Male", 'ES Data Entry'!J421= 4, "Transgender Female",'ES Data Entry'!J421= 5, "Non-binary", 'ES Data Entry'!J421= 6, "Other", 'ES Data Entry'!J421= 7, "Unknown")</f>
        <v>#N/A</v>
      </c>
      <c r="K420" s="180">
        <f>'ES Data Entry'!K421</f>
        <v>0</v>
      </c>
      <c r="L420" s="291" t="e">
        <f>'ES Data Entry'!#REF!</f>
        <v>#REF!</v>
      </c>
      <c r="M420" t="e">
        <f>'ES Raw Data'!N423</f>
        <v>#DIV/0!</v>
      </c>
      <c r="N420" t="e">
        <f>'ES Raw Data'!O423</f>
        <v>#DIV/0!</v>
      </c>
      <c r="O420" t="e">
        <f>'ES Raw Data'!P423</f>
        <v>#DIV/0!</v>
      </c>
      <c r="P420" t="e">
        <f>'ES Raw Data'!Q423</f>
        <v>#DIV/0!</v>
      </c>
      <c r="Q420" t="e">
        <f>'ES Raw Data'!R423</f>
        <v>#DIV/0!</v>
      </c>
      <c r="R420" t="e">
        <f>'ES Raw Data'!S423</f>
        <v>#DIV/0!</v>
      </c>
      <c r="S420" t="e">
        <f>'ES Raw Data'!T423</f>
        <v>#DIV/0!</v>
      </c>
      <c r="T420" t="e">
        <f>'ES Raw Data'!U423</f>
        <v>#DIV/0!</v>
      </c>
      <c r="U420" t="e">
        <f>'ES Raw Data'!V423</f>
        <v>#DIV/0!</v>
      </c>
      <c r="V420" t="e">
        <f>'ES Raw Data'!W423</f>
        <v>#DIV/0!</v>
      </c>
    </row>
    <row r="421" spans="1:22">
      <c r="A421">
        <f>'ES Data Entry'!D422</f>
        <v>0</v>
      </c>
      <c r="B421">
        <f>'ES Data Entry'!E422</f>
        <v>0</v>
      </c>
      <c r="C421">
        <f>'ES Data Entry'!F422</f>
        <v>0</v>
      </c>
      <c r="D421" s="180" t="e">
        <f>'ES Data Entry'!#REF!</f>
        <v>#REF!</v>
      </c>
      <c r="E421" t="str" cm="1">
        <f t="array" ref="E421">_xlfn.IFS('ES Data Entry'!G422=0,"Kindergarten",'ES Data Entry'!G422=1,"1st Grade",'ES Data Entry'!G422=2,"2nd Grade",'ES Data Entry'!G422=3,"3rd Grade",'ES Data Entry'!G422=4,"4th Grade",'ES Data Entry'!G422=5,"5th Grade")</f>
        <v>Kindergarten</v>
      </c>
      <c r="F421" t="e">
        <f>'ES Data Entry'!#REF!</f>
        <v>#REF!</v>
      </c>
      <c r="G421" t="e" cm="1">
        <f t="array" ref="G421">_xlfn.IFS('ES Data Entry'!L422=2, "Virtual", 'ES Data Entry'!L422=1, "In-person",'ES Data Entry'!L422=3, "Hybrid")</f>
        <v>#N/A</v>
      </c>
      <c r="H421" t="e" cm="1">
        <f t="array" ref="H421">_xlfn.IFS('ES Data Entry'!H422= 1, "American Indian/Alaskan Native", 'ES Data Entry'!H422= 2, "Asian", 'ES Data Entry'!H422= 3, "Native Hawaiian/Pacific Islander", 'ES Data Entry'!H422= 4, "Black/African American",'ES Data Entry'!H422= 5,  "White", 'ES Data Entry'!H422= 6, "Other", 'ES Data Entry'!H422= 7, "Two races or more", 'ES Data Entry'!H422= 8, "Unknown")</f>
        <v>#N/A</v>
      </c>
      <c r="I421" t="e" cm="1">
        <f t="array" ref="I421">_xlfn.IFS('ES Data Entry'!I422=1, "Hispanic/Latino", 'ES Data Entry'!I422=2, "Not Hispanic/Latino", 'ES Data Entry'!I422=3, "Other")</f>
        <v>#N/A</v>
      </c>
      <c r="J421" t="e" cm="1">
        <f t="array" ref="J421">_xlfn.IFS('ES Data Entry'!J422= 1, "Male", 'ES Data Entry'!J422= 2, "Female", 'ES Data Entry'!J422= 3, "Transgender Male", 'ES Data Entry'!J422= 4, "Transgender Female",'ES Data Entry'!J422= 5, "Non-binary", 'ES Data Entry'!J422= 6, "Other", 'ES Data Entry'!J422= 7, "Unknown")</f>
        <v>#N/A</v>
      </c>
      <c r="K421" s="180">
        <f>'ES Data Entry'!K422</f>
        <v>0</v>
      </c>
      <c r="L421" s="291" t="e">
        <f>'ES Data Entry'!#REF!</f>
        <v>#REF!</v>
      </c>
      <c r="M421" t="e">
        <f>'ES Raw Data'!N424</f>
        <v>#DIV/0!</v>
      </c>
      <c r="N421" t="e">
        <f>'ES Raw Data'!O424</f>
        <v>#DIV/0!</v>
      </c>
      <c r="O421" t="e">
        <f>'ES Raw Data'!P424</f>
        <v>#DIV/0!</v>
      </c>
      <c r="P421" t="e">
        <f>'ES Raw Data'!Q424</f>
        <v>#DIV/0!</v>
      </c>
      <c r="Q421" t="e">
        <f>'ES Raw Data'!R424</f>
        <v>#DIV/0!</v>
      </c>
      <c r="R421" t="e">
        <f>'ES Raw Data'!S424</f>
        <v>#DIV/0!</v>
      </c>
      <c r="S421" t="e">
        <f>'ES Raw Data'!T424</f>
        <v>#DIV/0!</v>
      </c>
      <c r="T421" t="e">
        <f>'ES Raw Data'!U424</f>
        <v>#DIV/0!</v>
      </c>
      <c r="U421" t="e">
        <f>'ES Raw Data'!V424</f>
        <v>#DIV/0!</v>
      </c>
      <c r="V421" t="e">
        <f>'ES Raw Data'!W424</f>
        <v>#DIV/0!</v>
      </c>
    </row>
    <row r="422" spans="1:22">
      <c r="A422">
        <f>'ES Data Entry'!D423</f>
        <v>0</v>
      </c>
      <c r="B422">
        <f>'ES Data Entry'!E423</f>
        <v>0</v>
      </c>
      <c r="C422">
        <f>'ES Data Entry'!F423</f>
        <v>0</v>
      </c>
      <c r="D422" s="180" t="e">
        <f>'ES Data Entry'!#REF!</f>
        <v>#REF!</v>
      </c>
      <c r="E422" t="str" cm="1">
        <f t="array" ref="E422">_xlfn.IFS('ES Data Entry'!G423=0,"Kindergarten",'ES Data Entry'!G423=1,"1st Grade",'ES Data Entry'!G423=2,"2nd Grade",'ES Data Entry'!G423=3,"3rd Grade",'ES Data Entry'!G423=4,"4th Grade",'ES Data Entry'!G423=5,"5th Grade")</f>
        <v>Kindergarten</v>
      </c>
      <c r="F422" t="e">
        <f>'ES Data Entry'!#REF!</f>
        <v>#REF!</v>
      </c>
      <c r="G422" t="e" cm="1">
        <f t="array" ref="G422">_xlfn.IFS('ES Data Entry'!L423=2, "Virtual", 'ES Data Entry'!L423=1, "In-person",'ES Data Entry'!L423=3, "Hybrid")</f>
        <v>#N/A</v>
      </c>
      <c r="H422" t="e" cm="1">
        <f t="array" ref="H422">_xlfn.IFS('ES Data Entry'!H423= 1, "American Indian/Alaskan Native", 'ES Data Entry'!H423= 2, "Asian", 'ES Data Entry'!H423= 3, "Native Hawaiian/Pacific Islander", 'ES Data Entry'!H423= 4, "Black/African American",'ES Data Entry'!H423= 5,  "White", 'ES Data Entry'!H423= 6, "Other", 'ES Data Entry'!H423= 7, "Two races or more", 'ES Data Entry'!H423= 8, "Unknown")</f>
        <v>#N/A</v>
      </c>
      <c r="I422" t="e" cm="1">
        <f t="array" ref="I422">_xlfn.IFS('ES Data Entry'!I423=1, "Hispanic/Latino", 'ES Data Entry'!I423=2, "Not Hispanic/Latino", 'ES Data Entry'!I423=3, "Other")</f>
        <v>#N/A</v>
      </c>
      <c r="J422" t="e" cm="1">
        <f t="array" ref="J422">_xlfn.IFS('ES Data Entry'!J423= 1, "Male", 'ES Data Entry'!J423= 2, "Female", 'ES Data Entry'!J423= 3, "Transgender Male", 'ES Data Entry'!J423= 4, "Transgender Female",'ES Data Entry'!J423= 5, "Non-binary", 'ES Data Entry'!J423= 6, "Other", 'ES Data Entry'!J423= 7, "Unknown")</f>
        <v>#N/A</v>
      </c>
      <c r="K422" s="180">
        <f>'ES Data Entry'!K423</f>
        <v>0</v>
      </c>
      <c r="L422" s="291" t="e">
        <f>'ES Data Entry'!#REF!</f>
        <v>#REF!</v>
      </c>
      <c r="M422" t="e">
        <f>'ES Raw Data'!N425</f>
        <v>#DIV/0!</v>
      </c>
      <c r="N422" t="e">
        <f>'ES Raw Data'!O425</f>
        <v>#DIV/0!</v>
      </c>
      <c r="O422" t="e">
        <f>'ES Raw Data'!P425</f>
        <v>#DIV/0!</v>
      </c>
      <c r="P422" t="e">
        <f>'ES Raw Data'!Q425</f>
        <v>#DIV/0!</v>
      </c>
      <c r="Q422" t="e">
        <f>'ES Raw Data'!R425</f>
        <v>#DIV/0!</v>
      </c>
      <c r="R422" t="e">
        <f>'ES Raw Data'!S425</f>
        <v>#DIV/0!</v>
      </c>
      <c r="S422" t="e">
        <f>'ES Raw Data'!T425</f>
        <v>#DIV/0!</v>
      </c>
      <c r="T422" t="e">
        <f>'ES Raw Data'!U425</f>
        <v>#DIV/0!</v>
      </c>
      <c r="U422" t="e">
        <f>'ES Raw Data'!V425</f>
        <v>#DIV/0!</v>
      </c>
      <c r="V422" t="e">
        <f>'ES Raw Data'!W425</f>
        <v>#DIV/0!</v>
      </c>
    </row>
    <row r="423" spans="1:22">
      <c r="A423">
        <f>'ES Data Entry'!D424</f>
        <v>0</v>
      </c>
      <c r="B423">
        <f>'ES Data Entry'!E424</f>
        <v>0</v>
      </c>
      <c r="C423">
        <f>'ES Data Entry'!F424</f>
        <v>0</v>
      </c>
      <c r="D423" s="180" t="e">
        <f>'ES Data Entry'!#REF!</f>
        <v>#REF!</v>
      </c>
      <c r="E423" t="str" cm="1">
        <f t="array" ref="E423">_xlfn.IFS('ES Data Entry'!G424=0,"Kindergarten",'ES Data Entry'!G424=1,"1st Grade",'ES Data Entry'!G424=2,"2nd Grade",'ES Data Entry'!G424=3,"3rd Grade",'ES Data Entry'!G424=4,"4th Grade",'ES Data Entry'!G424=5,"5th Grade")</f>
        <v>Kindergarten</v>
      </c>
      <c r="F423" t="e">
        <f>'ES Data Entry'!#REF!</f>
        <v>#REF!</v>
      </c>
      <c r="G423" t="e" cm="1">
        <f t="array" ref="G423">_xlfn.IFS('ES Data Entry'!L424=2, "Virtual", 'ES Data Entry'!L424=1, "In-person",'ES Data Entry'!L424=3, "Hybrid")</f>
        <v>#N/A</v>
      </c>
      <c r="H423" t="e" cm="1">
        <f t="array" ref="H423">_xlfn.IFS('ES Data Entry'!H424= 1, "American Indian/Alaskan Native", 'ES Data Entry'!H424= 2, "Asian", 'ES Data Entry'!H424= 3, "Native Hawaiian/Pacific Islander", 'ES Data Entry'!H424= 4, "Black/African American",'ES Data Entry'!H424= 5,  "White", 'ES Data Entry'!H424= 6, "Other", 'ES Data Entry'!H424= 7, "Two races or more", 'ES Data Entry'!H424= 8, "Unknown")</f>
        <v>#N/A</v>
      </c>
      <c r="I423" t="e" cm="1">
        <f t="array" ref="I423">_xlfn.IFS('ES Data Entry'!I424=1, "Hispanic/Latino", 'ES Data Entry'!I424=2, "Not Hispanic/Latino", 'ES Data Entry'!I424=3, "Other")</f>
        <v>#N/A</v>
      </c>
      <c r="J423" t="e" cm="1">
        <f t="array" ref="J423">_xlfn.IFS('ES Data Entry'!J424= 1, "Male", 'ES Data Entry'!J424= 2, "Female", 'ES Data Entry'!J424= 3, "Transgender Male", 'ES Data Entry'!J424= 4, "Transgender Female",'ES Data Entry'!J424= 5, "Non-binary", 'ES Data Entry'!J424= 6, "Other", 'ES Data Entry'!J424= 7, "Unknown")</f>
        <v>#N/A</v>
      </c>
      <c r="K423" s="180">
        <f>'ES Data Entry'!K424</f>
        <v>0</v>
      </c>
      <c r="L423" s="291" t="e">
        <f>'ES Data Entry'!#REF!</f>
        <v>#REF!</v>
      </c>
      <c r="M423" t="e">
        <f>'ES Raw Data'!N426</f>
        <v>#DIV/0!</v>
      </c>
      <c r="N423" t="e">
        <f>'ES Raw Data'!O426</f>
        <v>#DIV/0!</v>
      </c>
      <c r="O423" t="e">
        <f>'ES Raw Data'!P426</f>
        <v>#DIV/0!</v>
      </c>
      <c r="P423" t="e">
        <f>'ES Raw Data'!Q426</f>
        <v>#DIV/0!</v>
      </c>
      <c r="Q423" t="e">
        <f>'ES Raw Data'!R426</f>
        <v>#DIV/0!</v>
      </c>
      <c r="R423" t="e">
        <f>'ES Raw Data'!S426</f>
        <v>#DIV/0!</v>
      </c>
      <c r="S423" t="e">
        <f>'ES Raw Data'!T426</f>
        <v>#DIV/0!</v>
      </c>
      <c r="T423" t="e">
        <f>'ES Raw Data'!U426</f>
        <v>#DIV/0!</v>
      </c>
      <c r="U423" t="e">
        <f>'ES Raw Data'!V426</f>
        <v>#DIV/0!</v>
      </c>
      <c r="V423" t="e">
        <f>'ES Raw Data'!W426</f>
        <v>#DIV/0!</v>
      </c>
    </row>
    <row r="424" spans="1:22">
      <c r="A424">
        <f>'ES Data Entry'!D425</f>
        <v>0</v>
      </c>
      <c r="B424">
        <f>'ES Data Entry'!E425</f>
        <v>0</v>
      </c>
      <c r="C424">
        <f>'ES Data Entry'!F425</f>
        <v>0</v>
      </c>
      <c r="D424" s="180" t="e">
        <f>'ES Data Entry'!#REF!</f>
        <v>#REF!</v>
      </c>
      <c r="E424" t="str" cm="1">
        <f t="array" ref="E424">_xlfn.IFS('ES Data Entry'!G425=0,"Kindergarten",'ES Data Entry'!G425=1,"1st Grade",'ES Data Entry'!G425=2,"2nd Grade",'ES Data Entry'!G425=3,"3rd Grade",'ES Data Entry'!G425=4,"4th Grade",'ES Data Entry'!G425=5,"5th Grade")</f>
        <v>Kindergarten</v>
      </c>
      <c r="F424" t="e">
        <f>'ES Data Entry'!#REF!</f>
        <v>#REF!</v>
      </c>
      <c r="G424" t="e" cm="1">
        <f t="array" ref="G424">_xlfn.IFS('ES Data Entry'!L425=2, "Virtual", 'ES Data Entry'!L425=1, "In-person",'ES Data Entry'!L425=3, "Hybrid")</f>
        <v>#N/A</v>
      </c>
      <c r="H424" t="e" cm="1">
        <f t="array" ref="H424">_xlfn.IFS('ES Data Entry'!H425= 1, "American Indian/Alaskan Native", 'ES Data Entry'!H425= 2, "Asian", 'ES Data Entry'!H425= 3, "Native Hawaiian/Pacific Islander", 'ES Data Entry'!H425= 4, "Black/African American",'ES Data Entry'!H425= 5,  "White", 'ES Data Entry'!H425= 6, "Other", 'ES Data Entry'!H425= 7, "Two races or more", 'ES Data Entry'!H425= 8, "Unknown")</f>
        <v>#N/A</v>
      </c>
      <c r="I424" t="e" cm="1">
        <f t="array" ref="I424">_xlfn.IFS('ES Data Entry'!I425=1, "Hispanic/Latino", 'ES Data Entry'!I425=2, "Not Hispanic/Latino", 'ES Data Entry'!I425=3, "Other")</f>
        <v>#N/A</v>
      </c>
      <c r="J424" t="e" cm="1">
        <f t="array" ref="J424">_xlfn.IFS('ES Data Entry'!J425= 1, "Male", 'ES Data Entry'!J425= 2, "Female", 'ES Data Entry'!J425= 3, "Transgender Male", 'ES Data Entry'!J425= 4, "Transgender Female",'ES Data Entry'!J425= 5, "Non-binary", 'ES Data Entry'!J425= 6, "Other", 'ES Data Entry'!J425= 7, "Unknown")</f>
        <v>#N/A</v>
      </c>
      <c r="K424" s="180">
        <f>'ES Data Entry'!K425</f>
        <v>0</v>
      </c>
      <c r="L424" s="291" t="e">
        <f>'ES Data Entry'!#REF!</f>
        <v>#REF!</v>
      </c>
      <c r="M424" t="e">
        <f>'ES Raw Data'!N427</f>
        <v>#DIV/0!</v>
      </c>
      <c r="N424" t="e">
        <f>'ES Raw Data'!O427</f>
        <v>#DIV/0!</v>
      </c>
      <c r="O424" t="e">
        <f>'ES Raw Data'!P427</f>
        <v>#DIV/0!</v>
      </c>
      <c r="P424" t="e">
        <f>'ES Raw Data'!Q427</f>
        <v>#DIV/0!</v>
      </c>
      <c r="Q424" t="e">
        <f>'ES Raw Data'!R427</f>
        <v>#DIV/0!</v>
      </c>
      <c r="R424" t="e">
        <f>'ES Raw Data'!S427</f>
        <v>#DIV/0!</v>
      </c>
      <c r="S424" t="e">
        <f>'ES Raw Data'!T427</f>
        <v>#DIV/0!</v>
      </c>
      <c r="T424" t="e">
        <f>'ES Raw Data'!U427</f>
        <v>#DIV/0!</v>
      </c>
      <c r="U424" t="e">
        <f>'ES Raw Data'!V427</f>
        <v>#DIV/0!</v>
      </c>
      <c r="V424" t="e">
        <f>'ES Raw Data'!W427</f>
        <v>#DIV/0!</v>
      </c>
    </row>
    <row r="425" spans="1:22">
      <c r="A425">
        <f>'ES Data Entry'!D426</f>
        <v>0</v>
      </c>
      <c r="B425">
        <f>'ES Data Entry'!E426</f>
        <v>0</v>
      </c>
      <c r="C425">
        <f>'ES Data Entry'!F426</f>
        <v>0</v>
      </c>
      <c r="D425" s="180" t="e">
        <f>'ES Data Entry'!#REF!</f>
        <v>#REF!</v>
      </c>
      <c r="E425" t="str" cm="1">
        <f t="array" ref="E425">_xlfn.IFS('ES Data Entry'!G426=0,"Kindergarten",'ES Data Entry'!G426=1,"1st Grade",'ES Data Entry'!G426=2,"2nd Grade",'ES Data Entry'!G426=3,"3rd Grade",'ES Data Entry'!G426=4,"4th Grade",'ES Data Entry'!G426=5,"5th Grade")</f>
        <v>Kindergarten</v>
      </c>
      <c r="F425" t="e">
        <f>'ES Data Entry'!#REF!</f>
        <v>#REF!</v>
      </c>
      <c r="G425" t="e" cm="1">
        <f t="array" ref="G425">_xlfn.IFS('ES Data Entry'!L426=2, "Virtual", 'ES Data Entry'!L426=1, "In-person",'ES Data Entry'!L426=3, "Hybrid")</f>
        <v>#N/A</v>
      </c>
      <c r="H425" t="e" cm="1">
        <f t="array" ref="H425">_xlfn.IFS('ES Data Entry'!H426= 1, "American Indian/Alaskan Native", 'ES Data Entry'!H426= 2, "Asian", 'ES Data Entry'!H426= 3, "Native Hawaiian/Pacific Islander", 'ES Data Entry'!H426= 4, "Black/African American",'ES Data Entry'!H426= 5,  "White", 'ES Data Entry'!H426= 6, "Other", 'ES Data Entry'!H426= 7, "Two races or more", 'ES Data Entry'!H426= 8, "Unknown")</f>
        <v>#N/A</v>
      </c>
      <c r="I425" t="e" cm="1">
        <f t="array" ref="I425">_xlfn.IFS('ES Data Entry'!I426=1, "Hispanic/Latino", 'ES Data Entry'!I426=2, "Not Hispanic/Latino", 'ES Data Entry'!I426=3, "Other")</f>
        <v>#N/A</v>
      </c>
      <c r="J425" t="e" cm="1">
        <f t="array" ref="J425">_xlfn.IFS('ES Data Entry'!J426= 1, "Male", 'ES Data Entry'!J426= 2, "Female", 'ES Data Entry'!J426= 3, "Transgender Male", 'ES Data Entry'!J426= 4, "Transgender Female",'ES Data Entry'!J426= 5, "Non-binary", 'ES Data Entry'!J426= 6, "Other", 'ES Data Entry'!J426= 7, "Unknown")</f>
        <v>#N/A</v>
      </c>
      <c r="K425" s="180">
        <f>'ES Data Entry'!K426</f>
        <v>0</v>
      </c>
      <c r="L425" s="291" t="e">
        <f>'ES Data Entry'!#REF!</f>
        <v>#REF!</v>
      </c>
      <c r="M425" t="e">
        <f>'ES Raw Data'!N428</f>
        <v>#DIV/0!</v>
      </c>
      <c r="N425" t="e">
        <f>'ES Raw Data'!O428</f>
        <v>#DIV/0!</v>
      </c>
      <c r="O425" t="e">
        <f>'ES Raw Data'!P428</f>
        <v>#DIV/0!</v>
      </c>
      <c r="P425" t="e">
        <f>'ES Raw Data'!Q428</f>
        <v>#DIV/0!</v>
      </c>
      <c r="Q425" t="e">
        <f>'ES Raw Data'!R428</f>
        <v>#DIV/0!</v>
      </c>
      <c r="R425" t="e">
        <f>'ES Raw Data'!S428</f>
        <v>#DIV/0!</v>
      </c>
      <c r="S425" t="e">
        <f>'ES Raw Data'!T428</f>
        <v>#DIV/0!</v>
      </c>
      <c r="T425" t="e">
        <f>'ES Raw Data'!U428</f>
        <v>#DIV/0!</v>
      </c>
      <c r="U425" t="e">
        <f>'ES Raw Data'!V428</f>
        <v>#DIV/0!</v>
      </c>
      <c r="V425" t="e">
        <f>'ES Raw Data'!W428</f>
        <v>#DIV/0!</v>
      </c>
    </row>
    <row r="426" spans="1:22">
      <c r="A426">
        <f>'ES Data Entry'!D427</f>
        <v>0</v>
      </c>
      <c r="B426">
        <f>'ES Data Entry'!E427</f>
        <v>0</v>
      </c>
      <c r="C426">
        <f>'ES Data Entry'!F427</f>
        <v>0</v>
      </c>
      <c r="D426" s="180" t="e">
        <f>'ES Data Entry'!#REF!</f>
        <v>#REF!</v>
      </c>
      <c r="E426" t="str" cm="1">
        <f t="array" ref="E426">_xlfn.IFS('ES Data Entry'!G427=0,"Kindergarten",'ES Data Entry'!G427=1,"1st Grade",'ES Data Entry'!G427=2,"2nd Grade",'ES Data Entry'!G427=3,"3rd Grade",'ES Data Entry'!G427=4,"4th Grade",'ES Data Entry'!G427=5,"5th Grade")</f>
        <v>Kindergarten</v>
      </c>
      <c r="F426" t="e">
        <f>'ES Data Entry'!#REF!</f>
        <v>#REF!</v>
      </c>
      <c r="G426" t="e" cm="1">
        <f t="array" ref="G426">_xlfn.IFS('ES Data Entry'!L427=2, "Virtual", 'ES Data Entry'!L427=1, "In-person",'ES Data Entry'!L427=3, "Hybrid")</f>
        <v>#N/A</v>
      </c>
      <c r="H426" t="e" cm="1">
        <f t="array" ref="H426">_xlfn.IFS('ES Data Entry'!H427= 1, "American Indian/Alaskan Native", 'ES Data Entry'!H427= 2, "Asian", 'ES Data Entry'!H427= 3, "Native Hawaiian/Pacific Islander", 'ES Data Entry'!H427= 4, "Black/African American",'ES Data Entry'!H427= 5,  "White", 'ES Data Entry'!H427= 6, "Other", 'ES Data Entry'!H427= 7, "Two races or more", 'ES Data Entry'!H427= 8, "Unknown")</f>
        <v>#N/A</v>
      </c>
      <c r="I426" t="e" cm="1">
        <f t="array" ref="I426">_xlfn.IFS('ES Data Entry'!I427=1, "Hispanic/Latino", 'ES Data Entry'!I427=2, "Not Hispanic/Latino", 'ES Data Entry'!I427=3, "Other")</f>
        <v>#N/A</v>
      </c>
      <c r="J426" t="e" cm="1">
        <f t="array" ref="J426">_xlfn.IFS('ES Data Entry'!J427= 1, "Male", 'ES Data Entry'!J427= 2, "Female", 'ES Data Entry'!J427= 3, "Transgender Male", 'ES Data Entry'!J427= 4, "Transgender Female",'ES Data Entry'!J427= 5, "Non-binary", 'ES Data Entry'!J427= 6, "Other", 'ES Data Entry'!J427= 7, "Unknown")</f>
        <v>#N/A</v>
      </c>
      <c r="K426" s="180">
        <f>'ES Data Entry'!K427</f>
        <v>0</v>
      </c>
      <c r="L426" s="291" t="e">
        <f>'ES Data Entry'!#REF!</f>
        <v>#REF!</v>
      </c>
      <c r="M426" t="e">
        <f>'ES Raw Data'!N429</f>
        <v>#DIV/0!</v>
      </c>
      <c r="N426" t="e">
        <f>'ES Raw Data'!O429</f>
        <v>#DIV/0!</v>
      </c>
      <c r="O426" t="e">
        <f>'ES Raw Data'!P429</f>
        <v>#DIV/0!</v>
      </c>
      <c r="P426" t="e">
        <f>'ES Raw Data'!Q429</f>
        <v>#DIV/0!</v>
      </c>
      <c r="Q426" t="e">
        <f>'ES Raw Data'!R429</f>
        <v>#DIV/0!</v>
      </c>
      <c r="R426" t="e">
        <f>'ES Raw Data'!S429</f>
        <v>#DIV/0!</v>
      </c>
      <c r="S426" t="e">
        <f>'ES Raw Data'!T429</f>
        <v>#DIV/0!</v>
      </c>
      <c r="T426" t="e">
        <f>'ES Raw Data'!U429</f>
        <v>#DIV/0!</v>
      </c>
      <c r="U426" t="e">
        <f>'ES Raw Data'!V429</f>
        <v>#DIV/0!</v>
      </c>
      <c r="V426" t="e">
        <f>'ES Raw Data'!W429</f>
        <v>#DIV/0!</v>
      </c>
    </row>
    <row r="427" spans="1:22">
      <c r="A427">
        <f>'ES Data Entry'!D428</f>
        <v>0</v>
      </c>
      <c r="B427">
        <f>'ES Data Entry'!E428</f>
        <v>0</v>
      </c>
      <c r="C427">
        <f>'ES Data Entry'!F428</f>
        <v>0</v>
      </c>
      <c r="D427" s="180" t="e">
        <f>'ES Data Entry'!#REF!</f>
        <v>#REF!</v>
      </c>
      <c r="E427" t="str" cm="1">
        <f t="array" ref="E427">_xlfn.IFS('ES Data Entry'!G428=0,"Kindergarten",'ES Data Entry'!G428=1,"1st Grade",'ES Data Entry'!G428=2,"2nd Grade",'ES Data Entry'!G428=3,"3rd Grade",'ES Data Entry'!G428=4,"4th Grade",'ES Data Entry'!G428=5,"5th Grade")</f>
        <v>Kindergarten</v>
      </c>
      <c r="F427" t="e">
        <f>'ES Data Entry'!#REF!</f>
        <v>#REF!</v>
      </c>
      <c r="G427" t="e" cm="1">
        <f t="array" ref="G427">_xlfn.IFS('ES Data Entry'!L428=2, "Virtual", 'ES Data Entry'!L428=1, "In-person",'ES Data Entry'!L428=3, "Hybrid")</f>
        <v>#N/A</v>
      </c>
      <c r="H427" t="e" cm="1">
        <f t="array" ref="H427">_xlfn.IFS('ES Data Entry'!H428= 1, "American Indian/Alaskan Native", 'ES Data Entry'!H428= 2, "Asian", 'ES Data Entry'!H428= 3, "Native Hawaiian/Pacific Islander", 'ES Data Entry'!H428= 4, "Black/African American",'ES Data Entry'!H428= 5,  "White", 'ES Data Entry'!H428= 6, "Other", 'ES Data Entry'!H428= 7, "Two races or more", 'ES Data Entry'!H428= 8, "Unknown")</f>
        <v>#N/A</v>
      </c>
      <c r="I427" t="e" cm="1">
        <f t="array" ref="I427">_xlfn.IFS('ES Data Entry'!I428=1, "Hispanic/Latino", 'ES Data Entry'!I428=2, "Not Hispanic/Latino", 'ES Data Entry'!I428=3, "Other")</f>
        <v>#N/A</v>
      </c>
      <c r="J427" t="e" cm="1">
        <f t="array" ref="J427">_xlfn.IFS('ES Data Entry'!J428= 1, "Male", 'ES Data Entry'!J428= 2, "Female", 'ES Data Entry'!J428= 3, "Transgender Male", 'ES Data Entry'!J428= 4, "Transgender Female",'ES Data Entry'!J428= 5, "Non-binary", 'ES Data Entry'!J428= 6, "Other", 'ES Data Entry'!J428= 7, "Unknown")</f>
        <v>#N/A</v>
      </c>
      <c r="K427" s="180">
        <f>'ES Data Entry'!K428</f>
        <v>0</v>
      </c>
      <c r="L427" s="291" t="e">
        <f>'ES Data Entry'!#REF!</f>
        <v>#REF!</v>
      </c>
      <c r="M427" t="e">
        <f>'ES Raw Data'!N430</f>
        <v>#DIV/0!</v>
      </c>
      <c r="N427" t="e">
        <f>'ES Raw Data'!O430</f>
        <v>#DIV/0!</v>
      </c>
      <c r="O427" t="e">
        <f>'ES Raw Data'!P430</f>
        <v>#DIV/0!</v>
      </c>
      <c r="P427" t="e">
        <f>'ES Raw Data'!Q430</f>
        <v>#DIV/0!</v>
      </c>
      <c r="Q427" t="e">
        <f>'ES Raw Data'!R430</f>
        <v>#DIV/0!</v>
      </c>
      <c r="R427" t="e">
        <f>'ES Raw Data'!S430</f>
        <v>#DIV/0!</v>
      </c>
      <c r="S427" t="e">
        <f>'ES Raw Data'!T430</f>
        <v>#DIV/0!</v>
      </c>
      <c r="T427" t="e">
        <f>'ES Raw Data'!U430</f>
        <v>#DIV/0!</v>
      </c>
      <c r="U427" t="e">
        <f>'ES Raw Data'!V430</f>
        <v>#DIV/0!</v>
      </c>
      <c r="V427" t="e">
        <f>'ES Raw Data'!W430</f>
        <v>#DIV/0!</v>
      </c>
    </row>
    <row r="428" spans="1:22">
      <c r="A428">
        <f>'ES Data Entry'!D429</f>
        <v>0</v>
      </c>
      <c r="B428">
        <f>'ES Data Entry'!E429</f>
        <v>0</v>
      </c>
      <c r="C428">
        <f>'ES Data Entry'!F429</f>
        <v>0</v>
      </c>
      <c r="D428" s="180" t="e">
        <f>'ES Data Entry'!#REF!</f>
        <v>#REF!</v>
      </c>
      <c r="E428" t="str" cm="1">
        <f t="array" ref="E428">_xlfn.IFS('ES Data Entry'!G429=0,"Kindergarten",'ES Data Entry'!G429=1,"1st Grade",'ES Data Entry'!G429=2,"2nd Grade",'ES Data Entry'!G429=3,"3rd Grade",'ES Data Entry'!G429=4,"4th Grade",'ES Data Entry'!G429=5,"5th Grade")</f>
        <v>Kindergarten</v>
      </c>
      <c r="F428" t="e">
        <f>'ES Data Entry'!#REF!</f>
        <v>#REF!</v>
      </c>
      <c r="G428" t="e" cm="1">
        <f t="array" ref="G428">_xlfn.IFS('ES Data Entry'!L429=2, "Virtual", 'ES Data Entry'!L429=1, "In-person",'ES Data Entry'!L429=3, "Hybrid")</f>
        <v>#N/A</v>
      </c>
      <c r="H428" t="e" cm="1">
        <f t="array" ref="H428">_xlfn.IFS('ES Data Entry'!H429= 1, "American Indian/Alaskan Native", 'ES Data Entry'!H429= 2, "Asian", 'ES Data Entry'!H429= 3, "Native Hawaiian/Pacific Islander", 'ES Data Entry'!H429= 4, "Black/African American",'ES Data Entry'!H429= 5,  "White", 'ES Data Entry'!H429= 6, "Other", 'ES Data Entry'!H429= 7, "Two races or more", 'ES Data Entry'!H429= 8, "Unknown")</f>
        <v>#N/A</v>
      </c>
      <c r="I428" t="e" cm="1">
        <f t="array" ref="I428">_xlfn.IFS('ES Data Entry'!I429=1, "Hispanic/Latino", 'ES Data Entry'!I429=2, "Not Hispanic/Latino", 'ES Data Entry'!I429=3, "Other")</f>
        <v>#N/A</v>
      </c>
      <c r="J428" t="e" cm="1">
        <f t="array" ref="J428">_xlfn.IFS('ES Data Entry'!J429= 1, "Male", 'ES Data Entry'!J429= 2, "Female", 'ES Data Entry'!J429= 3, "Transgender Male", 'ES Data Entry'!J429= 4, "Transgender Female",'ES Data Entry'!J429= 5, "Non-binary", 'ES Data Entry'!J429= 6, "Other", 'ES Data Entry'!J429= 7, "Unknown")</f>
        <v>#N/A</v>
      </c>
      <c r="K428" s="180">
        <f>'ES Data Entry'!K429</f>
        <v>0</v>
      </c>
      <c r="L428" s="291" t="e">
        <f>'ES Data Entry'!#REF!</f>
        <v>#REF!</v>
      </c>
      <c r="M428" t="e">
        <f>'ES Raw Data'!N431</f>
        <v>#DIV/0!</v>
      </c>
      <c r="N428" t="e">
        <f>'ES Raw Data'!O431</f>
        <v>#DIV/0!</v>
      </c>
      <c r="O428" t="e">
        <f>'ES Raw Data'!P431</f>
        <v>#DIV/0!</v>
      </c>
      <c r="P428" t="e">
        <f>'ES Raw Data'!Q431</f>
        <v>#DIV/0!</v>
      </c>
      <c r="Q428" t="e">
        <f>'ES Raw Data'!R431</f>
        <v>#DIV/0!</v>
      </c>
      <c r="R428" t="e">
        <f>'ES Raw Data'!S431</f>
        <v>#DIV/0!</v>
      </c>
      <c r="S428" t="e">
        <f>'ES Raw Data'!T431</f>
        <v>#DIV/0!</v>
      </c>
      <c r="T428" t="e">
        <f>'ES Raw Data'!U431</f>
        <v>#DIV/0!</v>
      </c>
      <c r="U428" t="e">
        <f>'ES Raw Data'!V431</f>
        <v>#DIV/0!</v>
      </c>
      <c r="V428" t="e">
        <f>'ES Raw Data'!W431</f>
        <v>#DIV/0!</v>
      </c>
    </row>
    <row r="429" spans="1:22">
      <c r="A429">
        <f>'ES Data Entry'!D430</f>
        <v>0</v>
      </c>
      <c r="B429">
        <f>'ES Data Entry'!E430</f>
        <v>0</v>
      </c>
      <c r="C429">
        <f>'ES Data Entry'!F430</f>
        <v>0</v>
      </c>
      <c r="D429" s="180" t="e">
        <f>'ES Data Entry'!#REF!</f>
        <v>#REF!</v>
      </c>
      <c r="E429" t="str" cm="1">
        <f t="array" ref="E429">_xlfn.IFS('ES Data Entry'!G430=0,"Kindergarten",'ES Data Entry'!G430=1,"1st Grade",'ES Data Entry'!G430=2,"2nd Grade",'ES Data Entry'!G430=3,"3rd Grade",'ES Data Entry'!G430=4,"4th Grade",'ES Data Entry'!G430=5,"5th Grade")</f>
        <v>Kindergarten</v>
      </c>
      <c r="F429" t="e">
        <f>'ES Data Entry'!#REF!</f>
        <v>#REF!</v>
      </c>
      <c r="G429" t="e" cm="1">
        <f t="array" ref="G429">_xlfn.IFS('ES Data Entry'!L430=2, "Virtual", 'ES Data Entry'!L430=1, "In-person",'ES Data Entry'!L430=3, "Hybrid")</f>
        <v>#N/A</v>
      </c>
      <c r="H429" t="e" cm="1">
        <f t="array" ref="H429">_xlfn.IFS('ES Data Entry'!H430= 1, "American Indian/Alaskan Native", 'ES Data Entry'!H430= 2, "Asian", 'ES Data Entry'!H430= 3, "Native Hawaiian/Pacific Islander", 'ES Data Entry'!H430= 4, "Black/African American",'ES Data Entry'!H430= 5,  "White", 'ES Data Entry'!H430= 6, "Other", 'ES Data Entry'!H430= 7, "Two races or more", 'ES Data Entry'!H430= 8, "Unknown")</f>
        <v>#N/A</v>
      </c>
      <c r="I429" t="e" cm="1">
        <f t="array" ref="I429">_xlfn.IFS('ES Data Entry'!I430=1, "Hispanic/Latino", 'ES Data Entry'!I430=2, "Not Hispanic/Latino", 'ES Data Entry'!I430=3, "Other")</f>
        <v>#N/A</v>
      </c>
      <c r="J429" t="e" cm="1">
        <f t="array" ref="J429">_xlfn.IFS('ES Data Entry'!J430= 1, "Male", 'ES Data Entry'!J430= 2, "Female", 'ES Data Entry'!J430= 3, "Transgender Male", 'ES Data Entry'!J430= 4, "Transgender Female",'ES Data Entry'!J430= 5, "Non-binary", 'ES Data Entry'!J430= 6, "Other", 'ES Data Entry'!J430= 7, "Unknown")</f>
        <v>#N/A</v>
      </c>
      <c r="K429" s="180">
        <f>'ES Data Entry'!K430</f>
        <v>0</v>
      </c>
      <c r="L429" s="291" t="e">
        <f>'ES Data Entry'!#REF!</f>
        <v>#REF!</v>
      </c>
      <c r="M429" t="e">
        <f>'ES Raw Data'!N432</f>
        <v>#DIV/0!</v>
      </c>
      <c r="N429" t="e">
        <f>'ES Raw Data'!O432</f>
        <v>#DIV/0!</v>
      </c>
      <c r="O429" t="e">
        <f>'ES Raw Data'!P432</f>
        <v>#DIV/0!</v>
      </c>
      <c r="P429" t="e">
        <f>'ES Raw Data'!Q432</f>
        <v>#DIV/0!</v>
      </c>
      <c r="Q429" t="e">
        <f>'ES Raw Data'!R432</f>
        <v>#DIV/0!</v>
      </c>
      <c r="R429" t="e">
        <f>'ES Raw Data'!S432</f>
        <v>#DIV/0!</v>
      </c>
      <c r="S429" t="e">
        <f>'ES Raw Data'!T432</f>
        <v>#DIV/0!</v>
      </c>
      <c r="T429" t="e">
        <f>'ES Raw Data'!U432</f>
        <v>#DIV/0!</v>
      </c>
      <c r="U429" t="e">
        <f>'ES Raw Data'!V432</f>
        <v>#DIV/0!</v>
      </c>
      <c r="V429" t="e">
        <f>'ES Raw Data'!W432</f>
        <v>#DIV/0!</v>
      </c>
    </row>
    <row r="430" spans="1:22">
      <c r="A430">
        <f>'ES Data Entry'!D431</f>
        <v>0</v>
      </c>
      <c r="B430">
        <f>'ES Data Entry'!E431</f>
        <v>0</v>
      </c>
      <c r="C430">
        <f>'ES Data Entry'!F431</f>
        <v>0</v>
      </c>
      <c r="D430" s="180" t="e">
        <f>'ES Data Entry'!#REF!</f>
        <v>#REF!</v>
      </c>
      <c r="E430" t="str" cm="1">
        <f t="array" ref="E430">_xlfn.IFS('ES Data Entry'!G431=0,"Kindergarten",'ES Data Entry'!G431=1,"1st Grade",'ES Data Entry'!G431=2,"2nd Grade",'ES Data Entry'!G431=3,"3rd Grade",'ES Data Entry'!G431=4,"4th Grade",'ES Data Entry'!G431=5,"5th Grade")</f>
        <v>Kindergarten</v>
      </c>
      <c r="F430" t="e">
        <f>'ES Data Entry'!#REF!</f>
        <v>#REF!</v>
      </c>
      <c r="G430" t="e" cm="1">
        <f t="array" ref="G430">_xlfn.IFS('ES Data Entry'!L431=2, "Virtual", 'ES Data Entry'!L431=1, "In-person",'ES Data Entry'!L431=3, "Hybrid")</f>
        <v>#N/A</v>
      </c>
      <c r="H430" t="e" cm="1">
        <f t="array" ref="H430">_xlfn.IFS('ES Data Entry'!H431= 1, "American Indian/Alaskan Native", 'ES Data Entry'!H431= 2, "Asian", 'ES Data Entry'!H431= 3, "Native Hawaiian/Pacific Islander", 'ES Data Entry'!H431= 4, "Black/African American",'ES Data Entry'!H431= 5,  "White", 'ES Data Entry'!H431= 6, "Other", 'ES Data Entry'!H431= 7, "Two races or more", 'ES Data Entry'!H431= 8, "Unknown")</f>
        <v>#N/A</v>
      </c>
      <c r="I430" t="e" cm="1">
        <f t="array" ref="I430">_xlfn.IFS('ES Data Entry'!I431=1, "Hispanic/Latino", 'ES Data Entry'!I431=2, "Not Hispanic/Latino", 'ES Data Entry'!I431=3, "Other")</f>
        <v>#N/A</v>
      </c>
      <c r="J430" t="e" cm="1">
        <f t="array" ref="J430">_xlfn.IFS('ES Data Entry'!J431= 1, "Male", 'ES Data Entry'!J431= 2, "Female", 'ES Data Entry'!J431= 3, "Transgender Male", 'ES Data Entry'!J431= 4, "Transgender Female",'ES Data Entry'!J431= 5, "Non-binary", 'ES Data Entry'!J431= 6, "Other", 'ES Data Entry'!J431= 7, "Unknown")</f>
        <v>#N/A</v>
      </c>
      <c r="K430" s="180">
        <f>'ES Data Entry'!K431</f>
        <v>0</v>
      </c>
      <c r="L430" s="291" t="e">
        <f>'ES Data Entry'!#REF!</f>
        <v>#REF!</v>
      </c>
      <c r="M430" t="e">
        <f>'ES Raw Data'!N433</f>
        <v>#DIV/0!</v>
      </c>
      <c r="N430" t="e">
        <f>'ES Raw Data'!O433</f>
        <v>#DIV/0!</v>
      </c>
      <c r="O430" t="e">
        <f>'ES Raw Data'!P433</f>
        <v>#DIV/0!</v>
      </c>
      <c r="P430" t="e">
        <f>'ES Raw Data'!Q433</f>
        <v>#DIV/0!</v>
      </c>
      <c r="Q430" t="e">
        <f>'ES Raw Data'!R433</f>
        <v>#DIV/0!</v>
      </c>
      <c r="R430" t="e">
        <f>'ES Raw Data'!S433</f>
        <v>#DIV/0!</v>
      </c>
      <c r="S430" t="e">
        <f>'ES Raw Data'!T433</f>
        <v>#DIV/0!</v>
      </c>
      <c r="T430" t="e">
        <f>'ES Raw Data'!U433</f>
        <v>#DIV/0!</v>
      </c>
      <c r="U430" t="e">
        <f>'ES Raw Data'!V433</f>
        <v>#DIV/0!</v>
      </c>
      <c r="V430" t="e">
        <f>'ES Raw Data'!W433</f>
        <v>#DIV/0!</v>
      </c>
    </row>
    <row r="431" spans="1:22">
      <c r="A431">
        <f>'ES Data Entry'!D432</f>
        <v>0</v>
      </c>
      <c r="B431">
        <f>'ES Data Entry'!E432</f>
        <v>0</v>
      </c>
      <c r="C431">
        <f>'ES Data Entry'!F432</f>
        <v>0</v>
      </c>
      <c r="D431" s="180" t="e">
        <f>'ES Data Entry'!#REF!</f>
        <v>#REF!</v>
      </c>
      <c r="E431" t="str" cm="1">
        <f t="array" ref="E431">_xlfn.IFS('ES Data Entry'!G432=0,"Kindergarten",'ES Data Entry'!G432=1,"1st Grade",'ES Data Entry'!G432=2,"2nd Grade",'ES Data Entry'!G432=3,"3rd Grade",'ES Data Entry'!G432=4,"4th Grade",'ES Data Entry'!G432=5,"5th Grade")</f>
        <v>Kindergarten</v>
      </c>
      <c r="F431" t="e">
        <f>'ES Data Entry'!#REF!</f>
        <v>#REF!</v>
      </c>
      <c r="G431" t="e" cm="1">
        <f t="array" ref="G431">_xlfn.IFS('ES Data Entry'!L432=2, "Virtual", 'ES Data Entry'!L432=1, "In-person",'ES Data Entry'!L432=3, "Hybrid")</f>
        <v>#N/A</v>
      </c>
      <c r="H431" t="e" cm="1">
        <f t="array" ref="H431">_xlfn.IFS('ES Data Entry'!H432= 1, "American Indian/Alaskan Native", 'ES Data Entry'!H432= 2, "Asian", 'ES Data Entry'!H432= 3, "Native Hawaiian/Pacific Islander", 'ES Data Entry'!H432= 4, "Black/African American",'ES Data Entry'!H432= 5,  "White", 'ES Data Entry'!H432= 6, "Other", 'ES Data Entry'!H432= 7, "Two races or more", 'ES Data Entry'!H432= 8, "Unknown")</f>
        <v>#N/A</v>
      </c>
      <c r="I431" t="e" cm="1">
        <f t="array" ref="I431">_xlfn.IFS('ES Data Entry'!I432=1, "Hispanic/Latino", 'ES Data Entry'!I432=2, "Not Hispanic/Latino", 'ES Data Entry'!I432=3, "Other")</f>
        <v>#N/A</v>
      </c>
      <c r="J431" t="e" cm="1">
        <f t="array" ref="J431">_xlfn.IFS('ES Data Entry'!J432= 1, "Male", 'ES Data Entry'!J432= 2, "Female", 'ES Data Entry'!J432= 3, "Transgender Male", 'ES Data Entry'!J432= 4, "Transgender Female",'ES Data Entry'!J432= 5, "Non-binary", 'ES Data Entry'!J432= 6, "Other", 'ES Data Entry'!J432= 7, "Unknown")</f>
        <v>#N/A</v>
      </c>
      <c r="K431" s="180">
        <f>'ES Data Entry'!K432</f>
        <v>0</v>
      </c>
      <c r="L431" s="291" t="e">
        <f>'ES Data Entry'!#REF!</f>
        <v>#REF!</v>
      </c>
      <c r="M431" t="e">
        <f>'ES Raw Data'!N434</f>
        <v>#DIV/0!</v>
      </c>
      <c r="N431" t="e">
        <f>'ES Raw Data'!O434</f>
        <v>#DIV/0!</v>
      </c>
      <c r="O431" t="e">
        <f>'ES Raw Data'!P434</f>
        <v>#DIV/0!</v>
      </c>
      <c r="P431" t="e">
        <f>'ES Raw Data'!Q434</f>
        <v>#DIV/0!</v>
      </c>
      <c r="Q431" t="e">
        <f>'ES Raw Data'!R434</f>
        <v>#DIV/0!</v>
      </c>
      <c r="R431" t="e">
        <f>'ES Raw Data'!S434</f>
        <v>#DIV/0!</v>
      </c>
      <c r="S431" t="e">
        <f>'ES Raw Data'!T434</f>
        <v>#DIV/0!</v>
      </c>
      <c r="T431" t="e">
        <f>'ES Raw Data'!U434</f>
        <v>#DIV/0!</v>
      </c>
      <c r="U431" t="e">
        <f>'ES Raw Data'!V434</f>
        <v>#DIV/0!</v>
      </c>
      <c r="V431" t="e">
        <f>'ES Raw Data'!W434</f>
        <v>#DIV/0!</v>
      </c>
    </row>
    <row r="432" spans="1:22">
      <c r="A432">
        <f>'ES Data Entry'!D433</f>
        <v>0</v>
      </c>
      <c r="B432">
        <f>'ES Data Entry'!E433</f>
        <v>0</v>
      </c>
      <c r="C432">
        <f>'ES Data Entry'!F433</f>
        <v>0</v>
      </c>
      <c r="D432" s="180" t="e">
        <f>'ES Data Entry'!#REF!</f>
        <v>#REF!</v>
      </c>
      <c r="E432" t="str" cm="1">
        <f t="array" ref="E432">_xlfn.IFS('ES Data Entry'!G433=0,"Kindergarten",'ES Data Entry'!G433=1,"1st Grade",'ES Data Entry'!G433=2,"2nd Grade",'ES Data Entry'!G433=3,"3rd Grade",'ES Data Entry'!G433=4,"4th Grade",'ES Data Entry'!G433=5,"5th Grade")</f>
        <v>Kindergarten</v>
      </c>
      <c r="F432" t="e">
        <f>'ES Data Entry'!#REF!</f>
        <v>#REF!</v>
      </c>
      <c r="G432" t="e" cm="1">
        <f t="array" ref="G432">_xlfn.IFS('ES Data Entry'!L433=2, "Virtual", 'ES Data Entry'!L433=1, "In-person",'ES Data Entry'!L433=3, "Hybrid")</f>
        <v>#N/A</v>
      </c>
      <c r="H432" t="e" cm="1">
        <f t="array" ref="H432">_xlfn.IFS('ES Data Entry'!H433= 1, "American Indian/Alaskan Native", 'ES Data Entry'!H433= 2, "Asian", 'ES Data Entry'!H433= 3, "Native Hawaiian/Pacific Islander", 'ES Data Entry'!H433= 4, "Black/African American",'ES Data Entry'!H433= 5,  "White", 'ES Data Entry'!H433= 6, "Other", 'ES Data Entry'!H433= 7, "Two races or more", 'ES Data Entry'!H433= 8, "Unknown")</f>
        <v>#N/A</v>
      </c>
      <c r="I432" t="e" cm="1">
        <f t="array" ref="I432">_xlfn.IFS('ES Data Entry'!I433=1, "Hispanic/Latino", 'ES Data Entry'!I433=2, "Not Hispanic/Latino", 'ES Data Entry'!I433=3, "Other")</f>
        <v>#N/A</v>
      </c>
      <c r="J432" t="e" cm="1">
        <f t="array" ref="J432">_xlfn.IFS('ES Data Entry'!J433= 1, "Male", 'ES Data Entry'!J433= 2, "Female", 'ES Data Entry'!J433= 3, "Transgender Male", 'ES Data Entry'!J433= 4, "Transgender Female",'ES Data Entry'!J433= 5, "Non-binary", 'ES Data Entry'!J433= 6, "Other", 'ES Data Entry'!J433= 7, "Unknown")</f>
        <v>#N/A</v>
      </c>
      <c r="K432" s="180">
        <f>'ES Data Entry'!K433</f>
        <v>0</v>
      </c>
      <c r="L432" s="291" t="e">
        <f>'ES Data Entry'!#REF!</f>
        <v>#REF!</v>
      </c>
      <c r="M432" t="e">
        <f>'ES Raw Data'!N435</f>
        <v>#DIV/0!</v>
      </c>
      <c r="N432" t="e">
        <f>'ES Raw Data'!O435</f>
        <v>#DIV/0!</v>
      </c>
      <c r="O432" t="e">
        <f>'ES Raw Data'!P435</f>
        <v>#DIV/0!</v>
      </c>
      <c r="P432" t="e">
        <f>'ES Raw Data'!Q435</f>
        <v>#DIV/0!</v>
      </c>
      <c r="Q432" t="e">
        <f>'ES Raw Data'!R435</f>
        <v>#DIV/0!</v>
      </c>
      <c r="R432" t="e">
        <f>'ES Raw Data'!S435</f>
        <v>#DIV/0!</v>
      </c>
      <c r="S432" t="e">
        <f>'ES Raw Data'!T435</f>
        <v>#DIV/0!</v>
      </c>
      <c r="T432" t="e">
        <f>'ES Raw Data'!U435</f>
        <v>#DIV/0!</v>
      </c>
      <c r="U432" t="e">
        <f>'ES Raw Data'!V435</f>
        <v>#DIV/0!</v>
      </c>
      <c r="V432" t="e">
        <f>'ES Raw Data'!W435</f>
        <v>#DIV/0!</v>
      </c>
    </row>
    <row r="433" spans="1:22">
      <c r="A433">
        <f>'ES Data Entry'!D434</f>
        <v>0</v>
      </c>
      <c r="B433">
        <f>'ES Data Entry'!E434</f>
        <v>0</v>
      </c>
      <c r="C433">
        <f>'ES Data Entry'!F434</f>
        <v>0</v>
      </c>
      <c r="D433" s="180" t="e">
        <f>'ES Data Entry'!#REF!</f>
        <v>#REF!</v>
      </c>
      <c r="E433" t="str" cm="1">
        <f t="array" ref="E433">_xlfn.IFS('ES Data Entry'!G434=0,"Kindergarten",'ES Data Entry'!G434=1,"1st Grade",'ES Data Entry'!G434=2,"2nd Grade",'ES Data Entry'!G434=3,"3rd Grade",'ES Data Entry'!G434=4,"4th Grade",'ES Data Entry'!G434=5,"5th Grade")</f>
        <v>Kindergarten</v>
      </c>
      <c r="F433" t="e">
        <f>'ES Data Entry'!#REF!</f>
        <v>#REF!</v>
      </c>
      <c r="G433" t="e" cm="1">
        <f t="array" ref="G433">_xlfn.IFS('ES Data Entry'!L434=2, "Virtual", 'ES Data Entry'!L434=1, "In-person",'ES Data Entry'!L434=3, "Hybrid")</f>
        <v>#N/A</v>
      </c>
      <c r="H433" t="e" cm="1">
        <f t="array" ref="H433">_xlfn.IFS('ES Data Entry'!H434= 1, "American Indian/Alaskan Native", 'ES Data Entry'!H434= 2, "Asian", 'ES Data Entry'!H434= 3, "Native Hawaiian/Pacific Islander", 'ES Data Entry'!H434= 4, "Black/African American",'ES Data Entry'!H434= 5,  "White", 'ES Data Entry'!H434= 6, "Other", 'ES Data Entry'!H434= 7, "Two races or more", 'ES Data Entry'!H434= 8, "Unknown")</f>
        <v>#N/A</v>
      </c>
      <c r="I433" t="e" cm="1">
        <f t="array" ref="I433">_xlfn.IFS('ES Data Entry'!I434=1, "Hispanic/Latino", 'ES Data Entry'!I434=2, "Not Hispanic/Latino", 'ES Data Entry'!I434=3, "Other")</f>
        <v>#N/A</v>
      </c>
      <c r="J433" t="e" cm="1">
        <f t="array" ref="J433">_xlfn.IFS('ES Data Entry'!J434= 1, "Male", 'ES Data Entry'!J434= 2, "Female", 'ES Data Entry'!J434= 3, "Transgender Male", 'ES Data Entry'!J434= 4, "Transgender Female",'ES Data Entry'!J434= 5, "Non-binary", 'ES Data Entry'!J434= 6, "Other", 'ES Data Entry'!J434= 7, "Unknown")</f>
        <v>#N/A</v>
      </c>
      <c r="K433" s="180">
        <f>'ES Data Entry'!K434</f>
        <v>0</v>
      </c>
      <c r="L433" s="291" t="e">
        <f>'ES Data Entry'!#REF!</f>
        <v>#REF!</v>
      </c>
      <c r="M433" t="e">
        <f>'ES Raw Data'!N436</f>
        <v>#DIV/0!</v>
      </c>
      <c r="N433" t="e">
        <f>'ES Raw Data'!O436</f>
        <v>#DIV/0!</v>
      </c>
      <c r="O433" t="e">
        <f>'ES Raw Data'!P436</f>
        <v>#DIV/0!</v>
      </c>
      <c r="P433" t="e">
        <f>'ES Raw Data'!Q436</f>
        <v>#DIV/0!</v>
      </c>
      <c r="Q433" t="e">
        <f>'ES Raw Data'!R436</f>
        <v>#DIV/0!</v>
      </c>
      <c r="R433" t="e">
        <f>'ES Raw Data'!S436</f>
        <v>#DIV/0!</v>
      </c>
      <c r="S433" t="e">
        <f>'ES Raw Data'!T436</f>
        <v>#DIV/0!</v>
      </c>
      <c r="T433" t="e">
        <f>'ES Raw Data'!U436</f>
        <v>#DIV/0!</v>
      </c>
      <c r="U433" t="e">
        <f>'ES Raw Data'!V436</f>
        <v>#DIV/0!</v>
      </c>
      <c r="V433" t="e">
        <f>'ES Raw Data'!W436</f>
        <v>#DIV/0!</v>
      </c>
    </row>
    <row r="434" spans="1:22">
      <c r="A434">
        <f>'ES Data Entry'!D435</f>
        <v>0</v>
      </c>
      <c r="B434">
        <f>'ES Data Entry'!E435</f>
        <v>0</v>
      </c>
      <c r="C434">
        <f>'ES Data Entry'!F435</f>
        <v>0</v>
      </c>
      <c r="D434" s="180" t="e">
        <f>'ES Data Entry'!#REF!</f>
        <v>#REF!</v>
      </c>
      <c r="E434" t="str" cm="1">
        <f t="array" ref="E434">_xlfn.IFS('ES Data Entry'!G435=0,"Kindergarten",'ES Data Entry'!G435=1,"1st Grade",'ES Data Entry'!G435=2,"2nd Grade",'ES Data Entry'!G435=3,"3rd Grade",'ES Data Entry'!G435=4,"4th Grade",'ES Data Entry'!G435=5,"5th Grade")</f>
        <v>Kindergarten</v>
      </c>
      <c r="F434" t="e">
        <f>'ES Data Entry'!#REF!</f>
        <v>#REF!</v>
      </c>
      <c r="G434" t="e" cm="1">
        <f t="array" ref="G434">_xlfn.IFS('ES Data Entry'!L435=2, "Virtual", 'ES Data Entry'!L435=1, "In-person",'ES Data Entry'!L435=3, "Hybrid")</f>
        <v>#N/A</v>
      </c>
      <c r="H434" t="e" cm="1">
        <f t="array" ref="H434">_xlfn.IFS('ES Data Entry'!H435= 1, "American Indian/Alaskan Native", 'ES Data Entry'!H435= 2, "Asian", 'ES Data Entry'!H435= 3, "Native Hawaiian/Pacific Islander", 'ES Data Entry'!H435= 4, "Black/African American",'ES Data Entry'!H435= 5,  "White", 'ES Data Entry'!H435= 6, "Other", 'ES Data Entry'!H435= 7, "Two races or more", 'ES Data Entry'!H435= 8, "Unknown")</f>
        <v>#N/A</v>
      </c>
      <c r="I434" t="e" cm="1">
        <f t="array" ref="I434">_xlfn.IFS('ES Data Entry'!I435=1, "Hispanic/Latino", 'ES Data Entry'!I435=2, "Not Hispanic/Latino", 'ES Data Entry'!I435=3, "Other")</f>
        <v>#N/A</v>
      </c>
      <c r="J434" t="e" cm="1">
        <f t="array" ref="J434">_xlfn.IFS('ES Data Entry'!J435= 1, "Male", 'ES Data Entry'!J435= 2, "Female", 'ES Data Entry'!J435= 3, "Transgender Male", 'ES Data Entry'!J435= 4, "Transgender Female",'ES Data Entry'!J435= 5, "Non-binary", 'ES Data Entry'!J435= 6, "Other", 'ES Data Entry'!J435= 7, "Unknown")</f>
        <v>#N/A</v>
      </c>
      <c r="K434" s="180">
        <f>'ES Data Entry'!K435</f>
        <v>0</v>
      </c>
      <c r="L434" s="291" t="e">
        <f>'ES Data Entry'!#REF!</f>
        <v>#REF!</v>
      </c>
      <c r="M434" t="e">
        <f>'ES Raw Data'!N437</f>
        <v>#DIV/0!</v>
      </c>
      <c r="N434" t="e">
        <f>'ES Raw Data'!O437</f>
        <v>#DIV/0!</v>
      </c>
      <c r="O434" t="e">
        <f>'ES Raw Data'!P437</f>
        <v>#DIV/0!</v>
      </c>
      <c r="P434" t="e">
        <f>'ES Raw Data'!Q437</f>
        <v>#DIV/0!</v>
      </c>
      <c r="Q434" t="e">
        <f>'ES Raw Data'!R437</f>
        <v>#DIV/0!</v>
      </c>
      <c r="R434" t="e">
        <f>'ES Raw Data'!S437</f>
        <v>#DIV/0!</v>
      </c>
      <c r="S434" t="e">
        <f>'ES Raw Data'!T437</f>
        <v>#DIV/0!</v>
      </c>
      <c r="T434" t="e">
        <f>'ES Raw Data'!U437</f>
        <v>#DIV/0!</v>
      </c>
      <c r="U434" t="e">
        <f>'ES Raw Data'!V437</f>
        <v>#DIV/0!</v>
      </c>
      <c r="V434" t="e">
        <f>'ES Raw Data'!W437</f>
        <v>#DIV/0!</v>
      </c>
    </row>
    <row r="435" spans="1:22">
      <c r="A435">
        <f>'ES Data Entry'!D436</f>
        <v>0</v>
      </c>
      <c r="B435">
        <f>'ES Data Entry'!E436</f>
        <v>0</v>
      </c>
      <c r="C435">
        <f>'ES Data Entry'!F436</f>
        <v>0</v>
      </c>
      <c r="D435" s="180" t="e">
        <f>'ES Data Entry'!#REF!</f>
        <v>#REF!</v>
      </c>
      <c r="E435" t="str" cm="1">
        <f t="array" ref="E435">_xlfn.IFS('ES Data Entry'!G436=0,"Kindergarten",'ES Data Entry'!G436=1,"1st Grade",'ES Data Entry'!G436=2,"2nd Grade",'ES Data Entry'!G436=3,"3rd Grade",'ES Data Entry'!G436=4,"4th Grade",'ES Data Entry'!G436=5,"5th Grade")</f>
        <v>Kindergarten</v>
      </c>
      <c r="F435" t="e">
        <f>'ES Data Entry'!#REF!</f>
        <v>#REF!</v>
      </c>
      <c r="G435" t="e" cm="1">
        <f t="array" ref="G435">_xlfn.IFS('ES Data Entry'!L436=2, "Virtual", 'ES Data Entry'!L436=1, "In-person",'ES Data Entry'!L436=3, "Hybrid")</f>
        <v>#N/A</v>
      </c>
      <c r="H435" t="e" cm="1">
        <f t="array" ref="H435">_xlfn.IFS('ES Data Entry'!H436= 1, "American Indian/Alaskan Native", 'ES Data Entry'!H436= 2, "Asian", 'ES Data Entry'!H436= 3, "Native Hawaiian/Pacific Islander", 'ES Data Entry'!H436= 4, "Black/African American",'ES Data Entry'!H436= 5,  "White", 'ES Data Entry'!H436= 6, "Other", 'ES Data Entry'!H436= 7, "Two races or more", 'ES Data Entry'!H436= 8, "Unknown")</f>
        <v>#N/A</v>
      </c>
      <c r="I435" t="e" cm="1">
        <f t="array" ref="I435">_xlfn.IFS('ES Data Entry'!I436=1, "Hispanic/Latino", 'ES Data Entry'!I436=2, "Not Hispanic/Latino", 'ES Data Entry'!I436=3, "Other")</f>
        <v>#N/A</v>
      </c>
      <c r="J435" t="e" cm="1">
        <f t="array" ref="J435">_xlfn.IFS('ES Data Entry'!J436= 1, "Male", 'ES Data Entry'!J436= 2, "Female", 'ES Data Entry'!J436= 3, "Transgender Male", 'ES Data Entry'!J436= 4, "Transgender Female",'ES Data Entry'!J436= 5, "Non-binary", 'ES Data Entry'!J436= 6, "Other", 'ES Data Entry'!J436= 7, "Unknown")</f>
        <v>#N/A</v>
      </c>
      <c r="K435" s="180">
        <f>'ES Data Entry'!K436</f>
        <v>0</v>
      </c>
      <c r="L435" s="291" t="e">
        <f>'ES Data Entry'!#REF!</f>
        <v>#REF!</v>
      </c>
      <c r="M435" t="e">
        <f>'ES Raw Data'!N438</f>
        <v>#DIV/0!</v>
      </c>
      <c r="N435" t="e">
        <f>'ES Raw Data'!O438</f>
        <v>#DIV/0!</v>
      </c>
      <c r="O435" t="e">
        <f>'ES Raw Data'!P438</f>
        <v>#DIV/0!</v>
      </c>
      <c r="P435" t="e">
        <f>'ES Raw Data'!Q438</f>
        <v>#DIV/0!</v>
      </c>
      <c r="Q435" t="e">
        <f>'ES Raw Data'!R438</f>
        <v>#DIV/0!</v>
      </c>
      <c r="R435" t="e">
        <f>'ES Raw Data'!S438</f>
        <v>#DIV/0!</v>
      </c>
      <c r="S435" t="e">
        <f>'ES Raw Data'!T438</f>
        <v>#DIV/0!</v>
      </c>
      <c r="T435" t="e">
        <f>'ES Raw Data'!U438</f>
        <v>#DIV/0!</v>
      </c>
      <c r="U435" t="e">
        <f>'ES Raw Data'!V438</f>
        <v>#DIV/0!</v>
      </c>
      <c r="V435" t="e">
        <f>'ES Raw Data'!W438</f>
        <v>#DIV/0!</v>
      </c>
    </row>
    <row r="436" spans="1:22">
      <c r="A436">
        <f>'ES Data Entry'!D437</f>
        <v>0</v>
      </c>
      <c r="B436">
        <f>'ES Data Entry'!E437</f>
        <v>0</v>
      </c>
      <c r="C436">
        <f>'ES Data Entry'!F437</f>
        <v>0</v>
      </c>
      <c r="D436" s="180" t="e">
        <f>'ES Data Entry'!#REF!</f>
        <v>#REF!</v>
      </c>
      <c r="E436" t="str" cm="1">
        <f t="array" ref="E436">_xlfn.IFS('ES Data Entry'!G437=0,"Kindergarten",'ES Data Entry'!G437=1,"1st Grade",'ES Data Entry'!G437=2,"2nd Grade",'ES Data Entry'!G437=3,"3rd Grade",'ES Data Entry'!G437=4,"4th Grade",'ES Data Entry'!G437=5,"5th Grade")</f>
        <v>Kindergarten</v>
      </c>
      <c r="F436" t="e">
        <f>'ES Data Entry'!#REF!</f>
        <v>#REF!</v>
      </c>
      <c r="G436" t="e" cm="1">
        <f t="array" ref="G436">_xlfn.IFS('ES Data Entry'!L437=2, "Virtual", 'ES Data Entry'!L437=1, "In-person",'ES Data Entry'!L437=3, "Hybrid")</f>
        <v>#N/A</v>
      </c>
      <c r="H436" t="e" cm="1">
        <f t="array" ref="H436">_xlfn.IFS('ES Data Entry'!H437= 1, "American Indian/Alaskan Native", 'ES Data Entry'!H437= 2, "Asian", 'ES Data Entry'!H437= 3, "Native Hawaiian/Pacific Islander", 'ES Data Entry'!H437= 4, "Black/African American",'ES Data Entry'!H437= 5,  "White", 'ES Data Entry'!H437= 6, "Other", 'ES Data Entry'!H437= 7, "Two races or more", 'ES Data Entry'!H437= 8, "Unknown")</f>
        <v>#N/A</v>
      </c>
      <c r="I436" t="e" cm="1">
        <f t="array" ref="I436">_xlfn.IFS('ES Data Entry'!I437=1, "Hispanic/Latino", 'ES Data Entry'!I437=2, "Not Hispanic/Latino", 'ES Data Entry'!I437=3, "Other")</f>
        <v>#N/A</v>
      </c>
      <c r="J436" t="e" cm="1">
        <f t="array" ref="J436">_xlfn.IFS('ES Data Entry'!J437= 1, "Male", 'ES Data Entry'!J437= 2, "Female", 'ES Data Entry'!J437= 3, "Transgender Male", 'ES Data Entry'!J437= 4, "Transgender Female",'ES Data Entry'!J437= 5, "Non-binary", 'ES Data Entry'!J437= 6, "Other", 'ES Data Entry'!J437= 7, "Unknown")</f>
        <v>#N/A</v>
      </c>
      <c r="K436" s="180">
        <f>'ES Data Entry'!K437</f>
        <v>0</v>
      </c>
      <c r="L436" s="291" t="e">
        <f>'ES Data Entry'!#REF!</f>
        <v>#REF!</v>
      </c>
      <c r="M436" t="e">
        <f>'ES Raw Data'!N439</f>
        <v>#DIV/0!</v>
      </c>
      <c r="N436" t="e">
        <f>'ES Raw Data'!O439</f>
        <v>#DIV/0!</v>
      </c>
      <c r="O436" t="e">
        <f>'ES Raw Data'!P439</f>
        <v>#DIV/0!</v>
      </c>
      <c r="P436" t="e">
        <f>'ES Raw Data'!Q439</f>
        <v>#DIV/0!</v>
      </c>
      <c r="Q436" t="e">
        <f>'ES Raw Data'!R439</f>
        <v>#DIV/0!</v>
      </c>
      <c r="R436" t="e">
        <f>'ES Raw Data'!S439</f>
        <v>#DIV/0!</v>
      </c>
      <c r="S436" t="e">
        <f>'ES Raw Data'!T439</f>
        <v>#DIV/0!</v>
      </c>
      <c r="T436" t="e">
        <f>'ES Raw Data'!U439</f>
        <v>#DIV/0!</v>
      </c>
      <c r="U436" t="e">
        <f>'ES Raw Data'!V439</f>
        <v>#DIV/0!</v>
      </c>
      <c r="V436" t="e">
        <f>'ES Raw Data'!W439</f>
        <v>#DIV/0!</v>
      </c>
    </row>
    <row r="437" spans="1:22">
      <c r="A437">
        <f>'ES Data Entry'!D438</f>
        <v>0</v>
      </c>
      <c r="B437">
        <f>'ES Data Entry'!E438</f>
        <v>0</v>
      </c>
      <c r="C437">
        <f>'ES Data Entry'!F438</f>
        <v>0</v>
      </c>
      <c r="D437" s="180" t="e">
        <f>'ES Data Entry'!#REF!</f>
        <v>#REF!</v>
      </c>
      <c r="E437" t="str" cm="1">
        <f t="array" ref="E437">_xlfn.IFS('ES Data Entry'!G438=0,"Kindergarten",'ES Data Entry'!G438=1,"1st Grade",'ES Data Entry'!G438=2,"2nd Grade",'ES Data Entry'!G438=3,"3rd Grade",'ES Data Entry'!G438=4,"4th Grade",'ES Data Entry'!G438=5,"5th Grade")</f>
        <v>Kindergarten</v>
      </c>
      <c r="F437" t="e">
        <f>'ES Data Entry'!#REF!</f>
        <v>#REF!</v>
      </c>
      <c r="G437" t="e" cm="1">
        <f t="array" ref="G437">_xlfn.IFS('ES Data Entry'!L438=2, "Virtual", 'ES Data Entry'!L438=1, "In-person",'ES Data Entry'!L438=3, "Hybrid")</f>
        <v>#N/A</v>
      </c>
      <c r="H437" t="e" cm="1">
        <f t="array" ref="H437">_xlfn.IFS('ES Data Entry'!H438= 1, "American Indian/Alaskan Native", 'ES Data Entry'!H438= 2, "Asian", 'ES Data Entry'!H438= 3, "Native Hawaiian/Pacific Islander", 'ES Data Entry'!H438= 4, "Black/African American",'ES Data Entry'!H438= 5,  "White", 'ES Data Entry'!H438= 6, "Other", 'ES Data Entry'!H438= 7, "Two races or more", 'ES Data Entry'!H438= 8, "Unknown")</f>
        <v>#N/A</v>
      </c>
      <c r="I437" t="e" cm="1">
        <f t="array" ref="I437">_xlfn.IFS('ES Data Entry'!I438=1, "Hispanic/Latino", 'ES Data Entry'!I438=2, "Not Hispanic/Latino", 'ES Data Entry'!I438=3, "Other")</f>
        <v>#N/A</v>
      </c>
      <c r="J437" t="e" cm="1">
        <f t="array" ref="J437">_xlfn.IFS('ES Data Entry'!J438= 1, "Male", 'ES Data Entry'!J438= 2, "Female", 'ES Data Entry'!J438= 3, "Transgender Male", 'ES Data Entry'!J438= 4, "Transgender Female",'ES Data Entry'!J438= 5, "Non-binary", 'ES Data Entry'!J438= 6, "Other", 'ES Data Entry'!J438= 7, "Unknown")</f>
        <v>#N/A</v>
      </c>
      <c r="K437" s="180">
        <f>'ES Data Entry'!K438</f>
        <v>0</v>
      </c>
      <c r="L437" s="291" t="e">
        <f>'ES Data Entry'!#REF!</f>
        <v>#REF!</v>
      </c>
      <c r="M437" t="e">
        <f>'ES Raw Data'!N440</f>
        <v>#DIV/0!</v>
      </c>
      <c r="N437" t="e">
        <f>'ES Raw Data'!O440</f>
        <v>#DIV/0!</v>
      </c>
      <c r="O437" t="e">
        <f>'ES Raw Data'!P440</f>
        <v>#DIV/0!</v>
      </c>
      <c r="P437" t="e">
        <f>'ES Raw Data'!Q440</f>
        <v>#DIV/0!</v>
      </c>
      <c r="Q437" t="e">
        <f>'ES Raw Data'!R440</f>
        <v>#DIV/0!</v>
      </c>
      <c r="R437" t="e">
        <f>'ES Raw Data'!S440</f>
        <v>#DIV/0!</v>
      </c>
      <c r="S437" t="e">
        <f>'ES Raw Data'!T440</f>
        <v>#DIV/0!</v>
      </c>
      <c r="T437" t="e">
        <f>'ES Raw Data'!U440</f>
        <v>#DIV/0!</v>
      </c>
      <c r="U437" t="e">
        <f>'ES Raw Data'!V440</f>
        <v>#DIV/0!</v>
      </c>
      <c r="V437" t="e">
        <f>'ES Raw Data'!W440</f>
        <v>#DIV/0!</v>
      </c>
    </row>
    <row r="438" spans="1:22">
      <c r="A438">
        <f>'ES Data Entry'!D439</f>
        <v>0</v>
      </c>
      <c r="B438">
        <f>'ES Data Entry'!E439</f>
        <v>0</v>
      </c>
      <c r="C438">
        <f>'ES Data Entry'!F439</f>
        <v>0</v>
      </c>
      <c r="D438" s="180" t="e">
        <f>'ES Data Entry'!#REF!</f>
        <v>#REF!</v>
      </c>
      <c r="E438" t="str" cm="1">
        <f t="array" ref="E438">_xlfn.IFS('ES Data Entry'!G439=0,"Kindergarten",'ES Data Entry'!G439=1,"1st Grade",'ES Data Entry'!G439=2,"2nd Grade",'ES Data Entry'!G439=3,"3rd Grade",'ES Data Entry'!G439=4,"4th Grade",'ES Data Entry'!G439=5,"5th Grade")</f>
        <v>Kindergarten</v>
      </c>
      <c r="F438" t="e">
        <f>'ES Data Entry'!#REF!</f>
        <v>#REF!</v>
      </c>
      <c r="G438" t="e" cm="1">
        <f t="array" ref="G438">_xlfn.IFS('ES Data Entry'!L439=2, "Virtual", 'ES Data Entry'!L439=1, "In-person",'ES Data Entry'!L439=3, "Hybrid")</f>
        <v>#N/A</v>
      </c>
      <c r="H438" t="e" cm="1">
        <f t="array" ref="H438">_xlfn.IFS('ES Data Entry'!H439= 1, "American Indian/Alaskan Native", 'ES Data Entry'!H439= 2, "Asian", 'ES Data Entry'!H439= 3, "Native Hawaiian/Pacific Islander", 'ES Data Entry'!H439= 4, "Black/African American",'ES Data Entry'!H439= 5,  "White", 'ES Data Entry'!H439= 6, "Other", 'ES Data Entry'!H439= 7, "Two races or more", 'ES Data Entry'!H439= 8, "Unknown")</f>
        <v>#N/A</v>
      </c>
      <c r="I438" t="e" cm="1">
        <f t="array" ref="I438">_xlfn.IFS('ES Data Entry'!I439=1, "Hispanic/Latino", 'ES Data Entry'!I439=2, "Not Hispanic/Latino", 'ES Data Entry'!I439=3, "Other")</f>
        <v>#N/A</v>
      </c>
      <c r="J438" t="e" cm="1">
        <f t="array" ref="J438">_xlfn.IFS('ES Data Entry'!J439= 1, "Male", 'ES Data Entry'!J439= 2, "Female", 'ES Data Entry'!J439= 3, "Transgender Male", 'ES Data Entry'!J439= 4, "Transgender Female",'ES Data Entry'!J439= 5, "Non-binary", 'ES Data Entry'!J439= 6, "Other", 'ES Data Entry'!J439= 7, "Unknown")</f>
        <v>#N/A</v>
      </c>
      <c r="K438" s="180">
        <f>'ES Data Entry'!K439</f>
        <v>0</v>
      </c>
      <c r="L438" s="291" t="e">
        <f>'ES Data Entry'!#REF!</f>
        <v>#REF!</v>
      </c>
      <c r="M438" t="e">
        <f>'ES Raw Data'!N441</f>
        <v>#DIV/0!</v>
      </c>
      <c r="N438" t="e">
        <f>'ES Raw Data'!O441</f>
        <v>#DIV/0!</v>
      </c>
      <c r="O438" t="e">
        <f>'ES Raw Data'!P441</f>
        <v>#DIV/0!</v>
      </c>
      <c r="P438" t="e">
        <f>'ES Raw Data'!Q441</f>
        <v>#DIV/0!</v>
      </c>
      <c r="Q438" t="e">
        <f>'ES Raw Data'!R441</f>
        <v>#DIV/0!</v>
      </c>
      <c r="R438" t="e">
        <f>'ES Raw Data'!S441</f>
        <v>#DIV/0!</v>
      </c>
      <c r="S438" t="e">
        <f>'ES Raw Data'!T441</f>
        <v>#DIV/0!</v>
      </c>
      <c r="T438" t="e">
        <f>'ES Raw Data'!U441</f>
        <v>#DIV/0!</v>
      </c>
      <c r="U438" t="e">
        <f>'ES Raw Data'!V441</f>
        <v>#DIV/0!</v>
      </c>
      <c r="V438" t="e">
        <f>'ES Raw Data'!W441</f>
        <v>#DIV/0!</v>
      </c>
    </row>
    <row r="439" spans="1:22">
      <c r="A439">
        <f>'ES Data Entry'!D440</f>
        <v>0</v>
      </c>
      <c r="B439">
        <f>'ES Data Entry'!E440</f>
        <v>0</v>
      </c>
      <c r="C439">
        <f>'ES Data Entry'!F440</f>
        <v>0</v>
      </c>
      <c r="D439" s="180" t="e">
        <f>'ES Data Entry'!#REF!</f>
        <v>#REF!</v>
      </c>
      <c r="E439" t="str" cm="1">
        <f t="array" ref="E439">_xlfn.IFS('ES Data Entry'!G440=0,"Kindergarten",'ES Data Entry'!G440=1,"1st Grade",'ES Data Entry'!G440=2,"2nd Grade",'ES Data Entry'!G440=3,"3rd Grade",'ES Data Entry'!G440=4,"4th Grade",'ES Data Entry'!G440=5,"5th Grade")</f>
        <v>Kindergarten</v>
      </c>
      <c r="F439" t="e">
        <f>'ES Data Entry'!#REF!</f>
        <v>#REF!</v>
      </c>
      <c r="G439" t="e" cm="1">
        <f t="array" ref="G439">_xlfn.IFS('ES Data Entry'!L440=2, "Virtual", 'ES Data Entry'!L440=1, "In-person",'ES Data Entry'!L440=3, "Hybrid")</f>
        <v>#N/A</v>
      </c>
      <c r="H439" t="e" cm="1">
        <f t="array" ref="H439">_xlfn.IFS('ES Data Entry'!H440= 1, "American Indian/Alaskan Native", 'ES Data Entry'!H440= 2, "Asian", 'ES Data Entry'!H440= 3, "Native Hawaiian/Pacific Islander", 'ES Data Entry'!H440= 4, "Black/African American",'ES Data Entry'!H440= 5,  "White", 'ES Data Entry'!H440= 6, "Other", 'ES Data Entry'!H440= 7, "Two races or more", 'ES Data Entry'!H440= 8, "Unknown")</f>
        <v>#N/A</v>
      </c>
      <c r="I439" t="e" cm="1">
        <f t="array" ref="I439">_xlfn.IFS('ES Data Entry'!I440=1, "Hispanic/Latino", 'ES Data Entry'!I440=2, "Not Hispanic/Latino", 'ES Data Entry'!I440=3, "Other")</f>
        <v>#N/A</v>
      </c>
      <c r="J439" t="e" cm="1">
        <f t="array" ref="J439">_xlfn.IFS('ES Data Entry'!J440= 1, "Male", 'ES Data Entry'!J440= 2, "Female", 'ES Data Entry'!J440= 3, "Transgender Male", 'ES Data Entry'!J440= 4, "Transgender Female",'ES Data Entry'!J440= 5, "Non-binary", 'ES Data Entry'!J440= 6, "Other", 'ES Data Entry'!J440= 7, "Unknown")</f>
        <v>#N/A</v>
      </c>
      <c r="K439" s="180">
        <f>'ES Data Entry'!K440</f>
        <v>0</v>
      </c>
      <c r="L439" s="291" t="e">
        <f>'ES Data Entry'!#REF!</f>
        <v>#REF!</v>
      </c>
      <c r="M439" t="e">
        <f>'ES Raw Data'!N442</f>
        <v>#DIV/0!</v>
      </c>
      <c r="N439" t="e">
        <f>'ES Raw Data'!O442</f>
        <v>#DIV/0!</v>
      </c>
      <c r="O439" t="e">
        <f>'ES Raw Data'!P442</f>
        <v>#DIV/0!</v>
      </c>
      <c r="P439" t="e">
        <f>'ES Raw Data'!Q442</f>
        <v>#DIV/0!</v>
      </c>
      <c r="Q439" t="e">
        <f>'ES Raw Data'!R442</f>
        <v>#DIV/0!</v>
      </c>
      <c r="R439" t="e">
        <f>'ES Raw Data'!S442</f>
        <v>#DIV/0!</v>
      </c>
      <c r="S439" t="e">
        <f>'ES Raw Data'!T442</f>
        <v>#DIV/0!</v>
      </c>
      <c r="T439" t="e">
        <f>'ES Raw Data'!U442</f>
        <v>#DIV/0!</v>
      </c>
      <c r="U439" t="e">
        <f>'ES Raw Data'!V442</f>
        <v>#DIV/0!</v>
      </c>
      <c r="V439" t="e">
        <f>'ES Raw Data'!W442</f>
        <v>#DIV/0!</v>
      </c>
    </row>
    <row r="440" spans="1:22">
      <c r="A440">
        <f>'ES Data Entry'!D441</f>
        <v>0</v>
      </c>
      <c r="B440">
        <f>'ES Data Entry'!E441</f>
        <v>0</v>
      </c>
      <c r="C440">
        <f>'ES Data Entry'!F441</f>
        <v>0</v>
      </c>
      <c r="D440" s="180" t="e">
        <f>'ES Data Entry'!#REF!</f>
        <v>#REF!</v>
      </c>
      <c r="E440" t="str" cm="1">
        <f t="array" ref="E440">_xlfn.IFS('ES Data Entry'!G441=0,"Kindergarten",'ES Data Entry'!G441=1,"1st Grade",'ES Data Entry'!G441=2,"2nd Grade",'ES Data Entry'!G441=3,"3rd Grade",'ES Data Entry'!G441=4,"4th Grade",'ES Data Entry'!G441=5,"5th Grade")</f>
        <v>Kindergarten</v>
      </c>
      <c r="F440" t="e">
        <f>'ES Data Entry'!#REF!</f>
        <v>#REF!</v>
      </c>
      <c r="G440" t="e" cm="1">
        <f t="array" ref="G440">_xlfn.IFS('ES Data Entry'!L441=2, "Virtual", 'ES Data Entry'!L441=1, "In-person",'ES Data Entry'!L441=3, "Hybrid")</f>
        <v>#N/A</v>
      </c>
      <c r="H440" t="e" cm="1">
        <f t="array" ref="H440">_xlfn.IFS('ES Data Entry'!H441= 1, "American Indian/Alaskan Native", 'ES Data Entry'!H441= 2, "Asian", 'ES Data Entry'!H441= 3, "Native Hawaiian/Pacific Islander", 'ES Data Entry'!H441= 4, "Black/African American",'ES Data Entry'!H441= 5,  "White", 'ES Data Entry'!H441= 6, "Other", 'ES Data Entry'!H441= 7, "Two races or more", 'ES Data Entry'!H441= 8, "Unknown")</f>
        <v>#N/A</v>
      </c>
      <c r="I440" t="e" cm="1">
        <f t="array" ref="I440">_xlfn.IFS('ES Data Entry'!I441=1, "Hispanic/Latino", 'ES Data Entry'!I441=2, "Not Hispanic/Latino", 'ES Data Entry'!I441=3, "Other")</f>
        <v>#N/A</v>
      </c>
      <c r="J440" t="e" cm="1">
        <f t="array" ref="J440">_xlfn.IFS('ES Data Entry'!J441= 1, "Male", 'ES Data Entry'!J441= 2, "Female", 'ES Data Entry'!J441= 3, "Transgender Male", 'ES Data Entry'!J441= 4, "Transgender Female",'ES Data Entry'!J441= 5, "Non-binary", 'ES Data Entry'!J441= 6, "Other", 'ES Data Entry'!J441= 7, "Unknown")</f>
        <v>#N/A</v>
      </c>
      <c r="K440" s="180">
        <f>'ES Data Entry'!K441</f>
        <v>0</v>
      </c>
      <c r="L440" s="291" t="e">
        <f>'ES Data Entry'!#REF!</f>
        <v>#REF!</v>
      </c>
      <c r="M440" t="e">
        <f>'ES Raw Data'!N443</f>
        <v>#DIV/0!</v>
      </c>
      <c r="N440" t="e">
        <f>'ES Raw Data'!O443</f>
        <v>#DIV/0!</v>
      </c>
      <c r="O440" t="e">
        <f>'ES Raw Data'!P443</f>
        <v>#DIV/0!</v>
      </c>
      <c r="P440" t="e">
        <f>'ES Raw Data'!Q443</f>
        <v>#DIV/0!</v>
      </c>
      <c r="Q440" t="e">
        <f>'ES Raw Data'!R443</f>
        <v>#DIV/0!</v>
      </c>
      <c r="R440" t="e">
        <f>'ES Raw Data'!S443</f>
        <v>#DIV/0!</v>
      </c>
      <c r="S440" t="e">
        <f>'ES Raw Data'!T443</f>
        <v>#DIV/0!</v>
      </c>
      <c r="T440" t="e">
        <f>'ES Raw Data'!U443</f>
        <v>#DIV/0!</v>
      </c>
      <c r="U440" t="e">
        <f>'ES Raw Data'!V443</f>
        <v>#DIV/0!</v>
      </c>
      <c r="V440" t="e">
        <f>'ES Raw Data'!W443</f>
        <v>#DIV/0!</v>
      </c>
    </row>
    <row r="441" spans="1:22">
      <c r="A441">
        <f>'ES Data Entry'!D442</f>
        <v>0</v>
      </c>
      <c r="B441">
        <f>'ES Data Entry'!E442</f>
        <v>0</v>
      </c>
      <c r="C441">
        <f>'ES Data Entry'!F442</f>
        <v>0</v>
      </c>
      <c r="D441" s="180" t="e">
        <f>'ES Data Entry'!#REF!</f>
        <v>#REF!</v>
      </c>
      <c r="E441" t="str" cm="1">
        <f t="array" ref="E441">_xlfn.IFS('ES Data Entry'!G442=0,"Kindergarten",'ES Data Entry'!G442=1,"1st Grade",'ES Data Entry'!G442=2,"2nd Grade",'ES Data Entry'!G442=3,"3rd Grade",'ES Data Entry'!G442=4,"4th Grade",'ES Data Entry'!G442=5,"5th Grade")</f>
        <v>Kindergarten</v>
      </c>
      <c r="F441" t="e">
        <f>'ES Data Entry'!#REF!</f>
        <v>#REF!</v>
      </c>
      <c r="G441" t="e" cm="1">
        <f t="array" ref="G441">_xlfn.IFS('ES Data Entry'!L442=2, "Virtual", 'ES Data Entry'!L442=1, "In-person",'ES Data Entry'!L442=3, "Hybrid")</f>
        <v>#N/A</v>
      </c>
      <c r="H441" t="e" cm="1">
        <f t="array" ref="H441">_xlfn.IFS('ES Data Entry'!H442= 1, "American Indian/Alaskan Native", 'ES Data Entry'!H442= 2, "Asian", 'ES Data Entry'!H442= 3, "Native Hawaiian/Pacific Islander", 'ES Data Entry'!H442= 4, "Black/African American",'ES Data Entry'!H442= 5,  "White", 'ES Data Entry'!H442= 6, "Other", 'ES Data Entry'!H442= 7, "Two races or more", 'ES Data Entry'!H442= 8, "Unknown")</f>
        <v>#N/A</v>
      </c>
      <c r="I441" t="e" cm="1">
        <f t="array" ref="I441">_xlfn.IFS('ES Data Entry'!I442=1, "Hispanic/Latino", 'ES Data Entry'!I442=2, "Not Hispanic/Latino", 'ES Data Entry'!I442=3, "Other")</f>
        <v>#N/A</v>
      </c>
      <c r="J441" t="e" cm="1">
        <f t="array" ref="J441">_xlfn.IFS('ES Data Entry'!J442= 1, "Male", 'ES Data Entry'!J442= 2, "Female", 'ES Data Entry'!J442= 3, "Transgender Male", 'ES Data Entry'!J442= 4, "Transgender Female",'ES Data Entry'!J442= 5, "Non-binary", 'ES Data Entry'!J442= 6, "Other", 'ES Data Entry'!J442= 7, "Unknown")</f>
        <v>#N/A</v>
      </c>
      <c r="K441" s="180">
        <f>'ES Data Entry'!K442</f>
        <v>0</v>
      </c>
      <c r="L441" s="291" t="e">
        <f>'ES Data Entry'!#REF!</f>
        <v>#REF!</v>
      </c>
      <c r="M441" t="e">
        <f>'ES Raw Data'!N444</f>
        <v>#DIV/0!</v>
      </c>
      <c r="N441" t="e">
        <f>'ES Raw Data'!O444</f>
        <v>#DIV/0!</v>
      </c>
      <c r="O441" t="e">
        <f>'ES Raw Data'!P444</f>
        <v>#DIV/0!</v>
      </c>
      <c r="P441" t="e">
        <f>'ES Raw Data'!Q444</f>
        <v>#DIV/0!</v>
      </c>
      <c r="Q441" t="e">
        <f>'ES Raw Data'!R444</f>
        <v>#DIV/0!</v>
      </c>
      <c r="R441" t="e">
        <f>'ES Raw Data'!S444</f>
        <v>#DIV/0!</v>
      </c>
      <c r="S441" t="e">
        <f>'ES Raw Data'!T444</f>
        <v>#DIV/0!</v>
      </c>
      <c r="T441" t="e">
        <f>'ES Raw Data'!U444</f>
        <v>#DIV/0!</v>
      </c>
      <c r="U441" t="e">
        <f>'ES Raw Data'!V444</f>
        <v>#DIV/0!</v>
      </c>
      <c r="V441" t="e">
        <f>'ES Raw Data'!W444</f>
        <v>#DIV/0!</v>
      </c>
    </row>
    <row r="442" spans="1:22">
      <c r="A442">
        <f>'ES Data Entry'!D443</f>
        <v>0</v>
      </c>
      <c r="B442">
        <f>'ES Data Entry'!E443</f>
        <v>0</v>
      </c>
      <c r="C442">
        <f>'ES Data Entry'!F443</f>
        <v>0</v>
      </c>
      <c r="D442" s="180" t="e">
        <f>'ES Data Entry'!#REF!</f>
        <v>#REF!</v>
      </c>
      <c r="E442" t="str" cm="1">
        <f t="array" ref="E442">_xlfn.IFS('ES Data Entry'!G443=0,"Kindergarten",'ES Data Entry'!G443=1,"1st Grade",'ES Data Entry'!G443=2,"2nd Grade",'ES Data Entry'!G443=3,"3rd Grade",'ES Data Entry'!G443=4,"4th Grade",'ES Data Entry'!G443=5,"5th Grade")</f>
        <v>Kindergarten</v>
      </c>
      <c r="F442" t="e">
        <f>'ES Data Entry'!#REF!</f>
        <v>#REF!</v>
      </c>
      <c r="G442" t="e" cm="1">
        <f t="array" ref="G442">_xlfn.IFS('ES Data Entry'!L443=2, "Virtual", 'ES Data Entry'!L443=1, "In-person",'ES Data Entry'!L443=3, "Hybrid")</f>
        <v>#N/A</v>
      </c>
      <c r="H442" t="e" cm="1">
        <f t="array" ref="H442">_xlfn.IFS('ES Data Entry'!H443= 1, "American Indian/Alaskan Native", 'ES Data Entry'!H443= 2, "Asian", 'ES Data Entry'!H443= 3, "Native Hawaiian/Pacific Islander", 'ES Data Entry'!H443= 4, "Black/African American",'ES Data Entry'!H443= 5,  "White", 'ES Data Entry'!H443= 6, "Other", 'ES Data Entry'!H443= 7, "Two races or more", 'ES Data Entry'!H443= 8, "Unknown")</f>
        <v>#N/A</v>
      </c>
      <c r="I442" t="e" cm="1">
        <f t="array" ref="I442">_xlfn.IFS('ES Data Entry'!I443=1, "Hispanic/Latino", 'ES Data Entry'!I443=2, "Not Hispanic/Latino", 'ES Data Entry'!I443=3, "Other")</f>
        <v>#N/A</v>
      </c>
      <c r="J442" t="e" cm="1">
        <f t="array" ref="J442">_xlfn.IFS('ES Data Entry'!J443= 1, "Male", 'ES Data Entry'!J443= 2, "Female", 'ES Data Entry'!J443= 3, "Transgender Male", 'ES Data Entry'!J443= 4, "Transgender Female",'ES Data Entry'!J443= 5, "Non-binary", 'ES Data Entry'!J443= 6, "Other", 'ES Data Entry'!J443= 7, "Unknown")</f>
        <v>#N/A</v>
      </c>
      <c r="K442" s="180">
        <f>'ES Data Entry'!K443</f>
        <v>0</v>
      </c>
      <c r="L442" s="291" t="e">
        <f>'ES Data Entry'!#REF!</f>
        <v>#REF!</v>
      </c>
      <c r="M442" t="e">
        <f>'ES Raw Data'!N445</f>
        <v>#DIV/0!</v>
      </c>
      <c r="N442" t="e">
        <f>'ES Raw Data'!O445</f>
        <v>#DIV/0!</v>
      </c>
      <c r="O442" t="e">
        <f>'ES Raw Data'!P445</f>
        <v>#DIV/0!</v>
      </c>
      <c r="P442" t="e">
        <f>'ES Raw Data'!Q445</f>
        <v>#DIV/0!</v>
      </c>
      <c r="Q442" t="e">
        <f>'ES Raw Data'!R445</f>
        <v>#DIV/0!</v>
      </c>
      <c r="R442" t="e">
        <f>'ES Raw Data'!S445</f>
        <v>#DIV/0!</v>
      </c>
      <c r="S442" t="e">
        <f>'ES Raw Data'!T445</f>
        <v>#DIV/0!</v>
      </c>
      <c r="T442" t="e">
        <f>'ES Raw Data'!U445</f>
        <v>#DIV/0!</v>
      </c>
      <c r="U442" t="e">
        <f>'ES Raw Data'!V445</f>
        <v>#DIV/0!</v>
      </c>
      <c r="V442" t="e">
        <f>'ES Raw Data'!W445</f>
        <v>#DIV/0!</v>
      </c>
    </row>
    <row r="443" spans="1:22">
      <c r="A443">
        <f>'ES Data Entry'!D444</f>
        <v>0</v>
      </c>
      <c r="B443">
        <f>'ES Data Entry'!E444</f>
        <v>0</v>
      </c>
      <c r="C443">
        <f>'ES Data Entry'!F444</f>
        <v>0</v>
      </c>
      <c r="D443" s="180" t="e">
        <f>'ES Data Entry'!#REF!</f>
        <v>#REF!</v>
      </c>
      <c r="E443" t="str" cm="1">
        <f t="array" ref="E443">_xlfn.IFS('ES Data Entry'!G444=0,"Kindergarten",'ES Data Entry'!G444=1,"1st Grade",'ES Data Entry'!G444=2,"2nd Grade",'ES Data Entry'!G444=3,"3rd Grade",'ES Data Entry'!G444=4,"4th Grade",'ES Data Entry'!G444=5,"5th Grade")</f>
        <v>Kindergarten</v>
      </c>
      <c r="F443" t="e">
        <f>'ES Data Entry'!#REF!</f>
        <v>#REF!</v>
      </c>
      <c r="G443" t="e" cm="1">
        <f t="array" ref="G443">_xlfn.IFS('ES Data Entry'!L444=2, "Virtual", 'ES Data Entry'!L444=1, "In-person",'ES Data Entry'!L444=3, "Hybrid")</f>
        <v>#N/A</v>
      </c>
      <c r="H443" t="e" cm="1">
        <f t="array" ref="H443">_xlfn.IFS('ES Data Entry'!H444= 1, "American Indian/Alaskan Native", 'ES Data Entry'!H444= 2, "Asian", 'ES Data Entry'!H444= 3, "Native Hawaiian/Pacific Islander", 'ES Data Entry'!H444= 4, "Black/African American",'ES Data Entry'!H444= 5,  "White", 'ES Data Entry'!H444= 6, "Other", 'ES Data Entry'!H444= 7, "Two races or more", 'ES Data Entry'!H444= 8, "Unknown")</f>
        <v>#N/A</v>
      </c>
      <c r="I443" t="e" cm="1">
        <f t="array" ref="I443">_xlfn.IFS('ES Data Entry'!I444=1, "Hispanic/Latino", 'ES Data Entry'!I444=2, "Not Hispanic/Latino", 'ES Data Entry'!I444=3, "Other")</f>
        <v>#N/A</v>
      </c>
      <c r="J443" t="e" cm="1">
        <f t="array" ref="J443">_xlfn.IFS('ES Data Entry'!J444= 1, "Male", 'ES Data Entry'!J444= 2, "Female", 'ES Data Entry'!J444= 3, "Transgender Male", 'ES Data Entry'!J444= 4, "Transgender Female",'ES Data Entry'!J444= 5, "Non-binary", 'ES Data Entry'!J444= 6, "Other", 'ES Data Entry'!J444= 7, "Unknown")</f>
        <v>#N/A</v>
      </c>
      <c r="K443" s="180">
        <f>'ES Data Entry'!K444</f>
        <v>0</v>
      </c>
      <c r="L443" s="291" t="e">
        <f>'ES Data Entry'!#REF!</f>
        <v>#REF!</v>
      </c>
      <c r="M443" t="e">
        <f>'ES Raw Data'!N446</f>
        <v>#DIV/0!</v>
      </c>
      <c r="N443" t="e">
        <f>'ES Raw Data'!O446</f>
        <v>#DIV/0!</v>
      </c>
      <c r="O443" t="e">
        <f>'ES Raw Data'!P446</f>
        <v>#DIV/0!</v>
      </c>
      <c r="P443" t="e">
        <f>'ES Raw Data'!Q446</f>
        <v>#DIV/0!</v>
      </c>
      <c r="Q443" t="e">
        <f>'ES Raw Data'!R446</f>
        <v>#DIV/0!</v>
      </c>
      <c r="R443" t="e">
        <f>'ES Raw Data'!S446</f>
        <v>#DIV/0!</v>
      </c>
      <c r="S443" t="e">
        <f>'ES Raw Data'!T446</f>
        <v>#DIV/0!</v>
      </c>
      <c r="T443" t="e">
        <f>'ES Raw Data'!U446</f>
        <v>#DIV/0!</v>
      </c>
      <c r="U443" t="e">
        <f>'ES Raw Data'!V446</f>
        <v>#DIV/0!</v>
      </c>
      <c r="V443" t="e">
        <f>'ES Raw Data'!W446</f>
        <v>#DIV/0!</v>
      </c>
    </row>
    <row r="444" spans="1:22">
      <c r="A444">
        <f>'ES Data Entry'!D445</f>
        <v>0</v>
      </c>
      <c r="B444">
        <f>'ES Data Entry'!E445</f>
        <v>0</v>
      </c>
      <c r="C444">
        <f>'ES Data Entry'!F445</f>
        <v>0</v>
      </c>
      <c r="D444" s="180" t="e">
        <f>'ES Data Entry'!#REF!</f>
        <v>#REF!</v>
      </c>
      <c r="E444" t="str" cm="1">
        <f t="array" ref="E444">_xlfn.IFS('ES Data Entry'!G445=0,"Kindergarten",'ES Data Entry'!G445=1,"1st Grade",'ES Data Entry'!G445=2,"2nd Grade",'ES Data Entry'!G445=3,"3rd Grade",'ES Data Entry'!G445=4,"4th Grade",'ES Data Entry'!G445=5,"5th Grade")</f>
        <v>Kindergarten</v>
      </c>
      <c r="F444" t="e">
        <f>'ES Data Entry'!#REF!</f>
        <v>#REF!</v>
      </c>
      <c r="G444" t="e" cm="1">
        <f t="array" ref="G444">_xlfn.IFS('ES Data Entry'!L445=2, "Virtual", 'ES Data Entry'!L445=1, "In-person",'ES Data Entry'!L445=3, "Hybrid")</f>
        <v>#N/A</v>
      </c>
      <c r="H444" t="e" cm="1">
        <f t="array" ref="H444">_xlfn.IFS('ES Data Entry'!H445= 1, "American Indian/Alaskan Native", 'ES Data Entry'!H445= 2, "Asian", 'ES Data Entry'!H445= 3, "Native Hawaiian/Pacific Islander", 'ES Data Entry'!H445= 4, "Black/African American",'ES Data Entry'!H445= 5,  "White", 'ES Data Entry'!H445= 6, "Other", 'ES Data Entry'!H445= 7, "Two races or more", 'ES Data Entry'!H445= 8, "Unknown")</f>
        <v>#N/A</v>
      </c>
      <c r="I444" t="e" cm="1">
        <f t="array" ref="I444">_xlfn.IFS('ES Data Entry'!I445=1, "Hispanic/Latino", 'ES Data Entry'!I445=2, "Not Hispanic/Latino", 'ES Data Entry'!I445=3, "Other")</f>
        <v>#N/A</v>
      </c>
      <c r="J444" t="e" cm="1">
        <f t="array" ref="J444">_xlfn.IFS('ES Data Entry'!J445= 1, "Male", 'ES Data Entry'!J445= 2, "Female", 'ES Data Entry'!J445= 3, "Transgender Male", 'ES Data Entry'!J445= 4, "Transgender Female",'ES Data Entry'!J445= 5, "Non-binary", 'ES Data Entry'!J445= 6, "Other", 'ES Data Entry'!J445= 7, "Unknown")</f>
        <v>#N/A</v>
      </c>
      <c r="K444" s="180">
        <f>'ES Data Entry'!K445</f>
        <v>0</v>
      </c>
      <c r="L444" s="291" t="e">
        <f>'ES Data Entry'!#REF!</f>
        <v>#REF!</v>
      </c>
      <c r="M444" t="e">
        <f>'ES Raw Data'!N447</f>
        <v>#DIV/0!</v>
      </c>
      <c r="N444" t="e">
        <f>'ES Raw Data'!O447</f>
        <v>#DIV/0!</v>
      </c>
      <c r="O444" t="e">
        <f>'ES Raw Data'!P447</f>
        <v>#DIV/0!</v>
      </c>
      <c r="P444" t="e">
        <f>'ES Raw Data'!Q447</f>
        <v>#DIV/0!</v>
      </c>
      <c r="Q444" t="e">
        <f>'ES Raw Data'!R447</f>
        <v>#DIV/0!</v>
      </c>
      <c r="R444" t="e">
        <f>'ES Raw Data'!S447</f>
        <v>#DIV/0!</v>
      </c>
      <c r="S444" t="e">
        <f>'ES Raw Data'!T447</f>
        <v>#DIV/0!</v>
      </c>
      <c r="T444" t="e">
        <f>'ES Raw Data'!U447</f>
        <v>#DIV/0!</v>
      </c>
      <c r="U444" t="e">
        <f>'ES Raw Data'!V447</f>
        <v>#DIV/0!</v>
      </c>
      <c r="V444" t="e">
        <f>'ES Raw Data'!W447</f>
        <v>#DIV/0!</v>
      </c>
    </row>
    <row r="445" spans="1:22">
      <c r="A445">
        <f>'ES Data Entry'!D446</f>
        <v>0</v>
      </c>
      <c r="B445">
        <f>'ES Data Entry'!E446</f>
        <v>0</v>
      </c>
      <c r="C445">
        <f>'ES Data Entry'!F446</f>
        <v>0</v>
      </c>
      <c r="D445" s="180" t="e">
        <f>'ES Data Entry'!#REF!</f>
        <v>#REF!</v>
      </c>
      <c r="E445" t="str" cm="1">
        <f t="array" ref="E445">_xlfn.IFS('ES Data Entry'!G446=0,"Kindergarten",'ES Data Entry'!G446=1,"1st Grade",'ES Data Entry'!G446=2,"2nd Grade",'ES Data Entry'!G446=3,"3rd Grade",'ES Data Entry'!G446=4,"4th Grade",'ES Data Entry'!G446=5,"5th Grade")</f>
        <v>Kindergarten</v>
      </c>
      <c r="F445" t="e">
        <f>'ES Data Entry'!#REF!</f>
        <v>#REF!</v>
      </c>
      <c r="G445" t="e" cm="1">
        <f t="array" ref="G445">_xlfn.IFS('ES Data Entry'!L446=2, "Virtual", 'ES Data Entry'!L446=1, "In-person",'ES Data Entry'!L446=3, "Hybrid")</f>
        <v>#N/A</v>
      </c>
      <c r="H445" t="e" cm="1">
        <f t="array" ref="H445">_xlfn.IFS('ES Data Entry'!H446= 1, "American Indian/Alaskan Native", 'ES Data Entry'!H446= 2, "Asian", 'ES Data Entry'!H446= 3, "Native Hawaiian/Pacific Islander", 'ES Data Entry'!H446= 4, "Black/African American",'ES Data Entry'!H446= 5,  "White", 'ES Data Entry'!H446= 6, "Other", 'ES Data Entry'!H446= 7, "Two races or more", 'ES Data Entry'!H446= 8, "Unknown")</f>
        <v>#N/A</v>
      </c>
      <c r="I445" t="e" cm="1">
        <f t="array" ref="I445">_xlfn.IFS('ES Data Entry'!I446=1, "Hispanic/Latino", 'ES Data Entry'!I446=2, "Not Hispanic/Latino", 'ES Data Entry'!I446=3, "Other")</f>
        <v>#N/A</v>
      </c>
      <c r="J445" t="e" cm="1">
        <f t="array" ref="J445">_xlfn.IFS('ES Data Entry'!J446= 1, "Male", 'ES Data Entry'!J446= 2, "Female", 'ES Data Entry'!J446= 3, "Transgender Male", 'ES Data Entry'!J446= 4, "Transgender Female",'ES Data Entry'!J446= 5, "Non-binary", 'ES Data Entry'!J446= 6, "Other", 'ES Data Entry'!J446= 7, "Unknown")</f>
        <v>#N/A</v>
      </c>
      <c r="K445" s="180">
        <f>'ES Data Entry'!K446</f>
        <v>0</v>
      </c>
      <c r="L445" s="291" t="e">
        <f>'ES Data Entry'!#REF!</f>
        <v>#REF!</v>
      </c>
      <c r="M445" t="e">
        <f>'ES Raw Data'!N448</f>
        <v>#DIV/0!</v>
      </c>
      <c r="N445" t="e">
        <f>'ES Raw Data'!O448</f>
        <v>#DIV/0!</v>
      </c>
      <c r="O445" t="e">
        <f>'ES Raw Data'!P448</f>
        <v>#DIV/0!</v>
      </c>
      <c r="P445" t="e">
        <f>'ES Raw Data'!Q448</f>
        <v>#DIV/0!</v>
      </c>
      <c r="Q445" t="e">
        <f>'ES Raw Data'!R448</f>
        <v>#DIV/0!</v>
      </c>
      <c r="R445" t="e">
        <f>'ES Raw Data'!S448</f>
        <v>#DIV/0!</v>
      </c>
      <c r="S445" t="e">
        <f>'ES Raw Data'!T448</f>
        <v>#DIV/0!</v>
      </c>
      <c r="T445" t="e">
        <f>'ES Raw Data'!U448</f>
        <v>#DIV/0!</v>
      </c>
      <c r="U445" t="e">
        <f>'ES Raw Data'!V448</f>
        <v>#DIV/0!</v>
      </c>
      <c r="V445" t="e">
        <f>'ES Raw Data'!W448</f>
        <v>#DIV/0!</v>
      </c>
    </row>
    <row r="446" spans="1:22">
      <c r="A446">
        <f>'ES Data Entry'!D447</f>
        <v>0</v>
      </c>
      <c r="B446">
        <f>'ES Data Entry'!E447</f>
        <v>0</v>
      </c>
      <c r="C446">
        <f>'ES Data Entry'!F447</f>
        <v>0</v>
      </c>
      <c r="D446" s="180" t="e">
        <f>'ES Data Entry'!#REF!</f>
        <v>#REF!</v>
      </c>
      <c r="E446" t="str" cm="1">
        <f t="array" ref="E446">_xlfn.IFS('ES Data Entry'!G447=0,"Kindergarten",'ES Data Entry'!G447=1,"1st Grade",'ES Data Entry'!G447=2,"2nd Grade",'ES Data Entry'!G447=3,"3rd Grade",'ES Data Entry'!G447=4,"4th Grade",'ES Data Entry'!G447=5,"5th Grade")</f>
        <v>Kindergarten</v>
      </c>
      <c r="F446" t="e">
        <f>'ES Data Entry'!#REF!</f>
        <v>#REF!</v>
      </c>
      <c r="G446" t="e" cm="1">
        <f t="array" ref="G446">_xlfn.IFS('ES Data Entry'!L447=2, "Virtual", 'ES Data Entry'!L447=1, "In-person",'ES Data Entry'!L447=3, "Hybrid")</f>
        <v>#N/A</v>
      </c>
      <c r="H446" t="e" cm="1">
        <f t="array" ref="H446">_xlfn.IFS('ES Data Entry'!H447= 1, "American Indian/Alaskan Native", 'ES Data Entry'!H447= 2, "Asian", 'ES Data Entry'!H447= 3, "Native Hawaiian/Pacific Islander", 'ES Data Entry'!H447= 4, "Black/African American",'ES Data Entry'!H447= 5,  "White", 'ES Data Entry'!H447= 6, "Other", 'ES Data Entry'!H447= 7, "Two races or more", 'ES Data Entry'!H447= 8, "Unknown")</f>
        <v>#N/A</v>
      </c>
      <c r="I446" t="e" cm="1">
        <f t="array" ref="I446">_xlfn.IFS('ES Data Entry'!I447=1, "Hispanic/Latino", 'ES Data Entry'!I447=2, "Not Hispanic/Latino", 'ES Data Entry'!I447=3, "Other")</f>
        <v>#N/A</v>
      </c>
      <c r="J446" t="e" cm="1">
        <f t="array" ref="J446">_xlfn.IFS('ES Data Entry'!J447= 1, "Male", 'ES Data Entry'!J447= 2, "Female", 'ES Data Entry'!J447= 3, "Transgender Male", 'ES Data Entry'!J447= 4, "Transgender Female",'ES Data Entry'!J447= 5, "Non-binary", 'ES Data Entry'!J447= 6, "Other", 'ES Data Entry'!J447= 7, "Unknown")</f>
        <v>#N/A</v>
      </c>
      <c r="K446" s="180">
        <f>'ES Data Entry'!K447</f>
        <v>0</v>
      </c>
      <c r="L446" s="291" t="e">
        <f>'ES Data Entry'!#REF!</f>
        <v>#REF!</v>
      </c>
      <c r="M446" t="e">
        <f>'ES Raw Data'!N449</f>
        <v>#DIV/0!</v>
      </c>
      <c r="N446" t="e">
        <f>'ES Raw Data'!O449</f>
        <v>#DIV/0!</v>
      </c>
      <c r="O446" t="e">
        <f>'ES Raw Data'!P449</f>
        <v>#DIV/0!</v>
      </c>
      <c r="P446" t="e">
        <f>'ES Raw Data'!Q449</f>
        <v>#DIV/0!</v>
      </c>
      <c r="Q446" t="e">
        <f>'ES Raw Data'!R449</f>
        <v>#DIV/0!</v>
      </c>
      <c r="R446" t="e">
        <f>'ES Raw Data'!S449</f>
        <v>#DIV/0!</v>
      </c>
      <c r="S446" t="e">
        <f>'ES Raw Data'!T449</f>
        <v>#DIV/0!</v>
      </c>
      <c r="T446" t="e">
        <f>'ES Raw Data'!U449</f>
        <v>#DIV/0!</v>
      </c>
      <c r="U446" t="e">
        <f>'ES Raw Data'!V449</f>
        <v>#DIV/0!</v>
      </c>
      <c r="V446" t="e">
        <f>'ES Raw Data'!W449</f>
        <v>#DIV/0!</v>
      </c>
    </row>
    <row r="447" spans="1:22">
      <c r="A447">
        <f>'ES Data Entry'!D448</f>
        <v>0</v>
      </c>
      <c r="B447">
        <f>'ES Data Entry'!E448</f>
        <v>0</v>
      </c>
      <c r="C447">
        <f>'ES Data Entry'!F448</f>
        <v>0</v>
      </c>
      <c r="D447" s="180" t="e">
        <f>'ES Data Entry'!#REF!</f>
        <v>#REF!</v>
      </c>
      <c r="E447" t="str" cm="1">
        <f t="array" ref="E447">_xlfn.IFS('ES Data Entry'!G448=0,"Kindergarten",'ES Data Entry'!G448=1,"1st Grade",'ES Data Entry'!G448=2,"2nd Grade",'ES Data Entry'!G448=3,"3rd Grade",'ES Data Entry'!G448=4,"4th Grade",'ES Data Entry'!G448=5,"5th Grade")</f>
        <v>Kindergarten</v>
      </c>
      <c r="F447" t="e">
        <f>'ES Data Entry'!#REF!</f>
        <v>#REF!</v>
      </c>
      <c r="G447" t="e" cm="1">
        <f t="array" ref="G447">_xlfn.IFS('ES Data Entry'!L448=2, "Virtual", 'ES Data Entry'!L448=1, "In-person",'ES Data Entry'!L448=3, "Hybrid")</f>
        <v>#N/A</v>
      </c>
      <c r="H447" t="e" cm="1">
        <f t="array" ref="H447">_xlfn.IFS('ES Data Entry'!H448= 1, "American Indian/Alaskan Native", 'ES Data Entry'!H448= 2, "Asian", 'ES Data Entry'!H448= 3, "Native Hawaiian/Pacific Islander", 'ES Data Entry'!H448= 4, "Black/African American",'ES Data Entry'!H448= 5,  "White", 'ES Data Entry'!H448= 6, "Other", 'ES Data Entry'!H448= 7, "Two races or more", 'ES Data Entry'!H448= 8, "Unknown")</f>
        <v>#N/A</v>
      </c>
      <c r="I447" t="e" cm="1">
        <f t="array" ref="I447">_xlfn.IFS('ES Data Entry'!I448=1, "Hispanic/Latino", 'ES Data Entry'!I448=2, "Not Hispanic/Latino", 'ES Data Entry'!I448=3, "Other")</f>
        <v>#N/A</v>
      </c>
      <c r="J447" t="e" cm="1">
        <f t="array" ref="J447">_xlfn.IFS('ES Data Entry'!J448= 1, "Male", 'ES Data Entry'!J448= 2, "Female", 'ES Data Entry'!J448= 3, "Transgender Male", 'ES Data Entry'!J448= 4, "Transgender Female",'ES Data Entry'!J448= 5, "Non-binary", 'ES Data Entry'!J448= 6, "Other", 'ES Data Entry'!J448= 7, "Unknown")</f>
        <v>#N/A</v>
      </c>
      <c r="K447" s="180">
        <f>'ES Data Entry'!K448</f>
        <v>0</v>
      </c>
      <c r="L447" s="291" t="e">
        <f>'ES Data Entry'!#REF!</f>
        <v>#REF!</v>
      </c>
      <c r="M447" t="e">
        <f>'ES Raw Data'!N450</f>
        <v>#DIV/0!</v>
      </c>
      <c r="N447" t="e">
        <f>'ES Raw Data'!O450</f>
        <v>#DIV/0!</v>
      </c>
      <c r="O447" t="e">
        <f>'ES Raw Data'!P450</f>
        <v>#DIV/0!</v>
      </c>
      <c r="P447" t="e">
        <f>'ES Raw Data'!Q450</f>
        <v>#DIV/0!</v>
      </c>
      <c r="Q447" t="e">
        <f>'ES Raw Data'!R450</f>
        <v>#DIV/0!</v>
      </c>
      <c r="R447" t="e">
        <f>'ES Raw Data'!S450</f>
        <v>#DIV/0!</v>
      </c>
      <c r="S447" t="e">
        <f>'ES Raw Data'!T450</f>
        <v>#DIV/0!</v>
      </c>
      <c r="T447" t="e">
        <f>'ES Raw Data'!U450</f>
        <v>#DIV/0!</v>
      </c>
      <c r="U447" t="e">
        <f>'ES Raw Data'!V450</f>
        <v>#DIV/0!</v>
      </c>
      <c r="V447" t="e">
        <f>'ES Raw Data'!W450</f>
        <v>#DIV/0!</v>
      </c>
    </row>
    <row r="448" spans="1:22">
      <c r="A448">
        <f>'ES Data Entry'!D449</f>
        <v>0</v>
      </c>
      <c r="B448">
        <f>'ES Data Entry'!E449</f>
        <v>0</v>
      </c>
      <c r="C448">
        <f>'ES Data Entry'!F449</f>
        <v>0</v>
      </c>
      <c r="D448" s="180" t="e">
        <f>'ES Data Entry'!#REF!</f>
        <v>#REF!</v>
      </c>
      <c r="E448" t="str" cm="1">
        <f t="array" ref="E448">_xlfn.IFS('ES Data Entry'!G449=0,"Kindergarten",'ES Data Entry'!G449=1,"1st Grade",'ES Data Entry'!G449=2,"2nd Grade",'ES Data Entry'!G449=3,"3rd Grade",'ES Data Entry'!G449=4,"4th Grade",'ES Data Entry'!G449=5,"5th Grade")</f>
        <v>Kindergarten</v>
      </c>
      <c r="F448" t="e">
        <f>'ES Data Entry'!#REF!</f>
        <v>#REF!</v>
      </c>
      <c r="G448" t="e" cm="1">
        <f t="array" ref="G448">_xlfn.IFS('ES Data Entry'!L449=2, "Virtual", 'ES Data Entry'!L449=1, "In-person",'ES Data Entry'!L449=3, "Hybrid")</f>
        <v>#N/A</v>
      </c>
      <c r="H448" t="e" cm="1">
        <f t="array" ref="H448">_xlfn.IFS('ES Data Entry'!H449= 1, "American Indian/Alaskan Native", 'ES Data Entry'!H449= 2, "Asian", 'ES Data Entry'!H449= 3, "Native Hawaiian/Pacific Islander", 'ES Data Entry'!H449= 4, "Black/African American",'ES Data Entry'!H449= 5,  "White", 'ES Data Entry'!H449= 6, "Other", 'ES Data Entry'!H449= 7, "Two races or more", 'ES Data Entry'!H449= 8, "Unknown")</f>
        <v>#N/A</v>
      </c>
      <c r="I448" t="e" cm="1">
        <f t="array" ref="I448">_xlfn.IFS('ES Data Entry'!I449=1, "Hispanic/Latino", 'ES Data Entry'!I449=2, "Not Hispanic/Latino", 'ES Data Entry'!I449=3, "Other")</f>
        <v>#N/A</v>
      </c>
      <c r="J448" t="e" cm="1">
        <f t="array" ref="J448">_xlfn.IFS('ES Data Entry'!J449= 1, "Male", 'ES Data Entry'!J449= 2, "Female", 'ES Data Entry'!J449= 3, "Transgender Male", 'ES Data Entry'!J449= 4, "Transgender Female",'ES Data Entry'!J449= 5, "Non-binary", 'ES Data Entry'!J449= 6, "Other", 'ES Data Entry'!J449= 7, "Unknown")</f>
        <v>#N/A</v>
      </c>
      <c r="K448" s="180">
        <f>'ES Data Entry'!K449</f>
        <v>0</v>
      </c>
      <c r="L448" s="291" t="e">
        <f>'ES Data Entry'!#REF!</f>
        <v>#REF!</v>
      </c>
      <c r="M448" t="e">
        <f>'ES Raw Data'!N451</f>
        <v>#DIV/0!</v>
      </c>
      <c r="N448" t="e">
        <f>'ES Raw Data'!O451</f>
        <v>#DIV/0!</v>
      </c>
      <c r="O448" t="e">
        <f>'ES Raw Data'!P451</f>
        <v>#DIV/0!</v>
      </c>
      <c r="P448" t="e">
        <f>'ES Raw Data'!Q451</f>
        <v>#DIV/0!</v>
      </c>
      <c r="Q448" t="e">
        <f>'ES Raw Data'!R451</f>
        <v>#DIV/0!</v>
      </c>
      <c r="R448" t="e">
        <f>'ES Raw Data'!S451</f>
        <v>#DIV/0!</v>
      </c>
      <c r="S448" t="e">
        <f>'ES Raw Data'!T451</f>
        <v>#DIV/0!</v>
      </c>
      <c r="T448" t="e">
        <f>'ES Raw Data'!U451</f>
        <v>#DIV/0!</v>
      </c>
      <c r="U448" t="e">
        <f>'ES Raw Data'!V451</f>
        <v>#DIV/0!</v>
      </c>
      <c r="V448" t="e">
        <f>'ES Raw Data'!W451</f>
        <v>#DIV/0!</v>
      </c>
    </row>
    <row r="449" spans="1:22">
      <c r="A449">
        <f>'ES Data Entry'!D450</f>
        <v>0</v>
      </c>
      <c r="B449">
        <f>'ES Data Entry'!E450</f>
        <v>0</v>
      </c>
      <c r="C449">
        <f>'ES Data Entry'!F450</f>
        <v>0</v>
      </c>
      <c r="D449" s="180" t="e">
        <f>'ES Data Entry'!#REF!</f>
        <v>#REF!</v>
      </c>
      <c r="E449" t="str" cm="1">
        <f t="array" ref="E449">_xlfn.IFS('ES Data Entry'!G450=0,"Kindergarten",'ES Data Entry'!G450=1,"1st Grade",'ES Data Entry'!G450=2,"2nd Grade",'ES Data Entry'!G450=3,"3rd Grade",'ES Data Entry'!G450=4,"4th Grade",'ES Data Entry'!G450=5,"5th Grade")</f>
        <v>Kindergarten</v>
      </c>
      <c r="F449" t="e">
        <f>'ES Data Entry'!#REF!</f>
        <v>#REF!</v>
      </c>
      <c r="G449" t="e" cm="1">
        <f t="array" ref="G449">_xlfn.IFS('ES Data Entry'!L450=2, "Virtual", 'ES Data Entry'!L450=1, "In-person",'ES Data Entry'!L450=3, "Hybrid")</f>
        <v>#N/A</v>
      </c>
      <c r="H449" t="e" cm="1">
        <f t="array" ref="H449">_xlfn.IFS('ES Data Entry'!H450= 1, "American Indian/Alaskan Native", 'ES Data Entry'!H450= 2, "Asian", 'ES Data Entry'!H450= 3, "Native Hawaiian/Pacific Islander", 'ES Data Entry'!H450= 4, "Black/African American",'ES Data Entry'!H450= 5,  "White", 'ES Data Entry'!H450= 6, "Other", 'ES Data Entry'!H450= 7, "Two races or more", 'ES Data Entry'!H450= 8, "Unknown")</f>
        <v>#N/A</v>
      </c>
      <c r="I449" t="e" cm="1">
        <f t="array" ref="I449">_xlfn.IFS('ES Data Entry'!I450=1, "Hispanic/Latino", 'ES Data Entry'!I450=2, "Not Hispanic/Latino", 'ES Data Entry'!I450=3, "Other")</f>
        <v>#N/A</v>
      </c>
      <c r="J449" t="e" cm="1">
        <f t="array" ref="J449">_xlfn.IFS('ES Data Entry'!J450= 1, "Male", 'ES Data Entry'!J450= 2, "Female", 'ES Data Entry'!J450= 3, "Transgender Male", 'ES Data Entry'!J450= 4, "Transgender Female",'ES Data Entry'!J450= 5, "Non-binary", 'ES Data Entry'!J450= 6, "Other", 'ES Data Entry'!J450= 7, "Unknown")</f>
        <v>#N/A</v>
      </c>
      <c r="K449" s="180">
        <f>'ES Data Entry'!K450</f>
        <v>0</v>
      </c>
      <c r="L449" s="291" t="e">
        <f>'ES Data Entry'!#REF!</f>
        <v>#REF!</v>
      </c>
      <c r="M449" t="e">
        <f>'ES Raw Data'!N452</f>
        <v>#DIV/0!</v>
      </c>
      <c r="N449" t="e">
        <f>'ES Raw Data'!O452</f>
        <v>#DIV/0!</v>
      </c>
      <c r="O449" t="e">
        <f>'ES Raw Data'!P452</f>
        <v>#DIV/0!</v>
      </c>
      <c r="P449" t="e">
        <f>'ES Raw Data'!Q452</f>
        <v>#DIV/0!</v>
      </c>
      <c r="Q449" t="e">
        <f>'ES Raw Data'!R452</f>
        <v>#DIV/0!</v>
      </c>
      <c r="R449" t="e">
        <f>'ES Raw Data'!S452</f>
        <v>#DIV/0!</v>
      </c>
      <c r="S449" t="e">
        <f>'ES Raw Data'!T452</f>
        <v>#DIV/0!</v>
      </c>
      <c r="T449" t="e">
        <f>'ES Raw Data'!U452</f>
        <v>#DIV/0!</v>
      </c>
      <c r="U449" t="e">
        <f>'ES Raw Data'!V452</f>
        <v>#DIV/0!</v>
      </c>
      <c r="V449" t="e">
        <f>'ES Raw Data'!W452</f>
        <v>#DIV/0!</v>
      </c>
    </row>
    <row r="450" spans="1:22">
      <c r="A450">
        <f>'ES Data Entry'!D451</f>
        <v>0</v>
      </c>
      <c r="B450">
        <f>'ES Data Entry'!E451</f>
        <v>0</v>
      </c>
      <c r="C450">
        <f>'ES Data Entry'!F451</f>
        <v>0</v>
      </c>
      <c r="D450" s="180" t="e">
        <f>'ES Data Entry'!#REF!</f>
        <v>#REF!</v>
      </c>
      <c r="E450" t="str" cm="1">
        <f t="array" ref="E450">_xlfn.IFS('ES Data Entry'!G451=0,"Kindergarten",'ES Data Entry'!G451=1,"1st Grade",'ES Data Entry'!G451=2,"2nd Grade",'ES Data Entry'!G451=3,"3rd Grade",'ES Data Entry'!G451=4,"4th Grade",'ES Data Entry'!G451=5,"5th Grade")</f>
        <v>Kindergarten</v>
      </c>
      <c r="F450" t="e">
        <f>'ES Data Entry'!#REF!</f>
        <v>#REF!</v>
      </c>
      <c r="G450" t="e" cm="1">
        <f t="array" ref="G450">_xlfn.IFS('ES Data Entry'!L451=2, "Virtual", 'ES Data Entry'!L451=1, "In-person",'ES Data Entry'!L451=3, "Hybrid")</f>
        <v>#N/A</v>
      </c>
      <c r="H450" t="e" cm="1">
        <f t="array" ref="H450">_xlfn.IFS('ES Data Entry'!H451= 1, "American Indian/Alaskan Native", 'ES Data Entry'!H451= 2, "Asian", 'ES Data Entry'!H451= 3, "Native Hawaiian/Pacific Islander", 'ES Data Entry'!H451= 4, "Black/African American",'ES Data Entry'!H451= 5,  "White", 'ES Data Entry'!H451= 6, "Other", 'ES Data Entry'!H451= 7, "Two races or more", 'ES Data Entry'!H451= 8, "Unknown")</f>
        <v>#N/A</v>
      </c>
      <c r="I450" t="e" cm="1">
        <f t="array" ref="I450">_xlfn.IFS('ES Data Entry'!I451=1, "Hispanic/Latino", 'ES Data Entry'!I451=2, "Not Hispanic/Latino", 'ES Data Entry'!I451=3, "Other")</f>
        <v>#N/A</v>
      </c>
      <c r="J450" t="e" cm="1">
        <f t="array" ref="J450">_xlfn.IFS('ES Data Entry'!J451= 1, "Male", 'ES Data Entry'!J451= 2, "Female", 'ES Data Entry'!J451= 3, "Transgender Male", 'ES Data Entry'!J451= 4, "Transgender Female",'ES Data Entry'!J451= 5, "Non-binary", 'ES Data Entry'!J451= 6, "Other", 'ES Data Entry'!J451= 7, "Unknown")</f>
        <v>#N/A</v>
      </c>
      <c r="K450" s="180">
        <f>'ES Data Entry'!K451</f>
        <v>0</v>
      </c>
      <c r="L450" s="291" t="e">
        <f>'ES Data Entry'!#REF!</f>
        <v>#REF!</v>
      </c>
      <c r="M450" t="e">
        <f>'ES Raw Data'!N453</f>
        <v>#DIV/0!</v>
      </c>
      <c r="N450" t="e">
        <f>'ES Raw Data'!O453</f>
        <v>#DIV/0!</v>
      </c>
      <c r="O450" t="e">
        <f>'ES Raw Data'!P453</f>
        <v>#DIV/0!</v>
      </c>
      <c r="P450" t="e">
        <f>'ES Raw Data'!Q453</f>
        <v>#DIV/0!</v>
      </c>
      <c r="Q450" t="e">
        <f>'ES Raw Data'!R453</f>
        <v>#DIV/0!</v>
      </c>
      <c r="R450" t="e">
        <f>'ES Raw Data'!S453</f>
        <v>#DIV/0!</v>
      </c>
      <c r="S450" t="e">
        <f>'ES Raw Data'!T453</f>
        <v>#DIV/0!</v>
      </c>
      <c r="T450" t="e">
        <f>'ES Raw Data'!U453</f>
        <v>#DIV/0!</v>
      </c>
      <c r="U450" t="e">
        <f>'ES Raw Data'!V453</f>
        <v>#DIV/0!</v>
      </c>
      <c r="V450" t="e">
        <f>'ES Raw Data'!W453</f>
        <v>#DIV/0!</v>
      </c>
    </row>
    <row r="451" spans="1:22">
      <c r="A451">
        <f>'ES Data Entry'!D452</f>
        <v>0</v>
      </c>
      <c r="B451">
        <f>'ES Data Entry'!E452</f>
        <v>0</v>
      </c>
      <c r="C451">
        <f>'ES Data Entry'!F452</f>
        <v>0</v>
      </c>
      <c r="D451" s="180" t="e">
        <f>'ES Data Entry'!#REF!</f>
        <v>#REF!</v>
      </c>
      <c r="E451" t="str" cm="1">
        <f t="array" ref="E451">_xlfn.IFS('ES Data Entry'!G452=0,"Kindergarten",'ES Data Entry'!G452=1,"1st Grade",'ES Data Entry'!G452=2,"2nd Grade",'ES Data Entry'!G452=3,"3rd Grade",'ES Data Entry'!G452=4,"4th Grade",'ES Data Entry'!G452=5,"5th Grade")</f>
        <v>Kindergarten</v>
      </c>
      <c r="F451" t="e">
        <f>'ES Data Entry'!#REF!</f>
        <v>#REF!</v>
      </c>
      <c r="G451" t="e" cm="1">
        <f t="array" ref="G451">_xlfn.IFS('ES Data Entry'!L452=2, "Virtual", 'ES Data Entry'!L452=1, "In-person",'ES Data Entry'!L452=3, "Hybrid")</f>
        <v>#N/A</v>
      </c>
      <c r="H451" t="e" cm="1">
        <f t="array" ref="H451">_xlfn.IFS('ES Data Entry'!H452= 1, "American Indian/Alaskan Native", 'ES Data Entry'!H452= 2, "Asian", 'ES Data Entry'!H452= 3, "Native Hawaiian/Pacific Islander", 'ES Data Entry'!H452= 4, "Black/African American",'ES Data Entry'!H452= 5,  "White", 'ES Data Entry'!H452= 6, "Other", 'ES Data Entry'!H452= 7, "Two races or more", 'ES Data Entry'!H452= 8, "Unknown")</f>
        <v>#N/A</v>
      </c>
      <c r="I451" t="e" cm="1">
        <f t="array" ref="I451">_xlfn.IFS('ES Data Entry'!I452=1, "Hispanic/Latino", 'ES Data Entry'!I452=2, "Not Hispanic/Latino", 'ES Data Entry'!I452=3, "Other")</f>
        <v>#N/A</v>
      </c>
      <c r="J451" t="e" cm="1">
        <f t="array" ref="J451">_xlfn.IFS('ES Data Entry'!J452= 1, "Male", 'ES Data Entry'!J452= 2, "Female", 'ES Data Entry'!J452= 3, "Transgender Male", 'ES Data Entry'!J452= 4, "Transgender Female",'ES Data Entry'!J452= 5, "Non-binary", 'ES Data Entry'!J452= 6, "Other", 'ES Data Entry'!J452= 7, "Unknown")</f>
        <v>#N/A</v>
      </c>
      <c r="K451" s="180">
        <f>'ES Data Entry'!K452</f>
        <v>0</v>
      </c>
      <c r="L451" s="291" t="e">
        <f>'ES Data Entry'!#REF!</f>
        <v>#REF!</v>
      </c>
      <c r="M451" t="e">
        <f>'ES Raw Data'!N454</f>
        <v>#DIV/0!</v>
      </c>
      <c r="N451" t="e">
        <f>'ES Raw Data'!O454</f>
        <v>#DIV/0!</v>
      </c>
      <c r="O451" t="e">
        <f>'ES Raw Data'!P454</f>
        <v>#DIV/0!</v>
      </c>
      <c r="P451" t="e">
        <f>'ES Raw Data'!Q454</f>
        <v>#DIV/0!</v>
      </c>
      <c r="Q451" t="e">
        <f>'ES Raw Data'!R454</f>
        <v>#DIV/0!</v>
      </c>
      <c r="R451" t="e">
        <f>'ES Raw Data'!S454</f>
        <v>#DIV/0!</v>
      </c>
      <c r="S451" t="e">
        <f>'ES Raw Data'!T454</f>
        <v>#DIV/0!</v>
      </c>
      <c r="T451" t="e">
        <f>'ES Raw Data'!U454</f>
        <v>#DIV/0!</v>
      </c>
      <c r="U451" t="e">
        <f>'ES Raw Data'!V454</f>
        <v>#DIV/0!</v>
      </c>
      <c r="V451" t="e">
        <f>'ES Raw Data'!W454</f>
        <v>#DIV/0!</v>
      </c>
    </row>
    <row r="452" spans="1:22">
      <c r="A452">
        <f>'ES Data Entry'!D453</f>
        <v>0</v>
      </c>
      <c r="B452">
        <f>'ES Data Entry'!E453</f>
        <v>0</v>
      </c>
      <c r="C452">
        <f>'ES Data Entry'!F453</f>
        <v>0</v>
      </c>
      <c r="D452" s="180" t="e">
        <f>'ES Data Entry'!#REF!</f>
        <v>#REF!</v>
      </c>
      <c r="E452" t="str" cm="1">
        <f t="array" ref="E452">_xlfn.IFS('ES Data Entry'!G453=0,"Kindergarten",'ES Data Entry'!G453=1,"1st Grade",'ES Data Entry'!G453=2,"2nd Grade",'ES Data Entry'!G453=3,"3rd Grade",'ES Data Entry'!G453=4,"4th Grade",'ES Data Entry'!G453=5,"5th Grade")</f>
        <v>Kindergarten</v>
      </c>
      <c r="F452" t="e">
        <f>'ES Data Entry'!#REF!</f>
        <v>#REF!</v>
      </c>
      <c r="G452" t="e" cm="1">
        <f t="array" ref="G452">_xlfn.IFS('ES Data Entry'!L453=2, "Virtual", 'ES Data Entry'!L453=1, "In-person",'ES Data Entry'!L453=3, "Hybrid")</f>
        <v>#N/A</v>
      </c>
      <c r="H452" t="e" cm="1">
        <f t="array" ref="H452">_xlfn.IFS('ES Data Entry'!H453= 1, "American Indian/Alaskan Native", 'ES Data Entry'!H453= 2, "Asian", 'ES Data Entry'!H453= 3, "Native Hawaiian/Pacific Islander", 'ES Data Entry'!H453= 4, "Black/African American",'ES Data Entry'!H453= 5,  "White", 'ES Data Entry'!H453= 6, "Other", 'ES Data Entry'!H453= 7, "Two races or more", 'ES Data Entry'!H453= 8, "Unknown")</f>
        <v>#N/A</v>
      </c>
      <c r="I452" t="e" cm="1">
        <f t="array" ref="I452">_xlfn.IFS('ES Data Entry'!I453=1, "Hispanic/Latino", 'ES Data Entry'!I453=2, "Not Hispanic/Latino", 'ES Data Entry'!I453=3, "Other")</f>
        <v>#N/A</v>
      </c>
      <c r="J452" t="e" cm="1">
        <f t="array" ref="J452">_xlfn.IFS('ES Data Entry'!J453= 1, "Male", 'ES Data Entry'!J453= 2, "Female", 'ES Data Entry'!J453= 3, "Transgender Male", 'ES Data Entry'!J453= 4, "Transgender Female",'ES Data Entry'!J453= 5, "Non-binary", 'ES Data Entry'!J453= 6, "Other", 'ES Data Entry'!J453= 7, "Unknown")</f>
        <v>#N/A</v>
      </c>
      <c r="K452" s="180">
        <f>'ES Data Entry'!K453</f>
        <v>0</v>
      </c>
      <c r="L452" s="291" t="e">
        <f>'ES Data Entry'!#REF!</f>
        <v>#REF!</v>
      </c>
      <c r="M452" t="e">
        <f>'ES Raw Data'!N455</f>
        <v>#DIV/0!</v>
      </c>
      <c r="N452" t="e">
        <f>'ES Raw Data'!O455</f>
        <v>#DIV/0!</v>
      </c>
      <c r="O452" t="e">
        <f>'ES Raw Data'!P455</f>
        <v>#DIV/0!</v>
      </c>
      <c r="P452" t="e">
        <f>'ES Raw Data'!Q455</f>
        <v>#DIV/0!</v>
      </c>
      <c r="Q452" t="e">
        <f>'ES Raw Data'!R455</f>
        <v>#DIV/0!</v>
      </c>
      <c r="R452" t="e">
        <f>'ES Raw Data'!S455</f>
        <v>#DIV/0!</v>
      </c>
      <c r="S452" t="e">
        <f>'ES Raw Data'!T455</f>
        <v>#DIV/0!</v>
      </c>
      <c r="T452" t="e">
        <f>'ES Raw Data'!U455</f>
        <v>#DIV/0!</v>
      </c>
      <c r="U452" t="e">
        <f>'ES Raw Data'!V455</f>
        <v>#DIV/0!</v>
      </c>
      <c r="V452" t="e">
        <f>'ES Raw Data'!W455</f>
        <v>#DIV/0!</v>
      </c>
    </row>
    <row r="453" spans="1:22">
      <c r="A453">
        <f>'ES Data Entry'!D454</f>
        <v>0</v>
      </c>
      <c r="B453">
        <f>'ES Data Entry'!E454</f>
        <v>0</v>
      </c>
      <c r="C453">
        <f>'ES Data Entry'!F454</f>
        <v>0</v>
      </c>
      <c r="D453" s="180" t="e">
        <f>'ES Data Entry'!#REF!</f>
        <v>#REF!</v>
      </c>
      <c r="E453" t="str" cm="1">
        <f t="array" ref="E453">_xlfn.IFS('ES Data Entry'!G454=0,"Kindergarten",'ES Data Entry'!G454=1,"1st Grade",'ES Data Entry'!G454=2,"2nd Grade",'ES Data Entry'!G454=3,"3rd Grade",'ES Data Entry'!G454=4,"4th Grade",'ES Data Entry'!G454=5,"5th Grade")</f>
        <v>Kindergarten</v>
      </c>
      <c r="F453" t="e">
        <f>'ES Data Entry'!#REF!</f>
        <v>#REF!</v>
      </c>
      <c r="G453" t="e" cm="1">
        <f t="array" ref="G453">_xlfn.IFS('ES Data Entry'!L454=2, "Virtual", 'ES Data Entry'!L454=1, "In-person",'ES Data Entry'!L454=3, "Hybrid")</f>
        <v>#N/A</v>
      </c>
      <c r="H453" t="e" cm="1">
        <f t="array" ref="H453">_xlfn.IFS('ES Data Entry'!H454= 1, "American Indian/Alaskan Native", 'ES Data Entry'!H454= 2, "Asian", 'ES Data Entry'!H454= 3, "Native Hawaiian/Pacific Islander", 'ES Data Entry'!H454= 4, "Black/African American",'ES Data Entry'!H454= 5,  "White", 'ES Data Entry'!H454= 6, "Other", 'ES Data Entry'!H454= 7, "Two races or more", 'ES Data Entry'!H454= 8, "Unknown")</f>
        <v>#N/A</v>
      </c>
      <c r="I453" t="e" cm="1">
        <f t="array" ref="I453">_xlfn.IFS('ES Data Entry'!I454=1, "Hispanic/Latino", 'ES Data Entry'!I454=2, "Not Hispanic/Latino", 'ES Data Entry'!I454=3, "Other")</f>
        <v>#N/A</v>
      </c>
      <c r="J453" t="e" cm="1">
        <f t="array" ref="J453">_xlfn.IFS('ES Data Entry'!J454= 1, "Male", 'ES Data Entry'!J454= 2, "Female", 'ES Data Entry'!J454= 3, "Transgender Male", 'ES Data Entry'!J454= 4, "Transgender Female",'ES Data Entry'!J454= 5, "Non-binary", 'ES Data Entry'!J454= 6, "Other", 'ES Data Entry'!J454= 7, "Unknown")</f>
        <v>#N/A</v>
      </c>
      <c r="K453" s="180">
        <f>'ES Data Entry'!K454</f>
        <v>0</v>
      </c>
      <c r="L453" s="291" t="e">
        <f>'ES Data Entry'!#REF!</f>
        <v>#REF!</v>
      </c>
      <c r="M453" t="e">
        <f>'ES Raw Data'!N456</f>
        <v>#DIV/0!</v>
      </c>
      <c r="N453" t="e">
        <f>'ES Raw Data'!O456</f>
        <v>#DIV/0!</v>
      </c>
      <c r="O453" t="e">
        <f>'ES Raw Data'!P456</f>
        <v>#DIV/0!</v>
      </c>
      <c r="P453" t="e">
        <f>'ES Raw Data'!Q456</f>
        <v>#DIV/0!</v>
      </c>
      <c r="Q453" t="e">
        <f>'ES Raw Data'!R456</f>
        <v>#DIV/0!</v>
      </c>
      <c r="R453" t="e">
        <f>'ES Raw Data'!S456</f>
        <v>#DIV/0!</v>
      </c>
      <c r="S453" t="e">
        <f>'ES Raw Data'!T456</f>
        <v>#DIV/0!</v>
      </c>
      <c r="T453" t="e">
        <f>'ES Raw Data'!U456</f>
        <v>#DIV/0!</v>
      </c>
      <c r="U453" t="e">
        <f>'ES Raw Data'!V456</f>
        <v>#DIV/0!</v>
      </c>
      <c r="V453" t="e">
        <f>'ES Raw Data'!W456</f>
        <v>#DIV/0!</v>
      </c>
    </row>
    <row r="454" spans="1:22">
      <c r="A454">
        <f>'ES Data Entry'!D455</f>
        <v>0</v>
      </c>
      <c r="B454">
        <f>'ES Data Entry'!E455</f>
        <v>0</v>
      </c>
      <c r="C454">
        <f>'ES Data Entry'!F455</f>
        <v>0</v>
      </c>
      <c r="D454" s="180" t="e">
        <f>'ES Data Entry'!#REF!</f>
        <v>#REF!</v>
      </c>
      <c r="E454" t="str" cm="1">
        <f t="array" ref="E454">_xlfn.IFS('ES Data Entry'!G455=0,"Kindergarten",'ES Data Entry'!G455=1,"1st Grade",'ES Data Entry'!G455=2,"2nd Grade",'ES Data Entry'!G455=3,"3rd Grade",'ES Data Entry'!G455=4,"4th Grade",'ES Data Entry'!G455=5,"5th Grade")</f>
        <v>Kindergarten</v>
      </c>
      <c r="F454" t="e">
        <f>'ES Data Entry'!#REF!</f>
        <v>#REF!</v>
      </c>
      <c r="G454" t="e" cm="1">
        <f t="array" ref="G454">_xlfn.IFS('ES Data Entry'!L455=2, "Virtual", 'ES Data Entry'!L455=1, "In-person",'ES Data Entry'!L455=3, "Hybrid")</f>
        <v>#N/A</v>
      </c>
      <c r="H454" t="e" cm="1">
        <f t="array" ref="H454">_xlfn.IFS('ES Data Entry'!H455= 1, "American Indian/Alaskan Native", 'ES Data Entry'!H455= 2, "Asian", 'ES Data Entry'!H455= 3, "Native Hawaiian/Pacific Islander", 'ES Data Entry'!H455= 4, "Black/African American",'ES Data Entry'!H455= 5,  "White", 'ES Data Entry'!H455= 6, "Other", 'ES Data Entry'!H455= 7, "Two races or more", 'ES Data Entry'!H455= 8, "Unknown")</f>
        <v>#N/A</v>
      </c>
      <c r="I454" t="e" cm="1">
        <f t="array" ref="I454">_xlfn.IFS('ES Data Entry'!I455=1, "Hispanic/Latino", 'ES Data Entry'!I455=2, "Not Hispanic/Latino", 'ES Data Entry'!I455=3, "Other")</f>
        <v>#N/A</v>
      </c>
      <c r="J454" t="e" cm="1">
        <f t="array" ref="J454">_xlfn.IFS('ES Data Entry'!J455= 1, "Male", 'ES Data Entry'!J455= 2, "Female", 'ES Data Entry'!J455= 3, "Transgender Male", 'ES Data Entry'!J455= 4, "Transgender Female",'ES Data Entry'!J455= 5, "Non-binary", 'ES Data Entry'!J455= 6, "Other", 'ES Data Entry'!J455= 7, "Unknown")</f>
        <v>#N/A</v>
      </c>
      <c r="K454" s="180">
        <f>'ES Data Entry'!K455</f>
        <v>0</v>
      </c>
      <c r="L454" s="291" t="e">
        <f>'ES Data Entry'!#REF!</f>
        <v>#REF!</v>
      </c>
      <c r="M454" t="e">
        <f>'ES Raw Data'!N457</f>
        <v>#DIV/0!</v>
      </c>
      <c r="N454" t="e">
        <f>'ES Raw Data'!O457</f>
        <v>#DIV/0!</v>
      </c>
      <c r="O454" t="e">
        <f>'ES Raw Data'!P457</f>
        <v>#DIV/0!</v>
      </c>
      <c r="P454" t="e">
        <f>'ES Raw Data'!Q457</f>
        <v>#DIV/0!</v>
      </c>
      <c r="Q454" t="e">
        <f>'ES Raw Data'!R457</f>
        <v>#DIV/0!</v>
      </c>
      <c r="R454" t="e">
        <f>'ES Raw Data'!S457</f>
        <v>#DIV/0!</v>
      </c>
      <c r="S454" t="e">
        <f>'ES Raw Data'!T457</f>
        <v>#DIV/0!</v>
      </c>
      <c r="T454" t="e">
        <f>'ES Raw Data'!U457</f>
        <v>#DIV/0!</v>
      </c>
      <c r="U454" t="e">
        <f>'ES Raw Data'!V457</f>
        <v>#DIV/0!</v>
      </c>
      <c r="V454" t="e">
        <f>'ES Raw Data'!W457</f>
        <v>#DIV/0!</v>
      </c>
    </row>
    <row r="455" spans="1:22">
      <c r="A455">
        <f>'ES Data Entry'!D456</f>
        <v>0</v>
      </c>
      <c r="B455">
        <f>'ES Data Entry'!E456</f>
        <v>0</v>
      </c>
      <c r="C455">
        <f>'ES Data Entry'!F456</f>
        <v>0</v>
      </c>
      <c r="D455" s="180" t="e">
        <f>'ES Data Entry'!#REF!</f>
        <v>#REF!</v>
      </c>
      <c r="E455" t="str" cm="1">
        <f t="array" ref="E455">_xlfn.IFS('ES Data Entry'!G456=0,"Kindergarten",'ES Data Entry'!G456=1,"1st Grade",'ES Data Entry'!G456=2,"2nd Grade",'ES Data Entry'!G456=3,"3rd Grade",'ES Data Entry'!G456=4,"4th Grade",'ES Data Entry'!G456=5,"5th Grade")</f>
        <v>Kindergarten</v>
      </c>
      <c r="F455" t="e">
        <f>'ES Data Entry'!#REF!</f>
        <v>#REF!</v>
      </c>
      <c r="G455" t="e" cm="1">
        <f t="array" ref="G455">_xlfn.IFS('ES Data Entry'!L456=2, "Virtual", 'ES Data Entry'!L456=1, "In-person",'ES Data Entry'!L456=3, "Hybrid")</f>
        <v>#N/A</v>
      </c>
      <c r="H455" t="e" cm="1">
        <f t="array" ref="H455">_xlfn.IFS('ES Data Entry'!H456= 1, "American Indian/Alaskan Native", 'ES Data Entry'!H456= 2, "Asian", 'ES Data Entry'!H456= 3, "Native Hawaiian/Pacific Islander", 'ES Data Entry'!H456= 4, "Black/African American",'ES Data Entry'!H456= 5,  "White", 'ES Data Entry'!H456= 6, "Other", 'ES Data Entry'!H456= 7, "Two races or more", 'ES Data Entry'!H456= 8, "Unknown")</f>
        <v>#N/A</v>
      </c>
      <c r="I455" t="e" cm="1">
        <f t="array" ref="I455">_xlfn.IFS('ES Data Entry'!I456=1, "Hispanic/Latino", 'ES Data Entry'!I456=2, "Not Hispanic/Latino", 'ES Data Entry'!I456=3, "Other")</f>
        <v>#N/A</v>
      </c>
      <c r="J455" t="e" cm="1">
        <f t="array" ref="J455">_xlfn.IFS('ES Data Entry'!J456= 1, "Male", 'ES Data Entry'!J456= 2, "Female", 'ES Data Entry'!J456= 3, "Transgender Male", 'ES Data Entry'!J456= 4, "Transgender Female",'ES Data Entry'!J456= 5, "Non-binary", 'ES Data Entry'!J456= 6, "Other", 'ES Data Entry'!J456= 7, "Unknown")</f>
        <v>#N/A</v>
      </c>
      <c r="K455" s="180">
        <f>'ES Data Entry'!K456</f>
        <v>0</v>
      </c>
      <c r="L455" s="291" t="e">
        <f>'ES Data Entry'!#REF!</f>
        <v>#REF!</v>
      </c>
      <c r="M455" t="e">
        <f>'ES Raw Data'!N458</f>
        <v>#DIV/0!</v>
      </c>
      <c r="N455" t="e">
        <f>'ES Raw Data'!O458</f>
        <v>#DIV/0!</v>
      </c>
      <c r="O455" t="e">
        <f>'ES Raw Data'!P458</f>
        <v>#DIV/0!</v>
      </c>
      <c r="P455" t="e">
        <f>'ES Raw Data'!Q458</f>
        <v>#DIV/0!</v>
      </c>
      <c r="Q455" t="e">
        <f>'ES Raw Data'!R458</f>
        <v>#DIV/0!</v>
      </c>
      <c r="R455" t="e">
        <f>'ES Raw Data'!S458</f>
        <v>#DIV/0!</v>
      </c>
      <c r="S455" t="e">
        <f>'ES Raw Data'!T458</f>
        <v>#DIV/0!</v>
      </c>
      <c r="T455" t="e">
        <f>'ES Raw Data'!U458</f>
        <v>#DIV/0!</v>
      </c>
      <c r="U455" t="e">
        <f>'ES Raw Data'!V458</f>
        <v>#DIV/0!</v>
      </c>
      <c r="V455" t="e">
        <f>'ES Raw Data'!W458</f>
        <v>#DIV/0!</v>
      </c>
    </row>
    <row r="456" spans="1:22">
      <c r="A456">
        <f>'ES Data Entry'!D457</f>
        <v>0</v>
      </c>
      <c r="B456">
        <f>'ES Data Entry'!E457</f>
        <v>0</v>
      </c>
      <c r="C456">
        <f>'ES Data Entry'!F457</f>
        <v>0</v>
      </c>
      <c r="D456" s="180" t="e">
        <f>'ES Data Entry'!#REF!</f>
        <v>#REF!</v>
      </c>
      <c r="E456" t="str" cm="1">
        <f t="array" ref="E456">_xlfn.IFS('ES Data Entry'!G457=0,"Kindergarten",'ES Data Entry'!G457=1,"1st Grade",'ES Data Entry'!G457=2,"2nd Grade",'ES Data Entry'!G457=3,"3rd Grade",'ES Data Entry'!G457=4,"4th Grade",'ES Data Entry'!G457=5,"5th Grade")</f>
        <v>Kindergarten</v>
      </c>
      <c r="F456" t="e">
        <f>'ES Data Entry'!#REF!</f>
        <v>#REF!</v>
      </c>
      <c r="G456" t="e" cm="1">
        <f t="array" ref="G456">_xlfn.IFS('ES Data Entry'!L457=2, "Virtual", 'ES Data Entry'!L457=1, "In-person",'ES Data Entry'!L457=3, "Hybrid")</f>
        <v>#N/A</v>
      </c>
      <c r="H456" t="e" cm="1">
        <f t="array" ref="H456">_xlfn.IFS('ES Data Entry'!H457= 1, "American Indian/Alaskan Native", 'ES Data Entry'!H457= 2, "Asian", 'ES Data Entry'!H457= 3, "Native Hawaiian/Pacific Islander", 'ES Data Entry'!H457= 4, "Black/African American",'ES Data Entry'!H457= 5,  "White", 'ES Data Entry'!H457= 6, "Other", 'ES Data Entry'!H457= 7, "Two races or more", 'ES Data Entry'!H457= 8, "Unknown")</f>
        <v>#N/A</v>
      </c>
      <c r="I456" t="e" cm="1">
        <f t="array" ref="I456">_xlfn.IFS('ES Data Entry'!I457=1, "Hispanic/Latino", 'ES Data Entry'!I457=2, "Not Hispanic/Latino", 'ES Data Entry'!I457=3, "Other")</f>
        <v>#N/A</v>
      </c>
      <c r="J456" t="e" cm="1">
        <f t="array" ref="J456">_xlfn.IFS('ES Data Entry'!J457= 1, "Male", 'ES Data Entry'!J457= 2, "Female", 'ES Data Entry'!J457= 3, "Transgender Male", 'ES Data Entry'!J457= 4, "Transgender Female",'ES Data Entry'!J457= 5, "Non-binary", 'ES Data Entry'!J457= 6, "Other", 'ES Data Entry'!J457= 7, "Unknown")</f>
        <v>#N/A</v>
      </c>
      <c r="K456" s="180">
        <f>'ES Data Entry'!K457</f>
        <v>0</v>
      </c>
      <c r="L456" s="291" t="e">
        <f>'ES Data Entry'!#REF!</f>
        <v>#REF!</v>
      </c>
      <c r="M456" t="e">
        <f>'ES Raw Data'!N459</f>
        <v>#DIV/0!</v>
      </c>
      <c r="N456" t="e">
        <f>'ES Raw Data'!O459</f>
        <v>#DIV/0!</v>
      </c>
      <c r="O456" t="e">
        <f>'ES Raw Data'!P459</f>
        <v>#DIV/0!</v>
      </c>
      <c r="P456" t="e">
        <f>'ES Raw Data'!Q459</f>
        <v>#DIV/0!</v>
      </c>
      <c r="Q456" t="e">
        <f>'ES Raw Data'!R459</f>
        <v>#DIV/0!</v>
      </c>
      <c r="R456" t="e">
        <f>'ES Raw Data'!S459</f>
        <v>#DIV/0!</v>
      </c>
      <c r="S456" t="e">
        <f>'ES Raw Data'!T459</f>
        <v>#DIV/0!</v>
      </c>
      <c r="T456" t="e">
        <f>'ES Raw Data'!U459</f>
        <v>#DIV/0!</v>
      </c>
      <c r="U456" t="e">
        <f>'ES Raw Data'!V459</f>
        <v>#DIV/0!</v>
      </c>
      <c r="V456" t="e">
        <f>'ES Raw Data'!W459</f>
        <v>#DIV/0!</v>
      </c>
    </row>
    <row r="457" spans="1:22">
      <c r="A457">
        <f>'ES Data Entry'!D458</f>
        <v>0</v>
      </c>
      <c r="B457">
        <f>'ES Data Entry'!E458</f>
        <v>0</v>
      </c>
      <c r="C457">
        <f>'ES Data Entry'!F458</f>
        <v>0</v>
      </c>
      <c r="D457" s="180" t="e">
        <f>'ES Data Entry'!#REF!</f>
        <v>#REF!</v>
      </c>
      <c r="E457" t="str" cm="1">
        <f t="array" ref="E457">_xlfn.IFS('ES Data Entry'!G458=0,"Kindergarten",'ES Data Entry'!G458=1,"1st Grade",'ES Data Entry'!G458=2,"2nd Grade",'ES Data Entry'!G458=3,"3rd Grade",'ES Data Entry'!G458=4,"4th Grade",'ES Data Entry'!G458=5,"5th Grade")</f>
        <v>Kindergarten</v>
      </c>
      <c r="F457" t="e">
        <f>'ES Data Entry'!#REF!</f>
        <v>#REF!</v>
      </c>
      <c r="G457" t="e" cm="1">
        <f t="array" ref="G457">_xlfn.IFS('ES Data Entry'!L458=2, "Virtual", 'ES Data Entry'!L458=1, "In-person",'ES Data Entry'!L458=3, "Hybrid")</f>
        <v>#N/A</v>
      </c>
      <c r="H457" t="e" cm="1">
        <f t="array" ref="H457">_xlfn.IFS('ES Data Entry'!H458= 1, "American Indian/Alaskan Native", 'ES Data Entry'!H458= 2, "Asian", 'ES Data Entry'!H458= 3, "Native Hawaiian/Pacific Islander", 'ES Data Entry'!H458= 4, "Black/African American",'ES Data Entry'!H458= 5,  "White", 'ES Data Entry'!H458= 6, "Other", 'ES Data Entry'!H458= 7, "Two races or more", 'ES Data Entry'!H458= 8, "Unknown")</f>
        <v>#N/A</v>
      </c>
      <c r="I457" t="e" cm="1">
        <f t="array" ref="I457">_xlfn.IFS('ES Data Entry'!I458=1, "Hispanic/Latino", 'ES Data Entry'!I458=2, "Not Hispanic/Latino", 'ES Data Entry'!I458=3, "Other")</f>
        <v>#N/A</v>
      </c>
      <c r="J457" t="e" cm="1">
        <f t="array" ref="J457">_xlfn.IFS('ES Data Entry'!J458= 1, "Male", 'ES Data Entry'!J458= 2, "Female", 'ES Data Entry'!J458= 3, "Transgender Male", 'ES Data Entry'!J458= 4, "Transgender Female",'ES Data Entry'!J458= 5, "Non-binary", 'ES Data Entry'!J458= 6, "Other", 'ES Data Entry'!J458= 7, "Unknown")</f>
        <v>#N/A</v>
      </c>
      <c r="K457" s="180">
        <f>'ES Data Entry'!K458</f>
        <v>0</v>
      </c>
      <c r="L457" s="291" t="e">
        <f>'ES Data Entry'!#REF!</f>
        <v>#REF!</v>
      </c>
      <c r="M457" t="e">
        <f>'ES Raw Data'!N460</f>
        <v>#DIV/0!</v>
      </c>
      <c r="N457" t="e">
        <f>'ES Raw Data'!O460</f>
        <v>#DIV/0!</v>
      </c>
      <c r="O457" t="e">
        <f>'ES Raw Data'!P460</f>
        <v>#DIV/0!</v>
      </c>
      <c r="P457" t="e">
        <f>'ES Raw Data'!Q460</f>
        <v>#DIV/0!</v>
      </c>
      <c r="Q457" t="e">
        <f>'ES Raw Data'!R460</f>
        <v>#DIV/0!</v>
      </c>
      <c r="R457" t="e">
        <f>'ES Raw Data'!S460</f>
        <v>#DIV/0!</v>
      </c>
      <c r="S457" t="e">
        <f>'ES Raw Data'!T460</f>
        <v>#DIV/0!</v>
      </c>
      <c r="T457" t="e">
        <f>'ES Raw Data'!U460</f>
        <v>#DIV/0!</v>
      </c>
      <c r="U457" t="e">
        <f>'ES Raw Data'!V460</f>
        <v>#DIV/0!</v>
      </c>
      <c r="V457" t="e">
        <f>'ES Raw Data'!W460</f>
        <v>#DIV/0!</v>
      </c>
    </row>
    <row r="458" spans="1:22">
      <c r="A458">
        <f>'ES Data Entry'!D459</f>
        <v>0</v>
      </c>
      <c r="B458">
        <f>'ES Data Entry'!E459</f>
        <v>0</v>
      </c>
      <c r="C458">
        <f>'ES Data Entry'!F459</f>
        <v>0</v>
      </c>
      <c r="D458" s="180" t="e">
        <f>'ES Data Entry'!#REF!</f>
        <v>#REF!</v>
      </c>
      <c r="E458" t="str" cm="1">
        <f t="array" ref="E458">_xlfn.IFS('ES Data Entry'!G459=0,"Kindergarten",'ES Data Entry'!G459=1,"1st Grade",'ES Data Entry'!G459=2,"2nd Grade",'ES Data Entry'!G459=3,"3rd Grade",'ES Data Entry'!G459=4,"4th Grade",'ES Data Entry'!G459=5,"5th Grade")</f>
        <v>Kindergarten</v>
      </c>
      <c r="F458" t="e">
        <f>'ES Data Entry'!#REF!</f>
        <v>#REF!</v>
      </c>
      <c r="G458" t="e" cm="1">
        <f t="array" ref="G458">_xlfn.IFS('ES Data Entry'!L459=2, "Virtual", 'ES Data Entry'!L459=1, "In-person",'ES Data Entry'!L459=3, "Hybrid")</f>
        <v>#N/A</v>
      </c>
      <c r="H458" t="e" cm="1">
        <f t="array" ref="H458">_xlfn.IFS('ES Data Entry'!H459= 1, "American Indian/Alaskan Native", 'ES Data Entry'!H459= 2, "Asian", 'ES Data Entry'!H459= 3, "Native Hawaiian/Pacific Islander", 'ES Data Entry'!H459= 4, "Black/African American",'ES Data Entry'!H459= 5,  "White", 'ES Data Entry'!H459= 6, "Other", 'ES Data Entry'!H459= 7, "Two races or more", 'ES Data Entry'!H459= 8, "Unknown")</f>
        <v>#N/A</v>
      </c>
      <c r="I458" t="e" cm="1">
        <f t="array" ref="I458">_xlfn.IFS('ES Data Entry'!I459=1, "Hispanic/Latino", 'ES Data Entry'!I459=2, "Not Hispanic/Latino", 'ES Data Entry'!I459=3, "Other")</f>
        <v>#N/A</v>
      </c>
      <c r="J458" t="e" cm="1">
        <f t="array" ref="J458">_xlfn.IFS('ES Data Entry'!J459= 1, "Male", 'ES Data Entry'!J459= 2, "Female", 'ES Data Entry'!J459= 3, "Transgender Male", 'ES Data Entry'!J459= 4, "Transgender Female",'ES Data Entry'!J459= 5, "Non-binary", 'ES Data Entry'!J459= 6, "Other", 'ES Data Entry'!J459= 7, "Unknown")</f>
        <v>#N/A</v>
      </c>
      <c r="K458" s="180">
        <f>'ES Data Entry'!K459</f>
        <v>0</v>
      </c>
      <c r="L458" s="291" t="e">
        <f>'ES Data Entry'!#REF!</f>
        <v>#REF!</v>
      </c>
      <c r="M458" t="e">
        <f>'ES Raw Data'!N461</f>
        <v>#DIV/0!</v>
      </c>
      <c r="N458" t="e">
        <f>'ES Raw Data'!O461</f>
        <v>#DIV/0!</v>
      </c>
      <c r="O458" t="e">
        <f>'ES Raw Data'!P461</f>
        <v>#DIV/0!</v>
      </c>
      <c r="P458" t="e">
        <f>'ES Raw Data'!Q461</f>
        <v>#DIV/0!</v>
      </c>
      <c r="Q458" t="e">
        <f>'ES Raw Data'!R461</f>
        <v>#DIV/0!</v>
      </c>
      <c r="R458" t="e">
        <f>'ES Raw Data'!S461</f>
        <v>#DIV/0!</v>
      </c>
      <c r="S458" t="e">
        <f>'ES Raw Data'!T461</f>
        <v>#DIV/0!</v>
      </c>
      <c r="T458" t="e">
        <f>'ES Raw Data'!U461</f>
        <v>#DIV/0!</v>
      </c>
      <c r="U458" t="e">
        <f>'ES Raw Data'!V461</f>
        <v>#DIV/0!</v>
      </c>
      <c r="V458" t="e">
        <f>'ES Raw Data'!W461</f>
        <v>#DIV/0!</v>
      </c>
    </row>
    <row r="459" spans="1:22">
      <c r="A459">
        <f>'ES Data Entry'!D460</f>
        <v>0</v>
      </c>
      <c r="B459">
        <f>'ES Data Entry'!E460</f>
        <v>0</v>
      </c>
      <c r="C459">
        <f>'ES Data Entry'!F460</f>
        <v>0</v>
      </c>
      <c r="D459" s="180" t="e">
        <f>'ES Data Entry'!#REF!</f>
        <v>#REF!</v>
      </c>
      <c r="E459" t="str" cm="1">
        <f t="array" ref="E459">_xlfn.IFS('ES Data Entry'!G460=0,"Kindergarten",'ES Data Entry'!G460=1,"1st Grade",'ES Data Entry'!G460=2,"2nd Grade",'ES Data Entry'!G460=3,"3rd Grade",'ES Data Entry'!G460=4,"4th Grade",'ES Data Entry'!G460=5,"5th Grade")</f>
        <v>Kindergarten</v>
      </c>
      <c r="F459" t="e">
        <f>'ES Data Entry'!#REF!</f>
        <v>#REF!</v>
      </c>
      <c r="G459" t="e" cm="1">
        <f t="array" ref="G459">_xlfn.IFS('ES Data Entry'!L460=2, "Virtual", 'ES Data Entry'!L460=1, "In-person",'ES Data Entry'!L460=3, "Hybrid")</f>
        <v>#N/A</v>
      </c>
      <c r="H459" t="e" cm="1">
        <f t="array" ref="H459">_xlfn.IFS('ES Data Entry'!H460= 1, "American Indian/Alaskan Native", 'ES Data Entry'!H460= 2, "Asian", 'ES Data Entry'!H460= 3, "Native Hawaiian/Pacific Islander", 'ES Data Entry'!H460= 4, "Black/African American",'ES Data Entry'!H460= 5,  "White", 'ES Data Entry'!H460= 6, "Other", 'ES Data Entry'!H460= 7, "Two races or more", 'ES Data Entry'!H460= 8, "Unknown")</f>
        <v>#N/A</v>
      </c>
      <c r="I459" t="e" cm="1">
        <f t="array" ref="I459">_xlfn.IFS('ES Data Entry'!I460=1, "Hispanic/Latino", 'ES Data Entry'!I460=2, "Not Hispanic/Latino", 'ES Data Entry'!I460=3, "Other")</f>
        <v>#N/A</v>
      </c>
      <c r="J459" t="e" cm="1">
        <f t="array" ref="J459">_xlfn.IFS('ES Data Entry'!J460= 1, "Male", 'ES Data Entry'!J460= 2, "Female", 'ES Data Entry'!J460= 3, "Transgender Male", 'ES Data Entry'!J460= 4, "Transgender Female",'ES Data Entry'!J460= 5, "Non-binary", 'ES Data Entry'!J460= 6, "Other", 'ES Data Entry'!J460= 7, "Unknown")</f>
        <v>#N/A</v>
      </c>
      <c r="K459" s="180">
        <f>'ES Data Entry'!K460</f>
        <v>0</v>
      </c>
      <c r="L459" s="291" t="e">
        <f>'ES Data Entry'!#REF!</f>
        <v>#REF!</v>
      </c>
      <c r="M459" t="e">
        <f>'ES Raw Data'!N462</f>
        <v>#DIV/0!</v>
      </c>
      <c r="N459" t="e">
        <f>'ES Raw Data'!O462</f>
        <v>#DIV/0!</v>
      </c>
      <c r="O459" t="e">
        <f>'ES Raw Data'!P462</f>
        <v>#DIV/0!</v>
      </c>
      <c r="P459" t="e">
        <f>'ES Raw Data'!Q462</f>
        <v>#DIV/0!</v>
      </c>
      <c r="Q459" t="e">
        <f>'ES Raw Data'!R462</f>
        <v>#DIV/0!</v>
      </c>
      <c r="R459" t="e">
        <f>'ES Raw Data'!S462</f>
        <v>#DIV/0!</v>
      </c>
      <c r="S459" t="e">
        <f>'ES Raw Data'!T462</f>
        <v>#DIV/0!</v>
      </c>
      <c r="T459" t="e">
        <f>'ES Raw Data'!U462</f>
        <v>#DIV/0!</v>
      </c>
      <c r="U459" t="e">
        <f>'ES Raw Data'!V462</f>
        <v>#DIV/0!</v>
      </c>
      <c r="V459" t="e">
        <f>'ES Raw Data'!W462</f>
        <v>#DIV/0!</v>
      </c>
    </row>
    <row r="460" spans="1:22">
      <c r="A460">
        <f>'ES Data Entry'!D461</f>
        <v>0</v>
      </c>
      <c r="B460">
        <f>'ES Data Entry'!E461</f>
        <v>0</v>
      </c>
      <c r="C460">
        <f>'ES Data Entry'!F461</f>
        <v>0</v>
      </c>
      <c r="D460" s="180" t="e">
        <f>'ES Data Entry'!#REF!</f>
        <v>#REF!</v>
      </c>
      <c r="E460" t="str" cm="1">
        <f t="array" ref="E460">_xlfn.IFS('ES Data Entry'!G461=0,"Kindergarten",'ES Data Entry'!G461=1,"1st Grade",'ES Data Entry'!G461=2,"2nd Grade",'ES Data Entry'!G461=3,"3rd Grade",'ES Data Entry'!G461=4,"4th Grade",'ES Data Entry'!G461=5,"5th Grade")</f>
        <v>Kindergarten</v>
      </c>
      <c r="F460" t="e">
        <f>'ES Data Entry'!#REF!</f>
        <v>#REF!</v>
      </c>
      <c r="G460" t="e" cm="1">
        <f t="array" ref="G460">_xlfn.IFS('ES Data Entry'!L461=2, "Virtual", 'ES Data Entry'!L461=1, "In-person",'ES Data Entry'!L461=3, "Hybrid")</f>
        <v>#N/A</v>
      </c>
      <c r="H460" t="e" cm="1">
        <f t="array" ref="H460">_xlfn.IFS('ES Data Entry'!H461= 1, "American Indian/Alaskan Native", 'ES Data Entry'!H461= 2, "Asian", 'ES Data Entry'!H461= 3, "Native Hawaiian/Pacific Islander", 'ES Data Entry'!H461= 4, "Black/African American",'ES Data Entry'!H461= 5,  "White", 'ES Data Entry'!H461= 6, "Other", 'ES Data Entry'!H461= 7, "Two races or more", 'ES Data Entry'!H461= 8, "Unknown")</f>
        <v>#N/A</v>
      </c>
      <c r="I460" t="e" cm="1">
        <f t="array" ref="I460">_xlfn.IFS('ES Data Entry'!I461=1, "Hispanic/Latino", 'ES Data Entry'!I461=2, "Not Hispanic/Latino", 'ES Data Entry'!I461=3, "Other")</f>
        <v>#N/A</v>
      </c>
      <c r="J460" t="e" cm="1">
        <f t="array" ref="J460">_xlfn.IFS('ES Data Entry'!J461= 1, "Male", 'ES Data Entry'!J461= 2, "Female", 'ES Data Entry'!J461= 3, "Transgender Male", 'ES Data Entry'!J461= 4, "Transgender Female",'ES Data Entry'!J461= 5, "Non-binary", 'ES Data Entry'!J461= 6, "Other", 'ES Data Entry'!J461= 7, "Unknown")</f>
        <v>#N/A</v>
      </c>
      <c r="K460" s="180">
        <f>'ES Data Entry'!K461</f>
        <v>0</v>
      </c>
      <c r="L460" s="291" t="e">
        <f>'ES Data Entry'!#REF!</f>
        <v>#REF!</v>
      </c>
      <c r="M460" t="e">
        <f>'ES Raw Data'!N463</f>
        <v>#DIV/0!</v>
      </c>
      <c r="N460" t="e">
        <f>'ES Raw Data'!O463</f>
        <v>#DIV/0!</v>
      </c>
      <c r="O460" t="e">
        <f>'ES Raw Data'!P463</f>
        <v>#DIV/0!</v>
      </c>
      <c r="P460" t="e">
        <f>'ES Raw Data'!Q463</f>
        <v>#DIV/0!</v>
      </c>
      <c r="Q460" t="e">
        <f>'ES Raw Data'!R463</f>
        <v>#DIV/0!</v>
      </c>
      <c r="R460" t="e">
        <f>'ES Raw Data'!S463</f>
        <v>#DIV/0!</v>
      </c>
      <c r="S460" t="e">
        <f>'ES Raw Data'!T463</f>
        <v>#DIV/0!</v>
      </c>
      <c r="T460" t="e">
        <f>'ES Raw Data'!U463</f>
        <v>#DIV/0!</v>
      </c>
      <c r="U460" t="e">
        <f>'ES Raw Data'!V463</f>
        <v>#DIV/0!</v>
      </c>
      <c r="V460" t="e">
        <f>'ES Raw Data'!W463</f>
        <v>#DIV/0!</v>
      </c>
    </row>
    <row r="461" spans="1:22">
      <c r="A461">
        <f>'ES Data Entry'!D462</f>
        <v>0</v>
      </c>
      <c r="B461">
        <f>'ES Data Entry'!E462</f>
        <v>0</v>
      </c>
      <c r="C461">
        <f>'ES Data Entry'!F462</f>
        <v>0</v>
      </c>
      <c r="D461" s="180" t="e">
        <f>'ES Data Entry'!#REF!</f>
        <v>#REF!</v>
      </c>
      <c r="E461" t="str" cm="1">
        <f t="array" ref="E461">_xlfn.IFS('ES Data Entry'!G462=0,"Kindergarten",'ES Data Entry'!G462=1,"1st Grade",'ES Data Entry'!G462=2,"2nd Grade",'ES Data Entry'!G462=3,"3rd Grade",'ES Data Entry'!G462=4,"4th Grade",'ES Data Entry'!G462=5,"5th Grade")</f>
        <v>Kindergarten</v>
      </c>
      <c r="F461" t="e">
        <f>'ES Data Entry'!#REF!</f>
        <v>#REF!</v>
      </c>
      <c r="G461" t="e" cm="1">
        <f t="array" ref="G461">_xlfn.IFS('ES Data Entry'!L462=2, "Virtual", 'ES Data Entry'!L462=1, "In-person",'ES Data Entry'!L462=3, "Hybrid")</f>
        <v>#N/A</v>
      </c>
      <c r="H461" t="e" cm="1">
        <f t="array" ref="H461">_xlfn.IFS('ES Data Entry'!H462= 1, "American Indian/Alaskan Native", 'ES Data Entry'!H462= 2, "Asian", 'ES Data Entry'!H462= 3, "Native Hawaiian/Pacific Islander", 'ES Data Entry'!H462= 4, "Black/African American",'ES Data Entry'!H462= 5,  "White", 'ES Data Entry'!H462= 6, "Other", 'ES Data Entry'!H462= 7, "Two races or more", 'ES Data Entry'!H462= 8, "Unknown")</f>
        <v>#N/A</v>
      </c>
      <c r="I461" t="e" cm="1">
        <f t="array" ref="I461">_xlfn.IFS('ES Data Entry'!I462=1, "Hispanic/Latino", 'ES Data Entry'!I462=2, "Not Hispanic/Latino", 'ES Data Entry'!I462=3, "Other")</f>
        <v>#N/A</v>
      </c>
      <c r="J461" t="e" cm="1">
        <f t="array" ref="J461">_xlfn.IFS('ES Data Entry'!J462= 1, "Male", 'ES Data Entry'!J462= 2, "Female", 'ES Data Entry'!J462= 3, "Transgender Male", 'ES Data Entry'!J462= 4, "Transgender Female",'ES Data Entry'!J462= 5, "Non-binary", 'ES Data Entry'!J462= 6, "Other", 'ES Data Entry'!J462= 7, "Unknown")</f>
        <v>#N/A</v>
      </c>
      <c r="K461" s="180">
        <f>'ES Data Entry'!K462</f>
        <v>0</v>
      </c>
      <c r="L461" s="291" t="e">
        <f>'ES Data Entry'!#REF!</f>
        <v>#REF!</v>
      </c>
      <c r="M461" t="e">
        <f>'ES Raw Data'!N464</f>
        <v>#DIV/0!</v>
      </c>
      <c r="N461" t="e">
        <f>'ES Raw Data'!O464</f>
        <v>#DIV/0!</v>
      </c>
      <c r="O461" t="e">
        <f>'ES Raw Data'!P464</f>
        <v>#DIV/0!</v>
      </c>
      <c r="P461" t="e">
        <f>'ES Raw Data'!Q464</f>
        <v>#DIV/0!</v>
      </c>
      <c r="Q461" t="e">
        <f>'ES Raw Data'!R464</f>
        <v>#DIV/0!</v>
      </c>
      <c r="R461" t="e">
        <f>'ES Raw Data'!S464</f>
        <v>#DIV/0!</v>
      </c>
      <c r="S461" t="e">
        <f>'ES Raw Data'!T464</f>
        <v>#DIV/0!</v>
      </c>
      <c r="T461" t="e">
        <f>'ES Raw Data'!U464</f>
        <v>#DIV/0!</v>
      </c>
      <c r="U461" t="e">
        <f>'ES Raw Data'!V464</f>
        <v>#DIV/0!</v>
      </c>
      <c r="V461" t="e">
        <f>'ES Raw Data'!W464</f>
        <v>#DIV/0!</v>
      </c>
    </row>
    <row r="462" spans="1:22">
      <c r="A462">
        <f>'ES Data Entry'!D463</f>
        <v>0</v>
      </c>
      <c r="B462">
        <f>'ES Data Entry'!E463</f>
        <v>0</v>
      </c>
      <c r="C462">
        <f>'ES Data Entry'!F463</f>
        <v>0</v>
      </c>
      <c r="D462" s="180" t="e">
        <f>'ES Data Entry'!#REF!</f>
        <v>#REF!</v>
      </c>
      <c r="E462" t="str" cm="1">
        <f t="array" ref="E462">_xlfn.IFS('ES Data Entry'!G463=0,"Kindergarten",'ES Data Entry'!G463=1,"1st Grade",'ES Data Entry'!G463=2,"2nd Grade",'ES Data Entry'!G463=3,"3rd Grade",'ES Data Entry'!G463=4,"4th Grade",'ES Data Entry'!G463=5,"5th Grade")</f>
        <v>Kindergarten</v>
      </c>
      <c r="F462" t="e">
        <f>'ES Data Entry'!#REF!</f>
        <v>#REF!</v>
      </c>
      <c r="G462" t="e" cm="1">
        <f t="array" ref="G462">_xlfn.IFS('ES Data Entry'!L463=2, "Virtual", 'ES Data Entry'!L463=1, "In-person",'ES Data Entry'!L463=3, "Hybrid")</f>
        <v>#N/A</v>
      </c>
      <c r="H462" t="e" cm="1">
        <f t="array" ref="H462">_xlfn.IFS('ES Data Entry'!H463= 1, "American Indian/Alaskan Native", 'ES Data Entry'!H463= 2, "Asian", 'ES Data Entry'!H463= 3, "Native Hawaiian/Pacific Islander", 'ES Data Entry'!H463= 4, "Black/African American",'ES Data Entry'!H463= 5,  "White", 'ES Data Entry'!H463= 6, "Other", 'ES Data Entry'!H463= 7, "Two races or more", 'ES Data Entry'!H463= 8, "Unknown")</f>
        <v>#N/A</v>
      </c>
      <c r="I462" t="e" cm="1">
        <f t="array" ref="I462">_xlfn.IFS('ES Data Entry'!I463=1, "Hispanic/Latino", 'ES Data Entry'!I463=2, "Not Hispanic/Latino", 'ES Data Entry'!I463=3, "Other")</f>
        <v>#N/A</v>
      </c>
      <c r="J462" t="e" cm="1">
        <f t="array" ref="J462">_xlfn.IFS('ES Data Entry'!J463= 1, "Male", 'ES Data Entry'!J463= 2, "Female", 'ES Data Entry'!J463= 3, "Transgender Male", 'ES Data Entry'!J463= 4, "Transgender Female",'ES Data Entry'!J463= 5, "Non-binary", 'ES Data Entry'!J463= 6, "Other", 'ES Data Entry'!J463= 7, "Unknown")</f>
        <v>#N/A</v>
      </c>
      <c r="K462" s="180">
        <f>'ES Data Entry'!K463</f>
        <v>0</v>
      </c>
      <c r="L462" s="291" t="e">
        <f>'ES Data Entry'!#REF!</f>
        <v>#REF!</v>
      </c>
      <c r="M462" t="e">
        <f>'ES Raw Data'!N465</f>
        <v>#DIV/0!</v>
      </c>
      <c r="N462" t="e">
        <f>'ES Raw Data'!O465</f>
        <v>#DIV/0!</v>
      </c>
      <c r="O462" t="e">
        <f>'ES Raw Data'!P465</f>
        <v>#DIV/0!</v>
      </c>
      <c r="P462" t="e">
        <f>'ES Raw Data'!Q465</f>
        <v>#DIV/0!</v>
      </c>
      <c r="Q462" t="e">
        <f>'ES Raw Data'!R465</f>
        <v>#DIV/0!</v>
      </c>
      <c r="R462" t="e">
        <f>'ES Raw Data'!S465</f>
        <v>#DIV/0!</v>
      </c>
      <c r="S462" t="e">
        <f>'ES Raw Data'!T465</f>
        <v>#DIV/0!</v>
      </c>
      <c r="T462" t="e">
        <f>'ES Raw Data'!U465</f>
        <v>#DIV/0!</v>
      </c>
      <c r="U462" t="e">
        <f>'ES Raw Data'!V465</f>
        <v>#DIV/0!</v>
      </c>
      <c r="V462" t="e">
        <f>'ES Raw Data'!W465</f>
        <v>#DIV/0!</v>
      </c>
    </row>
    <row r="463" spans="1:22">
      <c r="A463">
        <f>'ES Data Entry'!D464</f>
        <v>0</v>
      </c>
      <c r="B463">
        <f>'ES Data Entry'!E464</f>
        <v>0</v>
      </c>
      <c r="C463">
        <f>'ES Data Entry'!F464</f>
        <v>0</v>
      </c>
      <c r="D463" s="180" t="e">
        <f>'ES Data Entry'!#REF!</f>
        <v>#REF!</v>
      </c>
      <c r="E463" t="str" cm="1">
        <f t="array" ref="E463">_xlfn.IFS('ES Data Entry'!G464=0,"Kindergarten",'ES Data Entry'!G464=1,"1st Grade",'ES Data Entry'!G464=2,"2nd Grade",'ES Data Entry'!G464=3,"3rd Grade",'ES Data Entry'!G464=4,"4th Grade",'ES Data Entry'!G464=5,"5th Grade")</f>
        <v>Kindergarten</v>
      </c>
      <c r="F463" t="e">
        <f>'ES Data Entry'!#REF!</f>
        <v>#REF!</v>
      </c>
      <c r="G463" t="e" cm="1">
        <f t="array" ref="G463">_xlfn.IFS('ES Data Entry'!L464=2, "Virtual", 'ES Data Entry'!L464=1, "In-person",'ES Data Entry'!L464=3, "Hybrid")</f>
        <v>#N/A</v>
      </c>
      <c r="H463" t="e" cm="1">
        <f t="array" ref="H463">_xlfn.IFS('ES Data Entry'!H464= 1, "American Indian/Alaskan Native", 'ES Data Entry'!H464= 2, "Asian", 'ES Data Entry'!H464= 3, "Native Hawaiian/Pacific Islander", 'ES Data Entry'!H464= 4, "Black/African American",'ES Data Entry'!H464= 5,  "White", 'ES Data Entry'!H464= 6, "Other", 'ES Data Entry'!H464= 7, "Two races or more", 'ES Data Entry'!H464= 8, "Unknown")</f>
        <v>#N/A</v>
      </c>
      <c r="I463" t="e" cm="1">
        <f t="array" ref="I463">_xlfn.IFS('ES Data Entry'!I464=1, "Hispanic/Latino", 'ES Data Entry'!I464=2, "Not Hispanic/Latino", 'ES Data Entry'!I464=3, "Other")</f>
        <v>#N/A</v>
      </c>
      <c r="J463" t="e" cm="1">
        <f t="array" ref="J463">_xlfn.IFS('ES Data Entry'!J464= 1, "Male", 'ES Data Entry'!J464= 2, "Female", 'ES Data Entry'!J464= 3, "Transgender Male", 'ES Data Entry'!J464= 4, "Transgender Female",'ES Data Entry'!J464= 5, "Non-binary", 'ES Data Entry'!J464= 6, "Other", 'ES Data Entry'!J464= 7, "Unknown")</f>
        <v>#N/A</v>
      </c>
      <c r="K463" s="180">
        <f>'ES Data Entry'!K464</f>
        <v>0</v>
      </c>
      <c r="L463" s="291" t="e">
        <f>'ES Data Entry'!#REF!</f>
        <v>#REF!</v>
      </c>
      <c r="M463" t="e">
        <f>'ES Raw Data'!N466</f>
        <v>#DIV/0!</v>
      </c>
      <c r="N463" t="e">
        <f>'ES Raw Data'!O466</f>
        <v>#DIV/0!</v>
      </c>
      <c r="O463" t="e">
        <f>'ES Raw Data'!P466</f>
        <v>#DIV/0!</v>
      </c>
      <c r="P463" t="e">
        <f>'ES Raw Data'!Q466</f>
        <v>#DIV/0!</v>
      </c>
      <c r="Q463" t="e">
        <f>'ES Raw Data'!R466</f>
        <v>#DIV/0!</v>
      </c>
      <c r="R463" t="e">
        <f>'ES Raw Data'!S466</f>
        <v>#DIV/0!</v>
      </c>
      <c r="S463" t="e">
        <f>'ES Raw Data'!T466</f>
        <v>#DIV/0!</v>
      </c>
      <c r="T463" t="e">
        <f>'ES Raw Data'!U466</f>
        <v>#DIV/0!</v>
      </c>
      <c r="U463" t="e">
        <f>'ES Raw Data'!V466</f>
        <v>#DIV/0!</v>
      </c>
      <c r="V463" t="e">
        <f>'ES Raw Data'!W466</f>
        <v>#DIV/0!</v>
      </c>
    </row>
    <row r="464" spans="1:22">
      <c r="A464">
        <f>'ES Data Entry'!D465</f>
        <v>0</v>
      </c>
      <c r="B464">
        <f>'ES Data Entry'!E465</f>
        <v>0</v>
      </c>
      <c r="C464">
        <f>'ES Data Entry'!F465</f>
        <v>0</v>
      </c>
      <c r="D464" s="180" t="e">
        <f>'ES Data Entry'!#REF!</f>
        <v>#REF!</v>
      </c>
      <c r="E464" t="str" cm="1">
        <f t="array" ref="E464">_xlfn.IFS('ES Data Entry'!G465=0,"Kindergarten",'ES Data Entry'!G465=1,"1st Grade",'ES Data Entry'!G465=2,"2nd Grade",'ES Data Entry'!G465=3,"3rd Grade",'ES Data Entry'!G465=4,"4th Grade",'ES Data Entry'!G465=5,"5th Grade")</f>
        <v>Kindergarten</v>
      </c>
      <c r="F464" t="e">
        <f>'ES Data Entry'!#REF!</f>
        <v>#REF!</v>
      </c>
      <c r="G464" t="e" cm="1">
        <f t="array" ref="G464">_xlfn.IFS('ES Data Entry'!L465=2, "Virtual", 'ES Data Entry'!L465=1, "In-person",'ES Data Entry'!L465=3, "Hybrid")</f>
        <v>#N/A</v>
      </c>
      <c r="H464" t="e" cm="1">
        <f t="array" ref="H464">_xlfn.IFS('ES Data Entry'!H465= 1, "American Indian/Alaskan Native", 'ES Data Entry'!H465= 2, "Asian", 'ES Data Entry'!H465= 3, "Native Hawaiian/Pacific Islander", 'ES Data Entry'!H465= 4, "Black/African American",'ES Data Entry'!H465= 5,  "White", 'ES Data Entry'!H465= 6, "Other", 'ES Data Entry'!H465= 7, "Two races or more", 'ES Data Entry'!H465= 8, "Unknown")</f>
        <v>#N/A</v>
      </c>
      <c r="I464" t="e" cm="1">
        <f t="array" ref="I464">_xlfn.IFS('ES Data Entry'!I465=1, "Hispanic/Latino", 'ES Data Entry'!I465=2, "Not Hispanic/Latino", 'ES Data Entry'!I465=3, "Other")</f>
        <v>#N/A</v>
      </c>
      <c r="J464" t="e" cm="1">
        <f t="array" ref="J464">_xlfn.IFS('ES Data Entry'!J465= 1, "Male", 'ES Data Entry'!J465= 2, "Female", 'ES Data Entry'!J465= 3, "Transgender Male", 'ES Data Entry'!J465= 4, "Transgender Female",'ES Data Entry'!J465= 5, "Non-binary", 'ES Data Entry'!J465= 6, "Other", 'ES Data Entry'!J465= 7, "Unknown")</f>
        <v>#N/A</v>
      </c>
      <c r="K464" s="180">
        <f>'ES Data Entry'!K465</f>
        <v>0</v>
      </c>
      <c r="L464" s="291" t="e">
        <f>'ES Data Entry'!#REF!</f>
        <v>#REF!</v>
      </c>
      <c r="M464" t="e">
        <f>'ES Raw Data'!N467</f>
        <v>#DIV/0!</v>
      </c>
      <c r="N464" t="e">
        <f>'ES Raw Data'!O467</f>
        <v>#DIV/0!</v>
      </c>
      <c r="O464" t="e">
        <f>'ES Raw Data'!P467</f>
        <v>#DIV/0!</v>
      </c>
      <c r="P464" t="e">
        <f>'ES Raw Data'!Q467</f>
        <v>#DIV/0!</v>
      </c>
      <c r="Q464" t="e">
        <f>'ES Raw Data'!R467</f>
        <v>#DIV/0!</v>
      </c>
      <c r="R464" t="e">
        <f>'ES Raw Data'!S467</f>
        <v>#DIV/0!</v>
      </c>
      <c r="S464" t="e">
        <f>'ES Raw Data'!T467</f>
        <v>#DIV/0!</v>
      </c>
      <c r="T464" t="e">
        <f>'ES Raw Data'!U467</f>
        <v>#DIV/0!</v>
      </c>
      <c r="U464" t="e">
        <f>'ES Raw Data'!V467</f>
        <v>#DIV/0!</v>
      </c>
      <c r="V464" t="e">
        <f>'ES Raw Data'!W467</f>
        <v>#DIV/0!</v>
      </c>
    </row>
    <row r="465" spans="1:22">
      <c r="A465">
        <f>'ES Data Entry'!D466</f>
        <v>0</v>
      </c>
      <c r="B465">
        <f>'ES Data Entry'!E466</f>
        <v>0</v>
      </c>
      <c r="C465">
        <f>'ES Data Entry'!F466</f>
        <v>0</v>
      </c>
      <c r="D465" s="180" t="e">
        <f>'ES Data Entry'!#REF!</f>
        <v>#REF!</v>
      </c>
      <c r="E465" t="str" cm="1">
        <f t="array" ref="E465">_xlfn.IFS('ES Data Entry'!G466=0,"Kindergarten",'ES Data Entry'!G466=1,"1st Grade",'ES Data Entry'!G466=2,"2nd Grade",'ES Data Entry'!G466=3,"3rd Grade",'ES Data Entry'!G466=4,"4th Grade",'ES Data Entry'!G466=5,"5th Grade")</f>
        <v>Kindergarten</v>
      </c>
      <c r="F465" t="e">
        <f>'ES Data Entry'!#REF!</f>
        <v>#REF!</v>
      </c>
      <c r="G465" t="e" cm="1">
        <f t="array" ref="G465">_xlfn.IFS('ES Data Entry'!L466=2, "Virtual", 'ES Data Entry'!L466=1, "In-person",'ES Data Entry'!L466=3, "Hybrid")</f>
        <v>#N/A</v>
      </c>
      <c r="H465" t="e" cm="1">
        <f t="array" ref="H465">_xlfn.IFS('ES Data Entry'!H466= 1, "American Indian/Alaskan Native", 'ES Data Entry'!H466= 2, "Asian", 'ES Data Entry'!H466= 3, "Native Hawaiian/Pacific Islander", 'ES Data Entry'!H466= 4, "Black/African American",'ES Data Entry'!H466= 5,  "White", 'ES Data Entry'!H466= 6, "Other", 'ES Data Entry'!H466= 7, "Two races or more", 'ES Data Entry'!H466= 8, "Unknown")</f>
        <v>#N/A</v>
      </c>
      <c r="I465" t="e" cm="1">
        <f t="array" ref="I465">_xlfn.IFS('ES Data Entry'!I466=1, "Hispanic/Latino", 'ES Data Entry'!I466=2, "Not Hispanic/Latino", 'ES Data Entry'!I466=3, "Other")</f>
        <v>#N/A</v>
      </c>
      <c r="J465" t="e" cm="1">
        <f t="array" ref="J465">_xlfn.IFS('ES Data Entry'!J466= 1, "Male", 'ES Data Entry'!J466= 2, "Female", 'ES Data Entry'!J466= 3, "Transgender Male", 'ES Data Entry'!J466= 4, "Transgender Female",'ES Data Entry'!J466= 5, "Non-binary", 'ES Data Entry'!J466= 6, "Other", 'ES Data Entry'!J466= 7, "Unknown")</f>
        <v>#N/A</v>
      </c>
      <c r="K465" s="180">
        <f>'ES Data Entry'!K466</f>
        <v>0</v>
      </c>
      <c r="L465" s="291" t="e">
        <f>'ES Data Entry'!#REF!</f>
        <v>#REF!</v>
      </c>
      <c r="M465" t="e">
        <f>'ES Raw Data'!N468</f>
        <v>#DIV/0!</v>
      </c>
      <c r="N465" t="e">
        <f>'ES Raw Data'!O468</f>
        <v>#DIV/0!</v>
      </c>
      <c r="O465" t="e">
        <f>'ES Raw Data'!P468</f>
        <v>#DIV/0!</v>
      </c>
      <c r="P465" t="e">
        <f>'ES Raw Data'!Q468</f>
        <v>#DIV/0!</v>
      </c>
      <c r="Q465" t="e">
        <f>'ES Raw Data'!R468</f>
        <v>#DIV/0!</v>
      </c>
      <c r="R465" t="e">
        <f>'ES Raw Data'!S468</f>
        <v>#DIV/0!</v>
      </c>
      <c r="S465" t="e">
        <f>'ES Raw Data'!T468</f>
        <v>#DIV/0!</v>
      </c>
      <c r="T465" t="e">
        <f>'ES Raw Data'!U468</f>
        <v>#DIV/0!</v>
      </c>
      <c r="U465" t="e">
        <f>'ES Raw Data'!V468</f>
        <v>#DIV/0!</v>
      </c>
      <c r="V465" t="e">
        <f>'ES Raw Data'!W468</f>
        <v>#DIV/0!</v>
      </c>
    </row>
    <row r="466" spans="1:22">
      <c r="A466">
        <f>'ES Data Entry'!D467</f>
        <v>0</v>
      </c>
      <c r="B466">
        <f>'ES Data Entry'!E467</f>
        <v>0</v>
      </c>
      <c r="C466">
        <f>'ES Data Entry'!F467</f>
        <v>0</v>
      </c>
      <c r="D466" s="180" t="e">
        <f>'ES Data Entry'!#REF!</f>
        <v>#REF!</v>
      </c>
      <c r="E466" t="str" cm="1">
        <f t="array" ref="E466">_xlfn.IFS('ES Data Entry'!G467=0,"Kindergarten",'ES Data Entry'!G467=1,"1st Grade",'ES Data Entry'!G467=2,"2nd Grade",'ES Data Entry'!G467=3,"3rd Grade",'ES Data Entry'!G467=4,"4th Grade",'ES Data Entry'!G467=5,"5th Grade")</f>
        <v>Kindergarten</v>
      </c>
      <c r="F466" t="e">
        <f>'ES Data Entry'!#REF!</f>
        <v>#REF!</v>
      </c>
      <c r="G466" t="e" cm="1">
        <f t="array" ref="G466">_xlfn.IFS('ES Data Entry'!L467=2, "Virtual", 'ES Data Entry'!L467=1, "In-person",'ES Data Entry'!L467=3, "Hybrid")</f>
        <v>#N/A</v>
      </c>
      <c r="H466" t="e" cm="1">
        <f t="array" ref="H466">_xlfn.IFS('ES Data Entry'!H467= 1, "American Indian/Alaskan Native", 'ES Data Entry'!H467= 2, "Asian", 'ES Data Entry'!H467= 3, "Native Hawaiian/Pacific Islander", 'ES Data Entry'!H467= 4, "Black/African American",'ES Data Entry'!H467= 5,  "White", 'ES Data Entry'!H467= 6, "Other", 'ES Data Entry'!H467= 7, "Two races or more", 'ES Data Entry'!H467= 8, "Unknown")</f>
        <v>#N/A</v>
      </c>
      <c r="I466" t="e" cm="1">
        <f t="array" ref="I466">_xlfn.IFS('ES Data Entry'!I467=1, "Hispanic/Latino", 'ES Data Entry'!I467=2, "Not Hispanic/Latino", 'ES Data Entry'!I467=3, "Other")</f>
        <v>#N/A</v>
      </c>
      <c r="J466" t="e" cm="1">
        <f t="array" ref="J466">_xlfn.IFS('ES Data Entry'!J467= 1, "Male", 'ES Data Entry'!J467= 2, "Female", 'ES Data Entry'!J467= 3, "Transgender Male", 'ES Data Entry'!J467= 4, "Transgender Female",'ES Data Entry'!J467= 5, "Non-binary", 'ES Data Entry'!J467= 6, "Other", 'ES Data Entry'!J467= 7, "Unknown")</f>
        <v>#N/A</v>
      </c>
      <c r="K466" s="180">
        <f>'ES Data Entry'!K467</f>
        <v>0</v>
      </c>
      <c r="L466" s="291" t="e">
        <f>'ES Data Entry'!#REF!</f>
        <v>#REF!</v>
      </c>
      <c r="M466" t="e">
        <f>'ES Raw Data'!N469</f>
        <v>#DIV/0!</v>
      </c>
      <c r="N466" t="e">
        <f>'ES Raw Data'!O469</f>
        <v>#DIV/0!</v>
      </c>
      <c r="O466" t="e">
        <f>'ES Raw Data'!P469</f>
        <v>#DIV/0!</v>
      </c>
      <c r="P466" t="e">
        <f>'ES Raw Data'!Q469</f>
        <v>#DIV/0!</v>
      </c>
      <c r="Q466" t="e">
        <f>'ES Raw Data'!R469</f>
        <v>#DIV/0!</v>
      </c>
      <c r="R466" t="e">
        <f>'ES Raw Data'!S469</f>
        <v>#DIV/0!</v>
      </c>
      <c r="S466" t="e">
        <f>'ES Raw Data'!T469</f>
        <v>#DIV/0!</v>
      </c>
      <c r="T466" t="e">
        <f>'ES Raw Data'!U469</f>
        <v>#DIV/0!</v>
      </c>
      <c r="U466" t="e">
        <f>'ES Raw Data'!V469</f>
        <v>#DIV/0!</v>
      </c>
      <c r="V466" t="e">
        <f>'ES Raw Data'!W469</f>
        <v>#DIV/0!</v>
      </c>
    </row>
    <row r="467" spans="1:22">
      <c r="A467">
        <f>'ES Data Entry'!D468</f>
        <v>0</v>
      </c>
      <c r="B467">
        <f>'ES Data Entry'!E468</f>
        <v>0</v>
      </c>
      <c r="C467">
        <f>'ES Data Entry'!F468</f>
        <v>0</v>
      </c>
      <c r="D467" s="180" t="e">
        <f>'ES Data Entry'!#REF!</f>
        <v>#REF!</v>
      </c>
      <c r="E467" t="str" cm="1">
        <f t="array" ref="E467">_xlfn.IFS('ES Data Entry'!G468=0,"Kindergarten",'ES Data Entry'!G468=1,"1st Grade",'ES Data Entry'!G468=2,"2nd Grade",'ES Data Entry'!G468=3,"3rd Grade",'ES Data Entry'!G468=4,"4th Grade",'ES Data Entry'!G468=5,"5th Grade")</f>
        <v>Kindergarten</v>
      </c>
      <c r="F467" t="e">
        <f>'ES Data Entry'!#REF!</f>
        <v>#REF!</v>
      </c>
      <c r="G467" t="e" cm="1">
        <f t="array" ref="G467">_xlfn.IFS('ES Data Entry'!L468=2, "Virtual", 'ES Data Entry'!L468=1, "In-person",'ES Data Entry'!L468=3, "Hybrid")</f>
        <v>#N/A</v>
      </c>
      <c r="H467" t="e" cm="1">
        <f t="array" ref="H467">_xlfn.IFS('ES Data Entry'!H468= 1, "American Indian/Alaskan Native", 'ES Data Entry'!H468= 2, "Asian", 'ES Data Entry'!H468= 3, "Native Hawaiian/Pacific Islander", 'ES Data Entry'!H468= 4, "Black/African American",'ES Data Entry'!H468= 5,  "White", 'ES Data Entry'!H468= 6, "Other", 'ES Data Entry'!H468= 7, "Two races or more", 'ES Data Entry'!H468= 8, "Unknown")</f>
        <v>#N/A</v>
      </c>
      <c r="I467" t="e" cm="1">
        <f t="array" ref="I467">_xlfn.IFS('ES Data Entry'!I468=1, "Hispanic/Latino", 'ES Data Entry'!I468=2, "Not Hispanic/Latino", 'ES Data Entry'!I468=3, "Other")</f>
        <v>#N/A</v>
      </c>
      <c r="J467" t="e" cm="1">
        <f t="array" ref="J467">_xlfn.IFS('ES Data Entry'!J468= 1, "Male", 'ES Data Entry'!J468= 2, "Female", 'ES Data Entry'!J468= 3, "Transgender Male", 'ES Data Entry'!J468= 4, "Transgender Female",'ES Data Entry'!J468= 5, "Non-binary", 'ES Data Entry'!J468= 6, "Other", 'ES Data Entry'!J468= 7, "Unknown")</f>
        <v>#N/A</v>
      </c>
      <c r="K467" s="180">
        <f>'ES Data Entry'!K468</f>
        <v>0</v>
      </c>
      <c r="L467" s="291" t="e">
        <f>'ES Data Entry'!#REF!</f>
        <v>#REF!</v>
      </c>
      <c r="M467" t="e">
        <f>'ES Raw Data'!N470</f>
        <v>#DIV/0!</v>
      </c>
      <c r="N467" t="e">
        <f>'ES Raw Data'!O470</f>
        <v>#DIV/0!</v>
      </c>
      <c r="O467" t="e">
        <f>'ES Raw Data'!P470</f>
        <v>#DIV/0!</v>
      </c>
      <c r="P467" t="e">
        <f>'ES Raw Data'!Q470</f>
        <v>#DIV/0!</v>
      </c>
      <c r="Q467" t="e">
        <f>'ES Raw Data'!R470</f>
        <v>#DIV/0!</v>
      </c>
      <c r="R467" t="e">
        <f>'ES Raw Data'!S470</f>
        <v>#DIV/0!</v>
      </c>
      <c r="S467" t="e">
        <f>'ES Raw Data'!T470</f>
        <v>#DIV/0!</v>
      </c>
      <c r="T467" t="e">
        <f>'ES Raw Data'!U470</f>
        <v>#DIV/0!</v>
      </c>
      <c r="U467" t="e">
        <f>'ES Raw Data'!V470</f>
        <v>#DIV/0!</v>
      </c>
      <c r="V467" t="e">
        <f>'ES Raw Data'!W470</f>
        <v>#DIV/0!</v>
      </c>
    </row>
    <row r="468" spans="1:22">
      <c r="A468">
        <f>'ES Data Entry'!D469</f>
        <v>0</v>
      </c>
      <c r="B468">
        <f>'ES Data Entry'!E469</f>
        <v>0</v>
      </c>
      <c r="C468">
        <f>'ES Data Entry'!F469</f>
        <v>0</v>
      </c>
      <c r="D468" s="180" t="e">
        <f>'ES Data Entry'!#REF!</f>
        <v>#REF!</v>
      </c>
      <c r="E468" t="str" cm="1">
        <f t="array" ref="E468">_xlfn.IFS('ES Data Entry'!G469=0,"Kindergarten",'ES Data Entry'!G469=1,"1st Grade",'ES Data Entry'!G469=2,"2nd Grade",'ES Data Entry'!G469=3,"3rd Grade",'ES Data Entry'!G469=4,"4th Grade",'ES Data Entry'!G469=5,"5th Grade")</f>
        <v>Kindergarten</v>
      </c>
      <c r="F468" t="e">
        <f>'ES Data Entry'!#REF!</f>
        <v>#REF!</v>
      </c>
      <c r="G468" t="e" cm="1">
        <f t="array" ref="G468">_xlfn.IFS('ES Data Entry'!L469=2, "Virtual", 'ES Data Entry'!L469=1, "In-person",'ES Data Entry'!L469=3, "Hybrid")</f>
        <v>#N/A</v>
      </c>
      <c r="H468" t="e" cm="1">
        <f t="array" ref="H468">_xlfn.IFS('ES Data Entry'!H469= 1, "American Indian/Alaskan Native", 'ES Data Entry'!H469= 2, "Asian", 'ES Data Entry'!H469= 3, "Native Hawaiian/Pacific Islander", 'ES Data Entry'!H469= 4, "Black/African American",'ES Data Entry'!H469= 5,  "White", 'ES Data Entry'!H469= 6, "Other", 'ES Data Entry'!H469= 7, "Two races or more", 'ES Data Entry'!H469= 8, "Unknown")</f>
        <v>#N/A</v>
      </c>
      <c r="I468" t="e" cm="1">
        <f t="array" ref="I468">_xlfn.IFS('ES Data Entry'!I469=1, "Hispanic/Latino", 'ES Data Entry'!I469=2, "Not Hispanic/Latino", 'ES Data Entry'!I469=3, "Other")</f>
        <v>#N/A</v>
      </c>
      <c r="J468" t="e" cm="1">
        <f t="array" ref="J468">_xlfn.IFS('ES Data Entry'!J469= 1, "Male", 'ES Data Entry'!J469= 2, "Female", 'ES Data Entry'!J469= 3, "Transgender Male", 'ES Data Entry'!J469= 4, "Transgender Female",'ES Data Entry'!J469= 5, "Non-binary", 'ES Data Entry'!J469= 6, "Other", 'ES Data Entry'!J469= 7, "Unknown")</f>
        <v>#N/A</v>
      </c>
      <c r="K468" s="180">
        <f>'ES Data Entry'!K469</f>
        <v>0</v>
      </c>
      <c r="L468" s="291" t="e">
        <f>'ES Data Entry'!#REF!</f>
        <v>#REF!</v>
      </c>
      <c r="M468" t="e">
        <f>'ES Raw Data'!N471</f>
        <v>#DIV/0!</v>
      </c>
      <c r="N468" t="e">
        <f>'ES Raw Data'!O471</f>
        <v>#DIV/0!</v>
      </c>
      <c r="O468" t="e">
        <f>'ES Raw Data'!P471</f>
        <v>#DIV/0!</v>
      </c>
      <c r="P468" t="e">
        <f>'ES Raw Data'!Q471</f>
        <v>#DIV/0!</v>
      </c>
      <c r="Q468" t="e">
        <f>'ES Raw Data'!R471</f>
        <v>#DIV/0!</v>
      </c>
      <c r="R468" t="e">
        <f>'ES Raw Data'!S471</f>
        <v>#DIV/0!</v>
      </c>
      <c r="S468" t="e">
        <f>'ES Raw Data'!T471</f>
        <v>#DIV/0!</v>
      </c>
      <c r="T468" t="e">
        <f>'ES Raw Data'!U471</f>
        <v>#DIV/0!</v>
      </c>
      <c r="U468" t="e">
        <f>'ES Raw Data'!V471</f>
        <v>#DIV/0!</v>
      </c>
      <c r="V468" t="e">
        <f>'ES Raw Data'!W471</f>
        <v>#DIV/0!</v>
      </c>
    </row>
    <row r="469" spans="1:22">
      <c r="A469">
        <f>'ES Data Entry'!D470</f>
        <v>0</v>
      </c>
      <c r="B469">
        <f>'ES Data Entry'!E470</f>
        <v>0</v>
      </c>
      <c r="C469">
        <f>'ES Data Entry'!F470</f>
        <v>0</v>
      </c>
      <c r="D469" s="180" t="e">
        <f>'ES Data Entry'!#REF!</f>
        <v>#REF!</v>
      </c>
      <c r="E469" t="str" cm="1">
        <f t="array" ref="E469">_xlfn.IFS('ES Data Entry'!G470=0,"Kindergarten",'ES Data Entry'!G470=1,"1st Grade",'ES Data Entry'!G470=2,"2nd Grade",'ES Data Entry'!G470=3,"3rd Grade",'ES Data Entry'!G470=4,"4th Grade",'ES Data Entry'!G470=5,"5th Grade")</f>
        <v>Kindergarten</v>
      </c>
      <c r="F469" t="e">
        <f>'ES Data Entry'!#REF!</f>
        <v>#REF!</v>
      </c>
      <c r="G469" t="e" cm="1">
        <f t="array" ref="G469">_xlfn.IFS('ES Data Entry'!L470=2, "Virtual", 'ES Data Entry'!L470=1, "In-person",'ES Data Entry'!L470=3, "Hybrid")</f>
        <v>#N/A</v>
      </c>
      <c r="H469" t="e" cm="1">
        <f t="array" ref="H469">_xlfn.IFS('ES Data Entry'!H470= 1, "American Indian/Alaskan Native", 'ES Data Entry'!H470= 2, "Asian", 'ES Data Entry'!H470= 3, "Native Hawaiian/Pacific Islander", 'ES Data Entry'!H470= 4, "Black/African American",'ES Data Entry'!H470= 5,  "White", 'ES Data Entry'!H470= 6, "Other", 'ES Data Entry'!H470= 7, "Two races or more", 'ES Data Entry'!H470= 8, "Unknown")</f>
        <v>#N/A</v>
      </c>
      <c r="I469" t="e" cm="1">
        <f t="array" ref="I469">_xlfn.IFS('ES Data Entry'!I470=1, "Hispanic/Latino", 'ES Data Entry'!I470=2, "Not Hispanic/Latino", 'ES Data Entry'!I470=3, "Other")</f>
        <v>#N/A</v>
      </c>
      <c r="J469" t="e" cm="1">
        <f t="array" ref="J469">_xlfn.IFS('ES Data Entry'!J470= 1, "Male", 'ES Data Entry'!J470= 2, "Female", 'ES Data Entry'!J470= 3, "Transgender Male", 'ES Data Entry'!J470= 4, "Transgender Female",'ES Data Entry'!J470= 5, "Non-binary", 'ES Data Entry'!J470= 6, "Other", 'ES Data Entry'!J470= 7, "Unknown")</f>
        <v>#N/A</v>
      </c>
      <c r="K469" s="180">
        <f>'ES Data Entry'!K470</f>
        <v>0</v>
      </c>
      <c r="L469" s="291" t="e">
        <f>'ES Data Entry'!#REF!</f>
        <v>#REF!</v>
      </c>
      <c r="M469" t="e">
        <f>'ES Raw Data'!N472</f>
        <v>#DIV/0!</v>
      </c>
      <c r="N469" t="e">
        <f>'ES Raw Data'!O472</f>
        <v>#DIV/0!</v>
      </c>
      <c r="O469" t="e">
        <f>'ES Raw Data'!P472</f>
        <v>#DIV/0!</v>
      </c>
      <c r="P469" t="e">
        <f>'ES Raw Data'!Q472</f>
        <v>#DIV/0!</v>
      </c>
      <c r="Q469" t="e">
        <f>'ES Raw Data'!R472</f>
        <v>#DIV/0!</v>
      </c>
      <c r="R469" t="e">
        <f>'ES Raw Data'!S472</f>
        <v>#DIV/0!</v>
      </c>
      <c r="S469" t="e">
        <f>'ES Raw Data'!T472</f>
        <v>#DIV/0!</v>
      </c>
      <c r="T469" t="e">
        <f>'ES Raw Data'!U472</f>
        <v>#DIV/0!</v>
      </c>
      <c r="U469" t="e">
        <f>'ES Raw Data'!V472</f>
        <v>#DIV/0!</v>
      </c>
      <c r="V469" t="e">
        <f>'ES Raw Data'!W472</f>
        <v>#DIV/0!</v>
      </c>
    </row>
    <row r="470" spans="1:22">
      <c r="A470">
        <f>'ES Data Entry'!D471</f>
        <v>0</v>
      </c>
      <c r="B470">
        <f>'ES Data Entry'!E471</f>
        <v>0</v>
      </c>
      <c r="C470">
        <f>'ES Data Entry'!F471</f>
        <v>0</v>
      </c>
      <c r="D470" s="180" t="e">
        <f>'ES Data Entry'!#REF!</f>
        <v>#REF!</v>
      </c>
      <c r="E470" t="str" cm="1">
        <f t="array" ref="E470">_xlfn.IFS('ES Data Entry'!G471=0,"Kindergarten",'ES Data Entry'!G471=1,"1st Grade",'ES Data Entry'!G471=2,"2nd Grade",'ES Data Entry'!G471=3,"3rd Grade",'ES Data Entry'!G471=4,"4th Grade",'ES Data Entry'!G471=5,"5th Grade")</f>
        <v>Kindergarten</v>
      </c>
      <c r="F470" t="e">
        <f>'ES Data Entry'!#REF!</f>
        <v>#REF!</v>
      </c>
      <c r="G470" t="e" cm="1">
        <f t="array" ref="G470">_xlfn.IFS('ES Data Entry'!L471=2, "Virtual", 'ES Data Entry'!L471=1, "In-person",'ES Data Entry'!L471=3, "Hybrid")</f>
        <v>#N/A</v>
      </c>
      <c r="H470" t="e" cm="1">
        <f t="array" ref="H470">_xlfn.IFS('ES Data Entry'!H471= 1, "American Indian/Alaskan Native", 'ES Data Entry'!H471= 2, "Asian", 'ES Data Entry'!H471= 3, "Native Hawaiian/Pacific Islander", 'ES Data Entry'!H471= 4, "Black/African American",'ES Data Entry'!H471= 5,  "White", 'ES Data Entry'!H471= 6, "Other", 'ES Data Entry'!H471= 7, "Two races or more", 'ES Data Entry'!H471= 8, "Unknown")</f>
        <v>#N/A</v>
      </c>
      <c r="I470" t="e" cm="1">
        <f t="array" ref="I470">_xlfn.IFS('ES Data Entry'!I471=1, "Hispanic/Latino", 'ES Data Entry'!I471=2, "Not Hispanic/Latino", 'ES Data Entry'!I471=3, "Other")</f>
        <v>#N/A</v>
      </c>
      <c r="J470" t="e" cm="1">
        <f t="array" ref="J470">_xlfn.IFS('ES Data Entry'!J471= 1, "Male", 'ES Data Entry'!J471= 2, "Female", 'ES Data Entry'!J471= 3, "Transgender Male", 'ES Data Entry'!J471= 4, "Transgender Female",'ES Data Entry'!J471= 5, "Non-binary", 'ES Data Entry'!J471= 6, "Other", 'ES Data Entry'!J471= 7, "Unknown")</f>
        <v>#N/A</v>
      </c>
      <c r="K470" s="180">
        <f>'ES Data Entry'!K471</f>
        <v>0</v>
      </c>
      <c r="L470" s="291" t="e">
        <f>'ES Data Entry'!#REF!</f>
        <v>#REF!</v>
      </c>
      <c r="M470" t="e">
        <f>'ES Raw Data'!N473</f>
        <v>#DIV/0!</v>
      </c>
      <c r="N470" t="e">
        <f>'ES Raw Data'!O473</f>
        <v>#DIV/0!</v>
      </c>
      <c r="O470" t="e">
        <f>'ES Raw Data'!P473</f>
        <v>#DIV/0!</v>
      </c>
      <c r="P470" t="e">
        <f>'ES Raw Data'!Q473</f>
        <v>#DIV/0!</v>
      </c>
      <c r="Q470" t="e">
        <f>'ES Raw Data'!R473</f>
        <v>#DIV/0!</v>
      </c>
      <c r="R470" t="e">
        <f>'ES Raw Data'!S473</f>
        <v>#DIV/0!</v>
      </c>
      <c r="S470" t="e">
        <f>'ES Raw Data'!T473</f>
        <v>#DIV/0!</v>
      </c>
      <c r="T470" t="e">
        <f>'ES Raw Data'!U473</f>
        <v>#DIV/0!</v>
      </c>
      <c r="U470" t="e">
        <f>'ES Raw Data'!V473</f>
        <v>#DIV/0!</v>
      </c>
      <c r="V470" t="e">
        <f>'ES Raw Data'!W473</f>
        <v>#DIV/0!</v>
      </c>
    </row>
    <row r="471" spans="1:22">
      <c r="A471">
        <f>'ES Data Entry'!D472</f>
        <v>0</v>
      </c>
      <c r="B471">
        <f>'ES Data Entry'!E472</f>
        <v>0</v>
      </c>
      <c r="C471">
        <f>'ES Data Entry'!F472</f>
        <v>0</v>
      </c>
      <c r="D471" s="180" t="e">
        <f>'ES Data Entry'!#REF!</f>
        <v>#REF!</v>
      </c>
      <c r="E471" t="str" cm="1">
        <f t="array" ref="E471">_xlfn.IFS('ES Data Entry'!G472=0,"Kindergarten",'ES Data Entry'!G472=1,"1st Grade",'ES Data Entry'!G472=2,"2nd Grade",'ES Data Entry'!G472=3,"3rd Grade",'ES Data Entry'!G472=4,"4th Grade",'ES Data Entry'!G472=5,"5th Grade")</f>
        <v>Kindergarten</v>
      </c>
      <c r="F471" t="e">
        <f>'ES Data Entry'!#REF!</f>
        <v>#REF!</v>
      </c>
      <c r="G471" t="e" cm="1">
        <f t="array" ref="G471">_xlfn.IFS('ES Data Entry'!L472=2, "Virtual", 'ES Data Entry'!L472=1, "In-person",'ES Data Entry'!L472=3, "Hybrid")</f>
        <v>#N/A</v>
      </c>
      <c r="H471" t="e" cm="1">
        <f t="array" ref="H471">_xlfn.IFS('ES Data Entry'!H472= 1, "American Indian/Alaskan Native", 'ES Data Entry'!H472= 2, "Asian", 'ES Data Entry'!H472= 3, "Native Hawaiian/Pacific Islander", 'ES Data Entry'!H472= 4, "Black/African American",'ES Data Entry'!H472= 5,  "White", 'ES Data Entry'!H472= 6, "Other", 'ES Data Entry'!H472= 7, "Two races or more", 'ES Data Entry'!H472= 8, "Unknown")</f>
        <v>#N/A</v>
      </c>
      <c r="I471" t="e" cm="1">
        <f t="array" ref="I471">_xlfn.IFS('ES Data Entry'!I472=1, "Hispanic/Latino", 'ES Data Entry'!I472=2, "Not Hispanic/Latino", 'ES Data Entry'!I472=3, "Other")</f>
        <v>#N/A</v>
      </c>
      <c r="J471" t="e" cm="1">
        <f t="array" ref="J471">_xlfn.IFS('ES Data Entry'!J472= 1, "Male", 'ES Data Entry'!J472= 2, "Female", 'ES Data Entry'!J472= 3, "Transgender Male", 'ES Data Entry'!J472= 4, "Transgender Female",'ES Data Entry'!J472= 5, "Non-binary", 'ES Data Entry'!J472= 6, "Other", 'ES Data Entry'!J472= 7, "Unknown")</f>
        <v>#N/A</v>
      </c>
      <c r="K471" s="180">
        <f>'ES Data Entry'!K472</f>
        <v>0</v>
      </c>
      <c r="L471" s="291" t="e">
        <f>'ES Data Entry'!#REF!</f>
        <v>#REF!</v>
      </c>
      <c r="M471" t="e">
        <f>'ES Raw Data'!N474</f>
        <v>#DIV/0!</v>
      </c>
      <c r="N471" t="e">
        <f>'ES Raw Data'!O474</f>
        <v>#DIV/0!</v>
      </c>
      <c r="O471" t="e">
        <f>'ES Raw Data'!P474</f>
        <v>#DIV/0!</v>
      </c>
      <c r="P471" t="e">
        <f>'ES Raw Data'!Q474</f>
        <v>#DIV/0!</v>
      </c>
      <c r="Q471" t="e">
        <f>'ES Raw Data'!R474</f>
        <v>#DIV/0!</v>
      </c>
      <c r="R471" t="e">
        <f>'ES Raw Data'!S474</f>
        <v>#DIV/0!</v>
      </c>
      <c r="S471" t="e">
        <f>'ES Raw Data'!T474</f>
        <v>#DIV/0!</v>
      </c>
      <c r="T471" t="e">
        <f>'ES Raw Data'!U474</f>
        <v>#DIV/0!</v>
      </c>
      <c r="U471" t="e">
        <f>'ES Raw Data'!V474</f>
        <v>#DIV/0!</v>
      </c>
      <c r="V471" t="e">
        <f>'ES Raw Data'!W474</f>
        <v>#DIV/0!</v>
      </c>
    </row>
    <row r="472" spans="1:22">
      <c r="A472">
        <f>'ES Data Entry'!D473</f>
        <v>0</v>
      </c>
      <c r="B472">
        <f>'ES Data Entry'!E473</f>
        <v>0</v>
      </c>
      <c r="C472">
        <f>'ES Data Entry'!F473</f>
        <v>0</v>
      </c>
      <c r="D472" s="180" t="e">
        <f>'ES Data Entry'!#REF!</f>
        <v>#REF!</v>
      </c>
      <c r="E472" t="str" cm="1">
        <f t="array" ref="E472">_xlfn.IFS('ES Data Entry'!G473=0,"Kindergarten",'ES Data Entry'!G473=1,"1st Grade",'ES Data Entry'!G473=2,"2nd Grade",'ES Data Entry'!G473=3,"3rd Grade",'ES Data Entry'!G473=4,"4th Grade",'ES Data Entry'!G473=5,"5th Grade")</f>
        <v>Kindergarten</v>
      </c>
      <c r="F472" t="e">
        <f>'ES Data Entry'!#REF!</f>
        <v>#REF!</v>
      </c>
      <c r="G472" t="e" cm="1">
        <f t="array" ref="G472">_xlfn.IFS('ES Data Entry'!L473=2, "Virtual", 'ES Data Entry'!L473=1, "In-person",'ES Data Entry'!L473=3, "Hybrid")</f>
        <v>#N/A</v>
      </c>
      <c r="H472" t="e" cm="1">
        <f t="array" ref="H472">_xlfn.IFS('ES Data Entry'!H473= 1, "American Indian/Alaskan Native", 'ES Data Entry'!H473= 2, "Asian", 'ES Data Entry'!H473= 3, "Native Hawaiian/Pacific Islander", 'ES Data Entry'!H473= 4, "Black/African American",'ES Data Entry'!H473= 5,  "White", 'ES Data Entry'!H473= 6, "Other", 'ES Data Entry'!H473= 7, "Two races or more", 'ES Data Entry'!H473= 8, "Unknown")</f>
        <v>#N/A</v>
      </c>
      <c r="I472" t="e" cm="1">
        <f t="array" ref="I472">_xlfn.IFS('ES Data Entry'!I473=1, "Hispanic/Latino", 'ES Data Entry'!I473=2, "Not Hispanic/Latino", 'ES Data Entry'!I473=3, "Other")</f>
        <v>#N/A</v>
      </c>
      <c r="J472" t="e" cm="1">
        <f t="array" ref="J472">_xlfn.IFS('ES Data Entry'!J473= 1, "Male", 'ES Data Entry'!J473= 2, "Female", 'ES Data Entry'!J473= 3, "Transgender Male", 'ES Data Entry'!J473= 4, "Transgender Female",'ES Data Entry'!J473= 5, "Non-binary", 'ES Data Entry'!J473= 6, "Other", 'ES Data Entry'!J473= 7, "Unknown")</f>
        <v>#N/A</v>
      </c>
      <c r="K472" s="180">
        <f>'ES Data Entry'!K473</f>
        <v>0</v>
      </c>
      <c r="L472" s="291" t="e">
        <f>'ES Data Entry'!#REF!</f>
        <v>#REF!</v>
      </c>
      <c r="M472" t="e">
        <f>'ES Raw Data'!N475</f>
        <v>#DIV/0!</v>
      </c>
      <c r="N472" t="e">
        <f>'ES Raw Data'!O475</f>
        <v>#DIV/0!</v>
      </c>
      <c r="O472" t="e">
        <f>'ES Raw Data'!P475</f>
        <v>#DIV/0!</v>
      </c>
      <c r="P472" t="e">
        <f>'ES Raw Data'!Q475</f>
        <v>#DIV/0!</v>
      </c>
      <c r="Q472" t="e">
        <f>'ES Raw Data'!R475</f>
        <v>#DIV/0!</v>
      </c>
      <c r="R472" t="e">
        <f>'ES Raw Data'!S475</f>
        <v>#DIV/0!</v>
      </c>
      <c r="S472" t="e">
        <f>'ES Raw Data'!T475</f>
        <v>#DIV/0!</v>
      </c>
      <c r="T472" t="e">
        <f>'ES Raw Data'!U475</f>
        <v>#DIV/0!</v>
      </c>
      <c r="U472" t="e">
        <f>'ES Raw Data'!V475</f>
        <v>#DIV/0!</v>
      </c>
      <c r="V472" t="e">
        <f>'ES Raw Data'!W475</f>
        <v>#DIV/0!</v>
      </c>
    </row>
    <row r="473" spans="1:22">
      <c r="A473">
        <f>'ES Data Entry'!D474</f>
        <v>0</v>
      </c>
      <c r="B473">
        <f>'ES Data Entry'!E474</f>
        <v>0</v>
      </c>
      <c r="C473">
        <f>'ES Data Entry'!F474</f>
        <v>0</v>
      </c>
      <c r="D473" s="180" t="e">
        <f>'ES Data Entry'!#REF!</f>
        <v>#REF!</v>
      </c>
      <c r="E473" t="str" cm="1">
        <f t="array" ref="E473">_xlfn.IFS('ES Data Entry'!G474=0,"Kindergarten",'ES Data Entry'!G474=1,"1st Grade",'ES Data Entry'!G474=2,"2nd Grade",'ES Data Entry'!G474=3,"3rd Grade",'ES Data Entry'!G474=4,"4th Grade",'ES Data Entry'!G474=5,"5th Grade")</f>
        <v>Kindergarten</v>
      </c>
      <c r="F473" t="e">
        <f>'ES Data Entry'!#REF!</f>
        <v>#REF!</v>
      </c>
      <c r="G473" t="e" cm="1">
        <f t="array" ref="G473">_xlfn.IFS('ES Data Entry'!L474=2, "Virtual", 'ES Data Entry'!L474=1, "In-person",'ES Data Entry'!L474=3, "Hybrid")</f>
        <v>#N/A</v>
      </c>
      <c r="H473" t="e" cm="1">
        <f t="array" ref="H473">_xlfn.IFS('ES Data Entry'!H474= 1, "American Indian/Alaskan Native", 'ES Data Entry'!H474= 2, "Asian", 'ES Data Entry'!H474= 3, "Native Hawaiian/Pacific Islander", 'ES Data Entry'!H474= 4, "Black/African American",'ES Data Entry'!H474= 5,  "White", 'ES Data Entry'!H474= 6, "Other", 'ES Data Entry'!H474= 7, "Two races or more", 'ES Data Entry'!H474= 8, "Unknown")</f>
        <v>#N/A</v>
      </c>
      <c r="I473" t="e" cm="1">
        <f t="array" ref="I473">_xlfn.IFS('ES Data Entry'!I474=1, "Hispanic/Latino", 'ES Data Entry'!I474=2, "Not Hispanic/Latino", 'ES Data Entry'!I474=3, "Other")</f>
        <v>#N/A</v>
      </c>
      <c r="J473" t="e" cm="1">
        <f t="array" ref="J473">_xlfn.IFS('ES Data Entry'!J474= 1, "Male", 'ES Data Entry'!J474= 2, "Female", 'ES Data Entry'!J474= 3, "Transgender Male", 'ES Data Entry'!J474= 4, "Transgender Female",'ES Data Entry'!J474= 5, "Non-binary", 'ES Data Entry'!J474= 6, "Other", 'ES Data Entry'!J474= 7, "Unknown")</f>
        <v>#N/A</v>
      </c>
      <c r="K473" s="180">
        <f>'ES Data Entry'!K474</f>
        <v>0</v>
      </c>
      <c r="L473" s="291" t="e">
        <f>'ES Data Entry'!#REF!</f>
        <v>#REF!</v>
      </c>
      <c r="M473" t="e">
        <f>'ES Raw Data'!N476</f>
        <v>#DIV/0!</v>
      </c>
      <c r="N473" t="e">
        <f>'ES Raw Data'!O476</f>
        <v>#DIV/0!</v>
      </c>
      <c r="O473" t="e">
        <f>'ES Raw Data'!P476</f>
        <v>#DIV/0!</v>
      </c>
      <c r="P473" t="e">
        <f>'ES Raw Data'!Q476</f>
        <v>#DIV/0!</v>
      </c>
      <c r="Q473" t="e">
        <f>'ES Raw Data'!R476</f>
        <v>#DIV/0!</v>
      </c>
      <c r="R473" t="e">
        <f>'ES Raw Data'!S476</f>
        <v>#DIV/0!</v>
      </c>
      <c r="S473" t="e">
        <f>'ES Raw Data'!T476</f>
        <v>#DIV/0!</v>
      </c>
      <c r="T473" t="e">
        <f>'ES Raw Data'!U476</f>
        <v>#DIV/0!</v>
      </c>
      <c r="U473" t="e">
        <f>'ES Raw Data'!V476</f>
        <v>#DIV/0!</v>
      </c>
      <c r="V473" t="e">
        <f>'ES Raw Data'!W476</f>
        <v>#DIV/0!</v>
      </c>
    </row>
    <row r="474" spans="1:22">
      <c r="A474">
        <f>'ES Data Entry'!D475</f>
        <v>0</v>
      </c>
      <c r="B474">
        <f>'ES Data Entry'!E475</f>
        <v>0</v>
      </c>
      <c r="C474">
        <f>'ES Data Entry'!F475</f>
        <v>0</v>
      </c>
      <c r="D474" s="180" t="e">
        <f>'ES Data Entry'!#REF!</f>
        <v>#REF!</v>
      </c>
      <c r="E474" t="str" cm="1">
        <f t="array" ref="E474">_xlfn.IFS('ES Data Entry'!G475=0,"Kindergarten",'ES Data Entry'!G475=1,"1st Grade",'ES Data Entry'!G475=2,"2nd Grade",'ES Data Entry'!G475=3,"3rd Grade",'ES Data Entry'!G475=4,"4th Grade",'ES Data Entry'!G475=5,"5th Grade")</f>
        <v>Kindergarten</v>
      </c>
      <c r="F474" t="e">
        <f>'ES Data Entry'!#REF!</f>
        <v>#REF!</v>
      </c>
      <c r="G474" t="e" cm="1">
        <f t="array" ref="G474">_xlfn.IFS('ES Data Entry'!L475=2, "Virtual", 'ES Data Entry'!L475=1, "In-person",'ES Data Entry'!L475=3, "Hybrid")</f>
        <v>#N/A</v>
      </c>
      <c r="H474" t="e" cm="1">
        <f t="array" ref="H474">_xlfn.IFS('ES Data Entry'!H475= 1, "American Indian/Alaskan Native", 'ES Data Entry'!H475= 2, "Asian", 'ES Data Entry'!H475= 3, "Native Hawaiian/Pacific Islander", 'ES Data Entry'!H475= 4, "Black/African American",'ES Data Entry'!H475= 5,  "White", 'ES Data Entry'!H475= 6, "Other", 'ES Data Entry'!H475= 7, "Two races or more", 'ES Data Entry'!H475= 8, "Unknown")</f>
        <v>#N/A</v>
      </c>
      <c r="I474" t="e" cm="1">
        <f t="array" ref="I474">_xlfn.IFS('ES Data Entry'!I475=1, "Hispanic/Latino", 'ES Data Entry'!I475=2, "Not Hispanic/Latino", 'ES Data Entry'!I475=3, "Other")</f>
        <v>#N/A</v>
      </c>
      <c r="J474" t="e" cm="1">
        <f t="array" ref="J474">_xlfn.IFS('ES Data Entry'!J475= 1, "Male", 'ES Data Entry'!J475= 2, "Female", 'ES Data Entry'!J475= 3, "Transgender Male", 'ES Data Entry'!J475= 4, "Transgender Female",'ES Data Entry'!J475= 5, "Non-binary", 'ES Data Entry'!J475= 6, "Other", 'ES Data Entry'!J475= 7, "Unknown")</f>
        <v>#N/A</v>
      </c>
      <c r="K474" s="180">
        <f>'ES Data Entry'!K475</f>
        <v>0</v>
      </c>
      <c r="L474" s="291" t="e">
        <f>'ES Data Entry'!#REF!</f>
        <v>#REF!</v>
      </c>
      <c r="M474" t="e">
        <f>'ES Raw Data'!N477</f>
        <v>#DIV/0!</v>
      </c>
      <c r="N474" t="e">
        <f>'ES Raw Data'!O477</f>
        <v>#DIV/0!</v>
      </c>
      <c r="O474" t="e">
        <f>'ES Raw Data'!P477</f>
        <v>#DIV/0!</v>
      </c>
      <c r="P474" t="e">
        <f>'ES Raw Data'!Q477</f>
        <v>#DIV/0!</v>
      </c>
      <c r="Q474" t="e">
        <f>'ES Raw Data'!R477</f>
        <v>#DIV/0!</v>
      </c>
      <c r="R474" t="e">
        <f>'ES Raw Data'!S477</f>
        <v>#DIV/0!</v>
      </c>
      <c r="S474" t="e">
        <f>'ES Raw Data'!T477</f>
        <v>#DIV/0!</v>
      </c>
      <c r="T474" t="e">
        <f>'ES Raw Data'!U477</f>
        <v>#DIV/0!</v>
      </c>
      <c r="U474" t="e">
        <f>'ES Raw Data'!V477</f>
        <v>#DIV/0!</v>
      </c>
      <c r="V474" t="e">
        <f>'ES Raw Data'!W477</f>
        <v>#DIV/0!</v>
      </c>
    </row>
    <row r="475" spans="1:22">
      <c r="A475">
        <f>'ES Data Entry'!D476</f>
        <v>0</v>
      </c>
      <c r="B475">
        <f>'ES Data Entry'!E476</f>
        <v>0</v>
      </c>
      <c r="C475">
        <f>'ES Data Entry'!F476</f>
        <v>0</v>
      </c>
      <c r="D475" s="180" t="e">
        <f>'ES Data Entry'!#REF!</f>
        <v>#REF!</v>
      </c>
      <c r="E475" t="str" cm="1">
        <f t="array" ref="E475">_xlfn.IFS('ES Data Entry'!G476=0,"Kindergarten",'ES Data Entry'!G476=1,"1st Grade",'ES Data Entry'!G476=2,"2nd Grade",'ES Data Entry'!G476=3,"3rd Grade",'ES Data Entry'!G476=4,"4th Grade",'ES Data Entry'!G476=5,"5th Grade")</f>
        <v>Kindergarten</v>
      </c>
      <c r="F475" t="e">
        <f>'ES Data Entry'!#REF!</f>
        <v>#REF!</v>
      </c>
      <c r="G475" t="e" cm="1">
        <f t="array" ref="G475">_xlfn.IFS('ES Data Entry'!L476=2, "Virtual", 'ES Data Entry'!L476=1, "In-person",'ES Data Entry'!L476=3, "Hybrid")</f>
        <v>#N/A</v>
      </c>
      <c r="H475" t="e" cm="1">
        <f t="array" ref="H475">_xlfn.IFS('ES Data Entry'!H476= 1, "American Indian/Alaskan Native", 'ES Data Entry'!H476= 2, "Asian", 'ES Data Entry'!H476= 3, "Native Hawaiian/Pacific Islander", 'ES Data Entry'!H476= 4, "Black/African American",'ES Data Entry'!H476= 5,  "White", 'ES Data Entry'!H476= 6, "Other", 'ES Data Entry'!H476= 7, "Two races or more", 'ES Data Entry'!H476= 8, "Unknown")</f>
        <v>#N/A</v>
      </c>
      <c r="I475" t="e" cm="1">
        <f t="array" ref="I475">_xlfn.IFS('ES Data Entry'!I476=1, "Hispanic/Latino", 'ES Data Entry'!I476=2, "Not Hispanic/Latino", 'ES Data Entry'!I476=3, "Other")</f>
        <v>#N/A</v>
      </c>
      <c r="J475" t="e" cm="1">
        <f t="array" ref="J475">_xlfn.IFS('ES Data Entry'!J476= 1, "Male", 'ES Data Entry'!J476= 2, "Female", 'ES Data Entry'!J476= 3, "Transgender Male", 'ES Data Entry'!J476= 4, "Transgender Female",'ES Data Entry'!J476= 5, "Non-binary", 'ES Data Entry'!J476= 6, "Other", 'ES Data Entry'!J476= 7, "Unknown")</f>
        <v>#N/A</v>
      </c>
      <c r="K475" s="180">
        <f>'ES Data Entry'!K476</f>
        <v>0</v>
      </c>
      <c r="L475" s="291" t="e">
        <f>'ES Data Entry'!#REF!</f>
        <v>#REF!</v>
      </c>
      <c r="M475" t="e">
        <f>'ES Raw Data'!N478</f>
        <v>#DIV/0!</v>
      </c>
      <c r="N475" t="e">
        <f>'ES Raw Data'!O478</f>
        <v>#DIV/0!</v>
      </c>
      <c r="O475" t="e">
        <f>'ES Raw Data'!P478</f>
        <v>#DIV/0!</v>
      </c>
      <c r="P475" t="e">
        <f>'ES Raw Data'!Q478</f>
        <v>#DIV/0!</v>
      </c>
      <c r="Q475" t="e">
        <f>'ES Raw Data'!R478</f>
        <v>#DIV/0!</v>
      </c>
      <c r="R475" t="e">
        <f>'ES Raw Data'!S478</f>
        <v>#DIV/0!</v>
      </c>
      <c r="S475" t="e">
        <f>'ES Raw Data'!T478</f>
        <v>#DIV/0!</v>
      </c>
      <c r="T475" t="e">
        <f>'ES Raw Data'!U478</f>
        <v>#DIV/0!</v>
      </c>
      <c r="U475" t="e">
        <f>'ES Raw Data'!V478</f>
        <v>#DIV/0!</v>
      </c>
      <c r="V475" t="e">
        <f>'ES Raw Data'!W478</f>
        <v>#DIV/0!</v>
      </c>
    </row>
    <row r="476" spans="1:22">
      <c r="A476">
        <f>'ES Data Entry'!D477</f>
        <v>0</v>
      </c>
      <c r="B476">
        <f>'ES Data Entry'!E477</f>
        <v>0</v>
      </c>
      <c r="C476">
        <f>'ES Data Entry'!F477</f>
        <v>0</v>
      </c>
      <c r="D476" s="180" t="e">
        <f>'ES Data Entry'!#REF!</f>
        <v>#REF!</v>
      </c>
      <c r="E476" t="str" cm="1">
        <f t="array" ref="E476">_xlfn.IFS('ES Data Entry'!G477=0,"Kindergarten",'ES Data Entry'!G477=1,"1st Grade",'ES Data Entry'!G477=2,"2nd Grade",'ES Data Entry'!G477=3,"3rd Grade",'ES Data Entry'!G477=4,"4th Grade",'ES Data Entry'!G477=5,"5th Grade")</f>
        <v>Kindergarten</v>
      </c>
      <c r="F476" t="e">
        <f>'ES Data Entry'!#REF!</f>
        <v>#REF!</v>
      </c>
      <c r="G476" t="e" cm="1">
        <f t="array" ref="G476">_xlfn.IFS('ES Data Entry'!L477=2, "Virtual", 'ES Data Entry'!L477=1, "In-person",'ES Data Entry'!L477=3, "Hybrid")</f>
        <v>#N/A</v>
      </c>
      <c r="H476" t="e" cm="1">
        <f t="array" ref="H476">_xlfn.IFS('ES Data Entry'!H477= 1, "American Indian/Alaskan Native", 'ES Data Entry'!H477= 2, "Asian", 'ES Data Entry'!H477= 3, "Native Hawaiian/Pacific Islander", 'ES Data Entry'!H477= 4, "Black/African American",'ES Data Entry'!H477= 5,  "White", 'ES Data Entry'!H477= 6, "Other", 'ES Data Entry'!H477= 7, "Two races or more", 'ES Data Entry'!H477= 8, "Unknown")</f>
        <v>#N/A</v>
      </c>
      <c r="I476" t="e" cm="1">
        <f t="array" ref="I476">_xlfn.IFS('ES Data Entry'!I477=1, "Hispanic/Latino", 'ES Data Entry'!I477=2, "Not Hispanic/Latino", 'ES Data Entry'!I477=3, "Other")</f>
        <v>#N/A</v>
      </c>
      <c r="J476" t="e" cm="1">
        <f t="array" ref="J476">_xlfn.IFS('ES Data Entry'!J477= 1, "Male", 'ES Data Entry'!J477= 2, "Female", 'ES Data Entry'!J477= 3, "Transgender Male", 'ES Data Entry'!J477= 4, "Transgender Female",'ES Data Entry'!J477= 5, "Non-binary", 'ES Data Entry'!J477= 6, "Other", 'ES Data Entry'!J477= 7, "Unknown")</f>
        <v>#N/A</v>
      </c>
      <c r="K476" s="180">
        <f>'ES Data Entry'!K477</f>
        <v>0</v>
      </c>
      <c r="L476" s="291" t="e">
        <f>'ES Data Entry'!#REF!</f>
        <v>#REF!</v>
      </c>
      <c r="M476" t="e">
        <f>'ES Raw Data'!N479</f>
        <v>#DIV/0!</v>
      </c>
      <c r="N476" t="e">
        <f>'ES Raw Data'!O479</f>
        <v>#DIV/0!</v>
      </c>
      <c r="O476" t="e">
        <f>'ES Raw Data'!P479</f>
        <v>#DIV/0!</v>
      </c>
      <c r="P476" t="e">
        <f>'ES Raw Data'!Q479</f>
        <v>#DIV/0!</v>
      </c>
      <c r="Q476" t="e">
        <f>'ES Raw Data'!R479</f>
        <v>#DIV/0!</v>
      </c>
      <c r="R476" t="e">
        <f>'ES Raw Data'!S479</f>
        <v>#DIV/0!</v>
      </c>
      <c r="S476" t="e">
        <f>'ES Raw Data'!T479</f>
        <v>#DIV/0!</v>
      </c>
      <c r="T476" t="e">
        <f>'ES Raw Data'!U479</f>
        <v>#DIV/0!</v>
      </c>
      <c r="U476" t="e">
        <f>'ES Raw Data'!V479</f>
        <v>#DIV/0!</v>
      </c>
      <c r="V476" t="e">
        <f>'ES Raw Data'!W479</f>
        <v>#DIV/0!</v>
      </c>
    </row>
    <row r="477" spans="1:22">
      <c r="A477">
        <f>'ES Data Entry'!D478</f>
        <v>0</v>
      </c>
      <c r="B477">
        <f>'ES Data Entry'!E478</f>
        <v>0</v>
      </c>
      <c r="C477">
        <f>'ES Data Entry'!F478</f>
        <v>0</v>
      </c>
      <c r="D477" s="180" t="e">
        <f>'ES Data Entry'!#REF!</f>
        <v>#REF!</v>
      </c>
      <c r="E477" t="str" cm="1">
        <f t="array" ref="E477">_xlfn.IFS('ES Data Entry'!G478=0,"Kindergarten",'ES Data Entry'!G478=1,"1st Grade",'ES Data Entry'!G478=2,"2nd Grade",'ES Data Entry'!G478=3,"3rd Grade",'ES Data Entry'!G478=4,"4th Grade",'ES Data Entry'!G478=5,"5th Grade")</f>
        <v>Kindergarten</v>
      </c>
      <c r="F477" t="e">
        <f>'ES Data Entry'!#REF!</f>
        <v>#REF!</v>
      </c>
      <c r="G477" t="e" cm="1">
        <f t="array" ref="G477">_xlfn.IFS('ES Data Entry'!L478=2, "Virtual", 'ES Data Entry'!L478=1, "In-person",'ES Data Entry'!L478=3, "Hybrid")</f>
        <v>#N/A</v>
      </c>
      <c r="H477" t="e" cm="1">
        <f t="array" ref="H477">_xlfn.IFS('ES Data Entry'!H478= 1, "American Indian/Alaskan Native", 'ES Data Entry'!H478= 2, "Asian", 'ES Data Entry'!H478= 3, "Native Hawaiian/Pacific Islander", 'ES Data Entry'!H478= 4, "Black/African American",'ES Data Entry'!H478= 5,  "White", 'ES Data Entry'!H478= 6, "Other", 'ES Data Entry'!H478= 7, "Two races or more", 'ES Data Entry'!H478= 8, "Unknown")</f>
        <v>#N/A</v>
      </c>
      <c r="I477" t="e" cm="1">
        <f t="array" ref="I477">_xlfn.IFS('ES Data Entry'!I478=1, "Hispanic/Latino", 'ES Data Entry'!I478=2, "Not Hispanic/Latino", 'ES Data Entry'!I478=3, "Other")</f>
        <v>#N/A</v>
      </c>
      <c r="J477" t="e" cm="1">
        <f t="array" ref="J477">_xlfn.IFS('ES Data Entry'!J478= 1, "Male", 'ES Data Entry'!J478= 2, "Female", 'ES Data Entry'!J478= 3, "Transgender Male", 'ES Data Entry'!J478= 4, "Transgender Female",'ES Data Entry'!J478= 5, "Non-binary", 'ES Data Entry'!J478= 6, "Other", 'ES Data Entry'!J478= 7, "Unknown")</f>
        <v>#N/A</v>
      </c>
      <c r="K477" s="180">
        <f>'ES Data Entry'!K478</f>
        <v>0</v>
      </c>
      <c r="L477" s="291" t="e">
        <f>'ES Data Entry'!#REF!</f>
        <v>#REF!</v>
      </c>
      <c r="M477" t="e">
        <f>'ES Raw Data'!N480</f>
        <v>#DIV/0!</v>
      </c>
      <c r="N477" t="e">
        <f>'ES Raw Data'!O480</f>
        <v>#DIV/0!</v>
      </c>
      <c r="O477" t="e">
        <f>'ES Raw Data'!P480</f>
        <v>#DIV/0!</v>
      </c>
      <c r="P477" t="e">
        <f>'ES Raw Data'!Q480</f>
        <v>#DIV/0!</v>
      </c>
      <c r="Q477" t="e">
        <f>'ES Raw Data'!R480</f>
        <v>#DIV/0!</v>
      </c>
      <c r="R477" t="e">
        <f>'ES Raw Data'!S480</f>
        <v>#DIV/0!</v>
      </c>
      <c r="S477" t="e">
        <f>'ES Raw Data'!T480</f>
        <v>#DIV/0!</v>
      </c>
      <c r="T477" t="e">
        <f>'ES Raw Data'!U480</f>
        <v>#DIV/0!</v>
      </c>
      <c r="U477" t="e">
        <f>'ES Raw Data'!V480</f>
        <v>#DIV/0!</v>
      </c>
      <c r="V477" t="e">
        <f>'ES Raw Data'!W480</f>
        <v>#DIV/0!</v>
      </c>
    </row>
    <row r="478" spans="1:22">
      <c r="A478">
        <f>'ES Data Entry'!D479</f>
        <v>0</v>
      </c>
      <c r="B478">
        <f>'ES Data Entry'!E479</f>
        <v>0</v>
      </c>
      <c r="C478">
        <f>'ES Data Entry'!F479</f>
        <v>0</v>
      </c>
      <c r="D478" s="180" t="e">
        <f>'ES Data Entry'!#REF!</f>
        <v>#REF!</v>
      </c>
      <c r="E478" t="str" cm="1">
        <f t="array" ref="E478">_xlfn.IFS('ES Data Entry'!G479=0,"Kindergarten",'ES Data Entry'!G479=1,"1st Grade",'ES Data Entry'!G479=2,"2nd Grade",'ES Data Entry'!G479=3,"3rd Grade",'ES Data Entry'!G479=4,"4th Grade",'ES Data Entry'!G479=5,"5th Grade")</f>
        <v>Kindergarten</v>
      </c>
      <c r="F478" t="e">
        <f>'ES Data Entry'!#REF!</f>
        <v>#REF!</v>
      </c>
      <c r="G478" t="e" cm="1">
        <f t="array" ref="G478">_xlfn.IFS('ES Data Entry'!L479=2, "Virtual", 'ES Data Entry'!L479=1, "In-person",'ES Data Entry'!L479=3, "Hybrid")</f>
        <v>#N/A</v>
      </c>
      <c r="H478" t="e" cm="1">
        <f t="array" ref="H478">_xlfn.IFS('ES Data Entry'!H479= 1, "American Indian/Alaskan Native", 'ES Data Entry'!H479= 2, "Asian", 'ES Data Entry'!H479= 3, "Native Hawaiian/Pacific Islander", 'ES Data Entry'!H479= 4, "Black/African American",'ES Data Entry'!H479= 5,  "White", 'ES Data Entry'!H479= 6, "Other", 'ES Data Entry'!H479= 7, "Two races or more", 'ES Data Entry'!H479= 8, "Unknown")</f>
        <v>#N/A</v>
      </c>
      <c r="I478" t="e" cm="1">
        <f t="array" ref="I478">_xlfn.IFS('ES Data Entry'!I479=1, "Hispanic/Latino", 'ES Data Entry'!I479=2, "Not Hispanic/Latino", 'ES Data Entry'!I479=3, "Other")</f>
        <v>#N/A</v>
      </c>
      <c r="J478" t="e" cm="1">
        <f t="array" ref="J478">_xlfn.IFS('ES Data Entry'!J479= 1, "Male", 'ES Data Entry'!J479= 2, "Female", 'ES Data Entry'!J479= 3, "Transgender Male", 'ES Data Entry'!J479= 4, "Transgender Female",'ES Data Entry'!J479= 5, "Non-binary", 'ES Data Entry'!J479= 6, "Other", 'ES Data Entry'!J479= 7, "Unknown")</f>
        <v>#N/A</v>
      </c>
      <c r="K478" s="180">
        <f>'ES Data Entry'!K479</f>
        <v>0</v>
      </c>
      <c r="L478" s="291" t="e">
        <f>'ES Data Entry'!#REF!</f>
        <v>#REF!</v>
      </c>
      <c r="M478" t="e">
        <f>'ES Raw Data'!N481</f>
        <v>#DIV/0!</v>
      </c>
      <c r="N478" t="e">
        <f>'ES Raw Data'!O481</f>
        <v>#DIV/0!</v>
      </c>
      <c r="O478" t="e">
        <f>'ES Raw Data'!P481</f>
        <v>#DIV/0!</v>
      </c>
      <c r="P478" t="e">
        <f>'ES Raw Data'!Q481</f>
        <v>#DIV/0!</v>
      </c>
      <c r="Q478" t="e">
        <f>'ES Raw Data'!R481</f>
        <v>#DIV/0!</v>
      </c>
      <c r="R478" t="e">
        <f>'ES Raw Data'!S481</f>
        <v>#DIV/0!</v>
      </c>
      <c r="S478" t="e">
        <f>'ES Raw Data'!T481</f>
        <v>#DIV/0!</v>
      </c>
      <c r="T478" t="e">
        <f>'ES Raw Data'!U481</f>
        <v>#DIV/0!</v>
      </c>
      <c r="U478" t="e">
        <f>'ES Raw Data'!V481</f>
        <v>#DIV/0!</v>
      </c>
      <c r="V478" t="e">
        <f>'ES Raw Data'!W481</f>
        <v>#DIV/0!</v>
      </c>
    </row>
    <row r="479" spans="1:22">
      <c r="A479">
        <f>'ES Data Entry'!D480</f>
        <v>0</v>
      </c>
      <c r="B479">
        <f>'ES Data Entry'!E480</f>
        <v>0</v>
      </c>
      <c r="C479">
        <f>'ES Data Entry'!F480</f>
        <v>0</v>
      </c>
      <c r="D479" s="180" t="e">
        <f>'ES Data Entry'!#REF!</f>
        <v>#REF!</v>
      </c>
      <c r="E479" t="str" cm="1">
        <f t="array" ref="E479">_xlfn.IFS('ES Data Entry'!G480=0,"Kindergarten",'ES Data Entry'!G480=1,"1st Grade",'ES Data Entry'!G480=2,"2nd Grade",'ES Data Entry'!G480=3,"3rd Grade",'ES Data Entry'!G480=4,"4th Grade",'ES Data Entry'!G480=5,"5th Grade")</f>
        <v>Kindergarten</v>
      </c>
      <c r="F479" t="e">
        <f>'ES Data Entry'!#REF!</f>
        <v>#REF!</v>
      </c>
      <c r="G479" t="e" cm="1">
        <f t="array" ref="G479">_xlfn.IFS('ES Data Entry'!L480=2, "Virtual", 'ES Data Entry'!L480=1, "In-person",'ES Data Entry'!L480=3, "Hybrid")</f>
        <v>#N/A</v>
      </c>
      <c r="H479" t="e" cm="1">
        <f t="array" ref="H479">_xlfn.IFS('ES Data Entry'!H480= 1, "American Indian/Alaskan Native", 'ES Data Entry'!H480= 2, "Asian", 'ES Data Entry'!H480= 3, "Native Hawaiian/Pacific Islander", 'ES Data Entry'!H480= 4, "Black/African American",'ES Data Entry'!H480= 5,  "White", 'ES Data Entry'!H480= 6, "Other", 'ES Data Entry'!H480= 7, "Two races or more", 'ES Data Entry'!H480= 8, "Unknown")</f>
        <v>#N/A</v>
      </c>
      <c r="I479" t="e" cm="1">
        <f t="array" ref="I479">_xlfn.IFS('ES Data Entry'!I480=1, "Hispanic/Latino", 'ES Data Entry'!I480=2, "Not Hispanic/Latino", 'ES Data Entry'!I480=3, "Other")</f>
        <v>#N/A</v>
      </c>
      <c r="J479" t="e" cm="1">
        <f t="array" ref="J479">_xlfn.IFS('ES Data Entry'!J480= 1, "Male", 'ES Data Entry'!J480= 2, "Female", 'ES Data Entry'!J480= 3, "Transgender Male", 'ES Data Entry'!J480= 4, "Transgender Female",'ES Data Entry'!J480= 5, "Non-binary", 'ES Data Entry'!J480= 6, "Other", 'ES Data Entry'!J480= 7, "Unknown")</f>
        <v>#N/A</v>
      </c>
      <c r="K479" s="180">
        <f>'ES Data Entry'!K480</f>
        <v>0</v>
      </c>
      <c r="L479" s="291" t="e">
        <f>'ES Data Entry'!#REF!</f>
        <v>#REF!</v>
      </c>
      <c r="M479" t="e">
        <f>'ES Raw Data'!N482</f>
        <v>#DIV/0!</v>
      </c>
      <c r="N479" t="e">
        <f>'ES Raw Data'!O482</f>
        <v>#DIV/0!</v>
      </c>
      <c r="O479" t="e">
        <f>'ES Raw Data'!P482</f>
        <v>#DIV/0!</v>
      </c>
      <c r="P479" t="e">
        <f>'ES Raw Data'!Q482</f>
        <v>#DIV/0!</v>
      </c>
      <c r="Q479" t="e">
        <f>'ES Raw Data'!R482</f>
        <v>#DIV/0!</v>
      </c>
      <c r="R479" t="e">
        <f>'ES Raw Data'!S482</f>
        <v>#DIV/0!</v>
      </c>
      <c r="S479" t="e">
        <f>'ES Raw Data'!T482</f>
        <v>#DIV/0!</v>
      </c>
      <c r="T479" t="e">
        <f>'ES Raw Data'!U482</f>
        <v>#DIV/0!</v>
      </c>
      <c r="U479" t="e">
        <f>'ES Raw Data'!V482</f>
        <v>#DIV/0!</v>
      </c>
      <c r="V479" t="e">
        <f>'ES Raw Data'!W482</f>
        <v>#DIV/0!</v>
      </c>
    </row>
    <row r="480" spans="1:22">
      <c r="A480">
        <f>'ES Data Entry'!D481</f>
        <v>0</v>
      </c>
      <c r="B480">
        <f>'ES Data Entry'!E481</f>
        <v>0</v>
      </c>
      <c r="C480">
        <f>'ES Data Entry'!F481</f>
        <v>0</v>
      </c>
      <c r="D480" s="180" t="e">
        <f>'ES Data Entry'!#REF!</f>
        <v>#REF!</v>
      </c>
      <c r="E480" t="str" cm="1">
        <f t="array" ref="E480">_xlfn.IFS('ES Data Entry'!G481=0,"Kindergarten",'ES Data Entry'!G481=1,"1st Grade",'ES Data Entry'!G481=2,"2nd Grade",'ES Data Entry'!G481=3,"3rd Grade",'ES Data Entry'!G481=4,"4th Grade",'ES Data Entry'!G481=5,"5th Grade")</f>
        <v>Kindergarten</v>
      </c>
      <c r="F480" t="e">
        <f>'ES Data Entry'!#REF!</f>
        <v>#REF!</v>
      </c>
      <c r="G480" t="e" cm="1">
        <f t="array" ref="G480">_xlfn.IFS('ES Data Entry'!L481=2, "Virtual", 'ES Data Entry'!L481=1, "In-person",'ES Data Entry'!L481=3, "Hybrid")</f>
        <v>#N/A</v>
      </c>
      <c r="H480" t="e" cm="1">
        <f t="array" ref="H480">_xlfn.IFS('ES Data Entry'!H481= 1, "American Indian/Alaskan Native", 'ES Data Entry'!H481= 2, "Asian", 'ES Data Entry'!H481= 3, "Native Hawaiian/Pacific Islander", 'ES Data Entry'!H481= 4, "Black/African American",'ES Data Entry'!H481= 5,  "White", 'ES Data Entry'!H481= 6, "Other", 'ES Data Entry'!H481= 7, "Two races or more", 'ES Data Entry'!H481= 8, "Unknown")</f>
        <v>#N/A</v>
      </c>
      <c r="I480" t="e" cm="1">
        <f t="array" ref="I480">_xlfn.IFS('ES Data Entry'!I481=1, "Hispanic/Latino", 'ES Data Entry'!I481=2, "Not Hispanic/Latino", 'ES Data Entry'!I481=3, "Other")</f>
        <v>#N/A</v>
      </c>
      <c r="J480" t="e" cm="1">
        <f t="array" ref="J480">_xlfn.IFS('ES Data Entry'!J481= 1, "Male", 'ES Data Entry'!J481= 2, "Female", 'ES Data Entry'!J481= 3, "Transgender Male", 'ES Data Entry'!J481= 4, "Transgender Female",'ES Data Entry'!J481= 5, "Non-binary", 'ES Data Entry'!J481= 6, "Other", 'ES Data Entry'!J481= 7, "Unknown")</f>
        <v>#N/A</v>
      </c>
      <c r="K480" s="180">
        <f>'ES Data Entry'!K481</f>
        <v>0</v>
      </c>
      <c r="L480" s="291" t="e">
        <f>'ES Data Entry'!#REF!</f>
        <v>#REF!</v>
      </c>
      <c r="M480" t="e">
        <f>'ES Raw Data'!N483</f>
        <v>#DIV/0!</v>
      </c>
      <c r="N480" t="e">
        <f>'ES Raw Data'!O483</f>
        <v>#DIV/0!</v>
      </c>
      <c r="O480" t="e">
        <f>'ES Raw Data'!P483</f>
        <v>#DIV/0!</v>
      </c>
      <c r="P480" t="e">
        <f>'ES Raw Data'!Q483</f>
        <v>#DIV/0!</v>
      </c>
      <c r="Q480" t="e">
        <f>'ES Raw Data'!R483</f>
        <v>#DIV/0!</v>
      </c>
      <c r="R480" t="e">
        <f>'ES Raw Data'!S483</f>
        <v>#DIV/0!</v>
      </c>
      <c r="S480" t="e">
        <f>'ES Raw Data'!T483</f>
        <v>#DIV/0!</v>
      </c>
      <c r="T480" t="e">
        <f>'ES Raw Data'!U483</f>
        <v>#DIV/0!</v>
      </c>
      <c r="U480" t="e">
        <f>'ES Raw Data'!V483</f>
        <v>#DIV/0!</v>
      </c>
      <c r="V480" t="e">
        <f>'ES Raw Data'!W483</f>
        <v>#DIV/0!</v>
      </c>
    </row>
    <row r="481" spans="1:22">
      <c r="A481">
        <f>'ES Data Entry'!D482</f>
        <v>0</v>
      </c>
      <c r="B481">
        <f>'ES Data Entry'!E482</f>
        <v>0</v>
      </c>
      <c r="C481">
        <f>'ES Data Entry'!F482</f>
        <v>0</v>
      </c>
      <c r="D481" s="180" t="e">
        <f>'ES Data Entry'!#REF!</f>
        <v>#REF!</v>
      </c>
      <c r="E481" t="str" cm="1">
        <f t="array" ref="E481">_xlfn.IFS('ES Data Entry'!G482=0,"Kindergarten",'ES Data Entry'!G482=1,"1st Grade",'ES Data Entry'!G482=2,"2nd Grade",'ES Data Entry'!G482=3,"3rd Grade",'ES Data Entry'!G482=4,"4th Grade",'ES Data Entry'!G482=5,"5th Grade")</f>
        <v>Kindergarten</v>
      </c>
      <c r="F481" t="e">
        <f>'ES Data Entry'!#REF!</f>
        <v>#REF!</v>
      </c>
      <c r="G481" t="e" cm="1">
        <f t="array" ref="G481">_xlfn.IFS('ES Data Entry'!L482=2, "Virtual", 'ES Data Entry'!L482=1, "In-person",'ES Data Entry'!L482=3, "Hybrid")</f>
        <v>#N/A</v>
      </c>
      <c r="H481" t="e" cm="1">
        <f t="array" ref="H481">_xlfn.IFS('ES Data Entry'!H482= 1, "American Indian/Alaskan Native", 'ES Data Entry'!H482= 2, "Asian", 'ES Data Entry'!H482= 3, "Native Hawaiian/Pacific Islander", 'ES Data Entry'!H482= 4, "Black/African American",'ES Data Entry'!H482= 5,  "White", 'ES Data Entry'!H482= 6, "Other", 'ES Data Entry'!H482= 7, "Two races or more", 'ES Data Entry'!H482= 8, "Unknown")</f>
        <v>#N/A</v>
      </c>
      <c r="I481" t="e" cm="1">
        <f t="array" ref="I481">_xlfn.IFS('ES Data Entry'!I482=1, "Hispanic/Latino", 'ES Data Entry'!I482=2, "Not Hispanic/Latino", 'ES Data Entry'!I482=3, "Other")</f>
        <v>#N/A</v>
      </c>
      <c r="J481" t="e" cm="1">
        <f t="array" ref="J481">_xlfn.IFS('ES Data Entry'!J482= 1, "Male", 'ES Data Entry'!J482= 2, "Female", 'ES Data Entry'!J482= 3, "Transgender Male", 'ES Data Entry'!J482= 4, "Transgender Female",'ES Data Entry'!J482= 5, "Non-binary", 'ES Data Entry'!J482= 6, "Other", 'ES Data Entry'!J482= 7, "Unknown")</f>
        <v>#N/A</v>
      </c>
      <c r="K481" s="180">
        <f>'ES Data Entry'!K482</f>
        <v>0</v>
      </c>
      <c r="L481" s="291" t="e">
        <f>'ES Data Entry'!#REF!</f>
        <v>#REF!</v>
      </c>
      <c r="M481" t="e">
        <f>'ES Raw Data'!N484</f>
        <v>#DIV/0!</v>
      </c>
      <c r="N481" t="e">
        <f>'ES Raw Data'!O484</f>
        <v>#DIV/0!</v>
      </c>
      <c r="O481" t="e">
        <f>'ES Raw Data'!P484</f>
        <v>#DIV/0!</v>
      </c>
      <c r="P481" t="e">
        <f>'ES Raw Data'!Q484</f>
        <v>#DIV/0!</v>
      </c>
      <c r="Q481" t="e">
        <f>'ES Raw Data'!R484</f>
        <v>#DIV/0!</v>
      </c>
      <c r="R481" t="e">
        <f>'ES Raw Data'!S484</f>
        <v>#DIV/0!</v>
      </c>
      <c r="S481" t="e">
        <f>'ES Raw Data'!T484</f>
        <v>#DIV/0!</v>
      </c>
      <c r="T481" t="e">
        <f>'ES Raw Data'!U484</f>
        <v>#DIV/0!</v>
      </c>
      <c r="U481" t="e">
        <f>'ES Raw Data'!V484</f>
        <v>#DIV/0!</v>
      </c>
      <c r="V481" t="e">
        <f>'ES Raw Data'!W484</f>
        <v>#DIV/0!</v>
      </c>
    </row>
    <row r="482" spans="1:22">
      <c r="A482">
        <f>'ES Data Entry'!D483</f>
        <v>0</v>
      </c>
      <c r="B482">
        <f>'ES Data Entry'!E483</f>
        <v>0</v>
      </c>
      <c r="C482">
        <f>'ES Data Entry'!F483</f>
        <v>0</v>
      </c>
      <c r="D482" s="180" t="e">
        <f>'ES Data Entry'!#REF!</f>
        <v>#REF!</v>
      </c>
      <c r="E482" t="str" cm="1">
        <f t="array" ref="E482">_xlfn.IFS('ES Data Entry'!G483=0,"Kindergarten",'ES Data Entry'!G483=1,"1st Grade",'ES Data Entry'!G483=2,"2nd Grade",'ES Data Entry'!G483=3,"3rd Grade",'ES Data Entry'!G483=4,"4th Grade",'ES Data Entry'!G483=5,"5th Grade")</f>
        <v>Kindergarten</v>
      </c>
      <c r="F482" t="e">
        <f>'ES Data Entry'!#REF!</f>
        <v>#REF!</v>
      </c>
      <c r="G482" t="e" cm="1">
        <f t="array" ref="G482">_xlfn.IFS('ES Data Entry'!L483=2, "Virtual", 'ES Data Entry'!L483=1, "In-person",'ES Data Entry'!L483=3, "Hybrid")</f>
        <v>#N/A</v>
      </c>
      <c r="H482" t="e" cm="1">
        <f t="array" ref="H482">_xlfn.IFS('ES Data Entry'!H483= 1, "American Indian/Alaskan Native", 'ES Data Entry'!H483= 2, "Asian", 'ES Data Entry'!H483= 3, "Native Hawaiian/Pacific Islander", 'ES Data Entry'!H483= 4, "Black/African American",'ES Data Entry'!H483= 5,  "White", 'ES Data Entry'!H483= 6, "Other", 'ES Data Entry'!H483= 7, "Two races or more", 'ES Data Entry'!H483= 8, "Unknown")</f>
        <v>#N/A</v>
      </c>
      <c r="I482" t="e" cm="1">
        <f t="array" ref="I482">_xlfn.IFS('ES Data Entry'!I483=1, "Hispanic/Latino", 'ES Data Entry'!I483=2, "Not Hispanic/Latino", 'ES Data Entry'!I483=3, "Other")</f>
        <v>#N/A</v>
      </c>
      <c r="J482" t="e" cm="1">
        <f t="array" ref="J482">_xlfn.IFS('ES Data Entry'!J483= 1, "Male", 'ES Data Entry'!J483= 2, "Female", 'ES Data Entry'!J483= 3, "Transgender Male", 'ES Data Entry'!J483= 4, "Transgender Female",'ES Data Entry'!J483= 5, "Non-binary", 'ES Data Entry'!J483= 6, "Other", 'ES Data Entry'!J483= 7, "Unknown")</f>
        <v>#N/A</v>
      </c>
      <c r="K482" s="180">
        <f>'ES Data Entry'!K483</f>
        <v>0</v>
      </c>
      <c r="L482" s="291" t="e">
        <f>'ES Data Entry'!#REF!</f>
        <v>#REF!</v>
      </c>
      <c r="M482" t="e">
        <f>'ES Raw Data'!N485</f>
        <v>#DIV/0!</v>
      </c>
      <c r="N482" t="e">
        <f>'ES Raw Data'!O485</f>
        <v>#DIV/0!</v>
      </c>
      <c r="O482" t="e">
        <f>'ES Raw Data'!P485</f>
        <v>#DIV/0!</v>
      </c>
      <c r="P482" t="e">
        <f>'ES Raw Data'!Q485</f>
        <v>#DIV/0!</v>
      </c>
      <c r="Q482" t="e">
        <f>'ES Raw Data'!R485</f>
        <v>#DIV/0!</v>
      </c>
      <c r="R482" t="e">
        <f>'ES Raw Data'!S485</f>
        <v>#DIV/0!</v>
      </c>
      <c r="S482" t="e">
        <f>'ES Raw Data'!T485</f>
        <v>#DIV/0!</v>
      </c>
      <c r="T482" t="e">
        <f>'ES Raw Data'!U485</f>
        <v>#DIV/0!</v>
      </c>
      <c r="U482" t="e">
        <f>'ES Raw Data'!V485</f>
        <v>#DIV/0!</v>
      </c>
      <c r="V482" t="e">
        <f>'ES Raw Data'!W485</f>
        <v>#DIV/0!</v>
      </c>
    </row>
    <row r="483" spans="1:22">
      <c r="A483">
        <f>'ES Data Entry'!D484</f>
        <v>0</v>
      </c>
      <c r="B483">
        <f>'ES Data Entry'!E484</f>
        <v>0</v>
      </c>
      <c r="C483">
        <f>'ES Data Entry'!F484</f>
        <v>0</v>
      </c>
      <c r="D483" s="180" t="e">
        <f>'ES Data Entry'!#REF!</f>
        <v>#REF!</v>
      </c>
      <c r="E483" t="str" cm="1">
        <f t="array" ref="E483">_xlfn.IFS('ES Data Entry'!G484=0,"Kindergarten",'ES Data Entry'!G484=1,"1st Grade",'ES Data Entry'!G484=2,"2nd Grade",'ES Data Entry'!G484=3,"3rd Grade",'ES Data Entry'!G484=4,"4th Grade",'ES Data Entry'!G484=5,"5th Grade")</f>
        <v>Kindergarten</v>
      </c>
      <c r="F483" t="e">
        <f>'ES Data Entry'!#REF!</f>
        <v>#REF!</v>
      </c>
      <c r="G483" t="e" cm="1">
        <f t="array" ref="G483">_xlfn.IFS('ES Data Entry'!L484=2, "Virtual", 'ES Data Entry'!L484=1, "In-person",'ES Data Entry'!L484=3, "Hybrid")</f>
        <v>#N/A</v>
      </c>
      <c r="H483" t="e" cm="1">
        <f t="array" ref="H483">_xlfn.IFS('ES Data Entry'!H484= 1, "American Indian/Alaskan Native", 'ES Data Entry'!H484= 2, "Asian", 'ES Data Entry'!H484= 3, "Native Hawaiian/Pacific Islander", 'ES Data Entry'!H484= 4, "Black/African American",'ES Data Entry'!H484= 5,  "White", 'ES Data Entry'!H484= 6, "Other", 'ES Data Entry'!H484= 7, "Two races or more", 'ES Data Entry'!H484= 8, "Unknown")</f>
        <v>#N/A</v>
      </c>
      <c r="I483" t="e" cm="1">
        <f t="array" ref="I483">_xlfn.IFS('ES Data Entry'!I484=1, "Hispanic/Latino", 'ES Data Entry'!I484=2, "Not Hispanic/Latino", 'ES Data Entry'!I484=3, "Other")</f>
        <v>#N/A</v>
      </c>
      <c r="J483" t="e" cm="1">
        <f t="array" ref="J483">_xlfn.IFS('ES Data Entry'!J484= 1, "Male", 'ES Data Entry'!J484= 2, "Female", 'ES Data Entry'!J484= 3, "Transgender Male", 'ES Data Entry'!J484= 4, "Transgender Female",'ES Data Entry'!J484= 5, "Non-binary", 'ES Data Entry'!J484= 6, "Other", 'ES Data Entry'!J484= 7, "Unknown")</f>
        <v>#N/A</v>
      </c>
      <c r="K483" s="180">
        <f>'ES Data Entry'!K484</f>
        <v>0</v>
      </c>
      <c r="L483" s="291" t="e">
        <f>'ES Data Entry'!#REF!</f>
        <v>#REF!</v>
      </c>
      <c r="M483" t="e">
        <f>'ES Raw Data'!N486</f>
        <v>#DIV/0!</v>
      </c>
      <c r="N483" t="e">
        <f>'ES Raw Data'!O486</f>
        <v>#DIV/0!</v>
      </c>
      <c r="O483" t="e">
        <f>'ES Raw Data'!P486</f>
        <v>#DIV/0!</v>
      </c>
      <c r="P483" t="e">
        <f>'ES Raw Data'!Q486</f>
        <v>#DIV/0!</v>
      </c>
      <c r="Q483" t="e">
        <f>'ES Raw Data'!R486</f>
        <v>#DIV/0!</v>
      </c>
      <c r="R483" t="e">
        <f>'ES Raw Data'!S486</f>
        <v>#DIV/0!</v>
      </c>
      <c r="S483" t="e">
        <f>'ES Raw Data'!T486</f>
        <v>#DIV/0!</v>
      </c>
      <c r="T483" t="e">
        <f>'ES Raw Data'!U486</f>
        <v>#DIV/0!</v>
      </c>
      <c r="U483" t="e">
        <f>'ES Raw Data'!V486</f>
        <v>#DIV/0!</v>
      </c>
      <c r="V483" t="e">
        <f>'ES Raw Data'!W486</f>
        <v>#DIV/0!</v>
      </c>
    </row>
    <row r="484" spans="1:22">
      <c r="A484">
        <f>'ES Data Entry'!D485</f>
        <v>0</v>
      </c>
      <c r="B484">
        <f>'ES Data Entry'!E485</f>
        <v>0</v>
      </c>
      <c r="C484">
        <f>'ES Data Entry'!F485</f>
        <v>0</v>
      </c>
      <c r="D484" s="180" t="e">
        <f>'ES Data Entry'!#REF!</f>
        <v>#REF!</v>
      </c>
      <c r="E484" t="str" cm="1">
        <f t="array" ref="E484">_xlfn.IFS('ES Data Entry'!G485=0,"Kindergarten",'ES Data Entry'!G485=1,"1st Grade",'ES Data Entry'!G485=2,"2nd Grade",'ES Data Entry'!G485=3,"3rd Grade",'ES Data Entry'!G485=4,"4th Grade",'ES Data Entry'!G485=5,"5th Grade")</f>
        <v>Kindergarten</v>
      </c>
      <c r="F484" t="e">
        <f>'ES Data Entry'!#REF!</f>
        <v>#REF!</v>
      </c>
      <c r="G484" t="e" cm="1">
        <f t="array" ref="G484">_xlfn.IFS('ES Data Entry'!L485=2, "Virtual", 'ES Data Entry'!L485=1, "In-person",'ES Data Entry'!L485=3, "Hybrid")</f>
        <v>#N/A</v>
      </c>
      <c r="H484" t="e" cm="1">
        <f t="array" ref="H484">_xlfn.IFS('ES Data Entry'!H485= 1, "American Indian/Alaskan Native", 'ES Data Entry'!H485= 2, "Asian", 'ES Data Entry'!H485= 3, "Native Hawaiian/Pacific Islander", 'ES Data Entry'!H485= 4, "Black/African American",'ES Data Entry'!H485= 5,  "White", 'ES Data Entry'!H485= 6, "Other", 'ES Data Entry'!H485= 7, "Two races or more", 'ES Data Entry'!H485= 8, "Unknown")</f>
        <v>#N/A</v>
      </c>
      <c r="I484" t="e" cm="1">
        <f t="array" ref="I484">_xlfn.IFS('ES Data Entry'!I485=1, "Hispanic/Latino", 'ES Data Entry'!I485=2, "Not Hispanic/Latino", 'ES Data Entry'!I485=3, "Other")</f>
        <v>#N/A</v>
      </c>
      <c r="J484" t="e" cm="1">
        <f t="array" ref="J484">_xlfn.IFS('ES Data Entry'!J485= 1, "Male", 'ES Data Entry'!J485= 2, "Female", 'ES Data Entry'!J485= 3, "Transgender Male", 'ES Data Entry'!J485= 4, "Transgender Female",'ES Data Entry'!J485= 5, "Non-binary", 'ES Data Entry'!J485= 6, "Other", 'ES Data Entry'!J485= 7, "Unknown")</f>
        <v>#N/A</v>
      </c>
      <c r="K484" s="180">
        <f>'ES Data Entry'!K485</f>
        <v>0</v>
      </c>
      <c r="L484" s="291" t="e">
        <f>'ES Data Entry'!#REF!</f>
        <v>#REF!</v>
      </c>
      <c r="M484" t="e">
        <f>'ES Raw Data'!N487</f>
        <v>#DIV/0!</v>
      </c>
      <c r="N484" t="e">
        <f>'ES Raw Data'!O487</f>
        <v>#DIV/0!</v>
      </c>
      <c r="O484" t="e">
        <f>'ES Raw Data'!P487</f>
        <v>#DIV/0!</v>
      </c>
      <c r="P484" t="e">
        <f>'ES Raw Data'!Q487</f>
        <v>#DIV/0!</v>
      </c>
      <c r="Q484" t="e">
        <f>'ES Raw Data'!R487</f>
        <v>#DIV/0!</v>
      </c>
      <c r="R484" t="e">
        <f>'ES Raw Data'!S487</f>
        <v>#DIV/0!</v>
      </c>
      <c r="S484" t="e">
        <f>'ES Raw Data'!T487</f>
        <v>#DIV/0!</v>
      </c>
      <c r="T484" t="e">
        <f>'ES Raw Data'!U487</f>
        <v>#DIV/0!</v>
      </c>
      <c r="U484" t="e">
        <f>'ES Raw Data'!V487</f>
        <v>#DIV/0!</v>
      </c>
      <c r="V484" t="e">
        <f>'ES Raw Data'!W487</f>
        <v>#DIV/0!</v>
      </c>
    </row>
    <row r="485" spans="1:22">
      <c r="A485">
        <f>'ES Data Entry'!D486</f>
        <v>0</v>
      </c>
      <c r="B485">
        <f>'ES Data Entry'!E486</f>
        <v>0</v>
      </c>
      <c r="C485">
        <f>'ES Data Entry'!F486</f>
        <v>0</v>
      </c>
      <c r="D485" s="180" t="e">
        <f>'ES Data Entry'!#REF!</f>
        <v>#REF!</v>
      </c>
      <c r="E485" t="str" cm="1">
        <f t="array" ref="E485">_xlfn.IFS('ES Data Entry'!G486=0,"Kindergarten",'ES Data Entry'!G486=1,"1st Grade",'ES Data Entry'!G486=2,"2nd Grade",'ES Data Entry'!G486=3,"3rd Grade",'ES Data Entry'!G486=4,"4th Grade",'ES Data Entry'!G486=5,"5th Grade")</f>
        <v>Kindergarten</v>
      </c>
      <c r="F485" t="e">
        <f>'ES Data Entry'!#REF!</f>
        <v>#REF!</v>
      </c>
      <c r="G485" t="e" cm="1">
        <f t="array" ref="G485">_xlfn.IFS('ES Data Entry'!L486=2, "Virtual", 'ES Data Entry'!L486=1, "In-person",'ES Data Entry'!L486=3, "Hybrid")</f>
        <v>#N/A</v>
      </c>
      <c r="H485" t="e" cm="1">
        <f t="array" ref="H485">_xlfn.IFS('ES Data Entry'!H486= 1, "American Indian/Alaskan Native", 'ES Data Entry'!H486= 2, "Asian", 'ES Data Entry'!H486= 3, "Native Hawaiian/Pacific Islander", 'ES Data Entry'!H486= 4, "Black/African American",'ES Data Entry'!H486= 5,  "White", 'ES Data Entry'!H486= 6, "Other", 'ES Data Entry'!H486= 7, "Two races or more", 'ES Data Entry'!H486= 8, "Unknown")</f>
        <v>#N/A</v>
      </c>
      <c r="I485" t="e" cm="1">
        <f t="array" ref="I485">_xlfn.IFS('ES Data Entry'!I486=1, "Hispanic/Latino", 'ES Data Entry'!I486=2, "Not Hispanic/Latino", 'ES Data Entry'!I486=3, "Other")</f>
        <v>#N/A</v>
      </c>
      <c r="J485" t="e" cm="1">
        <f t="array" ref="J485">_xlfn.IFS('ES Data Entry'!J486= 1, "Male", 'ES Data Entry'!J486= 2, "Female", 'ES Data Entry'!J486= 3, "Transgender Male", 'ES Data Entry'!J486= 4, "Transgender Female",'ES Data Entry'!J486= 5, "Non-binary", 'ES Data Entry'!J486= 6, "Other", 'ES Data Entry'!J486= 7, "Unknown")</f>
        <v>#N/A</v>
      </c>
      <c r="K485" s="180">
        <f>'ES Data Entry'!K486</f>
        <v>0</v>
      </c>
      <c r="L485" s="291" t="e">
        <f>'ES Data Entry'!#REF!</f>
        <v>#REF!</v>
      </c>
      <c r="M485" t="e">
        <f>'ES Raw Data'!N488</f>
        <v>#DIV/0!</v>
      </c>
      <c r="N485" t="e">
        <f>'ES Raw Data'!O488</f>
        <v>#DIV/0!</v>
      </c>
      <c r="O485" t="e">
        <f>'ES Raw Data'!P488</f>
        <v>#DIV/0!</v>
      </c>
      <c r="P485" t="e">
        <f>'ES Raw Data'!Q488</f>
        <v>#DIV/0!</v>
      </c>
      <c r="Q485" t="e">
        <f>'ES Raw Data'!R488</f>
        <v>#DIV/0!</v>
      </c>
      <c r="R485" t="e">
        <f>'ES Raw Data'!S488</f>
        <v>#DIV/0!</v>
      </c>
      <c r="S485" t="e">
        <f>'ES Raw Data'!T488</f>
        <v>#DIV/0!</v>
      </c>
      <c r="T485" t="e">
        <f>'ES Raw Data'!U488</f>
        <v>#DIV/0!</v>
      </c>
      <c r="U485" t="e">
        <f>'ES Raw Data'!V488</f>
        <v>#DIV/0!</v>
      </c>
      <c r="V485" t="e">
        <f>'ES Raw Data'!W488</f>
        <v>#DIV/0!</v>
      </c>
    </row>
    <row r="486" spans="1:22">
      <c r="A486">
        <f>'ES Data Entry'!D487</f>
        <v>0</v>
      </c>
      <c r="B486">
        <f>'ES Data Entry'!E487</f>
        <v>0</v>
      </c>
      <c r="C486">
        <f>'ES Data Entry'!F487</f>
        <v>0</v>
      </c>
      <c r="D486" s="180" t="e">
        <f>'ES Data Entry'!#REF!</f>
        <v>#REF!</v>
      </c>
      <c r="E486" t="str" cm="1">
        <f t="array" ref="E486">_xlfn.IFS('ES Data Entry'!G487=0,"Kindergarten",'ES Data Entry'!G487=1,"1st Grade",'ES Data Entry'!G487=2,"2nd Grade",'ES Data Entry'!G487=3,"3rd Grade",'ES Data Entry'!G487=4,"4th Grade",'ES Data Entry'!G487=5,"5th Grade")</f>
        <v>Kindergarten</v>
      </c>
      <c r="F486" t="e">
        <f>'ES Data Entry'!#REF!</f>
        <v>#REF!</v>
      </c>
      <c r="G486" t="e" cm="1">
        <f t="array" ref="G486">_xlfn.IFS('ES Data Entry'!L487=2, "Virtual", 'ES Data Entry'!L487=1, "In-person",'ES Data Entry'!L487=3, "Hybrid")</f>
        <v>#N/A</v>
      </c>
      <c r="H486" t="e" cm="1">
        <f t="array" ref="H486">_xlfn.IFS('ES Data Entry'!H487= 1, "American Indian/Alaskan Native", 'ES Data Entry'!H487= 2, "Asian", 'ES Data Entry'!H487= 3, "Native Hawaiian/Pacific Islander", 'ES Data Entry'!H487= 4, "Black/African American",'ES Data Entry'!H487= 5,  "White", 'ES Data Entry'!H487= 6, "Other", 'ES Data Entry'!H487= 7, "Two races or more", 'ES Data Entry'!H487= 8, "Unknown")</f>
        <v>#N/A</v>
      </c>
      <c r="I486" t="e" cm="1">
        <f t="array" ref="I486">_xlfn.IFS('ES Data Entry'!I487=1, "Hispanic/Latino", 'ES Data Entry'!I487=2, "Not Hispanic/Latino", 'ES Data Entry'!I487=3, "Other")</f>
        <v>#N/A</v>
      </c>
      <c r="J486" t="e" cm="1">
        <f t="array" ref="J486">_xlfn.IFS('ES Data Entry'!J487= 1, "Male", 'ES Data Entry'!J487= 2, "Female", 'ES Data Entry'!J487= 3, "Transgender Male", 'ES Data Entry'!J487= 4, "Transgender Female",'ES Data Entry'!J487= 5, "Non-binary", 'ES Data Entry'!J487= 6, "Other", 'ES Data Entry'!J487= 7, "Unknown")</f>
        <v>#N/A</v>
      </c>
      <c r="K486" s="180">
        <f>'ES Data Entry'!K487</f>
        <v>0</v>
      </c>
      <c r="L486" s="291" t="e">
        <f>'ES Data Entry'!#REF!</f>
        <v>#REF!</v>
      </c>
      <c r="M486" t="e">
        <f>'ES Raw Data'!N489</f>
        <v>#DIV/0!</v>
      </c>
      <c r="N486" t="e">
        <f>'ES Raw Data'!O489</f>
        <v>#DIV/0!</v>
      </c>
      <c r="O486" t="e">
        <f>'ES Raw Data'!P489</f>
        <v>#DIV/0!</v>
      </c>
      <c r="P486" t="e">
        <f>'ES Raw Data'!Q489</f>
        <v>#DIV/0!</v>
      </c>
      <c r="Q486" t="e">
        <f>'ES Raw Data'!R489</f>
        <v>#DIV/0!</v>
      </c>
      <c r="R486" t="e">
        <f>'ES Raw Data'!S489</f>
        <v>#DIV/0!</v>
      </c>
      <c r="S486" t="e">
        <f>'ES Raw Data'!T489</f>
        <v>#DIV/0!</v>
      </c>
      <c r="T486" t="e">
        <f>'ES Raw Data'!U489</f>
        <v>#DIV/0!</v>
      </c>
      <c r="U486" t="e">
        <f>'ES Raw Data'!V489</f>
        <v>#DIV/0!</v>
      </c>
      <c r="V486" t="e">
        <f>'ES Raw Data'!W489</f>
        <v>#DIV/0!</v>
      </c>
    </row>
    <row r="487" spans="1:22">
      <c r="A487">
        <f>'ES Data Entry'!D488</f>
        <v>0</v>
      </c>
      <c r="B487">
        <f>'ES Data Entry'!E488</f>
        <v>0</v>
      </c>
      <c r="C487">
        <f>'ES Data Entry'!F488</f>
        <v>0</v>
      </c>
      <c r="D487" s="180" t="e">
        <f>'ES Data Entry'!#REF!</f>
        <v>#REF!</v>
      </c>
      <c r="E487" t="str" cm="1">
        <f t="array" ref="E487">_xlfn.IFS('ES Data Entry'!G488=0,"Kindergarten",'ES Data Entry'!G488=1,"1st Grade",'ES Data Entry'!G488=2,"2nd Grade",'ES Data Entry'!G488=3,"3rd Grade",'ES Data Entry'!G488=4,"4th Grade",'ES Data Entry'!G488=5,"5th Grade")</f>
        <v>Kindergarten</v>
      </c>
      <c r="F487" t="e">
        <f>'ES Data Entry'!#REF!</f>
        <v>#REF!</v>
      </c>
      <c r="G487" t="e" cm="1">
        <f t="array" ref="G487">_xlfn.IFS('ES Data Entry'!L488=2, "Virtual", 'ES Data Entry'!L488=1, "In-person",'ES Data Entry'!L488=3, "Hybrid")</f>
        <v>#N/A</v>
      </c>
      <c r="H487" t="e" cm="1">
        <f t="array" ref="H487">_xlfn.IFS('ES Data Entry'!H488= 1, "American Indian/Alaskan Native", 'ES Data Entry'!H488= 2, "Asian", 'ES Data Entry'!H488= 3, "Native Hawaiian/Pacific Islander", 'ES Data Entry'!H488= 4, "Black/African American",'ES Data Entry'!H488= 5,  "White", 'ES Data Entry'!H488= 6, "Other", 'ES Data Entry'!H488= 7, "Two races or more", 'ES Data Entry'!H488= 8, "Unknown")</f>
        <v>#N/A</v>
      </c>
      <c r="I487" t="e" cm="1">
        <f t="array" ref="I487">_xlfn.IFS('ES Data Entry'!I488=1, "Hispanic/Latino", 'ES Data Entry'!I488=2, "Not Hispanic/Latino", 'ES Data Entry'!I488=3, "Other")</f>
        <v>#N/A</v>
      </c>
      <c r="J487" t="e" cm="1">
        <f t="array" ref="J487">_xlfn.IFS('ES Data Entry'!J488= 1, "Male", 'ES Data Entry'!J488= 2, "Female", 'ES Data Entry'!J488= 3, "Transgender Male", 'ES Data Entry'!J488= 4, "Transgender Female",'ES Data Entry'!J488= 5, "Non-binary", 'ES Data Entry'!J488= 6, "Other", 'ES Data Entry'!J488= 7, "Unknown")</f>
        <v>#N/A</v>
      </c>
      <c r="K487" s="180">
        <f>'ES Data Entry'!K488</f>
        <v>0</v>
      </c>
      <c r="L487" s="291" t="e">
        <f>'ES Data Entry'!#REF!</f>
        <v>#REF!</v>
      </c>
      <c r="M487" t="e">
        <f>'ES Raw Data'!N490</f>
        <v>#DIV/0!</v>
      </c>
      <c r="N487" t="e">
        <f>'ES Raw Data'!O490</f>
        <v>#DIV/0!</v>
      </c>
      <c r="O487" t="e">
        <f>'ES Raw Data'!P490</f>
        <v>#DIV/0!</v>
      </c>
      <c r="P487" t="e">
        <f>'ES Raw Data'!Q490</f>
        <v>#DIV/0!</v>
      </c>
      <c r="Q487" t="e">
        <f>'ES Raw Data'!R490</f>
        <v>#DIV/0!</v>
      </c>
      <c r="R487" t="e">
        <f>'ES Raw Data'!S490</f>
        <v>#DIV/0!</v>
      </c>
      <c r="S487" t="e">
        <f>'ES Raw Data'!T490</f>
        <v>#DIV/0!</v>
      </c>
      <c r="T487" t="e">
        <f>'ES Raw Data'!U490</f>
        <v>#DIV/0!</v>
      </c>
      <c r="U487" t="e">
        <f>'ES Raw Data'!V490</f>
        <v>#DIV/0!</v>
      </c>
      <c r="V487" t="e">
        <f>'ES Raw Data'!W490</f>
        <v>#DIV/0!</v>
      </c>
    </row>
    <row r="488" spans="1:22">
      <c r="A488">
        <f>'ES Data Entry'!D489</f>
        <v>0</v>
      </c>
      <c r="B488">
        <f>'ES Data Entry'!E489</f>
        <v>0</v>
      </c>
      <c r="C488">
        <f>'ES Data Entry'!F489</f>
        <v>0</v>
      </c>
      <c r="D488" s="180" t="e">
        <f>'ES Data Entry'!#REF!</f>
        <v>#REF!</v>
      </c>
      <c r="E488" t="str" cm="1">
        <f t="array" ref="E488">_xlfn.IFS('ES Data Entry'!G489=0,"Kindergarten",'ES Data Entry'!G489=1,"1st Grade",'ES Data Entry'!G489=2,"2nd Grade",'ES Data Entry'!G489=3,"3rd Grade",'ES Data Entry'!G489=4,"4th Grade",'ES Data Entry'!G489=5,"5th Grade")</f>
        <v>Kindergarten</v>
      </c>
      <c r="F488" t="e">
        <f>'ES Data Entry'!#REF!</f>
        <v>#REF!</v>
      </c>
      <c r="G488" t="e" cm="1">
        <f t="array" ref="G488">_xlfn.IFS('ES Data Entry'!L489=2, "Virtual", 'ES Data Entry'!L489=1, "In-person",'ES Data Entry'!L489=3, "Hybrid")</f>
        <v>#N/A</v>
      </c>
      <c r="H488" t="e" cm="1">
        <f t="array" ref="H488">_xlfn.IFS('ES Data Entry'!H489= 1, "American Indian/Alaskan Native", 'ES Data Entry'!H489= 2, "Asian", 'ES Data Entry'!H489= 3, "Native Hawaiian/Pacific Islander", 'ES Data Entry'!H489= 4, "Black/African American",'ES Data Entry'!H489= 5,  "White", 'ES Data Entry'!H489= 6, "Other", 'ES Data Entry'!H489= 7, "Two races or more", 'ES Data Entry'!H489= 8, "Unknown")</f>
        <v>#N/A</v>
      </c>
      <c r="I488" t="e" cm="1">
        <f t="array" ref="I488">_xlfn.IFS('ES Data Entry'!I489=1, "Hispanic/Latino", 'ES Data Entry'!I489=2, "Not Hispanic/Latino", 'ES Data Entry'!I489=3, "Other")</f>
        <v>#N/A</v>
      </c>
      <c r="J488" t="e" cm="1">
        <f t="array" ref="J488">_xlfn.IFS('ES Data Entry'!J489= 1, "Male", 'ES Data Entry'!J489= 2, "Female", 'ES Data Entry'!J489= 3, "Transgender Male", 'ES Data Entry'!J489= 4, "Transgender Female",'ES Data Entry'!J489= 5, "Non-binary", 'ES Data Entry'!J489= 6, "Other", 'ES Data Entry'!J489= 7, "Unknown")</f>
        <v>#N/A</v>
      </c>
      <c r="K488" s="180">
        <f>'ES Data Entry'!K489</f>
        <v>0</v>
      </c>
      <c r="L488" s="291" t="e">
        <f>'ES Data Entry'!#REF!</f>
        <v>#REF!</v>
      </c>
      <c r="M488" t="e">
        <f>'ES Raw Data'!N491</f>
        <v>#DIV/0!</v>
      </c>
      <c r="N488" t="e">
        <f>'ES Raw Data'!O491</f>
        <v>#DIV/0!</v>
      </c>
      <c r="O488" t="e">
        <f>'ES Raw Data'!P491</f>
        <v>#DIV/0!</v>
      </c>
      <c r="P488" t="e">
        <f>'ES Raw Data'!Q491</f>
        <v>#DIV/0!</v>
      </c>
      <c r="Q488" t="e">
        <f>'ES Raw Data'!R491</f>
        <v>#DIV/0!</v>
      </c>
      <c r="R488" t="e">
        <f>'ES Raw Data'!S491</f>
        <v>#DIV/0!</v>
      </c>
      <c r="S488" t="e">
        <f>'ES Raw Data'!T491</f>
        <v>#DIV/0!</v>
      </c>
      <c r="T488" t="e">
        <f>'ES Raw Data'!U491</f>
        <v>#DIV/0!</v>
      </c>
      <c r="U488" t="e">
        <f>'ES Raw Data'!V491</f>
        <v>#DIV/0!</v>
      </c>
      <c r="V488" t="e">
        <f>'ES Raw Data'!W491</f>
        <v>#DIV/0!</v>
      </c>
    </row>
    <row r="489" spans="1:22">
      <c r="A489">
        <f>'ES Data Entry'!D490</f>
        <v>0</v>
      </c>
      <c r="B489">
        <f>'ES Data Entry'!E490</f>
        <v>0</v>
      </c>
      <c r="C489">
        <f>'ES Data Entry'!F490</f>
        <v>0</v>
      </c>
      <c r="D489" s="180" t="e">
        <f>'ES Data Entry'!#REF!</f>
        <v>#REF!</v>
      </c>
      <c r="E489" t="str" cm="1">
        <f t="array" ref="E489">_xlfn.IFS('ES Data Entry'!G490=0,"Kindergarten",'ES Data Entry'!G490=1,"1st Grade",'ES Data Entry'!G490=2,"2nd Grade",'ES Data Entry'!G490=3,"3rd Grade",'ES Data Entry'!G490=4,"4th Grade",'ES Data Entry'!G490=5,"5th Grade")</f>
        <v>Kindergarten</v>
      </c>
      <c r="F489" t="e">
        <f>'ES Data Entry'!#REF!</f>
        <v>#REF!</v>
      </c>
      <c r="G489" t="e" cm="1">
        <f t="array" ref="G489">_xlfn.IFS('ES Data Entry'!L490=2, "Virtual", 'ES Data Entry'!L490=1, "In-person",'ES Data Entry'!L490=3, "Hybrid")</f>
        <v>#N/A</v>
      </c>
      <c r="H489" t="e" cm="1">
        <f t="array" ref="H489">_xlfn.IFS('ES Data Entry'!H490= 1, "American Indian/Alaskan Native", 'ES Data Entry'!H490= 2, "Asian", 'ES Data Entry'!H490= 3, "Native Hawaiian/Pacific Islander", 'ES Data Entry'!H490= 4, "Black/African American",'ES Data Entry'!H490= 5,  "White", 'ES Data Entry'!H490= 6, "Other", 'ES Data Entry'!H490= 7, "Two races or more", 'ES Data Entry'!H490= 8, "Unknown")</f>
        <v>#N/A</v>
      </c>
      <c r="I489" t="e" cm="1">
        <f t="array" ref="I489">_xlfn.IFS('ES Data Entry'!I490=1, "Hispanic/Latino", 'ES Data Entry'!I490=2, "Not Hispanic/Latino", 'ES Data Entry'!I490=3, "Other")</f>
        <v>#N/A</v>
      </c>
      <c r="J489" t="e" cm="1">
        <f t="array" ref="J489">_xlfn.IFS('ES Data Entry'!J490= 1, "Male", 'ES Data Entry'!J490= 2, "Female", 'ES Data Entry'!J490= 3, "Transgender Male", 'ES Data Entry'!J490= 4, "Transgender Female",'ES Data Entry'!J490= 5, "Non-binary", 'ES Data Entry'!J490= 6, "Other", 'ES Data Entry'!J490= 7, "Unknown")</f>
        <v>#N/A</v>
      </c>
      <c r="K489" s="180">
        <f>'ES Data Entry'!K490</f>
        <v>0</v>
      </c>
      <c r="L489" s="291" t="e">
        <f>'ES Data Entry'!#REF!</f>
        <v>#REF!</v>
      </c>
      <c r="M489" t="e">
        <f>'ES Raw Data'!N492</f>
        <v>#DIV/0!</v>
      </c>
      <c r="N489" t="e">
        <f>'ES Raw Data'!O492</f>
        <v>#DIV/0!</v>
      </c>
      <c r="O489" t="e">
        <f>'ES Raw Data'!P492</f>
        <v>#DIV/0!</v>
      </c>
      <c r="P489" t="e">
        <f>'ES Raw Data'!Q492</f>
        <v>#DIV/0!</v>
      </c>
      <c r="Q489" t="e">
        <f>'ES Raw Data'!R492</f>
        <v>#DIV/0!</v>
      </c>
      <c r="R489" t="e">
        <f>'ES Raw Data'!S492</f>
        <v>#DIV/0!</v>
      </c>
      <c r="S489" t="e">
        <f>'ES Raw Data'!T492</f>
        <v>#DIV/0!</v>
      </c>
      <c r="T489" t="e">
        <f>'ES Raw Data'!U492</f>
        <v>#DIV/0!</v>
      </c>
      <c r="U489" t="e">
        <f>'ES Raw Data'!V492</f>
        <v>#DIV/0!</v>
      </c>
      <c r="V489" t="e">
        <f>'ES Raw Data'!W492</f>
        <v>#DIV/0!</v>
      </c>
    </row>
    <row r="490" spans="1:22">
      <c r="A490">
        <f>'ES Data Entry'!D491</f>
        <v>0</v>
      </c>
      <c r="B490">
        <f>'ES Data Entry'!E491</f>
        <v>0</v>
      </c>
      <c r="C490">
        <f>'ES Data Entry'!F491</f>
        <v>0</v>
      </c>
      <c r="D490" s="180" t="e">
        <f>'ES Data Entry'!#REF!</f>
        <v>#REF!</v>
      </c>
      <c r="E490" t="str" cm="1">
        <f t="array" ref="E490">_xlfn.IFS('ES Data Entry'!G491=0,"Kindergarten",'ES Data Entry'!G491=1,"1st Grade",'ES Data Entry'!G491=2,"2nd Grade",'ES Data Entry'!G491=3,"3rd Grade",'ES Data Entry'!G491=4,"4th Grade",'ES Data Entry'!G491=5,"5th Grade")</f>
        <v>Kindergarten</v>
      </c>
      <c r="F490" t="e">
        <f>'ES Data Entry'!#REF!</f>
        <v>#REF!</v>
      </c>
      <c r="G490" t="e" cm="1">
        <f t="array" ref="G490">_xlfn.IFS('ES Data Entry'!L491=2, "Virtual", 'ES Data Entry'!L491=1, "In-person",'ES Data Entry'!L491=3, "Hybrid")</f>
        <v>#N/A</v>
      </c>
      <c r="H490" t="e" cm="1">
        <f t="array" ref="H490">_xlfn.IFS('ES Data Entry'!H491= 1, "American Indian/Alaskan Native", 'ES Data Entry'!H491= 2, "Asian", 'ES Data Entry'!H491= 3, "Native Hawaiian/Pacific Islander", 'ES Data Entry'!H491= 4, "Black/African American",'ES Data Entry'!H491= 5,  "White", 'ES Data Entry'!H491= 6, "Other", 'ES Data Entry'!H491= 7, "Two races or more", 'ES Data Entry'!H491= 8, "Unknown")</f>
        <v>#N/A</v>
      </c>
      <c r="I490" t="e" cm="1">
        <f t="array" ref="I490">_xlfn.IFS('ES Data Entry'!I491=1, "Hispanic/Latino", 'ES Data Entry'!I491=2, "Not Hispanic/Latino", 'ES Data Entry'!I491=3, "Other")</f>
        <v>#N/A</v>
      </c>
      <c r="J490" t="e" cm="1">
        <f t="array" ref="J490">_xlfn.IFS('ES Data Entry'!J491= 1, "Male", 'ES Data Entry'!J491= 2, "Female", 'ES Data Entry'!J491= 3, "Transgender Male", 'ES Data Entry'!J491= 4, "Transgender Female",'ES Data Entry'!J491= 5, "Non-binary", 'ES Data Entry'!J491= 6, "Other", 'ES Data Entry'!J491= 7, "Unknown")</f>
        <v>#N/A</v>
      </c>
      <c r="K490" s="180">
        <f>'ES Data Entry'!K491</f>
        <v>0</v>
      </c>
      <c r="L490" s="291" t="e">
        <f>'ES Data Entry'!#REF!</f>
        <v>#REF!</v>
      </c>
      <c r="M490" t="e">
        <f>'ES Raw Data'!N493</f>
        <v>#DIV/0!</v>
      </c>
      <c r="N490" t="e">
        <f>'ES Raw Data'!O493</f>
        <v>#DIV/0!</v>
      </c>
      <c r="O490" t="e">
        <f>'ES Raw Data'!P493</f>
        <v>#DIV/0!</v>
      </c>
      <c r="P490" t="e">
        <f>'ES Raw Data'!Q493</f>
        <v>#DIV/0!</v>
      </c>
      <c r="Q490" t="e">
        <f>'ES Raw Data'!R493</f>
        <v>#DIV/0!</v>
      </c>
      <c r="R490" t="e">
        <f>'ES Raw Data'!S493</f>
        <v>#DIV/0!</v>
      </c>
      <c r="S490" t="e">
        <f>'ES Raw Data'!T493</f>
        <v>#DIV/0!</v>
      </c>
      <c r="T490" t="e">
        <f>'ES Raw Data'!U493</f>
        <v>#DIV/0!</v>
      </c>
      <c r="U490" t="e">
        <f>'ES Raw Data'!V493</f>
        <v>#DIV/0!</v>
      </c>
      <c r="V490" t="e">
        <f>'ES Raw Data'!W493</f>
        <v>#DIV/0!</v>
      </c>
    </row>
    <row r="491" spans="1:22">
      <c r="A491">
        <f>'ES Data Entry'!D492</f>
        <v>0</v>
      </c>
      <c r="B491">
        <f>'ES Data Entry'!E492</f>
        <v>0</v>
      </c>
      <c r="C491">
        <f>'ES Data Entry'!F492</f>
        <v>0</v>
      </c>
      <c r="D491" s="180" t="e">
        <f>'ES Data Entry'!#REF!</f>
        <v>#REF!</v>
      </c>
      <c r="E491" t="str" cm="1">
        <f t="array" ref="E491">_xlfn.IFS('ES Data Entry'!G492=0,"Kindergarten",'ES Data Entry'!G492=1,"1st Grade",'ES Data Entry'!G492=2,"2nd Grade",'ES Data Entry'!G492=3,"3rd Grade",'ES Data Entry'!G492=4,"4th Grade",'ES Data Entry'!G492=5,"5th Grade")</f>
        <v>Kindergarten</v>
      </c>
      <c r="F491" t="e">
        <f>'ES Data Entry'!#REF!</f>
        <v>#REF!</v>
      </c>
      <c r="G491" t="e" cm="1">
        <f t="array" ref="G491">_xlfn.IFS('ES Data Entry'!L492=2, "Virtual", 'ES Data Entry'!L492=1, "In-person",'ES Data Entry'!L492=3, "Hybrid")</f>
        <v>#N/A</v>
      </c>
      <c r="H491" t="e" cm="1">
        <f t="array" ref="H491">_xlfn.IFS('ES Data Entry'!H492= 1, "American Indian/Alaskan Native", 'ES Data Entry'!H492= 2, "Asian", 'ES Data Entry'!H492= 3, "Native Hawaiian/Pacific Islander", 'ES Data Entry'!H492= 4, "Black/African American",'ES Data Entry'!H492= 5,  "White", 'ES Data Entry'!H492= 6, "Other", 'ES Data Entry'!H492= 7, "Two races or more", 'ES Data Entry'!H492= 8, "Unknown")</f>
        <v>#N/A</v>
      </c>
      <c r="I491" t="e" cm="1">
        <f t="array" ref="I491">_xlfn.IFS('ES Data Entry'!I492=1, "Hispanic/Latino", 'ES Data Entry'!I492=2, "Not Hispanic/Latino", 'ES Data Entry'!I492=3, "Other")</f>
        <v>#N/A</v>
      </c>
      <c r="J491" t="e" cm="1">
        <f t="array" ref="J491">_xlfn.IFS('ES Data Entry'!J492= 1, "Male", 'ES Data Entry'!J492= 2, "Female", 'ES Data Entry'!J492= 3, "Transgender Male", 'ES Data Entry'!J492= 4, "Transgender Female",'ES Data Entry'!J492= 5, "Non-binary", 'ES Data Entry'!J492= 6, "Other", 'ES Data Entry'!J492= 7, "Unknown")</f>
        <v>#N/A</v>
      </c>
      <c r="K491" s="180">
        <f>'ES Data Entry'!K492</f>
        <v>0</v>
      </c>
      <c r="L491" s="291" t="e">
        <f>'ES Data Entry'!#REF!</f>
        <v>#REF!</v>
      </c>
      <c r="M491" t="e">
        <f>'ES Raw Data'!N494</f>
        <v>#DIV/0!</v>
      </c>
      <c r="N491" t="e">
        <f>'ES Raw Data'!O494</f>
        <v>#DIV/0!</v>
      </c>
      <c r="O491" t="e">
        <f>'ES Raw Data'!P494</f>
        <v>#DIV/0!</v>
      </c>
      <c r="P491" t="e">
        <f>'ES Raw Data'!Q494</f>
        <v>#DIV/0!</v>
      </c>
      <c r="Q491" t="e">
        <f>'ES Raw Data'!R494</f>
        <v>#DIV/0!</v>
      </c>
      <c r="R491" t="e">
        <f>'ES Raw Data'!S494</f>
        <v>#DIV/0!</v>
      </c>
      <c r="S491" t="e">
        <f>'ES Raw Data'!T494</f>
        <v>#DIV/0!</v>
      </c>
      <c r="T491" t="e">
        <f>'ES Raw Data'!U494</f>
        <v>#DIV/0!</v>
      </c>
      <c r="U491" t="e">
        <f>'ES Raw Data'!V494</f>
        <v>#DIV/0!</v>
      </c>
      <c r="V491" t="e">
        <f>'ES Raw Data'!W494</f>
        <v>#DIV/0!</v>
      </c>
    </row>
    <row r="492" spans="1:22">
      <c r="A492">
        <f>'ES Data Entry'!D493</f>
        <v>0</v>
      </c>
      <c r="B492">
        <f>'ES Data Entry'!E493</f>
        <v>0</v>
      </c>
      <c r="C492">
        <f>'ES Data Entry'!F493</f>
        <v>0</v>
      </c>
      <c r="D492" s="180" t="e">
        <f>'ES Data Entry'!#REF!</f>
        <v>#REF!</v>
      </c>
      <c r="E492" t="str" cm="1">
        <f t="array" ref="E492">_xlfn.IFS('ES Data Entry'!G493=0,"Kindergarten",'ES Data Entry'!G493=1,"1st Grade",'ES Data Entry'!G493=2,"2nd Grade",'ES Data Entry'!G493=3,"3rd Grade",'ES Data Entry'!G493=4,"4th Grade",'ES Data Entry'!G493=5,"5th Grade")</f>
        <v>Kindergarten</v>
      </c>
      <c r="F492" t="e">
        <f>'ES Data Entry'!#REF!</f>
        <v>#REF!</v>
      </c>
      <c r="G492" t="e" cm="1">
        <f t="array" ref="G492">_xlfn.IFS('ES Data Entry'!L493=2, "Virtual", 'ES Data Entry'!L493=1, "In-person",'ES Data Entry'!L493=3, "Hybrid")</f>
        <v>#N/A</v>
      </c>
      <c r="H492" t="e" cm="1">
        <f t="array" ref="H492">_xlfn.IFS('ES Data Entry'!H493= 1, "American Indian/Alaskan Native", 'ES Data Entry'!H493= 2, "Asian", 'ES Data Entry'!H493= 3, "Native Hawaiian/Pacific Islander", 'ES Data Entry'!H493= 4, "Black/African American",'ES Data Entry'!H493= 5,  "White", 'ES Data Entry'!H493= 6, "Other", 'ES Data Entry'!H493= 7, "Two races or more", 'ES Data Entry'!H493= 8, "Unknown")</f>
        <v>#N/A</v>
      </c>
      <c r="I492" t="e" cm="1">
        <f t="array" ref="I492">_xlfn.IFS('ES Data Entry'!I493=1, "Hispanic/Latino", 'ES Data Entry'!I493=2, "Not Hispanic/Latino", 'ES Data Entry'!I493=3, "Other")</f>
        <v>#N/A</v>
      </c>
      <c r="J492" t="e" cm="1">
        <f t="array" ref="J492">_xlfn.IFS('ES Data Entry'!J493= 1, "Male", 'ES Data Entry'!J493= 2, "Female", 'ES Data Entry'!J493= 3, "Transgender Male", 'ES Data Entry'!J493= 4, "Transgender Female",'ES Data Entry'!J493= 5, "Non-binary", 'ES Data Entry'!J493= 6, "Other", 'ES Data Entry'!J493= 7, "Unknown")</f>
        <v>#N/A</v>
      </c>
      <c r="K492" s="180">
        <f>'ES Data Entry'!K493</f>
        <v>0</v>
      </c>
      <c r="L492" s="291" t="e">
        <f>'ES Data Entry'!#REF!</f>
        <v>#REF!</v>
      </c>
      <c r="M492" t="e">
        <f>'ES Raw Data'!N495</f>
        <v>#DIV/0!</v>
      </c>
      <c r="N492" t="e">
        <f>'ES Raw Data'!O495</f>
        <v>#DIV/0!</v>
      </c>
      <c r="O492" t="e">
        <f>'ES Raw Data'!P495</f>
        <v>#DIV/0!</v>
      </c>
      <c r="P492" t="e">
        <f>'ES Raw Data'!Q495</f>
        <v>#DIV/0!</v>
      </c>
      <c r="Q492" t="e">
        <f>'ES Raw Data'!R495</f>
        <v>#DIV/0!</v>
      </c>
      <c r="R492" t="e">
        <f>'ES Raw Data'!S495</f>
        <v>#DIV/0!</v>
      </c>
      <c r="S492" t="e">
        <f>'ES Raw Data'!T495</f>
        <v>#DIV/0!</v>
      </c>
      <c r="T492" t="e">
        <f>'ES Raw Data'!U495</f>
        <v>#DIV/0!</v>
      </c>
      <c r="U492" t="e">
        <f>'ES Raw Data'!V495</f>
        <v>#DIV/0!</v>
      </c>
      <c r="V492" t="e">
        <f>'ES Raw Data'!W495</f>
        <v>#DIV/0!</v>
      </c>
    </row>
    <row r="493" spans="1:22">
      <c r="A493">
        <f>'ES Data Entry'!D494</f>
        <v>0</v>
      </c>
      <c r="B493">
        <f>'ES Data Entry'!E494</f>
        <v>0</v>
      </c>
      <c r="C493">
        <f>'ES Data Entry'!F494</f>
        <v>0</v>
      </c>
      <c r="D493" s="180" t="e">
        <f>'ES Data Entry'!#REF!</f>
        <v>#REF!</v>
      </c>
      <c r="E493" t="str" cm="1">
        <f t="array" ref="E493">_xlfn.IFS('ES Data Entry'!G494=0,"Kindergarten",'ES Data Entry'!G494=1,"1st Grade",'ES Data Entry'!G494=2,"2nd Grade",'ES Data Entry'!G494=3,"3rd Grade",'ES Data Entry'!G494=4,"4th Grade",'ES Data Entry'!G494=5,"5th Grade")</f>
        <v>Kindergarten</v>
      </c>
      <c r="F493" t="e">
        <f>'ES Data Entry'!#REF!</f>
        <v>#REF!</v>
      </c>
      <c r="G493" t="e" cm="1">
        <f t="array" ref="G493">_xlfn.IFS('ES Data Entry'!L494=2, "Virtual", 'ES Data Entry'!L494=1, "In-person",'ES Data Entry'!L494=3, "Hybrid")</f>
        <v>#N/A</v>
      </c>
      <c r="H493" t="e" cm="1">
        <f t="array" ref="H493">_xlfn.IFS('ES Data Entry'!H494= 1, "American Indian/Alaskan Native", 'ES Data Entry'!H494= 2, "Asian", 'ES Data Entry'!H494= 3, "Native Hawaiian/Pacific Islander", 'ES Data Entry'!H494= 4, "Black/African American",'ES Data Entry'!H494= 5,  "White", 'ES Data Entry'!H494= 6, "Other", 'ES Data Entry'!H494= 7, "Two races or more", 'ES Data Entry'!H494= 8, "Unknown")</f>
        <v>#N/A</v>
      </c>
      <c r="I493" t="e" cm="1">
        <f t="array" ref="I493">_xlfn.IFS('ES Data Entry'!I494=1, "Hispanic/Latino", 'ES Data Entry'!I494=2, "Not Hispanic/Latino", 'ES Data Entry'!I494=3, "Other")</f>
        <v>#N/A</v>
      </c>
      <c r="J493" t="e" cm="1">
        <f t="array" ref="J493">_xlfn.IFS('ES Data Entry'!J494= 1, "Male", 'ES Data Entry'!J494= 2, "Female", 'ES Data Entry'!J494= 3, "Transgender Male", 'ES Data Entry'!J494= 4, "Transgender Female",'ES Data Entry'!J494= 5, "Non-binary", 'ES Data Entry'!J494= 6, "Other", 'ES Data Entry'!J494= 7, "Unknown")</f>
        <v>#N/A</v>
      </c>
      <c r="K493" s="180">
        <f>'ES Data Entry'!K494</f>
        <v>0</v>
      </c>
      <c r="L493" s="291" t="e">
        <f>'ES Data Entry'!#REF!</f>
        <v>#REF!</v>
      </c>
      <c r="M493" t="e">
        <f>'ES Raw Data'!N496</f>
        <v>#DIV/0!</v>
      </c>
      <c r="N493" t="e">
        <f>'ES Raw Data'!O496</f>
        <v>#DIV/0!</v>
      </c>
      <c r="O493" t="e">
        <f>'ES Raw Data'!P496</f>
        <v>#DIV/0!</v>
      </c>
      <c r="P493" t="e">
        <f>'ES Raw Data'!Q496</f>
        <v>#DIV/0!</v>
      </c>
      <c r="Q493" t="e">
        <f>'ES Raw Data'!R496</f>
        <v>#DIV/0!</v>
      </c>
      <c r="R493" t="e">
        <f>'ES Raw Data'!S496</f>
        <v>#DIV/0!</v>
      </c>
      <c r="S493" t="e">
        <f>'ES Raw Data'!T496</f>
        <v>#DIV/0!</v>
      </c>
      <c r="T493" t="e">
        <f>'ES Raw Data'!U496</f>
        <v>#DIV/0!</v>
      </c>
      <c r="U493" t="e">
        <f>'ES Raw Data'!V496</f>
        <v>#DIV/0!</v>
      </c>
      <c r="V493" t="e">
        <f>'ES Raw Data'!W496</f>
        <v>#DIV/0!</v>
      </c>
    </row>
    <row r="494" spans="1:22">
      <c r="A494">
        <f>'ES Data Entry'!D495</f>
        <v>0</v>
      </c>
      <c r="B494">
        <f>'ES Data Entry'!E495</f>
        <v>0</v>
      </c>
      <c r="C494">
        <f>'ES Data Entry'!F495</f>
        <v>0</v>
      </c>
      <c r="D494" s="180" t="e">
        <f>'ES Data Entry'!#REF!</f>
        <v>#REF!</v>
      </c>
      <c r="E494" t="str" cm="1">
        <f t="array" ref="E494">_xlfn.IFS('ES Data Entry'!G495=0,"Kindergarten",'ES Data Entry'!G495=1,"1st Grade",'ES Data Entry'!G495=2,"2nd Grade",'ES Data Entry'!G495=3,"3rd Grade",'ES Data Entry'!G495=4,"4th Grade",'ES Data Entry'!G495=5,"5th Grade")</f>
        <v>Kindergarten</v>
      </c>
      <c r="F494" t="e">
        <f>'ES Data Entry'!#REF!</f>
        <v>#REF!</v>
      </c>
      <c r="G494" t="e" cm="1">
        <f t="array" ref="G494">_xlfn.IFS('ES Data Entry'!L495=2, "Virtual", 'ES Data Entry'!L495=1, "In-person",'ES Data Entry'!L495=3, "Hybrid")</f>
        <v>#N/A</v>
      </c>
      <c r="H494" t="e" cm="1">
        <f t="array" ref="H494">_xlfn.IFS('ES Data Entry'!H495= 1, "American Indian/Alaskan Native", 'ES Data Entry'!H495= 2, "Asian", 'ES Data Entry'!H495= 3, "Native Hawaiian/Pacific Islander", 'ES Data Entry'!H495= 4, "Black/African American",'ES Data Entry'!H495= 5,  "White", 'ES Data Entry'!H495= 6, "Other", 'ES Data Entry'!H495= 7, "Two races or more", 'ES Data Entry'!H495= 8, "Unknown")</f>
        <v>#N/A</v>
      </c>
      <c r="I494" t="e" cm="1">
        <f t="array" ref="I494">_xlfn.IFS('ES Data Entry'!I495=1, "Hispanic/Latino", 'ES Data Entry'!I495=2, "Not Hispanic/Latino", 'ES Data Entry'!I495=3, "Other")</f>
        <v>#N/A</v>
      </c>
      <c r="J494" t="e" cm="1">
        <f t="array" ref="J494">_xlfn.IFS('ES Data Entry'!J495= 1, "Male", 'ES Data Entry'!J495= 2, "Female", 'ES Data Entry'!J495= 3, "Transgender Male", 'ES Data Entry'!J495= 4, "Transgender Female",'ES Data Entry'!J495= 5, "Non-binary", 'ES Data Entry'!J495= 6, "Other", 'ES Data Entry'!J495= 7, "Unknown")</f>
        <v>#N/A</v>
      </c>
      <c r="K494" s="180">
        <f>'ES Data Entry'!K495</f>
        <v>0</v>
      </c>
      <c r="L494" s="291" t="e">
        <f>'ES Data Entry'!#REF!</f>
        <v>#REF!</v>
      </c>
      <c r="M494" t="e">
        <f>'ES Raw Data'!N497</f>
        <v>#DIV/0!</v>
      </c>
      <c r="N494" t="e">
        <f>'ES Raw Data'!O497</f>
        <v>#DIV/0!</v>
      </c>
      <c r="O494" t="e">
        <f>'ES Raw Data'!P497</f>
        <v>#DIV/0!</v>
      </c>
      <c r="P494" t="e">
        <f>'ES Raw Data'!Q497</f>
        <v>#DIV/0!</v>
      </c>
      <c r="Q494" t="e">
        <f>'ES Raw Data'!R497</f>
        <v>#DIV/0!</v>
      </c>
      <c r="R494" t="e">
        <f>'ES Raw Data'!S497</f>
        <v>#DIV/0!</v>
      </c>
      <c r="S494" t="e">
        <f>'ES Raw Data'!T497</f>
        <v>#DIV/0!</v>
      </c>
      <c r="T494" t="e">
        <f>'ES Raw Data'!U497</f>
        <v>#DIV/0!</v>
      </c>
      <c r="U494" t="e">
        <f>'ES Raw Data'!V497</f>
        <v>#DIV/0!</v>
      </c>
      <c r="V494" t="e">
        <f>'ES Raw Data'!W497</f>
        <v>#DIV/0!</v>
      </c>
    </row>
    <row r="495" spans="1:22">
      <c r="A495">
        <f>'ES Data Entry'!D496</f>
        <v>0</v>
      </c>
      <c r="B495">
        <f>'ES Data Entry'!E496</f>
        <v>0</v>
      </c>
      <c r="C495">
        <f>'ES Data Entry'!F496</f>
        <v>0</v>
      </c>
      <c r="D495" s="180" t="e">
        <f>'ES Data Entry'!#REF!</f>
        <v>#REF!</v>
      </c>
      <c r="E495" t="str" cm="1">
        <f t="array" ref="E495">_xlfn.IFS('ES Data Entry'!G496=0,"Kindergarten",'ES Data Entry'!G496=1,"1st Grade",'ES Data Entry'!G496=2,"2nd Grade",'ES Data Entry'!G496=3,"3rd Grade",'ES Data Entry'!G496=4,"4th Grade",'ES Data Entry'!G496=5,"5th Grade")</f>
        <v>Kindergarten</v>
      </c>
      <c r="F495" t="e">
        <f>'ES Data Entry'!#REF!</f>
        <v>#REF!</v>
      </c>
      <c r="G495" t="e" cm="1">
        <f t="array" ref="G495">_xlfn.IFS('ES Data Entry'!L496=2, "Virtual", 'ES Data Entry'!L496=1, "In-person",'ES Data Entry'!L496=3, "Hybrid")</f>
        <v>#N/A</v>
      </c>
      <c r="H495" t="e" cm="1">
        <f t="array" ref="H495">_xlfn.IFS('ES Data Entry'!H496= 1, "American Indian/Alaskan Native", 'ES Data Entry'!H496= 2, "Asian", 'ES Data Entry'!H496= 3, "Native Hawaiian/Pacific Islander", 'ES Data Entry'!H496= 4, "Black/African American",'ES Data Entry'!H496= 5,  "White", 'ES Data Entry'!H496= 6, "Other", 'ES Data Entry'!H496= 7, "Two races or more", 'ES Data Entry'!H496= 8, "Unknown")</f>
        <v>#N/A</v>
      </c>
      <c r="I495" t="e" cm="1">
        <f t="array" ref="I495">_xlfn.IFS('ES Data Entry'!I496=1, "Hispanic/Latino", 'ES Data Entry'!I496=2, "Not Hispanic/Latino", 'ES Data Entry'!I496=3, "Other")</f>
        <v>#N/A</v>
      </c>
      <c r="J495" t="e" cm="1">
        <f t="array" ref="J495">_xlfn.IFS('ES Data Entry'!J496= 1, "Male", 'ES Data Entry'!J496= 2, "Female", 'ES Data Entry'!J496= 3, "Transgender Male", 'ES Data Entry'!J496= 4, "Transgender Female",'ES Data Entry'!J496= 5, "Non-binary", 'ES Data Entry'!J496= 6, "Other", 'ES Data Entry'!J496= 7, "Unknown")</f>
        <v>#N/A</v>
      </c>
      <c r="K495" s="180">
        <f>'ES Data Entry'!K496</f>
        <v>0</v>
      </c>
      <c r="L495" s="291" t="e">
        <f>'ES Data Entry'!#REF!</f>
        <v>#REF!</v>
      </c>
      <c r="M495" t="e">
        <f>'ES Raw Data'!N498</f>
        <v>#DIV/0!</v>
      </c>
      <c r="N495" t="e">
        <f>'ES Raw Data'!O498</f>
        <v>#DIV/0!</v>
      </c>
      <c r="O495" t="e">
        <f>'ES Raw Data'!P498</f>
        <v>#DIV/0!</v>
      </c>
      <c r="P495" t="e">
        <f>'ES Raw Data'!Q498</f>
        <v>#DIV/0!</v>
      </c>
      <c r="Q495" t="e">
        <f>'ES Raw Data'!R498</f>
        <v>#DIV/0!</v>
      </c>
      <c r="R495" t="e">
        <f>'ES Raw Data'!S498</f>
        <v>#DIV/0!</v>
      </c>
      <c r="S495" t="e">
        <f>'ES Raw Data'!T498</f>
        <v>#DIV/0!</v>
      </c>
      <c r="T495" t="e">
        <f>'ES Raw Data'!U498</f>
        <v>#DIV/0!</v>
      </c>
      <c r="U495" t="e">
        <f>'ES Raw Data'!V498</f>
        <v>#DIV/0!</v>
      </c>
      <c r="V495" t="e">
        <f>'ES Raw Data'!W498</f>
        <v>#DIV/0!</v>
      </c>
    </row>
    <row r="496" spans="1:22">
      <c r="A496">
        <f>'ES Data Entry'!D497</f>
        <v>0</v>
      </c>
      <c r="B496">
        <f>'ES Data Entry'!E497</f>
        <v>0</v>
      </c>
      <c r="C496">
        <f>'ES Data Entry'!F497</f>
        <v>0</v>
      </c>
      <c r="D496" s="180" t="e">
        <f>'ES Data Entry'!#REF!</f>
        <v>#REF!</v>
      </c>
      <c r="E496" t="str" cm="1">
        <f t="array" ref="E496">_xlfn.IFS('ES Data Entry'!G497=0,"Kindergarten",'ES Data Entry'!G497=1,"1st Grade",'ES Data Entry'!G497=2,"2nd Grade",'ES Data Entry'!G497=3,"3rd Grade",'ES Data Entry'!G497=4,"4th Grade",'ES Data Entry'!G497=5,"5th Grade")</f>
        <v>Kindergarten</v>
      </c>
      <c r="F496" t="e">
        <f>'ES Data Entry'!#REF!</f>
        <v>#REF!</v>
      </c>
      <c r="G496" t="e" cm="1">
        <f t="array" ref="G496">_xlfn.IFS('ES Data Entry'!L497=2, "Virtual", 'ES Data Entry'!L497=1, "In-person",'ES Data Entry'!L497=3, "Hybrid")</f>
        <v>#N/A</v>
      </c>
      <c r="H496" t="e" cm="1">
        <f t="array" ref="H496">_xlfn.IFS('ES Data Entry'!H497= 1, "American Indian/Alaskan Native", 'ES Data Entry'!H497= 2, "Asian", 'ES Data Entry'!H497= 3, "Native Hawaiian/Pacific Islander", 'ES Data Entry'!H497= 4, "Black/African American",'ES Data Entry'!H497= 5,  "White", 'ES Data Entry'!H497= 6, "Other", 'ES Data Entry'!H497= 7, "Two races or more", 'ES Data Entry'!H497= 8, "Unknown")</f>
        <v>#N/A</v>
      </c>
      <c r="I496" t="e" cm="1">
        <f t="array" ref="I496">_xlfn.IFS('ES Data Entry'!I497=1, "Hispanic/Latino", 'ES Data Entry'!I497=2, "Not Hispanic/Latino", 'ES Data Entry'!I497=3, "Other")</f>
        <v>#N/A</v>
      </c>
      <c r="J496" t="e" cm="1">
        <f t="array" ref="J496">_xlfn.IFS('ES Data Entry'!J497= 1, "Male", 'ES Data Entry'!J497= 2, "Female", 'ES Data Entry'!J497= 3, "Transgender Male", 'ES Data Entry'!J497= 4, "Transgender Female",'ES Data Entry'!J497= 5, "Non-binary", 'ES Data Entry'!J497= 6, "Other", 'ES Data Entry'!J497= 7, "Unknown")</f>
        <v>#N/A</v>
      </c>
      <c r="K496" s="180">
        <f>'ES Data Entry'!K497</f>
        <v>0</v>
      </c>
      <c r="L496" s="291" t="e">
        <f>'ES Data Entry'!#REF!</f>
        <v>#REF!</v>
      </c>
      <c r="M496" t="e">
        <f>'ES Raw Data'!N499</f>
        <v>#DIV/0!</v>
      </c>
      <c r="N496" t="e">
        <f>'ES Raw Data'!O499</f>
        <v>#DIV/0!</v>
      </c>
      <c r="O496" t="e">
        <f>'ES Raw Data'!P499</f>
        <v>#DIV/0!</v>
      </c>
      <c r="P496" t="e">
        <f>'ES Raw Data'!Q499</f>
        <v>#DIV/0!</v>
      </c>
      <c r="Q496" t="e">
        <f>'ES Raw Data'!R499</f>
        <v>#DIV/0!</v>
      </c>
      <c r="R496" t="e">
        <f>'ES Raw Data'!S499</f>
        <v>#DIV/0!</v>
      </c>
      <c r="S496" t="e">
        <f>'ES Raw Data'!T499</f>
        <v>#DIV/0!</v>
      </c>
      <c r="T496" t="e">
        <f>'ES Raw Data'!U499</f>
        <v>#DIV/0!</v>
      </c>
      <c r="U496" t="e">
        <f>'ES Raw Data'!V499</f>
        <v>#DIV/0!</v>
      </c>
      <c r="V496" t="e">
        <f>'ES Raw Data'!W499</f>
        <v>#DIV/0!</v>
      </c>
    </row>
    <row r="497" spans="1:22">
      <c r="A497">
        <f>'ES Data Entry'!D498</f>
        <v>0</v>
      </c>
      <c r="B497">
        <f>'ES Data Entry'!E498</f>
        <v>0</v>
      </c>
      <c r="C497">
        <f>'ES Data Entry'!F498</f>
        <v>0</v>
      </c>
      <c r="D497" s="180" t="e">
        <f>'ES Data Entry'!#REF!</f>
        <v>#REF!</v>
      </c>
      <c r="E497" t="str" cm="1">
        <f t="array" ref="E497">_xlfn.IFS('ES Data Entry'!G498=0,"Kindergarten",'ES Data Entry'!G498=1,"1st Grade",'ES Data Entry'!G498=2,"2nd Grade",'ES Data Entry'!G498=3,"3rd Grade",'ES Data Entry'!G498=4,"4th Grade",'ES Data Entry'!G498=5,"5th Grade")</f>
        <v>Kindergarten</v>
      </c>
      <c r="F497" t="e">
        <f>'ES Data Entry'!#REF!</f>
        <v>#REF!</v>
      </c>
      <c r="G497" t="e" cm="1">
        <f t="array" ref="G497">_xlfn.IFS('ES Data Entry'!L498=2, "Virtual", 'ES Data Entry'!L498=1, "In-person",'ES Data Entry'!L498=3, "Hybrid")</f>
        <v>#N/A</v>
      </c>
      <c r="H497" t="e" cm="1">
        <f t="array" ref="H497">_xlfn.IFS('ES Data Entry'!H498= 1, "American Indian/Alaskan Native", 'ES Data Entry'!H498= 2, "Asian", 'ES Data Entry'!H498= 3, "Native Hawaiian/Pacific Islander", 'ES Data Entry'!H498= 4, "Black/African American",'ES Data Entry'!H498= 5,  "White", 'ES Data Entry'!H498= 6, "Other", 'ES Data Entry'!H498= 7, "Two races or more", 'ES Data Entry'!H498= 8, "Unknown")</f>
        <v>#N/A</v>
      </c>
      <c r="I497" t="e" cm="1">
        <f t="array" ref="I497">_xlfn.IFS('ES Data Entry'!I498=1, "Hispanic/Latino", 'ES Data Entry'!I498=2, "Not Hispanic/Latino", 'ES Data Entry'!I498=3, "Other")</f>
        <v>#N/A</v>
      </c>
      <c r="J497" t="e" cm="1">
        <f t="array" ref="J497">_xlfn.IFS('ES Data Entry'!J498= 1, "Male", 'ES Data Entry'!J498= 2, "Female", 'ES Data Entry'!J498= 3, "Transgender Male", 'ES Data Entry'!J498= 4, "Transgender Female",'ES Data Entry'!J498= 5, "Non-binary", 'ES Data Entry'!J498= 6, "Other", 'ES Data Entry'!J498= 7, "Unknown")</f>
        <v>#N/A</v>
      </c>
      <c r="K497" s="180">
        <f>'ES Data Entry'!K498</f>
        <v>0</v>
      </c>
      <c r="L497" s="291" t="e">
        <f>'ES Data Entry'!#REF!</f>
        <v>#REF!</v>
      </c>
      <c r="M497" t="e">
        <f>'ES Raw Data'!N500</f>
        <v>#DIV/0!</v>
      </c>
      <c r="N497" t="e">
        <f>'ES Raw Data'!O500</f>
        <v>#DIV/0!</v>
      </c>
      <c r="O497" t="e">
        <f>'ES Raw Data'!P500</f>
        <v>#DIV/0!</v>
      </c>
      <c r="P497" t="e">
        <f>'ES Raw Data'!Q500</f>
        <v>#DIV/0!</v>
      </c>
      <c r="Q497" t="e">
        <f>'ES Raw Data'!R500</f>
        <v>#DIV/0!</v>
      </c>
      <c r="R497" t="e">
        <f>'ES Raw Data'!S500</f>
        <v>#DIV/0!</v>
      </c>
      <c r="S497" t="e">
        <f>'ES Raw Data'!T500</f>
        <v>#DIV/0!</v>
      </c>
      <c r="T497" t="e">
        <f>'ES Raw Data'!U500</f>
        <v>#DIV/0!</v>
      </c>
      <c r="U497" t="e">
        <f>'ES Raw Data'!V500</f>
        <v>#DIV/0!</v>
      </c>
      <c r="V497" t="e">
        <f>'ES Raw Data'!W500</f>
        <v>#DIV/0!</v>
      </c>
    </row>
    <row r="498" spans="1:22">
      <c r="A498">
        <f>'ES Data Entry'!D499</f>
        <v>0</v>
      </c>
      <c r="B498">
        <f>'ES Data Entry'!E499</f>
        <v>0</v>
      </c>
      <c r="C498">
        <f>'ES Data Entry'!F499</f>
        <v>0</v>
      </c>
      <c r="D498" s="180" t="e">
        <f>'ES Data Entry'!#REF!</f>
        <v>#REF!</v>
      </c>
      <c r="E498" t="str" cm="1">
        <f t="array" ref="E498">_xlfn.IFS('ES Data Entry'!G499=0,"Kindergarten",'ES Data Entry'!G499=1,"1st Grade",'ES Data Entry'!G499=2,"2nd Grade",'ES Data Entry'!G499=3,"3rd Grade",'ES Data Entry'!G499=4,"4th Grade",'ES Data Entry'!G499=5,"5th Grade")</f>
        <v>Kindergarten</v>
      </c>
      <c r="F498" t="e">
        <f>'ES Data Entry'!#REF!</f>
        <v>#REF!</v>
      </c>
      <c r="G498" t="e" cm="1">
        <f t="array" ref="G498">_xlfn.IFS('ES Data Entry'!L499=2, "Virtual", 'ES Data Entry'!L499=1, "In-person",'ES Data Entry'!L499=3, "Hybrid")</f>
        <v>#N/A</v>
      </c>
      <c r="H498" t="e" cm="1">
        <f t="array" ref="H498">_xlfn.IFS('ES Data Entry'!H499= 1, "American Indian/Alaskan Native", 'ES Data Entry'!H499= 2, "Asian", 'ES Data Entry'!H499= 3, "Native Hawaiian/Pacific Islander", 'ES Data Entry'!H499= 4, "Black/African American",'ES Data Entry'!H499= 5,  "White", 'ES Data Entry'!H499= 6, "Other", 'ES Data Entry'!H499= 7, "Two races or more", 'ES Data Entry'!H499= 8, "Unknown")</f>
        <v>#N/A</v>
      </c>
      <c r="I498" t="e" cm="1">
        <f t="array" ref="I498">_xlfn.IFS('ES Data Entry'!I499=1, "Hispanic/Latino", 'ES Data Entry'!I499=2, "Not Hispanic/Latino", 'ES Data Entry'!I499=3, "Other")</f>
        <v>#N/A</v>
      </c>
      <c r="J498" t="e" cm="1">
        <f t="array" ref="J498">_xlfn.IFS('ES Data Entry'!J499= 1, "Male", 'ES Data Entry'!J499= 2, "Female", 'ES Data Entry'!J499= 3, "Transgender Male", 'ES Data Entry'!J499= 4, "Transgender Female",'ES Data Entry'!J499= 5, "Non-binary", 'ES Data Entry'!J499= 6, "Other", 'ES Data Entry'!J499= 7, "Unknown")</f>
        <v>#N/A</v>
      </c>
      <c r="K498" s="180">
        <f>'ES Data Entry'!K499</f>
        <v>0</v>
      </c>
      <c r="L498" s="291" t="e">
        <f>'ES Data Entry'!#REF!</f>
        <v>#REF!</v>
      </c>
      <c r="M498" t="e">
        <f>'ES Raw Data'!N501</f>
        <v>#DIV/0!</v>
      </c>
      <c r="N498" t="e">
        <f>'ES Raw Data'!O501</f>
        <v>#DIV/0!</v>
      </c>
      <c r="O498" t="e">
        <f>'ES Raw Data'!P501</f>
        <v>#DIV/0!</v>
      </c>
      <c r="P498" t="e">
        <f>'ES Raw Data'!Q501</f>
        <v>#DIV/0!</v>
      </c>
      <c r="Q498" t="e">
        <f>'ES Raw Data'!R501</f>
        <v>#DIV/0!</v>
      </c>
      <c r="R498" t="e">
        <f>'ES Raw Data'!S501</f>
        <v>#DIV/0!</v>
      </c>
      <c r="S498" t="e">
        <f>'ES Raw Data'!T501</f>
        <v>#DIV/0!</v>
      </c>
      <c r="T498" t="e">
        <f>'ES Raw Data'!U501</f>
        <v>#DIV/0!</v>
      </c>
      <c r="U498" t="e">
        <f>'ES Raw Data'!V501</f>
        <v>#DIV/0!</v>
      </c>
      <c r="V498" t="e">
        <f>'ES Raw Data'!W501</f>
        <v>#DIV/0!</v>
      </c>
    </row>
    <row r="499" spans="1:22">
      <c r="A499">
        <f>'ES Data Entry'!D500</f>
        <v>0</v>
      </c>
      <c r="B499">
        <f>'ES Data Entry'!E500</f>
        <v>0</v>
      </c>
      <c r="C499">
        <f>'ES Data Entry'!F500</f>
        <v>0</v>
      </c>
      <c r="D499" s="180" t="e">
        <f>'ES Data Entry'!#REF!</f>
        <v>#REF!</v>
      </c>
      <c r="E499" t="str" cm="1">
        <f t="array" ref="E499">_xlfn.IFS('ES Data Entry'!G500=0,"Kindergarten",'ES Data Entry'!G500=1,"1st Grade",'ES Data Entry'!G500=2,"2nd Grade",'ES Data Entry'!G500=3,"3rd Grade",'ES Data Entry'!G500=4,"4th Grade",'ES Data Entry'!G500=5,"5th Grade")</f>
        <v>Kindergarten</v>
      </c>
      <c r="F499" t="e">
        <f>'ES Data Entry'!#REF!</f>
        <v>#REF!</v>
      </c>
      <c r="G499" t="e" cm="1">
        <f t="array" ref="G499">_xlfn.IFS('ES Data Entry'!L500=2, "Virtual", 'ES Data Entry'!L500=1, "In-person",'ES Data Entry'!L500=3, "Hybrid")</f>
        <v>#N/A</v>
      </c>
      <c r="H499" t="e" cm="1">
        <f t="array" ref="H499">_xlfn.IFS('ES Data Entry'!H500= 1, "American Indian/Alaskan Native", 'ES Data Entry'!H500= 2, "Asian", 'ES Data Entry'!H500= 3, "Native Hawaiian/Pacific Islander", 'ES Data Entry'!H500= 4, "Black/African American",'ES Data Entry'!H500= 5,  "White", 'ES Data Entry'!H500= 6, "Other", 'ES Data Entry'!H500= 7, "Two races or more", 'ES Data Entry'!H500= 8, "Unknown")</f>
        <v>#N/A</v>
      </c>
      <c r="I499" t="e" cm="1">
        <f t="array" ref="I499">_xlfn.IFS('ES Data Entry'!I500=1, "Hispanic/Latino", 'ES Data Entry'!I500=2, "Not Hispanic/Latino", 'ES Data Entry'!I500=3, "Other")</f>
        <v>#N/A</v>
      </c>
      <c r="J499" t="e" cm="1">
        <f t="array" ref="J499">_xlfn.IFS('ES Data Entry'!J500= 1, "Male", 'ES Data Entry'!J500= 2, "Female", 'ES Data Entry'!J500= 3, "Transgender Male", 'ES Data Entry'!J500= 4, "Transgender Female",'ES Data Entry'!J500= 5, "Non-binary", 'ES Data Entry'!J500= 6, "Other", 'ES Data Entry'!J500= 7, "Unknown")</f>
        <v>#N/A</v>
      </c>
      <c r="K499" s="180">
        <f>'ES Data Entry'!K500</f>
        <v>0</v>
      </c>
      <c r="L499" s="291" t="e">
        <f>'ES Data Entry'!#REF!</f>
        <v>#REF!</v>
      </c>
      <c r="M499" t="e">
        <f>'ES Raw Data'!N502</f>
        <v>#DIV/0!</v>
      </c>
      <c r="N499" t="e">
        <f>'ES Raw Data'!O502</f>
        <v>#DIV/0!</v>
      </c>
      <c r="O499" t="e">
        <f>'ES Raw Data'!P502</f>
        <v>#DIV/0!</v>
      </c>
      <c r="P499" t="e">
        <f>'ES Raw Data'!Q502</f>
        <v>#DIV/0!</v>
      </c>
      <c r="Q499" t="e">
        <f>'ES Raw Data'!R502</f>
        <v>#DIV/0!</v>
      </c>
      <c r="R499" t="e">
        <f>'ES Raw Data'!S502</f>
        <v>#DIV/0!</v>
      </c>
      <c r="S499" t="e">
        <f>'ES Raw Data'!T502</f>
        <v>#DIV/0!</v>
      </c>
      <c r="T499" t="e">
        <f>'ES Raw Data'!U502</f>
        <v>#DIV/0!</v>
      </c>
      <c r="U499" t="e">
        <f>'ES Raw Data'!V502</f>
        <v>#DIV/0!</v>
      </c>
      <c r="V499" t="e">
        <f>'ES Raw Data'!W502</f>
        <v>#DIV/0!</v>
      </c>
    </row>
    <row r="500" spans="1:22">
      <c r="A500">
        <f>'ES Data Entry'!D501</f>
        <v>0</v>
      </c>
      <c r="B500">
        <f>'ES Data Entry'!E501</f>
        <v>0</v>
      </c>
      <c r="C500">
        <f>'ES Data Entry'!F501</f>
        <v>0</v>
      </c>
      <c r="D500" s="180" t="e">
        <f>'ES Data Entry'!#REF!</f>
        <v>#REF!</v>
      </c>
      <c r="E500" t="str" cm="1">
        <f t="array" ref="E500">_xlfn.IFS('ES Data Entry'!G501=0,"Kindergarten",'ES Data Entry'!G501=1,"1st Grade",'ES Data Entry'!G501=2,"2nd Grade",'ES Data Entry'!G501=3,"3rd Grade",'ES Data Entry'!G501=4,"4th Grade",'ES Data Entry'!G501=5,"5th Grade")</f>
        <v>Kindergarten</v>
      </c>
      <c r="F500" t="e">
        <f>'ES Data Entry'!#REF!</f>
        <v>#REF!</v>
      </c>
      <c r="G500" t="e" cm="1">
        <f t="array" ref="G500">_xlfn.IFS('ES Data Entry'!L501=2, "Virtual", 'ES Data Entry'!L501=1, "In-person",'ES Data Entry'!L501=3, "Hybrid")</f>
        <v>#N/A</v>
      </c>
      <c r="H500" t="e" cm="1">
        <f t="array" ref="H500">_xlfn.IFS('ES Data Entry'!H501= 1, "American Indian/Alaskan Native", 'ES Data Entry'!H501= 2, "Asian", 'ES Data Entry'!H501= 3, "Native Hawaiian/Pacific Islander", 'ES Data Entry'!H501= 4, "Black/African American",'ES Data Entry'!H501= 5,  "White", 'ES Data Entry'!H501= 6, "Other", 'ES Data Entry'!H501= 7, "Two races or more", 'ES Data Entry'!H501= 8, "Unknown")</f>
        <v>#N/A</v>
      </c>
      <c r="I500" t="e" cm="1">
        <f t="array" ref="I500">_xlfn.IFS('ES Data Entry'!I501=1, "Hispanic/Latino", 'ES Data Entry'!I501=2, "Not Hispanic/Latino", 'ES Data Entry'!I501=3, "Other")</f>
        <v>#N/A</v>
      </c>
      <c r="J500" t="e" cm="1">
        <f t="array" ref="J500">_xlfn.IFS('ES Data Entry'!J501= 1, "Male", 'ES Data Entry'!J501= 2, "Female", 'ES Data Entry'!J501= 3, "Transgender Male", 'ES Data Entry'!J501= 4, "Transgender Female",'ES Data Entry'!J501= 5, "Non-binary", 'ES Data Entry'!J501= 6, "Other", 'ES Data Entry'!J501= 7, "Unknown")</f>
        <v>#N/A</v>
      </c>
      <c r="K500" s="180">
        <f>'ES Data Entry'!K501</f>
        <v>0</v>
      </c>
      <c r="L500" s="291" t="e">
        <f>'ES Data Entry'!#REF!</f>
        <v>#REF!</v>
      </c>
      <c r="M500" t="e">
        <f>'ES Raw Data'!N503</f>
        <v>#DIV/0!</v>
      </c>
      <c r="N500" t="e">
        <f>'ES Raw Data'!O503</f>
        <v>#DIV/0!</v>
      </c>
      <c r="O500" t="e">
        <f>'ES Raw Data'!P503</f>
        <v>#DIV/0!</v>
      </c>
      <c r="P500" t="e">
        <f>'ES Raw Data'!Q503</f>
        <v>#DIV/0!</v>
      </c>
      <c r="Q500" t="e">
        <f>'ES Raw Data'!R503</f>
        <v>#DIV/0!</v>
      </c>
      <c r="R500" t="e">
        <f>'ES Raw Data'!S503</f>
        <v>#DIV/0!</v>
      </c>
      <c r="S500" t="e">
        <f>'ES Raw Data'!T503</f>
        <v>#DIV/0!</v>
      </c>
      <c r="T500" t="e">
        <f>'ES Raw Data'!U503</f>
        <v>#DIV/0!</v>
      </c>
      <c r="U500" t="e">
        <f>'ES Raw Data'!V503</f>
        <v>#DIV/0!</v>
      </c>
      <c r="V500" t="e">
        <f>'ES Raw Data'!W503</f>
        <v>#DIV/0!</v>
      </c>
    </row>
    <row r="501" spans="1:22">
      <c r="A501">
        <f>'ES Data Entry'!D502</f>
        <v>0</v>
      </c>
      <c r="B501">
        <f>'ES Data Entry'!E502</f>
        <v>0</v>
      </c>
      <c r="C501">
        <f>'ES Data Entry'!F502</f>
        <v>0</v>
      </c>
      <c r="D501" s="180" t="e">
        <f>'ES Data Entry'!#REF!</f>
        <v>#REF!</v>
      </c>
      <c r="E501" t="str" cm="1">
        <f t="array" ref="E501">_xlfn.IFS('ES Data Entry'!G502=0,"Kindergarten",'ES Data Entry'!G502=1,"1st Grade",'ES Data Entry'!G502=2,"2nd Grade",'ES Data Entry'!G502=3,"3rd Grade",'ES Data Entry'!G502=4,"4th Grade",'ES Data Entry'!G502=5,"5th Grade")</f>
        <v>Kindergarten</v>
      </c>
      <c r="F501" t="e">
        <f>'ES Data Entry'!#REF!</f>
        <v>#REF!</v>
      </c>
      <c r="G501" t="e" cm="1">
        <f t="array" ref="G501">_xlfn.IFS('ES Data Entry'!L502=2, "Virtual", 'ES Data Entry'!L502=1, "In-person",'ES Data Entry'!L502=3, "Hybrid")</f>
        <v>#N/A</v>
      </c>
      <c r="H501" t="e" cm="1">
        <f t="array" ref="H501">_xlfn.IFS('ES Data Entry'!H502= 1, "American Indian/Alaskan Native", 'ES Data Entry'!H502= 2, "Asian", 'ES Data Entry'!H502= 3, "Native Hawaiian/Pacific Islander", 'ES Data Entry'!H502= 4, "Black/African American",'ES Data Entry'!H502= 5,  "White", 'ES Data Entry'!H502= 6, "Other", 'ES Data Entry'!H502= 7, "Two races or more", 'ES Data Entry'!H502= 8, "Unknown")</f>
        <v>#N/A</v>
      </c>
      <c r="I501" t="e" cm="1">
        <f t="array" ref="I501">_xlfn.IFS('ES Data Entry'!I502=1, "Hispanic/Latino", 'ES Data Entry'!I502=2, "Not Hispanic/Latino", 'ES Data Entry'!I502=3, "Other")</f>
        <v>#N/A</v>
      </c>
      <c r="J501" t="e" cm="1">
        <f t="array" ref="J501">_xlfn.IFS('ES Data Entry'!J502= 1, "Male", 'ES Data Entry'!J502= 2, "Female", 'ES Data Entry'!J502= 3, "Transgender Male", 'ES Data Entry'!J502= 4, "Transgender Female",'ES Data Entry'!J502= 5, "Non-binary", 'ES Data Entry'!J502= 6, "Other", 'ES Data Entry'!J502= 7, "Unknown")</f>
        <v>#N/A</v>
      </c>
      <c r="K501" s="180">
        <f>'ES Data Entry'!K502</f>
        <v>0</v>
      </c>
      <c r="L501" s="291" t="e">
        <f>'ES Data Entry'!#REF!</f>
        <v>#REF!</v>
      </c>
      <c r="M501" t="e">
        <f>'ES Raw Data'!N504</f>
        <v>#DIV/0!</v>
      </c>
      <c r="N501" t="e">
        <f>'ES Raw Data'!O504</f>
        <v>#DIV/0!</v>
      </c>
      <c r="O501" t="e">
        <f>'ES Raw Data'!P504</f>
        <v>#DIV/0!</v>
      </c>
      <c r="P501" t="e">
        <f>'ES Raw Data'!Q504</f>
        <v>#DIV/0!</v>
      </c>
      <c r="Q501" t="e">
        <f>'ES Raw Data'!R504</f>
        <v>#DIV/0!</v>
      </c>
      <c r="R501" t="e">
        <f>'ES Raw Data'!S504</f>
        <v>#DIV/0!</v>
      </c>
      <c r="S501" t="e">
        <f>'ES Raw Data'!T504</f>
        <v>#DIV/0!</v>
      </c>
      <c r="T501" t="e">
        <f>'ES Raw Data'!U504</f>
        <v>#DIV/0!</v>
      </c>
      <c r="U501" t="e">
        <f>'ES Raw Data'!V504</f>
        <v>#DIV/0!</v>
      </c>
      <c r="V501" t="e">
        <f>'ES Raw Data'!W504</f>
        <v>#DIV/0!</v>
      </c>
    </row>
    <row r="502" spans="1:22">
      <c r="A502">
        <f>'ES Data Entry'!D503</f>
        <v>0</v>
      </c>
      <c r="B502">
        <f>'ES Data Entry'!E503</f>
        <v>0</v>
      </c>
      <c r="C502">
        <f>'ES Data Entry'!F503</f>
        <v>0</v>
      </c>
      <c r="D502" s="180" t="e">
        <f>'ES Data Entry'!#REF!</f>
        <v>#REF!</v>
      </c>
      <c r="E502" t="str" cm="1">
        <f t="array" ref="E502">_xlfn.IFS('ES Data Entry'!G503=0,"Kindergarten",'ES Data Entry'!G503=1,"1st Grade",'ES Data Entry'!G503=2,"2nd Grade",'ES Data Entry'!G503=3,"3rd Grade",'ES Data Entry'!G503=4,"4th Grade",'ES Data Entry'!G503=5,"5th Grade")</f>
        <v>Kindergarten</v>
      </c>
      <c r="F502" t="e">
        <f>'ES Data Entry'!#REF!</f>
        <v>#REF!</v>
      </c>
      <c r="G502" t="e" cm="1">
        <f t="array" ref="G502">_xlfn.IFS('ES Data Entry'!L503=2, "Virtual", 'ES Data Entry'!L503=1, "In-person",'ES Data Entry'!L503=3, "Hybrid")</f>
        <v>#N/A</v>
      </c>
      <c r="H502" t="e" cm="1">
        <f t="array" ref="H502">_xlfn.IFS('ES Data Entry'!H503= 1, "American Indian/Alaskan Native", 'ES Data Entry'!H503= 2, "Asian", 'ES Data Entry'!H503= 3, "Native Hawaiian/Pacific Islander", 'ES Data Entry'!H503= 4, "Black/African American",'ES Data Entry'!H503= 5,  "White", 'ES Data Entry'!H503= 6, "Other", 'ES Data Entry'!H503= 7, "Two races or more", 'ES Data Entry'!H503= 8, "Unknown")</f>
        <v>#N/A</v>
      </c>
      <c r="I502" t="e" cm="1">
        <f t="array" ref="I502">_xlfn.IFS('ES Data Entry'!I503=1, "Hispanic/Latino", 'ES Data Entry'!I503=2, "Not Hispanic/Latino", 'ES Data Entry'!I503=3, "Other")</f>
        <v>#N/A</v>
      </c>
      <c r="J502" t="e" cm="1">
        <f t="array" ref="J502">_xlfn.IFS('ES Data Entry'!J503= 1, "Male", 'ES Data Entry'!J503= 2, "Female", 'ES Data Entry'!J503= 3, "Transgender Male", 'ES Data Entry'!J503= 4, "Transgender Female",'ES Data Entry'!J503= 5, "Non-binary", 'ES Data Entry'!J503= 6, "Other", 'ES Data Entry'!J503= 7, "Unknown")</f>
        <v>#N/A</v>
      </c>
      <c r="K502" s="180">
        <f>'ES Data Entry'!K503</f>
        <v>0</v>
      </c>
      <c r="L502" s="291" t="e">
        <f>'ES Data Entry'!#REF!</f>
        <v>#REF!</v>
      </c>
      <c r="M502" t="e">
        <f>'ES Raw Data'!N505</f>
        <v>#DIV/0!</v>
      </c>
      <c r="N502" t="e">
        <f>'ES Raw Data'!O505</f>
        <v>#DIV/0!</v>
      </c>
      <c r="O502" t="e">
        <f>'ES Raw Data'!P505</f>
        <v>#DIV/0!</v>
      </c>
      <c r="P502" t="e">
        <f>'ES Raw Data'!Q505</f>
        <v>#DIV/0!</v>
      </c>
      <c r="Q502" t="e">
        <f>'ES Raw Data'!R505</f>
        <v>#DIV/0!</v>
      </c>
      <c r="R502" t="e">
        <f>'ES Raw Data'!S505</f>
        <v>#DIV/0!</v>
      </c>
      <c r="S502" t="e">
        <f>'ES Raw Data'!T505</f>
        <v>#DIV/0!</v>
      </c>
      <c r="T502" t="e">
        <f>'ES Raw Data'!U505</f>
        <v>#DIV/0!</v>
      </c>
      <c r="U502" t="e">
        <f>'ES Raw Data'!V505</f>
        <v>#DIV/0!</v>
      </c>
      <c r="V502" t="e">
        <f>'ES Raw Data'!W505</f>
        <v>#DIV/0!</v>
      </c>
    </row>
    <row r="503" spans="1:22">
      <c r="A503">
        <f>'ES Data Entry'!D504</f>
        <v>0</v>
      </c>
      <c r="B503">
        <f>'ES Data Entry'!E504</f>
        <v>0</v>
      </c>
      <c r="C503">
        <f>'ES Data Entry'!F504</f>
        <v>0</v>
      </c>
      <c r="D503" s="180" t="e">
        <f>'ES Data Entry'!#REF!</f>
        <v>#REF!</v>
      </c>
      <c r="E503" t="str" cm="1">
        <f t="array" ref="E503">_xlfn.IFS('ES Data Entry'!G504=0,"Kindergarten",'ES Data Entry'!G504=1,"1st Grade",'ES Data Entry'!G504=2,"2nd Grade",'ES Data Entry'!G504=3,"3rd Grade",'ES Data Entry'!G504=4,"4th Grade",'ES Data Entry'!G504=5,"5th Grade")</f>
        <v>Kindergarten</v>
      </c>
      <c r="F503" t="e">
        <f>'ES Data Entry'!#REF!</f>
        <v>#REF!</v>
      </c>
      <c r="G503" t="e" cm="1">
        <f t="array" ref="G503">_xlfn.IFS('ES Data Entry'!L504=2, "Virtual", 'ES Data Entry'!L504=1, "In-person",'ES Data Entry'!L504=3, "Hybrid")</f>
        <v>#N/A</v>
      </c>
      <c r="H503" t="e" cm="1">
        <f t="array" ref="H503">_xlfn.IFS('ES Data Entry'!H504= 1, "American Indian/Alaskan Native", 'ES Data Entry'!H504= 2, "Asian", 'ES Data Entry'!H504= 3, "Native Hawaiian/Pacific Islander", 'ES Data Entry'!H504= 4, "Black/African American",'ES Data Entry'!H504= 5,  "White", 'ES Data Entry'!H504= 6, "Other", 'ES Data Entry'!H504= 7, "Two races or more", 'ES Data Entry'!H504= 8, "Unknown")</f>
        <v>#N/A</v>
      </c>
      <c r="I503" t="e" cm="1">
        <f t="array" ref="I503">_xlfn.IFS('ES Data Entry'!I504=1, "Hispanic/Latino", 'ES Data Entry'!I504=2, "Not Hispanic/Latino", 'ES Data Entry'!I504=3, "Other")</f>
        <v>#N/A</v>
      </c>
      <c r="J503" t="e" cm="1">
        <f t="array" ref="J503">_xlfn.IFS('ES Data Entry'!J504= 1, "Male", 'ES Data Entry'!J504= 2, "Female", 'ES Data Entry'!J504= 3, "Transgender Male", 'ES Data Entry'!J504= 4, "Transgender Female",'ES Data Entry'!J504= 5, "Non-binary", 'ES Data Entry'!J504= 6, "Other", 'ES Data Entry'!J504= 7, "Unknown")</f>
        <v>#N/A</v>
      </c>
      <c r="K503" s="180">
        <f>'ES Data Entry'!K504</f>
        <v>0</v>
      </c>
      <c r="L503" s="291" t="e">
        <f>'ES Data Entry'!#REF!</f>
        <v>#REF!</v>
      </c>
      <c r="M503" t="e">
        <f>'ES Raw Data'!N506</f>
        <v>#DIV/0!</v>
      </c>
      <c r="N503" t="e">
        <f>'ES Raw Data'!O506</f>
        <v>#DIV/0!</v>
      </c>
      <c r="O503" t="e">
        <f>'ES Raw Data'!P506</f>
        <v>#DIV/0!</v>
      </c>
      <c r="P503" t="e">
        <f>'ES Raw Data'!Q506</f>
        <v>#DIV/0!</v>
      </c>
      <c r="Q503" t="e">
        <f>'ES Raw Data'!R506</f>
        <v>#DIV/0!</v>
      </c>
      <c r="R503" t="e">
        <f>'ES Raw Data'!S506</f>
        <v>#DIV/0!</v>
      </c>
      <c r="S503" t="e">
        <f>'ES Raw Data'!T506</f>
        <v>#DIV/0!</v>
      </c>
      <c r="T503" t="e">
        <f>'ES Raw Data'!U506</f>
        <v>#DIV/0!</v>
      </c>
      <c r="U503" t="e">
        <f>'ES Raw Data'!V506</f>
        <v>#DIV/0!</v>
      </c>
      <c r="V503" t="e">
        <f>'ES Raw Data'!W506</f>
        <v>#DIV/0!</v>
      </c>
    </row>
    <row r="504" spans="1:22">
      <c r="A504">
        <f>'ES Data Entry'!D505</f>
        <v>0</v>
      </c>
      <c r="B504">
        <f>'ES Data Entry'!E505</f>
        <v>0</v>
      </c>
      <c r="C504">
        <f>'ES Data Entry'!F505</f>
        <v>0</v>
      </c>
      <c r="D504" s="180" t="e">
        <f>'ES Data Entry'!#REF!</f>
        <v>#REF!</v>
      </c>
      <c r="E504" t="str" cm="1">
        <f t="array" ref="E504">_xlfn.IFS('ES Data Entry'!G505=0,"Kindergarten",'ES Data Entry'!G505=1,"1st Grade",'ES Data Entry'!G505=2,"2nd Grade",'ES Data Entry'!G505=3,"3rd Grade",'ES Data Entry'!G505=4,"4th Grade",'ES Data Entry'!G505=5,"5th Grade")</f>
        <v>Kindergarten</v>
      </c>
      <c r="F504" t="e">
        <f>'ES Data Entry'!#REF!</f>
        <v>#REF!</v>
      </c>
      <c r="G504" t="e" cm="1">
        <f t="array" ref="G504">_xlfn.IFS('ES Data Entry'!L505=2, "Virtual", 'ES Data Entry'!L505=1, "In-person",'ES Data Entry'!L505=3, "Hybrid")</f>
        <v>#N/A</v>
      </c>
      <c r="H504" t="e" cm="1">
        <f t="array" ref="H504">_xlfn.IFS('ES Data Entry'!H505= 1, "American Indian/Alaskan Native", 'ES Data Entry'!H505= 2, "Asian", 'ES Data Entry'!H505= 3, "Native Hawaiian/Pacific Islander", 'ES Data Entry'!H505= 4, "Black/African American",'ES Data Entry'!H505= 5,  "White", 'ES Data Entry'!H505= 6, "Other", 'ES Data Entry'!H505= 7, "Two races or more", 'ES Data Entry'!H505= 8, "Unknown")</f>
        <v>#N/A</v>
      </c>
      <c r="I504" t="e" cm="1">
        <f t="array" ref="I504">_xlfn.IFS('ES Data Entry'!I505=1, "Hispanic/Latino", 'ES Data Entry'!I505=2, "Not Hispanic/Latino", 'ES Data Entry'!I505=3, "Other")</f>
        <v>#N/A</v>
      </c>
      <c r="J504" t="e" cm="1">
        <f t="array" ref="J504">_xlfn.IFS('ES Data Entry'!J505= 1, "Male", 'ES Data Entry'!J505= 2, "Female", 'ES Data Entry'!J505= 3, "Transgender Male", 'ES Data Entry'!J505= 4, "Transgender Female",'ES Data Entry'!J505= 5, "Non-binary", 'ES Data Entry'!J505= 6, "Other", 'ES Data Entry'!J505= 7, "Unknown")</f>
        <v>#N/A</v>
      </c>
      <c r="K504" s="180">
        <f>'ES Data Entry'!K505</f>
        <v>0</v>
      </c>
      <c r="L504" s="291" t="e">
        <f>'ES Data Entry'!#REF!</f>
        <v>#REF!</v>
      </c>
      <c r="M504" t="e">
        <f>'ES Raw Data'!N507</f>
        <v>#DIV/0!</v>
      </c>
      <c r="N504" t="e">
        <f>'ES Raw Data'!O507</f>
        <v>#DIV/0!</v>
      </c>
      <c r="O504" t="e">
        <f>'ES Raw Data'!P507</f>
        <v>#DIV/0!</v>
      </c>
      <c r="P504" t="e">
        <f>'ES Raw Data'!Q507</f>
        <v>#DIV/0!</v>
      </c>
      <c r="Q504" t="e">
        <f>'ES Raw Data'!R507</f>
        <v>#DIV/0!</v>
      </c>
      <c r="R504" t="e">
        <f>'ES Raw Data'!S507</f>
        <v>#DIV/0!</v>
      </c>
      <c r="S504" t="e">
        <f>'ES Raw Data'!T507</f>
        <v>#DIV/0!</v>
      </c>
      <c r="T504" t="e">
        <f>'ES Raw Data'!U507</f>
        <v>#DIV/0!</v>
      </c>
      <c r="U504" t="e">
        <f>'ES Raw Data'!V507</f>
        <v>#DIV/0!</v>
      </c>
      <c r="V504" t="e">
        <f>'ES Raw Data'!W507</f>
        <v>#DIV/0!</v>
      </c>
    </row>
    <row r="505" spans="1:22">
      <c r="A505">
        <f>'ES Data Entry'!D506</f>
        <v>0</v>
      </c>
      <c r="B505">
        <f>'ES Data Entry'!E506</f>
        <v>0</v>
      </c>
      <c r="C505">
        <f>'ES Data Entry'!F506</f>
        <v>0</v>
      </c>
      <c r="D505" s="180" t="e">
        <f>'ES Data Entry'!#REF!</f>
        <v>#REF!</v>
      </c>
      <c r="E505" t="str" cm="1">
        <f t="array" ref="E505">_xlfn.IFS('ES Data Entry'!G506=0,"Kindergarten",'ES Data Entry'!G506=1,"1st Grade",'ES Data Entry'!G506=2,"2nd Grade",'ES Data Entry'!G506=3,"3rd Grade",'ES Data Entry'!G506=4,"4th Grade",'ES Data Entry'!G506=5,"5th Grade")</f>
        <v>Kindergarten</v>
      </c>
      <c r="F505" t="e">
        <f>'ES Data Entry'!#REF!</f>
        <v>#REF!</v>
      </c>
      <c r="G505" t="e" cm="1">
        <f t="array" ref="G505">_xlfn.IFS('ES Data Entry'!L506=2, "Virtual", 'ES Data Entry'!L506=1, "In-person",'ES Data Entry'!L506=3, "Hybrid")</f>
        <v>#N/A</v>
      </c>
      <c r="H505" t="e" cm="1">
        <f t="array" ref="H505">_xlfn.IFS('ES Data Entry'!H506= 1, "American Indian/Alaskan Native", 'ES Data Entry'!H506= 2, "Asian", 'ES Data Entry'!H506= 3, "Native Hawaiian/Pacific Islander", 'ES Data Entry'!H506= 4, "Black/African American",'ES Data Entry'!H506= 5,  "White", 'ES Data Entry'!H506= 6, "Other", 'ES Data Entry'!H506= 7, "Two races or more", 'ES Data Entry'!H506= 8, "Unknown")</f>
        <v>#N/A</v>
      </c>
      <c r="I505" t="e" cm="1">
        <f t="array" ref="I505">_xlfn.IFS('ES Data Entry'!I506=1, "Hispanic/Latino", 'ES Data Entry'!I506=2, "Not Hispanic/Latino", 'ES Data Entry'!I506=3, "Other")</f>
        <v>#N/A</v>
      </c>
      <c r="J505" t="e" cm="1">
        <f t="array" ref="J505">_xlfn.IFS('ES Data Entry'!J506= 1, "Male", 'ES Data Entry'!J506= 2, "Female", 'ES Data Entry'!J506= 3, "Transgender Male", 'ES Data Entry'!J506= 4, "Transgender Female",'ES Data Entry'!J506= 5, "Non-binary", 'ES Data Entry'!J506= 6, "Other", 'ES Data Entry'!J506= 7, "Unknown")</f>
        <v>#N/A</v>
      </c>
      <c r="K505" s="180">
        <f>'ES Data Entry'!K506</f>
        <v>0</v>
      </c>
      <c r="L505" s="291" t="e">
        <f>'ES Data Entry'!#REF!</f>
        <v>#REF!</v>
      </c>
      <c r="M505" t="e">
        <f>'ES Raw Data'!N508</f>
        <v>#DIV/0!</v>
      </c>
      <c r="N505" t="e">
        <f>'ES Raw Data'!O508</f>
        <v>#DIV/0!</v>
      </c>
      <c r="O505" t="e">
        <f>'ES Raw Data'!P508</f>
        <v>#DIV/0!</v>
      </c>
      <c r="P505" t="e">
        <f>'ES Raw Data'!Q508</f>
        <v>#DIV/0!</v>
      </c>
      <c r="Q505" t="e">
        <f>'ES Raw Data'!R508</f>
        <v>#DIV/0!</v>
      </c>
      <c r="R505" t="e">
        <f>'ES Raw Data'!S508</f>
        <v>#DIV/0!</v>
      </c>
      <c r="S505" t="e">
        <f>'ES Raw Data'!T508</f>
        <v>#DIV/0!</v>
      </c>
      <c r="T505" t="e">
        <f>'ES Raw Data'!U508</f>
        <v>#DIV/0!</v>
      </c>
      <c r="U505" t="e">
        <f>'ES Raw Data'!V508</f>
        <v>#DIV/0!</v>
      </c>
      <c r="V505" t="e">
        <f>'ES Raw Data'!W508</f>
        <v>#DIV/0!</v>
      </c>
    </row>
    <row r="506" spans="1:22">
      <c r="A506">
        <f>'ES Data Entry'!D507</f>
        <v>0</v>
      </c>
      <c r="B506">
        <f>'ES Data Entry'!E507</f>
        <v>0</v>
      </c>
      <c r="C506">
        <f>'ES Data Entry'!F507</f>
        <v>0</v>
      </c>
      <c r="D506" s="180" t="e">
        <f>'ES Data Entry'!#REF!</f>
        <v>#REF!</v>
      </c>
      <c r="E506" t="str" cm="1">
        <f t="array" ref="E506">_xlfn.IFS('ES Data Entry'!G507=0,"Kindergarten",'ES Data Entry'!G507=1,"1st Grade",'ES Data Entry'!G507=2,"2nd Grade",'ES Data Entry'!G507=3,"3rd Grade",'ES Data Entry'!G507=4,"4th Grade",'ES Data Entry'!G507=5,"5th Grade")</f>
        <v>Kindergarten</v>
      </c>
      <c r="F506" t="e">
        <f>'ES Data Entry'!#REF!</f>
        <v>#REF!</v>
      </c>
      <c r="G506" t="e" cm="1">
        <f t="array" ref="G506">_xlfn.IFS('ES Data Entry'!L507=2, "Virtual", 'ES Data Entry'!L507=1, "In-person",'ES Data Entry'!L507=3, "Hybrid")</f>
        <v>#N/A</v>
      </c>
      <c r="H506" t="e" cm="1">
        <f t="array" ref="H506">_xlfn.IFS('ES Data Entry'!H507= 1, "American Indian/Alaskan Native", 'ES Data Entry'!H507= 2, "Asian", 'ES Data Entry'!H507= 3, "Native Hawaiian/Pacific Islander", 'ES Data Entry'!H507= 4, "Black/African American",'ES Data Entry'!H507= 5,  "White", 'ES Data Entry'!H507= 6, "Other", 'ES Data Entry'!H507= 7, "Two races or more", 'ES Data Entry'!H507= 8, "Unknown")</f>
        <v>#N/A</v>
      </c>
      <c r="I506" t="e" cm="1">
        <f t="array" ref="I506">_xlfn.IFS('ES Data Entry'!I507=1, "Hispanic/Latino", 'ES Data Entry'!I507=2, "Not Hispanic/Latino", 'ES Data Entry'!I507=3, "Other")</f>
        <v>#N/A</v>
      </c>
      <c r="J506" t="e" cm="1">
        <f t="array" ref="J506">_xlfn.IFS('ES Data Entry'!J507= 1, "Male", 'ES Data Entry'!J507= 2, "Female", 'ES Data Entry'!J507= 3, "Transgender Male", 'ES Data Entry'!J507= 4, "Transgender Female",'ES Data Entry'!J507= 5, "Non-binary", 'ES Data Entry'!J507= 6, "Other", 'ES Data Entry'!J507= 7, "Unknown")</f>
        <v>#N/A</v>
      </c>
      <c r="K506" s="180">
        <f>'ES Data Entry'!K507</f>
        <v>0</v>
      </c>
      <c r="L506" s="291" t="e">
        <f>'ES Data Entry'!#REF!</f>
        <v>#REF!</v>
      </c>
      <c r="M506" t="e">
        <f>'ES Raw Data'!N509</f>
        <v>#DIV/0!</v>
      </c>
      <c r="N506" t="e">
        <f>'ES Raw Data'!O509</f>
        <v>#DIV/0!</v>
      </c>
      <c r="O506" t="e">
        <f>'ES Raw Data'!P509</f>
        <v>#DIV/0!</v>
      </c>
      <c r="P506" t="e">
        <f>'ES Raw Data'!Q509</f>
        <v>#DIV/0!</v>
      </c>
      <c r="Q506" t="e">
        <f>'ES Raw Data'!R509</f>
        <v>#DIV/0!</v>
      </c>
      <c r="R506" t="e">
        <f>'ES Raw Data'!S509</f>
        <v>#DIV/0!</v>
      </c>
      <c r="S506" t="e">
        <f>'ES Raw Data'!T509</f>
        <v>#DIV/0!</v>
      </c>
      <c r="T506" t="e">
        <f>'ES Raw Data'!U509</f>
        <v>#DIV/0!</v>
      </c>
      <c r="U506" t="e">
        <f>'ES Raw Data'!V509</f>
        <v>#DIV/0!</v>
      </c>
      <c r="V506" t="e">
        <f>'ES Raw Data'!W509</f>
        <v>#DIV/0!</v>
      </c>
    </row>
    <row r="507" spans="1:22">
      <c r="A507">
        <f>'ES Data Entry'!D508</f>
        <v>0</v>
      </c>
      <c r="B507">
        <f>'ES Data Entry'!E508</f>
        <v>0</v>
      </c>
      <c r="C507">
        <f>'ES Data Entry'!F508</f>
        <v>0</v>
      </c>
      <c r="D507" s="180" t="e">
        <f>'ES Data Entry'!#REF!</f>
        <v>#REF!</v>
      </c>
      <c r="E507" t="str" cm="1">
        <f t="array" ref="E507">_xlfn.IFS('ES Data Entry'!G508=0,"Kindergarten",'ES Data Entry'!G508=1,"1st Grade",'ES Data Entry'!G508=2,"2nd Grade",'ES Data Entry'!G508=3,"3rd Grade",'ES Data Entry'!G508=4,"4th Grade",'ES Data Entry'!G508=5,"5th Grade")</f>
        <v>Kindergarten</v>
      </c>
      <c r="F507" t="e">
        <f>'ES Data Entry'!#REF!</f>
        <v>#REF!</v>
      </c>
      <c r="G507" t="e" cm="1">
        <f t="array" ref="G507">_xlfn.IFS('ES Data Entry'!L508=2, "Virtual", 'ES Data Entry'!L508=1, "In-person",'ES Data Entry'!L508=3, "Hybrid")</f>
        <v>#N/A</v>
      </c>
      <c r="H507" t="e" cm="1">
        <f t="array" ref="H507">_xlfn.IFS('ES Data Entry'!H508= 1, "American Indian/Alaskan Native", 'ES Data Entry'!H508= 2, "Asian", 'ES Data Entry'!H508= 3, "Native Hawaiian/Pacific Islander", 'ES Data Entry'!H508= 4, "Black/African American",'ES Data Entry'!H508= 5,  "White", 'ES Data Entry'!H508= 6, "Other", 'ES Data Entry'!H508= 7, "Two races or more", 'ES Data Entry'!H508= 8, "Unknown")</f>
        <v>#N/A</v>
      </c>
      <c r="I507" t="e" cm="1">
        <f t="array" ref="I507">_xlfn.IFS('ES Data Entry'!I508=1, "Hispanic/Latino", 'ES Data Entry'!I508=2, "Not Hispanic/Latino", 'ES Data Entry'!I508=3, "Other")</f>
        <v>#N/A</v>
      </c>
      <c r="J507" t="e" cm="1">
        <f t="array" ref="J507">_xlfn.IFS('ES Data Entry'!J508= 1, "Male", 'ES Data Entry'!J508= 2, "Female", 'ES Data Entry'!J508= 3, "Transgender Male", 'ES Data Entry'!J508= 4, "Transgender Female",'ES Data Entry'!J508= 5, "Non-binary", 'ES Data Entry'!J508= 6, "Other", 'ES Data Entry'!J508= 7, "Unknown")</f>
        <v>#N/A</v>
      </c>
      <c r="K507" s="180">
        <f>'ES Data Entry'!K508</f>
        <v>0</v>
      </c>
      <c r="L507" s="291" t="e">
        <f>'ES Data Entry'!#REF!</f>
        <v>#REF!</v>
      </c>
      <c r="M507" t="e">
        <f>'ES Raw Data'!N510</f>
        <v>#DIV/0!</v>
      </c>
      <c r="N507" t="e">
        <f>'ES Raw Data'!O510</f>
        <v>#DIV/0!</v>
      </c>
      <c r="O507" t="e">
        <f>'ES Raw Data'!P510</f>
        <v>#DIV/0!</v>
      </c>
      <c r="P507" t="e">
        <f>'ES Raw Data'!Q510</f>
        <v>#DIV/0!</v>
      </c>
      <c r="Q507" t="e">
        <f>'ES Raw Data'!R510</f>
        <v>#DIV/0!</v>
      </c>
      <c r="R507" t="e">
        <f>'ES Raw Data'!S510</f>
        <v>#DIV/0!</v>
      </c>
      <c r="S507" t="e">
        <f>'ES Raw Data'!T510</f>
        <v>#DIV/0!</v>
      </c>
      <c r="T507" t="e">
        <f>'ES Raw Data'!U510</f>
        <v>#DIV/0!</v>
      </c>
      <c r="U507" t="e">
        <f>'ES Raw Data'!V510</f>
        <v>#DIV/0!</v>
      </c>
      <c r="V507" t="e">
        <f>'ES Raw Data'!W510</f>
        <v>#DIV/0!</v>
      </c>
    </row>
    <row r="508" spans="1:22">
      <c r="A508">
        <f>'ES Data Entry'!D509</f>
        <v>0</v>
      </c>
      <c r="B508">
        <f>'ES Data Entry'!E509</f>
        <v>0</v>
      </c>
      <c r="C508">
        <f>'ES Data Entry'!F509</f>
        <v>0</v>
      </c>
      <c r="D508" s="180" t="e">
        <f>'ES Data Entry'!#REF!</f>
        <v>#REF!</v>
      </c>
      <c r="E508" t="str" cm="1">
        <f t="array" ref="E508">_xlfn.IFS('ES Data Entry'!G509=0,"Kindergarten",'ES Data Entry'!G509=1,"1st Grade",'ES Data Entry'!G509=2,"2nd Grade",'ES Data Entry'!G509=3,"3rd Grade",'ES Data Entry'!G509=4,"4th Grade",'ES Data Entry'!G509=5,"5th Grade")</f>
        <v>Kindergarten</v>
      </c>
      <c r="F508" t="e">
        <f>'ES Data Entry'!#REF!</f>
        <v>#REF!</v>
      </c>
      <c r="G508" t="e" cm="1">
        <f t="array" ref="G508">_xlfn.IFS('ES Data Entry'!L509=2, "Virtual", 'ES Data Entry'!L509=1, "In-person",'ES Data Entry'!L509=3, "Hybrid")</f>
        <v>#N/A</v>
      </c>
      <c r="H508" t="e" cm="1">
        <f t="array" ref="H508">_xlfn.IFS('ES Data Entry'!H509= 1, "American Indian/Alaskan Native", 'ES Data Entry'!H509= 2, "Asian", 'ES Data Entry'!H509= 3, "Native Hawaiian/Pacific Islander", 'ES Data Entry'!H509= 4, "Black/African American",'ES Data Entry'!H509= 5,  "White", 'ES Data Entry'!H509= 6, "Other", 'ES Data Entry'!H509= 7, "Two races or more", 'ES Data Entry'!H509= 8, "Unknown")</f>
        <v>#N/A</v>
      </c>
      <c r="I508" t="e" cm="1">
        <f t="array" ref="I508">_xlfn.IFS('ES Data Entry'!I509=1, "Hispanic/Latino", 'ES Data Entry'!I509=2, "Not Hispanic/Latino", 'ES Data Entry'!I509=3, "Other")</f>
        <v>#N/A</v>
      </c>
      <c r="J508" t="e" cm="1">
        <f t="array" ref="J508">_xlfn.IFS('ES Data Entry'!J509= 1, "Male", 'ES Data Entry'!J509= 2, "Female", 'ES Data Entry'!J509= 3, "Transgender Male", 'ES Data Entry'!J509= 4, "Transgender Female",'ES Data Entry'!J509= 5, "Non-binary", 'ES Data Entry'!J509= 6, "Other", 'ES Data Entry'!J509= 7, "Unknown")</f>
        <v>#N/A</v>
      </c>
      <c r="K508" s="180">
        <f>'ES Data Entry'!K509</f>
        <v>0</v>
      </c>
      <c r="L508" s="291" t="e">
        <f>'ES Data Entry'!#REF!</f>
        <v>#REF!</v>
      </c>
      <c r="M508" t="e">
        <f>'ES Raw Data'!N511</f>
        <v>#DIV/0!</v>
      </c>
      <c r="N508" t="e">
        <f>'ES Raw Data'!O511</f>
        <v>#DIV/0!</v>
      </c>
      <c r="O508" t="e">
        <f>'ES Raw Data'!P511</f>
        <v>#DIV/0!</v>
      </c>
      <c r="P508" t="e">
        <f>'ES Raw Data'!Q511</f>
        <v>#DIV/0!</v>
      </c>
      <c r="Q508" t="e">
        <f>'ES Raw Data'!R511</f>
        <v>#DIV/0!</v>
      </c>
      <c r="R508" t="e">
        <f>'ES Raw Data'!S511</f>
        <v>#DIV/0!</v>
      </c>
      <c r="S508" t="e">
        <f>'ES Raw Data'!T511</f>
        <v>#DIV/0!</v>
      </c>
      <c r="T508" t="e">
        <f>'ES Raw Data'!U511</f>
        <v>#DIV/0!</v>
      </c>
      <c r="U508" t="e">
        <f>'ES Raw Data'!V511</f>
        <v>#DIV/0!</v>
      </c>
      <c r="V508" t="e">
        <f>'ES Raw Data'!W511</f>
        <v>#DIV/0!</v>
      </c>
    </row>
    <row r="509" spans="1:22">
      <c r="A509">
        <f>'ES Data Entry'!D510</f>
        <v>0</v>
      </c>
      <c r="B509">
        <f>'ES Data Entry'!E510</f>
        <v>0</v>
      </c>
      <c r="C509">
        <f>'ES Data Entry'!F510</f>
        <v>0</v>
      </c>
      <c r="D509" s="180" t="e">
        <f>'ES Data Entry'!#REF!</f>
        <v>#REF!</v>
      </c>
      <c r="E509" t="str" cm="1">
        <f t="array" ref="E509">_xlfn.IFS('ES Data Entry'!G510=0,"Kindergarten",'ES Data Entry'!G510=1,"1st Grade",'ES Data Entry'!G510=2,"2nd Grade",'ES Data Entry'!G510=3,"3rd Grade",'ES Data Entry'!G510=4,"4th Grade",'ES Data Entry'!G510=5,"5th Grade")</f>
        <v>Kindergarten</v>
      </c>
      <c r="F509" t="e">
        <f>'ES Data Entry'!#REF!</f>
        <v>#REF!</v>
      </c>
      <c r="G509" t="e" cm="1">
        <f t="array" ref="G509">_xlfn.IFS('ES Data Entry'!L510=2, "Virtual", 'ES Data Entry'!L510=1, "In-person",'ES Data Entry'!L510=3, "Hybrid")</f>
        <v>#N/A</v>
      </c>
      <c r="H509" t="e" cm="1">
        <f t="array" ref="H509">_xlfn.IFS('ES Data Entry'!H510= 1, "American Indian/Alaskan Native", 'ES Data Entry'!H510= 2, "Asian", 'ES Data Entry'!H510= 3, "Native Hawaiian/Pacific Islander", 'ES Data Entry'!H510= 4, "Black/African American",'ES Data Entry'!H510= 5,  "White", 'ES Data Entry'!H510= 6, "Other", 'ES Data Entry'!H510= 7, "Two races or more", 'ES Data Entry'!H510= 8, "Unknown")</f>
        <v>#N/A</v>
      </c>
      <c r="I509" t="e" cm="1">
        <f t="array" ref="I509">_xlfn.IFS('ES Data Entry'!I510=1, "Hispanic/Latino", 'ES Data Entry'!I510=2, "Not Hispanic/Latino", 'ES Data Entry'!I510=3, "Other")</f>
        <v>#N/A</v>
      </c>
      <c r="J509" t="e" cm="1">
        <f t="array" ref="J509">_xlfn.IFS('ES Data Entry'!J510= 1, "Male", 'ES Data Entry'!J510= 2, "Female", 'ES Data Entry'!J510= 3, "Transgender Male", 'ES Data Entry'!J510= 4, "Transgender Female",'ES Data Entry'!J510= 5, "Non-binary", 'ES Data Entry'!J510= 6, "Other", 'ES Data Entry'!J510= 7, "Unknown")</f>
        <v>#N/A</v>
      </c>
      <c r="K509" s="180">
        <f>'ES Data Entry'!K510</f>
        <v>0</v>
      </c>
      <c r="L509" s="291" t="e">
        <f>'ES Data Entry'!#REF!</f>
        <v>#REF!</v>
      </c>
      <c r="M509" t="e">
        <f>'ES Raw Data'!N512</f>
        <v>#DIV/0!</v>
      </c>
      <c r="N509" t="e">
        <f>'ES Raw Data'!O512</f>
        <v>#DIV/0!</v>
      </c>
      <c r="O509" t="e">
        <f>'ES Raw Data'!P512</f>
        <v>#DIV/0!</v>
      </c>
      <c r="P509" t="e">
        <f>'ES Raw Data'!Q512</f>
        <v>#DIV/0!</v>
      </c>
      <c r="Q509" t="e">
        <f>'ES Raw Data'!R512</f>
        <v>#DIV/0!</v>
      </c>
      <c r="R509" t="e">
        <f>'ES Raw Data'!S512</f>
        <v>#DIV/0!</v>
      </c>
      <c r="S509" t="e">
        <f>'ES Raw Data'!T512</f>
        <v>#DIV/0!</v>
      </c>
      <c r="T509" t="e">
        <f>'ES Raw Data'!U512</f>
        <v>#DIV/0!</v>
      </c>
      <c r="U509" t="e">
        <f>'ES Raw Data'!V512</f>
        <v>#DIV/0!</v>
      </c>
      <c r="V509" t="e">
        <f>'ES Raw Data'!W512</f>
        <v>#DIV/0!</v>
      </c>
    </row>
    <row r="510" spans="1:22">
      <c r="A510">
        <f>'ES Data Entry'!D511</f>
        <v>0</v>
      </c>
      <c r="B510">
        <f>'ES Data Entry'!E511</f>
        <v>0</v>
      </c>
      <c r="C510">
        <f>'ES Data Entry'!F511</f>
        <v>0</v>
      </c>
      <c r="D510" s="180" t="e">
        <f>'ES Data Entry'!#REF!</f>
        <v>#REF!</v>
      </c>
      <c r="E510" t="str" cm="1">
        <f t="array" ref="E510">_xlfn.IFS('ES Data Entry'!G511=0,"Kindergarten",'ES Data Entry'!G511=1,"1st Grade",'ES Data Entry'!G511=2,"2nd Grade",'ES Data Entry'!G511=3,"3rd Grade",'ES Data Entry'!G511=4,"4th Grade",'ES Data Entry'!G511=5,"5th Grade")</f>
        <v>Kindergarten</v>
      </c>
      <c r="F510" t="e">
        <f>'ES Data Entry'!#REF!</f>
        <v>#REF!</v>
      </c>
      <c r="G510" t="e" cm="1">
        <f t="array" ref="G510">_xlfn.IFS('ES Data Entry'!L511=2, "Virtual", 'ES Data Entry'!L511=1, "In-person",'ES Data Entry'!L511=3, "Hybrid")</f>
        <v>#N/A</v>
      </c>
      <c r="H510" t="e" cm="1">
        <f t="array" ref="H510">_xlfn.IFS('ES Data Entry'!H511= 1, "American Indian/Alaskan Native", 'ES Data Entry'!H511= 2, "Asian", 'ES Data Entry'!H511= 3, "Native Hawaiian/Pacific Islander", 'ES Data Entry'!H511= 4, "Black/African American",'ES Data Entry'!H511= 5,  "White", 'ES Data Entry'!H511= 6, "Other", 'ES Data Entry'!H511= 7, "Two races or more", 'ES Data Entry'!H511= 8, "Unknown")</f>
        <v>#N/A</v>
      </c>
      <c r="I510" t="e" cm="1">
        <f t="array" ref="I510">_xlfn.IFS('ES Data Entry'!I511=1, "Hispanic/Latino", 'ES Data Entry'!I511=2, "Not Hispanic/Latino", 'ES Data Entry'!I511=3, "Other")</f>
        <v>#N/A</v>
      </c>
      <c r="J510" t="e" cm="1">
        <f t="array" ref="J510">_xlfn.IFS('ES Data Entry'!J511= 1, "Male", 'ES Data Entry'!J511= 2, "Female", 'ES Data Entry'!J511= 3, "Transgender Male", 'ES Data Entry'!J511= 4, "Transgender Female",'ES Data Entry'!J511= 5, "Non-binary", 'ES Data Entry'!J511= 6, "Other", 'ES Data Entry'!J511= 7, "Unknown")</f>
        <v>#N/A</v>
      </c>
      <c r="K510" s="180">
        <f>'ES Data Entry'!K511</f>
        <v>0</v>
      </c>
      <c r="L510" s="291" t="e">
        <f>'ES Data Entry'!#REF!</f>
        <v>#REF!</v>
      </c>
      <c r="M510" t="e">
        <f>'ES Raw Data'!N513</f>
        <v>#DIV/0!</v>
      </c>
      <c r="N510" t="e">
        <f>'ES Raw Data'!O513</f>
        <v>#DIV/0!</v>
      </c>
      <c r="O510" t="e">
        <f>'ES Raw Data'!P513</f>
        <v>#DIV/0!</v>
      </c>
      <c r="P510" t="e">
        <f>'ES Raw Data'!Q513</f>
        <v>#DIV/0!</v>
      </c>
      <c r="Q510" t="e">
        <f>'ES Raw Data'!R513</f>
        <v>#DIV/0!</v>
      </c>
      <c r="R510" t="e">
        <f>'ES Raw Data'!S513</f>
        <v>#DIV/0!</v>
      </c>
      <c r="S510" t="e">
        <f>'ES Raw Data'!T513</f>
        <v>#DIV/0!</v>
      </c>
      <c r="T510" t="e">
        <f>'ES Raw Data'!U513</f>
        <v>#DIV/0!</v>
      </c>
      <c r="U510" t="e">
        <f>'ES Raw Data'!V513</f>
        <v>#DIV/0!</v>
      </c>
      <c r="V510" t="e">
        <f>'ES Raw Data'!W513</f>
        <v>#DIV/0!</v>
      </c>
    </row>
    <row r="511" spans="1:22">
      <c r="A511">
        <f>'ES Data Entry'!D512</f>
        <v>0</v>
      </c>
      <c r="B511">
        <f>'ES Data Entry'!E512</f>
        <v>0</v>
      </c>
      <c r="C511">
        <f>'ES Data Entry'!F512</f>
        <v>0</v>
      </c>
      <c r="D511" s="180" t="e">
        <f>'ES Data Entry'!#REF!</f>
        <v>#REF!</v>
      </c>
      <c r="E511" t="str" cm="1">
        <f t="array" ref="E511">_xlfn.IFS('ES Data Entry'!G512=0,"Kindergarten",'ES Data Entry'!G512=1,"1st Grade",'ES Data Entry'!G512=2,"2nd Grade",'ES Data Entry'!G512=3,"3rd Grade",'ES Data Entry'!G512=4,"4th Grade",'ES Data Entry'!G512=5,"5th Grade")</f>
        <v>Kindergarten</v>
      </c>
      <c r="F511" t="e">
        <f>'ES Data Entry'!#REF!</f>
        <v>#REF!</v>
      </c>
      <c r="G511" t="e" cm="1">
        <f t="array" ref="G511">_xlfn.IFS('ES Data Entry'!L512=2, "Virtual", 'ES Data Entry'!L512=1, "In-person",'ES Data Entry'!L512=3, "Hybrid")</f>
        <v>#N/A</v>
      </c>
      <c r="H511" t="e" cm="1">
        <f t="array" ref="H511">_xlfn.IFS('ES Data Entry'!H512= 1, "American Indian/Alaskan Native", 'ES Data Entry'!H512= 2, "Asian", 'ES Data Entry'!H512= 3, "Native Hawaiian/Pacific Islander", 'ES Data Entry'!H512= 4, "Black/African American",'ES Data Entry'!H512= 5,  "White", 'ES Data Entry'!H512= 6, "Other", 'ES Data Entry'!H512= 7, "Two races or more", 'ES Data Entry'!H512= 8, "Unknown")</f>
        <v>#N/A</v>
      </c>
      <c r="I511" t="e" cm="1">
        <f t="array" ref="I511">_xlfn.IFS('ES Data Entry'!I512=1, "Hispanic/Latino", 'ES Data Entry'!I512=2, "Not Hispanic/Latino", 'ES Data Entry'!I512=3, "Other")</f>
        <v>#N/A</v>
      </c>
      <c r="J511" t="e" cm="1">
        <f t="array" ref="J511">_xlfn.IFS('ES Data Entry'!J512= 1, "Male", 'ES Data Entry'!J512= 2, "Female", 'ES Data Entry'!J512= 3, "Transgender Male", 'ES Data Entry'!J512= 4, "Transgender Female",'ES Data Entry'!J512= 5, "Non-binary", 'ES Data Entry'!J512= 6, "Other", 'ES Data Entry'!J512= 7, "Unknown")</f>
        <v>#N/A</v>
      </c>
      <c r="K511" s="180">
        <f>'ES Data Entry'!K512</f>
        <v>0</v>
      </c>
      <c r="L511" s="291" t="e">
        <f>'ES Data Entry'!#REF!</f>
        <v>#REF!</v>
      </c>
      <c r="M511" t="e">
        <f>'ES Raw Data'!N514</f>
        <v>#DIV/0!</v>
      </c>
      <c r="N511" t="e">
        <f>'ES Raw Data'!O514</f>
        <v>#DIV/0!</v>
      </c>
      <c r="O511" t="e">
        <f>'ES Raw Data'!P514</f>
        <v>#DIV/0!</v>
      </c>
      <c r="P511" t="e">
        <f>'ES Raw Data'!Q514</f>
        <v>#DIV/0!</v>
      </c>
      <c r="Q511" t="e">
        <f>'ES Raw Data'!R514</f>
        <v>#DIV/0!</v>
      </c>
      <c r="R511" t="e">
        <f>'ES Raw Data'!S514</f>
        <v>#DIV/0!</v>
      </c>
      <c r="S511" t="e">
        <f>'ES Raw Data'!T514</f>
        <v>#DIV/0!</v>
      </c>
      <c r="T511" t="e">
        <f>'ES Raw Data'!U514</f>
        <v>#DIV/0!</v>
      </c>
      <c r="U511" t="e">
        <f>'ES Raw Data'!V514</f>
        <v>#DIV/0!</v>
      </c>
      <c r="V511" t="e">
        <f>'ES Raw Data'!W514</f>
        <v>#DIV/0!</v>
      </c>
    </row>
    <row r="512" spans="1:22">
      <c r="A512">
        <f>'ES Data Entry'!D513</f>
        <v>0</v>
      </c>
      <c r="B512">
        <f>'ES Data Entry'!E513</f>
        <v>0</v>
      </c>
      <c r="C512">
        <f>'ES Data Entry'!F513</f>
        <v>0</v>
      </c>
      <c r="D512" s="180" t="e">
        <f>'ES Data Entry'!#REF!</f>
        <v>#REF!</v>
      </c>
      <c r="E512" t="str" cm="1">
        <f t="array" ref="E512">_xlfn.IFS('ES Data Entry'!G513=0,"Kindergarten",'ES Data Entry'!G513=1,"1st Grade",'ES Data Entry'!G513=2,"2nd Grade",'ES Data Entry'!G513=3,"3rd Grade",'ES Data Entry'!G513=4,"4th Grade",'ES Data Entry'!G513=5,"5th Grade")</f>
        <v>Kindergarten</v>
      </c>
      <c r="F512" t="e">
        <f>'ES Data Entry'!#REF!</f>
        <v>#REF!</v>
      </c>
      <c r="G512" t="e" cm="1">
        <f t="array" ref="G512">_xlfn.IFS('ES Data Entry'!L513=2, "Virtual", 'ES Data Entry'!L513=1, "In-person",'ES Data Entry'!L513=3, "Hybrid")</f>
        <v>#N/A</v>
      </c>
      <c r="H512" t="e" cm="1">
        <f t="array" ref="H512">_xlfn.IFS('ES Data Entry'!H513= 1, "American Indian/Alaskan Native", 'ES Data Entry'!H513= 2, "Asian", 'ES Data Entry'!H513= 3, "Native Hawaiian/Pacific Islander", 'ES Data Entry'!H513= 4, "Black/African American",'ES Data Entry'!H513= 5,  "White", 'ES Data Entry'!H513= 6, "Other", 'ES Data Entry'!H513= 7, "Two races or more", 'ES Data Entry'!H513= 8, "Unknown")</f>
        <v>#N/A</v>
      </c>
      <c r="I512" t="e" cm="1">
        <f t="array" ref="I512">_xlfn.IFS('ES Data Entry'!I513=1, "Hispanic/Latino", 'ES Data Entry'!I513=2, "Not Hispanic/Latino", 'ES Data Entry'!I513=3, "Other")</f>
        <v>#N/A</v>
      </c>
      <c r="J512" t="e" cm="1">
        <f t="array" ref="J512">_xlfn.IFS('ES Data Entry'!J513= 1, "Male", 'ES Data Entry'!J513= 2, "Female", 'ES Data Entry'!J513= 3, "Transgender Male", 'ES Data Entry'!J513= 4, "Transgender Female",'ES Data Entry'!J513= 5, "Non-binary", 'ES Data Entry'!J513= 6, "Other", 'ES Data Entry'!J513= 7, "Unknown")</f>
        <v>#N/A</v>
      </c>
      <c r="K512" s="180">
        <f>'ES Data Entry'!K513</f>
        <v>0</v>
      </c>
      <c r="L512" s="291" t="e">
        <f>'ES Data Entry'!#REF!</f>
        <v>#REF!</v>
      </c>
      <c r="M512" t="e">
        <f>'ES Raw Data'!N515</f>
        <v>#DIV/0!</v>
      </c>
      <c r="N512" t="e">
        <f>'ES Raw Data'!O515</f>
        <v>#DIV/0!</v>
      </c>
      <c r="O512" t="e">
        <f>'ES Raw Data'!P515</f>
        <v>#DIV/0!</v>
      </c>
      <c r="P512" t="e">
        <f>'ES Raw Data'!Q515</f>
        <v>#DIV/0!</v>
      </c>
      <c r="Q512" t="e">
        <f>'ES Raw Data'!R515</f>
        <v>#DIV/0!</v>
      </c>
      <c r="R512" t="e">
        <f>'ES Raw Data'!S515</f>
        <v>#DIV/0!</v>
      </c>
      <c r="S512" t="e">
        <f>'ES Raw Data'!T515</f>
        <v>#DIV/0!</v>
      </c>
      <c r="T512" t="e">
        <f>'ES Raw Data'!U515</f>
        <v>#DIV/0!</v>
      </c>
      <c r="U512" t="e">
        <f>'ES Raw Data'!V515</f>
        <v>#DIV/0!</v>
      </c>
      <c r="V512" t="e">
        <f>'ES Raw Data'!W515</f>
        <v>#DIV/0!</v>
      </c>
    </row>
    <row r="513" spans="1:22">
      <c r="A513">
        <f>'ES Data Entry'!D514</f>
        <v>0</v>
      </c>
      <c r="B513">
        <f>'ES Data Entry'!E514</f>
        <v>0</v>
      </c>
      <c r="C513">
        <f>'ES Data Entry'!F514</f>
        <v>0</v>
      </c>
      <c r="D513" s="180" t="e">
        <f>'ES Data Entry'!#REF!</f>
        <v>#REF!</v>
      </c>
      <c r="E513" t="str" cm="1">
        <f t="array" ref="E513">_xlfn.IFS('ES Data Entry'!G514=0,"Kindergarten",'ES Data Entry'!G514=1,"1st Grade",'ES Data Entry'!G514=2,"2nd Grade",'ES Data Entry'!G514=3,"3rd Grade",'ES Data Entry'!G514=4,"4th Grade",'ES Data Entry'!G514=5,"5th Grade")</f>
        <v>Kindergarten</v>
      </c>
      <c r="F513" t="e">
        <f>'ES Data Entry'!#REF!</f>
        <v>#REF!</v>
      </c>
      <c r="G513" t="e" cm="1">
        <f t="array" ref="G513">_xlfn.IFS('ES Data Entry'!L514=2, "Virtual", 'ES Data Entry'!L514=1, "In-person",'ES Data Entry'!L514=3, "Hybrid")</f>
        <v>#N/A</v>
      </c>
      <c r="H513" t="e" cm="1">
        <f t="array" ref="H513">_xlfn.IFS('ES Data Entry'!H514= 1, "American Indian/Alaskan Native", 'ES Data Entry'!H514= 2, "Asian", 'ES Data Entry'!H514= 3, "Native Hawaiian/Pacific Islander", 'ES Data Entry'!H514= 4, "Black/African American",'ES Data Entry'!H514= 5,  "White", 'ES Data Entry'!H514= 6, "Other", 'ES Data Entry'!H514= 7, "Two races or more", 'ES Data Entry'!H514= 8, "Unknown")</f>
        <v>#N/A</v>
      </c>
      <c r="I513" t="e" cm="1">
        <f t="array" ref="I513">_xlfn.IFS('ES Data Entry'!I514=1, "Hispanic/Latino", 'ES Data Entry'!I514=2, "Not Hispanic/Latino", 'ES Data Entry'!I514=3, "Other")</f>
        <v>#N/A</v>
      </c>
      <c r="J513" t="e" cm="1">
        <f t="array" ref="J513">_xlfn.IFS('ES Data Entry'!J514= 1, "Male", 'ES Data Entry'!J514= 2, "Female", 'ES Data Entry'!J514= 3, "Transgender Male", 'ES Data Entry'!J514= 4, "Transgender Female",'ES Data Entry'!J514= 5, "Non-binary", 'ES Data Entry'!J514= 6, "Other", 'ES Data Entry'!J514= 7, "Unknown")</f>
        <v>#N/A</v>
      </c>
      <c r="K513" s="180">
        <f>'ES Data Entry'!K514</f>
        <v>0</v>
      </c>
      <c r="L513" s="291" t="e">
        <f>'ES Data Entry'!#REF!</f>
        <v>#REF!</v>
      </c>
      <c r="M513" t="e">
        <f>'ES Raw Data'!N516</f>
        <v>#DIV/0!</v>
      </c>
      <c r="N513" t="e">
        <f>'ES Raw Data'!O516</f>
        <v>#DIV/0!</v>
      </c>
      <c r="O513" t="e">
        <f>'ES Raw Data'!P516</f>
        <v>#DIV/0!</v>
      </c>
      <c r="P513" t="e">
        <f>'ES Raw Data'!Q516</f>
        <v>#DIV/0!</v>
      </c>
      <c r="Q513" t="e">
        <f>'ES Raw Data'!R516</f>
        <v>#DIV/0!</v>
      </c>
      <c r="R513" t="e">
        <f>'ES Raw Data'!S516</f>
        <v>#DIV/0!</v>
      </c>
      <c r="S513" t="e">
        <f>'ES Raw Data'!T516</f>
        <v>#DIV/0!</v>
      </c>
      <c r="T513" t="e">
        <f>'ES Raw Data'!U516</f>
        <v>#DIV/0!</v>
      </c>
      <c r="U513" t="e">
        <f>'ES Raw Data'!V516</f>
        <v>#DIV/0!</v>
      </c>
      <c r="V513" t="e">
        <f>'ES Raw Data'!W516</f>
        <v>#DIV/0!</v>
      </c>
    </row>
    <row r="514" spans="1:22">
      <c r="A514">
        <f>'ES Data Entry'!D515</f>
        <v>0</v>
      </c>
      <c r="B514">
        <f>'ES Data Entry'!E515</f>
        <v>0</v>
      </c>
      <c r="C514">
        <f>'ES Data Entry'!F515</f>
        <v>0</v>
      </c>
      <c r="D514" s="180" t="e">
        <f>'ES Data Entry'!#REF!</f>
        <v>#REF!</v>
      </c>
      <c r="E514" t="str" cm="1">
        <f t="array" ref="E514">_xlfn.IFS('ES Data Entry'!G515=0,"Kindergarten",'ES Data Entry'!G515=1,"1st Grade",'ES Data Entry'!G515=2,"2nd Grade",'ES Data Entry'!G515=3,"3rd Grade",'ES Data Entry'!G515=4,"4th Grade",'ES Data Entry'!G515=5,"5th Grade")</f>
        <v>Kindergarten</v>
      </c>
      <c r="F514" t="e">
        <f>'ES Data Entry'!#REF!</f>
        <v>#REF!</v>
      </c>
      <c r="G514" t="e" cm="1">
        <f t="array" ref="G514">_xlfn.IFS('ES Data Entry'!L515=2, "Virtual", 'ES Data Entry'!L515=1, "In-person",'ES Data Entry'!L515=3, "Hybrid")</f>
        <v>#N/A</v>
      </c>
      <c r="H514" t="e" cm="1">
        <f t="array" ref="H514">_xlfn.IFS('ES Data Entry'!H515= 1, "American Indian/Alaskan Native", 'ES Data Entry'!H515= 2, "Asian", 'ES Data Entry'!H515= 3, "Native Hawaiian/Pacific Islander", 'ES Data Entry'!H515= 4, "Black/African American",'ES Data Entry'!H515= 5,  "White", 'ES Data Entry'!H515= 6, "Other", 'ES Data Entry'!H515= 7, "Two races or more", 'ES Data Entry'!H515= 8, "Unknown")</f>
        <v>#N/A</v>
      </c>
      <c r="I514" t="e" cm="1">
        <f t="array" ref="I514">_xlfn.IFS('ES Data Entry'!I515=1, "Hispanic/Latino", 'ES Data Entry'!I515=2, "Not Hispanic/Latino", 'ES Data Entry'!I515=3, "Other")</f>
        <v>#N/A</v>
      </c>
      <c r="J514" t="e" cm="1">
        <f t="array" ref="J514">_xlfn.IFS('ES Data Entry'!J515= 1, "Male", 'ES Data Entry'!J515= 2, "Female", 'ES Data Entry'!J515= 3, "Transgender Male", 'ES Data Entry'!J515= 4, "Transgender Female",'ES Data Entry'!J515= 5, "Non-binary", 'ES Data Entry'!J515= 6, "Other", 'ES Data Entry'!J515= 7, "Unknown")</f>
        <v>#N/A</v>
      </c>
      <c r="K514" s="180">
        <f>'ES Data Entry'!K515</f>
        <v>0</v>
      </c>
      <c r="L514" s="291" t="e">
        <f>'ES Data Entry'!#REF!</f>
        <v>#REF!</v>
      </c>
      <c r="M514" t="e">
        <f>'ES Raw Data'!N517</f>
        <v>#DIV/0!</v>
      </c>
      <c r="N514" t="e">
        <f>'ES Raw Data'!O517</f>
        <v>#DIV/0!</v>
      </c>
      <c r="O514" t="e">
        <f>'ES Raw Data'!P517</f>
        <v>#DIV/0!</v>
      </c>
      <c r="P514" t="e">
        <f>'ES Raw Data'!Q517</f>
        <v>#DIV/0!</v>
      </c>
      <c r="Q514" t="e">
        <f>'ES Raw Data'!R517</f>
        <v>#DIV/0!</v>
      </c>
      <c r="R514" t="e">
        <f>'ES Raw Data'!S517</f>
        <v>#DIV/0!</v>
      </c>
      <c r="S514" t="e">
        <f>'ES Raw Data'!T517</f>
        <v>#DIV/0!</v>
      </c>
      <c r="T514" t="e">
        <f>'ES Raw Data'!U517</f>
        <v>#DIV/0!</v>
      </c>
      <c r="U514" t="e">
        <f>'ES Raw Data'!V517</f>
        <v>#DIV/0!</v>
      </c>
      <c r="V514" t="e">
        <f>'ES Raw Data'!W517</f>
        <v>#DIV/0!</v>
      </c>
    </row>
    <row r="515" spans="1:22">
      <c r="A515">
        <f>'ES Data Entry'!D516</f>
        <v>0</v>
      </c>
      <c r="B515">
        <f>'ES Data Entry'!E516</f>
        <v>0</v>
      </c>
      <c r="C515">
        <f>'ES Data Entry'!F516</f>
        <v>0</v>
      </c>
      <c r="D515" s="180" t="e">
        <f>'ES Data Entry'!#REF!</f>
        <v>#REF!</v>
      </c>
      <c r="E515" t="str" cm="1">
        <f t="array" ref="E515">_xlfn.IFS('ES Data Entry'!G516=0,"Kindergarten",'ES Data Entry'!G516=1,"1st Grade",'ES Data Entry'!G516=2,"2nd Grade",'ES Data Entry'!G516=3,"3rd Grade",'ES Data Entry'!G516=4,"4th Grade",'ES Data Entry'!G516=5,"5th Grade")</f>
        <v>Kindergarten</v>
      </c>
      <c r="F515" t="e">
        <f>'ES Data Entry'!#REF!</f>
        <v>#REF!</v>
      </c>
      <c r="G515" t="e" cm="1">
        <f t="array" ref="G515">_xlfn.IFS('ES Data Entry'!L516=2, "Virtual", 'ES Data Entry'!L516=1, "In-person",'ES Data Entry'!L516=3, "Hybrid")</f>
        <v>#N/A</v>
      </c>
      <c r="H515" t="e" cm="1">
        <f t="array" ref="H515">_xlfn.IFS('ES Data Entry'!H516= 1, "American Indian/Alaskan Native", 'ES Data Entry'!H516= 2, "Asian", 'ES Data Entry'!H516= 3, "Native Hawaiian/Pacific Islander", 'ES Data Entry'!H516= 4, "Black/African American",'ES Data Entry'!H516= 5,  "White", 'ES Data Entry'!H516= 6, "Other", 'ES Data Entry'!H516= 7, "Two races or more", 'ES Data Entry'!H516= 8, "Unknown")</f>
        <v>#N/A</v>
      </c>
      <c r="I515" t="e" cm="1">
        <f t="array" ref="I515">_xlfn.IFS('ES Data Entry'!I516=1, "Hispanic/Latino", 'ES Data Entry'!I516=2, "Not Hispanic/Latino", 'ES Data Entry'!I516=3, "Other")</f>
        <v>#N/A</v>
      </c>
      <c r="J515" t="e" cm="1">
        <f t="array" ref="J515">_xlfn.IFS('ES Data Entry'!J516= 1, "Male", 'ES Data Entry'!J516= 2, "Female", 'ES Data Entry'!J516= 3, "Transgender Male", 'ES Data Entry'!J516= 4, "Transgender Female",'ES Data Entry'!J516= 5, "Non-binary", 'ES Data Entry'!J516= 6, "Other", 'ES Data Entry'!J516= 7, "Unknown")</f>
        <v>#N/A</v>
      </c>
      <c r="K515" s="180">
        <f>'ES Data Entry'!K516</f>
        <v>0</v>
      </c>
      <c r="L515" s="291" t="e">
        <f>'ES Data Entry'!#REF!</f>
        <v>#REF!</v>
      </c>
      <c r="M515" t="e">
        <f>'ES Raw Data'!N518</f>
        <v>#DIV/0!</v>
      </c>
      <c r="N515" t="e">
        <f>'ES Raw Data'!O518</f>
        <v>#DIV/0!</v>
      </c>
      <c r="O515" t="e">
        <f>'ES Raw Data'!P518</f>
        <v>#DIV/0!</v>
      </c>
      <c r="P515" t="e">
        <f>'ES Raw Data'!Q518</f>
        <v>#DIV/0!</v>
      </c>
      <c r="Q515" t="e">
        <f>'ES Raw Data'!R518</f>
        <v>#DIV/0!</v>
      </c>
      <c r="R515" t="e">
        <f>'ES Raw Data'!S518</f>
        <v>#DIV/0!</v>
      </c>
      <c r="S515" t="e">
        <f>'ES Raw Data'!T518</f>
        <v>#DIV/0!</v>
      </c>
      <c r="T515" t="e">
        <f>'ES Raw Data'!U518</f>
        <v>#DIV/0!</v>
      </c>
      <c r="U515" t="e">
        <f>'ES Raw Data'!V518</f>
        <v>#DIV/0!</v>
      </c>
      <c r="V515" t="e">
        <f>'ES Raw Data'!W518</f>
        <v>#DIV/0!</v>
      </c>
    </row>
    <row r="516" spans="1:22">
      <c r="A516">
        <f>'ES Data Entry'!D517</f>
        <v>0</v>
      </c>
      <c r="B516">
        <f>'ES Data Entry'!E517</f>
        <v>0</v>
      </c>
      <c r="C516">
        <f>'ES Data Entry'!F517</f>
        <v>0</v>
      </c>
      <c r="D516" s="180" t="e">
        <f>'ES Data Entry'!#REF!</f>
        <v>#REF!</v>
      </c>
      <c r="E516" t="str" cm="1">
        <f t="array" ref="E516">_xlfn.IFS('ES Data Entry'!G517=0,"Kindergarten",'ES Data Entry'!G517=1,"1st Grade",'ES Data Entry'!G517=2,"2nd Grade",'ES Data Entry'!G517=3,"3rd Grade",'ES Data Entry'!G517=4,"4th Grade",'ES Data Entry'!G517=5,"5th Grade")</f>
        <v>Kindergarten</v>
      </c>
      <c r="F516" t="e">
        <f>'ES Data Entry'!#REF!</f>
        <v>#REF!</v>
      </c>
      <c r="G516" t="e" cm="1">
        <f t="array" ref="G516">_xlfn.IFS('ES Data Entry'!L517=2, "Virtual", 'ES Data Entry'!L517=1, "In-person",'ES Data Entry'!L517=3, "Hybrid")</f>
        <v>#N/A</v>
      </c>
      <c r="H516" t="e" cm="1">
        <f t="array" ref="H516">_xlfn.IFS('ES Data Entry'!H517= 1, "American Indian/Alaskan Native", 'ES Data Entry'!H517= 2, "Asian", 'ES Data Entry'!H517= 3, "Native Hawaiian/Pacific Islander", 'ES Data Entry'!H517= 4, "Black/African American",'ES Data Entry'!H517= 5,  "White", 'ES Data Entry'!H517= 6, "Other", 'ES Data Entry'!H517= 7, "Two races or more", 'ES Data Entry'!H517= 8, "Unknown")</f>
        <v>#N/A</v>
      </c>
      <c r="I516" t="e" cm="1">
        <f t="array" ref="I516">_xlfn.IFS('ES Data Entry'!I517=1, "Hispanic/Latino", 'ES Data Entry'!I517=2, "Not Hispanic/Latino", 'ES Data Entry'!I517=3, "Other")</f>
        <v>#N/A</v>
      </c>
      <c r="J516" t="e" cm="1">
        <f t="array" ref="J516">_xlfn.IFS('ES Data Entry'!J517= 1, "Male", 'ES Data Entry'!J517= 2, "Female", 'ES Data Entry'!J517= 3, "Transgender Male", 'ES Data Entry'!J517= 4, "Transgender Female",'ES Data Entry'!J517= 5, "Non-binary", 'ES Data Entry'!J517= 6, "Other", 'ES Data Entry'!J517= 7, "Unknown")</f>
        <v>#N/A</v>
      </c>
      <c r="K516" s="180">
        <f>'ES Data Entry'!K517</f>
        <v>0</v>
      </c>
      <c r="L516" s="291" t="e">
        <f>'ES Data Entry'!#REF!</f>
        <v>#REF!</v>
      </c>
      <c r="M516" t="e">
        <f>'ES Raw Data'!N519</f>
        <v>#DIV/0!</v>
      </c>
      <c r="N516" t="e">
        <f>'ES Raw Data'!O519</f>
        <v>#DIV/0!</v>
      </c>
      <c r="O516" t="e">
        <f>'ES Raw Data'!P519</f>
        <v>#DIV/0!</v>
      </c>
      <c r="P516" t="e">
        <f>'ES Raw Data'!Q519</f>
        <v>#DIV/0!</v>
      </c>
      <c r="Q516" t="e">
        <f>'ES Raw Data'!R519</f>
        <v>#DIV/0!</v>
      </c>
      <c r="R516" t="e">
        <f>'ES Raw Data'!S519</f>
        <v>#DIV/0!</v>
      </c>
      <c r="S516" t="e">
        <f>'ES Raw Data'!T519</f>
        <v>#DIV/0!</v>
      </c>
      <c r="T516" t="e">
        <f>'ES Raw Data'!U519</f>
        <v>#DIV/0!</v>
      </c>
      <c r="U516" t="e">
        <f>'ES Raw Data'!V519</f>
        <v>#DIV/0!</v>
      </c>
      <c r="V516" t="e">
        <f>'ES Raw Data'!W519</f>
        <v>#DIV/0!</v>
      </c>
    </row>
    <row r="517" spans="1:22">
      <c r="A517">
        <f>'ES Data Entry'!D518</f>
        <v>0</v>
      </c>
      <c r="B517">
        <f>'ES Data Entry'!E518</f>
        <v>0</v>
      </c>
      <c r="C517">
        <f>'ES Data Entry'!F518</f>
        <v>0</v>
      </c>
      <c r="D517" s="180" t="e">
        <f>'ES Data Entry'!#REF!</f>
        <v>#REF!</v>
      </c>
      <c r="E517" t="str" cm="1">
        <f t="array" ref="E517">_xlfn.IFS('ES Data Entry'!G518=0,"Kindergarten",'ES Data Entry'!G518=1,"1st Grade",'ES Data Entry'!G518=2,"2nd Grade",'ES Data Entry'!G518=3,"3rd Grade",'ES Data Entry'!G518=4,"4th Grade",'ES Data Entry'!G518=5,"5th Grade")</f>
        <v>Kindergarten</v>
      </c>
      <c r="F517" t="e">
        <f>'ES Data Entry'!#REF!</f>
        <v>#REF!</v>
      </c>
      <c r="G517" t="e" cm="1">
        <f t="array" ref="G517">_xlfn.IFS('ES Data Entry'!L518=2, "Virtual", 'ES Data Entry'!L518=1, "In-person",'ES Data Entry'!L518=3, "Hybrid")</f>
        <v>#N/A</v>
      </c>
      <c r="H517" t="e" cm="1">
        <f t="array" ref="H517">_xlfn.IFS('ES Data Entry'!H518= 1, "American Indian/Alaskan Native", 'ES Data Entry'!H518= 2, "Asian", 'ES Data Entry'!H518= 3, "Native Hawaiian/Pacific Islander", 'ES Data Entry'!H518= 4, "Black/African American",'ES Data Entry'!H518= 5,  "White", 'ES Data Entry'!H518= 6, "Other", 'ES Data Entry'!H518= 7, "Two races or more", 'ES Data Entry'!H518= 8, "Unknown")</f>
        <v>#N/A</v>
      </c>
      <c r="I517" t="e" cm="1">
        <f t="array" ref="I517">_xlfn.IFS('ES Data Entry'!I518=1, "Hispanic/Latino", 'ES Data Entry'!I518=2, "Not Hispanic/Latino", 'ES Data Entry'!I518=3, "Other")</f>
        <v>#N/A</v>
      </c>
      <c r="J517" t="e" cm="1">
        <f t="array" ref="J517">_xlfn.IFS('ES Data Entry'!J518= 1, "Male", 'ES Data Entry'!J518= 2, "Female", 'ES Data Entry'!J518= 3, "Transgender Male", 'ES Data Entry'!J518= 4, "Transgender Female",'ES Data Entry'!J518= 5, "Non-binary", 'ES Data Entry'!J518= 6, "Other", 'ES Data Entry'!J518= 7, "Unknown")</f>
        <v>#N/A</v>
      </c>
      <c r="K517" s="180">
        <f>'ES Data Entry'!K518</f>
        <v>0</v>
      </c>
      <c r="L517" s="291" t="e">
        <f>'ES Data Entry'!#REF!</f>
        <v>#REF!</v>
      </c>
      <c r="M517" t="e">
        <f>'ES Raw Data'!N520</f>
        <v>#DIV/0!</v>
      </c>
      <c r="N517" t="e">
        <f>'ES Raw Data'!O520</f>
        <v>#DIV/0!</v>
      </c>
      <c r="O517" t="e">
        <f>'ES Raw Data'!P520</f>
        <v>#DIV/0!</v>
      </c>
      <c r="P517" t="e">
        <f>'ES Raw Data'!Q520</f>
        <v>#DIV/0!</v>
      </c>
      <c r="Q517" t="e">
        <f>'ES Raw Data'!R520</f>
        <v>#DIV/0!</v>
      </c>
      <c r="R517" t="e">
        <f>'ES Raw Data'!S520</f>
        <v>#DIV/0!</v>
      </c>
      <c r="S517" t="e">
        <f>'ES Raw Data'!T520</f>
        <v>#DIV/0!</v>
      </c>
      <c r="T517" t="e">
        <f>'ES Raw Data'!U520</f>
        <v>#DIV/0!</v>
      </c>
      <c r="U517" t="e">
        <f>'ES Raw Data'!V520</f>
        <v>#DIV/0!</v>
      </c>
      <c r="V517" t="e">
        <f>'ES Raw Data'!W520</f>
        <v>#DIV/0!</v>
      </c>
    </row>
    <row r="518" spans="1:22">
      <c r="A518">
        <f>'ES Data Entry'!D519</f>
        <v>0</v>
      </c>
      <c r="B518">
        <f>'ES Data Entry'!E519</f>
        <v>0</v>
      </c>
      <c r="C518">
        <f>'ES Data Entry'!F519</f>
        <v>0</v>
      </c>
      <c r="D518" s="180" t="e">
        <f>'ES Data Entry'!#REF!</f>
        <v>#REF!</v>
      </c>
      <c r="E518" t="str" cm="1">
        <f t="array" ref="E518">_xlfn.IFS('ES Data Entry'!G519=0,"Kindergarten",'ES Data Entry'!G519=1,"1st Grade",'ES Data Entry'!G519=2,"2nd Grade",'ES Data Entry'!G519=3,"3rd Grade",'ES Data Entry'!G519=4,"4th Grade",'ES Data Entry'!G519=5,"5th Grade")</f>
        <v>Kindergarten</v>
      </c>
      <c r="F518" t="e">
        <f>'ES Data Entry'!#REF!</f>
        <v>#REF!</v>
      </c>
      <c r="G518" t="e" cm="1">
        <f t="array" ref="G518">_xlfn.IFS('ES Data Entry'!L519=2, "Virtual", 'ES Data Entry'!L519=1, "In-person",'ES Data Entry'!L519=3, "Hybrid")</f>
        <v>#N/A</v>
      </c>
      <c r="H518" t="e" cm="1">
        <f t="array" ref="H518">_xlfn.IFS('ES Data Entry'!H519= 1, "American Indian/Alaskan Native", 'ES Data Entry'!H519= 2, "Asian", 'ES Data Entry'!H519= 3, "Native Hawaiian/Pacific Islander", 'ES Data Entry'!H519= 4, "Black/African American",'ES Data Entry'!H519= 5,  "White", 'ES Data Entry'!H519= 6, "Other", 'ES Data Entry'!H519= 7, "Two races or more", 'ES Data Entry'!H519= 8, "Unknown")</f>
        <v>#N/A</v>
      </c>
      <c r="I518" t="e" cm="1">
        <f t="array" ref="I518">_xlfn.IFS('ES Data Entry'!I519=1, "Hispanic/Latino", 'ES Data Entry'!I519=2, "Not Hispanic/Latino", 'ES Data Entry'!I519=3, "Other")</f>
        <v>#N/A</v>
      </c>
      <c r="J518" t="e" cm="1">
        <f t="array" ref="J518">_xlfn.IFS('ES Data Entry'!J519= 1, "Male", 'ES Data Entry'!J519= 2, "Female", 'ES Data Entry'!J519= 3, "Transgender Male", 'ES Data Entry'!J519= 4, "Transgender Female",'ES Data Entry'!J519= 5, "Non-binary", 'ES Data Entry'!J519= 6, "Other", 'ES Data Entry'!J519= 7, "Unknown")</f>
        <v>#N/A</v>
      </c>
      <c r="K518" s="180">
        <f>'ES Data Entry'!K519</f>
        <v>0</v>
      </c>
      <c r="L518" s="291" t="e">
        <f>'ES Data Entry'!#REF!</f>
        <v>#REF!</v>
      </c>
      <c r="M518" t="e">
        <f>'ES Raw Data'!N521</f>
        <v>#DIV/0!</v>
      </c>
      <c r="N518" t="e">
        <f>'ES Raw Data'!O521</f>
        <v>#DIV/0!</v>
      </c>
      <c r="O518" t="e">
        <f>'ES Raw Data'!P521</f>
        <v>#DIV/0!</v>
      </c>
      <c r="P518" t="e">
        <f>'ES Raw Data'!Q521</f>
        <v>#DIV/0!</v>
      </c>
      <c r="Q518" t="e">
        <f>'ES Raw Data'!R521</f>
        <v>#DIV/0!</v>
      </c>
      <c r="R518" t="e">
        <f>'ES Raw Data'!S521</f>
        <v>#DIV/0!</v>
      </c>
      <c r="S518" t="e">
        <f>'ES Raw Data'!T521</f>
        <v>#DIV/0!</v>
      </c>
      <c r="T518" t="e">
        <f>'ES Raw Data'!U521</f>
        <v>#DIV/0!</v>
      </c>
      <c r="U518" t="e">
        <f>'ES Raw Data'!V521</f>
        <v>#DIV/0!</v>
      </c>
      <c r="V518" t="e">
        <f>'ES Raw Data'!W521</f>
        <v>#DIV/0!</v>
      </c>
    </row>
    <row r="519" spans="1:22">
      <c r="A519">
        <f>'ES Data Entry'!D520</f>
        <v>0</v>
      </c>
      <c r="B519">
        <f>'ES Data Entry'!E520</f>
        <v>0</v>
      </c>
      <c r="C519">
        <f>'ES Data Entry'!F520</f>
        <v>0</v>
      </c>
      <c r="D519" s="180" t="e">
        <f>'ES Data Entry'!#REF!</f>
        <v>#REF!</v>
      </c>
      <c r="E519" t="str" cm="1">
        <f t="array" ref="E519">_xlfn.IFS('ES Data Entry'!G520=0,"Kindergarten",'ES Data Entry'!G520=1,"1st Grade",'ES Data Entry'!G520=2,"2nd Grade",'ES Data Entry'!G520=3,"3rd Grade",'ES Data Entry'!G520=4,"4th Grade",'ES Data Entry'!G520=5,"5th Grade")</f>
        <v>Kindergarten</v>
      </c>
      <c r="F519" t="e">
        <f>'ES Data Entry'!#REF!</f>
        <v>#REF!</v>
      </c>
      <c r="G519" t="e" cm="1">
        <f t="array" ref="G519">_xlfn.IFS('ES Data Entry'!L520=2, "Virtual", 'ES Data Entry'!L520=1, "In-person",'ES Data Entry'!L520=3, "Hybrid")</f>
        <v>#N/A</v>
      </c>
      <c r="H519" t="e" cm="1">
        <f t="array" ref="H519">_xlfn.IFS('ES Data Entry'!H520= 1, "American Indian/Alaskan Native", 'ES Data Entry'!H520= 2, "Asian", 'ES Data Entry'!H520= 3, "Native Hawaiian/Pacific Islander", 'ES Data Entry'!H520= 4, "Black/African American",'ES Data Entry'!H520= 5,  "White", 'ES Data Entry'!H520= 6, "Other", 'ES Data Entry'!H520= 7, "Two races or more", 'ES Data Entry'!H520= 8, "Unknown")</f>
        <v>#N/A</v>
      </c>
      <c r="I519" t="e" cm="1">
        <f t="array" ref="I519">_xlfn.IFS('ES Data Entry'!I520=1, "Hispanic/Latino", 'ES Data Entry'!I520=2, "Not Hispanic/Latino", 'ES Data Entry'!I520=3, "Other")</f>
        <v>#N/A</v>
      </c>
      <c r="J519" t="e" cm="1">
        <f t="array" ref="J519">_xlfn.IFS('ES Data Entry'!J520= 1, "Male", 'ES Data Entry'!J520= 2, "Female", 'ES Data Entry'!J520= 3, "Transgender Male", 'ES Data Entry'!J520= 4, "Transgender Female",'ES Data Entry'!J520= 5, "Non-binary", 'ES Data Entry'!J520= 6, "Other", 'ES Data Entry'!J520= 7, "Unknown")</f>
        <v>#N/A</v>
      </c>
      <c r="K519" s="180">
        <f>'ES Data Entry'!K520</f>
        <v>0</v>
      </c>
      <c r="L519" s="291" t="e">
        <f>'ES Data Entry'!#REF!</f>
        <v>#REF!</v>
      </c>
      <c r="M519" t="e">
        <f>'ES Raw Data'!N522</f>
        <v>#DIV/0!</v>
      </c>
      <c r="N519" t="e">
        <f>'ES Raw Data'!O522</f>
        <v>#DIV/0!</v>
      </c>
      <c r="O519" t="e">
        <f>'ES Raw Data'!P522</f>
        <v>#DIV/0!</v>
      </c>
      <c r="P519" t="e">
        <f>'ES Raw Data'!Q522</f>
        <v>#DIV/0!</v>
      </c>
      <c r="Q519" t="e">
        <f>'ES Raw Data'!R522</f>
        <v>#DIV/0!</v>
      </c>
      <c r="R519" t="e">
        <f>'ES Raw Data'!S522</f>
        <v>#DIV/0!</v>
      </c>
      <c r="S519" t="e">
        <f>'ES Raw Data'!T522</f>
        <v>#DIV/0!</v>
      </c>
      <c r="T519" t="e">
        <f>'ES Raw Data'!U522</f>
        <v>#DIV/0!</v>
      </c>
      <c r="U519" t="e">
        <f>'ES Raw Data'!V522</f>
        <v>#DIV/0!</v>
      </c>
      <c r="V519" t="e">
        <f>'ES Raw Data'!W522</f>
        <v>#DIV/0!</v>
      </c>
    </row>
    <row r="520" spans="1:22">
      <c r="A520">
        <f>'ES Data Entry'!D521</f>
        <v>0</v>
      </c>
      <c r="B520">
        <f>'ES Data Entry'!E521</f>
        <v>0</v>
      </c>
      <c r="C520">
        <f>'ES Data Entry'!F521</f>
        <v>0</v>
      </c>
      <c r="D520" s="180" t="e">
        <f>'ES Data Entry'!#REF!</f>
        <v>#REF!</v>
      </c>
      <c r="E520" t="str" cm="1">
        <f t="array" ref="E520">_xlfn.IFS('ES Data Entry'!G521=0,"Kindergarten",'ES Data Entry'!G521=1,"1st Grade",'ES Data Entry'!G521=2,"2nd Grade",'ES Data Entry'!G521=3,"3rd Grade",'ES Data Entry'!G521=4,"4th Grade",'ES Data Entry'!G521=5,"5th Grade")</f>
        <v>Kindergarten</v>
      </c>
      <c r="F520" t="e">
        <f>'ES Data Entry'!#REF!</f>
        <v>#REF!</v>
      </c>
      <c r="G520" t="e" cm="1">
        <f t="array" ref="G520">_xlfn.IFS('ES Data Entry'!L521=2, "Virtual", 'ES Data Entry'!L521=1, "In-person",'ES Data Entry'!L521=3, "Hybrid")</f>
        <v>#N/A</v>
      </c>
      <c r="H520" t="e" cm="1">
        <f t="array" ref="H520">_xlfn.IFS('ES Data Entry'!H521= 1, "American Indian/Alaskan Native", 'ES Data Entry'!H521= 2, "Asian", 'ES Data Entry'!H521= 3, "Native Hawaiian/Pacific Islander", 'ES Data Entry'!H521= 4, "Black/African American",'ES Data Entry'!H521= 5,  "White", 'ES Data Entry'!H521= 6, "Other", 'ES Data Entry'!H521= 7, "Two races or more", 'ES Data Entry'!H521= 8, "Unknown")</f>
        <v>#N/A</v>
      </c>
      <c r="I520" t="e" cm="1">
        <f t="array" ref="I520">_xlfn.IFS('ES Data Entry'!I521=1, "Hispanic/Latino", 'ES Data Entry'!I521=2, "Not Hispanic/Latino", 'ES Data Entry'!I521=3, "Other")</f>
        <v>#N/A</v>
      </c>
      <c r="J520" t="e" cm="1">
        <f t="array" ref="J520">_xlfn.IFS('ES Data Entry'!J521= 1, "Male", 'ES Data Entry'!J521= 2, "Female", 'ES Data Entry'!J521= 3, "Transgender Male", 'ES Data Entry'!J521= 4, "Transgender Female",'ES Data Entry'!J521= 5, "Non-binary", 'ES Data Entry'!J521= 6, "Other", 'ES Data Entry'!J521= 7, "Unknown")</f>
        <v>#N/A</v>
      </c>
      <c r="K520" s="180">
        <f>'ES Data Entry'!K521</f>
        <v>0</v>
      </c>
      <c r="L520" s="291" t="e">
        <f>'ES Data Entry'!#REF!</f>
        <v>#REF!</v>
      </c>
      <c r="M520" t="e">
        <f>'ES Raw Data'!N523</f>
        <v>#DIV/0!</v>
      </c>
      <c r="N520" t="e">
        <f>'ES Raw Data'!O523</f>
        <v>#DIV/0!</v>
      </c>
      <c r="O520" t="e">
        <f>'ES Raw Data'!P523</f>
        <v>#DIV/0!</v>
      </c>
      <c r="P520" t="e">
        <f>'ES Raw Data'!Q523</f>
        <v>#DIV/0!</v>
      </c>
      <c r="Q520" t="e">
        <f>'ES Raw Data'!R523</f>
        <v>#DIV/0!</v>
      </c>
      <c r="R520" t="e">
        <f>'ES Raw Data'!S523</f>
        <v>#DIV/0!</v>
      </c>
      <c r="S520" t="e">
        <f>'ES Raw Data'!T523</f>
        <v>#DIV/0!</v>
      </c>
      <c r="T520" t="e">
        <f>'ES Raw Data'!U523</f>
        <v>#DIV/0!</v>
      </c>
      <c r="U520" t="e">
        <f>'ES Raw Data'!V523</f>
        <v>#DIV/0!</v>
      </c>
      <c r="V520" t="e">
        <f>'ES Raw Data'!W523</f>
        <v>#DIV/0!</v>
      </c>
    </row>
    <row r="521" spans="1:22">
      <c r="A521">
        <f>'ES Data Entry'!D522</f>
        <v>0</v>
      </c>
      <c r="B521">
        <f>'ES Data Entry'!E522</f>
        <v>0</v>
      </c>
      <c r="C521">
        <f>'ES Data Entry'!F522</f>
        <v>0</v>
      </c>
      <c r="D521" s="180" t="e">
        <f>'ES Data Entry'!#REF!</f>
        <v>#REF!</v>
      </c>
      <c r="E521" t="str" cm="1">
        <f t="array" ref="E521">_xlfn.IFS('ES Data Entry'!G522=0,"Kindergarten",'ES Data Entry'!G522=1,"1st Grade",'ES Data Entry'!G522=2,"2nd Grade",'ES Data Entry'!G522=3,"3rd Grade",'ES Data Entry'!G522=4,"4th Grade",'ES Data Entry'!G522=5,"5th Grade")</f>
        <v>Kindergarten</v>
      </c>
      <c r="F521" t="e">
        <f>'ES Data Entry'!#REF!</f>
        <v>#REF!</v>
      </c>
      <c r="G521" t="e" cm="1">
        <f t="array" ref="G521">_xlfn.IFS('ES Data Entry'!L522=2, "Virtual", 'ES Data Entry'!L522=1, "In-person",'ES Data Entry'!L522=3, "Hybrid")</f>
        <v>#N/A</v>
      </c>
      <c r="H521" t="e" cm="1">
        <f t="array" ref="H521">_xlfn.IFS('ES Data Entry'!H522= 1, "American Indian/Alaskan Native", 'ES Data Entry'!H522= 2, "Asian", 'ES Data Entry'!H522= 3, "Native Hawaiian/Pacific Islander", 'ES Data Entry'!H522= 4, "Black/African American",'ES Data Entry'!H522= 5,  "White", 'ES Data Entry'!H522= 6, "Other", 'ES Data Entry'!H522= 7, "Two races or more", 'ES Data Entry'!H522= 8, "Unknown")</f>
        <v>#N/A</v>
      </c>
      <c r="I521" t="e" cm="1">
        <f t="array" ref="I521">_xlfn.IFS('ES Data Entry'!I522=1, "Hispanic/Latino", 'ES Data Entry'!I522=2, "Not Hispanic/Latino", 'ES Data Entry'!I522=3, "Other")</f>
        <v>#N/A</v>
      </c>
      <c r="J521" t="e" cm="1">
        <f t="array" ref="J521">_xlfn.IFS('ES Data Entry'!J522= 1, "Male", 'ES Data Entry'!J522= 2, "Female", 'ES Data Entry'!J522= 3, "Transgender Male", 'ES Data Entry'!J522= 4, "Transgender Female",'ES Data Entry'!J522= 5, "Non-binary", 'ES Data Entry'!J522= 6, "Other", 'ES Data Entry'!J522= 7, "Unknown")</f>
        <v>#N/A</v>
      </c>
      <c r="K521" s="180">
        <f>'ES Data Entry'!K522</f>
        <v>0</v>
      </c>
      <c r="L521" s="291" t="e">
        <f>'ES Data Entry'!#REF!</f>
        <v>#REF!</v>
      </c>
      <c r="M521" t="e">
        <f>'ES Raw Data'!N524</f>
        <v>#DIV/0!</v>
      </c>
      <c r="N521" t="e">
        <f>'ES Raw Data'!O524</f>
        <v>#DIV/0!</v>
      </c>
      <c r="O521" t="e">
        <f>'ES Raw Data'!P524</f>
        <v>#DIV/0!</v>
      </c>
      <c r="P521" t="e">
        <f>'ES Raw Data'!Q524</f>
        <v>#DIV/0!</v>
      </c>
      <c r="Q521" t="e">
        <f>'ES Raw Data'!R524</f>
        <v>#DIV/0!</v>
      </c>
      <c r="R521" t="e">
        <f>'ES Raw Data'!S524</f>
        <v>#DIV/0!</v>
      </c>
      <c r="S521" t="e">
        <f>'ES Raw Data'!T524</f>
        <v>#DIV/0!</v>
      </c>
      <c r="T521" t="e">
        <f>'ES Raw Data'!U524</f>
        <v>#DIV/0!</v>
      </c>
      <c r="U521" t="e">
        <f>'ES Raw Data'!V524</f>
        <v>#DIV/0!</v>
      </c>
      <c r="V521" t="e">
        <f>'ES Raw Data'!W524</f>
        <v>#DIV/0!</v>
      </c>
    </row>
    <row r="522" spans="1:22">
      <c r="A522">
        <f>'ES Data Entry'!D523</f>
        <v>0</v>
      </c>
      <c r="B522">
        <f>'ES Data Entry'!E523</f>
        <v>0</v>
      </c>
      <c r="C522">
        <f>'ES Data Entry'!F523</f>
        <v>0</v>
      </c>
      <c r="D522" s="180" t="e">
        <f>'ES Data Entry'!#REF!</f>
        <v>#REF!</v>
      </c>
      <c r="E522" t="str" cm="1">
        <f t="array" ref="E522">_xlfn.IFS('ES Data Entry'!G523=0,"Kindergarten",'ES Data Entry'!G523=1,"1st Grade",'ES Data Entry'!G523=2,"2nd Grade",'ES Data Entry'!G523=3,"3rd Grade",'ES Data Entry'!G523=4,"4th Grade",'ES Data Entry'!G523=5,"5th Grade")</f>
        <v>Kindergarten</v>
      </c>
      <c r="F522" t="e">
        <f>'ES Data Entry'!#REF!</f>
        <v>#REF!</v>
      </c>
      <c r="G522" t="e" cm="1">
        <f t="array" ref="G522">_xlfn.IFS('ES Data Entry'!L523=2, "Virtual", 'ES Data Entry'!L523=1, "In-person",'ES Data Entry'!L523=3, "Hybrid")</f>
        <v>#N/A</v>
      </c>
      <c r="H522" t="e" cm="1">
        <f t="array" ref="H522">_xlfn.IFS('ES Data Entry'!H523= 1, "American Indian/Alaskan Native", 'ES Data Entry'!H523= 2, "Asian", 'ES Data Entry'!H523= 3, "Native Hawaiian/Pacific Islander", 'ES Data Entry'!H523= 4, "Black/African American",'ES Data Entry'!H523= 5,  "White", 'ES Data Entry'!H523= 6, "Other", 'ES Data Entry'!H523= 7, "Two races or more", 'ES Data Entry'!H523= 8, "Unknown")</f>
        <v>#N/A</v>
      </c>
      <c r="I522" t="e" cm="1">
        <f t="array" ref="I522">_xlfn.IFS('ES Data Entry'!I523=1, "Hispanic/Latino", 'ES Data Entry'!I523=2, "Not Hispanic/Latino", 'ES Data Entry'!I523=3, "Other")</f>
        <v>#N/A</v>
      </c>
      <c r="J522" t="e" cm="1">
        <f t="array" ref="J522">_xlfn.IFS('ES Data Entry'!J523= 1, "Male", 'ES Data Entry'!J523= 2, "Female", 'ES Data Entry'!J523= 3, "Transgender Male", 'ES Data Entry'!J523= 4, "Transgender Female",'ES Data Entry'!J523= 5, "Non-binary", 'ES Data Entry'!J523= 6, "Other", 'ES Data Entry'!J523= 7, "Unknown")</f>
        <v>#N/A</v>
      </c>
      <c r="K522" s="180">
        <f>'ES Data Entry'!K523</f>
        <v>0</v>
      </c>
      <c r="L522" s="291" t="e">
        <f>'ES Data Entry'!#REF!</f>
        <v>#REF!</v>
      </c>
      <c r="M522" t="e">
        <f>'ES Raw Data'!N525</f>
        <v>#DIV/0!</v>
      </c>
      <c r="N522" t="e">
        <f>'ES Raw Data'!O525</f>
        <v>#DIV/0!</v>
      </c>
      <c r="O522" t="e">
        <f>'ES Raw Data'!P525</f>
        <v>#DIV/0!</v>
      </c>
      <c r="P522" t="e">
        <f>'ES Raw Data'!Q525</f>
        <v>#DIV/0!</v>
      </c>
      <c r="Q522" t="e">
        <f>'ES Raw Data'!R525</f>
        <v>#DIV/0!</v>
      </c>
      <c r="R522" t="e">
        <f>'ES Raw Data'!S525</f>
        <v>#DIV/0!</v>
      </c>
      <c r="S522" t="e">
        <f>'ES Raw Data'!T525</f>
        <v>#DIV/0!</v>
      </c>
      <c r="T522" t="e">
        <f>'ES Raw Data'!U525</f>
        <v>#DIV/0!</v>
      </c>
      <c r="U522" t="e">
        <f>'ES Raw Data'!V525</f>
        <v>#DIV/0!</v>
      </c>
      <c r="V522" t="e">
        <f>'ES Raw Data'!W525</f>
        <v>#DIV/0!</v>
      </c>
    </row>
    <row r="523" spans="1:22">
      <c r="A523">
        <f>'ES Data Entry'!D524</f>
        <v>0</v>
      </c>
      <c r="B523">
        <f>'ES Data Entry'!E524</f>
        <v>0</v>
      </c>
      <c r="C523">
        <f>'ES Data Entry'!F524</f>
        <v>0</v>
      </c>
      <c r="D523" s="180" t="e">
        <f>'ES Data Entry'!#REF!</f>
        <v>#REF!</v>
      </c>
      <c r="E523" t="str" cm="1">
        <f t="array" ref="E523">_xlfn.IFS('ES Data Entry'!G524=0,"Kindergarten",'ES Data Entry'!G524=1,"1st Grade",'ES Data Entry'!G524=2,"2nd Grade",'ES Data Entry'!G524=3,"3rd Grade",'ES Data Entry'!G524=4,"4th Grade",'ES Data Entry'!G524=5,"5th Grade")</f>
        <v>Kindergarten</v>
      </c>
      <c r="F523" t="e">
        <f>'ES Data Entry'!#REF!</f>
        <v>#REF!</v>
      </c>
      <c r="G523" t="e" cm="1">
        <f t="array" ref="G523">_xlfn.IFS('ES Data Entry'!L524=2, "Virtual", 'ES Data Entry'!L524=1, "In-person",'ES Data Entry'!L524=3, "Hybrid")</f>
        <v>#N/A</v>
      </c>
      <c r="H523" t="e" cm="1">
        <f t="array" ref="H523">_xlfn.IFS('ES Data Entry'!H524= 1, "American Indian/Alaskan Native", 'ES Data Entry'!H524= 2, "Asian", 'ES Data Entry'!H524= 3, "Native Hawaiian/Pacific Islander", 'ES Data Entry'!H524= 4, "Black/African American",'ES Data Entry'!H524= 5,  "White", 'ES Data Entry'!H524= 6, "Other", 'ES Data Entry'!H524= 7, "Two races or more", 'ES Data Entry'!H524= 8, "Unknown")</f>
        <v>#N/A</v>
      </c>
      <c r="I523" t="e" cm="1">
        <f t="array" ref="I523">_xlfn.IFS('ES Data Entry'!I524=1, "Hispanic/Latino", 'ES Data Entry'!I524=2, "Not Hispanic/Latino", 'ES Data Entry'!I524=3, "Other")</f>
        <v>#N/A</v>
      </c>
      <c r="J523" t="e" cm="1">
        <f t="array" ref="J523">_xlfn.IFS('ES Data Entry'!J524= 1, "Male", 'ES Data Entry'!J524= 2, "Female", 'ES Data Entry'!J524= 3, "Transgender Male", 'ES Data Entry'!J524= 4, "Transgender Female",'ES Data Entry'!J524= 5, "Non-binary", 'ES Data Entry'!J524= 6, "Other", 'ES Data Entry'!J524= 7, "Unknown")</f>
        <v>#N/A</v>
      </c>
      <c r="K523" s="180">
        <f>'ES Data Entry'!K524</f>
        <v>0</v>
      </c>
      <c r="L523" s="291" t="e">
        <f>'ES Data Entry'!#REF!</f>
        <v>#REF!</v>
      </c>
      <c r="M523" t="e">
        <f>'ES Raw Data'!N526</f>
        <v>#DIV/0!</v>
      </c>
      <c r="N523" t="e">
        <f>'ES Raw Data'!O526</f>
        <v>#DIV/0!</v>
      </c>
      <c r="O523" t="e">
        <f>'ES Raw Data'!P526</f>
        <v>#DIV/0!</v>
      </c>
      <c r="P523" t="e">
        <f>'ES Raw Data'!Q526</f>
        <v>#DIV/0!</v>
      </c>
      <c r="Q523" t="e">
        <f>'ES Raw Data'!R526</f>
        <v>#DIV/0!</v>
      </c>
      <c r="R523" t="e">
        <f>'ES Raw Data'!S526</f>
        <v>#DIV/0!</v>
      </c>
      <c r="S523" t="e">
        <f>'ES Raw Data'!T526</f>
        <v>#DIV/0!</v>
      </c>
      <c r="T523" t="e">
        <f>'ES Raw Data'!U526</f>
        <v>#DIV/0!</v>
      </c>
      <c r="U523" t="e">
        <f>'ES Raw Data'!V526</f>
        <v>#DIV/0!</v>
      </c>
      <c r="V523" t="e">
        <f>'ES Raw Data'!W526</f>
        <v>#DIV/0!</v>
      </c>
    </row>
    <row r="524" spans="1:22">
      <c r="A524">
        <f>'ES Data Entry'!D525</f>
        <v>0</v>
      </c>
      <c r="B524">
        <f>'ES Data Entry'!E525</f>
        <v>0</v>
      </c>
      <c r="C524">
        <f>'ES Data Entry'!F525</f>
        <v>0</v>
      </c>
      <c r="D524" s="180" t="e">
        <f>'ES Data Entry'!#REF!</f>
        <v>#REF!</v>
      </c>
      <c r="E524" t="str" cm="1">
        <f t="array" ref="E524">_xlfn.IFS('ES Data Entry'!G525=0,"Kindergarten",'ES Data Entry'!G525=1,"1st Grade",'ES Data Entry'!G525=2,"2nd Grade",'ES Data Entry'!G525=3,"3rd Grade",'ES Data Entry'!G525=4,"4th Grade",'ES Data Entry'!G525=5,"5th Grade")</f>
        <v>Kindergarten</v>
      </c>
      <c r="F524" t="e">
        <f>'ES Data Entry'!#REF!</f>
        <v>#REF!</v>
      </c>
      <c r="G524" t="e" cm="1">
        <f t="array" ref="G524">_xlfn.IFS('ES Data Entry'!L525=2, "Virtual", 'ES Data Entry'!L525=1, "In-person",'ES Data Entry'!L525=3, "Hybrid")</f>
        <v>#N/A</v>
      </c>
      <c r="H524" t="e" cm="1">
        <f t="array" ref="H524">_xlfn.IFS('ES Data Entry'!H525= 1, "American Indian/Alaskan Native", 'ES Data Entry'!H525= 2, "Asian", 'ES Data Entry'!H525= 3, "Native Hawaiian/Pacific Islander", 'ES Data Entry'!H525= 4, "Black/African American",'ES Data Entry'!H525= 5,  "White", 'ES Data Entry'!H525= 6, "Other", 'ES Data Entry'!H525= 7, "Two races or more", 'ES Data Entry'!H525= 8, "Unknown")</f>
        <v>#N/A</v>
      </c>
      <c r="I524" t="e" cm="1">
        <f t="array" ref="I524">_xlfn.IFS('ES Data Entry'!I525=1, "Hispanic/Latino", 'ES Data Entry'!I525=2, "Not Hispanic/Latino", 'ES Data Entry'!I525=3, "Other")</f>
        <v>#N/A</v>
      </c>
      <c r="J524" t="e" cm="1">
        <f t="array" ref="J524">_xlfn.IFS('ES Data Entry'!J525= 1, "Male", 'ES Data Entry'!J525= 2, "Female", 'ES Data Entry'!J525= 3, "Transgender Male", 'ES Data Entry'!J525= 4, "Transgender Female",'ES Data Entry'!J525= 5, "Non-binary", 'ES Data Entry'!J525= 6, "Other", 'ES Data Entry'!J525= 7, "Unknown")</f>
        <v>#N/A</v>
      </c>
      <c r="K524" s="180">
        <f>'ES Data Entry'!K525</f>
        <v>0</v>
      </c>
      <c r="L524" s="291" t="e">
        <f>'ES Data Entry'!#REF!</f>
        <v>#REF!</v>
      </c>
      <c r="M524" t="e">
        <f>'ES Raw Data'!N527</f>
        <v>#DIV/0!</v>
      </c>
      <c r="N524" t="e">
        <f>'ES Raw Data'!O527</f>
        <v>#DIV/0!</v>
      </c>
      <c r="O524" t="e">
        <f>'ES Raw Data'!P527</f>
        <v>#DIV/0!</v>
      </c>
      <c r="P524" t="e">
        <f>'ES Raw Data'!Q527</f>
        <v>#DIV/0!</v>
      </c>
      <c r="Q524" t="e">
        <f>'ES Raw Data'!R527</f>
        <v>#DIV/0!</v>
      </c>
      <c r="R524" t="e">
        <f>'ES Raw Data'!S527</f>
        <v>#DIV/0!</v>
      </c>
      <c r="S524" t="e">
        <f>'ES Raw Data'!T527</f>
        <v>#DIV/0!</v>
      </c>
      <c r="T524" t="e">
        <f>'ES Raw Data'!U527</f>
        <v>#DIV/0!</v>
      </c>
      <c r="U524" t="e">
        <f>'ES Raw Data'!V527</f>
        <v>#DIV/0!</v>
      </c>
      <c r="V524" t="e">
        <f>'ES Raw Data'!W527</f>
        <v>#DIV/0!</v>
      </c>
    </row>
    <row r="525" spans="1:22">
      <c r="A525">
        <f>'ES Data Entry'!D526</f>
        <v>0</v>
      </c>
      <c r="B525">
        <f>'ES Data Entry'!E526</f>
        <v>0</v>
      </c>
      <c r="C525">
        <f>'ES Data Entry'!F526</f>
        <v>0</v>
      </c>
      <c r="D525" s="180" t="e">
        <f>'ES Data Entry'!#REF!</f>
        <v>#REF!</v>
      </c>
      <c r="E525" t="str" cm="1">
        <f t="array" ref="E525">_xlfn.IFS('ES Data Entry'!G526=0,"Kindergarten",'ES Data Entry'!G526=1,"1st Grade",'ES Data Entry'!G526=2,"2nd Grade",'ES Data Entry'!G526=3,"3rd Grade",'ES Data Entry'!G526=4,"4th Grade",'ES Data Entry'!G526=5,"5th Grade")</f>
        <v>Kindergarten</v>
      </c>
      <c r="F525" t="e">
        <f>'ES Data Entry'!#REF!</f>
        <v>#REF!</v>
      </c>
      <c r="G525" t="e" cm="1">
        <f t="array" ref="G525">_xlfn.IFS('ES Data Entry'!L526=2, "Virtual", 'ES Data Entry'!L526=1, "In-person",'ES Data Entry'!L526=3, "Hybrid")</f>
        <v>#N/A</v>
      </c>
      <c r="H525" t="e" cm="1">
        <f t="array" ref="H525">_xlfn.IFS('ES Data Entry'!H526= 1, "American Indian/Alaskan Native", 'ES Data Entry'!H526= 2, "Asian", 'ES Data Entry'!H526= 3, "Native Hawaiian/Pacific Islander", 'ES Data Entry'!H526= 4, "Black/African American",'ES Data Entry'!H526= 5,  "White", 'ES Data Entry'!H526= 6, "Other", 'ES Data Entry'!H526= 7, "Two races or more", 'ES Data Entry'!H526= 8, "Unknown")</f>
        <v>#N/A</v>
      </c>
      <c r="I525" t="e" cm="1">
        <f t="array" ref="I525">_xlfn.IFS('ES Data Entry'!I526=1, "Hispanic/Latino", 'ES Data Entry'!I526=2, "Not Hispanic/Latino", 'ES Data Entry'!I526=3, "Other")</f>
        <v>#N/A</v>
      </c>
      <c r="J525" t="e" cm="1">
        <f t="array" ref="J525">_xlfn.IFS('ES Data Entry'!J526= 1, "Male", 'ES Data Entry'!J526= 2, "Female", 'ES Data Entry'!J526= 3, "Transgender Male", 'ES Data Entry'!J526= 4, "Transgender Female",'ES Data Entry'!J526= 5, "Non-binary", 'ES Data Entry'!J526= 6, "Other", 'ES Data Entry'!J526= 7, "Unknown")</f>
        <v>#N/A</v>
      </c>
      <c r="K525" s="180">
        <f>'ES Data Entry'!K526</f>
        <v>0</v>
      </c>
      <c r="L525" s="291" t="e">
        <f>'ES Data Entry'!#REF!</f>
        <v>#REF!</v>
      </c>
      <c r="M525" t="e">
        <f>'ES Raw Data'!N528</f>
        <v>#DIV/0!</v>
      </c>
      <c r="N525" t="e">
        <f>'ES Raw Data'!O528</f>
        <v>#DIV/0!</v>
      </c>
      <c r="O525" t="e">
        <f>'ES Raw Data'!P528</f>
        <v>#DIV/0!</v>
      </c>
      <c r="P525" t="e">
        <f>'ES Raw Data'!Q528</f>
        <v>#DIV/0!</v>
      </c>
      <c r="Q525" t="e">
        <f>'ES Raw Data'!R528</f>
        <v>#DIV/0!</v>
      </c>
      <c r="R525" t="e">
        <f>'ES Raw Data'!S528</f>
        <v>#DIV/0!</v>
      </c>
      <c r="S525" t="e">
        <f>'ES Raw Data'!T528</f>
        <v>#DIV/0!</v>
      </c>
      <c r="T525" t="e">
        <f>'ES Raw Data'!U528</f>
        <v>#DIV/0!</v>
      </c>
      <c r="U525" t="e">
        <f>'ES Raw Data'!V528</f>
        <v>#DIV/0!</v>
      </c>
      <c r="V525" t="e">
        <f>'ES Raw Data'!W528</f>
        <v>#DIV/0!</v>
      </c>
    </row>
    <row r="526" spans="1:22">
      <c r="A526">
        <f>'ES Data Entry'!D527</f>
        <v>0</v>
      </c>
      <c r="B526">
        <f>'ES Data Entry'!E527</f>
        <v>0</v>
      </c>
      <c r="C526">
        <f>'ES Data Entry'!F527</f>
        <v>0</v>
      </c>
      <c r="D526" s="180" t="e">
        <f>'ES Data Entry'!#REF!</f>
        <v>#REF!</v>
      </c>
      <c r="E526" t="str" cm="1">
        <f t="array" ref="E526">_xlfn.IFS('ES Data Entry'!G527=0,"Kindergarten",'ES Data Entry'!G527=1,"1st Grade",'ES Data Entry'!G527=2,"2nd Grade",'ES Data Entry'!G527=3,"3rd Grade",'ES Data Entry'!G527=4,"4th Grade",'ES Data Entry'!G527=5,"5th Grade")</f>
        <v>Kindergarten</v>
      </c>
      <c r="F526" t="e">
        <f>'ES Data Entry'!#REF!</f>
        <v>#REF!</v>
      </c>
      <c r="G526" t="e" cm="1">
        <f t="array" ref="G526">_xlfn.IFS('ES Data Entry'!L527=2, "Virtual", 'ES Data Entry'!L527=1, "In-person",'ES Data Entry'!L527=3, "Hybrid")</f>
        <v>#N/A</v>
      </c>
      <c r="H526" t="e" cm="1">
        <f t="array" ref="H526">_xlfn.IFS('ES Data Entry'!H527= 1, "American Indian/Alaskan Native", 'ES Data Entry'!H527= 2, "Asian", 'ES Data Entry'!H527= 3, "Native Hawaiian/Pacific Islander", 'ES Data Entry'!H527= 4, "Black/African American",'ES Data Entry'!H527= 5,  "White", 'ES Data Entry'!H527= 6, "Other", 'ES Data Entry'!H527= 7, "Two races or more", 'ES Data Entry'!H527= 8, "Unknown")</f>
        <v>#N/A</v>
      </c>
      <c r="I526" t="e" cm="1">
        <f t="array" ref="I526">_xlfn.IFS('ES Data Entry'!I527=1, "Hispanic/Latino", 'ES Data Entry'!I527=2, "Not Hispanic/Latino", 'ES Data Entry'!I527=3, "Other")</f>
        <v>#N/A</v>
      </c>
      <c r="J526" t="e" cm="1">
        <f t="array" ref="J526">_xlfn.IFS('ES Data Entry'!J527= 1, "Male", 'ES Data Entry'!J527= 2, "Female", 'ES Data Entry'!J527= 3, "Transgender Male", 'ES Data Entry'!J527= 4, "Transgender Female",'ES Data Entry'!J527= 5, "Non-binary", 'ES Data Entry'!J527= 6, "Other", 'ES Data Entry'!J527= 7, "Unknown")</f>
        <v>#N/A</v>
      </c>
      <c r="K526" s="180">
        <f>'ES Data Entry'!K527</f>
        <v>0</v>
      </c>
      <c r="L526" s="291" t="e">
        <f>'ES Data Entry'!#REF!</f>
        <v>#REF!</v>
      </c>
      <c r="M526" t="e">
        <f>'ES Raw Data'!N529</f>
        <v>#DIV/0!</v>
      </c>
      <c r="N526" t="e">
        <f>'ES Raw Data'!O529</f>
        <v>#DIV/0!</v>
      </c>
      <c r="O526" t="e">
        <f>'ES Raw Data'!P529</f>
        <v>#DIV/0!</v>
      </c>
      <c r="P526" t="e">
        <f>'ES Raw Data'!Q529</f>
        <v>#DIV/0!</v>
      </c>
      <c r="Q526" t="e">
        <f>'ES Raw Data'!R529</f>
        <v>#DIV/0!</v>
      </c>
      <c r="R526" t="e">
        <f>'ES Raw Data'!S529</f>
        <v>#DIV/0!</v>
      </c>
      <c r="S526" t="e">
        <f>'ES Raw Data'!T529</f>
        <v>#DIV/0!</v>
      </c>
      <c r="T526" t="e">
        <f>'ES Raw Data'!U529</f>
        <v>#DIV/0!</v>
      </c>
      <c r="U526" t="e">
        <f>'ES Raw Data'!V529</f>
        <v>#DIV/0!</v>
      </c>
      <c r="V526" t="e">
        <f>'ES Raw Data'!W529</f>
        <v>#DIV/0!</v>
      </c>
    </row>
    <row r="527" spans="1:22">
      <c r="A527">
        <f>'ES Data Entry'!D528</f>
        <v>0</v>
      </c>
      <c r="B527">
        <f>'ES Data Entry'!E528</f>
        <v>0</v>
      </c>
      <c r="C527">
        <f>'ES Data Entry'!F528</f>
        <v>0</v>
      </c>
      <c r="D527" s="180" t="e">
        <f>'ES Data Entry'!#REF!</f>
        <v>#REF!</v>
      </c>
      <c r="E527" t="str" cm="1">
        <f t="array" ref="E527">_xlfn.IFS('ES Data Entry'!G528=0,"Kindergarten",'ES Data Entry'!G528=1,"1st Grade",'ES Data Entry'!G528=2,"2nd Grade",'ES Data Entry'!G528=3,"3rd Grade",'ES Data Entry'!G528=4,"4th Grade",'ES Data Entry'!G528=5,"5th Grade")</f>
        <v>Kindergarten</v>
      </c>
      <c r="F527" t="e">
        <f>'ES Data Entry'!#REF!</f>
        <v>#REF!</v>
      </c>
      <c r="G527" t="e" cm="1">
        <f t="array" ref="G527">_xlfn.IFS('ES Data Entry'!L528=2, "Virtual", 'ES Data Entry'!L528=1, "In-person",'ES Data Entry'!L528=3, "Hybrid")</f>
        <v>#N/A</v>
      </c>
      <c r="H527" t="e" cm="1">
        <f t="array" ref="H527">_xlfn.IFS('ES Data Entry'!H528= 1, "American Indian/Alaskan Native", 'ES Data Entry'!H528= 2, "Asian", 'ES Data Entry'!H528= 3, "Native Hawaiian/Pacific Islander", 'ES Data Entry'!H528= 4, "Black/African American",'ES Data Entry'!H528= 5,  "White", 'ES Data Entry'!H528= 6, "Other", 'ES Data Entry'!H528= 7, "Two races or more", 'ES Data Entry'!H528= 8, "Unknown")</f>
        <v>#N/A</v>
      </c>
      <c r="I527" t="e" cm="1">
        <f t="array" ref="I527">_xlfn.IFS('ES Data Entry'!I528=1, "Hispanic/Latino", 'ES Data Entry'!I528=2, "Not Hispanic/Latino", 'ES Data Entry'!I528=3, "Other")</f>
        <v>#N/A</v>
      </c>
      <c r="J527" t="e" cm="1">
        <f t="array" ref="J527">_xlfn.IFS('ES Data Entry'!J528= 1, "Male", 'ES Data Entry'!J528= 2, "Female", 'ES Data Entry'!J528= 3, "Transgender Male", 'ES Data Entry'!J528= 4, "Transgender Female",'ES Data Entry'!J528= 5, "Non-binary", 'ES Data Entry'!J528= 6, "Other", 'ES Data Entry'!J528= 7, "Unknown")</f>
        <v>#N/A</v>
      </c>
      <c r="K527" s="180">
        <f>'ES Data Entry'!K528</f>
        <v>0</v>
      </c>
      <c r="L527" s="291" t="e">
        <f>'ES Data Entry'!#REF!</f>
        <v>#REF!</v>
      </c>
      <c r="M527" t="e">
        <f>'ES Raw Data'!N530</f>
        <v>#DIV/0!</v>
      </c>
      <c r="N527" t="e">
        <f>'ES Raw Data'!O530</f>
        <v>#DIV/0!</v>
      </c>
      <c r="O527" t="e">
        <f>'ES Raw Data'!P530</f>
        <v>#DIV/0!</v>
      </c>
      <c r="P527" t="e">
        <f>'ES Raw Data'!Q530</f>
        <v>#DIV/0!</v>
      </c>
      <c r="Q527" t="e">
        <f>'ES Raw Data'!R530</f>
        <v>#DIV/0!</v>
      </c>
      <c r="R527" t="e">
        <f>'ES Raw Data'!S530</f>
        <v>#DIV/0!</v>
      </c>
      <c r="S527" t="e">
        <f>'ES Raw Data'!T530</f>
        <v>#DIV/0!</v>
      </c>
      <c r="T527" t="e">
        <f>'ES Raw Data'!U530</f>
        <v>#DIV/0!</v>
      </c>
      <c r="U527" t="e">
        <f>'ES Raw Data'!V530</f>
        <v>#DIV/0!</v>
      </c>
      <c r="V527" t="e">
        <f>'ES Raw Data'!W530</f>
        <v>#DIV/0!</v>
      </c>
    </row>
    <row r="528" spans="1:22">
      <c r="A528">
        <f>'ES Data Entry'!D529</f>
        <v>0</v>
      </c>
      <c r="B528">
        <f>'ES Data Entry'!E529</f>
        <v>0</v>
      </c>
      <c r="C528">
        <f>'ES Data Entry'!F529</f>
        <v>0</v>
      </c>
      <c r="D528" s="180" t="e">
        <f>'ES Data Entry'!#REF!</f>
        <v>#REF!</v>
      </c>
      <c r="E528" t="str" cm="1">
        <f t="array" ref="E528">_xlfn.IFS('ES Data Entry'!G529=0,"Kindergarten",'ES Data Entry'!G529=1,"1st Grade",'ES Data Entry'!G529=2,"2nd Grade",'ES Data Entry'!G529=3,"3rd Grade",'ES Data Entry'!G529=4,"4th Grade",'ES Data Entry'!G529=5,"5th Grade")</f>
        <v>Kindergarten</v>
      </c>
      <c r="F528" t="e">
        <f>'ES Data Entry'!#REF!</f>
        <v>#REF!</v>
      </c>
      <c r="G528" t="e" cm="1">
        <f t="array" ref="G528">_xlfn.IFS('ES Data Entry'!L529=2, "Virtual", 'ES Data Entry'!L529=1, "In-person",'ES Data Entry'!L529=3, "Hybrid")</f>
        <v>#N/A</v>
      </c>
      <c r="H528" t="e" cm="1">
        <f t="array" ref="H528">_xlfn.IFS('ES Data Entry'!H529= 1, "American Indian/Alaskan Native", 'ES Data Entry'!H529= 2, "Asian", 'ES Data Entry'!H529= 3, "Native Hawaiian/Pacific Islander", 'ES Data Entry'!H529= 4, "Black/African American",'ES Data Entry'!H529= 5,  "White", 'ES Data Entry'!H529= 6, "Other", 'ES Data Entry'!H529= 7, "Two races or more", 'ES Data Entry'!H529= 8, "Unknown")</f>
        <v>#N/A</v>
      </c>
      <c r="I528" t="e" cm="1">
        <f t="array" ref="I528">_xlfn.IFS('ES Data Entry'!I529=1, "Hispanic/Latino", 'ES Data Entry'!I529=2, "Not Hispanic/Latino", 'ES Data Entry'!I529=3, "Other")</f>
        <v>#N/A</v>
      </c>
      <c r="J528" t="e" cm="1">
        <f t="array" ref="J528">_xlfn.IFS('ES Data Entry'!J529= 1, "Male", 'ES Data Entry'!J529= 2, "Female", 'ES Data Entry'!J529= 3, "Transgender Male", 'ES Data Entry'!J529= 4, "Transgender Female",'ES Data Entry'!J529= 5, "Non-binary", 'ES Data Entry'!J529= 6, "Other", 'ES Data Entry'!J529= 7, "Unknown")</f>
        <v>#N/A</v>
      </c>
      <c r="K528" s="180">
        <f>'ES Data Entry'!K529</f>
        <v>0</v>
      </c>
      <c r="L528" s="291" t="e">
        <f>'ES Data Entry'!#REF!</f>
        <v>#REF!</v>
      </c>
      <c r="M528" t="e">
        <f>'ES Raw Data'!N531</f>
        <v>#DIV/0!</v>
      </c>
      <c r="N528" t="e">
        <f>'ES Raw Data'!O531</f>
        <v>#DIV/0!</v>
      </c>
      <c r="O528" t="e">
        <f>'ES Raw Data'!P531</f>
        <v>#DIV/0!</v>
      </c>
      <c r="P528" t="e">
        <f>'ES Raw Data'!Q531</f>
        <v>#DIV/0!</v>
      </c>
      <c r="Q528" t="e">
        <f>'ES Raw Data'!R531</f>
        <v>#DIV/0!</v>
      </c>
      <c r="R528" t="e">
        <f>'ES Raw Data'!S531</f>
        <v>#DIV/0!</v>
      </c>
      <c r="S528" t="e">
        <f>'ES Raw Data'!T531</f>
        <v>#DIV/0!</v>
      </c>
      <c r="T528" t="e">
        <f>'ES Raw Data'!U531</f>
        <v>#DIV/0!</v>
      </c>
      <c r="U528" t="e">
        <f>'ES Raw Data'!V531</f>
        <v>#DIV/0!</v>
      </c>
      <c r="V528" t="e">
        <f>'ES Raw Data'!W531</f>
        <v>#DIV/0!</v>
      </c>
    </row>
    <row r="529" spans="1:22">
      <c r="A529">
        <f>'ES Data Entry'!D530</f>
        <v>0</v>
      </c>
      <c r="B529">
        <f>'ES Data Entry'!E530</f>
        <v>0</v>
      </c>
      <c r="C529">
        <f>'ES Data Entry'!F530</f>
        <v>0</v>
      </c>
      <c r="D529" s="180" t="e">
        <f>'ES Data Entry'!#REF!</f>
        <v>#REF!</v>
      </c>
      <c r="E529" t="str" cm="1">
        <f t="array" ref="E529">_xlfn.IFS('ES Data Entry'!G530=0,"Kindergarten",'ES Data Entry'!G530=1,"1st Grade",'ES Data Entry'!G530=2,"2nd Grade",'ES Data Entry'!G530=3,"3rd Grade",'ES Data Entry'!G530=4,"4th Grade",'ES Data Entry'!G530=5,"5th Grade")</f>
        <v>Kindergarten</v>
      </c>
      <c r="F529" t="e">
        <f>'ES Data Entry'!#REF!</f>
        <v>#REF!</v>
      </c>
      <c r="G529" t="e" cm="1">
        <f t="array" ref="G529">_xlfn.IFS('ES Data Entry'!L530=2, "Virtual", 'ES Data Entry'!L530=1, "In-person",'ES Data Entry'!L530=3, "Hybrid")</f>
        <v>#N/A</v>
      </c>
      <c r="H529" t="e" cm="1">
        <f t="array" ref="H529">_xlfn.IFS('ES Data Entry'!H530= 1, "American Indian/Alaskan Native", 'ES Data Entry'!H530= 2, "Asian", 'ES Data Entry'!H530= 3, "Native Hawaiian/Pacific Islander", 'ES Data Entry'!H530= 4, "Black/African American",'ES Data Entry'!H530= 5,  "White", 'ES Data Entry'!H530= 6, "Other", 'ES Data Entry'!H530= 7, "Two races or more", 'ES Data Entry'!H530= 8, "Unknown")</f>
        <v>#N/A</v>
      </c>
      <c r="I529" t="e" cm="1">
        <f t="array" ref="I529">_xlfn.IFS('ES Data Entry'!I530=1, "Hispanic/Latino", 'ES Data Entry'!I530=2, "Not Hispanic/Latino", 'ES Data Entry'!I530=3, "Other")</f>
        <v>#N/A</v>
      </c>
      <c r="J529" t="e" cm="1">
        <f t="array" ref="J529">_xlfn.IFS('ES Data Entry'!J530= 1, "Male", 'ES Data Entry'!J530= 2, "Female", 'ES Data Entry'!J530= 3, "Transgender Male", 'ES Data Entry'!J530= 4, "Transgender Female",'ES Data Entry'!J530= 5, "Non-binary", 'ES Data Entry'!J530= 6, "Other", 'ES Data Entry'!J530= 7, "Unknown")</f>
        <v>#N/A</v>
      </c>
      <c r="K529" s="180">
        <f>'ES Data Entry'!K530</f>
        <v>0</v>
      </c>
      <c r="L529" s="291" t="e">
        <f>'ES Data Entry'!#REF!</f>
        <v>#REF!</v>
      </c>
      <c r="M529" t="e">
        <f>'ES Raw Data'!N532</f>
        <v>#DIV/0!</v>
      </c>
      <c r="N529" t="e">
        <f>'ES Raw Data'!O532</f>
        <v>#DIV/0!</v>
      </c>
      <c r="O529" t="e">
        <f>'ES Raw Data'!P532</f>
        <v>#DIV/0!</v>
      </c>
      <c r="P529" t="e">
        <f>'ES Raw Data'!Q532</f>
        <v>#DIV/0!</v>
      </c>
      <c r="Q529" t="e">
        <f>'ES Raw Data'!R532</f>
        <v>#DIV/0!</v>
      </c>
      <c r="R529" t="e">
        <f>'ES Raw Data'!S532</f>
        <v>#DIV/0!</v>
      </c>
      <c r="S529" t="e">
        <f>'ES Raw Data'!T532</f>
        <v>#DIV/0!</v>
      </c>
      <c r="T529" t="e">
        <f>'ES Raw Data'!U532</f>
        <v>#DIV/0!</v>
      </c>
      <c r="U529" t="e">
        <f>'ES Raw Data'!V532</f>
        <v>#DIV/0!</v>
      </c>
      <c r="V529" t="e">
        <f>'ES Raw Data'!W532</f>
        <v>#DIV/0!</v>
      </c>
    </row>
    <row r="530" spans="1:22">
      <c r="A530">
        <f>'ES Data Entry'!D531</f>
        <v>0</v>
      </c>
      <c r="B530">
        <f>'ES Data Entry'!E531</f>
        <v>0</v>
      </c>
      <c r="C530">
        <f>'ES Data Entry'!F531</f>
        <v>0</v>
      </c>
      <c r="D530" s="180" t="e">
        <f>'ES Data Entry'!#REF!</f>
        <v>#REF!</v>
      </c>
      <c r="E530" t="str" cm="1">
        <f t="array" ref="E530">_xlfn.IFS('ES Data Entry'!G531=0,"Kindergarten",'ES Data Entry'!G531=1,"1st Grade",'ES Data Entry'!G531=2,"2nd Grade",'ES Data Entry'!G531=3,"3rd Grade",'ES Data Entry'!G531=4,"4th Grade",'ES Data Entry'!G531=5,"5th Grade")</f>
        <v>Kindergarten</v>
      </c>
      <c r="F530" t="e">
        <f>'ES Data Entry'!#REF!</f>
        <v>#REF!</v>
      </c>
      <c r="G530" t="e" cm="1">
        <f t="array" ref="G530">_xlfn.IFS('ES Data Entry'!L531=2, "Virtual", 'ES Data Entry'!L531=1, "In-person",'ES Data Entry'!L531=3, "Hybrid")</f>
        <v>#N/A</v>
      </c>
      <c r="H530" t="e" cm="1">
        <f t="array" ref="H530">_xlfn.IFS('ES Data Entry'!H531= 1, "American Indian/Alaskan Native", 'ES Data Entry'!H531= 2, "Asian", 'ES Data Entry'!H531= 3, "Native Hawaiian/Pacific Islander", 'ES Data Entry'!H531= 4, "Black/African American",'ES Data Entry'!H531= 5,  "White", 'ES Data Entry'!H531= 6, "Other", 'ES Data Entry'!H531= 7, "Two races or more", 'ES Data Entry'!H531= 8, "Unknown")</f>
        <v>#N/A</v>
      </c>
      <c r="I530" t="e" cm="1">
        <f t="array" ref="I530">_xlfn.IFS('ES Data Entry'!I531=1, "Hispanic/Latino", 'ES Data Entry'!I531=2, "Not Hispanic/Latino", 'ES Data Entry'!I531=3, "Other")</f>
        <v>#N/A</v>
      </c>
      <c r="J530" t="e" cm="1">
        <f t="array" ref="J530">_xlfn.IFS('ES Data Entry'!J531= 1, "Male", 'ES Data Entry'!J531= 2, "Female", 'ES Data Entry'!J531= 3, "Transgender Male", 'ES Data Entry'!J531= 4, "Transgender Female",'ES Data Entry'!J531= 5, "Non-binary", 'ES Data Entry'!J531= 6, "Other", 'ES Data Entry'!J531= 7, "Unknown")</f>
        <v>#N/A</v>
      </c>
      <c r="K530" s="180">
        <f>'ES Data Entry'!K531</f>
        <v>0</v>
      </c>
      <c r="L530" s="291" t="e">
        <f>'ES Data Entry'!#REF!</f>
        <v>#REF!</v>
      </c>
      <c r="M530" t="e">
        <f>'ES Raw Data'!N533</f>
        <v>#DIV/0!</v>
      </c>
      <c r="N530" t="e">
        <f>'ES Raw Data'!O533</f>
        <v>#DIV/0!</v>
      </c>
      <c r="O530" t="e">
        <f>'ES Raw Data'!P533</f>
        <v>#DIV/0!</v>
      </c>
      <c r="P530" t="e">
        <f>'ES Raw Data'!Q533</f>
        <v>#DIV/0!</v>
      </c>
      <c r="Q530" t="e">
        <f>'ES Raw Data'!R533</f>
        <v>#DIV/0!</v>
      </c>
      <c r="R530" t="e">
        <f>'ES Raw Data'!S533</f>
        <v>#DIV/0!</v>
      </c>
      <c r="S530" t="e">
        <f>'ES Raw Data'!T533</f>
        <v>#DIV/0!</v>
      </c>
      <c r="T530" t="e">
        <f>'ES Raw Data'!U533</f>
        <v>#DIV/0!</v>
      </c>
      <c r="U530" t="e">
        <f>'ES Raw Data'!V533</f>
        <v>#DIV/0!</v>
      </c>
      <c r="V530" t="e">
        <f>'ES Raw Data'!W533</f>
        <v>#DIV/0!</v>
      </c>
    </row>
    <row r="531" spans="1:22">
      <c r="A531">
        <f>'ES Data Entry'!D532</f>
        <v>0</v>
      </c>
      <c r="B531">
        <f>'ES Data Entry'!E532</f>
        <v>0</v>
      </c>
      <c r="C531">
        <f>'ES Data Entry'!F532</f>
        <v>0</v>
      </c>
      <c r="D531" s="180" t="e">
        <f>'ES Data Entry'!#REF!</f>
        <v>#REF!</v>
      </c>
      <c r="E531" t="str" cm="1">
        <f t="array" ref="E531">_xlfn.IFS('ES Data Entry'!G532=0,"Kindergarten",'ES Data Entry'!G532=1,"1st Grade",'ES Data Entry'!G532=2,"2nd Grade",'ES Data Entry'!G532=3,"3rd Grade",'ES Data Entry'!G532=4,"4th Grade",'ES Data Entry'!G532=5,"5th Grade")</f>
        <v>Kindergarten</v>
      </c>
      <c r="F531" t="e">
        <f>'ES Data Entry'!#REF!</f>
        <v>#REF!</v>
      </c>
      <c r="G531" t="e" cm="1">
        <f t="array" ref="G531">_xlfn.IFS('ES Data Entry'!L532=2, "Virtual", 'ES Data Entry'!L532=1, "In-person",'ES Data Entry'!L532=3, "Hybrid")</f>
        <v>#N/A</v>
      </c>
      <c r="H531" t="e" cm="1">
        <f t="array" ref="H531">_xlfn.IFS('ES Data Entry'!H532= 1, "American Indian/Alaskan Native", 'ES Data Entry'!H532= 2, "Asian", 'ES Data Entry'!H532= 3, "Native Hawaiian/Pacific Islander", 'ES Data Entry'!H532= 4, "Black/African American",'ES Data Entry'!H532= 5,  "White", 'ES Data Entry'!H532= 6, "Other", 'ES Data Entry'!H532= 7, "Two races or more", 'ES Data Entry'!H532= 8, "Unknown")</f>
        <v>#N/A</v>
      </c>
      <c r="I531" t="e" cm="1">
        <f t="array" ref="I531">_xlfn.IFS('ES Data Entry'!I532=1, "Hispanic/Latino", 'ES Data Entry'!I532=2, "Not Hispanic/Latino", 'ES Data Entry'!I532=3, "Other")</f>
        <v>#N/A</v>
      </c>
      <c r="J531" t="e" cm="1">
        <f t="array" ref="J531">_xlfn.IFS('ES Data Entry'!J532= 1, "Male", 'ES Data Entry'!J532= 2, "Female", 'ES Data Entry'!J532= 3, "Transgender Male", 'ES Data Entry'!J532= 4, "Transgender Female",'ES Data Entry'!J532= 5, "Non-binary", 'ES Data Entry'!J532= 6, "Other", 'ES Data Entry'!J532= 7, "Unknown")</f>
        <v>#N/A</v>
      </c>
      <c r="K531" s="180">
        <f>'ES Data Entry'!K532</f>
        <v>0</v>
      </c>
      <c r="L531" s="291" t="e">
        <f>'ES Data Entry'!#REF!</f>
        <v>#REF!</v>
      </c>
      <c r="M531" t="e">
        <f>'ES Raw Data'!N534</f>
        <v>#DIV/0!</v>
      </c>
      <c r="N531" t="e">
        <f>'ES Raw Data'!O534</f>
        <v>#DIV/0!</v>
      </c>
      <c r="O531" t="e">
        <f>'ES Raw Data'!P534</f>
        <v>#DIV/0!</v>
      </c>
      <c r="P531" t="e">
        <f>'ES Raw Data'!Q534</f>
        <v>#DIV/0!</v>
      </c>
      <c r="Q531" t="e">
        <f>'ES Raw Data'!R534</f>
        <v>#DIV/0!</v>
      </c>
      <c r="R531" t="e">
        <f>'ES Raw Data'!S534</f>
        <v>#DIV/0!</v>
      </c>
      <c r="S531" t="e">
        <f>'ES Raw Data'!T534</f>
        <v>#DIV/0!</v>
      </c>
      <c r="T531" t="e">
        <f>'ES Raw Data'!U534</f>
        <v>#DIV/0!</v>
      </c>
      <c r="U531" t="e">
        <f>'ES Raw Data'!V534</f>
        <v>#DIV/0!</v>
      </c>
      <c r="V531" t="e">
        <f>'ES Raw Data'!W534</f>
        <v>#DIV/0!</v>
      </c>
    </row>
    <row r="532" spans="1:22">
      <c r="A532">
        <f>'ES Data Entry'!D533</f>
        <v>0</v>
      </c>
      <c r="B532">
        <f>'ES Data Entry'!E533</f>
        <v>0</v>
      </c>
      <c r="C532">
        <f>'ES Data Entry'!F533</f>
        <v>0</v>
      </c>
      <c r="D532" s="180" t="e">
        <f>'ES Data Entry'!#REF!</f>
        <v>#REF!</v>
      </c>
      <c r="E532" t="str" cm="1">
        <f t="array" ref="E532">_xlfn.IFS('ES Data Entry'!G533=0,"Kindergarten",'ES Data Entry'!G533=1,"1st Grade",'ES Data Entry'!G533=2,"2nd Grade",'ES Data Entry'!G533=3,"3rd Grade",'ES Data Entry'!G533=4,"4th Grade",'ES Data Entry'!G533=5,"5th Grade")</f>
        <v>Kindergarten</v>
      </c>
      <c r="F532" t="e">
        <f>'ES Data Entry'!#REF!</f>
        <v>#REF!</v>
      </c>
      <c r="G532" t="e" cm="1">
        <f t="array" ref="G532">_xlfn.IFS('ES Data Entry'!L533=2, "Virtual", 'ES Data Entry'!L533=1, "In-person",'ES Data Entry'!L533=3, "Hybrid")</f>
        <v>#N/A</v>
      </c>
      <c r="H532" t="e" cm="1">
        <f t="array" ref="H532">_xlfn.IFS('ES Data Entry'!H533= 1, "American Indian/Alaskan Native", 'ES Data Entry'!H533= 2, "Asian", 'ES Data Entry'!H533= 3, "Native Hawaiian/Pacific Islander", 'ES Data Entry'!H533= 4, "Black/African American",'ES Data Entry'!H533= 5,  "White", 'ES Data Entry'!H533= 6, "Other", 'ES Data Entry'!H533= 7, "Two races or more", 'ES Data Entry'!H533= 8, "Unknown")</f>
        <v>#N/A</v>
      </c>
      <c r="I532" t="e" cm="1">
        <f t="array" ref="I532">_xlfn.IFS('ES Data Entry'!I533=1, "Hispanic/Latino", 'ES Data Entry'!I533=2, "Not Hispanic/Latino", 'ES Data Entry'!I533=3, "Other")</f>
        <v>#N/A</v>
      </c>
      <c r="J532" t="e" cm="1">
        <f t="array" ref="J532">_xlfn.IFS('ES Data Entry'!J533= 1, "Male", 'ES Data Entry'!J533= 2, "Female", 'ES Data Entry'!J533= 3, "Transgender Male", 'ES Data Entry'!J533= 4, "Transgender Female",'ES Data Entry'!J533= 5, "Non-binary", 'ES Data Entry'!J533= 6, "Other", 'ES Data Entry'!J533= 7, "Unknown")</f>
        <v>#N/A</v>
      </c>
      <c r="K532" s="180">
        <f>'ES Data Entry'!K533</f>
        <v>0</v>
      </c>
      <c r="L532" s="291" t="e">
        <f>'ES Data Entry'!#REF!</f>
        <v>#REF!</v>
      </c>
      <c r="M532" t="e">
        <f>'ES Raw Data'!N535</f>
        <v>#DIV/0!</v>
      </c>
      <c r="N532" t="e">
        <f>'ES Raw Data'!O535</f>
        <v>#DIV/0!</v>
      </c>
      <c r="O532" t="e">
        <f>'ES Raw Data'!P535</f>
        <v>#DIV/0!</v>
      </c>
      <c r="P532" t="e">
        <f>'ES Raw Data'!Q535</f>
        <v>#DIV/0!</v>
      </c>
      <c r="Q532" t="e">
        <f>'ES Raw Data'!R535</f>
        <v>#DIV/0!</v>
      </c>
      <c r="R532" t="e">
        <f>'ES Raw Data'!S535</f>
        <v>#DIV/0!</v>
      </c>
      <c r="S532" t="e">
        <f>'ES Raw Data'!T535</f>
        <v>#DIV/0!</v>
      </c>
      <c r="T532" t="e">
        <f>'ES Raw Data'!U535</f>
        <v>#DIV/0!</v>
      </c>
      <c r="U532" t="e">
        <f>'ES Raw Data'!V535</f>
        <v>#DIV/0!</v>
      </c>
      <c r="V532" t="e">
        <f>'ES Raw Data'!W535</f>
        <v>#DIV/0!</v>
      </c>
    </row>
    <row r="533" spans="1:22">
      <c r="A533">
        <f>'ES Data Entry'!D534</f>
        <v>0</v>
      </c>
      <c r="B533">
        <f>'ES Data Entry'!E534</f>
        <v>0</v>
      </c>
      <c r="C533">
        <f>'ES Data Entry'!F534</f>
        <v>0</v>
      </c>
      <c r="D533" s="180" t="e">
        <f>'ES Data Entry'!#REF!</f>
        <v>#REF!</v>
      </c>
      <c r="E533" t="str" cm="1">
        <f t="array" ref="E533">_xlfn.IFS('ES Data Entry'!G534=0,"Kindergarten",'ES Data Entry'!G534=1,"1st Grade",'ES Data Entry'!G534=2,"2nd Grade",'ES Data Entry'!G534=3,"3rd Grade",'ES Data Entry'!G534=4,"4th Grade",'ES Data Entry'!G534=5,"5th Grade")</f>
        <v>Kindergarten</v>
      </c>
      <c r="F533" t="e">
        <f>'ES Data Entry'!#REF!</f>
        <v>#REF!</v>
      </c>
      <c r="G533" t="e" cm="1">
        <f t="array" ref="G533">_xlfn.IFS('ES Data Entry'!L534=2, "Virtual", 'ES Data Entry'!L534=1, "In-person",'ES Data Entry'!L534=3, "Hybrid")</f>
        <v>#N/A</v>
      </c>
      <c r="H533" t="e" cm="1">
        <f t="array" ref="H533">_xlfn.IFS('ES Data Entry'!H534= 1, "American Indian/Alaskan Native", 'ES Data Entry'!H534= 2, "Asian", 'ES Data Entry'!H534= 3, "Native Hawaiian/Pacific Islander", 'ES Data Entry'!H534= 4, "Black/African American",'ES Data Entry'!H534= 5,  "White", 'ES Data Entry'!H534= 6, "Other", 'ES Data Entry'!H534= 7, "Two races or more", 'ES Data Entry'!H534= 8, "Unknown")</f>
        <v>#N/A</v>
      </c>
      <c r="I533" t="e" cm="1">
        <f t="array" ref="I533">_xlfn.IFS('ES Data Entry'!I534=1, "Hispanic/Latino", 'ES Data Entry'!I534=2, "Not Hispanic/Latino", 'ES Data Entry'!I534=3, "Other")</f>
        <v>#N/A</v>
      </c>
      <c r="J533" t="e" cm="1">
        <f t="array" ref="J533">_xlfn.IFS('ES Data Entry'!J534= 1, "Male", 'ES Data Entry'!J534= 2, "Female", 'ES Data Entry'!J534= 3, "Transgender Male", 'ES Data Entry'!J534= 4, "Transgender Female",'ES Data Entry'!J534= 5, "Non-binary", 'ES Data Entry'!J534= 6, "Other", 'ES Data Entry'!J534= 7, "Unknown")</f>
        <v>#N/A</v>
      </c>
      <c r="K533" s="180">
        <f>'ES Data Entry'!K534</f>
        <v>0</v>
      </c>
      <c r="L533" s="291" t="e">
        <f>'ES Data Entry'!#REF!</f>
        <v>#REF!</v>
      </c>
      <c r="M533" t="e">
        <f>'ES Raw Data'!N536</f>
        <v>#DIV/0!</v>
      </c>
      <c r="N533" t="e">
        <f>'ES Raw Data'!O536</f>
        <v>#DIV/0!</v>
      </c>
      <c r="O533" t="e">
        <f>'ES Raw Data'!P536</f>
        <v>#DIV/0!</v>
      </c>
      <c r="P533" t="e">
        <f>'ES Raw Data'!Q536</f>
        <v>#DIV/0!</v>
      </c>
      <c r="Q533" t="e">
        <f>'ES Raw Data'!R536</f>
        <v>#DIV/0!</v>
      </c>
      <c r="R533" t="e">
        <f>'ES Raw Data'!S536</f>
        <v>#DIV/0!</v>
      </c>
      <c r="S533" t="e">
        <f>'ES Raw Data'!T536</f>
        <v>#DIV/0!</v>
      </c>
      <c r="T533" t="e">
        <f>'ES Raw Data'!U536</f>
        <v>#DIV/0!</v>
      </c>
      <c r="U533" t="e">
        <f>'ES Raw Data'!V536</f>
        <v>#DIV/0!</v>
      </c>
      <c r="V533" t="e">
        <f>'ES Raw Data'!W536</f>
        <v>#DIV/0!</v>
      </c>
    </row>
    <row r="534" spans="1:22">
      <c r="A534">
        <f>'ES Data Entry'!D535</f>
        <v>0</v>
      </c>
      <c r="B534">
        <f>'ES Data Entry'!E535</f>
        <v>0</v>
      </c>
      <c r="C534">
        <f>'ES Data Entry'!F535</f>
        <v>0</v>
      </c>
      <c r="D534" s="180" t="e">
        <f>'ES Data Entry'!#REF!</f>
        <v>#REF!</v>
      </c>
      <c r="E534" t="str" cm="1">
        <f t="array" ref="E534">_xlfn.IFS('ES Data Entry'!G535=0,"Kindergarten",'ES Data Entry'!G535=1,"1st Grade",'ES Data Entry'!G535=2,"2nd Grade",'ES Data Entry'!G535=3,"3rd Grade",'ES Data Entry'!G535=4,"4th Grade",'ES Data Entry'!G535=5,"5th Grade")</f>
        <v>Kindergarten</v>
      </c>
      <c r="F534" t="e">
        <f>'ES Data Entry'!#REF!</f>
        <v>#REF!</v>
      </c>
      <c r="G534" t="e" cm="1">
        <f t="array" ref="G534">_xlfn.IFS('ES Data Entry'!L535=2, "Virtual", 'ES Data Entry'!L535=1, "In-person",'ES Data Entry'!L535=3, "Hybrid")</f>
        <v>#N/A</v>
      </c>
      <c r="H534" t="e" cm="1">
        <f t="array" ref="H534">_xlfn.IFS('ES Data Entry'!H535= 1, "American Indian/Alaskan Native", 'ES Data Entry'!H535= 2, "Asian", 'ES Data Entry'!H535= 3, "Native Hawaiian/Pacific Islander", 'ES Data Entry'!H535= 4, "Black/African American",'ES Data Entry'!H535= 5,  "White", 'ES Data Entry'!H535= 6, "Other", 'ES Data Entry'!H535= 7, "Two races or more", 'ES Data Entry'!H535= 8, "Unknown")</f>
        <v>#N/A</v>
      </c>
      <c r="I534" t="e" cm="1">
        <f t="array" ref="I534">_xlfn.IFS('ES Data Entry'!I535=1, "Hispanic/Latino", 'ES Data Entry'!I535=2, "Not Hispanic/Latino", 'ES Data Entry'!I535=3, "Other")</f>
        <v>#N/A</v>
      </c>
      <c r="J534" t="e" cm="1">
        <f t="array" ref="J534">_xlfn.IFS('ES Data Entry'!J535= 1, "Male", 'ES Data Entry'!J535= 2, "Female", 'ES Data Entry'!J535= 3, "Transgender Male", 'ES Data Entry'!J535= 4, "Transgender Female",'ES Data Entry'!J535= 5, "Non-binary", 'ES Data Entry'!J535= 6, "Other", 'ES Data Entry'!J535= 7, "Unknown")</f>
        <v>#N/A</v>
      </c>
      <c r="K534" s="180">
        <f>'ES Data Entry'!K535</f>
        <v>0</v>
      </c>
      <c r="L534" s="291" t="e">
        <f>'ES Data Entry'!#REF!</f>
        <v>#REF!</v>
      </c>
      <c r="M534" t="e">
        <f>'ES Raw Data'!N537</f>
        <v>#DIV/0!</v>
      </c>
      <c r="N534" t="e">
        <f>'ES Raw Data'!O537</f>
        <v>#DIV/0!</v>
      </c>
      <c r="O534" t="e">
        <f>'ES Raw Data'!P537</f>
        <v>#DIV/0!</v>
      </c>
      <c r="P534" t="e">
        <f>'ES Raw Data'!Q537</f>
        <v>#DIV/0!</v>
      </c>
      <c r="Q534" t="e">
        <f>'ES Raw Data'!R537</f>
        <v>#DIV/0!</v>
      </c>
      <c r="R534" t="e">
        <f>'ES Raw Data'!S537</f>
        <v>#DIV/0!</v>
      </c>
      <c r="S534" t="e">
        <f>'ES Raw Data'!T537</f>
        <v>#DIV/0!</v>
      </c>
      <c r="T534" t="e">
        <f>'ES Raw Data'!U537</f>
        <v>#DIV/0!</v>
      </c>
      <c r="U534" t="e">
        <f>'ES Raw Data'!V537</f>
        <v>#DIV/0!</v>
      </c>
      <c r="V534" t="e">
        <f>'ES Raw Data'!W537</f>
        <v>#DIV/0!</v>
      </c>
    </row>
    <row r="535" spans="1:22">
      <c r="A535">
        <f>'ES Data Entry'!D536</f>
        <v>0</v>
      </c>
      <c r="B535">
        <f>'ES Data Entry'!E536</f>
        <v>0</v>
      </c>
      <c r="C535">
        <f>'ES Data Entry'!F536</f>
        <v>0</v>
      </c>
      <c r="D535" s="180" t="e">
        <f>'ES Data Entry'!#REF!</f>
        <v>#REF!</v>
      </c>
      <c r="E535" t="str" cm="1">
        <f t="array" ref="E535">_xlfn.IFS('ES Data Entry'!G536=0,"Kindergarten",'ES Data Entry'!G536=1,"1st Grade",'ES Data Entry'!G536=2,"2nd Grade",'ES Data Entry'!G536=3,"3rd Grade",'ES Data Entry'!G536=4,"4th Grade",'ES Data Entry'!G536=5,"5th Grade")</f>
        <v>Kindergarten</v>
      </c>
      <c r="F535" t="e">
        <f>'ES Data Entry'!#REF!</f>
        <v>#REF!</v>
      </c>
      <c r="G535" t="e" cm="1">
        <f t="array" ref="G535">_xlfn.IFS('ES Data Entry'!L536=2, "Virtual", 'ES Data Entry'!L536=1, "In-person",'ES Data Entry'!L536=3, "Hybrid")</f>
        <v>#N/A</v>
      </c>
      <c r="H535" t="e" cm="1">
        <f t="array" ref="H535">_xlfn.IFS('ES Data Entry'!H536= 1, "American Indian/Alaskan Native", 'ES Data Entry'!H536= 2, "Asian", 'ES Data Entry'!H536= 3, "Native Hawaiian/Pacific Islander", 'ES Data Entry'!H536= 4, "Black/African American",'ES Data Entry'!H536= 5,  "White", 'ES Data Entry'!H536= 6, "Other", 'ES Data Entry'!H536= 7, "Two races or more", 'ES Data Entry'!H536= 8, "Unknown")</f>
        <v>#N/A</v>
      </c>
      <c r="I535" t="e" cm="1">
        <f t="array" ref="I535">_xlfn.IFS('ES Data Entry'!I536=1, "Hispanic/Latino", 'ES Data Entry'!I536=2, "Not Hispanic/Latino", 'ES Data Entry'!I536=3, "Other")</f>
        <v>#N/A</v>
      </c>
      <c r="J535" t="e" cm="1">
        <f t="array" ref="J535">_xlfn.IFS('ES Data Entry'!J536= 1, "Male", 'ES Data Entry'!J536= 2, "Female", 'ES Data Entry'!J536= 3, "Transgender Male", 'ES Data Entry'!J536= 4, "Transgender Female",'ES Data Entry'!J536= 5, "Non-binary", 'ES Data Entry'!J536= 6, "Other", 'ES Data Entry'!J536= 7, "Unknown")</f>
        <v>#N/A</v>
      </c>
      <c r="K535" s="180">
        <f>'ES Data Entry'!K536</f>
        <v>0</v>
      </c>
      <c r="L535" s="291" t="e">
        <f>'ES Data Entry'!#REF!</f>
        <v>#REF!</v>
      </c>
      <c r="M535" t="e">
        <f>'ES Raw Data'!N538</f>
        <v>#DIV/0!</v>
      </c>
      <c r="N535" t="e">
        <f>'ES Raw Data'!O538</f>
        <v>#DIV/0!</v>
      </c>
      <c r="O535" t="e">
        <f>'ES Raw Data'!P538</f>
        <v>#DIV/0!</v>
      </c>
      <c r="P535" t="e">
        <f>'ES Raw Data'!Q538</f>
        <v>#DIV/0!</v>
      </c>
      <c r="Q535" t="e">
        <f>'ES Raw Data'!R538</f>
        <v>#DIV/0!</v>
      </c>
      <c r="R535" t="e">
        <f>'ES Raw Data'!S538</f>
        <v>#DIV/0!</v>
      </c>
      <c r="S535" t="e">
        <f>'ES Raw Data'!T538</f>
        <v>#DIV/0!</v>
      </c>
      <c r="T535" t="e">
        <f>'ES Raw Data'!U538</f>
        <v>#DIV/0!</v>
      </c>
      <c r="U535" t="e">
        <f>'ES Raw Data'!V538</f>
        <v>#DIV/0!</v>
      </c>
      <c r="V535" t="e">
        <f>'ES Raw Data'!W538</f>
        <v>#DIV/0!</v>
      </c>
    </row>
    <row r="536" spans="1:22">
      <c r="A536">
        <f>'ES Data Entry'!D537</f>
        <v>0</v>
      </c>
      <c r="B536">
        <f>'ES Data Entry'!E537</f>
        <v>0</v>
      </c>
      <c r="C536">
        <f>'ES Data Entry'!F537</f>
        <v>0</v>
      </c>
      <c r="D536" s="180" t="e">
        <f>'ES Data Entry'!#REF!</f>
        <v>#REF!</v>
      </c>
      <c r="E536" t="str" cm="1">
        <f t="array" ref="E536">_xlfn.IFS('ES Data Entry'!G537=0,"Kindergarten",'ES Data Entry'!G537=1,"1st Grade",'ES Data Entry'!G537=2,"2nd Grade",'ES Data Entry'!G537=3,"3rd Grade",'ES Data Entry'!G537=4,"4th Grade",'ES Data Entry'!G537=5,"5th Grade")</f>
        <v>Kindergarten</v>
      </c>
      <c r="F536" t="e">
        <f>'ES Data Entry'!#REF!</f>
        <v>#REF!</v>
      </c>
      <c r="G536" t="e" cm="1">
        <f t="array" ref="G536">_xlfn.IFS('ES Data Entry'!L537=2, "Virtual", 'ES Data Entry'!L537=1, "In-person",'ES Data Entry'!L537=3, "Hybrid")</f>
        <v>#N/A</v>
      </c>
      <c r="H536" t="e" cm="1">
        <f t="array" ref="H536">_xlfn.IFS('ES Data Entry'!H537= 1, "American Indian/Alaskan Native", 'ES Data Entry'!H537= 2, "Asian", 'ES Data Entry'!H537= 3, "Native Hawaiian/Pacific Islander", 'ES Data Entry'!H537= 4, "Black/African American",'ES Data Entry'!H537= 5,  "White", 'ES Data Entry'!H537= 6, "Other", 'ES Data Entry'!H537= 7, "Two races or more", 'ES Data Entry'!H537= 8, "Unknown")</f>
        <v>#N/A</v>
      </c>
      <c r="I536" t="e" cm="1">
        <f t="array" ref="I536">_xlfn.IFS('ES Data Entry'!I537=1, "Hispanic/Latino", 'ES Data Entry'!I537=2, "Not Hispanic/Latino", 'ES Data Entry'!I537=3, "Other")</f>
        <v>#N/A</v>
      </c>
      <c r="J536" t="e" cm="1">
        <f t="array" ref="J536">_xlfn.IFS('ES Data Entry'!J537= 1, "Male", 'ES Data Entry'!J537= 2, "Female", 'ES Data Entry'!J537= 3, "Transgender Male", 'ES Data Entry'!J537= 4, "Transgender Female",'ES Data Entry'!J537= 5, "Non-binary", 'ES Data Entry'!J537= 6, "Other", 'ES Data Entry'!J537= 7, "Unknown")</f>
        <v>#N/A</v>
      </c>
      <c r="K536" s="180">
        <f>'ES Data Entry'!K537</f>
        <v>0</v>
      </c>
      <c r="L536" s="291" t="e">
        <f>'ES Data Entry'!#REF!</f>
        <v>#REF!</v>
      </c>
      <c r="M536" t="e">
        <f>'ES Raw Data'!N539</f>
        <v>#DIV/0!</v>
      </c>
      <c r="N536" t="e">
        <f>'ES Raw Data'!O539</f>
        <v>#DIV/0!</v>
      </c>
      <c r="O536" t="e">
        <f>'ES Raw Data'!P539</f>
        <v>#DIV/0!</v>
      </c>
      <c r="P536" t="e">
        <f>'ES Raw Data'!Q539</f>
        <v>#DIV/0!</v>
      </c>
      <c r="Q536" t="e">
        <f>'ES Raw Data'!R539</f>
        <v>#DIV/0!</v>
      </c>
      <c r="R536" t="e">
        <f>'ES Raw Data'!S539</f>
        <v>#DIV/0!</v>
      </c>
      <c r="S536" t="e">
        <f>'ES Raw Data'!T539</f>
        <v>#DIV/0!</v>
      </c>
      <c r="T536" t="e">
        <f>'ES Raw Data'!U539</f>
        <v>#DIV/0!</v>
      </c>
      <c r="U536" t="e">
        <f>'ES Raw Data'!V539</f>
        <v>#DIV/0!</v>
      </c>
      <c r="V536" t="e">
        <f>'ES Raw Data'!W539</f>
        <v>#DIV/0!</v>
      </c>
    </row>
    <row r="537" spans="1:22">
      <c r="A537">
        <f>'ES Data Entry'!D538</f>
        <v>0</v>
      </c>
      <c r="B537">
        <f>'ES Data Entry'!E538</f>
        <v>0</v>
      </c>
      <c r="C537">
        <f>'ES Data Entry'!F538</f>
        <v>0</v>
      </c>
      <c r="D537" s="180" t="e">
        <f>'ES Data Entry'!#REF!</f>
        <v>#REF!</v>
      </c>
      <c r="E537" t="str" cm="1">
        <f t="array" ref="E537">_xlfn.IFS('ES Data Entry'!G538=0,"Kindergarten",'ES Data Entry'!G538=1,"1st Grade",'ES Data Entry'!G538=2,"2nd Grade",'ES Data Entry'!G538=3,"3rd Grade",'ES Data Entry'!G538=4,"4th Grade",'ES Data Entry'!G538=5,"5th Grade")</f>
        <v>Kindergarten</v>
      </c>
      <c r="F537" t="e">
        <f>'ES Data Entry'!#REF!</f>
        <v>#REF!</v>
      </c>
      <c r="G537" t="e" cm="1">
        <f t="array" ref="G537">_xlfn.IFS('ES Data Entry'!L538=2, "Virtual", 'ES Data Entry'!L538=1, "In-person",'ES Data Entry'!L538=3, "Hybrid")</f>
        <v>#N/A</v>
      </c>
      <c r="H537" t="e" cm="1">
        <f t="array" ref="H537">_xlfn.IFS('ES Data Entry'!H538= 1, "American Indian/Alaskan Native", 'ES Data Entry'!H538= 2, "Asian", 'ES Data Entry'!H538= 3, "Native Hawaiian/Pacific Islander", 'ES Data Entry'!H538= 4, "Black/African American",'ES Data Entry'!H538= 5,  "White", 'ES Data Entry'!H538= 6, "Other", 'ES Data Entry'!H538= 7, "Two races or more", 'ES Data Entry'!H538= 8, "Unknown")</f>
        <v>#N/A</v>
      </c>
      <c r="I537" t="e" cm="1">
        <f t="array" ref="I537">_xlfn.IFS('ES Data Entry'!I538=1, "Hispanic/Latino", 'ES Data Entry'!I538=2, "Not Hispanic/Latino", 'ES Data Entry'!I538=3, "Other")</f>
        <v>#N/A</v>
      </c>
      <c r="J537" t="e" cm="1">
        <f t="array" ref="J537">_xlfn.IFS('ES Data Entry'!J538= 1, "Male", 'ES Data Entry'!J538= 2, "Female", 'ES Data Entry'!J538= 3, "Transgender Male", 'ES Data Entry'!J538= 4, "Transgender Female",'ES Data Entry'!J538= 5, "Non-binary", 'ES Data Entry'!J538= 6, "Other", 'ES Data Entry'!J538= 7, "Unknown")</f>
        <v>#N/A</v>
      </c>
      <c r="K537" s="180">
        <f>'ES Data Entry'!K538</f>
        <v>0</v>
      </c>
      <c r="L537" s="291" t="e">
        <f>'ES Data Entry'!#REF!</f>
        <v>#REF!</v>
      </c>
      <c r="M537" t="e">
        <f>'ES Raw Data'!N540</f>
        <v>#DIV/0!</v>
      </c>
      <c r="N537" t="e">
        <f>'ES Raw Data'!O540</f>
        <v>#DIV/0!</v>
      </c>
      <c r="O537" t="e">
        <f>'ES Raw Data'!P540</f>
        <v>#DIV/0!</v>
      </c>
      <c r="P537" t="e">
        <f>'ES Raw Data'!Q540</f>
        <v>#DIV/0!</v>
      </c>
      <c r="Q537" t="e">
        <f>'ES Raw Data'!R540</f>
        <v>#DIV/0!</v>
      </c>
      <c r="R537" t="e">
        <f>'ES Raw Data'!S540</f>
        <v>#DIV/0!</v>
      </c>
      <c r="S537" t="e">
        <f>'ES Raw Data'!T540</f>
        <v>#DIV/0!</v>
      </c>
      <c r="T537" t="e">
        <f>'ES Raw Data'!U540</f>
        <v>#DIV/0!</v>
      </c>
      <c r="U537" t="e">
        <f>'ES Raw Data'!V540</f>
        <v>#DIV/0!</v>
      </c>
      <c r="V537" t="e">
        <f>'ES Raw Data'!W540</f>
        <v>#DIV/0!</v>
      </c>
    </row>
    <row r="538" spans="1:22">
      <c r="A538">
        <f>'ES Data Entry'!D539</f>
        <v>0</v>
      </c>
      <c r="B538">
        <f>'ES Data Entry'!E539</f>
        <v>0</v>
      </c>
      <c r="C538">
        <f>'ES Data Entry'!F539</f>
        <v>0</v>
      </c>
      <c r="D538" s="180" t="e">
        <f>'ES Data Entry'!#REF!</f>
        <v>#REF!</v>
      </c>
      <c r="E538" t="str" cm="1">
        <f t="array" ref="E538">_xlfn.IFS('ES Data Entry'!G539=0,"Kindergarten",'ES Data Entry'!G539=1,"1st Grade",'ES Data Entry'!G539=2,"2nd Grade",'ES Data Entry'!G539=3,"3rd Grade",'ES Data Entry'!G539=4,"4th Grade",'ES Data Entry'!G539=5,"5th Grade")</f>
        <v>Kindergarten</v>
      </c>
      <c r="F538" t="e">
        <f>'ES Data Entry'!#REF!</f>
        <v>#REF!</v>
      </c>
      <c r="G538" t="e" cm="1">
        <f t="array" ref="G538">_xlfn.IFS('ES Data Entry'!L539=2, "Virtual", 'ES Data Entry'!L539=1, "In-person",'ES Data Entry'!L539=3, "Hybrid")</f>
        <v>#N/A</v>
      </c>
      <c r="H538" t="e" cm="1">
        <f t="array" ref="H538">_xlfn.IFS('ES Data Entry'!H539= 1, "American Indian/Alaskan Native", 'ES Data Entry'!H539= 2, "Asian", 'ES Data Entry'!H539= 3, "Native Hawaiian/Pacific Islander", 'ES Data Entry'!H539= 4, "Black/African American",'ES Data Entry'!H539= 5,  "White", 'ES Data Entry'!H539= 6, "Other", 'ES Data Entry'!H539= 7, "Two races or more", 'ES Data Entry'!H539= 8, "Unknown")</f>
        <v>#N/A</v>
      </c>
      <c r="I538" t="e" cm="1">
        <f t="array" ref="I538">_xlfn.IFS('ES Data Entry'!I539=1, "Hispanic/Latino", 'ES Data Entry'!I539=2, "Not Hispanic/Latino", 'ES Data Entry'!I539=3, "Other")</f>
        <v>#N/A</v>
      </c>
      <c r="J538" t="e" cm="1">
        <f t="array" ref="J538">_xlfn.IFS('ES Data Entry'!J539= 1, "Male", 'ES Data Entry'!J539= 2, "Female", 'ES Data Entry'!J539= 3, "Transgender Male", 'ES Data Entry'!J539= 4, "Transgender Female",'ES Data Entry'!J539= 5, "Non-binary", 'ES Data Entry'!J539= 6, "Other", 'ES Data Entry'!J539= 7, "Unknown")</f>
        <v>#N/A</v>
      </c>
      <c r="K538" s="180">
        <f>'ES Data Entry'!K539</f>
        <v>0</v>
      </c>
      <c r="L538" s="291" t="e">
        <f>'ES Data Entry'!#REF!</f>
        <v>#REF!</v>
      </c>
      <c r="M538" t="e">
        <f>'ES Raw Data'!N541</f>
        <v>#DIV/0!</v>
      </c>
      <c r="N538" t="e">
        <f>'ES Raw Data'!O541</f>
        <v>#DIV/0!</v>
      </c>
      <c r="O538" t="e">
        <f>'ES Raw Data'!P541</f>
        <v>#DIV/0!</v>
      </c>
      <c r="P538" t="e">
        <f>'ES Raw Data'!Q541</f>
        <v>#DIV/0!</v>
      </c>
      <c r="Q538" t="e">
        <f>'ES Raw Data'!R541</f>
        <v>#DIV/0!</v>
      </c>
      <c r="R538" t="e">
        <f>'ES Raw Data'!S541</f>
        <v>#DIV/0!</v>
      </c>
      <c r="S538" t="e">
        <f>'ES Raw Data'!T541</f>
        <v>#DIV/0!</v>
      </c>
      <c r="T538" t="e">
        <f>'ES Raw Data'!U541</f>
        <v>#DIV/0!</v>
      </c>
      <c r="U538" t="e">
        <f>'ES Raw Data'!V541</f>
        <v>#DIV/0!</v>
      </c>
      <c r="V538" t="e">
        <f>'ES Raw Data'!W541</f>
        <v>#DIV/0!</v>
      </c>
    </row>
    <row r="539" spans="1:22">
      <c r="A539">
        <f>'ES Data Entry'!D540</f>
        <v>0</v>
      </c>
      <c r="B539">
        <f>'ES Data Entry'!E540</f>
        <v>0</v>
      </c>
      <c r="C539">
        <f>'ES Data Entry'!F540</f>
        <v>0</v>
      </c>
      <c r="D539" s="180" t="e">
        <f>'ES Data Entry'!#REF!</f>
        <v>#REF!</v>
      </c>
      <c r="E539" t="str" cm="1">
        <f t="array" ref="E539">_xlfn.IFS('ES Data Entry'!G540=0,"Kindergarten",'ES Data Entry'!G540=1,"1st Grade",'ES Data Entry'!G540=2,"2nd Grade",'ES Data Entry'!G540=3,"3rd Grade",'ES Data Entry'!G540=4,"4th Grade",'ES Data Entry'!G540=5,"5th Grade")</f>
        <v>Kindergarten</v>
      </c>
      <c r="F539" t="e">
        <f>'ES Data Entry'!#REF!</f>
        <v>#REF!</v>
      </c>
      <c r="G539" t="e" cm="1">
        <f t="array" ref="G539">_xlfn.IFS('ES Data Entry'!L540=2, "Virtual", 'ES Data Entry'!L540=1, "In-person",'ES Data Entry'!L540=3, "Hybrid")</f>
        <v>#N/A</v>
      </c>
      <c r="H539" t="e" cm="1">
        <f t="array" ref="H539">_xlfn.IFS('ES Data Entry'!H540= 1, "American Indian/Alaskan Native", 'ES Data Entry'!H540= 2, "Asian", 'ES Data Entry'!H540= 3, "Native Hawaiian/Pacific Islander", 'ES Data Entry'!H540= 4, "Black/African American",'ES Data Entry'!H540= 5,  "White", 'ES Data Entry'!H540= 6, "Other", 'ES Data Entry'!H540= 7, "Two races or more", 'ES Data Entry'!H540= 8, "Unknown")</f>
        <v>#N/A</v>
      </c>
      <c r="I539" t="e" cm="1">
        <f t="array" ref="I539">_xlfn.IFS('ES Data Entry'!I540=1, "Hispanic/Latino", 'ES Data Entry'!I540=2, "Not Hispanic/Latino", 'ES Data Entry'!I540=3, "Other")</f>
        <v>#N/A</v>
      </c>
      <c r="J539" t="e" cm="1">
        <f t="array" ref="J539">_xlfn.IFS('ES Data Entry'!J540= 1, "Male", 'ES Data Entry'!J540= 2, "Female", 'ES Data Entry'!J540= 3, "Transgender Male", 'ES Data Entry'!J540= 4, "Transgender Female",'ES Data Entry'!J540= 5, "Non-binary", 'ES Data Entry'!J540= 6, "Other", 'ES Data Entry'!J540= 7, "Unknown")</f>
        <v>#N/A</v>
      </c>
      <c r="K539" s="180">
        <f>'ES Data Entry'!K540</f>
        <v>0</v>
      </c>
      <c r="L539" s="291" t="e">
        <f>'ES Data Entry'!#REF!</f>
        <v>#REF!</v>
      </c>
      <c r="M539" t="e">
        <f>'ES Raw Data'!N542</f>
        <v>#DIV/0!</v>
      </c>
      <c r="N539" t="e">
        <f>'ES Raw Data'!O542</f>
        <v>#DIV/0!</v>
      </c>
      <c r="O539" t="e">
        <f>'ES Raw Data'!P542</f>
        <v>#DIV/0!</v>
      </c>
      <c r="P539" t="e">
        <f>'ES Raw Data'!Q542</f>
        <v>#DIV/0!</v>
      </c>
      <c r="Q539" t="e">
        <f>'ES Raw Data'!R542</f>
        <v>#DIV/0!</v>
      </c>
      <c r="R539" t="e">
        <f>'ES Raw Data'!S542</f>
        <v>#DIV/0!</v>
      </c>
      <c r="S539" t="e">
        <f>'ES Raw Data'!T542</f>
        <v>#DIV/0!</v>
      </c>
      <c r="T539" t="e">
        <f>'ES Raw Data'!U542</f>
        <v>#DIV/0!</v>
      </c>
      <c r="U539" t="e">
        <f>'ES Raw Data'!V542</f>
        <v>#DIV/0!</v>
      </c>
      <c r="V539" t="e">
        <f>'ES Raw Data'!W542</f>
        <v>#DIV/0!</v>
      </c>
    </row>
    <row r="540" spans="1:22">
      <c r="A540">
        <f>'ES Data Entry'!D541</f>
        <v>0</v>
      </c>
      <c r="B540">
        <f>'ES Data Entry'!E541</f>
        <v>0</v>
      </c>
      <c r="C540">
        <f>'ES Data Entry'!F541</f>
        <v>0</v>
      </c>
      <c r="D540" s="180" t="e">
        <f>'ES Data Entry'!#REF!</f>
        <v>#REF!</v>
      </c>
      <c r="E540" t="str" cm="1">
        <f t="array" ref="E540">_xlfn.IFS('ES Data Entry'!G541=0,"Kindergarten",'ES Data Entry'!G541=1,"1st Grade",'ES Data Entry'!G541=2,"2nd Grade",'ES Data Entry'!G541=3,"3rd Grade",'ES Data Entry'!G541=4,"4th Grade",'ES Data Entry'!G541=5,"5th Grade")</f>
        <v>Kindergarten</v>
      </c>
      <c r="F540" t="e">
        <f>'ES Data Entry'!#REF!</f>
        <v>#REF!</v>
      </c>
      <c r="G540" t="e" cm="1">
        <f t="array" ref="G540">_xlfn.IFS('ES Data Entry'!L541=2, "Virtual", 'ES Data Entry'!L541=1, "In-person",'ES Data Entry'!L541=3, "Hybrid")</f>
        <v>#N/A</v>
      </c>
      <c r="H540" t="e" cm="1">
        <f t="array" ref="H540">_xlfn.IFS('ES Data Entry'!H541= 1, "American Indian/Alaskan Native", 'ES Data Entry'!H541= 2, "Asian", 'ES Data Entry'!H541= 3, "Native Hawaiian/Pacific Islander", 'ES Data Entry'!H541= 4, "Black/African American",'ES Data Entry'!H541= 5,  "White", 'ES Data Entry'!H541= 6, "Other", 'ES Data Entry'!H541= 7, "Two races or more", 'ES Data Entry'!H541= 8, "Unknown")</f>
        <v>#N/A</v>
      </c>
      <c r="I540" t="e" cm="1">
        <f t="array" ref="I540">_xlfn.IFS('ES Data Entry'!I541=1, "Hispanic/Latino", 'ES Data Entry'!I541=2, "Not Hispanic/Latino", 'ES Data Entry'!I541=3, "Other")</f>
        <v>#N/A</v>
      </c>
      <c r="J540" t="e" cm="1">
        <f t="array" ref="J540">_xlfn.IFS('ES Data Entry'!J541= 1, "Male", 'ES Data Entry'!J541= 2, "Female", 'ES Data Entry'!J541= 3, "Transgender Male", 'ES Data Entry'!J541= 4, "Transgender Female",'ES Data Entry'!J541= 5, "Non-binary", 'ES Data Entry'!J541= 6, "Other", 'ES Data Entry'!J541= 7, "Unknown")</f>
        <v>#N/A</v>
      </c>
      <c r="K540" s="180">
        <f>'ES Data Entry'!K541</f>
        <v>0</v>
      </c>
      <c r="L540" s="291" t="e">
        <f>'ES Data Entry'!#REF!</f>
        <v>#REF!</v>
      </c>
      <c r="M540" t="e">
        <f>'ES Raw Data'!N543</f>
        <v>#DIV/0!</v>
      </c>
      <c r="N540" t="e">
        <f>'ES Raw Data'!O543</f>
        <v>#DIV/0!</v>
      </c>
      <c r="O540" t="e">
        <f>'ES Raw Data'!P543</f>
        <v>#DIV/0!</v>
      </c>
      <c r="P540" t="e">
        <f>'ES Raw Data'!Q543</f>
        <v>#DIV/0!</v>
      </c>
      <c r="Q540" t="e">
        <f>'ES Raw Data'!R543</f>
        <v>#DIV/0!</v>
      </c>
      <c r="R540" t="e">
        <f>'ES Raw Data'!S543</f>
        <v>#DIV/0!</v>
      </c>
      <c r="S540" t="e">
        <f>'ES Raw Data'!T543</f>
        <v>#DIV/0!</v>
      </c>
      <c r="T540" t="e">
        <f>'ES Raw Data'!U543</f>
        <v>#DIV/0!</v>
      </c>
      <c r="U540" t="e">
        <f>'ES Raw Data'!V543</f>
        <v>#DIV/0!</v>
      </c>
      <c r="V540" t="e">
        <f>'ES Raw Data'!W543</f>
        <v>#DIV/0!</v>
      </c>
    </row>
    <row r="541" spans="1:22">
      <c r="A541">
        <f>'ES Data Entry'!D542</f>
        <v>0</v>
      </c>
      <c r="B541">
        <f>'ES Data Entry'!E542</f>
        <v>0</v>
      </c>
      <c r="C541">
        <f>'ES Data Entry'!F542</f>
        <v>0</v>
      </c>
      <c r="D541" s="180" t="e">
        <f>'ES Data Entry'!#REF!</f>
        <v>#REF!</v>
      </c>
      <c r="E541" t="str" cm="1">
        <f t="array" ref="E541">_xlfn.IFS('ES Data Entry'!G542=0,"Kindergarten",'ES Data Entry'!G542=1,"1st Grade",'ES Data Entry'!G542=2,"2nd Grade",'ES Data Entry'!G542=3,"3rd Grade",'ES Data Entry'!G542=4,"4th Grade",'ES Data Entry'!G542=5,"5th Grade")</f>
        <v>Kindergarten</v>
      </c>
      <c r="F541" t="e">
        <f>'ES Data Entry'!#REF!</f>
        <v>#REF!</v>
      </c>
      <c r="G541" t="e" cm="1">
        <f t="array" ref="G541">_xlfn.IFS('ES Data Entry'!L542=2, "Virtual", 'ES Data Entry'!L542=1, "In-person",'ES Data Entry'!L542=3, "Hybrid")</f>
        <v>#N/A</v>
      </c>
      <c r="H541" t="e" cm="1">
        <f t="array" ref="H541">_xlfn.IFS('ES Data Entry'!H542= 1, "American Indian/Alaskan Native", 'ES Data Entry'!H542= 2, "Asian", 'ES Data Entry'!H542= 3, "Native Hawaiian/Pacific Islander", 'ES Data Entry'!H542= 4, "Black/African American",'ES Data Entry'!H542= 5,  "White", 'ES Data Entry'!H542= 6, "Other", 'ES Data Entry'!H542= 7, "Two races or more", 'ES Data Entry'!H542= 8, "Unknown")</f>
        <v>#N/A</v>
      </c>
      <c r="I541" t="e" cm="1">
        <f t="array" ref="I541">_xlfn.IFS('ES Data Entry'!I542=1, "Hispanic/Latino", 'ES Data Entry'!I542=2, "Not Hispanic/Latino", 'ES Data Entry'!I542=3, "Other")</f>
        <v>#N/A</v>
      </c>
      <c r="J541" t="e" cm="1">
        <f t="array" ref="J541">_xlfn.IFS('ES Data Entry'!J542= 1, "Male", 'ES Data Entry'!J542= 2, "Female", 'ES Data Entry'!J542= 3, "Transgender Male", 'ES Data Entry'!J542= 4, "Transgender Female",'ES Data Entry'!J542= 5, "Non-binary", 'ES Data Entry'!J542= 6, "Other", 'ES Data Entry'!J542= 7, "Unknown")</f>
        <v>#N/A</v>
      </c>
      <c r="K541" s="180">
        <f>'ES Data Entry'!K542</f>
        <v>0</v>
      </c>
      <c r="L541" s="291" t="e">
        <f>'ES Data Entry'!#REF!</f>
        <v>#REF!</v>
      </c>
      <c r="M541" t="e">
        <f>'ES Raw Data'!N544</f>
        <v>#DIV/0!</v>
      </c>
      <c r="N541" t="e">
        <f>'ES Raw Data'!O544</f>
        <v>#DIV/0!</v>
      </c>
      <c r="O541" t="e">
        <f>'ES Raw Data'!P544</f>
        <v>#DIV/0!</v>
      </c>
      <c r="P541" t="e">
        <f>'ES Raw Data'!Q544</f>
        <v>#DIV/0!</v>
      </c>
      <c r="Q541" t="e">
        <f>'ES Raw Data'!R544</f>
        <v>#DIV/0!</v>
      </c>
      <c r="R541" t="e">
        <f>'ES Raw Data'!S544</f>
        <v>#DIV/0!</v>
      </c>
      <c r="S541" t="e">
        <f>'ES Raw Data'!T544</f>
        <v>#DIV/0!</v>
      </c>
      <c r="T541" t="e">
        <f>'ES Raw Data'!U544</f>
        <v>#DIV/0!</v>
      </c>
      <c r="U541" t="e">
        <f>'ES Raw Data'!V544</f>
        <v>#DIV/0!</v>
      </c>
      <c r="V541" t="e">
        <f>'ES Raw Data'!W544</f>
        <v>#DIV/0!</v>
      </c>
    </row>
    <row r="542" spans="1:22">
      <c r="A542">
        <f>'ES Data Entry'!D543</f>
        <v>0</v>
      </c>
      <c r="B542">
        <f>'ES Data Entry'!E543</f>
        <v>0</v>
      </c>
      <c r="C542">
        <f>'ES Data Entry'!F543</f>
        <v>0</v>
      </c>
      <c r="D542" s="180" t="e">
        <f>'ES Data Entry'!#REF!</f>
        <v>#REF!</v>
      </c>
      <c r="E542" t="str" cm="1">
        <f t="array" ref="E542">_xlfn.IFS('ES Data Entry'!G543=0,"Kindergarten",'ES Data Entry'!G543=1,"1st Grade",'ES Data Entry'!G543=2,"2nd Grade",'ES Data Entry'!G543=3,"3rd Grade",'ES Data Entry'!G543=4,"4th Grade",'ES Data Entry'!G543=5,"5th Grade")</f>
        <v>Kindergarten</v>
      </c>
      <c r="F542" t="e">
        <f>'ES Data Entry'!#REF!</f>
        <v>#REF!</v>
      </c>
      <c r="G542" t="e" cm="1">
        <f t="array" ref="G542">_xlfn.IFS('ES Data Entry'!L543=2, "Virtual", 'ES Data Entry'!L543=1, "In-person",'ES Data Entry'!L543=3, "Hybrid")</f>
        <v>#N/A</v>
      </c>
      <c r="H542" t="e" cm="1">
        <f t="array" ref="H542">_xlfn.IFS('ES Data Entry'!H543= 1, "American Indian/Alaskan Native", 'ES Data Entry'!H543= 2, "Asian", 'ES Data Entry'!H543= 3, "Native Hawaiian/Pacific Islander", 'ES Data Entry'!H543= 4, "Black/African American",'ES Data Entry'!H543= 5,  "White", 'ES Data Entry'!H543= 6, "Other", 'ES Data Entry'!H543= 7, "Two races or more", 'ES Data Entry'!H543= 8, "Unknown")</f>
        <v>#N/A</v>
      </c>
      <c r="I542" t="e" cm="1">
        <f t="array" ref="I542">_xlfn.IFS('ES Data Entry'!I543=1, "Hispanic/Latino", 'ES Data Entry'!I543=2, "Not Hispanic/Latino", 'ES Data Entry'!I543=3, "Other")</f>
        <v>#N/A</v>
      </c>
      <c r="J542" t="e" cm="1">
        <f t="array" ref="J542">_xlfn.IFS('ES Data Entry'!J543= 1, "Male", 'ES Data Entry'!J543= 2, "Female", 'ES Data Entry'!J543= 3, "Transgender Male", 'ES Data Entry'!J543= 4, "Transgender Female",'ES Data Entry'!J543= 5, "Non-binary", 'ES Data Entry'!J543= 6, "Other", 'ES Data Entry'!J543= 7, "Unknown")</f>
        <v>#N/A</v>
      </c>
      <c r="K542" s="180">
        <f>'ES Data Entry'!K543</f>
        <v>0</v>
      </c>
      <c r="L542" s="291" t="e">
        <f>'ES Data Entry'!#REF!</f>
        <v>#REF!</v>
      </c>
      <c r="M542" t="e">
        <f>'ES Raw Data'!N545</f>
        <v>#DIV/0!</v>
      </c>
      <c r="N542" t="e">
        <f>'ES Raw Data'!O545</f>
        <v>#DIV/0!</v>
      </c>
      <c r="O542" t="e">
        <f>'ES Raw Data'!P545</f>
        <v>#DIV/0!</v>
      </c>
      <c r="P542" t="e">
        <f>'ES Raw Data'!Q545</f>
        <v>#DIV/0!</v>
      </c>
      <c r="Q542" t="e">
        <f>'ES Raw Data'!R545</f>
        <v>#DIV/0!</v>
      </c>
      <c r="R542" t="e">
        <f>'ES Raw Data'!S545</f>
        <v>#DIV/0!</v>
      </c>
      <c r="S542" t="e">
        <f>'ES Raw Data'!T545</f>
        <v>#DIV/0!</v>
      </c>
      <c r="T542" t="e">
        <f>'ES Raw Data'!U545</f>
        <v>#DIV/0!</v>
      </c>
      <c r="U542" t="e">
        <f>'ES Raw Data'!V545</f>
        <v>#DIV/0!</v>
      </c>
      <c r="V542" t="e">
        <f>'ES Raw Data'!W545</f>
        <v>#DIV/0!</v>
      </c>
    </row>
    <row r="543" spans="1:22">
      <c r="A543">
        <f>'ES Data Entry'!D544</f>
        <v>0</v>
      </c>
      <c r="B543">
        <f>'ES Data Entry'!E544</f>
        <v>0</v>
      </c>
      <c r="C543">
        <f>'ES Data Entry'!F544</f>
        <v>0</v>
      </c>
      <c r="D543" s="180" t="e">
        <f>'ES Data Entry'!#REF!</f>
        <v>#REF!</v>
      </c>
      <c r="E543" t="str" cm="1">
        <f t="array" ref="E543">_xlfn.IFS('ES Data Entry'!G544=0,"Kindergarten",'ES Data Entry'!G544=1,"1st Grade",'ES Data Entry'!G544=2,"2nd Grade",'ES Data Entry'!G544=3,"3rd Grade",'ES Data Entry'!G544=4,"4th Grade",'ES Data Entry'!G544=5,"5th Grade")</f>
        <v>Kindergarten</v>
      </c>
      <c r="F543" t="e">
        <f>'ES Data Entry'!#REF!</f>
        <v>#REF!</v>
      </c>
      <c r="G543" t="e" cm="1">
        <f t="array" ref="G543">_xlfn.IFS('ES Data Entry'!L544=2, "Virtual", 'ES Data Entry'!L544=1, "In-person",'ES Data Entry'!L544=3, "Hybrid")</f>
        <v>#N/A</v>
      </c>
      <c r="H543" t="e" cm="1">
        <f t="array" ref="H543">_xlfn.IFS('ES Data Entry'!H544= 1, "American Indian/Alaskan Native", 'ES Data Entry'!H544= 2, "Asian", 'ES Data Entry'!H544= 3, "Native Hawaiian/Pacific Islander", 'ES Data Entry'!H544= 4, "Black/African American",'ES Data Entry'!H544= 5,  "White", 'ES Data Entry'!H544= 6, "Other", 'ES Data Entry'!H544= 7, "Two races or more", 'ES Data Entry'!H544= 8, "Unknown")</f>
        <v>#N/A</v>
      </c>
      <c r="I543" t="e" cm="1">
        <f t="array" ref="I543">_xlfn.IFS('ES Data Entry'!I544=1, "Hispanic/Latino", 'ES Data Entry'!I544=2, "Not Hispanic/Latino", 'ES Data Entry'!I544=3, "Other")</f>
        <v>#N/A</v>
      </c>
      <c r="J543" t="e" cm="1">
        <f t="array" ref="J543">_xlfn.IFS('ES Data Entry'!J544= 1, "Male", 'ES Data Entry'!J544= 2, "Female", 'ES Data Entry'!J544= 3, "Transgender Male", 'ES Data Entry'!J544= 4, "Transgender Female",'ES Data Entry'!J544= 5, "Non-binary", 'ES Data Entry'!J544= 6, "Other", 'ES Data Entry'!J544= 7, "Unknown")</f>
        <v>#N/A</v>
      </c>
      <c r="K543" s="180">
        <f>'ES Data Entry'!K544</f>
        <v>0</v>
      </c>
      <c r="L543" s="291" t="e">
        <f>'ES Data Entry'!#REF!</f>
        <v>#REF!</v>
      </c>
      <c r="M543" t="e">
        <f>'ES Raw Data'!N546</f>
        <v>#DIV/0!</v>
      </c>
      <c r="N543" t="e">
        <f>'ES Raw Data'!O546</f>
        <v>#DIV/0!</v>
      </c>
      <c r="O543" t="e">
        <f>'ES Raw Data'!P546</f>
        <v>#DIV/0!</v>
      </c>
      <c r="P543" t="e">
        <f>'ES Raw Data'!Q546</f>
        <v>#DIV/0!</v>
      </c>
      <c r="Q543" t="e">
        <f>'ES Raw Data'!R546</f>
        <v>#DIV/0!</v>
      </c>
      <c r="R543" t="e">
        <f>'ES Raw Data'!S546</f>
        <v>#DIV/0!</v>
      </c>
      <c r="S543" t="e">
        <f>'ES Raw Data'!T546</f>
        <v>#DIV/0!</v>
      </c>
      <c r="T543" t="e">
        <f>'ES Raw Data'!U546</f>
        <v>#DIV/0!</v>
      </c>
      <c r="U543" t="e">
        <f>'ES Raw Data'!V546</f>
        <v>#DIV/0!</v>
      </c>
      <c r="V543" t="e">
        <f>'ES Raw Data'!W546</f>
        <v>#DIV/0!</v>
      </c>
    </row>
    <row r="544" spans="1:22">
      <c r="A544">
        <f>'ES Data Entry'!D545</f>
        <v>0</v>
      </c>
      <c r="B544">
        <f>'ES Data Entry'!E545</f>
        <v>0</v>
      </c>
      <c r="C544">
        <f>'ES Data Entry'!F545</f>
        <v>0</v>
      </c>
      <c r="D544" s="180" t="e">
        <f>'ES Data Entry'!#REF!</f>
        <v>#REF!</v>
      </c>
      <c r="E544" t="str" cm="1">
        <f t="array" ref="E544">_xlfn.IFS('ES Data Entry'!G545=0,"Kindergarten",'ES Data Entry'!G545=1,"1st Grade",'ES Data Entry'!G545=2,"2nd Grade",'ES Data Entry'!G545=3,"3rd Grade",'ES Data Entry'!G545=4,"4th Grade",'ES Data Entry'!G545=5,"5th Grade")</f>
        <v>Kindergarten</v>
      </c>
      <c r="F544" t="e">
        <f>'ES Data Entry'!#REF!</f>
        <v>#REF!</v>
      </c>
      <c r="G544" t="e" cm="1">
        <f t="array" ref="G544">_xlfn.IFS('ES Data Entry'!L545=2, "Virtual", 'ES Data Entry'!L545=1, "In-person",'ES Data Entry'!L545=3, "Hybrid")</f>
        <v>#N/A</v>
      </c>
      <c r="H544" t="e" cm="1">
        <f t="array" ref="H544">_xlfn.IFS('ES Data Entry'!H545= 1, "American Indian/Alaskan Native", 'ES Data Entry'!H545= 2, "Asian", 'ES Data Entry'!H545= 3, "Native Hawaiian/Pacific Islander", 'ES Data Entry'!H545= 4, "Black/African American",'ES Data Entry'!H545= 5,  "White", 'ES Data Entry'!H545= 6, "Other", 'ES Data Entry'!H545= 7, "Two races or more", 'ES Data Entry'!H545= 8, "Unknown")</f>
        <v>#N/A</v>
      </c>
      <c r="I544" t="e" cm="1">
        <f t="array" ref="I544">_xlfn.IFS('ES Data Entry'!I545=1, "Hispanic/Latino", 'ES Data Entry'!I545=2, "Not Hispanic/Latino", 'ES Data Entry'!I545=3, "Other")</f>
        <v>#N/A</v>
      </c>
      <c r="J544" t="e" cm="1">
        <f t="array" ref="J544">_xlfn.IFS('ES Data Entry'!J545= 1, "Male", 'ES Data Entry'!J545= 2, "Female", 'ES Data Entry'!J545= 3, "Transgender Male", 'ES Data Entry'!J545= 4, "Transgender Female",'ES Data Entry'!J545= 5, "Non-binary", 'ES Data Entry'!J545= 6, "Other", 'ES Data Entry'!J545= 7, "Unknown")</f>
        <v>#N/A</v>
      </c>
      <c r="K544" s="180">
        <f>'ES Data Entry'!K545</f>
        <v>0</v>
      </c>
      <c r="L544" s="291" t="e">
        <f>'ES Data Entry'!#REF!</f>
        <v>#REF!</v>
      </c>
      <c r="M544" t="e">
        <f>'ES Raw Data'!N547</f>
        <v>#DIV/0!</v>
      </c>
      <c r="N544" t="e">
        <f>'ES Raw Data'!O547</f>
        <v>#DIV/0!</v>
      </c>
      <c r="O544" t="e">
        <f>'ES Raw Data'!P547</f>
        <v>#DIV/0!</v>
      </c>
      <c r="P544" t="e">
        <f>'ES Raw Data'!Q547</f>
        <v>#DIV/0!</v>
      </c>
      <c r="Q544" t="e">
        <f>'ES Raw Data'!R547</f>
        <v>#DIV/0!</v>
      </c>
      <c r="R544" t="e">
        <f>'ES Raw Data'!S547</f>
        <v>#DIV/0!</v>
      </c>
      <c r="S544" t="e">
        <f>'ES Raw Data'!T547</f>
        <v>#DIV/0!</v>
      </c>
      <c r="T544" t="e">
        <f>'ES Raw Data'!U547</f>
        <v>#DIV/0!</v>
      </c>
      <c r="U544" t="e">
        <f>'ES Raw Data'!V547</f>
        <v>#DIV/0!</v>
      </c>
      <c r="V544" t="e">
        <f>'ES Raw Data'!W547</f>
        <v>#DIV/0!</v>
      </c>
    </row>
    <row r="545" spans="1:22">
      <c r="A545">
        <f>'ES Data Entry'!D546</f>
        <v>0</v>
      </c>
      <c r="B545">
        <f>'ES Data Entry'!E546</f>
        <v>0</v>
      </c>
      <c r="C545">
        <f>'ES Data Entry'!F546</f>
        <v>0</v>
      </c>
      <c r="D545" s="180" t="e">
        <f>'ES Data Entry'!#REF!</f>
        <v>#REF!</v>
      </c>
      <c r="E545" t="str" cm="1">
        <f t="array" ref="E545">_xlfn.IFS('ES Data Entry'!G546=0,"Kindergarten",'ES Data Entry'!G546=1,"1st Grade",'ES Data Entry'!G546=2,"2nd Grade",'ES Data Entry'!G546=3,"3rd Grade",'ES Data Entry'!G546=4,"4th Grade",'ES Data Entry'!G546=5,"5th Grade")</f>
        <v>Kindergarten</v>
      </c>
      <c r="F545" t="e">
        <f>'ES Data Entry'!#REF!</f>
        <v>#REF!</v>
      </c>
      <c r="G545" t="e" cm="1">
        <f t="array" ref="G545">_xlfn.IFS('ES Data Entry'!L546=2, "Virtual", 'ES Data Entry'!L546=1, "In-person",'ES Data Entry'!L546=3, "Hybrid")</f>
        <v>#N/A</v>
      </c>
      <c r="H545" t="e" cm="1">
        <f t="array" ref="H545">_xlfn.IFS('ES Data Entry'!H546= 1, "American Indian/Alaskan Native", 'ES Data Entry'!H546= 2, "Asian", 'ES Data Entry'!H546= 3, "Native Hawaiian/Pacific Islander", 'ES Data Entry'!H546= 4, "Black/African American",'ES Data Entry'!H546= 5,  "White", 'ES Data Entry'!H546= 6, "Other", 'ES Data Entry'!H546= 7, "Two races or more", 'ES Data Entry'!H546= 8, "Unknown")</f>
        <v>#N/A</v>
      </c>
      <c r="I545" t="e" cm="1">
        <f t="array" ref="I545">_xlfn.IFS('ES Data Entry'!I546=1, "Hispanic/Latino", 'ES Data Entry'!I546=2, "Not Hispanic/Latino", 'ES Data Entry'!I546=3, "Other")</f>
        <v>#N/A</v>
      </c>
      <c r="J545" t="e" cm="1">
        <f t="array" ref="J545">_xlfn.IFS('ES Data Entry'!J546= 1, "Male", 'ES Data Entry'!J546= 2, "Female", 'ES Data Entry'!J546= 3, "Transgender Male", 'ES Data Entry'!J546= 4, "Transgender Female",'ES Data Entry'!J546= 5, "Non-binary", 'ES Data Entry'!J546= 6, "Other", 'ES Data Entry'!J546= 7, "Unknown")</f>
        <v>#N/A</v>
      </c>
      <c r="K545" s="180">
        <f>'ES Data Entry'!K546</f>
        <v>0</v>
      </c>
      <c r="L545" s="291" t="e">
        <f>'ES Data Entry'!#REF!</f>
        <v>#REF!</v>
      </c>
      <c r="M545" t="e">
        <f>'ES Raw Data'!N548</f>
        <v>#DIV/0!</v>
      </c>
      <c r="N545" t="e">
        <f>'ES Raw Data'!O548</f>
        <v>#DIV/0!</v>
      </c>
      <c r="O545" t="e">
        <f>'ES Raw Data'!P548</f>
        <v>#DIV/0!</v>
      </c>
      <c r="P545" t="e">
        <f>'ES Raw Data'!Q548</f>
        <v>#DIV/0!</v>
      </c>
      <c r="Q545" t="e">
        <f>'ES Raw Data'!R548</f>
        <v>#DIV/0!</v>
      </c>
      <c r="R545" t="e">
        <f>'ES Raw Data'!S548</f>
        <v>#DIV/0!</v>
      </c>
      <c r="S545" t="e">
        <f>'ES Raw Data'!T548</f>
        <v>#DIV/0!</v>
      </c>
      <c r="T545" t="e">
        <f>'ES Raw Data'!U548</f>
        <v>#DIV/0!</v>
      </c>
      <c r="U545" t="e">
        <f>'ES Raw Data'!V548</f>
        <v>#DIV/0!</v>
      </c>
      <c r="V545" t="e">
        <f>'ES Raw Data'!W548</f>
        <v>#DIV/0!</v>
      </c>
    </row>
    <row r="546" spans="1:22">
      <c r="A546">
        <f>'ES Data Entry'!D547</f>
        <v>0</v>
      </c>
      <c r="B546">
        <f>'ES Data Entry'!E547</f>
        <v>0</v>
      </c>
      <c r="C546">
        <f>'ES Data Entry'!F547</f>
        <v>0</v>
      </c>
      <c r="D546" s="180" t="e">
        <f>'ES Data Entry'!#REF!</f>
        <v>#REF!</v>
      </c>
      <c r="E546" t="str" cm="1">
        <f t="array" ref="E546">_xlfn.IFS('ES Data Entry'!G547=0,"Kindergarten",'ES Data Entry'!G547=1,"1st Grade",'ES Data Entry'!G547=2,"2nd Grade",'ES Data Entry'!G547=3,"3rd Grade",'ES Data Entry'!G547=4,"4th Grade",'ES Data Entry'!G547=5,"5th Grade")</f>
        <v>Kindergarten</v>
      </c>
      <c r="F546" t="e">
        <f>'ES Data Entry'!#REF!</f>
        <v>#REF!</v>
      </c>
      <c r="G546" t="e" cm="1">
        <f t="array" ref="G546">_xlfn.IFS('ES Data Entry'!L547=2, "Virtual", 'ES Data Entry'!L547=1, "In-person",'ES Data Entry'!L547=3, "Hybrid")</f>
        <v>#N/A</v>
      </c>
      <c r="H546" t="e" cm="1">
        <f t="array" ref="H546">_xlfn.IFS('ES Data Entry'!H547= 1, "American Indian/Alaskan Native", 'ES Data Entry'!H547= 2, "Asian", 'ES Data Entry'!H547= 3, "Native Hawaiian/Pacific Islander", 'ES Data Entry'!H547= 4, "Black/African American",'ES Data Entry'!H547= 5,  "White", 'ES Data Entry'!H547= 6, "Other", 'ES Data Entry'!H547= 7, "Two races or more", 'ES Data Entry'!H547= 8, "Unknown")</f>
        <v>#N/A</v>
      </c>
      <c r="I546" t="e" cm="1">
        <f t="array" ref="I546">_xlfn.IFS('ES Data Entry'!I547=1, "Hispanic/Latino", 'ES Data Entry'!I547=2, "Not Hispanic/Latino", 'ES Data Entry'!I547=3, "Other")</f>
        <v>#N/A</v>
      </c>
      <c r="J546" t="e" cm="1">
        <f t="array" ref="J546">_xlfn.IFS('ES Data Entry'!J547= 1, "Male", 'ES Data Entry'!J547= 2, "Female", 'ES Data Entry'!J547= 3, "Transgender Male", 'ES Data Entry'!J547= 4, "Transgender Female",'ES Data Entry'!J547= 5, "Non-binary", 'ES Data Entry'!J547= 6, "Other", 'ES Data Entry'!J547= 7, "Unknown")</f>
        <v>#N/A</v>
      </c>
      <c r="K546" s="180">
        <f>'ES Data Entry'!K547</f>
        <v>0</v>
      </c>
      <c r="L546" s="291" t="e">
        <f>'ES Data Entry'!#REF!</f>
        <v>#REF!</v>
      </c>
      <c r="M546" t="e">
        <f>'ES Raw Data'!N549</f>
        <v>#DIV/0!</v>
      </c>
      <c r="N546" t="e">
        <f>'ES Raw Data'!O549</f>
        <v>#DIV/0!</v>
      </c>
      <c r="O546" t="e">
        <f>'ES Raw Data'!P549</f>
        <v>#DIV/0!</v>
      </c>
      <c r="P546" t="e">
        <f>'ES Raw Data'!Q549</f>
        <v>#DIV/0!</v>
      </c>
      <c r="Q546" t="e">
        <f>'ES Raw Data'!R549</f>
        <v>#DIV/0!</v>
      </c>
      <c r="R546" t="e">
        <f>'ES Raw Data'!S549</f>
        <v>#DIV/0!</v>
      </c>
      <c r="S546" t="e">
        <f>'ES Raw Data'!T549</f>
        <v>#DIV/0!</v>
      </c>
      <c r="T546" t="e">
        <f>'ES Raw Data'!U549</f>
        <v>#DIV/0!</v>
      </c>
      <c r="U546" t="e">
        <f>'ES Raw Data'!V549</f>
        <v>#DIV/0!</v>
      </c>
      <c r="V546" t="e">
        <f>'ES Raw Data'!W549</f>
        <v>#DIV/0!</v>
      </c>
    </row>
    <row r="547" spans="1:22">
      <c r="A547">
        <f>'ES Data Entry'!D548</f>
        <v>0</v>
      </c>
      <c r="B547">
        <f>'ES Data Entry'!E548</f>
        <v>0</v>
      </c>
      <c r="C547">
        <f>'ES Data Entry'!F548</f>
        <v>0</v>
      </c>
      <c r="D547" s="180" t="e">
        <f>'ES Data Entry'!#REF!</f>
        <v>#REF!</v>
      </c>
      <c r="E547" t="str" cm="1">
        <f t="array" ref="E547">_xlfn.IFS('ES Data Entry'!G548=0,"Kindergarten",'ES Data Entry'!G548=1,"1st Grade",'ES Data Entry'!G548=2,"2nd Grade",'ES Data Entry'!G548=3,"3rd Grade",'ES Data Entry'!G548=4,"4th Grade",'ES Data Entry'!G548=5,"5th Grade")</f>
        <v>Kindergarten</v>
      </c>
      <c r="F547" t="e">
        <f>'ES Data Entry'!#REF!</f>
        <v>#REF!</v>
      </c>
      <c r="G547" t="e" cm="1">
        <f t="array" ref="G547">_xlfn.IFS('ES Data Entry'!L548=2, "Virtual", 'ES Data Entry'!L548=1, "In-person",'ES Data Entry'!L548=3, "Hybrid")</f>
        <v>#N/A</v>
      </c>
      <c r="H547" t="e" cm="1">
        <f t="array" ref="H547">_xlfn.IFS('ES Data Entry'!H548= 1, "American Indian/Alaskan Native", 'ES Data Entry'!H548= 2, "Asian", 'ES Data Entry'!H548= 3, "Native Hawaiian/Pacific Islander", 'ES Data Entry'!H548= 4, "Black/African American",'ES Data Entry'!H548= 5,  "White", 'ES Data Entry'!H548= 6, "Other", 'ES Data Entry'!H548= 7, "Two races or more", 'ES Data Entry'!H548= 8, "Unknown")</f>
        <v>#N/A</v>
      </c>
      <c r="I547" t="e" cm="1">
        <f t="array" ref="I547">_xlfn.IFS('ES Data Entry'!I548=1, "Hispanic/Latino", 'ES Data Entry'!I548=2, "Not Hispanic/Latino", 'ES Data Entry'!I548=3, "Other")</f>
        <v>#N/A</v>
      </c>
      <c r="J547" t="e" cm="1">
        <f t="array" ref="J547">_xlfn.IFS('ES Data Entry'!J548= 1, "Male", 'ES Data Entry'!J548= 2, "Female", 'ES Data Entry'!J548= 3, "Transgender Male", 'ES Data Entry'!J548= 4, "Transgender Female",'ES Data Entry'!J548= 5, "Non-binary", 'ES Data Entry'!J548= 6, "Other", 'ES Data Entry'!J548= 7, "Unknown")</f>
        <v>#N/A</v>
      </c>
      <c r="K547" s="180">
        <f>'ES Data Entry'!K548</f>
        <v>0</v>
      </c>
      <c r="L547" s="291" t="e">
        <f>'ES Data Entry'!#REF!</f>
        <v>#REF!</v>
      </c>
      <c r="M547" t="e">
        <f>'ES Raw Data'!N550</f>
        <v>#DIV/0!</v>
      </c>
      <c r="N547" t="e">
        <f>'ES Raw Data'!O550</f>
        <v>#DIV/0!</v>
      </c>
      <c r="O547" t="e">
        <f>'ES Raw Data'!P550</f>
        <v>#DIV/0!</v>
      </c>
      <c r="P547" t="e">
        <f>'ES Raw Data'!Q550</f>
        <v>#DIV/0!</v>
      </c>
      <c r="Q547" t="e">
        <f>'ES Raw Data'!R550</f>
        <v>#DIV/0!</v>
      </c>
      <c r="R547" t="e">
        <f>'ES Raw Data'!S550</f>
        <v>#DIV/0!</v>
      </c>
      <c r="S547" t="e">
        <f>'ES Raw Data'!T550</f>
        <v>#DIV/0!</v>
      </c>
      <c r="T547" t="e">
        <f>'ES Raw Data'!U550</f>
        <v>#DIV/0!</v>
      </c>
      <c r="U547" t="e">
        <f>'ES Raw Data'!V550</f>
        <v>#DIV/0!</v>
      </c>
      <c r="V547" t="e">
        <f>'ES Raw Data'!W550</f>
        <v>#DIV/0!</v>
      </c>
    </row>
    <row r="548" spans="1:22">
      <c r="A548">
        <f>'ES Data Entry'!D549</f>
        <v>0</v>
      </c>
      <c r="B548">
        <f>'ES Data Entry'!E549</f>
        <v>0</v>
      </c>
      <c r="C548">
        <f>'ES Data Entry'!F549</f>
        <v>0</v>
      </c>
      <c r="D548" s="180" t="e">
        <f>'ES Data Entry'!#REF!</f>
        <v>#REF!</v>
      </c>
      <c r="E548" t="str" cm="1">
        <f t="array" ref="E548">_xlfn.IFS('ES Data Entry'!G549=0,"Kindergarten",'ES Data Entry'!G549=1,"1st Grade",'ES Data Entry'!G549=2,"2nd Grade",'ES Data Entry'!G549=3,"3rd Grade",'ES Data Entry'!G549=4,"4th Grade",'ES Data Entry'!G549=5,"5th Grade")</f>
        <v>Kindergarten</v>
      </c>
      <c r="F548" t="e">
        <f>'ES Data Entry'!#REF!</f>
        <v>#REF!</v>
      </c>
      <c r="G548" t="e" cm="1">
        <f t="array" ref="G548">_xlfn.IFS('ES Data Entry'!L549=2, "Virtual", 'ES Data Entry'!L549=1, "In-person",'ES Data Entry'!L549=3, "Hybrid")</f>
        <v>#N/A</v>
      </c>
      <c r="H548" t="e" cm="1">
        <f t="array" ref="H548">_xlfn.IFS('ES Data Entry'!H549= 1, "American Indian/Alaskan Native", 'ES Data Entry'!H549= 2, "Asian", 'ES Data Entry'!H549= 3, "Native Hawaiian/Pacific Islander", 'ES Data Entry'!H549= 4, "Black/African American",'ES Data Entry'!H549= 5,  "White", 'ES Data Entry'!H549= 6, "Other", 'ES Data Entry'!H549= 7, "Two races or more", 'ES Data Entry'!H549= 8, "Unknown")</f>
        <v>#N/A</v>
      </c>
      <c r="I548" t="e" cm="1">
        <f t="array" ref="I548">_xlfn.IFS('ES Data Entry'!I549=1, "Hispanic/Latino", 'ES Data Entry'!I549=2, "Not Hispanic/Latino", 'ES Data Entry'!I549=3, "Other")</f>
        <v>#N/A</v>
      </c>
      <c r="J548" t="e" cm="1">
        <f t="array" ref="J548">_xlfn.IFS('ES Data Entry'!J549= 1, "Male", 'ES Data Entry'!J549= 2, "Female", 'ES Data Entry'!J549= 3, "Transgender Male", 'ES Data Entry'!J549= 4, "Transgender Female",'ES Data Entry'!J549= 5, "Non-binary", 'ES Data Entry'!J549= 6, "Other", 'ES Data Entry'!J549= 7, "Unknown")</f>
        <v>#N/A</v>
      </c>
      <c r="K548" s="180">
        <f>'ES Data Entry'!K549</f>
        <v>0</v>
      </c>
      <c r="L548" s="291" t="e">
        <f>'ES Data Entry'!#REF!</f>
        <v>#REF!</v>
      </c>
      <c r="M548" t="e">
        <f>'ES Raw Data'!N551</f>
        <v>#DIV/0!</v>
      </c>
      <c r="N548" t="e">
        <f>'ES Raw Data'!O551</f>
        <v>#DIV/0!</v>
      </c>
      <c r="O548" t="e">
        <f>'ES Raw Data'!P551</f>
        <v>#DIV/0!</v>
      </c>
      <c r="P548" t="e">
        <f>'ES Raw Data'!Q551</f>
        <v>#DIV/0!</v>
      </c>
      <c r="Q548" t="e">
        <f>'ES Raw Data'!R551</f>
        <v>#DIV/0!</v>
      </c>
      <c r="R548" t="e">
        <f>'ES Raw Data'!S551</f>
        <v>#DIV/0!</v>
      </c>
      <c r="S548" t="e">
        <f>'ES Raw Data'!T551</f>
        <v>#DIV/0!</v>
      </c>
      <c r="T548" t="e">
        <f>'ES Raw Data'!U551</f>
        <v>#DIV/0!</v>
      </c>
      <c r="U548" t="e">
        <f>'ES Raw Data'!V551</f>
        <v>#DIV/0!</v>
      </c>
      <c r="V548" t="e">
        <f>'ES Raw Data'!W551</f>
        <v>#DIV/0!</v>
      </c>
    </row>
    <row r="549" spans="1:22">
      <c r="A549">
        <f>'ES Data Entry'!D550</f>
        <v>0</v>
      </c>
      <c r="B549">
        <f>'ES Data Entry'!E550</f>
        <v>0</v>
      </c>
      <c r="C549">
        <f>'ES Data Entry'!F550</f>
        <v>0</v>
      </c>
      <c r="D549" s="180" t="e">
        <f>'ES Data Entry'!#REF!</f>
        <v>#REF!</v>
      </c>
      <c r="E549" t="str" cm="1">
        <f t="array" ref="E549">_xlfn.IFS('ES Data Entry'!G550=0,"Kindergarten",'ES Data Entry'!G550=1,"1st Grade",'ES Data Entry'!G550=2,"2nd Grade",'ES Data Entry'!G550=3,"3rd Grade",'ES Data Entry'!G550=4,"4th Grade",'ES Data Entry'!G550=5,"5th Grade")</f>
        <v>Kindergarten</v>
      </c>
      <c r="F549" t="e">
        <f>'ES Data Entry'!#REF!</f>
        <v>#REF!</v>
      </c>
      <c r="G549" t="e" cm="1">
        <f t="array" ref="G549">_xlfn.IFS('ES Data Entry'!L550=2, "Virtual", 'ES Data Entry'!L550=1, "In-person",'ES Data Entry'!L550=3, "Hybrid")</f>
        <v>#N/A</v>
      </c>
      <c r="H549" t="e" cm="1">
        <f t="array" ref="H549">_xlfn.IFS('ES Data Entry'!H550= 1, "American Indian/Alaskan Native", 'ES Data Entry'!H550= 2, "Asian", 'ES Data Entry'!H550= 3, "Native Hawaiian/Pacific Islander", 'ES Data Entry'!H550= 4, "Black/African American",'ES Data Entry'!H550= 5,  "White", 'ES Data Entry'!H550= 6, "Other", 'ES Data Entry'!H550= 7, "Two races or more", 'ES Data Entry'!H550= 8, "Unknown")</f>
        <v>#N/A</v>
      </c>
      <c r="I549" t="e" cm="1">
        <f t="array" ref="I549">_xlfn.IFS('ES Data Entry'!I550=1, "Hispanic/Latino", 'ES Data Entry'!I550=2, "Not Hispanic/Latino", 'ES Data Entry'!I550=3, "Other")</f>
        <v>#N/A</v>
      </c>
      <c r="J549" t="e" cm="1">
        <f t="array" ref="J549">_xlfn.IFS('ES Data Entry'!J550= 1, "Male", 'ES Data Entry'!J550= 2, "Female", 'ES Data Entry'!J550= 3, "Transgender Male", 'ES Data Entry'!J550= 4, "Transgender Female",'ES Data Entry'!J550= 5, "Non-binary", 'ES Data Entry'!J550= 6, "Other", 'ES Data Entry'!J550= 7, "Unknown")</f>
        <v>#N/A</v>
      </c>
      <c r="K549" s="180">
        <f>'ES Data Entry'!K550</f>
        <v>0</v>
      </c>
      <c r="L549" s="291" t="e">
        <f>'ES Data Entry'!#REF!</f>
        <v>#REF!</v>
      </c>
      <c r="M549" t="e">
        <f>'ES Raw Data'!N552</f>
        <v>#DIV/0!</v>
      </c>
      <c r="N549" t="e">
        <f>'ES Raw Data'!O552</f>
        <v>#DIV/0!</v>
      </c>
      <c r="O549" t="e">
        <f>'ES Raw Data'!P552</f>
        <v>#DIV/0!</v>
      </c>
      <c r="P549" t="e">
        <f>'ES Raw Data'!Q552</f>
        <v>#DIV/0!</v>
      </c>
      <c r="Q549" t="e">
        <f>'ES Raw Data'!R552</f>
        <v>#DIV/0!</v>
      </c>
      <c r="R549" t="e">
        <f>'ES Raw Data'!S552</f>
        <v>#DIV/0!</v>
      </c>
      <c r="S549" t="e">
        <f>'ES Raw Data'!T552</f>
        <v>#DIV/0!</v>
      </c>
      <c r="T549" t="e">
        <f>'ES Raw Data'!U552</f>
        <v>#DIV/0!</v>
      </c>
      <c r="U549" t="e">
        <f>'ES Raw Data'!V552</f>
        <v>#DIV/0!</v>
      </c>
      <c r="V549" t="e">
        <f>'ES Raw Data'!W552</f>
        <v>#DIV/0!</v>
      </c>
    </row>
    <row r="550" spans="1:22">
      <c r="A550">
        <f>'ES Data Entry'!D551</f>
        <v>0</v>
      </c>
      <c r="B550">
        <f>'ES Data Entry'!E551</f>
        <v>0</v>
      </c>
      <c r="C550">
        <f>'ES Data Entry'!F551</f>
        <v>0</v>
      </c>
      <c r="D550" s="180" t="e">
        <f>'ES Data Entry'!#REF!</f>
        <v>#REF!</v>
      </c>
      <c r="E550" t="str" cm="1">
        <f t="array" ref="E550">_xlfn.IFS('ES Data Entry'!G551=0,"Kindergarten",'ES Data Entry'!G551=1,"1st Grade",'ES Data Entry'!G551=2,"2nd Grade",'ES Data Entry'!G551=3,"3rd Grade",'ES Data Entry'!G551=4,"4th Grade",'ES Data Entry'!G551=5,"5th Grade")</f>
        <v>Kindergarten</v>
      </c>
      <c r="F550" t="e">
        <f>'ES Data Entry'!#REF!</f>
        <v>#REF!</v>
      </c>
      <c r="G550" t="e" cm="1">
        <f t="array" ref="G550">_xlfn.IFS('ES Data Entry'!L551=2, "Virtual", 'ES Data Entry'!L551=1, "In-person",'ES Data Entry'!L551=3, "Hybrid")</f>
        <v>#N/A</v>
      </c>
      <c r="H550" t="e" cm="1">
        <f t="array" ref="H550">_xlfn.IFS('ES Data Entry'!H551= 1, "American Indian/Alaskan Native", 'ES Data Entry'!H551= 2, "Asian", 'ES Data Entry'!H551= 3, "Native Hawaiian/Pacific Islander", 'ES Data Entry'!H551= 4, "Black/African American",'ES Data Entry'!H551= 5,  "White", 'ES Data Entry'!H551= 6, "Other", 'ES Data Entry'!H551= 7, "Two races or more", 'ES Data Entry'!H551= 8, "Unknown")</f>
        <v>#N/A</v>
      </c>
      <c r="I550" t="e" cm="1">
        <f t="array" ref="I550">_xlfn.IFS('ES Data Entry'!I551=1, "Hispanic/Latino", 'ES Data Entry'!I551=2, "Not Hispanic/Latino", 'ES Data Entry'!I551=3, "Other")</f>
        <v>#N/A</v>
      </c>
      <c r="J550" t="e" cm="1">
        <f t="array" ref="J550">_xlfn.IFS('ES Data Entry'!J551= 1, "Male", 'ES Data Entry'!J551= 2, "Female", 'ES Data Entry'!J551= 3, "Transgender Male", 'ES Data Entry'!J551= 4, "Transgender Female",'ES Data Entry'!J551= 5, "Non-binary", 'ES Data Entry'!J551= 6, "Other", 'ES Data Entry'!J551= 7, "Unknown")</f>
        <v>#N/A</v>
      </c>
      <c r="K550" s="180">
        <f>'ES Data Entry'!K551</f>
        <v>0</v>
      </c>
      <c r="L550" s="291" t="e">
        <f>'ES Data Entry'!#REF!</f>
        <v>#REF!</v>
      </c>
      <c r="M550" t="e">
        <f>'ES Raw Data'!N553</f>
        <v>#DIV/0!</v>
      </c>
      <c r="N550" t="e">
        <f>'ES Raw Data'!O553</f>
        <v>#DIV/0!</v>
      </c>
      <c r="O550" t="e">
        <f>'ES Raw Data'!P553</f>
        <v>#DIV/0!</v>
      </c>
      <c r="P550" t="e">
        <f>'ES Raw Data'!Q553</f>
        <v>#DIV/0!</v>
      </c>
      <c r="Q550" t="e">
        <f>'ES Raw Data'!R553</f>
        <v>#DIV/0!</v>
      </c>
      <c r="R550" t="e">
        <f>'ES Raw Data'!S553</f>
        <v>#DIV/0!</v>
      </c>
      <c r="S550" t="e">
        <f>'ES Raw Data'!T553</f>
        <v>#DIV/0!</v>
      </c>
      <c r="T550" t="e">
        <f>'ES Raw Data'!U553</f>
        <v>#DIV/0!</v>
      </c>
      <c r="U550" t="e">
        <f>'ES Raw Data'!V553</f>
        <v>#DIV/0!</v>
      </c>
      <c r="V550" t="e">
        <f>'ES Raw Data'!W553</f>
        <v>#DIV/0!</v>
      </c>
    </row>
    <row r="551" spans="1:22">
      <c r="A551">
        <f>'ES Data Entry'!D552</f>
        <v>0</v>
      </c>
      <c r="B551">
        <f>'ES Data Entry'!E552</f>
        <v>0</v>
      </c>
      <c r="C551">
        <f>'ES Data Entry'!F552</f>
        <v>0</v>
      </c>
      <c r="D551" s="180" t="e">
        <f>'ES Data Entry'!#REF!</f>
        <v>#REF!</v>
      </c>
      <c r="E551" t="str" cm="1">
        <f t="array" ref="E551">_xlfn.IFS('ES Data Entry'!G552=0,"Kindergarten",'ES Data Entry'!G552=1,"1st Grade",'ES Data Entry'!G552=2,"2nd Grade",'ES Data Entry'!G552=3,"3rd Grade",'ES Data Entry'!G552=4,"4th Grade",'ES Data Entry'!G552=5,"5th Grade")</f>
        <v>Kindergarten</v>
      </c>
      <c r="F551" t="e">
        <f>'ES Data Entry'!#REF!</f>
        <v>#REF!</v>
      </c>
      <c r="G551" t="e" cm="1">
        <f t="array" ref="G551">_xlfn.IFS('ES Data Entry'!L552=2, "Virtual", 'ES Data Entry'!L552=1, "In-person",'ES Data Entry'!L552=3, "Hybrid")</f>
        <v>#N/A</v>
      </c>
      <c r="H551" t="e" cm="1">
        <f t="array" ref="H551">_xlfn.IFS('ES Data Entry'!H552= 1, "American Indian/Alaskan Native", 'ES Data Entry'!H552= 2, "Asian", 'ES Data Entry'!H552= 3, "Native Hawaiian/Pacific Islander", 'ES Data Entry'!H552= 4, "Black/African American",'ES Data Entry'!H552= 5,  "White", 'ES Data Entry'!H552= 6, "Other", 'ES Data Entry'!H552= 7, "Two races or more", 'ES Data Entry'!H552= 8, "Unknown")</f>
        <v>#N/A</v>
      </c>
      <c r="I551" t="e" cm="1">
        <f t="array" ref="I551">_xlfn.IFS('ES Data Entry'!I552=1, "Hispanic/Latino", 'ES Data Entry'!I552=2, "Not Hispanic/Latino", 'ES Data Entry'!I552=3, "Other")</f>
        <v>#N/A</v>
      </c>
      <c r="J551" t="e" cm="1">
        <f t="array" ref="J551">_xlfn.IFS('ES Data Entry'!J552= 1, "Male", 'ES Data Entry'!J552= 2, "Female", 'ES Data Entry'!J552= 3, "Transgender Male", 'ES Data Entry'!J552= 4, "Transgender Female",'ES Data Entry'!J552= 5, "Non-binary", 'ES Data Entry'!J552= 6, "Other", 'ES Data Entry'!J552= 7, "Unknown")</f>
        <v>#N/A</v>
      </c>
      <c r="K551" s="180">
        <f>'ES Data Entry'!K552</f>
        <v>0</v>
      </c>
      <c r="L551" s="291" t="e">
        <f>'ES Data Entry'!#REF!</f>
        <v>#REF!</v>
      </c>
      <c r="M551" t="e">
        <f>'ES Raw Data'!N554</f>
        <v>#DIV/0!</v>
      </c>
      <c r="N551" t="e">
        <f>'ES Raw Data'!O554</f>
        <v>#DIV/0!</v>
      </c>
      <c r="O551" t="e">
        <f>'ES Raw Data'!P554</f>
        <v>#DIV/0!</v>
      </c>
      <c r="P551" t="e">
        <f>'ES Raw Data'!Q554</f>
        <v>#DIV/0!</v>
      </c>
      <c r="Q551" t="e">
        <f>'ES Raw Data'!R554</f>
        <v>#DIV/0!</v>
      </c>
      <c r="R551" t="e">
        <f>'ES Raw Data'!S554</f>
        <v>#DIV/0!</v>
      </c>
      <c r="S551" t="e">
        <f>'ES Raw Data'!T554</f>
        <v>#DIV/0!</v>
      </c>
      <c r="T551" t="e">
        <f>'ES Raw Data'!U554</f>
        <v>#DIV/0!</v>
      </c>
      <c r="U551" t="e">
        <f>'ES Raw Data'!V554</f>
        <v>#DIV/0!</v>
      </c>
      <c r="V551" t="e">
        <f>'ES Raw Data'!W554</f>
        <v>#DIV/0!</v>
      </c>
    </row>
    <row r="552" spans="1:22">
      <c r="A552">
        <f>'ES Data Entry'!D553</f>
        <v>0</v>
      </c>
      <c r="B552">
        <f>'ES Data Entry'!E553</f>
        <v>0</v>
      </c>
      <c r="C552">
        <f>'ES Data Entry'!F553</f>
        <v>0</v>
      </c>
      <c r="D552" s="180" t="e">
        <f>'ES Data Entry'!#REF!</f>
        <v>#REF!</v>
      </c>
      <c r="E552" t="str" cm="1">
        <f t="array" ref="E552">_xlfn.IFS('ES Data Entry'!G553=0,"Kindergarten",'ES Data Entry'!G553=1,"1st Grade",'ES Data Entry'!G553=2,"2nd Grade",'ES Data Entry'!G553=3,"3rd Grade",'ES Data Entry'!G553=4,"4th Grade",'ES Data Entry'!G553=5,"5th Grade")</f>
        <v>Kindergarten</v>
      </c>
      <c r="F552" t="e">
        <f>'ES Data Entry'!#REF!</f>
        <v>#REF!</v>
      </c>
      <c r="G552" t="e" cm="1">
        <f t="array" ref="G552">_xlfn.IFS('ES Data Entry'!L553=2, "Virtual", 'ES Data Entry'!L553=1, "In-person",'ES Data Entry'!L553=3, "Hybrid")</f>
        <v>#N/A</v>
      </c>
      <c r="H552" t="e" cm="1">
        <f t="array" ref="H552">_xlfn.IFS('ES Data Entry'!H553= 1, "American Indian/Alaskan Native", 'ES Data Entry'!H553= 2, "Asian", 'ES Data Entry'!H553= 3, "Native Hawaiian/Pacific Islander", 'ES Data Entry'!H553= 4, "Black/African American",'ES Data Entry'!H553= 5,  "White", 'ES Data Entry'!H553= 6, "Other", 'ES Data Entry'!H553= 7, "Two races or more", 'ES Data Entry'!H553= 8, "Unknown")</f>
        <v>#N/A</v>
      </c>
      <c r="I552" t="e" cm="1">
        <f t="array" ref="I552">_xlfn.IFS('ES Data Entry'!I553=1, "Hispanic/Latino", 'ES Data Entry'!I553=2, "Not Hispanic/Latino", 'ES Data Entry'!I553=3, "Other")</f>
        <v>#N/A</v>
      </c>
      <c r="J552" t="e" cm="1">
        <f t="array" ref="J552">_xlfn.IFS('ES Data Entry'!J553= 1, "Male", 'ES Data Entry'!J553= 2, "Female", 'ES Data Entry'!J553= 3, "Transgender Male", 'ES Data Entry'!J553= 4, "Transgender Female",'ES Data Entry'!J553= 5, "Non-binary", 'ES Data Entry'!J553= 6, "Other", 'ES Data Entry'!J553= 7, "Unknown")</f>
        <v>#N/A</v>
      </c>
      <c r="K552" s="180">
        <f>'ES Data Entry'!K553</f>
        <v>0</v>
      </c>
      <c r="L552" s="291" t="e">
        <f>'ES Data Entry'!#REF!</f>
        <v>#REF!</v>
      </c>
      <c r="M552" t="e">
        <f>'ES Raw Data'!N555</f>
        <v>#DIV/0!</v>
      </c>
      <c r="N552" t="e">
        <f>'ES Raw Data'!O555</f>
        <v>#DIV/0!</v>
      </c>
      <c r="O552" t="e">
        <f>'ES Raw Data'!P555</f>
        <v>#DIV/0!</v>
      </c>
      <c r="P552" t="e">
        <f>'ES Raw Data'!Q555</f>
        <v>#DIV/0!</v>
      </c>
      <c r="Q552" t="e">
        <f>'ES Raw Data'!R555</f>
        <v>#DIV/0!</v>
      </c>
      <c r="R552" t="e">
        <f>'ES Raw Data'!S555</f>
        <v>#DIV/0!</v>
      </c>
      <c r="S552" t="e">
        <f>'ES Raw Data'!T555</f>
        <v>#DIV/0!</v>
      </c>
      <c r="T552" t="e">
        <f>'ES Raw Data'!U555</f>
        <v>#DIV/0!</v>
      </c>
      <c r="U552" t="e">
        <f>'ES Raw Data'!V555</f>
        <v>#DIV/0!</v>
      </c>
      <c r="V552" t="e">
        <f>'ES Raw Data'!W555</f>
        <v>#DIV/0!</v>
      </c>
    </row>
    <row r="553" spans="1:22">
      <c r="A553">
        <f>'ES Data Entry'!D554</f>
        <v>0</v>
      </c>
      <c r="B553">
        <f>'ES Data Entry'!E554</f>
        <v>0</v>
      </c>
      <c r="C553">
        <f>'ES Data Entry'!F554</f>
        <v>0</v>
      </c>
      <c r="D553" s="180" t="e">
        <f>'ES Data Entry'!#REF!</f>
        <v>#REF!</v>
      </c>
      <c r="E553" t="str" cm="1">
        <f t="array" ref="E553">_xlfn.IFS('ES Data Entry'!G554=0,"Kindergarten",'ES Data Entry'!G554=1,"1st Grade",'ES Data Entry'!G554=2,"2nd Grade",'ES Data Entry'!G554=3,"3rd Grade",'ES Data Entry'!G554=4,"4th Grade",'ES Data Entry'!G554=5,"5th Grade")</f>
        <v>Kindergarten</v>
      </c>
      <c r="F553" t="e">
        <f>'ES Data Entry'!#REF!</f>
        <v>#REF!</v>
      </c>
      <c r="G553" t="e" cm="1">
        <f t="array" ref="G553">_xlfn.IFS('ES Data Entry'!L554=2, "Virtual", 'ES Data Entry'!L554=1, "In-person",'ES Data Entry'!L554=3, "Hybrid")</f>
        <v>#N/A</v>
      </c>
      <c r="H553" t="e" cm="1">
        <f t="array" ref="H553">_xlfn.IFS('ES Data Entry'!H554= 1, "American Indian/Alaskan Native", 'ES Data Entry'!H554= 2, "Asian", 'ES Data Entry'!H554= 3, "Native Hawaiian/Pacific Islander", 'ES Data Entry'!H554= 4, "Black/African American",'ES Data Entry'!H554= 5,  "White", 'ES Data Entry'!H554= 6, "Other", 'ES Data Entry'!H554= 7, "Two races or more", 'ES Data Entry'!H554= 8, "Unknown")</f>
        <v>#N/A</v>
      </c>
      <c r="I553" t="e" cm="1">
        <f t="array" ref="I553">_xlfn.IFS('ES Data Entry'!I554=1, "Hispanic/Latino", 'ES Data Entry'!I554=2, "Not Hispanic/Latino", 'ES Data Entry'!I554=3, "Other")</f>
        <v>#N/A</v>
      </c>
      <c r="J553" t="e" cm="1">
        <f t="array" ref="J553">_xlfn.IFS('ES Data Entry'!J554= 1, "Male", 'ES Data Entry'!J554= 2, "Female", 'ES Data Entry'!J554= 3, "Transgender Male", 'ES Data Entry'!J554= 4, "Transgender Female",'ES Data Entry'!J554= 5, "Non-binary", 'ES Data Entry'!J554= 6, "Other", 'ES Data Entry'!J554= 7, "Unknown")</f>
        <v>#N/A</v>
      </c>
      <c r="K553" s="180">
        <f>'ES Data Entry'!K554</f>
        <v>0</v>
      </c>
      <c r="L553" s="291" t="e">
        <f>'ES Data Entry'!#REF!</f>
        <v>#REF!</v>
      </c>
      <c r="M553" t="e">
        <f>'ES Raw Data'!N556</f>
        <v>#DIV/0!</v>
      </c>
      <c r="N553" t="e">
        <f>'ES Raw Data'!O556</f>
        <v>#DIV/0!</v>
      </c>
      <c r="O553" t="e">
        <f>'ES Raw Data'!P556</f>
        <v>#DIV/0!</v>
      </c>
      <c r="P553" t="e">
        <f>'ES Raw Data'!Q556</f>
        <v>#DIV/0!</v>
      </c>
      <c r="Q553" t="e">
        <f>'ES Raw Data'!R556</f>
        <v>#DIV/0!</v>
      </c>
      <c r="R553" t="e">
        <f>'ES Raw Data'!S556</f>
        <v>#DIV/0!</v>
      </c>
      <c r="S553" t="e">
        <f>'ES Raw Data'!T556</f>
        <v>#DIV/0!</v>
      </c>
      <c r="T553" t="e">
        <f>'ES Raw Data'!U556</f>
        <v>#DIV/0!</v>
      </c>
      <c r="U553" t="e">
        <f>'ES Raw Data'!V556</f>
        <v>#DIV/0!</v>
      </c>
      <c r="V553" t="e">
        <f>'ES Raw Data'!W556</f>
        <v>#DIV/0!</v>
      </c>
    </row>
    <row r="554" spans="1:22">
      <c r="A554">
        <f>'ES Data Entry'!D555</f>
        <v>0</v>
      </c>
      <c r="B554">
        <f>'ES Data Entry'!E555</f>
        <v>0</v>
      </c>
      <c r="C554">
        <f>'ES Data Entry'!F555</f>
        <v>0</v>
      </c>
      <c r="D554" s="180" t="e">
        <f>'ES Data Entry'!#REF!</f>
        <v>#REF!</v>
      </c>
      <c r="E554" t="str" cm="1">
        <f t="array" ref="E554">_xlfn.IFS('ES Data Entry'!G555=0,"Kindergarten",'ES Data Entry'!G555=1,"1st Grade",'ES Data Entry'!G555=2,"2nd Grade",'ES Data Entry'!G555=3,"3rd Grade",'ES Data Entry'!G555=4,"4th Grade",'ES Data Entry'!G555=5,"5th Grade")</f>
        <v>Kindergarten</v>
      </c>
      <c r="F554" t="e">
        <f>'ES Data Entry'!#REF!</f>
        <v>#REF!</v>
      </c>
      <c r="G554" t="e" cm="1">
        <f t="array" ref="G554">_xlfn.IFS('ES Data Entry'!L555=2, "Virtual", 'ES Data Entry'!L555=1, "In-person",'ES Data Entry'!L555=3, "Hybrid")</f>
        <v>#N/A</v>
      </c>
      <c r="H554" t="e" cm="1">
        <f t="array" ref="H554">_xlfn.IFS('ES Data Entry'!H555= 1, "American Indian/Alaskan Native", 'ES Data Entry'!H555= 2, "Asian", 'ES Data Entry'!H555= 3, "Native Hawaiian/Pacific Islander", 'ES Data Entry'!H555= 4, "Black/African American",'ES Data Entry'!H555= 5,  "White", 'ES Data Entry'!H555= 6, "Other", 'ES Data Entry'!H555= 7, "Two races or more", 'ES Data Entry'!H555= 8, "Unknown")</f>
        <v>#N/A</v>
      </c>
      <c r="I554" t="e" cm="1">
        <f t="array" ref="I554">_xlfn.IFS('ES Data Entry'!I555=1, "Hispanic/Latino", 'ES Data Entry'!I555=2, "Not Hispanic/Latino", 'ES Data Entry'!I555=3, "Other")</f>
        <v>#N/A</v>
      </c>
      <c r="J554" t="e" cm="1">
        <f t="array" ref="J554">_xlfn.IFS('ES Data Entry'!J555= 1, "Male", 'ES Data Entry'!J555= 2, "Female", 'ES Data Entry'!J555= 3, "Transgender Male", 'ES Data Entry'!J555= 4, "Transgender Female",'ES Data Entry'!J555= 5, "Non-binary", 'ES Data Entry'!J555= 6, "Other", 'ES Data Entry'!J555= 7, "Unknown")</f>
        <v>#N/A</v>
      </c>
      <c r="K554" s="180">
        <f>'ES Data Entry'!K555</f>
        <v>0</v>
      </c>
      <c r="L554" s="291" t="e">
        <f>'ES Data Entry'!#REF!</f>
        <v>#REF!</v>
      </c>
      <c r="M554" t="e">
        <f>'ES Raw Data'!N557</f>
        <v>#DIV/0!</v>
      </c>
      <c r="N554" t="e">
        <f>'ES Raw Data'!O557</f>
        <v>#DIV/0!</v>
      </c>
      <c r="O554" t="e">
        <f>'ES Raw Data'!P557</f>
        <v>#DIV/0!</v>
      </c>
      <c r="P554" t="e">
        <f>'ES Raw Data'!Q557</f>
        <v>#DIV/0!</v>
      </c>
      <c r="Q554" t="e">
        <f>'ES Raw Data'!R557</f>
        <v>#DIV/0!</v>
      </c>
      <c r="R554" t="e">
        <f>'ES Raw Data'!S557</f>
        <v>#DIV/0!</v>
      </c>
      <c r="S554" t="e">
        <f>'ES Raw Data'!T557</f>
        <v>#DIV/0!</v>
      </c>
      <c r="T554" t="e">
        <f>'ES Raw Data'!U557</f>
        <v>#DIV/0!</v>
      </c>
      <c r="U554" t="e">
        <f>'ES Raw Data'!V557</f>
        <v>#DIV/0!</v>
      </c>
      <c r="V554" t="e">
        <f>'ES Raw Data'!W557</f>
        <v>#DIV/0!</v>
      </c>
    </row>
    <row r="555" spans="1:22">
      <c r="A555">
        <f>'ES Data Entry'!D556</f>
        <v>0</v>
      </c>
      <c r="B555">
        <f>'ES Data Entry'!E556</f>
        <v>0</v>
      </c>
      <c r="C555">
        <f>'ES Data Entry'!F556</f>
        <v>0</v>
      </c>
      <c r="D555" s="180" t="e">
        <f>'ES Data Entry'!#REF!</f>
        <v>#REF!</v>
      </c>
      <c r="E555" t="str" cm="1">
        <f t="array" ref="E555">_xlfn.IFS('ES Data Entry'!G556=0,"Kindergarten",'ES Data Entry'!G556=1,"1st Grade",'ES Data Entry'!G556=2,"2nd Grade",'ES Data Entry'!G556=3,"3rd Grade",'ES Data Entry'!G556=4,"4th Grade",'ES Data Entry'!G556=5,"5th Grade")</f>
        <v>Kindergarten</v>
      </c>
      <c r="F555" t="e">
        <f>'ES Data Entry'!#REF!</f>
        <v>#REF!</v>
      </c>
      <c r="G555" t="e" cm="1">
        <f t="array" ref="G555">_xlfn.IFS('ES Data Entry'!L556=2, "Virtual", 'ES Data Entry'!L556=1, "In-person",'ES Data Entry'!L556=3, "Hybrid")</f>
        <v>#N/A</v>
      </c>
      <c r="H555" t="e" cm="1">
        <f t="array" ref="H555">_xlfn.IFS('ES Data Entry'!H556= 1, "American Indian/Alaskan Native", 'ES Data Entry'!H556= 2, "Asian", 'ES Data Entry'!H556= 3, "Native Hawaiian/Pacific Islander", 'ES Data Entry'!H556= 4, "Black/African American",'ES Data Entry'!H556= 5,  "White", 'ES Data Entry'!H556= 6, "Other", 'ES Data Entry'!H556= 7, "Two races or more", 'ES Data Entry'!H556= 8, "Unknown")</f>
        <v>#N/A</v>
      </c>
      <c r="I555" t="e" cm="1">
        <f t="array" ref="I555">_xlfn.IFS('ES Data Entry'!I556=1, "Hispanic/Latino", 'ES Data Entry'!I556=2, "Not Hispanic/Latino", 'ES Data Entry'!I556=3, "Other")</f>
        <v>#N/A</v>
      </c>
      <c r="J555" t="e" cm="1">
        <f t="array" ref="J555">_xlfn.IFS('ES Data Entry'!J556= 1, "Male", 'ES Data Entry'!J556= 2, "Female", 'ES Data Entry'!J556= 3, "Transgender Male", 'ES Data Entry'!J556= 4, "Transgender Female",'ES Data Entry'!J556= 5, "Non-binary", 'ES Data Entry'!J556= 6, "Other", 'ES Data Entry'!J556= 7, "Unknown")</f>
        <v>#N/A</v>
      </c>
      <c r="K555" s="180">
        <f>'ES Data Entry'!K556</f>
        <v>0</v>
      </c>
      <c r="L555" s="291" t="e">
        <f>'ES Data Entry'!#REF!</f>
        <v>#REF!</v>
      </c>
      <c r="M555" t="e">
        <f>'ES Raw Data'!N558</f>
        <v>#DIV/0!</v>
      </c>
      <c r="N555" t="e">
        <f>'ES Raw Data'!O558</f>
        <v>#DIV/0!</v>
      </c>
      <c r="O555" t="e">
        <f>'ES Raw Data'!P558</f>
        <v>#DIV/0!</v>
      </c>
      <c r="P555" t="e">
        <f>'ES Raw Data'!Q558</f>
        <v>#DIV/0!</v>
      </c>
      <c r="Q555" t="e">
        <f>'ES Raw Data'!R558</f>
        <v>#DIV/0!</v>
      </c>
      <c r="R555" t="e">
        <f>'ES Raw Data'!S558</f>
        <v>#DIV/0!</v>
      </c>
      <c r="S555" t="e">
        <f>'ES Raw Data'!T558</f>
        <v>#DIV/0!</v>
      </c>
      <c r="T555" t="e">
        <f>'ES Raw Data'!U558</f>
        <v>#DIV/0!</v>
      </c>
      <c r="U555" t="e">
        <f>'ES Raw Data'!V558</f>
        <v>#DIV/0!</v>
      </c>
      <c r="V555" t="e">
        <f>'ES Raw Data'!W558</f>
        <v>#DIV/0!</v>
      </c>
    </row>
    <row r="556" spans="1:22">
      <c r="A556">
        <f>'ES Data Entry'!D557</f>
        <v>0</v>
      </c>
      <c r="B556">
        <f>'ES Data Entry'!E557</f>
        <v>0</v>
      </c>
      <c r="C556">
        <f>'ES Data Entry'!F557</f>
        <v>0</v>
      </c>
      <c r="D556" s="180" t="e">
        <f>'ES Data Entry'!#REF!</f>
        <v>#REF!</v>
      </c>
      <c r="E556" t="str" cm="1">
        <f t="array" ref="E556">_xlfn.IFS('ES Data Entry'!G557=0,"Kindergarten",'ES Data Entry'!G557=1,"1st Grade",'ES Data Entry'!G557=2,"2nd Grade",'ES Data Entry'!G557=3,"3rd Grade",'ES Data Entry'!G557=4,"4th Grade",'ES Data Entry'!G557=5,"5th Grade")</f>
        <v>Kindergarten</v>
      </c>
      <c r="F556" t="e">
        <f>'ES Data Entry'!#REF!</f>
        <v>#REF!</v>
      </c>
      <c r="G556" t="e" cm="1">
        <f t="array" ref="G556">_xlfn.IFS('ES Data Entry'!L557=2, "Virtual", 'ES Data Entry'!L557=1, "In-person",'ES Data Entry'!L557=3, "Hybrid")</f>
        <v>#N/A</v>
      </c>
      <c r="H556" t="e" cm="1">
        <f t="array" ref="H556">_xlfn.IFS('ES Data Entry'!H557= 1, "American Indian/Alaskan Native", 'ES Data Entry'!H557= 2, "Asian", 'ES Data Entry'!H557= 3, "Native Hawaiian/Pacific Islander", 'ES Data Entry'!H557= 4, "Black/African American",'ES Data Entry'!H557= 5,  "White", 'ES Data Entry'!H557= 6, "Other", 'ES Data Entry'!H557= 7, "Two races or more", 'ES Data Entry'!H557= 8, "Unknown")</f>
        <v>#N/A</v>
      </c>
      <c r="I556" t="e" cm="1">
        <f t="array" ref="I556">_xlfn.IFS('ES Data Entry'!I557=1, "Hispanic/Latino", 'ES Data Entry'!I557=2, "Not Hispanic/Latino", 'ES Data Entry'!I557=3, "Other")</f>
        <v>#N/A</v>
      </c>
      <c r="J556" t="e" cm="1">
        <f t="array" ref="J556">_xlfn.IFS('ES Data Entry'!J557= 1, "Male", 'ES Data Entry'!J557= 2, "Female", 'ES Data Entry'!J557= 3, "Transgender Male", 'ES Data Entry'!J557= 4, "Transgender Female",'ES Data Entry'!J557= 5, "Non-binary", 'ES Data Entry'!J557= 6, "Other", 'ES Data Entry'!J557= 7, "Unknown")</f>
        <v>#N/A</v>
      </c>
      <c r="K556" s="180">
        <f>'ES Data Entry'!K557</f>
        <v>0</v>
      </c>
      <c r="L556" s="291" t="e">
        <f>'ES Data Entry'!#REF!</f>
        <v>#REF!</v>
      </c>
      <c r="M556" t="e">
        <f>'ES Raw Data'!N559</f>
        <v>#DIV/0!</v>
      </c>
      <c r="N556" t="e">
        <f>'ES Raw Data'!O559</f>
        <v>#DIV/0!</v>
      </c>
      <c r="O556" t="e">
        <f>'ES Raw Data'!P559</f>
        <v>#DIV/0!</v>
      </c>
      <c r="P556" t="e">
        <f>'ES Raw Data'!Q559</f>
        <v>#DIV/0!</v>
      </c>
      <c r="Q556" t="e">
        <f>'ES Raw Data'!R559</f>
        <v>#DIV/0!</v>
      </c>
      <c r="R556" t="e">
        <f>'ES Raw Data'!S559</f>
        <v>#DIV/0!</v>
      </c>
      <c r="S556" t="e">
        <f>'ES Raw Data'!T559</f>
        <v>#DIV/0!</v>
      </c>
      <c r="T556" t="e">
        <f>'ES Raw Data'!U559</f>
        <v>#DIV/0!</v>
      </c>
      <c r="U556" t="e">
        <f>'ES Raw Data'!V559</f>
        <v>#DIV/0!</v>
      </c>
      <c r="V556" t="e">
        <f>'ES Raw Data'!W559</f>
        <v>#DIV/0!</v>
      </c>
    </row>
    <row r="557" spans="1:22">
      <c r="A557">
        <f>'ES Data Entry'!D558</f>
        <v>0</v>
      </c>
      <c r="B557">
        <f>'ES Data Entry'!E558</f>
        <v>0</v>
      </c>
      <c r="C557">
        <f>'ES Data Entry'!F558</f>
        <v>0</v>
      </c>
      <c r="D557" s="180" t="e">
        <f>'ES Data Entry'!#REF!</f>
        <v>#REF!</v>
      </c>
      <c r="E557" t="str" cm="1">
        <f t="array" ref="E557">_xlfn.IFS('ES Data Entry'!G558=0,"Kindergarten",'ES Data Entry'!G558=1,"1st Grade",'ES Data Entry'!G558=2,"2nd Grade",'ES Data Entry'!G558=3,"3rd Grade",'ES Data Entry'!G558=4,"4th Grade",'ES Data Entry'!G558=5,"5th Grade")</f>
        <v>Kindergarten</v>
      </c>
      <c r="F557" t="e">
        <f>'ES Data Entry'!#REF!</f>
        <v>#REF!</v>
      </c>
      <c r="G557" t="e" cm="1">
        <f t="array" ref="G557">_xlfn.IFS('ES Data Entry'!L558=2, "Virtual", 'ES Data Entry'!L558=1, "In-person",'ES Data Entry'!L558=3, "Hybrid")</f>
        <v>#N/A</v>
      </c>
      <c r="H557" t="e" cm="1">
        <f t="array" ref="H557">_xlfn.IFS('ES Data Entry'!H558= 1, "American Indian/Alaskan Native", 'ES Data Entry'!H558= 2, "Asian", 'ES Data Entry'!H558= 3, "Native Hawaiian/Pacific Islander", 'ES Data Entry'!H558= 4, "Black/African American",'ES Data Entry'!H558= 5,  "White", 'ES Data Entry'!H558= 6, "Other", 'ES Data Entry'!H558= 7, "Two races or more", 'ES Data Entry'!H558= 8, "Unknown")</f>
        <v>#N/A</v>
      </c>
      <c r="I557" t="e" cm="1">
        <f t="array" ref="I557">_xlfn.IFS('ES Data Entry'!I558=1, "Hispanic/Latino", 'ES Data Entry'!I558=2, "Not Hispanic/Latino", 'ES Data Entry'!I558=3, "Other")</f>
        <v>#N/A</v>
      </c>
      <c r="J557" t="e" cm="1">
        <f t="array" ref="J557">_xlfn.IFS('ES Data Entry'!J558= 1, "Male", 'ES Data Entry'!J558= 2, "Female", 'ES Data Entry'!J558= 3, "Transgender Male", 'ES Data Entry'!J558= 4, "Transgender Female",'ES Data Entry'!J558= 5, "Non-binary", 'ES Data Entry'!J558= 6, "Other", 'ES Data Entry'!J558= 7, "Unknown")</f>
        <v>#N/A</v>
      </c>
      <c r="K557" s="180">
        <f>'ES Data Entry'!K558</f>
        <v>0</v>
      </c>
      <c r="L557" s="291" t="e">
        <f>'ES Data Entry'!#REF!</f>
        <v>#REF!</v>
      </c>
      <c r="M557" t="e">
        <f>'ES Raw Data'!N560</f>
        <v>#DIV/0!</v>
      </c>
      <c r="N557" t="e">
        <f>'ES Raw Data'!O560</f>
        <v>#DIV/0!</v>
      </c>
      <c r="O557" t="e">
        <f>'ES Raw Data'!P560</f>
        <v>#DIV/0!</v>
      </c>
      <c r="P557" t="e">
        <f>'ES Raw Data'!Q560</f>
        <v>#DIV/0!</v>
      </c>
      <c r="Q557" t="e">
        <f>'ES Raw Data'!R560</f>
        <v>#DIV/0!</v>
      </c>
      <c r="R557" t="e">
        <f>'ES Raw Data'!S560</f>
        <v>#DIV/0!</v>
      </c>
      <c r="S557" t="e">
        <f>'ES Raw Data'!T560</f>
        <v>#DIV/0!</v>
      </c>
      <c r="T557" t="e">
        <f>'ES Raw Data'!U560</f>
        <v>#DIV/0!</v>
      </c>
      <c r="U557" t="e">
        <f>'ES Raw Data'!V560</f>
        <v>#DIV/0!</v>
      </c>
      <c r="V557" t="e">
        <f>'ES Raw Data'!W560</f>
        <v>#DIV/0!</v>
      </c>
    </row>
    <row r="558" spans="1:22">
      <c r="A558">
        <f>'ES Data Entry'!D559</f>
        <v>0</v>
      </c>
      <c r="B558">
        <f>'ES Data Entry'!E559</f>
        <v>0</v>
      </c>
      <c r="C558">
        <f>'ES Data Entry'!F559</f>
        <v>0</v>
      </c>
      <c r="D558" s="180" t="e">
        <f>'ES Data Entry'!#REF!</f>
        <v>#REF!</v>
      </c>
      <c r="E558" t="str" cm="1">
        <f t="array" ref="E558">_xlfn.IFS('ES Data Entry'!G559=0,"Kindergarten",'ES Data Entry'!G559=1,"1st Grade",'ES Data Entry'!G559=2,"2nd Grade",'ES Data Entry'!G559=3,"3rd Grade",'ES Data Entry'!G559=4,"4th Grade",'ES Data Entry'!G559=5,"5th Grade")</f>
        <v>Kindergarten</v>
      </c>
      <c r="F558" t="e">
        <f>'ES Data Entry'!#REF!</f>
        <v>#REF!</v>
      </c>
      <c r="G558" t="e" cm="1">
        <f t="array" ref="G558">_xlfn.IFS('ES Data Entry'!L559=2, "Virtual", 'ES Data Entry'!L559=1, "In-person",'ES Data Entry'!L559=3, "Hybrid")</f>
        <v>#N/A</v>
      </c>
      <c r="H558" t="e" cm="1">
        <f t="array" ref="H558">_xlfn.IFS('ES Data Entry'!H559= 1, "American Indian/Alaskan Native", 'ES Data Entry'!H559= 2, "Asian", 'ES Data Entry'!H559= 3, "Native Hawaiian/Pacific Islander", 'ES Data Entry'!H559= 4, "Black/African American",'ES Data Entry'!H559= 5,  "White", 'ES Data Entry'!H559= 6, "Other", 'ES Data Entry'!H559= 7, "Two races or more", 'ES Data Entry'!H559= 8, "Unknown")</f>
        <v>#N/A</v>
      </c>
      <c r="I558" t="e" cm="1">
        <f t="array" ref="I558">_xlfn.IFS('ES Data Entry'!I559=1, "Hispanic/Latino", 'ES Data Entry'!I559=2, "Not Hispanic/Latino", 'ES Data Entry'!I559=3, "Other")</f>
        <v>#N/A</v>
      </c>
      <c r="J558" t="e" cm="1">
        <f t="array" ref="J558">_xlfn.IFS('ES Data Entry'!J559= 1, "Male", 'ES Data Entry'!J559= 2, "Female", 'ES Data Entry'!J559= 3, "Transgender Male", 'ES Data Entry'!J559= 4, "Transgender Female",'ES Data Entry'!J559= 5, "Non-binary", 'ES Data Entry'!J559= 6, "Other", 'ES Data Entry'!J559= 7, "Unknown")</f>
        <v>#N/A</v>
      </c>
      <c r="K558" s="180">
        <f>'ES Data Entry'!K559</f>
        <v>0</v>
      </c>
      <c r="L558" s="291" t="e">
        <f>'ES Data Entry'!#REF!</f>
        <v>#REF!</v>
      </c>
      <c r="M558" t="e">
        <f>'ES Raw Data'!N561</f>
        <v>#DIV/0!</v>
      </c>
      <c r="N558" t="e">
        <f>'ES Raw Data'!O561</f>
        <v>#DIV/0!</v>
      </c>
      <c r="O558" t="e">
        <f>'ES Raw Data'!P561</f>
        <v>#DIV/0!</v>
      </c>
      <c r="P558" t="e">
        <f>'ES Raw Data'!Q561</f>
        <v>#DIV/0!</v>
      </c>
      <c r="Q558" t="e">
        <f>'ES Raw Data'!R561</f>
        <v>#DIV/0!</v>
      </c>
      <c r="R558" t="e">
        <f>'ES Raw Data'!S561</f>
        <v>#DIV/0!</v>
      </c>
      <c r="S558" t="e">
        <f>'ES Raw Data'!T561</f>
        <v>#DIV/0!</v>
      </c>
      <c r="T558" t="e">
        <f>'ES Raw Data'!U561</f>
        <v>#DIV/0!</v>
      </c>
      <c r="U558" t="e">
        <f>'ES Raw Data'!V561</f>
        <v>#DIV/0!</v>
      </c>
      <c r="V558" t="e">
        <f>'ES Raw Data'!W561</f>
        <v>#DIV/0!</v>
      </c>
    </row>
    <row r="559" spans="1:22">
      <c r="A559">
        <f>'ES Data Entry'!D560</f>
        <v>0</v>
      </c>
      <c r="B559">
        <f>'ES Data Entry'!E560</f>
        <v>0</v>
      </c>
      <c r="C559">
        <f>'ES Data Entry'!F560</f>
        <v>0</v>
      </c>
      <c r="D559" s="180" t="e">
        <f>'ES Data Entry'!#REF!</f>
        <v>#REF!</v>
      </c>
      <c r="E559" t="str" cm="1">
        <f t="array" ref="E559">_xlfn.IFS('ES Data Entry'!G560=0,"Kindergarten",'ES Data Entry'!G560=1,"1st Grade",'ES Data Entry'!G560=2,"2nd Grade",'ES Data Entry'!G560=3,"3rd Grade",'ES Data Entry'!G560=4,"4th Grade",'ES Data Entry'!G560=5,"5th Grade")</f>
        <v>Kindergarten</v>
      </c>
      <c r="F559" t="e">
        <f>'ES Data Entry'!#REF!</f>
        <v>#REF!</v>
      </c>
      <c r="G559" t="e" cm="1">
        <f t="array" ref="G559">_xlfn.IFS('ES Data Entry'!L560=2, "Virtual", 'ES Data Entry'!L560=1, "In-person",'ES Data Entry'!L560=3, "Hybrid")</f>
        <v>#N/A</v>
      </c>
      <c r="H559" t="e" cm="1">
        <f t="array" ref="H559">_xlfn.IFS('ES Data Entry'!H560= 1, "American Indian/Alaskan Native", 'ES Data Entry'!H560= 2, "Asian", 'ES Data Entry'!H560= 3, "Native Hawaiian/Pacific Islander", 'ES Data Entry'!H560= 4, "Black/African American",'ES Data Entry'!H560= 5,  "White", 'ES Data Entry'!H560= 6, "Other", 'ES Data Entry'!H560= 7, "Two races or more", 'ES Data Entry'!H560= 8, "Unknown")</f>
        <v>#N/A</v>
      </c>
      <c r="I559" t="e" cm="1">
        <f t="array" ref="I559">_xlfn.IFS('ES Data Entry'!I560=1, "Hispanic/Latino", 'ES Data Entry'!I560=2, "Not Hispanic/Latino", 'ES Data Entry'!I560=3, "Other")</f>
        <v>#N/A</v>
      </c>
      <c r="J559" t="e" cm="1">
        <f t="array" ref="J559">_xlfn.IFS('ES Data Entry'!J560= 1, "Male", 'ES Data Entry'!J560= 2, "Female", 'ES Data Entry'!J560= 3, "Transgender Male", 'ES Data Entry'!J560= 4, "Transgender Female",'ES Data Entry'!J560= 5, "Non-binary", 'ES Data Entry'!J560= 6, "Other", 'ES Data Entry'!J560= 7, "Unknown")</f>
        <v>#N/A</v>
      </c>
      <c r="K559" s="180">
        <f>'ES Data Entry'!K560</f>
        <v>0</v>
      </c>
      <c r="L559" s="291" t="e">
        <f>'ES Data Entry'!#REF!</f>
        <v>#REF!</v>
      </c>
      <c r="M559" t="e">
        <f>'ES Raw Data'!N562</f>
        <v>#DIV/0!</v>
      </c>
      <c r="N559" t="e">
        <f>'ES Raw Data'!O562</f>
        <v>#DIV/0!</v>
      </c>
      <c r="O559" t="e">
        <f>'ES Raw Data'!P562</f>
        <v>#DIV/0!</v>
      </c>
      <c r="P559" t="e">
        <f>'ES Raw Data'!Q562</f>
        <v>#DIV/0!</v>
      </c>
      <c r="Q559" t="e">
        <f>'ES Raw Data'!R562</f>
        <v>#DIV/0!</v>
      </c>
      <c r="R559" t="e">
        <f>'ES Raw Data'!S562</f>
        <v>#DIV/0!</v>
      </c>
      <c r="S559" t="e">
        <f>'ES Raw Data'!T562</f>
        <v>#DIV/0!</v>
      </c>
      <c r="T559" t="e">
        <f>'ES Raw Data'!U562</f>
        <v>#DIV/0!</v>
      </c>
      <c r="U559" t="e">
        <f>'ES Raw Data'!V562</f>
        <v>#DIV/0!</v>
      </c>
      <c r="V559" t="e">
        <f>'ES Raw Data'!W562</f>
        <v>#DIV/0!</v>
      </c>
    </row>
    <row r="560" spans="1:22">
      <c r="A560">
        <f>'ES Data Entry'!D561</f>
        <v>0</v>
      </c>
      <c r="B560">
        <f>'ES Data Entry'!E561</f>
        <v>0</v>
      </c>
      <c r="C560">
        <f>'ES Data Entry'!F561</f>
        <v>0</v>
      </c>
      <c r="D560" s="180" t="e">
        <f>'ES Data Entry'!#REF!</f>
        <v>#REF!</v>
      </c>
      <c r="E560" t="str" cm="1">
        <f t="array" ref="E560">_xlfn.IFS('ES Data Entry'!G561=0,"Kindergarten",'ES Data Entry'!G561=1,"1st Grade",'ES Data Entry'!G561=2,"2nd Grade",'ES Data Entry'!G561=3,"3rd Grade",'ES Data Entry'!G561=4,"4th Grade",'ES Data Entry'!G561=5,"5th Grade")</f>
        <v>Kindergarten</v>
      </c>
      <c r="F560" t="e">
        <f>'ES Data Entry'!#REF!</f>
        <v>#REF!</v>
      </c>
      <c r="G560" t="e" cm="1">
        <f t="array" ref="G560">_xlfn.IFS('ES Data Entry'!L561=2, "Virtual", 'ES Data Entry'!L561=1, "In-person",'ES Data Entry'!L561=3, "Hybrid")</f>
        <v>#N/A</v>
      </c>
      <c r="H560" t="e" cm="1">
        <f t="array" ref="H560">_xlfn.IFS('ES Data Entry'!H561= 1, "American Indian/Alaskan Native", 'ES Data Entry'!H561= 2, "Asian", 'ES Data Entry'!H561= 3, "Native Hawaiian/Pacific Islander", 'ES Data Entry'!H561= 4, "Black/African American",'ES Data Entry'!H561= 5,  "White", 'ES Data Entry'!H561= 6, "Other", 'ES Data Entry'!H561= 7, "Two races or more", 'ES Data Entry'!H561= 8, "Unknown")</f>
        <v>#N/A</v>
      </c>
      <c r="I560" t="e" cm="1">
        <f t="array" ref="I560">_xlfn.IFS('ES Data Entry'!I561=1, "Hispanic/Latino", 'ES Data Entry'!I561=2, "Not Hispanic/Latino", 'ES Data Entry'!I561=3, "Other")</f>
        <v>#N/A</v>
      </c>
      <c r="J560" t="e" cm="1">
        <f t="array" ref="J560">_xlfn.IFS('ES Data Entry'!J561= 1, "Male", 'ES Data Entry'!J561= 2, "Female", 'ES Data Entry'!J561= 3, "Transgender Male", 'ES Data Entry'!J561= 4, "Transgender Female",'ES Data Entry'!J561= 5, "Non-binary", 'ES Data Entry'!J561= 6, "Other", 'ES Data Entry'!J561= 7, "Unknown")</f>
        <v>#N/A</v>
      </c>
      <c r="K560" s="180">
        <f>'ES Data Entry'!K561</f>
        <v>0</v>
      </c>
      <c r="L560" s="291" t="e">
        <f>'ES Data Entry'!#REF!</f>
        <v>#REF!</v>
      </c>
      <c r="M560" t="e">
        <f>'ES Raw Data'!N563</f>
        <v>#DIV/0!</v>
      </c>
      <c r="N560" t="e">
        <f>'ES Raw Data'!O563</f>
        <v>#DIV/0!</v>
      </c>
      <c r="O560" t="e">
        <f>'ES Raw Data'!P563</f>
        <v>#DIV/0!</v>
      </c>
      <c r="P560" t="e">
        <f>'ES Raw Data'!Q563</f>
        <v>#DIV/0!</v>
      </c>
      <c r="Q560" t="e">
        <f>'ES Raw Data'!R563</f>
        <v>#DIV/0!</v>
      </c>
      <c r="R560" t="e">
        <f>'ES Raw Data'!S563</f>
        <v>#DIV/0!</v>
      </c>
      <c r="S560" t="e">
        <f>'ES Raw Data'!T563</f>
        <v>#DIV/0!</v>
      </c>
      <c r="T560" t="e">
        <f>'ES Raw Data'!U563</f>
        <v>#DIV/0!</v>
      </c>
      <c r="U560" t="e">
        <f>'ES Raw Data'!V563</f>
        <v>#DIV/0!</v>
      </c>
      <c r="V560" t="e">
        <f>'ES Raw Data'!W563</f>
        <v>#DIV/0!</v>
      </c>
    </row>
    <row r="561" spans="1:22">
      <c r="A561">
        <f>'ES Data Entry'!D562</f>
        <v>0</v>
      </c>
      <c r="B561">
        <f>'ES Data Entry'!E562</f>
        <v>0</v>
      </c>
      <c r="C561">
        <f>'ES Data Entry'!F562</f>
        <v>0</v>
      </c>
      <c r="D561" s="180" t="e">
        <f>'ES Data Entry'!#REF!</f>
        <v>#REF!</v>
      </c>
      <c r="E561" t="str" cm="1">
        <f t="array" ref="E561">_xlfn.IFS('ES Data Entry'!G562=0,"Kindergarten",'ES Data Entry'!G562=1,"1st Grade",'ES Data Entry'!G562=2,"2nd Grade",'ES Data Entry'!G562=3,"3rd Grade",'ES Data Entry'!G562=4,"4th Grade",'ES Data Entry'!G562=5,"5th Grade")</f>
        <v>Kindergarten</v>
      </c>
      <c r="F561" t="e">
        <f>'ES Data Entry'!#REF!</f>
        <v>#REF!</v>
      </c>
      <c r="G561" t="e" cm="1">
        <f t="array" ref="G561">_xlfn.IFS('ES Data Entry'!L562=2, "Virtual", 'ES Data Entry'!L562=1, "In-person",'ES Data Entry'!L562=3, "Hybrid")</f>
        <v>#N/A</v>
      </c>
      <c r="H561" t="e" cm="1">
        <f t="array" ref="H561">_xlfn.IFS('ES Data Entry'!H562= 1, "American Indian/Alaskan Native", 'ES Data Entry'!H562= 2, "Asian", 'ES Data Entry'!H562= 3, "Native Hawaiian/Pacific Islander", 'ES Data Entry'!H562= 4, "Black/African American",'ES Data Entry'!H562= 5,  "White", 'ES Data Entry'!H562= 6, "Other", 'ES Data Entry'!H562= 7, "Two races or more", 'ES Data Entry'!H562= 8, "Unknown")</f>
        <v>#N/A</v>
      </c>
      <c r="I561" t="e" cm="1">
        <f t="array" ref="I561">_xlfn.IFS('ES Data Entry'!I562=1, "Hispanic/Latino", 'ES Data Entry'!I562=2, "Not Hispanic/Latino", 'ES Data Entry'!I562=3, "Other")</f>
        <v>#N/A</v>
      </c>
      <c r="J561" t="e" cm="1">
        <f t="array" ref="J561">_xlfn.IFS('ES Data Entry'!J562= 1, "Male", 'ES Data Entry'!J562= 2, "Female", 'ES Data Entry'!J562= 3, "Transgender Male", 'ES Data Entry'!J562= 4, "Transgender Female",'ES Data Entry'!J562= 5, "Non-binary", 'ES Data Entry'!J562= 6, "Other", 'ES Data Entry'!J562= 7, "Unknown")</f>
        <v>#N/A</v>
      </c>
      <c r="K561" s="180">
        <f>'ES Data Entry'!K562</f>
        <v>0</v>
      </c>
      <c r="L561" s="291" t="e">
        <f>'ES Data Entry'!#REF!</f>
        <v>#REF!</v>
      </c>
      <c r="M561" t="e">
        <f>'ES Raw Data'!N564</f>
        <v>#DIV/0!</v>
      </c>
      <c r="N561" t="e">
        <f>'ES Raw Data'!O564</f>
        <v>#DIV/0!</v>
      </c>
      <c r="O561" t="e">
        <f>'ES Raw Data'!P564</f>
        <v>#DIV/0!</v>
      </c>
      <c r="P561" t="e">
        <f>'ES Raw Data'!Q564</f>
        <v>#DIV/0!</v>
      </c>
      <c r="Q561" t="e">
        <f>'ES Raw Data'!R564</f>
        <v>#DIV/0!</v>
      </c>
      <c r="R561" t="e">
        <f>'ES Raw Data'!S564</f>
        <v>#DIV/0!</v>
      </c>
      <c r="S561" t="e">
        <f>'ES Raw Data'!T564</f>
        <v>#DIV/0!</v>
      </c>
      <c r="T561" t="e">
        <f>'ES Raw Data'!U564</f>
        <v>#DIV/0!</v>
      </c>
      <c r="U561" t="e">
        <f>'ES Raw Data'!V564</f>
        <v>#DIV/0!</v>
      </c>
      <c r="V561" t="e">
        <f>'ES Raw Data'!W564</f>
        <v>#DIV/0!</v>
      </c>
    </row>
    <row r="562" spans="1:22">
      <c r="A562">
        <f>'ES Data Entry'!D563</f>
        <v>0</v>
      </c>
      <c r="B562">
        <f>'ES Data Entry'!E563</f>
        <v>0</v>
      </c>
      <c r="C562">
        <f>'ES Data Entry'!F563</f>
        <v>0</v>
      </c>
      <c r="D562" s="180" t="e">
        <f>'ES Data Entry'!#REF!</f>
        <v>#REF!</v>
      </c>
      <c r="E562" t="str" cm="1">
        <f t="array" ref="E562">_xlfn.IFS('ES Data Entry'!G563=0,"Kindergarten",'ES Data Entry'!G563=1,"1st Grade",'ES Data Entry'!G563=2,"2nd Grade",'ES Data Entry'!G563=3,"3rd Grade",'ES Data Entry'!G563=4,"4th Grade",'ES Data Entry'!G563=5,"5th Grade")</f>
        <v>Kindergarten</v>
      </c>
      <c r="F562" t="e">
        <f>'ES Data Entry'!#REF!</f>
        <v>#REF!</v>
      </c>
      <c r="G562" t="e" cm="1">
        <f t="array" ref="G562">_xlfn.IFS('ES Data Entry'!L563=2, "Virtual", 'ES Data Entry'!L563=1, "In-person",'ES Data Entry'!L563=3, "Hybrid")</f>
        <v>#N/A</v>
      </c>
      <c r="H562" t="e" cm="1">
        <f t="array" ref="H562">_xlfn.IFS('ES Data Entry'!H563= 1, "American Indian/Alaskan Native", 'ES Data Entry'!H563= 2, "Asian", 'ES Data Entry'!H563= 3, "Native Hawaiian/Pacific Islander", 'ES Data Entry'!H563= 4, "Black/African American",'ES Data Entry'!H563= 5,  "White", 'ES Data Entry'!H563= 6, "Other", 'ES Data Entry'!H563= 7, "Two races or more", 'ES Data Entry'!H563= 8, "Unknown")</f>
        <v>#N/A</v>
      </c>
      <c r="I562" t="e" cm="1">
        <f t="array" ref="I562">_xlfn.IFS('ES Data Entry'!I563=1, "Hispanic/Latino", 'ES Data Entry'!I563=2, "Not Hispanic/Latino", 'ES Data Entry'!I563=3, "Other")</f>
        <v>#N/A</v>
      </c>
      <c r="J562" t="e" cm="1">
        <f t="array" ref="J562">_xlfn.IFS('ES Data Entry'!J563= 1, "Male", 'ES Data Entry'!J563= 2, "Female", 'ES Data Entry'!J563= 3, "Transgender Male", 'ES Data Entry'!J563= 4, "Transgender Female",'ES Data Entry'!J563= 5, "Non-binary", 'ES Data Entry'!J563= 6, "Other", 'ES Data Entry'!J563= 7, "Unknown")</f>
        <v>#N/A</v>
      </c>
      <c r="K562" s="180">
        <f>'ES Data Entry'!K563</f>
        <v>0</v>
      </c>
      <c r="L562" s="291" t="e">
        <f>'ES Data Entry'!#REF!</f>
        <v>#REF!</v>
      </c>
      <c r="M562" t="e">
        <f>'ES Raw Data'!N565</f>
        <v>#DIV/0!</v>
      </c>
      <c r="N562" t="e">
        <f>'ES Raw Data'!O565</f>
        <v>#DIV/0!</v>
      </c>
      <c r="O562" t="e">
        <f>'ES Raw Data'!P565</f>
        <v>#DIV/0!</v>
      </c>
      <c r="P562" t="e">
        <f>'ES Raw Data'!Q565</f>
        <v>#DIV/0!</v>
      </c>
      <c r="Q562" t="e">
        <f>'ES Raw Data'!R565</f>
        <v>#DIV/0!</v>
      </c>
      <c r="R562" t="e">
        <f>'ES Raw Data'!S565</f>
        <v>#DIV/0!</v>
      </c>
      <c r="S562" t="e">
        <f>'ES Raw Data'!T565</f>
        <v>#DIV/0!</v>
      </c>
      <c r="T562" t="e">
        <f>'ES Raw Data'!U565</f>
        <v>#DIV/0!</v>
      </c>
      <c r="U562" t="e">
        <f>'ES Raw Data'!V565</f>
        <v>#DIV/0!</v>
      </c>
      <c r="V562" t="e">
        <f>'ES Raw Data'!W565</f>
        <v>#DIV/0!</v>
      </c>
    </row>
    <row r="563" spans="1:22">
      <c r="A563">
        <f>'ES Data Entry'!D564</f>
        <v>0</v>
      </c>
      <c r="B563">
        <f>'ES Data Entry'!E564</f>
        <v>0</v>
      </c>
      <c r="C563">
        <f>'ES Data Entry'!F564</f>
        <v>0</v>
      </c>
      <c r="D563" s="180" t="e">
        <f>'ES Data Entry'!#REF!</f>
        <v>#REF!</v>
      </c>
      <c r="E563" t="str" cm="1">
        <f t="array" ref="E563">_xlfn.IFS('ES Data Entry'!G564=0,"Kindergarten",'ES Data Entry'!G564=1,"1st Grade",'ES Data Entry'!G564=2,"2nd Grade",'ES Data Entry'!G564=3,"3rd Grade",'ES Data Entry'!G564=4,"4th Grade",'ES Data Entry'!G564=5,"5th Grade")</f>
        <v>Kindergarten</v>
      </c>
      <c r="F563" t="e">
        <f>'ES Data Entry'!#REF!</f>
        <v>#REF!</v>
      </c>
      <c r="G563" t="e" cm="1">
        <f t="array" ref="G563">_xlfn.IFS('ES Data Entry'!L564=2, "Virtual", 'ES Data Entry'!L564=1, "In-person",'ES Data Entry'!L564=3, "Hybrid")</f>
        <v>#N/A</v>
      </c>
      <c r="H563" t="e" cm="1">
        <f t="array" ref="H563">_xlfn.IFS('ES Data Entry'!H564= 1, "American Indian/Alaskan Native", 'ES Data Entry'!H564= 2, "Asian", 'ES Data Entry'!H564= 3, "Native Hawaiian/Pacific Islander", 'ES Data Entry'!H564= 4, "Black/African American",'ES Data Entry'!H564= 5,  "White", 'ES Data Entry'!H564= 6, "Other", 'ES Data Entry'!H564= 7, "Two races or more", 'ES Data Entry'!H564= 8, "Unknown")</f>
        <v>#N/A</v>
      </c>
      <c r="I563" t="e" cm="1">
        <f t="array" ref="I563">_xlfn.IFS('ES Data Entry'!I564=1, "Hispanic/Latino", 'ES Data Entry'!I564=2, "Not Hispanic/Latino", 'ES Data Entry'!I564=3, "Other")</f>
        <v>#N/A</v>
      </c>
      <c r="J563" t="e" cm="1">
        <f t="array" ref="J563">_xlfn.IFS('ES Data Entry'!J564= 1, "Male", 'ES Data Entry'!J564= 2, "Female", 'ES Data Entry'!J564= 3, "Transgender Male", 'ES Data Entry'!J564= 4, "Transgender Female",'ES Data Entry'!J564= 5, "Non-binary", 'ES Data Entry'!J564= 6, "Other", 'ES Data Entry'!J564= 7, "Unknown")</f>
        <v>#N/A</v>
      </c>
      <c r="K563" s="180">
        <f>'ES Data Entry'!K564</f>
        <v>0</v>
      </c>
      <c r="L563" s="291" t="e">
        <f>'ES Data Entry'!#REF!</f>
        <v>#REF!</v>
      </c>
      <c r="M563" t="e">
        <f>'ES Raw Data'!N566</f>
        <v>#DIV/0!</v>
      </c>
      <c r="N563" t="e">
        <f>'ES Raw Data'!O566</f>
        <v>#DIV/0!</v>
      </c>
      <c r="O563" t="e">
        <f>'ES Raw Data'!P566</f>
        <v>#DIV/0!</v>
      </c>
      <c r="P563" t="e">
        <f>'ES Raw Data'!Q566</f>
        <v>#DIV/0!</v>
      </c>
      <c r="Q563" t="e">
        <f>'ES Raw Data'!R566</f>
        <v>#DIV/0!</v>
      </c>
      <c r="R563" t="e">
        <f>'ES Raw Data'!S566</f>
        <v>#DIV/0!</v>
      </c>
      <c r="S563" t="e">
        <f>'ES Raw Data'!T566</f>
        <v>#DIV/0!</v>
      </c>
      <c r="T563" t="e">
        <f>'ES Raw Data'!U566</f>
        <v>#DIV/0!</v>
      </c>
      <c r="U563" t="e">
        <f>'ES Raw Data'!V566</f>
        <v>#DIV/0!</v>
      </c>
      <c r="V563" t="e">
        <f>'ES Raw Data'!W566</f>
        <v>#DIV/0!</v>
      </c>
    </row>
    <row r="564" spans="1:22">
      <c r="A564">
        <f>'ES Data Entry'!D565</f>
        <v>0</v>
      </c>
      <c r="B564">
        <f>'ES Data Entry'!E565</f>
        <v>0</v>
      </c>
      <c r="C564">
        <f>'ES Data Entry'!F565</f>
        <v>0</v>
      </c>
      <c r="D564" s="180" t="e">
        <f>'ES Data Entry'!#REF!</f>
        <v>#REF!</v>
      </c>
      <c r="E564" t="str" cm="1">
        <f t="array" ref="E564">_xlfn.IFS('ES Data Entry'!G565=0,"Kindergarten",'ES Data Entry'!G565=1,"1st Grade",'ES Data Entry'!G565=2,"2nd Grade",'ES Data Entry'!G565=3,"3rd Grade",'ES Data Entry'!G565=4,"4th Grade",'ES Data Entry'!G565=5,"5th Grade")</f>
        <v>Kindergarten</v>
      </c>
      <c r="F564" t="e">
        <f>'ES Data Entry'!#REF!</f>
        <v>#REF!</v>
      </c>
      <c r="G564" t="e" cm="1">
        <f t="array" ref="G564">_xlfn.IFS('ES Data Entry'!L565=2, "Virtual", 'ES Data Entry'!L565=1, "In-person",'ES Data Entry'!L565=3, "Hybrid")</f>
        <v>#N/A</v>
      </c>
      <c r="H564" t="e" cm="1">
        <f t="array" ref="H564">_xlfn.IFS('ES Data Entry'!H565= 1, "American Indian/Alaskan Native", 'ES Data Entry'!H565= 2, "Asian", 'ES Data Entry'!H565= 3, "Native Hawaiian/Pacific Islander", 'ES Data Entry'!H565= 4, "Black/African American",'ES Data Entry'!H565= 5,  "White", 'ES Data Entry'!H565= 6, "Other", 'ES Data Entry'!H565= 7, "Two races or more", 'ES Data Entry'!H565= 8, "Unknown")</f>
        <v>#N/A</v>
      </c>
      <c r="I564" t="e" cm="1">
        <f t="array" ref="I564">_xlfn.IFS('ES Data Entry'!I565=1, "Hispanic/Latino", 'ES Data Entry'!I565=2, "Not Hispanic/Latino", 'ES Data Entry'!I565=3, "Other")</f>
        <v>#N/A</v>
      </c>
      <c r="J564" t="e" cm="1">
        <f t="array" ref="J564">_xlfn.IFS('ES Data Entry'!J565= 1, "Male", 'ES Data Entry'!J565= 2, "Female", 'ES Data Entry'!J565= 3, "Transgender Male", 'ES Data Entry'!J565= 4, "Transgender Female",'ES Data Entry'!J565= 5, "Non-binary", 'ES Data Entry'!J565= 6, "Other", 'ES Data Entry'!J565= 7, "Unknown")</f>
        <v>#N/A</v>
      </c>
      <c r="K564" s="180">
        <f>'ES Data Entry'!K565</f>
        <v>0</v>
      </c>
      <c r="L564" s="291" t="e">
        <f>'ES Data Entry'!#REF!</f>
        <v>#REF!</v>
      </c>
      <c r="M564" t="e">
        <f>'ES Raw Data'!N567</f>
        <v>#DIV/0!</v>
      </c>
      <c r="N564" t="e">
        <f>'ES Raw Data'!O567</f>
        <v>#DIV/0!</v>
      </c>
      <c r="O564" t="e">
        <f>'ES Raw Data'!P567</f>
        <v>#DIV/0!</v>
      </c>
      <c r="P564" t="e">
        <f>'ES Raw Data'!Q567</f>
        <v>#DIV/0!</v>
      </c>
      <c r="Q564" t="e">
        <f>'ES Raw Data'!R567</f>
        <v>#DIV/0!</v>
      </c>
      <c r="R564" t="e">
        <f>'ES Raw Data'!S567</f>
        <v>#DIV/0!</v>
      </c>
      <c r="S564" t="e">
        <f>'ES Raw Data'!T567</f>
        <v>#DIV/0!</v>
      </c>
      <c r="T564" t="e">
        <f>'ES Raw Data'!U567</f>
        <v>#DIV/0!</v>
      </c>
      <c r="U564" t="e">
        <f>'ES Raw Data'!V567</f>
        <v>#DIV/0!</v>
      </c>
      <c r="V564" t="e">
        <f>'ES Raw Data'!W567</f>
        <v>#DIV/0!</v>
      </c>
    </row>
    <row r="565" spans="1:22">
      <c r="A565">
        <f>'ES Data Entry'!D566</f>
        <v>0</v>
      </c>
      <c r="B565">
        <f>'ES Data Entry'!E566</f>
        <v>0</v>
      </c>
      <c r="C565">
        <f>'ES Data Entry'!F566</f>
        <v>0</v>
      </c>
      <c r="D565" s="180" t="e">
        <f>'ES Data Entry'!#REF!</f>
        <v>#REF!</v>
      </c>
      <c r="E565" t="str" cm="1">
        <f t="array" ref="E565">_xlfn.IFS('ES Data Entry'!G566=0,"Kindergarten",'ES Data Entry'!G566=1,"1st Grade",'ES Data Entry'!G566=2,"2nd Grade",'ES Data Entry'!G566=3,"3rd Grade",'ES Data Entry'!G566=4,"4th Grade",'ES Data Entry'!G566=5,"5th Grade")</f>
        <v>Kindergarten</v>
      </c>
      <c r="F565" t="e">
        <f>'ES Data Entry'!#REF!</f>
        <v>#REF!</v>
      </c>
      <c r="G565" t="e" cm="1">
        <f t="array" ref="G565">_xlfn.IFS('ES Data Entry'!L566=2, "Virtual", 'ES Data Entry'!L566=1, "In-person",'ES Data Entry'!L566=3, "Hybrid")</f>
        <v>#N/A</v>
      </c>
      <c r="H565" t="e" cm="1">
        <f t="array" ref="H565">_xlfn.IFS('ES Data Entry'!H566= 1, "American Indian/Alaskan Native", 'ES Data Entry'!H566= 2, "Asian", 'ES Data Entry'!H566= 3, "Native Hawaiian/Pacific Islander", 'ES Data Entry'!H566= 4, "Black/African American",'ES Data Entry'!H566= 5,  "White", 'ES Data Entry'!H566= 6, "Other", 'ES Data Entry'!H566= 7, "Two races or more", 'ES Data Entry'!H566= 8, "Unknown")</f>
        <v>#N/A</v>
      </c>
      <c r="I565" t="e" cm="1">
        <f t="array" ref="I565">_xlfn.IFS('ES Data Entry'!I566=1, "Hispanic/Latino", 'ES Data Entry'!I566=2, "Not Hispanic/Latino", 'ES Data Entry'!I566=3, "Other")</f>
        <v>#N/A</v>
      </c>
      <c r="J565" t="e" cm="1">
        <f t="array" ref="J565">_xlfn.IFS('ES Data Entry'!J566= 1, "Male", 'ES Data Entry'!J566= 2, "Female", 'ES Data Entry'!J566= 3, "Transgender Male", 'ES Data Entry'!J566= 4, "Transgender Female",'ES Data Entry'!J566= 5, "Non-binary", 'ES Data Entry'!J566= 6, "Other", 'ES Data Entry'!J566= 7, "Unknown")</f>
        <v>#N/A</v>
      </c>
      <c r="K565" s="180">
        <f>'ES Data Entry'!K566</f>
        <v>0</v>
      </c>
      <c r="L565" s="291" t="e">
        <f>'ES Data Entry'!#REF!</f>
        <v>#REF!</v>
      </c>
      <c r="M565" t="e">
        <f>'ES Raw Data'!N568</f>
        <v>#DIV/0!</v>
      </c>
      <c r="N565" t="e">
        <f>'ES Raw Data'!O568</f>
        <v>#DIV/0!</v>
      </c>
      <c r="O565" t="e">
        <f>'ES Raw Data'!P568</f>
        <v>#DIV/0!</v>
      </c>
      <c r="P565" t="e">
        <f>'ES Raw Data'!Q568</f>
        <v>#DIV/0!</v>
      </c>
      <c r="Q565" t="e">
        <f>'ES Raw Data'!R568</f>
        <v>#DIV/0!</v>
      </c>
      <c r="R565" t="e">
        <f>'ES Raw Data'!S568</f>
        <v>#DIV/0!</v>
      </c>
      <c r="S565" t="e">
        <f>'ES Raw Data'!T568</f>
        <v>#DIV/0!</v>
      </c>
      <c r="T565" t="e">
        <f>'ES Raw Data'!U568</f>
        <v>#DIV/0!</v>
      </c>
      <c r="U565" t="e">
        <f>'ES Raw Data'!V568</f>
        <v>#DIV/0!</v>
      </c>
      <c r="V565" t="e">
        <f>'ES Raw Data'!W568</f>
        <v>#DIV/0!</v>
      </c>
    </row>
    <row r="566" spans="1:22">
      <c r="A566">
        <f>'ES Data Entry'!D567</f>
        <v>0</v>
      </c>
      <c r="B566">
        <f>'ES Data Entry'!E567</f>
        <v>0</v>
      </c>
      <c r="C566">
        <f>'ES Data Entry'!F567</f>
        <v>0</v>
      </c>
      <c r="D566" s="180" t="e">
        <f>'ES Data Entry'!#REF!</f>
        <v>#REF!</v>
      </c>
      <c r="E566" t="str" cm="1">
        <f t="array" ref="E566">_xlfn.IFS('ES Data Entry'!G567=0,"Kindergarten",'ES Data Entry'!G567=1,"1st Grade",'ES Data Entry'!G567=2,"2nd Grade",'ES Data Entry'!G567=3,"3rd Grade",'ES Data Entry'!G567=4,"4th Grade",'ES Data Entry'!G567=5,"5th Grade")</f>
        <v>Kindergarten</v>
      </c>
      <c r="F566" t="e">
        <f>'ES Data Entry'!#REF!</f>
        <v>#REF!</v>
      </c>
      <c r="G566" t="e" cm="1">
        <f t="array" ref="G566">_xlfn.IFS('ES Data Entry'!L567=2, "Virtual", 'ES Data Entry'!L567=1, "In-person",'ES Data Entry'!L567=3, "Hybrid")</f>
        <v>#N/A</v>
      </c>
      <c r="H566" t="e" cm="1">
        <f t="array" ref="H566">_xlfn.IFS('ES Data Entry'!H567= 1, "American Indian/Alaskan Native", 'ES Data Entry'!H567= 2, "Asian", 'ES Data Entry'!H567= 3, "Native Hawaiian/Pacific Islander", 'ES Data Entry'!H567= 4, "Black/African American",'ES Data Entry'!H567= 5,  "White", 'ES Data Entry'!H567= 6, "Other", 'ES Data Entry'!H567= 7, "Two races or more", 'ES Data Entry'!H567= 8, "Unknown")</f>
        <v>#N/A</v>
      </c>
      <c r="I566" t="e" cm="1">
        <f t="array" ref="I566">_xlfn.IFS('ES Data Entry'!I567=1, "Hispanic/Latino", 'ES Data Entry'!I567=2, "Not Hispanic/Latino", 'ES Data Entry'!I567=3, "Other")</f>
        <v>#N/A</v>
      </c>
      <c r="J566" t="e" cm="1">
        <f t="array" ref="J566">_xlfn.IFS('ES Data Entry'!J567= 1, "Male", 'ES Data Entry'!J567= 2, "Female", 'ES Data Entry'!J567= 3, "Transgender Male", 'ES Data Entry'!J567= 4, "Transgender Female",'ES Data Entry'!J567= 5, "Non-binary", 'ES Data Entry'!J567= 6, "Other", 'ES Data Entry'!J567= 7, "Unknown")</f>
        <v>#N/A</v>
      </c>
      <c r="K566" s="180">
        <f>'ES Data Entry'!K567</f>
        <v>0</v>
      </c>
      <c r="L566" s="291" t="e">
        <f>'ES Data Entry'!#REF!</f>
        <v>#REF!</v>
      </c>
      <c r="M566" t="e">
        <f>'ES Raw Data'!N569</f>
        <v>#DIV/0!</v>
      </c>
      <c r="N566" t="e">
        <f>'ES Raw Data'!O569</f>
        <v>#DIV/0!</v>
      </c>
      <c r="O566" t="e">
        <f>'ES Raw Data'!P569</f>
        <v>#DIV/0!</v>
      </c>
      <c r="P566" t="e">
        <f>'ES Raw Data'!Q569</f>
        <v>#DIV/0!</v>
      </c>
      <c r="Q566" t="e">
        <f>'ES Raw Data'!R569</f>
        <v>#DIV/0!</v>
      </c>
      <c r="R566" t="e">
        <f>'ES Raw Data'!S569</f>
        <v>#DIV/0!</v>
      </c>
      <c r="S566" t="e">
        <f>'ES Raw Data'!T569</f>
        <v>#DIV/0!</v>
      </c>
      <c r="T566" t="e">
        <f>'ES Raw Data'!U569</f>
        <v>#DIV/0!</v>
      </c>
      <c r="U566" t="e">
        <f>'ES Raw Data'!V569</f>
        <v>#DIV/0!</v>
      </c>
      <c r="V566" t="e">
        <f>'ES Raw Data'!W569</f>
        <v>#DIV/0!</v>
      </c>
    </row>
    <row r="567" spans="1:22">
      <c r="A567">
        <f>'ES Data Entry'!D568</f>
        <v>0</v>
      </c>
      <c r="B567">
        <f>'ES Data Entry'!E568</f>
        <v>0</v>
      </c>
      <c r="C567">
        <f>'ES Data Entry'!F568</f>
        <v>0</v>
      </c>
      <c r="D567" s="180" t="e">
        <f>'ES Data Entry'!#REF!</f>
        <v>#REF!</v>
      </c>
      <c r="E567" t="str" cm="1">
        <f t="array" ref="E567">_xlfn.IFS('ES Data Entry'!G568=0,"Kindergarten",'ES Data Entry'!G568=1,"1st Grade",'ES Data Entry'!G568=2,"2nd Grade",'ES Data Entry'!G568=3,"3rd Grade",'ES Data Entry'!G568=4,"4th Grade",'ES Data Entry'!G568=5,"5th Grade")</f>
        <v>Kindergarten</v>
      </c>
      <c r="F567" t="e">
        <f>'ES Data Entry'!#REF!</f>
        <v>#REF!</v>
      </c>
      <c r="G567" t="e" cm="1">
        <f t="array" ref="G567">_xlfn.IFS('ES Data Entry'!L568=2, "Virtual", 'ES Data Entry'!L568=1, "In-person",'ES Data Entry'!L568=3, "Hybrid")</f>
        <v>#N/A</v>
      </c>
      <c r="H567" t="e" cm="1">
        <f t="array" ref="H567">_xlfn.IFS('ES Data Entry'!H568= 1, "American Indian/Alaskan Native", 'ES Data Entry'!H568= 2, "Asian", 'ES Data Entry'!H568= 3, "Native Hawaiian/Pacific Islander", 'ES Data Entry'!H568= 4, "Black/African American",'ES Data Entry'!H568= 5,  "White", 'ES Data Entry'!H568= 6, "Other", 'ES Data Entry'!H568= 7, "Two races or more", 'ES Data Entry'!H568= 8, "Unknown")</f>
        <v>#N/A</v>
      </c>
      <c r="I567" t="e" cm="1">
        <f t="array" ref="I567">_xlfn.IFS('ES Data Entry'!I568=1, "Hispanic/Latino", 'ES Data Entry'!I568=2, "Not Hispanic/Latino", 'ES Data Entry'!I568=3, "Other")</f>
        <v>#N/A</v>
      </c>
      <c r="J567" t="e" cm="1">
        <f t="array" ref="J567">_xlfn.IFS('ES Data Entry'!J568= 1, "Male", 'ES Data Entry'!J568= 2, "Female", 'ES Data Entry'!J568= 3, "Transgender Male", 'ES Data Entry'!J568= 4, "Transgender Female",'ES Data Entry'!J568= 5, "Non-binary", 'ES Data Entry'!J568= 6, "Other", 'ES Data Entry'!J568= 7, "Unknown")</f>
        <v>#N/A</v>
      </c>
      <c r="K567" s="180">
        <f>'ES Data Entry'!K568</f>
        <v>0</v>
      </c>
      <c r="L567" s="291" t="e">
        <f>'ES Data Entry'!#REF!</f>
        <v>#REF!</v>
      </c>
      <c r="M567" t="e">
        <f>'ES Raw Data'!N570</f>
        <v>#DIV/0!</v>
      </c>
      <c r="N567" t="e">
        <f>'ES Raw Data'!O570</f>
        <v>#DIV/0!</v>
      </c>
      <c r="O567" t="e">
        <f>'ES Raw Data'!P570</f>
        <v>#DIV/0!</v>
      </c>
      <c r="P567" t="e">
        <f>'ES Raw Data'!Q570</f>
        <v>#DIV/0!</v>
      </c>
      <c r="Q567" t="e">
        <f>'ES Raw Data'!R570</f>
        <v>#DIV/0!</v>
      </c>
      <c r="R567" t="e">
        <f>'ES Raw Data'!S570</f>
        <v>#DIV/0!</v>
      </c>
      <c r="S567" t="e">
        <f>'ES Raw Data'!T570</f>
        <v>#DIV/0!</v>
      </c>
      <c r="T567" t="e">
        <f>'ES Raw Data'!U570</f>
        <v>#DIV/0!</v>
      </c>
      <c r="U567" t="e">
        <f>'ES Raw Data'!V570</f>
        <v>#DIV/0!</v>
      </c>
      <c r="V567" t="e">
        <f>'ES Raw Data'!W570</f>
        <v>#DIV/0!</v>
      </c>
    </row>
    <row r="568" spans="1:22">
      <c r="A568">
        <f>'ES Data Entry'!D569</f>
        <v>0</v>
      </c>
      <c r="B568">
        <f>'ES Data Entry'!E569</f>
        <v>0</v>
      </c>
      <c r="C568">
        <f>'ES Data Entry'!F569</f>
        <v>0</v>
      </c>
      <c r="D568" s="180" t="e">
        <f>'ES Data Entry'!#REF!</f>
        <v>#REF!</v>
      </c>
      <c r="E568" t="str" cm="1">
        <f t="array" ref="E568">_xlfn.IFS('ES Data Entry'!G569=0,"Kindergarten",'ES Data Entry'!G569=1,"1st Grade",'ES Data Entry'!G569=2,"2nd Grade",'ES Data Entry'!G569=3,"3rd Grade",'ES Data Entry'!G569=4,"4th Grade",'ES Data Entry'!G569=5,"5th Grade")</f>
        <v>Kindergarten</v>
      </c>
      <c r="F568" t="e">
        <f>'ES Data Entry'!#REF!</f>
        <v>#REF!</v>
      </c>
      <c r="G568" t="e" cm="1">
        <f t="array" ref="G568">_xlfn.IFS('ES Data Entry'!L569=2, "Virtual", 'ES Data Entry'!L569=1, "In-person",'ES Data Entry'!L569=3, "Hybrid")</f>
        <v>#N/A</v>
      </c>
      <c r="H568" t="e" cm="1">
        <f t="array" ref="H568">_xlfn.IFS('ES Data Entry'!H569= 1, "American Indian/Alaskan Native", 'ES Data Entry'!H569= 2, "Asian", 'ES Data Entry'!H569= 3, "Native Hawaiian/Pacific Islander", 'ES Data Entry'!H569= 4, "Black/African American",'ES Data Entry'!H569= 5,  "White", 'ES Data Entry'!H569= 6, "Other", 'ES Data Entry'!H569= 7, "Two races or more", 'ES Data Entry'!H569= 8, "Unknown")</f>
        <v>#N/A</v>
      </c>
      <c r="I568" t="e" cm="1">
        <f t="array" ref="I568">_xlfn.IFS('ES Data Entry'!I569=1, "Hispanic/Latino", 'ES Data Entry'!I569=2, "Not Hispanic/Latino", 'ES Data Entry'!I569=3, "Other")</f>
        <v>#N/A</v>
      </c>
      <c r="J568" t="e" cm="1">
        <f t="array" ref="J568">_xlfn.IFS('ES Data Entry'!J569= 1, "Male", 'ES Data Entry'!J569= 2, "Female", 'ES Data Entry'!J569= 3, "Transgender Male", 'ES Data Entry'!J569= 4, "Transgender Female",'ES Data Entry'!J569= 5, "Non-binary", 'ES Data Entry'!J569= 6, "Other", 'ES Data Entry'!J569= 7, "Unknown")</f>
        <v>#N/A</v>
      </c>
      <c r="K568" s="180">
        <f>'ES Data Entry'!K569</f>
        <v>0</v>
      </c>
      <c r="L568" s="291" t="e">
        <f>'ES Data Entry'!#REF!</f>
        <v>#REF!</v>
      </c>
      <c r="M568" t="e">
        <f>'ES Raw Data'!N571</f>
        <v>#DIV/0!</v>
      </c>
      <c r="N568" t="e">
        <f>'ES Raw Data'!O571</f>
        <v>#DIV/0!</v>
      </c>
      <c r="O568" t="e">
        <f>'ES Raw Data'!P571</f>
        <v>#DIV/0!</v>
      </c>
      <c r="P568" t="e">
        <f>'ES Raw Data'!Q571</f>
        <v>#DIV/0!</v>
      </c>
      <c r="Q568" t="e">
        <f>'ES Raw Data'!R571</f>
        <v>#DIV/0!</v>
      </c>
      <c r="R568" t="e">
        <f>'ES Raw Data'!S571</f>
        <v>#DIV/0!</v>
      </c>
      <c r="S568" t="e">
        <f>'ES Raw Data'!T571</f>
        <v>#DIV/0!</v>
      </c>
      <c r="T568" t="e">
        <f>'ES Raw Data'!U571</f>
        <v>#DIV/0!</v>
      </c>
      <c r="U568" t="e">
        <f>'ES Raw Data'!V571</f>
        <v>#DIV/0!</v>
      </c>
      <c r="V568" t="e">
        <f>'ES Raw Data'!W571</f>
        <v>#DIV/0!</v>
      </c>
    </row>
    <row r="569" spans="1:22">
      <c r="A569">
        <f>'ES Data Entry'!D570</f>
        <v>0</v>
      </c>
      <c r="B569">
        <f>'ES Data Entry'!E570</f>
        <v>0</v>
      </c>
      <c r="C569">
        <f>'ES Data Entry'!F570</f>
        <v>0</v>
      </c>
      <c r="D569" s="180" t="e">
        <f>'ES Data Entry'!#REF!</f>
        <v>#REF!</v>
      </c>
      <c r="E569" t="str" cm="1">
        <f t="array" ref="E569">_xlfn.IFS('ES Data Entry'!G570=0,"Kindergarten",'ES Data Entry'!G570=1,"1st Grade",'ES Data Entry'!G570=2,"2nd Grade",'ES Data Entry'!G570=3,"3rd Grade",'ES Data Entry'!G570=4,"4th Grade",'ES Data Entry'!G570=5,"5th Grade")</f>
        <v>Kindergarten</v>
      </c>
      <c r="F569" t="e">
        <f>'ES Data Entry'!#REF!</f>
        <v>#REF!</v>
      </c>
      <c r="G569" t="e" cm="1">
        <f t="array" ref="G569">_xlfn.IFS('ES Data Entry'!L570=2, "Virtual", 'ES Data Entry'!L570=1, "In-person",'ES Data Entry'!L570=3, "Hybrid")</f>
        <v>#N/A</v>
      </c>
      <c r="H569" t="e" cm="1">
        <f t="array" ref="H569">_xlfn.IFS('ES Data Entry'!H570= 1, "American Indian/Alaskan Native", 'ES Data Entry'!H570= 2, "Asian", 'ES Data Entry'!H570= 3, "Native Hawaiian/Pacific Islander", 'ES Data Entry'!H570= 4, "Black/African American",'ES Data Entry'!H570= 5,  "White", 'ES Data Entry'!H570= 6, "Other", 'ES Data Entry'!H570= 7, "Two races or more", 'ES Data Entry'!H570= 8, "Unknown")</f>
        <v>#N/A</v>
      </c>
      <c r="I569" t="e" cm="1">
        <f t="array" ref="I569">_xlfn.IFS('ES Data Entry'!I570=1, "Hispanic/Latino", 'ES Data Entry'!I570=2, "Not Hispanic/Latino", 'ES Data Entry'!I570=3, "Other")</f>
        <v>#N/A</v>
      </c>
      <c r="J569" t="e" cm="1">
        <f t="array" ref="J569">_xlfn.IFS('ES Data Entry'!J570= 1, "Male", 'ES Data Entry'!J570= 2, "Female", 'ES Data Entry'!J570= 3, "Transgender Male", 'ES Data Entry'!J570= 4, "Transgender Female",'ES Data Entry'!J570= 5, "Non-binary", 'ES Data Entry'!J570= 6, "Other", 'ES Data Entry'!J570= 7, "Unknown")</f>
        <v>#N/A</v>
      </c>
      <c r="K569" s="180">
        <f>'ES Data Entry'!K570</f>
        <v>0</v>
      </c>
      <c r="L569" s="291" t="e">
        <f>'ES Data Entry'!#REF!</f>
        <v>#REF!</v>
      </c>
      <c r="M569" t="e">
        <f>'ES Raw Data'!N572</f>
        <v>#DIV/0!</v>
      </c>
      <c r="N569" t="e">
        <f>'ES Raw Data'!O572</f>
        <v>#DIV/0!</v>
      </c>
      <c r="O569" t="e">
        <f>'ES Raw Data'!P572</f>
        <v>#DIV/0!</v>
      </c>
      <c r="P569" t="e">
        <f>'ES Raw Data'!Q572</f>
        <v>#DIV/0!</v>
      </c>
      <c r="Q569" t="e">
        <f>'ES Raw Data'!R572</f>
        <v>#DIV/0!</v>
      </c>
      <c r="R569" t="e">
        <f>'ES Raw Data'!S572</f>
        <v>#DIV/0!</v>
      </c>
      <c r="S569" t="e">
        <f>'ES Raw Data'!T572</f>
        <v>#DIV/0!</v>
      </c>
      <c r="T569" t="e">
        <f>'ES Raw Data'!U572</f>
        <v>#DIV/0!</v>
      </c>
      <c r="U569" t="e">
        <f>'ES Raw Data'!V572</f>
        <v>#DIV/0!</v>
      </c>
      <c r="V569" t="e">
        <f>'ES Raw Data'!W572</f>
        <v>#DIV/0!</v>
      </c>
    </row>
    <row r="570" spans="1:22">
      <c r="A570">
        <f>'ES Data Entry'!D571</f>
        <v>0</v>
      </c>
      <c r="B570">
        <f>'ES Data Entry'!E571</f>
        <v>0</v>
      </c>
      <c r="C570">
        <f>'ES Data Entry'!F571</f>
        <v>0</v>
      </c>
      <c r="D570" s="180" t="e">
        <f>'ES Data Entry'!#REF!</f>
        <v>#REF!</v>
      </c>
      <c r="E570" t="str" cm="1">
        <f t="array" ref="E570">_xlfn.IFS('ES Data Entry'!G571=0,"Kindergarten",'ES Data Entry'!G571=1,"1st Grade",'ES Data Entry'!G571=2,"2nd Grade",'ES Data Entry'!G571=3,"3rd Grade",'ES Data Entry'!G571=4,"4th Grade",'ES Data Entry'!G571=5,"5th Grade")</f>
        <v>Kindergarten</v>
      </c>
      <c r="F570" t="e">
        <f>'ES Data Entry'!#REF!</f>
        <v>#REF!</v>
      </c>
      <c r="G570" t="e" cm="1">
        <f t="array" ref="G570">_xlfn.IFS('ES Data Entry'!L571=2, "Virtual", 'ES Data Entry'!L571=1, "In-person",'ES Data Entry'!L571=3, "Hybrid")</f>
        <v>#N/A</v>
      </c>
      <c r="H570" t="e" cm="1">
        <f t="array" ref="H570">_xlfn.IFS('ES Data Entry'!H571= 1, "American Indian/Alaskan Native", 'ES Data Entry'!H571= 2, "Asian", 'ES Data Entry'!H571= 3, "Native Hawaiian/Pacific Islander", 'ES Data Entry'!H571= 4, "Black/African American",'ES Data Entry'!H571= 5,  "White", 'ES Data Entry'!H571= 6, "Other", 'ES Data Entry'!H571= 7, "Two races or more", 'ES Data Entry'!H571= 8, "Unknown")</f>
        <v>#N/A</v>
      </c>
      <c r="I570" t="e" cm="1">
        <f t="array" ref="I570">_xlfn.IFS('ES Data Entry'!I571=1, "Hispanic/Latino", 'ES Data Entry'!I571=2, "Not Hispanic/Latino", 'ES Data Entry'!I571=3, "Other")</f>
        <v>#N/A</v>
      </c>
      <c r="J570" t="e" cm="1">
        <f t="array" ref="J570">_xlfn.IFS('ES Data Entry'!J571= 1, "Male", 'ES Data Entry'!J571= 2, "Female", 'ES Data Entry'!J571= 3, "Transgender Male", 'ES Data Entry'!J571= 4, "Transgender Female",'ES Data Entry'!J571= 5, "Non-binary", 'ES Data Entry'!J571= 6, "Other", 'ES Data Entry'!J571= 7, "Unknown")</f>
        <v>#N/A</v>
      </c>
      <c r="K570" s="180">
        <f>'ES Data Entry'!K571</f>
        <v>0</v>
      </c>
      <c r="L570" s="291" t="e">
        <f>'ES Data Entry'!#REF!</f>
        <v>#REF!</v>
      </c>
      <c r="M570" t="e">
        <f>'ES Raw Data'!N573</f>
        <v>#DIV/0!</v>
      </c>
      <c r="N570" t="e">
        <f>'ES Raw Data'!O573</f>
        <v>#DIV/0!</v>
      </c>
      <c r="O570" t="e">
        <f>'ES Raw Data'!P573</f>
        <v>#DIV/0!</v>
      </c>
      <c r="P570" t="e">
        <f>'ES Raw Data'!Q573</f>
        <v>#DIV/0!</v>
      </c>
      <c r="Q570" t="e">
        <f>'ES Raw Data'!R573</f>
        <v>#DIV/0!</v>
      </c>
      <c r="R570" t="e">
        <f>'ES Raw Data'!S573</f>
        <v>#DIV/0!</v>
      </c>
      <c r="S570" t="e">
        <f>'ES Raw Data'!T573</f>
        <v>#DIV/0!</v>
      </c>
      <c r="T570" t="e">
        <f>'ES Raw Data'!U573</f>
        <v>#DIV/0!</v>
      </c>
      <c r="U570" t="e">
        <f>'ES Raw Data'!V573</f>
        <v>#DIV/0!</v>
      </c>
      <c r="V570" t="e">
        <f>'ES Raw Data'!W573</f>
        <v>#DIV/0!</v>
      </c>
    </row>
    <row r="571" spans="1:22">
      <c r="A571">
        <f>'ES Data Entry'!D572</f>
        <v>0</v>
      </c>
      <c r="B571">
        <f>'ES Data Entry'!E572</f>
        <v>0</v>
      </c>
      <c r="C571">
        <f>'ES Data Entry'!F572</f>
        <v>0</v>
      </c>
      <c r="D571" s="180" t="e">
        <f>'ES Data Entry'!#REF!</f>
        <v>#REF!</v>
      </c>
      <c r="E571" t="str" cm="1">
        <f t="array" ref="E571">_xlfn.IFS('ES Data Entry'!G572=0,"Kindergarten",'ES Data Entry'!G572=1,"1st Grade",'ES Data Entry'!G572=2,"2nd Grade",'ES Data Entry'!G572=3,"3rd Grade",'ES Data Entry'!G572=4,"4th Grade",'ES Data Entry'!G572=5,"5th Grade")</f>
        <v>Kindergarten</v>
      </c>
      <c r="F571" t="e">
        <f>'ES Data Entry'!#REF!</f>
        <v>#REF!</v>
      </c>
      <c r="G571" t="e" cm="1">
        <f t="array" ref="G571">_xlfn.IFS('ES Data Entry'!L572=2, "Virtual", 'ES Data Entry'!L572=1, "In-person",'ES Data Entry'!L572=3, "Hybrid")</f>
        <v>#N/A</v>
      </c>
      <c r="H571" t="e" cm="1">
        <f t="array" ref="H571">_xlfn.IFS('ES Data Entry'!H572= 1, "American Indian/Alaskan Native", 'ES Data Entry'!H572= 2, "Asian", 'ES Data Entry'!H572= 3, "Native Hawaiian/Pacific Islander", 'ES Data Entry'!H572= 4, "Black/African American",'ES Data Entry'!H572= 5,  "White", 'ES Data Entry'!H572= 6, "Other", 'ES Data Entry'!H572= 7, "Two races or more", 'ES Data Entry'!H572= 8, "Unknown")</f>
        <v>#N/A</v>
      </c>
      <c r="I571" t="e" cm="1">
        <f t="array" ref="I571">_xlfn.IFS('ES Data Entry'!I572=1, "Hispanic/Latino", 'ES Data Entry'!I572=2, "Not Hispanic/Latino", 'ES Data Entry'!I572=3, "Other")</f>
        <v>#N/A</v>
      </c>
      <c r="J571" t="e" cm="1">
        <f t="array" ref="J571">_xlfn.IFS('ES Data Entry'!J572= 1, "Male", 'ES Data Entry'!J572= 2, "Female", 'ES Data Entry'!J572= 3, "Transgender Male", 'ES Data Entry'!J572= 4, "Transgender Female",'ES Data Entry'!J572= 5, "Non-binary", 'ES Data Entry'!J572= 6, "Other", 'ES Data Entry'!J572= 7, "Unknown")</f>
        <v>#N/A</v>
      </c>
      <c r="K571" s="180">
        <f>'ES Data Entry'!K572</f>
        <v>0</v>
      </c>
      <c r="L571" s="291" t="e">
        <f>'ES Data Entry'!#REF!</f>
        <v>#REF!</v>
      </c>
      <c r="M571" t="e">
        <f>'ES Raw Data'!N574</f>
        <v>#DIV/0!</v>
      </c>
      <c r="N571" t="e">
        <f>'ES Raw Data'!O574</f>
        <v>#DIV/0!</v>
      </c>
      <c r="O571" t="e">
        <f>'ES Raw Data'!P574</f>
        <v>#DIV/0!</v>
      </c>
      <c r="P571" t="e">
        <f>'ES Raw Data'!Q574</f>
        <v>#DIV/0!</v>
      </c>
      <c r="Q571" t="e">
        <f>'ES Raw Data'!R574</f>
        <v>#DIV/0!</v>
      </c>
      <c r="R571" t="e">
        <f>'ES Raw Data'!S574</f>
        <v>#DIV/0!</v>
      </c>
      <c r="S571" t="e">
        <f>'ES Raw Data'!T574</f>
        <v>#DIV/0!</v>
      </c>
      <c r="T571" t="e">
        <f>'ES Raw Data'!U574</f>
        <v>#DIV/0!</v>
      </c>
      <c r="U571" t="e">
        <f>'ES Raw Data'!V574</f>
        <v>#DIV/0!</v>
      </c>
      <c r="V571" t="e">
        <f>'ES Raw Data'!W574</f>
        <v>#DIV/0!</v>
      </c>
    </row>
    <row r="572" spans="1:22">
      <c r="A572">
        <f>'ES Data Entry'!D573</f>
        <v>0</v>
      </c>
      <c r="B572">
        <f>'ES Data Entry'!E573</f>
        <v>0</v>
      </c>
      <c r="C572">
        <f>'ES Data Entry'!F573</f>
        <v>0</v>
      </c>
      <c r="D572" s="180" t="e">
        <f>'ES Data Entry'!#REF!</f>
        <v>#REF!</v>
      </c>
      <c r="E572" t="str" cm="1">
        <f t="array" ref="E572">_xlfn.IFS('ES Data Entry'!G573=0,"Kindergarten",'ES Data Entry'!G573=1,"1st Grade",'ES Data Entry'!G573=2,"2nd Grade",'ES Data Entry'!G573=3,"3rd Grade",'ES Data Entry'!G573=4,"4th Grade",'ES Data Entry'!G573=5,"5th Grade")</f>
        <v>Kindergarten</v>
      </c>
      <c r="F572" t="e">
        <f>'ES Data Entry'!#REF!</f>
        <v>#REF!</v>
      </c>
      <c r="G572" t="e" cm="1">
        <f t="array" ref="G572">_xlfn.IFS('ES Data Entry'!L573=2, "Virtual", 'ES Data Entry'!L573=1, "In-person",'ES Data Entry'!L573=3, "Hybrid")</f>
        <v>#N/A</v>
      </c>
      <c r="H572" t="e" cm="1">
        <f t="array" ref="H572">_xlfn.IFS('ES Data Entry'!H573= 1, "American Indian/Alaskan Native", 'ES Data Entry'!H573= 2, "Asian", 'ES Data Entry'!H573= 3, "Native Hawaiian/Pacific Islander", 'ES Data Entry'!H573= 4, "Black/African American",'ES Data Entry'!H573= 5,  "White", 'ES Data Entry'!H573= 6, "Other", 'ES Data Entry'!H573= 7, "Two races or more", 'ES Data Entry'!H573= 8, "Unknown")</f>
        <v>#N/A</v>
      </c>
      <c r="I572" t="e" cm="1">
        <f t="array" ref="I572">_xlfn.IFS('ES Data Entry'!I573=1, "Hispanic/Latino", 'ES Data Entry'!I573=2, "Not Hispanic/Latino", 'ES Data Entry'!I573=3, "Other")</f>
        <v>#N/A</v>
      </c>
      <c r="J572" t="e" cm="1">
        <f t="array" ref="J572">_xlfn.IFS('ES Data Entry'!J573= 1, "Male", 'ES Data Entry'!J573= 2, "Female", 'ES Data Entry'!J573= 3, "Transgender Male", 'ES Data Entry'!J573= 4, "Transgender Female",'ES Data Entry'!J573= 5, "Non-binary", 'ES Data Entry'!J573= 6, "Other", 'ES Data Entry'!J573= 7, "Unknown")</f>
        <v>#N/A</v>
      </c>
      <c r="K572" s="180">
        <f>'ES Data Entry'!K573</f>
        <v>0</v>
      </c>
      <c r="L572" s="291" t="e">
        <f>'ES Data Entry'!#REF!</f>
        <v>#REF!</v>
      </c>
      <c r="M572" t="e">
        <f>'ES Raw Data'!N575</f>
        <v>#DIV/0!</v>
      </c>
      <c r="N572" t="e">
        <f>'ES Raw Data'!O575</f>
        <v>#DIV/0!</v>
      </c>
      <c r="O572" t="e">
        <f>'ES Raw Data'!P575</f>
        <v>#DIV/0!</v>
      </c>
      <c r="P572" t="e">
        <f>'ES Raw Data'!Q575</f>
        <v>#DIV/0!</v>
      </c>
      <c r="Q572" t="e">
        <f>'ES Raw Data'!R575</f>
        <v>#DIV/0!</v>
      </c>
      <c r="R572" t="e">
        <f>'ES Raw Data'!S575</f>
        <v>#DIV/0!</v>
      </c>
      <c r="S572" t="e">
        <f>'ES Raw Data'!T575</f>
        <v>#DIV/0!</v>
      </c>
      <c r="T572" t="e">
        <f>'ES Raw Data'!U575</f>
        <v>#DIV/0!</v>
      </c>
      <c r="U572" t="e">
        <f>'ES Raw Data'!V575</f>
        <v>#DIV/0!</v>
      </c>
      <c r="V572" t="e">
        <f>'ES Raw Data'!W575</f>
        <v>#DIV/0!</v>
      </c>
    </row>
    <row r="573" spans="1:22">
      <c r="A573">
        <f>'ES Data Entry'!D574</f>
        <v>0</v>
      </c>
      <c r="B573">
        <f>'ES Data Entry'!E574</f>
        <v>0</v>
      </c>
      <c r="C573">
        <f>'ES Data Entry'!F574</f>
        <v>0</v>
      </c>
      <c r="D573" s="180" t="e">
        <f>'ES Data Entry'!#REF!</f>
        <v>#REF!</v>
      </c>
      <c r="E573" t="str" cm="1">
        <f t="array" ref="E573">_xlfn.IFS('ES Data Entry'!G574=0,"Kindergarten",'ES Data Entry'!G574=1,"1st Grade",'ES Data Entry'!G574=2,"2nd Grade",'ES Data Entry'!G574=3,"3rd Grade",'ES Data Entry'!G574=4,"4th Grade",'ES Data Entry'!G574=5,"5th Grade")</f>
        <v>Kindergarten</v>
      </c>
      <c r="F573" t="e">
        <f>'ES Data Entry'!#REF!</f>
        <v>#REF!</v>
      </c>
      <c r="G573" t="e" cm="1">
        <f t="array" ref="G573">_xlfn.IFS('ES Data Entry'!L574=2, "Virtual", 'ES Data Entry'!L574=1, "In-person",'ES Data Entry'!L574=3, "Hybrid")</f>
        <v>#N/A</v>
      </c>
      <c r="H573" t="e" cm="1">
        <f t="array" ref="H573">_xlfn.IFS('ES Data Entry'!H574= 1, "American Indian/Alaskan Native", 'ES Data Entry'!H574= 2, "Asian", 'ES Data Entry'!H574= 3, "Native Hawaiian/Pacific Islander", 'ES Data Entry'!H574= 4, "Black/African American",'ES Data Entry'!H574= 5,  "White", 'ES Data Entry'!H574= 6, "Other", 'ES Data Entry'!H574= 7, "Two races or more", 'ES Data Entry'!H574= 8, "Unknown")</f>
        <v>#N/A</v>
      </c>
      <c r="I573" t="e" cm="1">
        <f t="array" ref="I573">_xlfn.IFS('ES Data Entry'!I574=1, "Hispanic/Latino", 'ES Data Entry'!I574=2, "Not Hispanic/Latino", 'ES Data Entry'!I574=3, "Other")</f>
        <v>#N/A</v>
      </c>
      <c r="J573" t="e" cm="1">
        <f t="array" ref="J573">_xlfn.IFS('ES Data Entry'!J574= 1, "Male", 'ES Data Entry'!J574= 2, "Female", 'ES Data Entry'!J574= 3, "Transgender Male", 'ES Data Entry'!J574= 4, "Transgender Female",'ES Data Entry'!J574= 5, "Non-binary", 'ES Data Entry'!J574= 6, "Other", 'ES Data Entry'!J574= 7, "Unknown")</f>
        <v>#N/A</v>
      </c>
      <c r="K573" s="180">
        <f>'ES Data Entry'!K574</f>
        <v>0</v>
      </c>
      <c r="L573" s="291" t="e">
        <f>'ES Data Entry'!#REF!</f>
        <v>#REF!</v>
      </c>
      <c r="M573" t="e">
        <f>'ES Raw Data'!N576</f>
        <v>#DIV/0!</v>
      </c>
      <c r="N573" t="e">
        <f>'ES Raw Data'!O576</f>
        <v>#DIV/0!</v>
      </c>
      <c r="O573" t="e">
        <f>'ES Raw Data'!P576</f>
        <v>#DIV/0!</v>
      </c>
      <c r="P573" t="e">
        <f>'ES Raw Data'!Q576</f>
        <v>#DIV/0!</v>
      </c>
      <c r="Q573" t="e">
        <f>'ES Raw Data'!R576</f>
        <v>#DIV/0!</v>
      </c>
      <c r="R573" t="e">
        <f>'ES Raw Data'!S576</f>
        <v>#DIV/0!</v>
      </c>
      <c r="S573" t="e">
        <f>'ES Raw Data'!T576</f>
        <v>#DIV/0!</v>
      </c>
      <c r="T573" t="e">
        <f>'ES Raw Data'!U576</f>
        <v>#DIV/0!</v>
      </c>
      <c r="U573" t="e">
        <f>'ES Raw Data'!V576</f>
        <v>#DIV/0!</v>
      </c>
      <c r="V573" t="e">
        <f>'ES Raw Data'!W576</f>
        <v>#DIV/0!</v>
      </c>
    </row>
    <row r="574" spans="1:22">
      <c r="A574">
        <f>'ES Data Entry'!D575</f>
        <v>0</v>
      </c>
      <c r="B574">
        <f>'ES Data Entry'!E575</f>
        <v>0</v>
      </c>
      <c r="C574">
        <f>'ES Data Entry'!F575</f>
        <v>0</v>
      </c>
      <c r="D574" s="180" t="e">
        <f>'ES Data Entry'!#REF!</f>
        <v>#REF!</v>
      </c>
      <c r="E574" t="str" cm="1">
        <f t="array" ref="E574">_xlfn.IFS('ES Data Entry'!G575=0,"Kindergarten",'ES Data Entry'!G575=1,"1st Grade",'ES Data Entry'!G575=2,"2nd Grade",'ES Data Entry'!G575=3,"3rd Grade",'ES Data Entry'!G575=4,"4th Grade",'ES Data Entry'!G575=5,"5th Grade")</f>
        <v>Kindergarten</v>
      </c>
      <c r="F574" t="e">
        <f>'ES Data Entry'!#REF!</f>
        <v>#REF!</v>
      </c>
      <c r="G574" t="e" cm="1">
        <f t="array" ref="G574">_xlfn.IFS('ES Data Entry'!L575=2, "Virtual", 'ES Data Entry'!L575=1, "In-person",'ES Data Entry'!L575=3, "Hybrid")</f>
        <v>#N/A</v>
      </c>
      <c r="H574" t="e" cm="1">
        <f t="array" ref="H574">_xlfn.IFS('ES Data Entry'!H575= 1, "American Indian/Alaskan Native", 'ES Data Entry'!H575= 2, "Asian", 'ES Data Entry'!H575= 3, "Native Hawaiian/Pacific Islander", 'ES Data Entry'!H575= 4, "Black/African American",'ES Data Entry'!H575= 5,  "White", 'ES Data Entry'!H575= 6, "Other", 'ES Data Entry'!H575= 7, "Two races or more", 'ES Data Entry'!H575= 8, "Unknown")</f>
        <v>#N/A</v>
      </c>
      <c r="I574" t="e" cm="1">
        <f t="array" ref="I574">_xlfn.IFS('ES Data Entry'!I575=1, "Hispanic/Latino", 'ES Data Entry'!I575=2, "Not Hispanic/Latino", 'ES Data Entry'!I575=3, "Other")</f>
        <v>#N/A</v>
      </c>
      <c r="J574" t="e" cm="1">
        <f t="array" ref="J574">_xlfn.IFS('ES Data Entry'!J575= 1, "Male", 'ES Data Entry'!J575= 2, "Female", 'ES Data Entry'!J575= 3, "Transgender Male", 'ES Data Entry'!J575= 4, "Transgender Female",'ES Data Entry'!J575= 5, "Non-binary", 'ES Data Entry'!J575= 6, "Other", 'ES Data Entry'!J575= 7, "Unknown")</f>
        <v>#N/A</v>
      </c>
      <c r="K574" s="180">
        <f>'ES Data Entry'!K575</f>
        <v>0</v>
      </c>
      <c r="L574" s="291" t="e">
        <f>'ES Data Entry'!#REF!</f>
        <v>#REF!</v>
      </c>
      <c r="M574" t="e">
        <f>'ES Raw Data'!N577</f>
        <v>#DIV/0!</v>
      </c>
      <c r="N574" t="e">
        <f>'ES Raw Data'!O577</f>
        <v>#DIV/0!</v>
      </c>
      <c r="O574" t="e">
        <f>'ES Raw Data'!P577</f>
        <v>#DIV/0!</v>
      </c>
      <c r="P574" t="e">
        <f>'ES Raw Data'!Q577</f>
        <v>#DIV/0!</v>
      </c>
      <c r="Q574" t="e">
        <f>'ES Raw Data'!R577</f>
        <v>#DIV/0!</v>
      </c>
      <c r="R574" t="e">
        <f>'ES Raw Data'!S577</f>
        <v>#DIV/0!</v>
      </c>
      <c r="S574" t="e">
        <f>'ES Raw Data'!T577</f>
        <v>#DIV/0!</v>
      </c>
      <c r="T574" t="e">
        <f>'ES Raw Data'!U577</f>
        <v>#DIV/0!</v>
      </c>
      <c r="U574" t="e">
        <f>'ES Raw Data'!V577</f>
        <v>#DIV/0!</v>
      </c>
      <c r="V574" t="e">
        <f>'ES Raw Data'!W577</f>
        <v>#DIV/0!</v>
      </c>
    </row>
    <row r="575" spans="1:22">
      <c r="A575">
        <f>'ES Data Entry'!D576</f>
        <v>0</v>
      </c>
      <c r="B575">
        <f>'ES Data Entry'!E576</f>
        <v>0</v>
      </c>
      <c r="C575">
        <f>'ES Data Entry'!F576</f>
        <v>0</v>
      </c>
      <c r="D575" s="180" t="e">
        <f>'ES Data Entry'!#REF!</f>
        <v>#REF!</v>
      </c>
      <c r="E575" t="str" cm="1">
        <f t="array" ref="E575">_xlfn.IFS('ES Data Entry'!G576=0,"Kindergarten",'ES Data Entry'!G576=1,"1st Grade",'ES Data Entry'!G576=2,"2nd Grade",'ES Data Entry'!G576=3,"3rd Grade",'ES Data Entry'!G576=4,"4th Grade",'ES Data Entry'!G576=5,"5th Grade")</f>
        <v>Kindergarten</v>
      </c>
      <c r="F575" t="e">
        <f>'ES Data Entry'!#REF!</f>
        <v>#REF!</v>
      </c>
      <c r="G575" t="e" cm="1">
        <f t="array" ref="G575">_xlfn.IFS('ES Data Entry'!L576=2, "Virtual", 'ES Data Entry'!L576=1, "In-person",'ES Data Entry'!L576=3, "Hybrid")</f>
        <v>#N/A</v>
      </c>
      <c r="H575" t="e" cm="1">
        <f t="array" ref="H575">_xlfn.IFS('ES Data Entry'!H576= 1, "American Indian/Alaskan Native", 'ES Data Entry'!H576= 2, "Asian", 'ES Data Entry'!H576= 3, "Native Hawaiian/Pacific Islander", 'ES Data Entry'!H576= 4, "Black/African American",'ES Data Entry'!H576= 5,  "White", 'ES Data Entry'!H576= 6, "Other", 'ES Data Entry'!H576= 7, "Two races or more", 'ES Data Entry'!H576= 8, "Unknown")</f>
        <v>#N/A</v>
      </c>
      <c r="I575" t="e" cm="1">
        <f t="array" ref="I575">_xlfn.IFS('ES Data Entry'!I576=1, "Hispanic/Latino", 'ES Data Entry'!I576=2, "Not Hispanic/Latino", 'ES Data Entry'!I576=3, "Other")</f>
        <v>#N/A</v>
      </c>
      <c r="J575" t="e" cm="1">
        <f t="array" ref="J575">_xlfn.IFS('ES Data Entry'!J576= 1, "Male", 'ES Data Entry'!J576= 2, "Female", 'ES Data Entry'!J576= 3, "Transgender Male", 'ES Data Entry'!J576= 4, "Transgender Female",'ES Data Entry'!J576= 5, "Non-binary", 'ES Data Entry'!J576= 6, "Other", 'ES Data Entry'!J576= 7, "Unknown")</f>
        <v>#N/A</v>
      </c>
      <c r="K575" s="180">
        <f>'ES Data Entry'!K576</f>
        <v>0</v>
      </c>
      <c r="L575" s="291" t="e">
        <f>'ES Data Entry'!#REF!</f>
        <v>#REF!</v>
      </c>
      <c r="M575" t="e">
        <f>'ES Raw Data'!N578</f>
        <v>#DIV/0!</v>
      </c>
      <c r="N575" t="e">
        <f>'ES Raw Data'!O578</f>
        <v>#DIV/0!</v>
      </c>
      <c r="O575" t="e">
        <f>'ES Raw Data'!P578</f>
        <v>#DIV/0!</v>
      </c>
      <c r="P575" t="e">
        <f>'ES Raw Data'!Q578</f>
        <v>#DIV/0!</v>
      </c>
      <c r="Q575" t="e">
        <f>'ES Raw Data'!R578</f>
        <v>#DIV/0!</v>
      </c>
      <c r="R575" t="e">
        <f>'ES Raw Data'!S578</f>
        <v>#DIV/0!</v>
      </c>
      <c r="S575" t="e">
        <f>'ES Raw Data'!T578</f>
        <v>#DIV/0!</v>
      </c>
      <c r="T575" t="e">
        <f>'ES Raw Data'!U578</f>
        <v>#DIV/0!</v>
      </c>
      <c r="U575" t="e">
        <f>'ES Raw Data'!V578</f>
        <v>#DIV/0!</v>
      </c>
      <c r="V575" t="e">
        <f>'ES Raw Data'!W578</f>
        <v>#DIV/0!</v>
      </c>
    </row>
    <row r="576" spans="1:22">
      <c r="A576">
        <f>'ES Data Entry'!D577</f>
        <v>0</v>
      </c>
      <c r="B576">
        <f>'ES Data Entry'!E577</f>
        <v>0</v>
      </c>
      <c r="C576">
        <f>'ES Data Entry'!F577</f>
        <v>0</v>
      </c>
      <c r="D576" s="180" t="e">
        <f>'ES Data Entry'!#REF!</f>
        <v>#REF!</v>
      </c>
      <c r="E576" t="str" cm="1">
        <f t="array" ref="E576">_xlfn.IFS('ES Data Entry'!G577=0,"Kindergarten",'ES Data Entry'!G577=1,"1st Grade",'ES Data Entry'!G577=2,"2nd Grade",'ES Data Entry'!G577=3,"3rd Grade",'ES Data Entry'!G577=4,"4th Grade",'ES Data Entry'!G577=5,"5th Grade")</f>
        <v>Kindergarten</v>
      </c>
      <c r="F576" t="e">
        <f>'ES Data Entry'!#REF!</f>
        <v>#REF!</v>
      </c>
      <c r="G576" t="e" cm="1">
        <f t="array" ref="G576">_xlfn.IFS('ES Data Entry'!L577=2, "Virtual", 'ES Data Entry'!L577=1, "In-person",'ES Data Entry'!L577=3, "Hybrid")</f>
        <v>#N/A</v>
      </c>
      <c r="H576" t="e" cm="1">
        <f t="array" ref="H576">_xlfn.IFS('ES Data Entry'!H577= 1, "American Indian/Alaskan Native", 'ES Data Entry'!H577= 2, "Asian", 'ES Data Entry'!H577= 3, "Native Hawaiian/Pacific Islander", 'ES Data Entry'!H577= 4, "Black/African American",'ES Data Entry'!H577= 5,  "White", 'ES Data Entry'!H577= 6, "Other", 'ES Data Entry'!H577= 7, "Two races or more", 'ES Data Entry'!H577= 8, "Unknown")</f>
        <v>#N/A</v>
      </c>
      <c r="I576" t="e" cm="1">
        <f t="array" ref="I576">_xlfn.IFS('ES Data Entry'!I577=1, "Hispanic/Latino", 'ES Data Entry'!I577=2, "Not Hispanic/Latino", 'ES Data Entry'!I577=3, "Other")</f>
        <v>#N/A</v>
      </c>
      <c r="J576" t="e" cm="1">
        <f t="array" ref="J576">_xlfn.IFS('ES Data Entry'!J577= 1, "Male", 'ES Data Entry'!J577= 2, "Female", 'ES Data Entry'!J577= 3, "Transgender Male", 'ES Data Entry'!J577= 4, "Transgender Female",'ES Data Entry'!J577= 5, "Non-binary", 'ES Data Entry'!J577= 6, "Other", 'ES Data Entry'!J577= 7, "Unknown")</f>
        <v>#N/A</v>
      </c>
      <c r="K576" s="180">
        <f>'ES Data Entry'!K577</f>
        <v>0</v>
      </c>
      <c r="L576" s="291" t="e">
        <f>'ES Data Entry'!#REF!</f>
        <v>#REF!</v>
      </c>
      <c r="M576" t="e">
        <f>'ES Raw Data'!N579</f>
        <v>#DIV/0!</v>
      </c>
      <c r="N576" t="e">
        <f>'ES Raw Data'!O579</f>
        <v>#DIV/0!</v>
      </c>
      <c r="O576" t="e">
        <f>'ES Raw Data'!P579</f>
        <v>#DIV/0!</v>
      </c>
      <c r="P576" t="e">
        <f>'ES Raw Data'!Q579</f>
        <v>#DIV/0!</v>
      </c>
      <c r="Q576" t="e">
        <f>'ES Raw Data'!R579</f>
        <v>#DIV/0!</v>
      </c>
      <c r="R576" t="e">
        <f>'ES Raw Data'!S579</f>
        <v>#DIV/0!</v>
      </c>
      <c r="S576" t="e">
        <f>'ES Raw Data'!T579</f>
        <v>#DIV/0!</v>
      </c>
      <c r="T576" t="e">
        <f>'ES Raw Data'!U579</f>
        <v>#DIV/0!</v>
      </c>
      <c r="U576" t="e">
        <f>'ES Raw Data'!V579</f>
        <v>#DIV/0!</v>
      </c>
      <c r="V576" t="e">
        <f>'ES Raw Data'!W579</f>
        <v>#DIV/0!</v>
      </c>
    </row>
    <row r="577" spans="1:22">
      <c r="A577">
        <f>'ES Data Entry'!D578</f>
        <v>0</v>
      </c>
      <c r="B577">
        <f>'ES Data Entry'!E578</f>
        <v>0</v>
      </c>
      <c r="C577">
        <f>'ES Data Entry'!F578</f>
        <v>0</v>
      </c>
      <c r="D577" s="180" t="e">
        <f>'ES Data Entry'!#REF!</f>
        <v>#REF!</v>
      </c>
      <c r="E577" t="str" cm="1">
        <f t="array" ref="E577">_xlfn.IFS('ES Data Entry'!G578=0,"Kindergarten",'ES Data Entry'!G578=1,"1st Grade",'ES Data Entry'!G578=2,"2nd Grade",'ES Data Entry'!G578=3,"3rd Grade",'ES Data Entry'!G578=4,"4th Grade",'ES Data Entry'!G578=5,"5th Grade")</f>
        <v>Kindergarten</v>
      </c>
      <c r="F577" t="e">
        <f>'ES Data Entry'!#REF!</f>
        <v>#REF!</v>
      </c>
      <c r="G577" t="e" cm="1">
        <f t="array" ref="G577">_xlfn.IFS('ES Data Entry'!L578=2, "Virtual", 'ES Data Entry'!L578=1, "In-person",'ES Data Entry'!L578=3, "Hybrid")</f>
        <v>#N/A</v>
      </c>
      <c r="H577" t="e" cm="1">
        <f t="array" ref="H577">_xlfn.IFS('ES Data Entry'!H578= 1, "American Indian/Alaskan Native", 'ES Data Entry'!H578= 2, "Asian", 'ES Data Entry'!H578= 3, "Native Hawaiian/Pacific Islander", 'ES Data Entry'!H578= 4, "Black/African American",'ES Data Entry'!H578= 5,  "White", 'ES Data Entry'!H578= 6, "Other", 'ES Data Entry'!H578= 7, "Two races or more", 'ES Data Entry'!H578= 8, "Unknown")</f>
        <v>#N/A</v>
      </c>
      <c r="I577" t="e" cm="1">
        <f t="array" ref="I577">_xlfn.IFS('ES Data Entry'!I578=1, "Hispanic/Latino", 'ES Data Entry'!I578=2, "Not Hispanic/Latino", 'ES Data Entry'!I578=3, "Other")</f>
        <v>#N/A</v>
      </c>
      <c r="J577" t="e" cm="1">
        <f t="array" ref="J577">_xlfn.IFS('ES Data Entry'!J578= 1, "Male", 'ES Data Entry'!J578= 2, "Female", 'ES Data Entry'!J578= 3, "Transgender Male", 'ES Data Entry'!J578= 4, "Transgender Female",'ES Data Entry'!J578= 5, "Non-binary", 'ES Data Entry'!J578= 6, "Other", 'ES Data Entry'!J578= 7, "Unknown")</f>
        <v>#N/A</v>
      </c>
      <c r="K577" s="180">
        <f>'ES Data Entry'!K578</f>
        <v>0</v>
      </c>
      <c r="L577" s="291" t="e">
        <f>'ES Data Entry'!#REF!</f>
        <v>#REF!</v>
      </c>
      <c r="M577" t="e">
        <f>'ES Raw Data'!N580</f>
        <v>#DIV/0!</v>
      </c>
      <c r="N577" t="e">
        <f>'ES Raw Data'!O580</f>
        <v>#DIV/0!</v>
      </c>
      <c r="O577" t="e">
        <f>'ES Raw Data'!P580</f>
        <v>#DIV/0!</v>
      </c>
      <c r="P577" t="e">
        <f>'ES Raw Data'!Q580</f>
        <v>#DIV/0!</v>
      </c>
      <c r="Q577" t="e">
        <f>'ES Raw Data'!R580</f>
        <v>#DIV/0!</v>
      </c>
      <c r="R577" t="e">
        <f>'ES Raw Data'!S580</f>
        <v>#DIV/0!</v>
      </c>
      <c r="S577" t="e">
        <f>'ES Raw Data'!T580</f>
        <v>#DIV/0!</v>
      </c>
      <c r="T577" t="e">
        <f>'ES Raw Data'!U580</f>
        <v>#DIV/0!</v>
      </c>
      <c r="U577" t="e">
        <f>'ES Raw Data'!V580</f>
        <v>#DIV/0!</v>
      </c>
      <c r="V577" t="e">
        <f>'ES Raw Data'!W580</f>
        <v>#DIV/0!</v>
      </c>
    </row>
    <row r="578" spans="1:22">
      <c r="A578">
        <f>'ES Data Entry'!D579</f>
        <v>0</v>
      </c>
      <c r="B578">
        <f>'ES Data Entry'!E579</f>
        <v>0</v>
      </c>
      <c r="C578">
        <f>'ES Data Entry'!F579</f>
        <v>0</v>
      </c>
      <c r="D578" s="180" t="e">
        <f>'ES Data Entry'!#REF!</f>
        <v>#REF!</v>
      </c>
      <c r="E578" t="str" cm="1">
        <f t="array" ref="E578">_xlfn.IFS('ES Data Entry'!G579=0,"Kindergarten",'ES Data Entry'!G579=1,"1st Grade",'ES Data Entry'!G579=2,"2nd Grade",'ES Data Entry'!G579=3,"3rd Grade",'ES Data Entry'!G579=4,"4th Grade",'ES Data Entry'!G579=5,"5th Grade")</f>
        <v>Kindergarten</v>
      </c>
      <c r="F578" t="e">
        <f>'ES Data Entry'!#REF!</f>
        <v>#REF!</v>
      </c>
      <c r="G578" t="e" cm="1">
        <f t="array" ref="G578">_xlfn.IFS('ES Data Entry'!L579=2, "Virtual", 'ES Data Entry'!L579=1, "In-person",'ES Data Entry'!L579=3, "Hybrid")</f>
        <v>#N/A</v>
      </c>
      <c r="H578" t="e" cm="1">
        <f t="array" ref="H578">_xlfn.IFS('ES Data Entry'!H579= 1, "American Indian/Alaskan Native", 'ES Data Entry'!H579= 2, "Asian", 'ES Data Entry'!H579= 3, "Native Hawaiian/Pacific Islander", 'ES Data Entry'!H579= 4, "Black/African American",'ES Data Entry'!H579= 5,  "White", 'ES Data Entry'!H579= 6, "Other", 'ES Data Entry'!H579= 7, "Two races or more", 'ES Data Entry'!H579= 8, "Unknown")</f>
        <v>#N/A</v>
      </c>
      <c r="I578" t="e" cm="1">
        <f t="array" ref="I578">_xlfn.IFS('ES Data Entry'!I579=1, "Hispanic/Latino", 'ES Data Entry'!I579=2, "Not Hispanic/Latino", 'ES Data Entry'!I579=3, "Other")</f>
        <v>#N/A</v>
      </c>
      <c r="J578" t="e" cm="1">
        <f t="array" ref="J578">_xlfn.IFS('ES Data Entry'!J579= 1, "Male", 'ES Data Entry'!J579= 2, "Female", 'ES Data Entry'!J579= 3, "Transgender Male", 'ES Data Entry'!J579= 4, "Transgender Female",'ES Data Entry'!J579= 5, "Non-binary", 'ES Data Entry'!J579= 6, "Other", 'ES Data Entry'!J579= 7, "Unknown")</f>
        <v>#N/A</v>
      </c>
      <c r="K578" s="180">
        <f>'ES Data Entry'!K579</f>
        <v>0</v>
      </c>
      <c r="L578" s="291" t="e">
        <f>'ES Data Entry'!#REF!</f>
        <v>#REF!</v>
      </c>
      <c r="M578" t="e">
        <f>'ES Raw Data'!N581</f>
        <v>#DIV/0!</v>
      </c>
      <c r="N578" t="e">
        <f>'ES Raw Data'!O581</f>
        <v>#DIV/0!</v>
      </c>
      <c r="O578" t="e">
        <f>'ES Raw Data'!P581</f>
        <v>#DIV/0!</v>
      </c>
      <c r="P578" t="e">
        <f>'ES Raw Data'!Q581</f>
        <v>#DIV/0!</v>
      </c>
      <c r="Q578" t="e">
        <f>'ES Raw Data'!R581</f>
        <v>#DIV/0!</v>
      </c>
      <c r="R578" t="e">
        <f>'ES Raw Data'!S581</f>
        <v>#DIV/0!</v>
      </c>
      <c r="S578" t="e">
        <f>'ES Raw Data'!T581</f>
        <v>#DIV/0!</v>
      </c>
      <c r="T578" t="e">
        <f>'ES Raw Data'!U581</f>
        <v>#DIV/0!</v>
      </c>
      <c r="U578" t="e">
        <f>'ES Raw Data'!V581</f>
        <v>#DIV/0!</v>
      </c>
      <c r="V578" t="e">
        <f>'ES Raw Data'!W581</f>
        <v>#DIV/0!</v>
      </c>
    </row>
    <row r="579" spans="1:22">
      <c r="A579">
        <f>'ES Data Entry'!D580</f>
        <v>0</v>
      </c>
      <c r="B579">
        <f>'ES Data Entry'!E580</f>
        <v>0</v>
      </c>
      <c r="C579">
        <f>'ES Data Entry'!F580</f>
        <v>0</v>
      </c>
      <c r="D579" s="180" t="e">
        <f>'ES Data Entry'!#REF!</f>
        <v>#REF!</v>
      </c>
      <c r="E579" t="str" cm="1">
        <f t="array" ref="E579">_xlfn.IFS('ES Data Entry'!G580=0,"Kindergarten",'ES Data Entry'!G580=1,"1st Grade",'ES Data Entry'!G580=2,"2nd Grade",'ES Data Entry'!G580=3,"3rd Grade",'ES Data Entry'!G580=4,"4th Grade",'ES Data Entry'!G580=5,"5th Grade")</f>
        <v>Kindergarten</v>
      </c>
      <c r="F579" t="e">
        <f>'ES Data Entry'!#REF!</f>
        <v>#REF!</v>
      </c>
      <c r="G579" t="e" cm="1">
        <f t="array" ref="G579">_xlfn.IFS('ES Data Entry'!L580=2, "Virtual", 'ES Data Entry'!L580=1, "In-person",'ES Data Entry'!L580=3, "Hybrid")</f>
        <v>#N/A</v>
      </c>
      <c r="H579" t="e" cm="1">
        <f t="array" ref="H579">_xlfn.IFS('ES Data Entry'!H580= 1, "American Indian/Alaskan Native", 'ES Data Entry'!H580= 2, "Asian", 'ES Data Entry'!H580= 3, "Native Hawaiian/Pacific Islander", 'ES Data Entry'!H580= 4, "Black/African American",'ES Data Entry'!H580= 5,  "White", 'ES Data Entry'!H580= 6, "Other", 'ES Data Entry'!H580= 7, "Two races or more", 'ES Data Entry'!H580= 8, "Unknown")</f>
        <v>#N/A</v>
      </c>
      <c r="I579" t="e" cm="1">
        <f t="array" ref="I579">_xlfn.IFS('ES Data Entry'!I580=1, "Hispanic/Latino", 'ES Data Entry'!I580=2, "Not Hispanic/Latino", 'ES Data Entry'!I580=3, "Other")</f>
        <v>#N/A</v>
      </c>
      <c r="J579" t="e" cm="1">
        <f t="array" ref="J579">_xlfn.IFS('ES Data Entry'!J580= 1, "Male", 'ES Data Entry'!J580= 2, "Female", 'ES Data Entry'!J580= 3, "Transgender Male", 'ES Data Entry'!J580= 4, "Transgender Female",'ES Data Entry'!J580= 5, "Non-binary", 'ES Data Entry'!J580= 6, "Other", 'ES Data Entry'!J580= 7, "Unknown")</f>
        <v>#N/A</v>
      </c>
      <c r="K579" s="180">
        <f>'ES Data Entry'!K580</f>
        <v>0</v>
      </c>
      <c r="L579" s="291" t="e">
        <f>'ES Data Entry'!#REF!</f>
        <v>#REF!</v>
      </c>
      <c r="M579" t="e">
        <f>'ES Raw Data'!N582</f>
        <v>#DIV/0!</v>
      </c>
      <c r="N579" t="e">
        <f>'ES Raw Data'!O582</f>
        <v>#DIV/0!</v>
      </c>
      <c r="O579" t="e">
        <f>'ES Raw Data'!P582</f>
        <v>#DIV/0!</v>
      </c>
      <c r="P579" t="e">
        <f>'ES Raw Data'!Q582</f>
        <v>#DIV/0!</v>
      </c>
      <c r="Q579" t="e">
        <f>'ES Raw Data'!R582</f>
        <v>#DIV/0!</v>
      </c>
      <c r="R579" t="e">
        <f>'ES Raw Data'!S582</f>
        <v>#DIV/0!</v>
      </c>
      <c r="S579" t="e">
        <f>'ES Raw Data'!T582</f>
        <v>#DIV/0!</v>
      </c>
      <c r="T579" t="e">
        <f>'ES Raw Data'!U582</f>
        <v>#DIV/0!</v>
      </c>
      <c r="U579" t="e">
        <f>'ES Raw Data'!V582</f>
        <v>#DIV/0!</v>
      </c>
      <c r="V579" t="e">
        <f>'ES Raw Data'!W582</f>
        <v>#DIV/0!</v>
      </c>
    </row>
    <row r="580" spans="1:22">
      <c r="A580">
        <f>'ES Data Entry'!D581</f>
        <v>0</v>
      </c>
      <c r="B580">
        <f>'ES Data Entry'!E581</f>
        <v>0</v>
      </c>
      <c r="C580">
        <f>'ES Data Entry'!F581</f>
        <v>0</v>
      </c>
      <c r="D580" s="180" t="e">
        <f>'ES Data Entry'!#REF!</f>
        <v>#REF!</v>
      </c>
      <c r="E580" t="str" cm="1">
        <f t="array" ref="E580">_xlfn.IFS('ES Data Entry'!G581=0,"Kindergarten",'ES Data Entry'!G581=1,"1st Grade",'ES Data Entry'!G581=2,"2nd Grade",'ES Data Entry'!G581=3,"3rd Grade",'ES Data Entry'!G581=4,"4th Grade",'ES Data Entry'!G581=5,"5th Grade")</f>
        <v>Kindergarten</v>
      </c>
      <c r="F580" t="e">
        <f>'ES Data Entry'!#REF!</f>
        <v>#REF!</v>
      </c>
      <c r="G580" t="e" cm="1">
        <f t="array" ref="G580">_xlfn.IFS('ES Data Entry'!L581=2, "Virtual", 'ES Data Entry'!L581=1, "In-person",'ES Data Entry'!L581=3, "Hybrid")</f>
        <v>#N/A</v>
      </c>
      <c r="H580" t="e" cm="1">
        <f t="array" ref="H580">_xlfn.IFS('ES Data Entry'!H581= 1, "American Indian/Alaskan Native", 'ES Data Entry'!H581= 2, "Asian", 'ES Data Entry'!H581= 3, "Native Hawaiian/Pacific Islander", 'ES Data Entry'!H581= 4, "Black/African American",'ES Data Entry'!H581= 5,  "White", 'ES Data Entry'!H581= 6, "Other", 'ES Data Entry'!H581= 7, "Two races or more", 'ES Data Entry'!H581= 8, "Unknown")</f>
        <v>#N/A</v>
      </c>
      <c r="I580" t="e" cm="1">
        <f t="array" ref="I580">_xlfn.IFS('ES Data Entry'!I581=1, "Hispanic/Latino", 'ES Data Entry'!I581=2, "Not Hispanic/Latino", 'ES Data Entry'!I581=3, "Other")</f>
        <v>#N/A</v>
      </c>
      <c r="J580" t="e" cm="1">
        <f t="array" ref="J580">_xlfn.IFS('ES Data Entry'!J581= 1, "Male", 'ES Data Entry'!J581= 2, "Female", 'ES Data Entry'!J581= 3, "Transgender Male", 'ES Data Entry'!J581= 4, "Transgender Female",'ES Data Entry'!J581= 5, "Non-binary", 'ES Data Entry'!J581= 6, "Other", 'ES Data Entry'!J581= 7, "Unknown")</f>
        <v>#N/A</v>
      </c>
      <c r="K580" s="180">
        <f>'ES Data Entry'!K581</f>
        <v>0</v>
      </c>
      <c r="L580" s="291" t="e">
        <f>'ES Data Entry'!#REF!</f>
        <v>#REF!</v>
      </c>
      <c r="M580" t="e">
        <f>'ES Raw Data'!N583</f>
        <v>#DIV/0!</v>
      </c>
      <c r="N580" t="e">
        <f>'ES Raw Data'!O583</f>
        <v>#DIV/0!</v>
      </c>
      <c r="O580" t="e">
        <f>'ES Raw Data'!P583</f>
        <v>#DIV/0!</v>
      </c>
      <c r="P580" t="e">
        <f>'ES Raw Data'!Q583</f>
        <v>#DIV/0!</v>
      </c>
      <c r="Q580" t="e">
        <f>'ES Raw Data'!R583</f>
        <v>#DIV/0!</v>
      </c>
      <c r="R580" t="e">
        <f>'ES Raw Data'!S583</f>
        <v>#DIV/0!</v>
      </c>
      <c r="S580" t="e">
        <f>'ES Raw Data'!T583</f>
        <v>#DIV/0!</v>
      </c>
      <c r="T580" t="e">
        <f>'ES Raw Data'!U583</f>
        <v>#DIV/0!</v>
      </c>
      <c r="U580" t="e">
        <f>'ES Raw Data'!V583</f>
        <v>#DIV/0!</v>
      </c>
      <c r="V580" t="e">
        <f>'ES Raw Data'!W583</f>
        <v>#DIV/0!</v>
      </c>
    </row>
    <row r="581" spans="1:22">
      <c r="A581">
        <f>'ES Data Entry'!D582</f>
        <v>0</v>
      </c>
      <c r="B581">
        <f>'ES Data Entry'!E582</f>
        <v>0</v>
      </c>
      <c r="C581">
        <f>'ES Data Entry'!F582</f>
        <v>0</v>
      </c>
      <c r="D581" s="180" t="e">
        <f>'ES Data Entry'!#REF!</f>
        <v>#REF!</v>
      </c>
      <c r="E581" t="str" cm="1">
        <f t="array" ref="E581">_xlfn.IFS('ES Data Entry'!G582=0,"Kindergarten",'ES Data Entry'!G582=1,"1st Grade",'ES Data Entry'!G582=2,"2nd Grade",'ES Data Entry'!G582=3,"3rd Grade",'ES Data Entry'!G582=4,"4th Grade",'ES Data Entry'!G582=5,"5th Grade")</f>
        <v>Kindergarten</v>
      </c>
      <c r="F581" t="e">
        <f>'ES Data Entry'!#REF!</f>
        <v>#REF!</v>
      </c>
      <c r="G581" t="e" cm="1">
        <f t="array" ref="G581">_xlfn.IFS('ES Data Entry'!L582=2, "Virtual", 'ES Data Entry'!L582=1, "In-person",'ES Data Entry'!L582=3, "Hybrid")</f>
        <v>#N/A</v>
      </c>
      <c r="H581" t="e" cm="1">
        <f t="array" ref="H581">_xlfn.IFS('ES Data Entry'!H582= 1, "American Indian/Alaskan Native", 'ES Data Entry'!H582= 2, "Asian", 'ES Data Entry'!H582= 3, "Native Hawaiian/Pacific Islander", 'ES Data Entry'!H582= 4, "Black/African American",'ES Data Entry'!H582= 5,  "White", 'ES Data Entry'!H582= 6, "Other", 'ES Data Entry'!H582= 7, "Two races or more", 'ES Data Entry'!H582= 8, "Unknown")</f>
        <v>#N/A</v>
      </c>
      <c r="I581" t="e" cm="1">
        <f t="array" ref="I581">_xlfn.IFS('ES Data Entry'!I582=1, "Hispanic/Latino", 'ES Data Entry'!I582=2, "Not Hispanic/Latino", 'ES Data Entry'!I582=3, "Other")</f>
        <v>#N/A</v>
      </c>
      <c r="J581" t="e" cm="1">
        <f t="array" ref="J581">_xlfn.IFS('ES Data Entry'!J582= 1, "Male", 'ES Data Entry'!J582= 2, "Female", 'ES Data Entry'!J582= 3, "Transgender Male", 'ES Data Entry'!J582= 4, "Transgender Female",'ES Data Entry'!J582= 5, "Non-binary", 'ES Data Entry'!J582= 6, "Other", 'ES Data Entry'!J582= 7, "Unknown")</f>
        <v>#N/A</v>
      </c>
      <c r="K581" s="180">
        <f>'ES Data Entry'!K582</f>
        <v>0</v>
      </c>
      <c r="L581" s="291" t="e">
        <f>'ES Data Entry'!#REF!</f>
        <v>#REF!</v>
      </c>
      <c r="M581" t="e">
        <f>'ES Raw Data'!N584</f>
        <v>#DIV/0!</v>
      </c>
      <c r="N581" t="e">
        <f>'ES Raw Data'!O584</f>
        <v>#DIV/0!</v>
      </c>
      <c r="O581" t="e">
        <f>'ES Raw Data'!P584</f>
        <v>#DIV/0!</v>
      </c>
      <c r="P581" t="e">
        <f>'ES Raw Data'!Q584</f>
        <v>#DIV/0!</v>
      </c>
      <c r="Q581" t="e">
        <f>'ES Raw Data'!R584</f>
        <v>#DIV/0!</v>
      </c>
      <c r="R581" t="e">
        <f>'ES Raw Data'!S584</f>
        <v>#DIV/0!</v>
      </c>
      <c r="S581" t="e">
        <f>'ES Raw Data'!T584</f>
        <v>#DIV/0!</v>
      </c>
      <c r="T581" t="e">
        <f>'ES Raw Data'!U584</f>
        <v>#DIV/0!</v>
      </c>
      <c r="U581" t="e">
        <f>'ES Raw Data'!V584</f>
        <v>#DIV/0!</v>
      </c>
      <c r="V581" t="e">
        <f>'ES Raw Data'!W584</f>
        <v>#DIV/0!</v>
      </c>
    </row>
    <row r="582" spans="1:22">
      <c r="A582">
        <f>'ES Data Entry'!D583</f>
        <v>0</v>
      </c>
      <c r="B582">
        <f>'ES Data Entry'!E583</f>
        <v>0</v>
      </c>
      <c r="C582">
        <f>'ES Data Entry'!F583</f>
        <v>0</v>
      </c>
      <c r="D582" s="180" t="e">
        <f>'ES Data Entry'!#REF!</f>
        <v>#REF!</v>
      </c>
      <c r="E582" t="str" cm="1">
        <f t="array" ref="E582">_xlfn.IFS('ES Data Entry'!G583=0,"Kindergarten",'ES Data Entry'!G583=1,"1st Grade",'ES Data Entry'!G583=2,"2nd Grade",'ES Data Entry'!G583=3,"3rd Grade",'ES Data Entry'!G583=4,"4th Grade",'ES Data Entry'!G583=5,"5th Grade")</f>
        <v>Kindergarten</v>
      </c>
      <c r="F582" t="e">
        <f>'ES Data Entry'!#REF!</f>
        <v>#REF!</v>
      </c>
      <c r="G582" t="e" cm="1">
        <f t="array" ref="G582">_xlfn.IFS('ES Data Entry'!L583=2, "Virtual", 'ES Data Entry'!L583=1, "In-person",'ES Data Entry'!L583=3, "Hybrid")</f>
        <v>#N/A</v>
      </c>
      <c r="H582" t="e" cm="1">
        <f t="array" ref="H582">_xlfn.IFS('ES Data Entry'!H583= 1, "American Indian/Alaskan Native", 'ES Data Entry'!H583= 2, "Asian", 'ES Data Entry'!H583= 3, "Native Hawaiian/Pacific Islander", 'ES Data Entry'!H583= 4, "Black/African American",'ES Data Entry'!H583= 5,  "White", 'ES Data Entry'!H583= 6, "Other", 'ES Data Entry'!H583= 7, "Two races or more", 'ES Data Entry'!H583= 8, "Unknown")</f>
        <v>#N/A</v>
      </c>
      <c r="I582" t="e" cm="1">
        <f t="array" ref="I582">_xlfn.IFS('ES Data Entry'!I583=1, "Hispanic/Latino", 'ES Data Entry'!I583=2, "Not Hispanic/Latino", 'ES Data Entry'!I583=3, "Other")</f>
        <v>#N/A</v>
      </c>
      <c r="J582" t="e" cm="1">
        <f t="array" ref="J582">_xlfn.IFS('ES Data Entry'!J583= 1, "Male", 'ES Data Entry'!J583= 2, "Female", 'ES Data Entry'!J583= 3, "Transgender Male", 'ES Data Entry'!J583= 4, "Transgender Female",'ES Data Entry'!J583= 5, "Non-binary", 'ES Data Entry'!J583= 6, "Other", 'ES Data Entry'!J583= 7, "Unknown")</f>
        <v>#N/A</v>
      </c>
      <c r="K582" s="180">
        <f>'ES Data Entry'!K583</f>
        <v>0</v>
      </c>
      <c r="L582" s="291" t="e">
        <f>'ES Data Entry'!#REF!</f>
        <v>#REF!</v>
      </c>
      <c r="M582" t="e">
        <f>'ES Raw Data'!N585</f>
        <v>#DIV/0!</v>
      </c>
      <c r="N582" t="e">
        <f>'ES Raw Data'!O585</f>
        <v>#DIV/0!</v>
      </c>
      <c r="O582" t="e">
        <f>'ES Raw Data'!P585</f>
        <v>#DIV/0!</v>
      </c>
      <c r="P582" t="e">
        <f>'ES Raw Data'!Q585</f>
        <v>#DIV/0!</v>
      </c>
      <c r="Q582" t="e">
        <f>'ES Raw Data'!R585</f>
        <v>#DIV/0!</v>
      </c>
      <c r="R582" t="e">
        <f>'ES Raw Data'!S585</f>
        <v>#DIV/0!</v>
      </c>
      <c r="S582" t="e">
        <f>'ES Raw Data'!T585</f>
        <v>#DIV/0!</v>
      </c>
      <c r="T582" t="e">
        <f>'ES Raw Data'!U585</f>
        <v>#DIV/0!</v>
      </c>
      <c r="U582" t="e">
        <f>'ES Raw Data'!V585</f>
        <v>#DIV/0!</v>
      </c>
      <c r="V582" t="e">
        <f>'ES Raw Data'!W585</f>
        <v>#DIV/0!</v>
      </c>
    </row>
    <row r="583" spans="1:22">
      <c r="A583">
        <f>'ES Data Entry'!D584</f>
        <v>0</v>
      </c>
      <c r="B583">
        <f>'ES Data Entry'!E584</f>
        <v>0</v>
      </c>
      <c r="C583">
        <f>'ES Data Entry'!F584</f>
        <v>0</v>
      </c>
      <c r="D583" s="180" t="e">
        <f>'ES Data Entry'!#REF!</f>
        <v>#REF!</v>
      </c>
      <c r="E583" t="str" cm="1">
        <f t="array" ref="E583">_xlfn.IFS('ES Data Entry'!G584=0,"Kindergarten",'ES Data Entry'!G584=1,"1st Grade",'ES Data Entry'!G584=2,"2nd Grade",'ES Data Entry'!G584=3,"3rd Grade",'ES Data Entry'!G584=4,"4th Grade",'ES Data Entry'!G584=5,"5th Grade")</f>
        <v>Kindergarten</v>
      </c>
      <c r="F583" t="e">
        <f>'ES Data Entry'!#REF!</f>
        <v>#REF!</v>
      </c>
      <c r="G583" t="e" cm="1">
        <f t="array" ref="G583">_xlfn.IFS('ES Data Entry'!L584=2, "Virtual", 'ES Data Entry'!L584=1, "In-person",'ES Data Entry'!L584=3, "Hybrid")</f>
        <v>#N/A</v>
      </c>
      <c r="H583" t="e" cm="1">
        <f t="array" ref="H583">_xlfn.IFS('ES Data Entry'!H584= 1, "American Indian/Alaskan Native", 'ES Data Entry'!H584= 2, "Asian", 'ES Data Entry'!H584= 3, "Native Hawaiian/Pacific Islander", 'ES Data Entry'!H584= 4, "Black/African American",'ES Data Entry'!H584= 5,  "White", 'ES Data Entry'!H584= 6, "Other", 'ES Data Entry'!H584= 7, "Two races or more", 'ES Data Entry'!H584= 8, "Unknown")</f>
        <v>#N/A</v>
      </c>
      <c r="I583" t="e" cm="1">
        <f t="array" ref="I583">_xlfn.IFS('ES Data Entry'!I584=1, "Hispanic/Latino", 'ES Data Entry'!I584=2, "Not Hispanic/Latino", 'ES Data Entry'!I584=3, "Other")</f>
        <v>#N/A</v>
      </c>
      <c r="J583" t="e" cm="1">
        <f t="array" ref="J583">_xlfn.IFS('ES Data Entry'!J584= 1, "Male", 'ES Data Entry'!J584= 2, "Female", 'ES Data Entry'!J584= 3, "Transgender Male", 'ES Data Entry'!J584= 4, "Transgender Female",'ES Data Entry'!J584= 5, "Non-binary", 'ES Data Entry'!J584= 6, "Other", 'ES Data Entry'!J584= 7, "Unknown")</f>
        <v>#N/A</v>
      </c>
      <c r="K583" s="180">
        <f>'ES Data Entry'!K584</f>
        <v>0</v>
      </c>
      <c r="L583" s="291" t="e">
        <f>'ES Data Entry'!#REF!</f>
        <v>#REF!</v>
      </c>
      <c r="M583" t="e">
        <f>'ES Raw Data'!N586</f>
        <v>#DIV/0!</v>
      </c>
      <c r="N583" t="e">
        <f>'ES Raw Data'!O586</f>
        <v>#DIV/0!</v>
      </c>
      <c r="O583" t="e">
        <f>'ES Raw Data'!P586</f>
        <v>#DIV/0!</v>
      </c>
      <c r="P583" t="e">
        <f>'ES Raw Data'!Q586</f>
        <v>#DIV/0!</v>
      </c>
      <c r="Q583" t="e">
        <f>'ES Raw Data'!R586</f>
        <v>#DIV/0!</v>
      </c>
      <c r="R583" t="e">
        <f>'ES Raw Data'!S586</f>
        <v>#DIV/0!</v>
      </c>
      <c r="S583" t="e">
        <f>'ES Raw Data'!T586</f>
        <v>#DIV/0!</v>
      </c>
      <c r="T583" t="e">
        <f>'ES Raw Data'!U586</f>
        <v>#DIV/0!</v>
      </c>
      <c r="U583" t="e">
        <f>'ES Raw Data'!V586</f>
        <v>#DIV/0!</v>
      </c>
      <c r="V583" t="e">
        <f>'ES Raw Data'!W586</f>
        <v>#DIV/0!</v>
      </c>
    </row>
    <row r="584" spans="1:22">
      <c r="A584">
        <f>'ES Data Entry'!D585</f>
        <v>0</v>
      </c>
      <c r="B584">
        <f>'ES Data Entry'!E585</f>
        <v>0</v>
      </c>
      <c r="C584">
        <f>'ES Data Entry'!F585</f>
        <v>0</v>
      </c>
      <c r="D584" s="180" t="e">
        <f>'ES Data Entry'!#REF!</f>
        <v>#REF!</v>
      </c>
      <c r="E584" t="str" cm="1">
        <f t="array" ref="E584">_xlfn.IFS('ES Data Entry'!G585=0,"Kindergarten",'ES Data Entry'!G585=1,"1st Grade",'ES Data Entry'!G585=2,"2nd Grade",'ES Data Entry'!G585=3,"3rd Grade",'ES Data Entry'!G585=4,"4th Grade",'ES Data Entry'!G585=5,"5th Grade")</f>
        <v>Kindergarten</v>
      </c>
      <c r="F584" t="e">
        <f>'ES Data Entry'!#REF!</f>
        <v>#REF!</v>
      </c>
      <c r="G584" t="e" cm="1">
        <f t="array" ref="G584">_xlfn.IFS('ES Data Entry'!L585=2, "Virtual", 'ES Data Entry'!L585=1, "In-person",'ES Data Entry'!L585=3, "Hybrid")</f>
        <v>#N/A</v>
      </c>
      <c r="H584" t="e" cm="1">
        <f t="array" ref="H584">_xlfn.IFS('ES Data Entry'!H585= 1, "American Indian/Alaskan Native", 'ES Data Entry'!H585= 2, "Asian", 'ES Data Entry'!H585= 3, "Native Hawaiian/Pacific Islander", 'ES Data Entry'!H585= 4, "Black/African American",'ES Data Entry'!H585= 5,  "White", 'ES Data Entry'!H585= 6, "Other", 'ES Data Entry'!H585= 7, "Two races or more", 'ES Data Entry'!H585= 8, "Unknown")</f>
        <v>#N/A</v>
      </c>
      <c r="I584" t="e" cm="1">
        <f t="array" ref="I584">_xlfn.IFS('ES Data Entry'!I585=1, "Hispanic/Latino", 'ES Data Entry'!I585=2, "Not Hispanic/Latino", 'ES Data Entry'!I585=3, "Other")</f>
        <v>#N/A</v>
      </c>
      <c r="J584" t="e" cm="1">
        <f t="array" ref="J584">_xlfn.IFS('ES Data Entry'!J585= 1, "Male", 'ES Data Entry'!J585= 2, "Female", 'ES Data Entry'!J585= 3, "Transgender Male", 'ES Data Entry'!J585= 4, "Transgender Female",'ES Data Entry'!J585= 5, "Non-binary", 'ES Data Entry'!J585= 6, "Other", 'ES Data Entry'!J585= 7, "Unknown")</f>
        <v>#N/A</v>
      </c>
      <c r="K584" s="180">
        <f>'ES Data Entry'!K585</f>
        <v>0</v>
      </c>
      <c r="L584" s="291" t="e">
        <f>'ES Data Entry'!#REF!</f>
        <v>#REF!</v>
      </c>
      <c r="M584" t="e">
        <f>'ES Raw Data'!N587</f>
        <v>#DIV/0!</v>
      </c>
      <c r="N584" t="e">
        <f>'ES Raw Data'!O587</f>
        <v>#DIV/0!</v>
      </c>
      <c r="O584" t="e">
        <f>'ES Raw Data'!P587</f>
        <v>#DIV/0!</v>
      </c>
      <c r="P584" t="e">
        <f>'ES Raw Data'!Q587</f>
        <v>#DIV/0!</v>
      </c>
      <c r="Q584" t="e">
        <f>'ES Raw Data'!R587</f>
        <v>#DIV/0!</v>
      </c>
      <c r="R584" t="e">
        <f>'ES Raw Data'!S587</f>
        <v>#DIV/0!</v>
      </c>
      <c r="S584" t="e">
        <f>'ES Raw Data'!T587</f>
        <v>#DIV/0!</v>
      </c>
      <c r="T584" t="e">
        <f>'ES Raw Data'!U587</f>
        <v>#DIV/0!</v>
      </c>
      <c r="U584" t="e">
        <f>'ES Raw Data'!V587</f>
        <v>#DIV/0!</v>
      </c>
      <c r="V584" t="e">
        <f>'ES Raw Data'!W587</f>
        <v>#DIV/0!</v>
      </c>
    </row>
    <row r="585" spans="1:22">
      <c r="A585">
        <f>'ES Data Entry'!D586</f>
        <v>0</v>
      </c>
      <c r="B585">
        <f>'ES Data Entry'!E586</f>
        <v>0</v>
      </c>
      <c r="C585">
        <f>'ES Data Entry'!F586</f>
        <v>0</v>
      </c>
      <c r="D585" s="180" t="e">
        <f>'ES Data Entry'!#REF!</f>
        <v>#REF!</v>
      </c>
      <c r="E585" t="str" cm="1">
        <f t="array" ref="E585">_xlfn.IFS('ES Data Entry'!G586=0,"Kindergarten",'ES Data Entry'!G586=1,"1st Grade",'ES Data Entry'!G586=2,"2nd Grade",'ES Data Entry'!G586=3,"3rd Grade",'ES Data Entry'!G586=4,"4th Grade",'ES Data Entry'!G586=5,"5th Grade")</f>
        <v>Kindergarten</v>
      </c>
      <c r="F585" t="e">
        <f>'ES Data Entry'!#REF!</f>
        <v>#REF!</v>
      </c>
      <c r="G585" t="e" cm="1">
        <f t="array" ref="G585">_xlfn.IFS('ES Data Entry'!L586=2, "Virtual", 'ES Data Entry'!L586=1, "In-person",'ES Data Entry'!L586=3, "Hybrid")</f>
        <v>#N/A</v>
      </c>
      <c r="H585" t="e" cm="1">
        <f t="array" ref="H585">_xlfn.IFS('ES Data Entry'!H586= 1, "American Indian/Alaskan Native", 'ES Data Entry'!H586= 2, "Asian", 'ES Data Entry'!H586= 3, "Native Hawaiian/Pacific Islander", 'ES Data Entry'!H586= 4, "Black/African American",'ES Data Entry'!H586= 5,  "White", 'ES Data Entry'!H586= 6, "Other", 'ES Data Entry'!H586= 7, "Two races or more", 'ES Data Entry'!H586= 8, "Unknown")</f>
        <v>#N/A</v>
      </c>
      <c r="I585" t="e" cm="1">
        <f t="array" ref="I585">_xlfn.IFS('ES Data Entry'!I586=1, "Hispanic/Latino", 'ES Data Entry'!I586=2, "Not Hispanic/Latino", 'ES Data Entry'!I586=3, "Other")</f>
        <v>#N/A</v>
      </c>
      <c r="J585" t="e" cm="1">
        <f t="array" ref="J585">_xlfn.IFS('ES Data Entry'!J586= 1, "Male", 'ES Data Entry'!J586= 2, "Female", 'ES Data Entry'!J586= 3, "Transgender Male", 'ES Data Entry'!J586= 4, "Transgender Female",'ES Data Entry'!J586= 5, "Non-binary", 'ES Data Entry'!J586= 6, "Other", 'ES Data Entry'!J586= 7, "Unknown")</f>
        <v>#N/A</v>
      </c>
      <c r="K585" s="180">
        <f>'ES Data Entry'!K586</f>
        <v>0</v>
      </c>
      <c r="L585" s="291" t="e">
        <f>'ES Data Entry'!#REF!</f>
        <v>#REF!</v>
      </c>
      <c r="M585" t="e">
        <f>'ES Raw Data'!N588</f>
        <v>#DIV/0!</v>
      </c>
      <c r="N585" t="e">
        <f>'ES Raw Data'!O588</f>
        <v>#DIV/0!</v>
      </c>
      <c r="O585" t="e">
        <f>'ES Raw Data'!P588</f>
        <v>#DIV/0!</v>
      </c>
      <c r="P585" t="e">
        <f>'ES Raw Data'!Q588</f>
        <v>#DIV/0!</v>
      </c>
      <c r="Q585" t="e">
        <f>'ES Raw Data'!R588</f>
        <v>#DIV/0!</v>
      </c>
      <c r="R585" t="e">
        <f>'ES Raw Data'!S588</f>
        <v>#DIV/0!</v>
      </c>
      <c r="S585" t="e">
        <f>'ES Raw Data'!T588</f>
        <v>#DIV/0!</v>
      </c>
      <c r="T585" t="e">
        <f>'ES Raw Data'!U588</f>
        <v>#DIV/0!</v>
      </c>
      <c r="U585" t="e">
        <f>'ES Raw Data'!V588</f>
        <v>#DIV/0!</v>
      </c>
      <c r="V585" t="e">
        <f>'ES Raw Data'!W588</f>
        <v>#DIV/0!</v>
      </c>
    </row>
    <row r="586" spans="1:22">
      <c r="A586">
        <f>'ES Data Entry'!D587</f>
        <v>0</v>
      </c>
      <c r="B586">
        <f>'ES Data Entry'!E587</f>
        <v>0</v>
      </c>
      <c r="C586">
        <f>'ES Data Entry'!F587</f>
        <v>0</v>
      </c>
      <c r="D586" s="180" t="e">
        <f>'ES Data Entry'!#REF!</f>
        <v>#REF!</v>
      </c>
      <c r="E586" t="str" cm="1">
        <f t="array" ref="E586">_xlfn.IFS('ES Data Entry'!G587=0,"Kindergarten",'ES Data Entry'!G587=1,"1st Grade",'ES Data Entry'!G587=2,"2nd Grade",'ES Data Entry'!G587=3,"3rd Grade",'ES Data Entry'!G587=4,"4th Grade",'ES Data Entry'!G587=5,"5th Grade")</f>
        <v>Kindergarten</v>
      </c>
      <c r="F586" t="e">
        <f>'ES Data Entry'!#REF!</f>
        <v>#REF!</v>
      </c>
      <c r="G586" t="e" cm="1">
        <f t="array" ref="G586">_xlfn.IFS('ES Data Entry'!L587=2, "Virtual", 'ES Data Entry'!L587=1, "In-person",'ES Data Entry'!L587=3, "Hybrid")</f>
        <v>#N/A</v>
      </c>
      <c r="H586" t="e" cm="1">
        <f t="array" ref="H586">_xlfn.IFS('ES Data Entry'!H587= 1, "American Indian/Alaskan Native", 'ES Data Entry'!H587= 2, "Asian", 'ES Data Entry'!H587= 3, "Native Hawaiian/Pacific Islander", 'ES Data Entry'!H587= 4, "Black/African American",'ES Data Entry'!H587= 5,  "White", 'ES Data Entry'!H587= 6, "Other", 'ES Data Entry'!H587= 7, "Two races or more", 'ES Data Entry'!H587= 8, "Unknown")</f>
        <v>#N/A</v>
      </c>
      <c r="I586" t="e" cm="1">
        <f t="array" ref="I586">_xlfn.IFS('ES Data Entry'!I587=1, "Hispanic/Latino", 'ES Data Entry'!I587=2, "Not Hispanic/Latino", 'ES Data Entry'!I587=3, "Other")</f>
        <v>#N/A</v>
      </c>
      <c r="J586" t="e" cm="1">
        <f t="array" ref="J586">_xlfn.IFS('ES Data Entry'!J587= 1, "Male", 'ES Data Entry'!J587= 2, "Female", 'ES Data Entry'!J587= 3, "Transgender Male", 'ES Data Entry'!J587= 4, "Transgender Female",'ES Data Entry'!J587= 5, "Non-binary", 'ES Data Entry'!J587= 6, "Other", 'ES Data Entry'!J587= 7, "Unknown")</f>
        <v>#N/A</v>
      </c>
      <c r="K586" s="180">
        <f>'ES Data Entry'!K587</f>
        <v>0</v>
      </c>
      <c r="L586" s="291" t="e">
        <f>'ES Data Entry'!#REF!</f>
        <v>#REF!</v>
      </c>
      <c r="M586" t="e">
        <f>'ES Raw Data'!N589</f>
        <v>#DIV/0!</v>
      </c>
      <c r="N586" t="e">
        <f>'ES Raw Data'!O589</f>
        <v>#DIV/0!</v>
      </c>
      <c r="O586" t="e">
        <f>'ES Raw Data'!P589</f>
        <v>#DIV/0!</v>
      </c>
      <c r="P586" t="e">
        <f>'ES Raw Data'!Q589</f>
        <v>#DIV/0!</v>
      </c>
      <c r="Q586" t="e">
        <f>'ES Raw Data'!R589</f>
        <v>#DIV/0!</v>
      </c>
      <c r="R586" t="e">
        <f>'ES Raw Data'!S589</f>
        <v>#DIV/0!</v>
      </c>
      <c r="S586" t="e">
        <f>'ES Raw Data'!T589</f>
        <v>#DIV/0!</v>
      </c>
      <c r="T586" t="e">
        <f>'ES Raw Data'!U589</f>
        <v>#DIV/0!</v>
      </c>
      <c r="U586" t="e">
        <f>'ES Raw Data'!V589</f>
        <v>#DIV/0!</v>
      </c>
      <c r="V586" t="e">
        <f>'ES Raw Data'!W589</f>
        <v>#DIV/0!</v>
      </c>
    </row>
    <row r="587" spans="1:22">
      <c r="A587">
        <f>'ES Data Entry'!D588</f>
        <v>0</v>
      </c>
      <c r="B587">
        <f>'ES Data Entry'!E588</f>
        <v>0</v>
      </c>
      <c r="C587">
        <f>'ES Data Entry'!F588</f>
        <v>0</v>
      </c>
      <c r="D587" s="180" t="e">
        <f>'ES Data Entry'!#REF!</f>
        <v>#REF!</v>
      </c>
      <c r="E587" t="str" cm="1">
        <f t="array" ref="E587">_xlfn.IFS('ES Data Entry'!G588=0,"Kindergarten",'ES Data Entry'!G588=1,"1st Grade",'ES Data Entry'!G588=2,"2nd Grade",'ES Data Entry'!G588=3,"3rd Grade",'ES Data Entry'!G588=4,"4th Grade",'ES Data Entry'!G588=5,"5th Grade")</f>
        <v>Kindergarten</v>
      </c>
      <c r="F587" t="e">
        <f>'ES Data Entry'!#REF!</f>
        <v>#REF!</v>
      </c>
      <c r="G587" t="e" cm="1">
        <f t="array" ref="G587">_xlfn.IFS('ES Data Entry'!L588=2, "Virtual", 'ES Data Entry'!L588=1, "In-person",'ES Data Entry'!L588=3, "Hybrid")</f>
        <v>#N/A</v>
      </c>
      <c r="H587" t="e" cm="1">
        <f t="array" ref="H587">_xlfn.IFS('ES Data Entry'!H588= 1, "American Indian/Alaskan Native", 'ES Data Entry'!H588= 2, "Asian", 'ES Data Entry'!H588= 3, "Native Hawaiian/Pacific Islander", 'ES Data Entry'!H588= 4, "Black/African American",'ES Data Entry'!H588= 5,  "White", 'ES Data Entry'!H588= 6, "Other", 'ES Data Entry'!H588= 7, "Two races or more", 'ES Data Entry'!H588= 8, "Unknown")</f>
        <v>#N/A</v>
      </c>
      <c r="I587" t="e" cm="1">
        <f t="array" ref="I587">_xlfn.IFS('ES Data Entry'!I588=1, "Hispanic/Latino", 'ES Data Entry'!I588=2, "Not Hispanic/Latino", 'ES Data Entry'!I588=3, "Other")</f>
        <v>#N/A</v>
      </c>
      <c r="J587" t="e" cm="1">
        <f t="array" ref="J587">_xlfn.IFS('ES Data Entry'!J588= 1, "Male", 'ES Data Entry'!J588= 2, "Female", 'ES Data Entry'!J588= 3, "Transgender Male", 'ES Data Entry'!J588= 4, "Transgender Female",'ES Data Entry'!J588= 5, "Non-binary", 'ES Data Entry'!J588= 6, "Other", 'ES Data Entry'!J588= 7, "Unknown")</f>
        <v>#N/A</v>
      </c>
      <c r="K587" s="180">
        <f>'ES Data Entry'!K588</f>
        <v>0</v>
      </c>
      <c r="L587" s="291" t="e">
        <f>'ES Data Entry'!#REF!</f>
        <v>#REF!</v>
      </c>
      <c r="M587" t="e">
        <f>'ES Raw Data'!N590</f>
        <v>#DIV/0!</v>
      </c>
      <c r="N587" t="e">
        <f>'ES Raw Data'!O590</f>
        <v>#DIV/0!</v>
      </c>
      <c r="O587" t="e">
        <f>'ES Raw Data'!P590</f>
        <v>#DIV/0!</v>
      </c>
      <c r="P587" t="e">
        <f>'ES Raw Data'!Q590</f>
        <v>#DIV/0!</v>
      </c>
      <c r="Q587" t="e">
        <f>'ES Raw Data'!R590</f>
        <v>#DIV/0!</v>
      </c>
      <c r="R587" t="e">
        <f>'ES Raw Data'!S590</f>
        <v>#DIV/0!</v>
      </c>
      <c r="S587" t="e">
        <f>'ES Raw Data'!T590</f>
        <v>#DIV/0!</v>
      </c>
      <c r="T587" t="e">
        <f>'ES Raw Data'!U590</f>
        <v>#DIV/0!</v>
      </c>
      <c r="U587" t="e">
        <f>'ES Raw Data'!V590</f>
        <v>#DIV/0!</v>
      </c>
      <c r="V587" t="e">
        <f>'ES Raw Data'!W590</f>
        <v>#DIV/0!</v>
      </c>
    </row>
    <row r="588" spans="1:22">
      <c r="A588">
        <f>'ES Data Entry'!D589</f>
        <v>0</v>
      </c>
      <c r="B588">
        <f>'ES Data Entry'!E589</f>
        <v>0</v>
      </c>
      <c r="C588">
        <f>'ES Data Entry'!F589</f>
        <v>0</v>
      </c>
      <c r="D588" s="180" t="e">
        <f>'ES Data Entry'!#REF!</f>
        <v>#REF!</v>
      </c>
      <c r="E588" t="str" cm="1">
        <f t="array" ref="E588">_xlfn.IFS('ES Data Entry'!G589=0,"Kindergarten",'ES Data Entry'!G589=1,"1st Grade",'ES Data Entry'!G589=2,"2nd Grade",'ES Data Entry'!G589=3,"3rd Grade",'ES Data Entry'!G589=4,"4th Grade",'ES Data Entry'!G589=5,"5th Grade")</f>
        <v>Kindergarten</v>
      </c>
      <c r="F588" t="e">
        <f>'ES Data Entry'!#REF!</f>
        <v>#REF!</v>
      </c>
      <c r="G588" t="e" cm="1">
        <f t="array" ref="G588">_xlfn.IFS('ES Data Entry'!L589=2, "Virtual", 'ES Data Entry'!L589=1, "In-person",'ES Data Entry'!L589=3, "Hybrid")</f>
        <v>#N/A</v>
      </c>
      <c r="H588" t="e" cm="1">
        <f t="array" ref="H588">_xlfn.IFS('ES Data Entry'!H589= 1, "American Indian/Alaskan Native", 'ES Data Entry'!H589= 2, "Asian", 'ES Data Entry'!H589= 3, "Native Hawaiian/Pacific Islander", 'ES Data Entry'!H589= 4, "Black/African American",'ES Data Entry'!H589= 5,  "White", 'ES Data Entry'!H589= 6, "Other", 'ES Data Entry'!H589= 7, "Two races or more", 'ES Data Entry'!H589= 8, "Unknown")</f>
        <v>#N/A</v>
      </c>
      <c r="I588" t="e" cm="1">
        <f t="array" ref="I588">_xlfn.IFS('ES Data Entry'!I589=1, "Hispanic/Latino", 'ES Data Entry'!I589=2, "Not Hispanic/Latino", 'ES Data Entry'!I589=3, "Other")</f>
        <v>#N/A</v>
      </c>
      <c r="J588" t="e" cm="1">
        <f t="array" ref="J588">_xlfn.IFS('ES Data Entry'!J589= 1, "Male", 'ES Data Entry'!J589= 2, "Female", 'ES Data Entry'!J589= 3, "Transgender Male", 'ES Data Entry'!J589= 4, "Transgender Female",'ES Data Entry'!J589= 5, "Non-binary", 'ES Data Entry'!J589= 6, "Other", 'ES Data Entry'!J589= 7, "Unknown")</f>
        <v>#N/A</v>
      </c>
      <c r="K588" s="180">
        <f>'ES Data Entry'!K589</f>
        <v>0</v>
      </c>
      <c r="L588" s="291" t="e">
        <f>'ES Data Entry'!#REF!</f>
        <v>#REF!</v>
      </c>
      <c r="M588" t="e">
        <f>'ES Raw Data'!N591</f>
        <v>#DIV/0!</v>
      </c>
      <c r="N588" t="e">
        <f>'ES Raw Data'!O591</f>
        <v>#DIV/0!</v>
      </c>
      <c r="O588" t="e">
        <f>'ES Raw Data'!P591</f>
        <v>#DIV/0!</v>
      </c>
      <c r="P588" t="e">
        <f>'ES Raw Data'!Q591</f>
        <v>#DIV/0!</v>
      </c>
      <c r="Q588" t="e">
        <f>'ES Raw Data'!R591</f>
        <v>#DIV/0!</v>
      </c>
      <c r="R588" t="e">
        <f>'ES Raw Data'!S591</f>
        <v>#DIV/0!</v>
      </c>
      <c r="S588" t="e">
        <f>'ES Raw Data'!T591</f>
        <v>#DIV/0!</v>
      </c>
      <c r="T588" t="e">
        <f>'ES Raw Data'!U591</f>
        <v>#DIV/0!</v>
      </c>
      <c r="U588" t="e">
        <f>'ES Raw Data'!V591</f>
        <v>#DIV/0!</v>
      </c>
      <c r="V588" t="e">
        <f>'ES Raw Data'!W591</f>
        <v>#DIV/0!</v>
      </c>
    </row>
    <row r="589" spans="1:22">
      <c r="A589">
        <f>'ES Data Entry'!D590</f>
        <v>0</v>
      </c>
      <c r="B589">
        <f>'ES Data Entry'!E590</f>
        <v>0</v>
      </c>
      <c r="C589">
        <f>'ES Data Entry'!F590</f>
        <v>0</v>
      </c>
      <c r="D589" s="180" t="e">
        <f>'ES Data Entry'!#REF!</f>
        <v>#REF!</v>
      </c>
      <c r="E589" t="str" cm="1">
        <f t="array" ref="E589">_xlfn.IFS('ES Data Entry'!G590=0,"Kindergarten",'ES Data Entry'!G590=1,"1st Grade",'ES Data Entry'!G590=2,"2nd Grade",'ES Data Entry'!G590=3,"3rd Grade",'ES Data Entry'!G590=4,"4th Grade",'ES Data Entry'!G590=5,"5th Grade")</f>
        <v>Kindergarten</v>
      </c>
      <c r="F589" t="e">
        <f>'ES Data Entry'!#REF!</f>
        <v>#REF!</v>
      </c>
      <c r="G589" t="e" cm="1">
        <f t="array" ref="G589">_xlfn.IFS('ES Data Entry'!L590=2, "Virtual", 'ES Data Entry'!L590=1, "In-person",'ES Data Entry'!L590=3, "Hybrid")</f>
        <v>#N/A</v>
      </c>
      <c r="H589" t="e" cm="1">
        <f t="array" ref="H589">_xlfn.IFS('ES Data Entry'!H590= 1, "American Indian/Alaskan Native", 'ES Data Entry'!H590= 2, "Asian", 'ES Data Entry'!H590= 3, "Native Hawaiian/Pacific Islander", 'ES Data Entry'!H590= 4, "Black/African American",'ES Data Entry'!H590= 5,  "White", 'ES Data Entry'!H590= 6, "Other", 'ES Data Entry'!H590= 7, "Two races or more", 'ES Data Entry'!H590= 8, "Unknown")</f>
        <v>#N/A</v>
      </c>
      <c r="I589" t="e" cm="1">
        <f t="array" ref="I589">_xlfn.IFS('ES Data Entry'!I590=1, "Hispanic/Latino", 'ES Data Entry'!I590=2, "Not Hispanic/Latino", 'ES Data Entry'!I590=3, "Other")</f>
        <v>#N/A</v>
      </c>
      <c r="J589" t="e" cm="1">
        <f t="array" ref="J589">_xlfn.IFS('ES Data Entry'!J590= 1, "Male", 'ES Data Entry'!J590= 2, "Female", 'ES Data Entry'!J590= 3, "Transgender Male", 'ES Data Entry'!J590= 4, "Transgender Female",'ES Data Entry'!J590= 5, "Non-binary", 'ES Data Entry'!J590= 6, "Other", 'ES Data Entry'!J590= 7, "Unknown")</f>
        <v>#N/A</v>
      </c>
      <c r="K589" s="180">
        <f>'ES Data Entry'!K590</f>
        <v>0</v>
      </c>
      <c r="L589" s="291" t="e">
        <f>'ES Data Entry'!#REF!</f>
        <v>#REF!</v>
      </c>
      <c r="M589" t="e">
        <f>'ES Raw Data'!N592</f>
        <v>#DIV/0!</v>
      </c>
      <c r="N589" t="e">
        <f>'ES Raw Data'!O592</f>
        <v>#DIV/0!</v>
      </c>
      <c r="O589" t="e">
        <f>'ES Raw Data'!P592</f>
        <v>#DIV/0!</v>
      </c>
      <c r="P589" t="e">
        <f>'ES Raw Data'!Q592</f>
        <v>#DIV/0!</v>
      </c>
      <c r="Q589" t="e">
        <f>'ES Raw Data'!R592</f>
        <v>#DIV/0!</v>
      </c>
      <c r="R589" t="e">
        <f>'ES Raw Data'!S592</f>
        <v>#DIV/0!</v>
      </c>
      <c r="S589" t="e">
        <f>'ES Raw Data'!T592</f>
        <v>#DIV/0!</v>
      </c>
      <c r="T589" t="e">
        <f>'ES Raw Data'!U592</f>
        <v>#DIV/0!</v>
      </c>
      <c r="U589" t="e">
        <f>'ES Raw Data'!V592</f>
        <v>#DIV/0!</v>
      </c>
      <c r="V589" t="e">
        <f>'ES Raw Data'!W592</f>
        <v>#DIV/0!</v>
      </c>
    </row>
    <row r="590" spans="1:22">
      <c r="A590">
        <f>'ES Data Entry'!D591</f>
        <v>0</v>
      </c>
      <c r="B590">
        <f>'ES Data Entry'!E591</f>
        <v>0</v>
      </c>
      <c r="C590">
        <f>'ES Data Entry'!F591</f>
        <v>0</v>
      </c>
      <c r="D590" s="180" t="e">
        <f>'ES Data Entry'!#REF!</f>
        <v>#REF!</v>
      </c>
      <c r="E590" t="str" cm="1">
        <f t="array" ref="E590">_xlfn.IFS('ES Data Entry'!G591=0,"Kindergarten",'ES Data Entry'!G591=1,"1st Grade",'ES Data Entry'!G591=2,"2nd Grade",'ES Data Entry'!G591=3,"3rd Grade",'ES Data Entry'!G591=4,"4th Grade",'ES Data Entry'!G591=5,"5th Grade")</f>
        <v>Kindergarten</v>
      </c>
      <c r="F590" t="e">
        <f>'ES Data Entry'!#REF!</f>
        <v>#REF!</v>
      </c>
      <c r="G590" t="e" cm="1">
        <f t="array" ref="G590">_xlfn.IFS('ES Data Entry'!L591=2, "Virtual", 'ES Data Entry'!L591=1, "In-person",'ES Data Entry'!L591=3, "Hybrid")</f>
        <v>#N/A</v>
      </c>
      <c r="H590" t="e" cm="1">
        <f t="array" ref="H590">_xlfn.IFS('ES Data Entry'!H591= 1, "American Indian/Alaskan Native", 'ES Data Entry'!H591= 2, "Asian", 'ES Data Entry'!H591= 3, "Native Hawaiian/Pacific Islander", 'ES Data Entry'!H591= 4, "Black/African American",'ES Data Entry'!H591= 5,  "White", 'ES Data Entry'!H591= 6, "Other", 'ES Data Entry'!H591= 7, "Two races or more", 'ES Data Entry'!H591= 8, "Unknown")</f>
        <v>#N/A</v>
      </c>
      <c r="I590" t="e" cm="1">
        <f t="array" ref="I590">_xlfn.IFS('ES Data Entry'!I591=1, "Hispanic/Latino", 'ES Data Entry'!I591=2, "Not Hispanic/Latino", 'ES Data Entry'!I591=3, "Other")</f>
        <v>#N/A</v>
      </c>
      <c r="J590" t="e" cm="1">
        <f t="array" ref="J590">_xlfn.IFS('ES Data Entry'!J591= 1, "Male", 'ES Data Entry'!J591= 2, "Female", 'ES Data Entry'!J591= 3, "Transgender Male", 'ES Data Entry'!J591= 4, "Transgender Female",'ES Data Entry'!J591= 5, "Non-binary", 'ES Data Entry'!J591= 6, "Other", 'ES Data Entry'!J591= 7, "Unknown")</f>
        <v>#N/A</v>
      </c>
      <c r="K590" s="180">
        <f>'ES Data Entry'!K591</f>
        <v>0</v>
      </c>
      <c r="L590" s="291" t="e">
        <f>'ES Data Entry'!#REF!</f>
        <v>#REF!</v>
      </c>
      <c r="M590" t="e">
        <f>'ES Raw Data'!N593</f>
        <v>#DIV/0!</v>
      </c>
      <c r="N590" t="e">
        <f>'ES Raw Data'!O593</f>
        <v>#DIV/0!</v>
      </c>
      <c r="O590" t="e">
        <f>'ES Raw Data'!P593</f>
        <v>#DIV/0!</v>
      </c>
      <c r="P590" t="e">
        <f>'ES Raw Data'!Q593</f>
        <v>#DIV/0!</v>
      </c>
      <c r="Q590" t="e">
        <f>'ES Raw Data'!R593</f>
        <v>#DIV/0!</v>
      </c>
      <c r="R590" t="e">
        <f>'ES Raw Data'!S593</f>
        <v>#DIV/0!</v>
      </c>
      <c r="S590" t="e">
        <f>'ES Raw Data'!T593</f>
        <v>#DIV/0!</v>
      </c>
      <c r="T590" t="e">
        <f>'ES Raw Data'!U593</f>
        <v>#DIV/0!</v>
      </c>
      <c r="U590" t="e">
        <f>'ES Raw Data'!V593</f>
        <v>#DIV/0!</v>
      </c>
      <c r="V590" t="e">
        <f>'ES Raw Data'!W593</f>
        <v>#DIV/0!</v>
      </c>
    </row>
    <row r="591" spans="1:22">
      <c r="A591">
        <f>'ES Data Entry'!D592</f>
        <v>0</v>
      </c>
      <c r="B591">
        <f>'ES Data Entry'!E592</f>
        <v>0</v>
      </c>
      <c r="C591">
        <f>'ES Data Entry'!F592</f>
        <v>0</v>
      </c>
      <c r="D591" s="180" t="e">
        <f>'ES Data Entry'!#REF!</f>
        <v>#REF!</v>
      </c>
      <c r="E591" t="str" cm="1">
        <f t="array" ref="E591">_xlfn.IFS('ES Data Entry'!G592=0,"Kindergarten",'ES Data Entry'!G592=1,"1st Grade",'ES Data Entry'!G592=2,"2nd Grade",'ES Data Entry'!G592=3,"3rd Grade",'ES Data Entry'!G592=4,"4th Grade",'ES Data Entry'!G592=5,"5th Grade")</f>
        <v>Kindergarten</v>
      </c>
      <c r="F591" t="e">
        <f>'ES Data Entry'!#REF!</f>
        <v>#REF!</v>
      </c>
      <c r="G591" t="e" cm="1">
        <f t="array" ref="G591">_xlfn.IFS('ES Data Entry'!L592=2, "Virtual", 'ES Data Entry'!L592=1, "In-person",'ES Data Entry'!L592=3, "Hybrid")</f>
        <v>#N/A</v>
      </c>
      <c r="H591" t="e" cm="1">
        <f t="array" ref="H591">_xlfn.IFS('ES Data Entry'!H592= 1, "American Indian/Alaskan Native", 'ES Data Entry'!H592= 2, "Asian", 'ES Data Entry'!H592= 3, "Native Hawaiian/Pacific Islander", 'ES Data Entry'!H592= 4, "Black/African American",'ES Data Entry'!H592= 5,  "White", 'ES Data Entry'!H592= 6, "Other", 'ES Data Entry'!H592= 7, "Two races or more", 'ES Data Entry'!H592= 8, "Unknown")</f>
        <v>#N/A</v>
      </c>
      <c r="I591" t="e" cm="1">
        <f t="array" ref="I591">_xlfn.IFS('ES Data Entry'!I592=1, "Hispanic/Latino", 'ES Data Entry'!I592=2, "Not Hispanic/Latino", 'ES Data Entry'!I592=3, "Other")</f>
        <v>#N/A</v>
      </c>
      <c r="J591" t="e" cm="1">
        <f t="array" ref="J591">_xlfn.IFS('ES Data Entry'!J592= 1, "Male", 'ES Data Entry'!J592= 2, "Female", 'ES Data Entry'!J592= 3, "Transgender Male", 'ES Data Entry'!J592= 4, "Transgender Female",'ES Data Entry'!J592= 5, "Non-binary", 'ES Data Entry'!J592= 6, "Other", 'ES Data Entry'!J592= 7, "Unknown")</f>
        <v>#N/A</v>
      </c>
      <c r="K591" s="180">
        <f>'ES Data Entry'!K592</f>
        <v>0</v>
      </c>
      <c r="L591" s="291" t="e">
        <f>'ES Data Entry'!#REF!</f>
        <v>#REF!</v>
      </c>
      <c r="M591" t="e">
        <f>'ES Raw Data'!N594</f>
        <v>#DIV/0!</v>
      </c>
      <c r="N591" t="e">
        <f>'ES Raw Data'!O594</f>
        <v>#DIV/0!</v>
      </c>
      <c r="O591" t="e">
        <f>'ES Raw Data'!P594</f>
        <v>#DIV/0!</v>
      </c>
      <c r="P591" t="e">
        <f>'ES Raw Data'!Q594</f>
        <v>#DIV/0!</v>
      </c>
      <c r="Q591" t="e">
        <f>'ES Raw Data'!R594</f>
        <v>#DIV/0!</v>
      </c>
      <c r="R591" t="e">
        <f>'ES Raw Data'!S594</f>
        <v>#DIV/0!</v>
      </c>
      <c r="S591" t="e">
        <f>'ES Raw Data'!T594</f>
        <v>#DIV/0!</v>
      </c>
      <c r="T591" t="e">
        <f>'ES Raw Data'!U594</f>
        <v>#DIV/0!</v>
      </c>
      <c r="U591" t="e">
        <f>'ES Raw Data'!V594</f>
        <v>#DIV/0!</v>
      </c>
      <c r="V591" t="e">
        <f>'ES Raw Data'!W594</f>
        <v>#DIV/0!</v>
      </c>
    </row>
    <row r="592" spans="1:22">
      <c r="A592">
        <f>'ES Data Entry'!D593</f>
        <v>0</v>
      </c>
      <c r="B592">
        <f>'ES Data Entry'!E593</f>
        <v>0</v>
      </c>
      <c r="C592">
        <f>'ES Data Entry'!F593</f>
        <v>0</v>
      </c>
      <c r="D592" s="180" t="e">
        <f>'ES Data Entry'!#REF!</f>
        <v>#REF!</v>
      </c>
      <c r="E592" t="str" cm="1">
        <f t="array" ref="E592">_xlfn.IFS('ES Data Entry'!G593=0,"Kindergarten",'ES Data Entry'!G593=1,"1st Grade",'ES Data Entry'!G593=2,"2nd Grade",'ES Data Entry'!G593=3,"3rd Grade",'ES Data Entry'!G593=4,"4th Grade",'ES Data Entry'!G593=5,"5th Grade")</f>
        <v>Kindergarten</v>
      </c>
      <c r="F592" t="e">
        <f>'ES Data Entry'!#REF!</f>
        <v>#REF!</v>
      </c>
      <c r="G592" t="e" cm="1">
        <f t="array" ref="G592">_xlfn.IFS('ES Data Entry'!L593=2, "Virtual", 'ES Data Entry'!L593=1, "In-person",'ES Data Entry'!L593=3, "Hybrid")</f>
        <v>#N/A</v>
      </c>
      <c r="H592" t="e" cm="1">
        <f t="array" ref="H592">_xlfn.IFS('ES Data Entry'!H593= 1, "American Indian/Alaskan Native", 'ES Data Entry'!H593= 2, "Asian", 'ES Data Entry'!H593= 3, "Native Hawaiian/Pacific Islander", 'ES Data Entry'!H593= 4, "Black/African American",'ES Data Entry'!H593= 5,  "White", 'ES Data Entry'!H593= 6, "Other", 'ES Data Entry'!H593= 7, "Two races or more", 'ES Data Entry'!H593= 8, "Unknown")</f>
        <v>#N/A</v>
      </c>
      <c r="I592" t="e" cm="1">
        <f t="array" ref="I592">_xlfn.IFS('ES Data Entry'!I593=1, "Hispanic/Latino", 'ES Data Entry'!I593=2, "Not Hispanic/Latino", 'ES Data Entry'!I593=3, "Other")</f>
        <v>#N/A</v>
      </c>
      <c r="J592" t="e" cm="1">
        <f t="array" ref="J592">_xlfn.IFS('ES Data Entry'!J593= 1, "Male", 'ES Data Entry'!J593= 2, "Female", 'ES Data Entry'!J593= 3, "Transgender Male", 'ES Data Entry'!J593= 4, "Transgender Female",'ES Data Entry'!J593= 5, "Non-binary", 'ES Data Entry'!J593= 6, "Other", 'ES Data Entry'!J593= 7, "Unknown")</f>
        <v>#N/A</v>
      </c>
      <c r="K592" s="180">
        <f>'ES Data Entry'!K593</f>
        <v>0</v>
      </c>
      <c r="L592" s="291" t="e">
        <f>'ES Data Entry'!#REF!</f>
        <v>#REF!</v>
      </c>
      <c r="M592" t="e">
        <f>'ES Raw Data'!N595</f>
        <v>#DIV/0!</v>
      </c>
      <c r="N592" t="e">
        <f>'ES Raw Data'!O595</f>
        <v>#DIV/0!</v>
      </c>
      <c r="O592" t="e">
        <f>'ES Raw Data'!P595</f>
        <v>#DIV/0!</v>
      </c>
      <c r="P592" t="e">
        <f>'ES Raw Data'!Q595</f>
        <v>#DIV/0!</v>
      </c>
      <c r="Q592" t="e">
        <f>'ES Raw Data'!R595</f>
        <v>#DIV/0!</v>
      </c>
      <c r="R592" t="e">
        <f>'ES Raw Data'!S595</f>
        <v>#DIV/0!</v>
      </c>
      <c r="S592" t="e">
        <f>'ES Raw Data'!T595</f>
        <v>#DIV/0!</v>
      </c>
      <c r="T592" t="e">
        <f>'ES Raw Data'!U595</f>
        <v>#DIV/0!</v>
      </c>
      <c r="U592" t="e">
        <f>'ES Raw Data'!V595</f>
        <v>#DIV/0!</v>
      </c>
      <c r="V592" t="e">
        <f>'ES Raw Data'!W595</f>
        <v>#DIV/0!</v>
      </c>
    </row>
    <row r="593" spans="1:22">
      <c r="A593">
        <f>'ES Data Entry'!D594</f>
        <v>0</v>
      </c>
      <c r="B593">
        <f>'ES Data Entry'!E594</f>
        <v>0</v>
      </c>
      <c r="C593">
        <f>'ES Data Entry'!F594</f>
        <v>0</v>
      </c>
      <c r="D593" s="180" t="e">
        <f>'ES Data Entry'!#REF!</f>
        <v>#REF!</v>
      </c>
      <c r="E593" t="str" cm="1">
        <f t="array" ref="E593">_xlfn.IFS('ES Data Entry'!G594=0,"Kindergarten",'ES Data Entry'!G594=1,"1st Grade",'ES Data Entry'!G594=2,"2nd Grade",'ES Data Entry'!G594=3,"3rd Grade",'ES Data Entry'!G594=4,"4th Grade",'ES Data Entry'!G594=5,"5th Grade")</f>
        <v>Kindergarten</v>
      </c>
      <c r="F593" t="e">
        <f>'ES Data Entry'!#REF!</f>
        <v>#REF!</v>
      </c>
      <c r="G593" t="e" cm="1">
        <f t="array" ref="G593">_xlfn.IFS('ES Data Entry'!L594=2, "Virtual", 'ES Data Entry'!L594=1, "In-person",'ES Data Entry'!L594=3, "Hybrid")</f>
        <v>#N/A</v>
      </c>
      <c r="H593" t="e" cm="1">
        <f t="array" ref="H593">_xlfn.IFS('ES Data Entry'!H594= 1, "American Indian/Alaskan Native", 'ES Data Entry'!H594= 2, "Asian", 'ES Data Entry'!H594= 3, "Native Hawaiian/Pacific Islander", 'ES Data Entry'!H594= 4, "Black/African American",'ES Data Entry'!H594= 5,  "White", 'ES Data Entry'!H594= 6, "Other", 'ES Data Entry'!H594= 7, "Two races or more", 'ES Data Entry'!H594= 8, "Unknown")</f>
        <v>#N/A</v>
      </c>
      <c r="I593" t="e" cm="1">
        <f t="array" ref="I593">_xlfn.IFS('ES Data Entry'!I594=1, "Hispanic/Latino", 'ES Data Entry'!I594=2, "Not Hispanic/Latino", 'ES Data Entry'!I594=3, "Other")</f>
        <v>#N/A</v>
      </c>
      <c r="J593" t="e" cm="1">
        <f t="array" ref="J593">_xlfn.IFS('ES Data Entry'!J594= 1, "Male", 'ES Data Entry'!J594= 2, "Female", 'ES Data Entry'!J594= 3, "Transgender Male", 'ES Data Entry'!J594= 4, "Transgender Female",'ES Data Entry'!J594= 5, "Non-binary", 'ES Data Entry'!J594= 6, "Other", 'ES Data Entry'!J594= 7, "Unknown")</f>
        <v>#N/A</v>
      </c>
      <c r="K593" s="180">
        <f>'ES Data Entry'!K594</f>
        <v>0</v>
      </c>
      <c r="L593" s="291" t="e">
        <f>'ES Data Entry'!#REF!</f>
        <v>#REF!</v>
      </c>
      <c r="M593" t="e">
        <f>'ES Raw Data'!N596</f>
        <v>#DIV/0!</v>
      </c>
      <c r="N593" t="e">
        <f>'ES Raw Data'!O596</f>
        <v>#DIV/0!</v>
      </c>
      <c r="O593" t="e">
        <f>'ES Raw Data'!P596</f>
        <v>#DIV/0!</v>
      </c>
      <c r="P593" t="e">
        <f>'ES Raw Data'!Q596</f>
        <v>#DIV/0!</v>
      </c>
      <c r="Q593" t="e">
        <f>'ES Raw Data'!R596</f>
        <v>#DIV/0!</v>
      </c>
      <c r="R593" t="e">
        <f>'ES Raw Data'!S596</f>
        <v>#DIV/0!</v>
      </c>
      <c r="S593" t="e">
        <f>'ES Raw Data'!T596</f>
        <v>#DIV/0!</v>
      </c>
      <c r="T593" t="e">
        <f>'ES Raw Data'!U596</f>
        <v>#DIV/0!</v>
      </c>
      <c r="U593" t="e">
        <f>'ES Raw Data'!V596</f>
        <v>#DIV/0!</v>
      </c>
      <c r="V593" t="e">
        <f>'ES Raw Data'!W596</f>
        <v>#DIV/0!</v>
      </c>
    </row>
    <row r="594" spans="1:22">
      <c r="A594">
        <f>'ES Data Entry'!D595</f>
        <v>0</v>
      </c>
      <c r="B594">
        <f>'ES Data Entry'!E595</f>
        <v>0</v>
      </c>
      <c r="C594">
        <f>'ES Data Entry'!F595</f>
        <v>0</v>
      </c>
      <c r="D594" s="180" t="e">
        <f>'ES Data Entry'!#REF!</f>
        <v>#REF!</v>
      </c>
      <c r="E594" t="str" cm="1">
        <f t="array" ref="E594">_xlfn.IFS('ES Data Entry'!G595=0,"Kindergarten",'ES Data Entry'!G595=1,"1st Grade",'ES Data Entry'!G595=2,"2nd Grade",'ES Data Entry'!G595=3,"3rd Grade",'ES Data Entry'!G595=4,"4th Grade",'ES Data Entry'!G595=5,"5th Grade")</f>
        <v>Kindergarten</v>
      </c>
      <c r="F594" t="e">
        <f>'ES Data Entry'!#REF!</f>
        <v>#REF!</v>
      </c>
      <c r="G594" t="e" cm="1">
        <f t="array" ref="G594">_xlfn.IFS('ES Data Entry'!L595=2, "Virtual", 'ES Data Entry'!L595=1, "In-person",'ES Data Entry'!L595=3, "Hybrid")</f>
        <v>#N/A</v>
      </c>
      <c r="H594" t="e" cm="1">
        <f t="array" ref="H594">_xlfn.IFS('ES Data Entry'!H595= 1, "American Indian/Alaskan Native", 'ES Data Entry'!H595= 2, "Asian", 'ES Data Entry'!H595= 3, "Native Hawaiian/Pacific Islander", 'ES Data Entry'!H595= 4, "Black/African American",'ES Data Entry'!H595= 5,  "White", 'ES Data Entry'!H595= 6, "Other", 'ES Data Entry'!H595= 7, "Two races or more", 'ES Data Entry'!H595= 8, "Unknown")</f>
        <v>#N/A</v>
      </c>
      <c r="I594" t="e" cm="1">
        <f t="array" ref="I594">_xlfn.IFS('ES Data Entry'!I595=1, "Hispanic/Latino", 'ES Data Entry'!I595=2, "Not Hispanic/Latino", 'ES Data Entry'!I595=3, "Other")</f>
        <v>#N/A</v>
      </c>
      <c r="J594" t="e" cm="1">
        <f t="array" ref="J594">_xlfn.IFS('ES Data Entry'!J595= 1, "Male", 'ES Data Entry'!J595= 2, "Female", 'ES Data Entry'!J595= 3, "Transgender Male", 'ES Data Entry'!J595= 4, "Transgender Female",'ES Data Entry'!J595= 5, "Non-binary", 'ES Data Entry'!J595= 6, "Other", 'ES Data Entry'!J595= 7, "Unknown")</f>
        <v>#N/A</v>
      </c>
      <c r="K594" s="180">
        <f>'ES Data Entry'!K595</f>
        <v>0</v>
      </c>
      <c r="L594" s="291" t="e">
        <f>'ES Data Entry'!#REF!</f>
        <v>#REF!</v>
      </c>
      <c r="M594" t="e">
        <f>'ES Raw Data'!N597</f>
        <v>#DIV/0!</v>
      </c>
      <c r="N594" t="e">
        <f>'ES Raw Data'!O597</f>
        <v>#DIV/0!</v>
      </c>
      <c r="O594" t="e">
        <f>'ES Raw Data'!P597</f>
        <v>#DIV/0!</v>
      </c>
      <c r="P594" t="e">
        <f>'ES Raw Data'!Q597</f>
        <v>#DIV/0!</v>
      </c>
      <c r="Q594" t="e">
        <f>'ES Raw Data'!R597</f>
        <v>#DIV/0!</v>
      </c>
      <c r="R594" t="e">
        <f>'ES Raw Data'!S597</f>
        <v>#DIV/0!</v>
      </c>
      <c r="S594" t="e">
        <f>'ES Raw Data'!T597</f>
        <v>#DIV/0!</v>
      </c>
      <c r="T594" t="e">
        <f>'ES Raw Data'!U597</f>
        <v>#DIV/0!</v>
      </c>
      <c r="U594" t="e">
        <f>'ES Raw Data'!V597</f>
        <v>#DIV/0!</v>
      </c>
      <c r="V594" t="e">
        <f>'ES Raw Data'!W597</f>
        <v>#DIV/0!</v>
      </c>
    </row>
    <row r="595" spans="1:22">
      <c r="A595">
        <f>'ES Data Entry'!D596</f>
        <v>0</v>
      </c>
      <c r="B595">
        <f>'ES Data Entry'!E596</f>
        <v>0</v>
      </c>
      <c r="C595">
        <f>'ES Data Entry'!F596</f>
        <v>0</v>
      </c>
      <c r="D595" s="180" t="e">
        <f>'ES Data Entry'!#REF!</f>
        <v>#REF!</v>
      </c>
      <c r="E595" t="str" cm="1">
        <f t="array" ref="E595">_xlfn.IFS('ES Data Entry'!G596=0,"Kindergarten",'ES Data Entry'!G596=1,"1st Grade",'ES Data Entry'!G596=2,"2nd Grade",'ES Data Entry'!G596=3,"3rd Grade",'ES Data Entry'!G596=4,"4th Grade",'ES Data Entry'!G596=5,"5th Grade")</f>
        <v>Kindergarten</v>
      </c>
      <c r="F595" t="e">
        <f>'ES Data Entry'!#REF!</f>
        <v>#REF!</v>
      </c>
      <c r="G595" t="e" cm="1">
        <f t="array" ref="G595">_xlfn.IFS('ES Data Entry'!L596=2, "Virtual", 'ES Data Entry'!L596=1, "In-person",'ES Data Entry'!L596=3, "Hybrid")</f>
        <v>#N/A</v>
      </c>
      <c r="H595" t="e" cm="1">
        <f t="array" ref="H595">_xlfn.IFS('ES Data Entry'!H596= 1, "American Indian/Alaskan Native", 'ES Data Entry'!H596= 2, "Asian", 'ES Data Entry'!H596= 3, "Native Hawaiian/Pacific Islander", 'ES Data Entry'!H596= 4, "Black/African American",'ES Data Entry'!H596= 5,  "White", 'ES Data Entry'!H596= 6, "Other", 'ES Data Entry'!H596= 7, "Two races or more", 'ES Data Entry'!H596= 8, "Unknown")</f>
        <v>#N/A</v>
      </c>
      <c r="I595" t="e" cm="1">
        <f t="array" ref="I595">_xlfn.IFS('ES Data Entry'!I596=1, "Hispanic/Latino", 'ES Data Entry'!I596=2, "Not Hispanic/Latino", 'ES Data Entry'!I596=3, "Other")</f>
        <v>#N/A</v>
      </c>
      <c r="J595" t="e" cm="1">
        <f t="array" ref="J595">_xlfn.IFS('ES Data Entry'!J596= 1, "Male", 'ES Data Entry'!J596= 2, "Female", 'ES Data Entry'!J596= 3, "Transgender Male", 'ES Data Entry'!J596= 4, "Transgender Female",'ES Data Entry'!J596= 5, "Non-binary", 'ES Data Entry'!J596= 6, "Other", 'ES Data Entry'!J596= 7, "Unknown")</f>
        <v>#N/A</v>
      </c>
      <c r="K595" s="180">
        <f>'ES Data Entry'!K596</f>
        <v>0</v>
      </c>
      <c r="L595" s="291" t="e">
        <f>'ES Data Entry'!#REF!</f>
        <v>#REF!</v>
      </c>
      <c r="M595" t="e">
        <f>'ES Raw Data'!N598</f>
        <v>#DIV/0!</v>
      </c>
      <c r="N595" t="e">
        <f>'ES Raw Data'!O598</f>
        <v>#DIV/0!</v>
      </c>
      <c r="O595" t="e">
        <f>'ES Raw Data'!P598</f>
        <v>#DIV/0!</v>
      </c>
      <c r="P595" t="e">
        <f>'ES Raw Data'!Q598</f>
        <v>#DIV/0!</v>
      </c>
      <c r="Q595" t="e">
        <f>'ES Raw Data'!R598</f>
        <v>#DIV/0!</v>
      </c>
      <c r="R595" t="e">
        <f>'ES Raw Data'!S598</f>
        <v>#DIV/0!</v>
      </c>
      <c r="S595" t="e">
        <f>'ES Raw Data'!T598</f>
        <v>#DIV/0!</v>
      </c>
      <c r="T595" t="e">
        <f>'ES Raw Data'!U598</f>
        <v>#DIV/0!</v>
      </c>
      <c r="U595" t="e">
        <f>'ES Raw Data'!V598</f>
        <v>#DIV/0!</v>
      </c>
      <c r="V595" t="e">
        <f>'ES Raw Data'!W598</f>
        <v>#DIV/0!</v>
      </c>
    </row>
    <row r="596" spans="1:22">
      <c r="A596">
        <f>'ES Data Entry'!D597</f>
        <v>0</v>
      </c>
      <c r="B596">
        <f>'ES Data Entry'!E597</f>
        <v>0</v>
      </c>
      <c r="C596">
        <f>'ES Data Entry'!F597</f>
        <v>0</v>
      </c>
      <c r="D596" s="180" t="e">
        <f>'ES Data Entry'!#REF!</f>
        <v>#REF!</v>
      </c>
      <c r="E596" t="str" cm="1">
        <f t="array" ref="E596">_xlfn.IFS('ES Data Entry'!G597=0,"Kindergarten",'ES Data Entry'!G597=1,"1st Grade",'ES Data Entry'!G597=2,"2nd Grade",'ES Data Entry'!G597=3,"3rd Grade",'ES Data Entry'!G597=4,"4th Grade",'ES Data Entry'!G597=5,"5th Grade")</f>
        <v>Kindergarten</v>
      </c>
      <c r="F596" t="e">
        <f>'ES Data Entry'!#REF!</f>
        <v>#REF!</v>
      </c>
      <c r="G596" t="e" cm="1">
        <f t="array" ref="G596">_xlfn.IFS('ES Data Entry'!L597=2, "Virtual", 'ES Data Entry'!L597=1, "In-person",'ES Data Entry'!L597=3, "Hybrid")</f>
        <v>#N/A</v>
      </c>
      <c r="H596" t="e" cm="1">
        <f t="array" ref="H596">_xlfn.IFS('ES Data Entry'!H597= 1, "American Indian/Alaskan Native", 'ES Data Entry'!H597= 2, "Asian", 'ES Data Entry'!H597= 3, "Native Hawaiian/Pacific Islander", 'ES Data Entry'!H597= 4, "Black/African American",'ES Data Entry'!H597= 5,  "White", 'ES Data Entry'!H597= 6, "Other", 'ES Data Entry'!H597= 7, "Two races or more", 'ES Data Entry'!H597= 8, "Unknown")</f>
        <v>#N/A</v>
      </c>
      <c r="I596" t="e" cm="1">
        <f t="array" ref="I596">_xlfn.IFS('ES Data Entry'!I597=1, "Hispanic/Latino", 'ES Data Entry'!I597=2, "Not Hispanic/Latino", 'ES Data Entry'!I597=3, "Other")</f>
        <v>#N/A</v>
      </c>
      <c r="J596" t="e" cm="1">
        <f t="array" ref="J596">_xlfn.IFS('ES Data Entry'!J597= 1, "Male", 'ES Data Entry'!J597= 2, "Female", 'ES Data Entry'!J597= 3, "Transgender Male", 'ES Data Entry'!J597= 4, "Transgender Female",'ES Data Entry'!J597= 5, "Non-binary", 'ES Data Entry'!J597= 6, "Other", 'ES Data Entry'!J597= 7, "Unknown")</f>
        <v>#N/A</v>
      </c>
      <c r="K596" s="180">
        <f>'ES Data Entry'!K597</f>
        <v>0</v>
      </c>
      <c r="L596" s="291" t="e">
        <f>'ES Data Entry'!#REF!</f>
        <v>#REF!</v>
      </c>
      <c r="M596" t="e">
        <f>'ES Raw Data'!N599</f>
        <v>#DIV/0!</v>
      </c>
      <c r="N596" t="e">
        <f>'ES Raw Data'!O599</f>
        <v>#DIV/0!</v>
      </c>
      <c r="O596" t="e">
        <f>'ES Raw Data'!P599</f>
        <v>#DIV/0!</v>
      </c>
      <c r="P596" t="e">
        <f>'ES Raw Data'!Q599</f>
        <v>#DIV/0!</v>
      </c>
      <c r="Q596" t="e">
        <f>'ES Raw Data'!R599</f>
        <v>#DIV/0!</v>
      </c>
      <c r="R596" t="e">
        <f>'ES Raw Data'!S599</f>
        <v>#DIV/0!</v>
      </c>
      <c r="S596" t="e">
        <f>'ES Raw Data'!T599</f>
        <v>#DIV/0!</v>
      </c>
      <c r="T596" t="e">
        <f>'ES Raw Data'!U599</f>
        <v>#DIV/0!</v>
      </c>
      <c r="U596" t="e">
        <f>'ES Raw Data'!V599</f>
        <v>#DIV/0!</v>
      </c>
      <c r="V596" t="e">
        <f>'ES Raw Data'!W599</f>
        <v>#DIV/0!</v>
      </c>
    </row>
    <row r="597" spans="1:22">
      <c r="A597">
        <f>'ES Data Entry'!D598</f>
        <v>0</v>
      </c>
      <c r="B597">
        <f>'ES Data Entry'!E598</f>
        <v>0</v>
      </c>
      <c r="C597">
        <f>'ES Data Entry'!F598</f>
        <v>0</v>
      </c>
      <c r="D597" s="180" t="e">
        <f>'ES Data Entry'!#REF!</f>
        <v>#REF!</v>
      </c>
      <c r="E597" t="str" cm="1">
        <f t="array" ref="E597">_xlfn.IFS('ES Data Entry'!G598=0,"Kindergarten",'ES Data Entry'!G598=1,"1st Grade",'ES Data Entry'!G598=2,"2nd Grade",'ES Data Entry'!G598=3,"3rd Grade",'ES Data Entry'!G598=4,"4th Grade",'ES Data Entry'!G598=5,"5th Grade")</f>
        <v>Kindergarten</v>
      </c>
      <c r="F597" t="e">
        <f>'ES Data Entry'!#REF!</f>
        <v>#REF!</v>
      </c>
      <c r="G597" t="e" cm="1">
        <f t="array" ref="G597">_xlfn.IFS('ES Data Entry'!L598=2, "Virtual", 'ES Data Entry'!L598=1, "In-person",'ES Data Entry'!L598=3, "Hybrid")</f>
        <v>#N/A</v>
      </c>
      <c r="H597" t="e" cm="1">
        <f t="array" ref="H597">_xlfn.IFS('ES Data Entry'!H598= 1, "American Indian/Alaskan Native", 'ES Data Entry'!H598= 2, "Asian", 'ES Data Entry'!H598= 3, "Native Hawaiian/Pacific Islander", 'ES Data Entry'!H598= 4, "Black/African American",'ES Data Entry'!H598= 5,  "White", 'ES Data Entry'!H598= 6, "Other", 'ES Data Entry'!H598= 7, "Two races or more", 'ES Data Entry'!H598= 8, "Unknown")</f>
        <v>#N/A</v>
      </c>
      <c r="I597" t="e" cm="1">
        <f t="array" ref="I597">_xlfn.IFS('ES Data Entry'!I598=1, "Hispanic/Latino", 'ES Data Entry'!I598=2, "Not Hispanic/Latino", 'ES Data Entry'!I598=3, "Other")</f>
        <v>#N/A</v>
      </c>
      <c r="J597" t="e" cm="1">
        <f t="array" ref="J597">_xlfn.IFS('ES Data Entry'!J598= 1, "Male", 'ES Data Entry'!J598= 2, "Female", 'ES Data Entry'!J598= 3, "Transgender Male", 'ES Data Entry'!J598= 4, "Transgender Female",'ES Data Entry'!J598= 5, "Non-binary", 'ES Data Entry'!J598= 6, "Other", 'ES Data Entry'!J598= 7, "Unknown")</f>
        <v>#N/A</v>
      </c>
      <c r="K597" s="180">
        <f>'ES Data Entry'!K598</f>
        <v>0</v>
      </c>
      <c r="L597" s="291" t="e">
        <f>'ES Data Entry'!#REF!</f>
        <v>#REF!</v>
      </c>
      <c r="M597" t="e">
        <f>'ES Raw Data'!N600</f>
        <v>#DIV/0!</v>
      </c>
      <c r="N597" t="e">
        <f>'ES Raw Data'!O600</f>
        <v>#DIV/0!</v>
      </c>
      <c r="O597" t="e">
        <f>'ES Raw Data'!P600</f>
        <v>#DIV/0!</v>
      </c>
      <c r="P597" t="e">
        <f>'ES Raw Data'!Q600</f>
        <v>#DIV/0!</v>
      </c>
      <c r="Q597" t="e">
        <f>'ES Raw Data'!R600</f>
        <v>#DIV/0!</v>
      </c>
      <c r="R597" t="e">
        <f>'ES Raw Data'!S600</f>
        <v>#DIV/0!</v>
      </c>
      <c r="S597" t="e">
        <f>'ES Raw Data'!T600</f>
        <v>#DIV/0!</v>
      </c>
      <c r="T597" t="e">
        <f>'ES Raw Data'!U600</f>
        <v>#DIV/0!</v>
      </c>
      <c r="U597" t="e">
        <f>'ES Raw Data'!V600</f>
        <v>#DIV/0!</v>
      </c>
      <c r="V597" t="e">
        <f>'ES Raw Data'!W600</f>
        <v>#DIV/0!</v>
      </c>
    </row>
    <row r="598" spans="1:22">
      <c r="A598">
        <f>'ES Data Entry'!D599</f>
        <v>0</v>
      </c>
      <c r="B598">
        <f>'ES Data Entry'!E599</f>
        <v>0</v>
      </c>
      <c r="C598">
        <f>'ES Data Entry'!F599</f>
        <v>0</v>
      </c>
      <c r="D598" s="180" t="e">
        <f>'ES Data Entry'!#REF!</f>
        <v>#REF!</v>
      </c>
      <c r="E598" t="str" cm="1">
        <f t="array" ref="E598">_xlfn.IFS('ES Data Entry'!G599=0,"Kindergarten",'ES Data Entry'!G599=1,"1st Grade",'ES Data Entry'!G599=2,"2nd Grade",'ES Data Entry'!G599=3,"3rd Grade",'ES Data Entry'!G599=4,"4th Grade",'ES Data Entry'!G599=5,"5th Grade")</f>
        <v>Kindergarten</v>
      </c>
      <c r="F598" t="e">
        <f>'ES Data Entry'!#REF!</f>
        <v>#REF!</v>
      </c>
      <c r="G598" t="e" cm="1">
        <f t="array" ref="G598">_xlfn.IFS('ES Data Entry'!L599=2, "Virtual", 'ES Data Entry'!L599=1, "In-person",'ES Data Entry'!L599=3, "Hybrid")</f>
        <v>#N/A</v>
      </c>
      <c r="H598" t="e" cm="1">
        <f t="array" ref="H598">_xlfn.IFS('ES Data Entry'!H599= 1, "American Indian/Alaskan Native", 'ES Data Entry'!H599= 2, "Asian", 'ES Data Entry'!H599= 3, "Native Hawaiian/Pacific Islander", 'ES Data Entry'!H599= 4, "Black/African American",'ES Data Entry'!H599= 5,  "White", 'ES Data Entry'!H599= 6, "Other", 'ES Data Entry'!H599= 7, "Two races or more", 'ES Data Entry'!H599= 8, "Unknown")</f>
        <v>#N/A</v>
      </c>
      <c r="I598" t="e" cm="1">
        <f t="array" ref="I598">_xlfn.IFS('ES Data Entry'!I599=1, "Hispanic/Latino", 'ES Data Entry'!I599=2, "Not Hispanic/Latino", 'ES Data Entry'!I599=3, "Other")</f>
        <v>#N/A</v>
      </c>
      <c r="J598" t="e" cm="1">
        <f t="array" ref="J598">_xlfn.IFS('ES Data Entry'!J599= 1, "Male", 'ES Data Entry'!J599= 2, "Female", 'ES Data Entry'!J599= 3, "Transgender Male", 'ES Data Entry'!J599= 4, "Transgender Female",'ES Data Entry'!J599= 5, "Non-binary", 'ES Data Entry'!J599= 6, "Other", 'ES Data Entry'!J599= 7, "Unknown")</f>
        <v>#N/A</v>
      </c>
      <c r="K598" s="180">
        <f>'ES Data Entry'!K599</f>
        <v>0</v>
      </c>
      <c r="L598" s="291" t="e">
        <f>'ES Data Entry'!#REF!</f>
        <v>#REF!</v>
      </c>
      <c r="M598" t="e">
        <f>'ES Raw Data'!N601</f>
        <v>#DIV/0!</v>
      </c>
      <c r="N598" t="e">
        <f>'ES Raw Data'!O601</f>
        <v>#DIV/0!</v>
      </c>
      <c r="O598" t="e">
        <f>'ES Raw Data'!P601</f>
        <v>#DIV/0!</v>
      </c>
      <c r="P598" t="e">
        <f>'ES Raw Data'!Q601</f>
        <v>#DIV/0!</v>
      </c>
      <c r="Q598" t="e">
        <f>'ES Raw Data'!R601</f>
        <v>#DIV/0!</v>
      </c>
      <c r="R598" t="e">
        <f>'ES Raw Data'!S601</f>
        <v>#DIV/0!</v>
      </c>
      <c r="S598" t="e">
        <f>'ES Raw Data'!T601</f>
        <v>#DIV/0!</v>
      </c>
      <c r="T598" t="e">
        <f>'ES Raw Data'!U601</f>
        <v>#DIV/0!</v>
      </c>
      <c r="U598" t="e">
        <f>'ES Raw Data'!V601</f>
        <v>#DIV/0!</v>
      </c>
      <c r="V598" t="e">
        <f>'ES Raw Data'!W601</f>
        <v>#DIV/0!</v>
      </c>
    </row>
    <row r="599" spans="1:22">
      <c r="A599">
        <f>'ES Data Entry'!D600</f>
        <v>0</v>
      </c>
      <c r="B599">
        <f>'ES Data Entry'!E600</f>
        <v>0</v>
      </c>
      <c r="C599">
        <f>'ES Data Entry'!F600</f>
        <v>0</v>
      </c>
      <c r="D599" s="180" t="e">
        <f>'ES Data Entry'!#REF!</f>
        <v>#REF!</v>
      </c>
      <c r="E599" t="str" cm="1">
        <f t="array" ref="E599">_xlfn.IFS('ES Data Entry'!G600=0,"Kindergarten",'ES Data Entry'!G600=1,"1st Grade",'ES Data Entry'!G600=2,"2nd Grade",'ES Data Entry'!G600=3,"3rd Grade",'ES Data Entry'!G600=4,"4th Grade",'ES Data Entry'!G600=5,"5th Grade")</f>
        <v>Kindergarten</v>
      </c>
      <c r="F599" t="e">
        <f>'ES Data Entry'!#REF!</f>
        <v>#REF!</v>
      </c>
      <c r="G599" t="e" cm="1">
        <f t="array" ref="G599">_xlfn.IFS('ES Data Entry'!L600=2, "Virtual", 'ES Data Entry'!L600=1, "In-person",'ES Data Entry'!L600=3, "Hybrid")</f>
        <v>#N/A</v>
      </c>
      <c r="H599" t="e" cm="1">
        <f t="array" ref="H599">_xlfn.IFS('ES Data Entry'!H600= 1, "American Indian/Alaskan Native", 'ES Data Entry'!H600= 2, "Asian", 'ES Data Entry'!H600= 3, "Native Hawaiian/Pacific Islander", 'ES Data Entry'!H600= 4, "Black/African American",'ES Data Entry'!H600= 5,  "White", 'ES Data Entry'!H600= 6, "Other", 'ES Data Entry'!H600= 7, "Two races or more", 'ES Data Entry'!H600= 8, "Unknown")</f>
        <v>#N/A</v>
      </c>
      <c r="I599" t="e" cm="1">
        <f t="array" ref="I599">_xlfn.IFS('ES Data Entry'!I600=1, "Hispanic/Latino", 'ES Data Entry'!I600=2, "Not Hispanic/Latino", 'ES Data Entry'!I600=3, "Other")</f>
        <v>#N/A</v>
      </c>
      <c r="J599" t="e" cm="1">
        <f t="array" ref="J599">_xlfn.IFS('ES Data Entry'!J600= 1, "Male", 'ES Data Entry'!J600= 2, "Female", 'ES Data Entry'!J600= 3, "Transgender Male", 'ES Data Entry'!J600= 4, "Transgender Female",'ES Data Entry'!J600= 5, "Non-binary", 'ES Data Entry'!J600= 6, "Other", 'ES Data Entry'!J600= 7, "Unknown")</f>
        <v>#N/A</v>
      </c>
      <c r="K599" s="180">
        <f>'ES Data Entry'!K600</f>
        <v>0</v>
      </c>
      <c r="L599" s="291" t="e">
        <f>'ES Data Entry'!#REF!</f>
        <v>#REF!</v>
      </c>
      <c r="M599" t="e">
        <f>'ES Raw Data'!N602</f>
        <v>#DIV/0!</v>
      </c>
      <c r="N599" t="e">
        <f>'ES Raw Data'!O602</f>
        <v>#DIV/0!</v>
      </c>
      <c r="O599" t="e">
        <f>'ES Raw Data'!P602</f>
        <v>#DIV/0!</v>
      </c>
      <c r="P599" t="e">
        <f>'ES Raw Data'!Q602</f>
        <v>#DIV/0!</v>
      </c>
      <c r="Q599" t="e">
        <f>'ES Raw Data'!R602</f>
        <v>#DIV/0!</v>
      </c>
      <c r="R599" t="e">
        <f>'ES Raw Data'!S602</f>
        <v>#DIV/0!</v>
      </c>
      <c r="S599" t="e">
        <f>'ES Raw Data'!T602</f>
        <v>#DIV/0!</v>
      </c>
      <c r="T599" t="e">
        <f>'ES Raw Data'!U602</f>
        <v>#DIV/0!</v>
      </c>
      <c r="U599" t="e">
        <f>'ES Raw Data'!V602</f>
        <v>#DIV/0!</v>
      </c>
      <c r="V599" t="e">
        <f>'ES Raw Data'!W602</f>
        <v>#DIV/0!</v>
      </c>
    </row>
    <row r="600" spans="1:22">
      <c r="A600">
        <f>'ES Data Entry'!D601</f>
        <v>0</v>
      </c>
      <c r="B600">
        <f>'ES Data Entry'!E601</f>
        <v>0</v>
      </c>
      <c r="C600">
        <f>'ES Data Entry'!F601</f>
        <v>0</v>
      </c>
      <c r="D600" s="180" t="e">
        <f>'ES Data Entry'!#REF!</f>
        <v>#REF!</v>
      </c>
      <c r="E600" t="str" cm="1">
        <f t="array" ref="E600">_xlfn.IFS('ES Data Entry'!G601=0,"Kindergarten",'ES Data Entry'!G601=1,"1st Grade",'ES Data Entry'!G601=2,"2nd Grade",'ES Data Entry'!G601=3,"3rd Grade",'ES Data Entry'!G601=4,"4th Grade",'ES Data Entry'!G601=5,"5th Grade")</f>
        <v>Kindergarten</v>
      </c>
      <c r="F600" t="e">
        <f>'ES Data Entry'!#REF!</f>
        <v>#REF!</v>
      </c>
      <c r="G600" t="e" cm="1">
        <f t="array" ref="G600">_xlfn.IFS('ES Data Entry'!L601=2, "Virtual", 'ES Data Entry'!L601=1, "In-person",'ES Data Entry'!L601=3, "Hybrid")</f>
        <v>#N/A</v>
      </c>
      <c r="H600" t="e" cm="1">
        <f t="array" ref="H600">_xlfn.IFS('ES Data Entry'!H601= 1, "American Indian/Alaskan Native", 'ES Data Entry'!H601= 2, "Asian", 'ES Data Entry'!H601= 3, "Native Hawaiian/Pacific Islander", 'ES Data Entry'!H601= 4, "Black/African American",'ES Data Entry'!H601= 5,  "White", 'ES Data Entry'!H601= 6, "Other", 'ES Data Entry'!H601= 7, "Two races or more", 'ES Data Entry'!H601= 8, "Unknown")</f>
        <v>#N/A</v>
      </c>
      <c r="I600" t="e" cm="1">
        <f t="array" ref="I600">_xlfn.IFS('ES Data Entry'!I601=1, "Hispanic/Latino", 'ES Data Entry'!I601=2, "Not Hispanic/Latino", 'ES Data Entry'!I601=3, "Other")</f>
        <v>#N/A</v>
      </c>
      <c r="J600" t="e" cm="1">
        <f t="array" ref="J600">_xlfn.IFS('ES Data Entry'!J601= 1, "Male", 'ES Data Entry'!J601= 2, "Female", 'ES Data Entry'!J601= 3, "Transgender Male", 'ES Data Entry'!J601= 4, "Transgender Female",'ES Data Entry'!J601= 5, "Non-binary", 'ES Data Entry'!J601= 6, "Other", 'ES Data Entry'!J601= 7, "Unknown")</f>
        <v>#N/A</v>
      </c>
      <c r="K600" s="180">
        <f>'ES Data Entry'!K601</f>
        <v>0</v>
      </c>
      <c r="L600" s="291" t="e">
        <f>'ES Data Entry'!#REF!</f>
        <v>#REF!</v>
      </c>
      <c r="M600" t="e">
        <f>'ES Raw Data'!N603</f>
        <v>#DIV/0!</v>
      </c>
      <c r="N600" t="e">
        <f>'ES Raw Data'!O603</f>
        <v>#DIV/0!</v>
      </c>
      <c r="O600" t="e">
        <f>'ES Raw Data'!P603</f>
        <v>#DIV/0!</v>
      </c>
      <c r="P600" t="e">
        <f>'ES Raw Data'!Q603</f>
        <v>#DIV/0!</v>
      </c>
      <c r="Q600" t="e">
        <f>'ES Raw Data'!R603</f>
        <v>#DIV/0!</v>
      </c>
      <c r="R600" t="e">
        <f>'ES Raw Data'!S603</f>
        <v>#DIV/0!</v>
      </c>
      <c r="S600" t="e">
        <f>'ES Raw Data'!T603</f>
        <v>#DIV/0!</v>
      </c>
      <c r="T600" t="e">
        <f>'ES Raw Data'!U603</f>
        <v>#DIV/0!</v>
      </c>
      <c r="U600" t="e">
        <f>'ES Raw Data'!V603</f>
        <v>#DIV/0!</v>
      </c>
      <c r="V600" t="e">
        <f>'ES Raw Data'!W603</f>
        <v>#DIV/0!</v>
      </c>
    </row>
    <row r="601" spans="1:22">
      <c r="A601">
        <f>'ES Data Entry'!D602</f>
        <v>0</v>
      </c>
      <c r="B601">
        <f>'ES Data Entry'!E602</f>
        <v>0</v>
      </c>
      <c r="C601">
        <f>'ES Data Entry'!F602</f>
        <v>0</v>
      </c>
      <c r="D601" s="180" t="e">
        <f>'ES Data Entry'!#REF!</f>
        <v>#REF!</v>
      </c>
      <c r="E601" t="str" cm="1">
        <f t="array" ref="E601">_xlfn.IFS('ES Data Entry'!G602=0,"Kindergarten",'ES Data Entry'!G602=1,"1st Grade",'ES Data Entry'!G602=2,"2nd Grade",'ES Data Entry'!G602=3,"3rd Grade",'ES Data Entry'!G602=4,"4th Grade",'ES Data Entry'!G602=5,"5th Grade")</f>
        <v>Kindergarten</v>
      </c>
      <c r="F601" t="e">
        <f>'ES Data Entry'!#REF!</f>
        <v>#REF!</v>
      </c>
      <c r="G601" t="e" cm="1">
        <f t="array" ref="G601">_xlfn.IFS('ES Data Entry'!L602=2, "Virtual", 'ES Data Entry'!L602=1, "In-person",'ES Data Entry'!L602=3, "Hybrid")</f>
        <v>#N/A</v>
      </c>
      <c r="H601" t="e" cm="1">
        <f t="array" ref="H601">_xlfn.IFS('ES Data Entry'!H602= 1, "American Indian/Alaskan Native", 'ES Data Entry'!H602= 2, "Asian", 'ES Data Entry'!H602= 3, "Native Hawaiian/Pacific Islander", 'ES Data Entry'!H602= 4, "Black/African American",'ES Data Entry'!H602= 5,  "White", 'ES Data Entry'!H602= 6, "Other", 'ES Data Entry'!H602= 7, "Two races or more", 'ES Data Entry'!H602= 8, "Unknown")</f>
        <v>#N/A</v>
      </c>
      <c r="I601" t="e" cm="1">
        <f t="array" ref="I601">_xlfn.IFS('ES Data Entry'!I602=1, "Hispanic/Latino", 'ES Data Entry'!I602=2, "Not Hispanic/Latino", 'ES Data Entry'!I602=3, "Other")</f>
        <v>#N/A</v>
      </c>
      <c r="J601" t="e" cm="1">
        <f t="array" ref="J601">_xlfn.IFS('ES Data Entry'!J602= 1, "Male", 'ES Data Entry'!J602= 2, "Female", 'ES Data Entry'!J602= 3, "Transgender Male", 'ES Data Entry'!J602= 4, "Transgender Female",'ES Data Entry'!J602= 5, "Non-binary", 'ES Data Entry'!J602= 6, "Other", 'ES Data Entry'!J602= 7, "Unknown")</f>
        <v>#N/A</v>
      </c>
      <c r="K601" s="180">
        <f>'ES Data Entry'!K602</f>
        <v>0</v>
      </c>
      <c r="L601" s="291" t="e">
        <f>'ES Data Entry'!#REF!</f>
        <v>#REF!</v>
      </c>
      <c r="M601" t="e">
        <f>'ES Raw Data'!N604</f>
        <v>#DIV/0!</v>
      </c>
      <c r="N601" t="e">
        <f>'ES Raw Data'!O604</f>
        <v>#DIV/0!</v>
      </c>
      <c r="O601" t="e">
        <f>'ES Raw Data'!P604</f>
        <v>#DIV/0!</v>
      </c>
      <c r="P601" t="e">
        <f>'ES Raw Data'!Q604</f>
        <v>#DIV/0!</v>
      </c>
      <c r="Q601" t="e">
        <f>'ES Raw Data'!R604</f>
        <v>#DIV/0!</v>
      </c>
      <c r="R601" t="e">
        <f>'ES Raw Data'!S604</f>
        <v>#DIV/0!</v>
      </c>
      <c r="S601" t="e">
        <f>'ES Raw Data'!T604</f>
        <v>#DIV/0!</v>
      </c>
      <c r="T601" t="e">
        <f>'ES Raw Data'!U604</f>
        <v>#DIV/0!</v>
      </c>
      <c r="U601" t="e">
        <f>'ES Raw Data'!V604</f>
        <v>#DIV/0!</v>
      </c>
      <c r="V601" t="e">
        <f>'ES Raw Data'!W604</f>
        <v>#DIV/0!</v>
      </c>
    </row>
    <row r="602" spans="1:22">
      <c r="A602">
        <f>'ES Data Entry'!D603</f>
        <v>0</v>
      </c>
      <c r="B602">
        <f>'ES Data Entry'!E603</f>
        <v>0</v>
      </c>
      <c r="C602">
        <f>'ES Data Entry'!F603</f>
        <v>0</v>
      </c>
      <c r="D602" s="180" t="e">
        <f>'ES Data Entry'!#REF!</f>
        <v>#REF!</v>
      </c>
      <c r="E602" t="str" cm="1">
        <f t="array" ref="E602">_xlfn.IFS('ES Data Entry'!G603=0,"Kindergarten",'ES Data Entry'!G603=1,"1st Grade",'ES Data Entry'!G603=2,"2nd Grade",'ES Data Entry'!G603=3,"3rd Grade",'ES Data Entry'!G603=4,"4th Grade",'ES Data Entry'!G603=5,"5th Grade")</f>
        <v>Kindergarten</v>
      </c>
      <c r="F602" t="e">
        <f>'ES Data Entry'!#REF!</f>
        <v>#REF!</v>
      </c>
      <c r="G602" t="e" cm="1">
        <f t="array" ref="G602">_xlfn.IFS('ES Data Entry'!L603=2, "Virtual", 'ES Data Entry'!L603=1, "In-person",'ES Data Entry'!L603=3, "Hybrid")</f>
        <v>#N/A</v>
      </c>
      <c r="H602" t="e" cm="1">
        <f t="array" ref="H602">_xlfn.IFS('ES Data Entry'!H603= 1, "American Indian/Alaskan Native", 'ES Data Entry'!H603= 2, "Asian", 'ES Data Entry'!H603= 3, "Native Hawaiian/Pacific Islander", 'ES Data Entry'!H603= 4, "Black/African American",'ES Data Entry'!H603= 5,  "White", 'ES Data Entry'!H603= 6, "Other", 'ES Data Entry'!H603= 7, "Two races or more", 'ES Data Entry'!H603= 8, "Unknown")</f>
        <v>#N/A</v>
      </c>
      <c r="I602" t="e" cm="1">
        <f t="array" ref="I602">_xlfn.IFS('ES Data Entry'!I603=1, "Hispanic/Latino", 'ES Data Entry'!I603=2, "Not Hispanic/Latino", 'ES Data Entry'!I603=3, "Other")</f>
        <v>#N/A</v>
      </c>
      <c r="J602" t="e" cm="1">
        <f t="array" ref="J602">_xlfn.IFS('ES Data Entry'!J603= 1, "Male", 'ES Data Entry'!J603= 2, "Female", 'ES Data Entry'!J603= 3, "Transgender Male", 'ES Data Entry'!J603= 4, "Transgender Female",'ES Data Entry'!J603= 5, "Non-binary", 'ES Data Entry'!J603= 6, "Other", 'ES Data Entry'!J603= 7, "Unknown")</f>
        <v>#N/A</v>
      </c>
      <c r="K602" s="180">
        <f>'ES Data Entry'!K603</f>
        <v>0</v>
      </c>
      <c r="L602" s="291" t="e">
        <f>'ES Data Entry'!#REF!</f>
        <v>#REF!</v>
      </c>
      <c r="M602" t="e">
        <f>'ES Raw Data'!N605</f>
        <v>#DIV/0!</v>
      </c>
      <c r="N602" t="e">
        <f>'ES Raw Data'!O605</f>
        <v>#DIV/0!</v>
      </c>
      <c r="O602" t="e">
        <f>'ES Raw Data'!P605</f>
        <v>#DIV/0!</v>
      </c>
      <c r="P602" t="e">
        <f>'ES Raw Data'!Q605</f>
        <v>#DIV/0!</v>
      </c>
      <c r="Q602" t="e">
        <f>'ES Raw Data'!R605</f>
        <v>#DIV/0!</v>
      </c>
      <c r="R602" t="e">
        <f>'ES Raw Data'!S605</f>
        <v>#DIV/0!</v>
      </c>
      <c r="S602" t="e">
        <f>'ES Raw Data'!T605</f>
        <v>#DIV/0!</v>
      </c>
      <c r="T602" t="e">
        <f>'ES Raw Data'!U605</f>
        <v>#DIV/0!</v>
      </c>
      <c r="U602" t="e">
        <f>'ES Raw Data'!V605</f>
        <v>#DIV/0!</v>
      </c>
      <c r="V602" t="e">
        <f>'ES Raw Data'!W605</f>
        <v>#DIV/0!</v>
      </c>
    </row>
    <row r="603" spans="1:22">
      <c r="A603">
        <f>'ES Data Entry'!D604</f>
        <v>0</v>
      </c>
      <c r="B603">
        <f>'ES Data Entry'!E604</f>
        <v>0</v>
      </c>
      <c r="C603">
        <f>'ES Data Entry'!F604</f>
        <v>0</v>
      </c>
      <c r="D603" s="180" t="e">
        <f>'ES Data Entry'!#REF!</f>
        <v>#REF!</v>
      </c>
      <c r="E603" t="str" cm="1">
        <f t="array" ref="E603">_xlfn.IFS('ES Data Entry'!G604=0,"Kindergarten",'ES Data Entry'!G604=1,"1st Grade",'ES Data Entry'!G604=2,"2nd Grade",'ES Data Entry'!G604=3,"3rd Grade",'ES Data Entry'!G604=4,"4th Grade",'ES Data Entry'!G604=5,"5th Grade")</f>
        <v>Kindergarten</v>
      </c>
      <c r="F603" t="e">
        <f>'ES Data Entry'!#REF!</f>
        <v>#REF!</v>
      </c>
      <c r="G603" t="e" cm="1">
        <f t="array" ref="G603">_xlfn.IFS('ES Data Entry'!L604=2, "Virtual", 'ES Data Entry'!L604=1, "In-person",'ES Data Entry'!L604=3, "Hybrid")</f>
        <v>#N/A</v>
      </c>
      <c r="H603" t="e" cm="1">
        <f t="array" ref="H603">_xlfn.IFS('ES Data Entry'!H604= 1, "American Indian/Alaskan Native", 'ES Data Entry'!H604= 2, "Asian", 'ES Data Entry'!H604= 3, "Native Hawaiian/Pacific Islander", 'ES Data Entry'!H604= 4, "Black/African American",'ES Data Entry'!H604= 5,  "White", 'ES Data Entry'!H604= 6, "Other", 'ES Data Entry'!H604= 7, "Two races or more", 'ES Data Entry'!H604= 8, "Unknown")</f>
        <v>#N/A</v>
      </c>
      <c r="I603" t="e" cm="1">
        <f t="array" ref="I603">_xlfn.IFS('ES Data Entry'!I604=1, "Hispanic/Latino", 'ES Data Entry'!I604=2, "Not Hispanic/Latino", 'ES Data Entry'!I604=3, "Other")</f>
        <v>#N/A</v>
      </c>
      <c r="J603" t="e" cm="1">
        <f t="array" ref="J603">_xlfn.IFS('ES Data Entry'!J604= 1, "Male", 'ES Data Entry'!J604= 2, "Female", 'ES Data Entry'!J604= 3, "Transgender Male", 'ES Data Entry'!J604= 4, "Transgender Female",'ES Data Entry'!J604= 5, "Non-binary", 'ES Data Entry'!J604= 6, "Other", 'ES Data Entry'!J604= 7, "Unknown")</f>
        <v>#N/A</v>
      </c>
      <c r="K603" s="180">
        <f>'ES Data Entry'!K604</f>
        <v>0</v>
      </c>
      <c r="L603" s="291" t="e">
        <f>'ES Data Entry'!#REF!</f>
        <v>#REF!</v>
      </c>
      <c r="M603" t="e">
        <f>'ES Raw Data'!N606</f>
        <v>#DIV/0!</v>
      </c>
      <c r="N603" t="e">
        <f>'ES Raw Data'!O606</f>
        <v>#DIV/0!</v>
      </c>
      <c r="O603" t="e">
        <f>'ES Raw Data'!P606</f>
        <v>#DIV/0!</v>
      </c>
      <c r="P603" t="e">
        <f>'ES Raw Data'!Q606</f>
        <v>#DIV/0!</v>
      </c>
      <c r="Q603" t="e">
        <f>'ES Raw Data'!R606</f>
        <v>#DIV/0!</v>
      </c>
      <c r="R603" t="e">
        <f>'ES Raw Data'!S606</f>
        <v>#DIV/0!</v>
      </c>
      <c r="S603" t="e">
        <f>'ES Raw Data'!T606</f>
        <v>#DIV/0!</v>
      </c>
      <c r="T603" t="e">
        <f>'ES Raw Data'!U606</f>
        <v>#DIV/0!</v>
      </c>
      <c r="U603" t="e">
        <f>'ES Raw Data'!V606</f>
        <v>#DIV/0!</v>
      </c>
      <c r="V603" t="e">
        <f>'ES Raw Data'!W606</f>
        <v>#DIV/0!</v>
      </c>
    </row>
    <row r="604" spans="1:22">
      <c r="A604">
        <f>'ES Data Entry'!D605</f>
        <v>0</v>
      </c>
      <c r="B604">
        <f>'ES Data Entry'!E605</f>
        <v>0</v>
      </c>
      <c r="C604">
        <f>'ES Data Entry'!F605</f>
        <v>0</v>
      </c>
      <c r="D604" s="180" t="e">
        <f>'ES Data Entry'!#REF!</f>
        <v>#REF!</v>
      </c>
      <c r="E604" t="str" cm="1">
        <f t="array" ref="E604">_xlfn.IFS('ES Data Entry'!G605=0,"Kindergarten",'ES Data Entry'!G605=1,"1st Grade",'ES Data Entry'!G605=2,"2nd Grade",'ES Data Entry'!G605=3,"3rd Grade",'ES Data Entry'!G605=4,"4th Grade",'ES Data Entry'!G605=5,"5th Grade")</f>
        <v>Kindergarten</v>
      </c>
      <c r="F604" t="e">
        <f>'ES Data Entry'!#REF!</f>
        <v>#REF!</v>
      </c>
      <c r="G604" t="e" cm="1">
        <f t="array" ref="G604">_xlfn.IFS('ES Data Entry'!L605=2, "Virtual", 'ES Data Entry'!L605=1, "In-person",'ES Data Entry'!L605=3, "Hybrid")</f>
        <v>#N/A</v>
      </c>
      <c r="H604" t="e" cm="1">
        <f t="array" ref="H604">_xlfn.IFS('ES Data Entry'!H605= 1, "American Indian/Alaskan Native", 'ES Data Entry'!H605= 2, "Asian", 'ES Data Entry'!H605= 3, "Native Hawaiian/Pacific Islander", 'ES Data Entry'!H605= 4, "Black/African American",'ES Data Entry'!H605= 5,  "White", 'ES Data Entry'!H605= 6, "Other", 'ES Data Entry'!H605= 7, "Two races or more", 'ES Data Entry'!H605= 8, "Unknown")</f>
        <v>#N/A</v>
      </c>
      <c r="I604" t="e" cm="1">
        <f t="array" ref="I604">_xlfn.IFS('ES Data Entry'!I605=1, "Hispanic/Latino", 'ES Data Entry'!I605=2, "Not Hispanic/Latino", 'ES Data Entry'!I605=3, "Other")</f>
        <v>#N/A</v>
      </c>
      <c r="J604" t="e" cm="1">
        <f t="array" ref="J604">_xlfn.IFS('ES Data Entry'!J605= 1, "Male", 'ES Data Entry'!J605= 2, "Female", 'ES Data Entry'!J605= 3, "Transgender Male", 'ES Data Entry'!J605= 4, "Transgender Female",'ES Data Entry'!J605= 5, "Non-binary", 'ES Data Entry'!J605= 6, "Other", 'ES Data Entry'!J605= 7, "Unknown")</f>
        <v>#N/A</v>
      </c>
      <c r="K604" s="180">
        <f>'ES Data Entry'!K605</f>
        <v>0</v>
      </c>
      <c r="L604" s="291" t="e">
        <f>'ES Data Entry'!#REF!</f>
        <v>#REF!</v>
      </c>
      <c r="M604" t="e">
        <f>'ES Raw Data'!N607</f>
        <v>#DIV/0!</v>
      </c>
      <c r="N604" t="e">
        <f>'ES Raw Data'!O607</f>
        <v>#DIV/0!</v>
      </c>
      <c r="O604" t="e">
        <f>'ES Raw Data'!P607</f>
        <v>#DIV/0!</v>
      </c>
      <c r="P604" t="e">
        <f>'ES Raw Data'!Q607</f>
        <v>#DIV/0!</v>
      </c>
      <c r="Q604" t="e">
        <f>'ES Raw Data'!R607</f>
        <v>#DIV/0!</v>
      </c>
      <c r="R604" t="e">
        <f>'ES Raw Data'!S607</f>
        <v>#DIV/0!</v>
      </c>
      <c r="S604" t="e">
        <f>'ES Raw Data'!T607</f>
        <v>#DIV/0!</v>
      </c>
      <c r="T604" t="e">
        <f>'ES Raw Data'!U607</f>
        <v>#DIV/0!</v>
      </c>
      <c r="U604" t="e">
        <f>'ES Raw Data'!V607</f>
        <v>#DIV/0!</v>
      </c>
      <c r="V604" t="e">
        <f>'ES Raw Data'!W607</f>
        <v>#DIV/0!</v>
      </c>
    </row>
    <row r="605" spans="1:22">
      <c r="A605">
        <f>'ES Data Entry'!D606</f>
        <v>0</v>
      </c>
      <c r="B605">
        <f>'ES Data Entry'!E606</f>
        <v>0</v>
      </c>
      <c r="C605">
        <f>'ES Data Entry'!F606</f>
        <v>0</v>
      </c>
      <c r="D605" s="180" t="e">
        <f>'ES Data Entry'!#REF!</f>
        <v>#REF!</v>
      </c>
      <c r="E605" t="str" cm="1">
        <f t="array" ref="E605">_xlfn.IFS('ES Data Entry'!G606=0,"Kindergarten",'ES Data Entry'!G606=1,"1st Grade",'ES Data Entry'!G606=2,"2nd Grade",'ES Data Entry'!G606=3,"3rd Grade",'ES Data Entry'!G606=4,"4th Grade",'ES Data Entry'!G606=5,"5th Grade")</f>
        <v>Kindergarten</v>
      </c>
      <c r="F605" t="e">
        <f>'ES Data Entry'!#REF!</f>
        <v>#REF!</v>
      </c>
      <c r="G605" t="e" cm="1">
        <f t="array" ref="G605">_xlfn.IFS('ES Data Entry'!L606=2, "Virtual", 'ES Data Entry'!L606=1, "In-person",'ES Data Entry'!L606=3, "Hybrid")</f>
        <v>#N/A</v>
      </c>
      <c r="H605" t="e" cm="1">
        <f t="array" ref="H605">_xlfn.IFS('ES Data Entry'!H606= 1, "American Indian/Alaskan Native", 'ES Data Entry'!H606= 2, "Asian", 'ES Data Entry'!H606= 3, "Native Hawaiian/Pacific Islander", 'ES Data Entry'!H606= 4, "Black/African American",'ES Data Entry'!H606= 5,  "White", 'ES Data Entry'!H606= 6, "Other", 'ES Data Entry'!H606= 7, "Two races or more", 'ES Data Entry'!H606= 8, "Unknown")</f>
        <v>#N/A</v>
      </c>
      <c r="I605" t="e" cm="1">
        <f t="array" ref="I605">_xlfn.IFS('ES Data Entry'!I606=1, "Hispanic/Latino", 'ES Data Entry'!I606=2, "Not Hispanic/Latino", 'ES Data Entry'!I606=3, "Other")</f>
        <v>#N/A</v>
      </c>
      <c r="J605" t="e" cm="1">
        <f t="array" ref="J605">_xlfn.IFS('ES Data Entry'!J606= 1, "Male", 'ES Data Entry'!J606= 2, "Female", 'ES Data Entry'!J606= 3, "Transgender Male", 'ES Data Entry'!J606= 4, "Transgender Female",'ES Data Entry'!J606= 5, "Non-binary", 'ES Data Entry'!J606= 6, "Other", 'ES Data Entry'!J606= 7, "Unknown")</f>
        <v>#N/A</v>
      </c>
      <c r="K605" s="180">
        <f>'ES Data Entry'!K606</f>
        <v>0</v>
      </c>
      <c r="L605" s="291" t="e">
        <f>'ES Data Entry'!#REF!</f>
        <v>#REF!</v>
      </c>
      <c r="M605" t="e">
        <f>'ES Raw Data'!N608</f>
        <v>#DIV/0!</v>
      </c>
      <c r="N605" t="e">
        <f>'ES Raw Data'!O608</f>
        <v>#DIV/0!</v>
      </c>
      <c r="O605" t="e">
        <f>'ES Raw Data'!P608</f>
        <v>#DIV/0!</v>
      </c>
      <c r="P605" t="e">
        <f>'ES Raw Data'!Q608</f>
        <v>#DIV/0!</v>
      </c>
      <c r="Q605" t="e">
        <f>'ES Raw Data'!R608</f>
        <v>#DIV/0!</v>
      </c>
      <c r="R605" t="e">
        <f>'ES Raw Data'!S608</f>
        <v>#DIV/0!</v>
      </c>
      <c r="S605" t="e">
        <f>'ES Raw Data'!T608</f>
        <v>#DIV/0!</v>
      </c>
      <c r="T605" t="e">
        <f>'ES Raw Data'!U608</f>
        <v>#DIV/0!</v>
      </c>
      <c r="U605" t="e">
        <f>'ES Raw Data'!V608</f>
        <v>#DIV/0!</v>
      </c>
      <c r="V605" t="e">
        <f>'ES Raw Data'!W608</f>
        <v>#DIV/0!</v>
      </c>
    </row>
    <row r="606" spans="1:22">
      <c r="A606">
        <f>'ES Data Entry'!D607</f>
        <v>0</v>
      </c>
      <c r="B606">
        <f>'ES Data Entry'!E607</f>
        <v>0</v>
      </c>
      <c r="C606">
        <f>'ES Data Entry'!F607</f>
        <v>0</v>
      </c>
      <c r="D606" s="180" t="e">
        <f>'ES Data Entry'!#REF!</f>
        <v>#REF!</v>
      </c>
      <c r="E606" t="str" cm="1">
        <f t="array" ref="E606">_xlfn.IFS('ES Data Entry'!G607=0,"Kindergarten",'ES Data Entry'!G607=1,"1st Grade",'ES Data Entry'!G607=2,"2nd Grade",'ES Data Entry'!G607=3,"3rd Grade",'ES Data Entry'!G607=4,"4th Grade",'ES Data Entry'!G607=5,"5th Grade")</f>
        <v>Kindergarten</v>
      </c>
      <c r="F606" t="e">
        <f>'ES Data Entry'!#REF!</f>
        <v>#REF!</v>
      </c>
      <c r="G606" t="e" cm="1">
        <f t="array" ref="G606">_xlfn.IFS('ES Data Entry'!L607=2, "Virtual", 'ES Data Entry'!L607=1, "In-person",'ES Data Entry'!L607=3, "Hybrid")</f>
        <v>#N/A</v>
      </c>
      <c r="H606" t="e" cm="1">
        <f t="array" ref="H606">_xlfn.IFS('ES Data Entry'!H607= 1, "American Indian/Alaskan Native", 'ES Data Entry'!H607= 2, "Asian", 'ES Data Entry'!H607= 3, "Native Hawaiian/Pacific Islander", 'ES Data Entry'!H607= 4, "Black/African American",'ES Data Entry'!H607= 5,  "White", 'ES Data Entry'!H607= 6, "Other", 'ES Data Entry'!H607= 7, "Two races or more", 'ES Data Entry'!H607= 8, "Unknown")</f>
        <v>#N/A</v>
      </c>
      <c r="I606" t="e" cm="1">
        <f t="array" ref="I606">_xlfn.IFS('ES Data Entry'!I607=1, "Hispanic/Latino", 'ES Data Entry'!I607=2, "Not Hispanic/Latino", 'ES Data Entry'!I607=3, "Other")</f>
        <v>#N/A</v>
      </c>
      <c r="J606" t="e" cm="1">
        <f t="array" ref="J606">_xlfn.IFS('ES Data Entry'!J607= 1, "Male", 'ES Data Entry'!J607= 2, "Female", 'ES Data Entry'!J607= 3, "Transgender Male", 'ES Data Entry'!J607= 4, "Transgender Female",'ES Data Entry'!J607= 5, "Non-binary", 'ES Data Entry'!J607= 6, "Other", 'ES Data Entry'!J607= 7, "Unknown")</f>
        <v>#N/A</v>
      </c>
      <c r="K606" s="180">
        <f>'ES Data Entry'!K607</f>
        <v>0</v>
      </c>
      <c r="L606" s="291" t="e">
        <f>'ES Data Entry'!#REF!</f>
        <v>#REF!</v>
      </c>
      <c r="M606" t="e">
        <f>'ES Raw Data'!N609</f>
        <v>#DIV/0!</v>
      </c>
      <c r="N606" t="e">
        <f>'ES Raw Data'!O609</f>
        <v>#DIV/0!</v>
      </c>
      <c r="O606" t="e">
        <f>'ES Raw Data'!P609</f>
        <v>#DIV/0!</v>
      </c>
      <c r="P606" t="e">
        <f>'ES Raw Data'!Q609</f>
        <v>#DIV/0!</v>
      </c>
      <c r="Q606" t="e">
        <f>'ES Raw Data'!R609</f>
        <v>#DIV/0!</v>
      </c>
      <c r="R606" t="e">
        <f>'ES Raw Data'!S609</f>
        <v>#DIV/0!</v>
      </c>
      <c r="S606" t="e">
        <f>'ES Raw Data'!T609</f>
        <v>#DIV/0!</v>
      </c>
      <c r="T606" t="e">
        <f>'ES Raw Data'!U609</f>
        <v>#DIV/0!</v>
      </c>
      <c r="U606" t="e">
        <f>'ES Raw Data'!V609</f>
        <v>#DIV/0!</v>
      </c>
      <c r="V606" t="e">
        <f>'ES Raw Data'!W609</f>
        <v>#DIV/0!</v>
      </c>
    </row>
    <row r="607" spans="1:22">
      <c r="A607">
        <f>'ES Data Entry'!D608</f>
        <v>0</v>
      </c>
      <c r="B607">
        <f>'ES Data Entry'!E608</f>
        <v>0</v>
      </c>
      <c r="C607">
        <f>'ES Data Entry'!F608</f>
        <v>0</v>
      </c>
      <c r="D607" s="180" t="e">
        <f>'ES Data Entry'!#REF!</f>
        <v>#REF!</v>
      </c>
      <c r="E607" t="str" cm="1">
        <f t="array" ref="E607">_xlfn.IFS('ES Data Entry'!G608=0,"Kindergarten",'ES Data Entry'!G608=1,"1st Grade",'ES Data Entry'!G608=2,"2nd Grade",'ES Data Entry'!G608=3,"3rd Grade",'ES Data Entry'!G608=4,"4th Grade",'ES Data Entry'!G608=5,"5th Grade")</f>
        <v>Kindergarten</v>
      </c>
      <c r="F607" t="e">
        <f>'ES Data Entry'!#REF!</f>
        <v>#REF!</v>
      </c>
      <c r="G607" t="e" cm="1">
        <f t="array" ref="G607">_xlfn.IFS('ES Data Entry'!L608=2, "Virtual", 'ES Data Entry'!L608=1, "In-person",'ES Data Entry'!L608=3, "Hybrid")</f>
        <v>#N/A</v>
      </c>
      <c r="H607" t="e" cm="1">
        <f t="array" ref="H607">_xlfn.IFS('ES Data Entry'!H608= 1, "American Indian/Alaskan Native", 'ES Data Entry'!H608= 2, "Asian", 'ES Data Entry'!H608= 3, "Native Hawaiian/Pacific Islander", 'ES Data Entry'!H608= 4, "Black/African American",'ES Data Entry'!H608= 5,  "White", 'ES Data Entry'!H608= 6, "Other", 'ES Data Entry'!H608= 7, "Two races or more", 'ES Data Entry'!H608= 8, "Unknown")</f>
        <v>#N/A</v>
      </c>
      <c r="I607" t="e" cm="1">
        <f t="array" ref="I607">_xlfn.IFS('ES Data Entry'!I608=1, "Hispanic/Latino", 'ES Data Entry'!I608=2, "Not Hispanic/Latino", 'ES Data Entry'!I608=3, "Other")</f>
        <v>#N/A</v>
      </c>
      <c r="J607" t="e" cm="1">
        <f t="array" ref="J607">_xlfn.IFS('ES Data Entry'!J608= 1, "Male", 'ES Data Entry'!J608= 2, "Female", 'ES Data Entry'!J608= 3, "Transgender Male", 'ES Data Entry'!J608= 4, "Transgender Female",'ES Data Entry'!J608= 5, "Non-binary", 'ES Data Entry'!J608= 6, "Other", 'ES Data Entry'!J608= 7, "Unknown")</f>
        <v>#N/A</v>
      </c>
      <c r="K607" s="180">
        <f>'ES Data Entry'!K608</f>
        <v>0</v>
      </c>
      <c r="L607" s="291" t="e">
        <f>'ES Data Entry'!#REF!</f>
        <v>#REF!</v>
      </c>
      <c r="M607" t="e">
        <f>'ES Raw Data'!N610</f>
        <v>#DIV/0!</v>
      </c>
      <c r="N607" t="e">
        <f>'ES Raw Data'!O610</f>
        <v>#DIV/0!</v>
      </c>
      <c r="O607" t="e">
        <f>'ES Raw Data'!P610</f>
        <v>#DIV/0!</v>
      </c>
      <c r="P607" t="e">
        <f>'ES Raw Data'!Q610</f>
        <v>#DIV/0!</v>
      </c>
      <c r="Q607" t="e">
        <f>'ES Raw Data'!R610</f>
        <v>#DIV/0!</v>
      </c>
      <c r="R607" t="e">
        <f>'ES Raw Data'!S610</f>
        <v>#DIV/0!</v>
      </c>
      <c r="S607" t="e">
        <f>'ES Raw Data'!T610</f>
        <v>#DIV/0!</v>
      </c>
      <c r="T607" t="e">
        <f>'ES Raw Data'!U610</f>
        <v>#DIV/0!</v>
      </c>
      <c r="U607" t="e">
        <f>'ES Raw Data'!V610</f>
        <v>#DIV/0!</v>
      </c>
      <c r="V607" t="e">
        <f>'ES Raw Data'!W610</f>
        <v>#DIV/0!</v>
      </c>
    </row>
    <row r="608" spans="1:22">
      <c r="A608">
        <f>'ES Data Entry'!D609</f>
        <v>0</v>
      </c>
      <c r="B608">
        <f>'ES Data Entry'!E609</f>
        <v>0</v>
      </c>
      <c r="C608">
        <f>'ES Data Entry'!F609</f>
        <v>0</v>
      </c>
      <c r="D608" s="180" t="e">
        <f>'ES Data Entry'!#REF!</f>
        <v>#REF!</v>
      </c>
      <c r="E608" t="str" cm="1">
        <f t="array" ref="E608">_xlfn.IFS('ES Data Entry'!G609=0,"Kindergarten",'ES Data Entry'!G609=1,"1st Grade",'ES Data Entry'!G609=2,"2nd Grade",'ES Data Entry'!G609=3,"3rd Grade",'ES Data Entry'!G609=4,"4th Grade",'ES Data Entry'!G609=5,"5th Grade")</f>
        <v>Kindergarten</v>
      </c>
      <c r="F608" t="e">
        <f>'ES Data Entry'!#REF!</f>
        <v>#REF!</v>
      </c>
      <c r="G608" t="e" cm="1">
        <f t="array" ref="G608">_xlfn.IFS('ES Data Entry'!L609=2, "Virtual", 'ES Data Entry'!L609=1, "In-person",'ES Data Entry'!L609=3, "Hybrid")</f>
        <v>#N/A</v>
      </c>
      <c r="H608" t="e" cm="1">
        <f t="array" ref="H608">_xlfn.IFS('ES Data Entry'!H609= 1, "American Indian/Alaskan Native", 'ES Data Entry'!H609= 2, "Asian", 'ES Data Entry'!H609= 3, "Native Hawaiian/Pacific Islander", 'ES Data Entry'!H609= 4, "Black/African American",'ES Data Entry'!H609= 5,  "White", 'ES Data Entry'!H609= 6, "Other", 'ES Data Entry'!H609= 7, "Two races or more", 'ES Data Entry'!H609= 8, "Unknown")</f>
        <v>#N/A</v>
      </c>
      <c r="I608" t="e" cm="1">
        <f t="array" ref="I608">_xlfn.IFS('ES Data Entry'!I609=1, "Hispanic/Latino", 'ES Data Entry'!I609=2, "Not Hispanic/Latino", 'ES Data Entry'!I609=3, "Other")</f>
        <v>#N/A</v>
      </c>
      <c r="J608" t="e" cm="1">
        <f t="array" ref="J608">_xlfn.IFS('ES Data Entry'!J609= 1, "Male", 'ES Data Entry'!J609= 2, "Female", 'ES Data Entry'!J609= 3, "Transgender Male", 'ES Data Entry'!J609= 4, "Transgender Female",'ES Data Entry'!J609= 5, "Non-binary", 'ES Data Entry'!J609= 6, "Other", 'ES Data Entry'!J609= 7, "Unknown")</f>
        <v>#N/A</v>
      </c>
      <c r="K608" s="180">
        <f>'ES Data Entry'!K609</f>
        <v>0</v>
      </c>
      <c r="L608" s="291" t="e">
        <f>'ES Data Entry'!#REF!</f>
        <v>#REF!</v>
      </c>
      <c r="M608" t="e">
        <f>'ES Raw Data'!N611</f>
        <v>#DIV/0!</v>
      </c>
      <c r="N608" t="e">
        <f>'ES Raw Data'!O611</f>
        <v>#DIV/0!</v>
      </c>
      <c r="O608" t="e">
        <f>'ES Raw Data'!P611</f>
        <v>#DIV/0!</v>
      </c>
      <c r="P608" t="e">
        <f>'ES Raw Data'!Q611</f>
        <v>#DIV/0!</v>
      </c>
      <c r="Q608" t="e">
        <f>'ES Raw Data'!R611</f>
        <v>#DIV/0!</v>
      </c>
      <c r="R608" t="e">
        <f>'ES Raw Data'!S611</f>
        <v>#DIV/0!</v>
      </c>
      <c r="S608" t="e">
        <f>'ES Raw Data'!T611</f>
        <v>#DIV/0!</v>
      </c>
      <c r="T608" t="e">
        <f>'ES Raw Data'!U611</f>
        <v>#DIV/0!</v>
      </c>
      <c r="U608" t="e">
        <f>'ES Raw Data'!V611</f>
        <v>#DIV/0!</v>
      </c>
      <c r="V608" t="e">
        <f>'ES Raw Data'!W611</f>
        <v>#DIV/0!</v>
      </c>
    </row>
    <row r="609" spans="1:22">
      <c r="A609">
        <f>'ES Data Entry'!D610</f>
        <v>0</v>
      </c>
      <c r="B609">
        <f>'ES Data Entry'!E610</f>
        <v>0</v>
      </c>
      <c r="C609">
        <f>'ES Data Entry'!F610</f>
        <v>0</v>
      </c>
      <c r="D609" s="180" t="e">
        <f>'ES Data Entry'!#REF!</f>
        <v>#REF!</v>
      </c>
      <c r="E609" t="str" cm="1">
        <f t="array" ref="E609">_xlfn.IFS('ES Data Entry'!G610=0,"Kindergarten",'ES Data Entry'!G610=1,"1st Grade",'ES Data Entry'!G610=2,"2nd Grade",'ES Data Entry'!G610=3,"3rd Grade",'ES Data Entry'!G610=4,"4th Grade",'ES Data Entry'!G610=5,"5th Grade")</f>
        <v>Kindergarten</v>
      </c>
      <c r="F609" t="e">
        <f>'ES Data Entry'!#REF!</f>
        <v>#REF!</v>
      </c>
      <c r="G609" t="e" cm="1">
        <f t="array" ref="G609">_xlfn.IFS('ES Data Entry'!L610=2, "Virtual", 'ES Data Entry'!L610=1, "In-person",'ES Data Entry'!L610=3, "Hybrid")</f>
        <v>#N/A</v>
      </c>
      <c r="H609" t="e" cm="1">
        <f t="array" ref="H609">_xlfn.IFS('ES Data Entry'!H610= 1, "American Indian/Alaskan Native", 'ES Data Entry'!H610= 2, "Asian", 'ES Data Entry'!H610= 3, "Native Hawaiian/Pacific Islander", 'ES Data Entry'!H610= 4, "Black/African American",'ES Data Entry'!H610= 5,  "White", 'ES Data Entry'!H610= 6, "Other", 'ES Data Entry'!H610= 7, "Two races or more", 'ES Data Entry'!H610= 8, "Unknown")</f>
        <v>#N/A</v>
      </c>
      <c r="I609" t="e" cm="1">
        <f t="array" ref="I609">_xlfn.IFS('ES Data Entry'!I610=1, "Hispanic/Latino", 'ES Data Entry'!I610=2, "Not Hispanic/Latino", 'ES Data Entry'!I610=3, "Other")</f>
        <v>#N/A</v>
      </c>
      <c r="J609" t="e" cm="1">
        <f t="array" ref="J609">_xlfn.IFS('ES Data Entry'!J610= 1, "Male", 'ES Data Entry'!J610= 2, "Female", 'ES Data Entry'!J610= 3, "Transgender Male", 'ES Data Entry'!J610= 4, "Transgender Female",'ES Data Entry'!J610= 5, "Non-binary", 'ES Data Entry'!J610= 6, "Other", 'ES Data Entry'!J610= 7, "Unknown")</f>
        <v>#N/A</v>
      </c>
      <c r="K609" s="180">
        <f>'ES Data Entry'!K610</f>
        <v>0</v>
      </c>
      <c r="L609" s="291" t="e">
        <f>'ES Data Entry'!#REF!</f>
        <v>#REF!</v>
      </c>
      <c r="M609" t="e">
        <f>'ES Raw Data'!N612</f>
        <v>#DIV/0!</v>
      </c>
      <c r="N609" t="e">
        <f>'ES Raw Data'!O612</f>
        <v>#DIV/0!</v>
      </c>
      <c r="O609" t="e">
        <f>'ES Raw Data'!P612</f>
        <v>#DIV/0!</v>
      </c>
      <c r="P609" t="e">
        <f>'ES Raw Data'!Q612</f>
        <v>#DIV/0!</v>
      </c>
      <c r="Q609" t="e">
        <f>'ES Raw Data'!R612</f>
        <v>#DIV/0!</v>
      </c>
      <c r="R609" t="e">
        <f>'ES Raw Data'!S612</f>
        <v>#DIV/0!</v>
      </c>
      <c r="S609" t="e">
        <f>'ES Raw Data'!T612</f>
        <v>#DIV/0!</v>
      </c>
      <c r="T609" t="e">
        <f>'ES Raw Data'!U612</f>
        <v>#DIV/0!</v>
      </c>
      <c r="U609" t="e">
        <f>'ES Raw Data'!V612</f>
        <v>#DIV/0!</v>
      </c>
      <c r="V609" t="e">
        <f>'ES Raw Data'!W612</f>
        <v>#DIV/0!</v>
      </c>
    </row>
    <row r="610" spans="1:22">
      <c r="A610">
        <f>'ES Data Entry'!D611</f>
        <v>0</v>
      </c>
      <c r="B610">
        <f>'ES Data Entry'!E611</f>
        <v>0</v>
      </c>
      <c r="C610">
        <f>'ES Data Entry'!F611</f>
        <v>0</v>
      </c>
      <c r="D610" s="180" t="e">
        <f>'ES Data Entry'!#REF!</f>
        <v>#REF!</v>
      </c>
      <c r="E610" t="str" cm="1">
        <f t="array" ref="E610">_xlfn.IFS('ES Data Entry'!G611=0,"Kindergarten",'ES Data Entry'!G611=1,"1st Grade",'ES Data Entry'!G611=2,"2nd Grade",'ES Data Entry'!G611=3,"3rd Grade",'ES Data Entry'!G611=4,"4th Grade",'ES Data Entry'!G611=5,"5th Grade")</f>
        <v>Kindergarten</v>
      </c>
      <c r="F610" t="e">
        <f>'ES Data Entry'!#REF!</f>
        <v>#REF!</v>
      </c>
      <c r="G610" t="e" cm="1">
        <f t="array" ref="G610">_xlfn.IFS('ES Data Entry'!L611=2, "Virtual", 'ES Data Entry'!L611=1, "In-person",'ES Data Entry'!L611=3, "Hybrid")</f>
        <v>#N/A</v>
      </c>
      <c r="H610" t="e" cm="1">
        <f t="array" ref="H610">_xlfn.IFS('ES Data Entry'!H611= 1, "American Indian/Alaskan Native", 'ES Data Entry'!H611= 2, "Asian", 'ES Data Entry'!H611= 3, "Native Hawaiian/Pacific Islander", 'ES Data Entry'!H611= 4, "Black/African American",'ES Data Entry'!H611= 5,  "White", 'ES Data Entry'!H611= 6, "Other", 'ES Data Entry'!H611= 7, "Two races or more", 'ES Data Entry'!H611= 8, "Unknown")</f>
        <v>#N/A</v>
      </c>
      <c r="I610" t="e" cm="1">
        <f t="array" ref="I610">_xlfn.IFS('ES Data Entry'!I611=1, "Hispanic/Latino", 'ES Data Entry'!I611=2, "Not Hispanic/Latino", 'ES Data Entry'!I611=3, "Other")</f>
        <v>#N/A</v>
      </c>
      <c r="J610" t="e" cm="1">
        <f t="array" ref="J610">_xlfn.IFS('ES Data Entry'!J611= 1, "Male", 'ES Data Entry'!J611= 2, "Female", 'ES Data Entry'!J611= 3, "Transgender Male", 'ES Data Entry'!J611= 4, "Transgender Female",'ES Data Entry'!J611= 5, "Non-binary", 'ES Data Entry'!J611= 6, "Other", 'ES Data Entry'!J611= 7, "Unknown")</f>
        <v>#N/A</v>
      </c>
      <c r="K610" s="180">
        <f>'ES Data Entry'!K611</f>
        <v>0</v>
      </c>
      <c r="L610" s="291" t="e">
        <f>'ES Data Entry'!#REF!</f>
        <v>#REF!</v>
      </c>
      <c r="M610" t="e">
        <f>'ES Raw Data'!N613</f>
        <v>#DIV/0!</v>
      </c>
      <c r="N610" t="e">
        <f>'ES Raw Data'!O613</f>
        <v>#DIV/0!</v>
      </c>
      <c r="O610" t="e">
        <f>'ES Raw Data'!P613</f>
        <v>#DIV/0!</v>
      </c>
      <c r="P610" t="e">
        <f>'ES Raw Data'!Q613</f>
        <v>#DIV/0!</v>
      </c>
      <c r="Q610" t="e">
        <f>'ES Raw Data'!R613</f>
        <v>#DIV/0!</v>
      </c>
      <c r="R610" t="e">
        <f>'ES Raw Data'!S613</f>
        <v>#DIV/0!</v>
      </c>
      <c r="S610" t="e">
        <f>'ES Raw Data'!T613</f>
        <v>#DIV/0!</v>
      </c>
      <c r="T610" t="e">
        <f>'ES Raw Data'!U613</f>
        <v>#DIV/0!</v>
      </c>
      <c r="U610" t="e">
        <f>'ES Raw Data'!V613</f>
        <v>#DIV/0!</v>
      </c>
      <c r="V610" t="e">
        <f>'ES Raw Data'!W613</f>
        <v>#DIV/0!</v>
      </c>
    </row>
    <row r="611" spans="1:22">
      <c r="A611">
        <f>'ES Data Entry'!D612</f>
        <v>0</v>
      </c>
      <c r="B611">
        <f>'ES Data Entry'!E612</f>
        <v>0</v>
      </c>
      <c r="C611">
        <f>'ES Data Entry'!F612</f>
        <v>0</v>
      </c>
      <c r="D611" s="180" t="e">
        <f>'ES Data Entry'!#REF!</f>
        <v>#REF!</v>
      </c>
      <c r="E611" t="str" cm="1">
        <f t="array" ref="E611">_xlfn.IFS('ES Data Entry'!G612=0,"Kindergarten",'ES Data Entry'!G612=1,"1st Grade",'ES Data Entry'!G612=2,"2nd Grade",'ES Data Entry'!G612=3,"3rd Grade",'ES Data Entry'!G612=4,"4th Grade",'ES Data Entry'!G612=5,"5th Grade")</f>
        <v>Kindergarten</v>
      </c>
      <c r="F611" t="e">
        <f>'ES Data Entry'!#REF!</f>
        <v>#REF!</v>
      </c>
      <c r="G611" t="e" cm="1">
        <f t="array" ref="G611">_xlfn.IFS('ES Data Entry'!L612=2, "Virtual", 'ES Data Entry'!L612=1, "In-person",'ES Data Entry'!L612=3, "Hybrid")</f>
        <v>#N/A</v>
      </c>
      <c r="H611" t="e" cm="1">
        <f t="array" ref="H611">_xlfn.IFS('ES Data Entry'!H612= 1, "American Indian/Alaskan Native", 'ES Data Entry'!H612= 2, "Asian", 'ES Data Entry'!H612= 3, "Native Hawaiian/Pacific Islander", 'ES Data Entry'!H612= 4, "Black/African American",'ES Data Entry'!H612= 5,  "White", 'ES Data Entry'!H612= 6, "Other", 'ES Data Entry'!H612= 7, "Two races or more", 'ES Data Entry'!H612= 8, "Unknown")</f>
        <v>#N/A</v>
      </c>
      <c r="I611" t="e" cm="1">
        <f t="array" ref="I611">_xlfn.IFS('ES Data Entry'!I612=1, "Hispanic/Latino", 'ES Data Entry'!I612=2, "Not Hispanic/Latino", 'ES Data Entry'!I612=3, "Other")</f>
        <v>#N/A</v>
      </c>
      <c r="J611" t="e" cm="1">
        <f t="array" ref="J611">_xlfn.IFS('ES Data Entry'!J612= 1, "Male", 'ES Data Entry'!J612= 2, "Female", 'ES Data Entry'!J612= 3, "Transgender Male", 'ES Data Entry'!J612= 4, "Transgender Female",'ES Data Entry'!J612= 5, "Non-binary", 'ES Data Entry'!J612= 6, "Other", 'ES Data Entry'!J612= 7, "Unknown")</f>
        <v>#N/A</v>
      </c>
      <c r="K611" s="180">
        <f>'ES Data Entry'!K612</f>
        <v>0</v>
      </c>
      <c r="L611" s="291" t="e">
        <f>'ES Data Entry'!#REF!</f>
        <v>#REF!</v>
      </c>
      <c r="M611" t="e">
        <f>'ES Raw Data'!N614</f>
        <v>#DIV/0!</v>
      </c>
      <c r="N611" t="e">
        <f>'ES Raw Data'!O614</f>
        <v>#DIV/0!</v>
      </c>
      <c r="O611" t="e">
        <f>'ES Raw Data'!P614</f>
        <v>#DIV/0!</v>
      </c>
      <c r="P611" t="e">
        <f>'ES Raw Data'!Q614</f>
        <v>#DIV/0!</v>
      </c>
      <c r="Q611" t="e">
        <f>'ES Raw Data'!R614</f>
        <v>#DIV/0!</v>
      </c>
      <c r="R611" t="e">
        <f>'ES Raw Data'!S614</f>
        <v>#DIV/0!</v>
      </c>
      <c r="S611" t="e">
        <f>'ES Raw Data'!T614</f>
        <v>#DIV/0!</v>
      </c>
      <c r="T611" t="e">
        <f>'ES Raw Data'!U614</f>
        <v>#DIV/0!</v>
      </c>
      <c r="U611" t="e">
        <f>'ES Raw Data'!V614</f>
        <v>#DIV/0!</v>
      </c>
      <c r="V611" t="e">
        <f>'ES Raw Data'!W614</f>
        <v>#DIV/0!</v>
      </c>
    </row>
    <row r="612" spans="1:22">
      <c r="A612">
        <f>'ES Data Entry'!D613</f>
        <v>0</v>
      </c>
      <c r="B612">
        <f>'ES Data Entry'!E613</f>
        <v>0</v>
      </c>
      <c r="C612">
        <f>'ES Data Entry'!F613</f>
        <v>0</v>
      </c>
      <c r="D612" s="180" t="e">
        <f>'ES Data Entry'!#REF!</f>
        <v>#REF!</v>
      </c>
      <c r="E612" t="str" cm="1">
        <f t="array" ref="E612">_xlfn.IFS('ES Data Entry'!G613=0,"Kindergarten",'ES Data Entry'!G613=1,"1st Grade",'ES Data Entry'!G613=2,"2nd Grade",'ES Data Entry'!G613=3,"3rd Grade",'ES Data Entry'!G613=4,"4th Grade",'ES Data Entry'!G613=5,"5th Grade")</f>
        <v>Kindergarten</v>
      </c>
      <c r="F612" t="e">
        <f>'ES Data Entry'!#REF!</f>
        <v>#REF!</v>
      </c>
      <c r="G612" t="e" cm="1">
        <f t="array" ref="G612">_xlfn.IFS('ES Data Entry'!L613=2, "Virtual", 'ES Data Entry'!L613=1, "In-person",'ES Data Entry'!L613=3, "Hybrid")</f>
        <v>#N/A</v>
      </c>
      <c r="H612" t="e" cm="1">
        <f t="array" ref="H612">_xlfn.IFS('ES Data Entry'!H613= 1, "American Indian/Alaskan Native", 'ES Data Entry'!H613= 2, "Asian", 'ES Data Entry'!H613= 3, "Native Hawaiian/Pacific Islander", 'ES Data Entry'!H613= 4, "Black/African American",'ES Data Entry'!H613= 5,  "White", 'ES Data Entry'!H613= 6, "Other", 'ES Data Entry'!H613= 7, "Two races or more", 'ES Data Entry'!H613= 8, "Unknown")</f>
        <v>#N/A</v>
      </c>
      <c r="I612" t="e" cm="1">
        <f t="array" ref="I612">_xlfn.IFS('ES Data Entry'!I613=1, "Hispanic/Latino", 'ES Data Entry'!I613=2, "Not Hispanic/Latino", 'ES Data Entry'!I613=3, "Other")</f>
        <v>#N/A</v>
      </c>
      <c r="J612" t="e" cm="1">
        <f t="array" ref="J612">_xlfn.IFS('ES Data Entry'!J613= 1, "Male", 'ES Data Entry'!J613= 2, "Female", 'ES Data Entry'!J613= 3, "Transgender Male", 'ES Data Entry'!J613= 4, "Transgender Female",'ES Data Entry'!J613= 5, "Non-binary", 'ES Data Entry'!J613= 6, "Other", 'ES Data Entry'!J613= 7, "Unknown")</f>
        <v>#N/A</v>
      </c>
      <c r="K612" s="180">
        <f>'ES Data Entry'!K613</f>
        <v>0</v>
      </c>
      <c r="L612" s="291" t="e">
        <f>'ES Data Entry'!#REF!</f>
        <v>#REF!</v>
      </c>
      <c r="M612" t="e">
        <f>'ES Raw Data'!N615</f>
        <v>#DIV/0!</v>
      </c>
      <c r="N612" t="e">
        <f>'ES Raw Data'!O615</f>
        <v>#DIV/0!</v>
      </c>
      <c r="O612" t="e">
        <f>'ES Raw Data'!P615</f>
        <v>#DIV/0!</v>
      </c>
      <c r="P612" t="e">
        <f>'ES Raw Data'!Q615</f>
        <v>#DIV/0!</v>
      </c>
      <c r="Q612" t="e">
        <f>'ES Raw Data'!R615</f>
        <v>#DIV/0!</v>
      </c>
      <c r="R612" t="e">
        <f>'ES Raw Data'!S615</f>
        <v>#DIV/0!</v>
      </c>
      <c r="S612" t="e">
        <f>'ES Raw Data'!T615</f>
        <v>#DIV/0!</v>
      </c>
      <c r="T612" t="e">
        <f>'ES Raw Data'!U615</f>
        <v>#DIV/0!</v>
      </c>
      <c r="U612" t="e">
        <f>'ES Raw Data'!V615</f>
        <v>#DIV/0!</v>
      </c>
      <c r="V612" t="e">
        <f>'ES Raw Data'!W615</f>
        <v>#DIV/0!</v>
      </c>
    </row>
    <row r="613" spans="1:22">
      <c r="A613">
        <f>'ES Data Entry'!D614</f>
        <v>0</v>
      </c>
      <c r="B613">
        <f>'ES Data Entry'!E614</f>
        <v>0</v>
      </c>
      <c r="C613">
        <f>'ES Data Entry'!F614</f>
        <v>0</v>
      </c>
      <c r="D613" s="180" t="e">
        <f>'ES Data Entry'!#REF!</f>
        <v>#REF!</v>
      </c>
      <c r="E613" t="str" cm="1">
        <f t="array" ref="E613">_xlfn.IFS('ES Data Entry'!G614=0,"Kindergarten",'ES Data Entry'!G614=1,"1st Grade",'ES Data Entry'!G614=2,"2nd Grade",'ES Data Entry'!G614=3,"3rd Grade",'ES Data Entry'!G614=4,"4th Grade",'ES Data Entry'!G614=5,"5th Grade")</f>
        <v>Kindergarten</v>
      </c>
      <c r="F613" t="e">
        <f>'ES Data Entry'!#REF!</f>
        <v>#REF!</v>
      </c>
      <c r="G613" t="e" cm="1">
        <f t="array" ref="G613">_xlfn.IFS('ES Data Entry'!L614=2, "Virtual", 'ES Data Entry'!L614=1, "In-person",'ES Data Entry'!L614=3, "Hybrid")</f>
        <v>#N/A</v>
      </c>
      <c r="H613" t="e" cm="1">
        <f t="array" ref="H613">_xlfn.IFS('ES Data Entry'!H614= 1, "American Indian/Alaskan Native", 'ES Data Entry'!H614= 2, "Asian", 'ES Data Entry'!H614= 3, "Native Hawaiian/Pacific Islander", 'ES Data Entry'!H614= 4, "Black/African American",'ES Data Entry'!H614= 5,  "White", 'ES Data Entry'!H614= 6, "Other", 'ES Data Entry'!H614= 7, "Two races or more", 'ES Data Entry'!H614= 8, "Unknown")</f>
        <v>#N/A</v>
      </c>
      <c r="I613" t="e" cm="1">
        <f t="array" ref="I613">_xlfn.IFS('ES Data Entry'!I614=1, "Hispanic/Latino", 'ES Data Entry'!I614=2, "Not Hispanic/Latino", 'ES Data Entry'!I614=3, "Other")</f>
        <v>#N/A</v>
      </c>
      <c r="J613" t="e" cm="1">
        <f t="array" ref="J613">_xlfn.IFS('ES Data Entry'!J614= 1, "Male", 'ES Data Entry'!J614= 2, "Female", 'ES Data Entry'!J614= 3, "Transgender Male", 'ES Data Entry'!J614= 4, "Transgender Female",'ES Data Entry'!J614= 5, "Non-binary", 'ES Data Entry'!J614= 6, "Other", 'ES Data Entry'!J614= 7, "Unknown")</f>
        <v>#N/A</v>
      </c>
      <c r="K613" s="180">
        <f>'ES Data Entry'!K614</f>
        <v>0</v>
      </c>
      <c r="L613" s="291" t="e">
        <f>'ES Data Entry'!#REF!</f>
        <v>#REF!</v>
      </c>
      <c r="M613" t="e">
        <f>'ES Raw Data'!N616</f>
        <v>#DIV/0!</v>
      </c>
      <c r="N613" t="e">
        <f>'ES Raw Data'!O616</f>
        <v>#DIV/0!</v>
      </c>
      <c r="O613" t="e">
        <f>'ES Raw Data'!P616</f>
        <v>#DIV/0!</v>
      </c>
      <c r="P613" t="e">
        <f>'ES Raw Data'!Q616</f>
        <v>#DIV/0!</v>
      </c>
      <c r="Q613" t="e">
        <f>'ES Raw Data'!R616</f>
        <v>#DIV/0!</v>
      </c>
      <c r="R613" t="e">
        <f>'ES Raw Data'!S616</f>
        <v>#DIV/0!</v>
      </c>
      <c r="S613" t="e">
        <f>'ES Raw Data'!T616</f>
        <v>#DIV/0!</v>
      </c>
      <c r="T613" t="e">
        <f>'ES Raw Data'!U616</f>
        <v>#DIV/0!</v>
      </c>
      <c r="U613" t="e">
        <f>'ES Raw Data'!V616</f>
        <v>#DIV/0!</v>
      </c>
      <c r="V613" t="e">
        <f>'ES Raw Data'!W616</f>
        <v>#DIV/0!</v>
      </c>
    </row>
    <row r="614" spans="1:22">
      <c r="A614">
        <f>'ES Data Entry'!D615</f>
        <v>0</v>
      </c>
      <c r="B614">
        <f>'ES Data Entry'!E615</f>
        <v>0</v>
      </c>
      <c r="C614">
        <f>'ES Data Entry'!F615</f>
        <v>0</v>
      </c>
      <c r="D614" s="180" t="e">
        <f>'ES Data Entry'!#REF!</f>
        <v>#REF!</v>
      </c>
      <c r="E614" t="str" cm="1">
        <f t="array" ref="E614">_xlfn.IFS('ES Data Entry'!G615=0,"Kindergarten",'ES Data Entry'!G615=1,"1st Grade",'ES Data Entry'!G615=2,"2nd Grade",'ES Data Entry'!G615=3,"3rd Grade",'ES Data Entry'!G615=4,"4th Grade",'ES Data Entry'!G615=5,"5th Grade")</f>
        <v>Kindergarten</v>
      </c>
      <c r="F614" t="e">
        <f>'ES Data Entry'!#REF!</f>
        <v>#REF!</v>
      </c>
      <c r="G614" t="e" cm="1">
        <f t="array" ref="G614">_xlfn.IFS('ES Data Entry'!L615=2, "Virtual", 'ES Data Entry'!L615=1, "In-person",'ES Data Entry'!L615=3, "Hybrid")</f>
        <v>#N/A</v>
      </c>
      <c r="H614" t="e" cm="1">
        <f t="array" ref="H614">_xlfn.IFS('ES Data Entry'!H615= 1, "American Indian/Alaskan Native", 'ES Data Entry'!H615= 2, "Asian", 'ES Data Entry'!H615= 3, "Native Hawaiian/Pacific Islander", 'ES Data Entry'!H615= 4, "Black/African American",'ES Data Entry'!H615= 5,  "White", 'ES Data Entry'!H615= 6, "Other", 'ES Data Entry'!H615= 7, "Two races or more", 'ES Data Entry'!H615= 8, "Unknown")</f>
        <v>#N/A</v>
      </c>
      <c r="I614" t="e" cm="1">
        <f t="array" ref="I614">_xlfn.IFS('ES Data Entry'!I615=1, "Hispanic/Latino", 'ES Data Entry'!I615=2, "Not Hispanic/Latino", 'ES Data Entry'!I615=3, "Other")</f>
        <v>#N/A</v>
      </c>
      <c r="J614" t="e" cm="1">
        <f t="array" ref="J614">_xlfn.IFS('ES Data Entry'!J615= 1, "Male", 'ES Data Entry'!J615= 2, "Female", 'ES Data Entry'!J615= 3, "Transgender Male", 'ES Data Entry'!J615= 4, "Transgender Female",'ES Data Entry'!J615= 5, "Non-binary", 'ES Data Entry'!J615= 6, "Other", 'ES Data Entry'!J615= 7, "Unknown")</f>
        <v>#N/A</v>
      </c>
      <c r="K614" s="180">
        <f>'ES Data Entry'!K615</f>
        <v>0</v>
      </c>
      <c r="L614" s="291" t="e">
        <f>'ES Data Entry'!#REF!</f>
        <v>#REF!</v>
      </c>
      <c r="M614" t="e">
        <f>'ES Raw Data'!N617</f>
        <v>#DIV/0!</v>
      </c>
      <c r="N614" t="e">
        <f>'ES Raw Data'!O617</f>
        <v>#DIV/0!</v>
      </c>
      <c r="O614" t="e">
        <f>'ES Raw Data'!P617</f>
        <v>#DIV/0!</v>
      </c>
      <c r="P614" t="e">
        <f>'ES Raw Data'!Q617</f>
        <v>#DIV/0!</v>
      </c>
      <c r="Q614" t="e">
        <f>'ES Raw Data'!R617</f>
        <v>#DIV/0!</v>
      </c>
      <c r="R614" t="e">
        <f>'ES Raw Data'!S617</f>
        <v>#DIV/0!</v>
      </c>
      <c r="S614" t="e">
        <f>'ES Raw Data'!T617</f>
        <v>#DIV/0!</v>
      </c>
      <c r="T614" t="e">
        <f>'ES Raw Data'!U617</f>
        <v>#DIV/0!</v>
      </c>
      <c r="U614" t="e">
        <f>'ES Raw Data'!V617</f>
        <v>#DIV/0!</v>
      </c>
      <c r="V614" t="e">
        <f>'ES Raw Data'!W617</f>
        <v>#DIV/0!</v>
      </c>
    </row>
    <row r="615" spans="1:22">
      <c r="A615">
        <f>'ES Data Entry'!D616</f>
        <v>0</v>
      </c>
      <c r="B615">
        <f>'ES Data Entry'!E616</f>
        <v>0</v>
      </c>
      <c r="C615">
        <f>'ES Data Entry'!F616</f>
        <v>0</v>
      </c>
      <c r="D615" s="180" t="e">
        <f>'ES Data Entry'!#REF!</f>
        <v>#REF!</v>
      </c>
      <c r="E615" t="str" cm="1">
        <f t="array" ref="E615">_xlfn.IFS('ES Data Entry'!G616=0,"Kindergarten",'ES Data Entry'!G616=1,"1st Grade",'ES Data Entry'!G616=2,"2nd Grade",'ES Data Entry'!G616=3,"3rd Grade",'ES Data Entry'!G616=4,"4th Grade",'ES Data Entry'!G616=5,"5th Grade")</f>
        <v>Kindergarten</v>
      </c>
      <c r="F615" t="e">
        <f>'ES Data Entry'!#REF!</f>
        <v>#REF!</v>
      </c>
      <c r="G615" t="e" cm="1">
        <f t="array" ref="G615">_xlfn.IFS('ES Data Entry'!L616=2, "Virtual", 'ES Data Entry'!L616=1, "In-person",'ES Data Entry'!L616=3, "Hybrid")</f>
        <v>#N/A</v>
      </c>
      <c r="H615" t="e" cm="1">
        <f t="array" ref="H615">_xlfn.IFS('ES Data Entry'!H616= 1, "American Indian/Alaskan Native", 'ES Data Entry'!H616= 2, "Asian", 'ES Data Entry'!H616= 3, "Native Hawaiian/Pacific Islander", 'ES Data Entry'!H616= 4, "Black/African American",'ES Data Entry'!H616= 5,  "White", 'ES Data Entry'!H616= 6, "Other", 'ES Data Entry'!H616= 7, "Two races or more", 'ES Data Entry'!H616= 8, "Unknown")</f>
        <v>#N/A</v>
      </c>
      <c r="I615" t="e" cm="1">
        <f t="array" ref="I615">_xlfn.IFS('ES Data Entry'!I616=1, "Hispanic/Latino", 'ES Data Entry'!I616=2, "Not Hispanic/Latino", 'ES Data Entry'!I616=3, "Other")</f>
        <v>#N/A</v>
      </c>
      <c r="J615" t="e" cm="1">
        <f t="array" ref="J615">_xlfn.IFS('ES Data Entry'!J616= 1, "Male", 'ES Data Entry'!J616= 2, "Female", 'ES Data Entry'!J616= 3, "Transgender Male", 'ES Data Entry'!J616= 4, "Transgender Female",'ES Data Entry'!J616= 5, "Non-binary", 'ES Data Entry'!J616= 6, "Other", 'ES Data Entry'!J616= 7, "Unknown")</f>
        <v>#N/A</v>
      </c>
      <c r="K615" s="180">
        <f>'ES Data Entry'!K616</f>
        <v>0</v>
      </c>
      <c r="L615" s="291" t="e">
        <f>'ES Data Entry'!#REF!</f>
        <v>#REF!</v>
      </c>
      <c r="M615" t="e">
        <f>'ES Raw Data'!N618</f>
        <v>#DIV/0!</v>
      </c>
      <c r="N615" t="e">
        <f>'ES Raw Data'!O618</f>
        <v>#DIV/0!</v>
      </c>
      <c r="O615" t="e">
        <f>'ES Raw Data'!P618</f>
        <v>#DIV/0!</v>
      </c>
      <c r="P615" t="e">
        <f>'ES Raw Data'!Q618</f>
        <v>#DIV/0!</v>
      </c>
      <c r="Q615" t="e">
        <f>'ES Raw Data'!R618</f>
        <v>#DIV/0!</v>
      </c>
      <c r="R615" t="e">
        <f>'ES Raw Data'!S618</f>
        <v>#DIV/0!</v>
      </c>
      <c r="S615" t="e">
        <f>'ES Raw Data'!T618</f>
        <v>#DIV/0!</v>
      </c>
      <c r="T615" t="e">
        <f>'ES Raw Data'!U618</f>
        <v>#DIV/0!</v>
      </c>
      <c r="U615" t="e">
        <f>'ES Raw Data'!V618</f>
        <v>#DIV/0!</v>
      </c>
      <c r="V615" t="e">
        <f>'ES Raw Data'!W618</f>
        <v>#DIV/0!</v>
      </c>
    </row>
    <row r="616" spans="1:22">
      <c r="A616">
        <f>'ES Data Entry'!D617</f>
        <v>0</v>
      </c>
      <c r="B616">
        <f>'ES Data Entry'!E617</f>
        <v>0</v>
      </c>
      <c r="C616">
        <f>'ES Data Entry'!F617</f>
        <v>0</v>
      </c>
      <c r="D616" s="180" t="e">
        <f>'ES Data Entry'!#REF!</f>
        <v>#REF!</v>
      </c>
      <c r="E616" t="str" cm="1">
        <f t="array" ref="E616">_xlfn.IFS('ES Data Entry'!G617=0,"Kindergarten",'ES Data Entry'!G617=1,"1st Grade",'ES Data Entry'!G617=2,"2nd Grade",'ES Data Entry'!G617=3,"3rd Grade",'ES Data Entry'!G617=4,"4th Grade",'ES Data Entry'!G617=5,"5th Grade")</f>
        <v>Kindergarten</v>
      </c>
      <c r="F616" t="e">
        <f>'ES Data Entry'!#REF!</f>
        <v>#REF!</v>
      </c>
      <c r="G616" t="e" cm="1">
        <f t="array" ref="G616">_xlfn.IFS('ES Data Entry'!L617=2, "Virtual", 'ES Data Entry'!L617=1, "In-person",'ES Data Entry'!L617=3, "Hybrid")</f>
        <v>#N/A</v>
      </c>
      <c r="H616" t="e" cm="1">
        <f t="array" ref="H616">_xlfn.IFS('ES Data Entry'!H617= 1, "American Indian/Alaskan Native", 'ES Data Entry'!H617= 2, "Asian", 'ES Data Entry'!H617= 3, "Native Hawaiian/Pacific Islander", 'ES Data Entry'!H617= 4, "Black/African American",'ES Data Entry'!H617= 5,  "White", 'ES Data Entry'!H617= 6, "Other", 'ES Data Entry'!H617= 7, "Two races or more", 'ES Data Entry'!H617= 8, "Unknown")</f>
        <v>#N/A</v>
      </c>
      <c r="I616" t="e" cm="1">
        <f t="array" ref="I616">_xlfn.IFS('ES Data Entry'!I617=1, "Hispanic/Latino", 'ES Data Entry'!I617=2, "Not Hispanic/Latino", 'ES Data Entry'!I617=3, "Other")</f>
        <v>#N/A</v>
      </c>
      <c r="J616" t="e" cm="1">
        <f t="array" ref="J616">_xlfn.IFS('ES Data Entry'!J617= 1, "Male", 'ES Data Entry'!J617= 2, "Female", 'ES Data Entry'!J617= 3, "Transgender Male", 'ES Data Entry'!J617= 4, "Transgender Female",'ES Data Entry'!J617= 5, "Non-binary", 'ES Data Entry'!J617= 6, "Other", 'ES Data Entry'!J617= 7, "Unknown")</f>
        <v>#N/A</v>
      </c>
      <c r="K616" s="180">
        <f>'ES Data Entry'!K617</f>
        <v>0</v>
      </c>
      <c r="L616" s="291" t="e">
        <f>'ES Data Entry'!#REF!</f>
        <v>#REF!</v>
      </c>
      <c r="M616" t="e">
        <f>'ES Raw Data'!N619</f>
        <v>#DIV/0!</v>
      </c>
      <c r="N616" t="e">
        <f>'ES Raw Data'!O619</f>
        <v>#DIV/0!</v>
      </c>
      <c r="O616" t="e">
        <f>'ES Raw Data'!P619</f>
        <v>#DIV/0!</v>
      </c>
      <c r="P616" t="e">
        <f>'ES Raw Data'!Q619</f>
        <v>#DIV/0!</v>
      </c>
      <c r="Q616" t="e">
        <f>'ES Raw Data'!R619</f>
        <v>#DIV/0!</v>
      </c>
      <c r="R616" t="e">
        <f>'ES Raw Data'!S619</f>
        <v>#DIV/0!</v>
      </c>
      <c r="S616" t="e">
        <f>'ES Raw Data'!T619</f>
        <v>#DIV/0!</v>
      </c>
      <c r="T616" t="e">
        <f>'ES Raw Data'!U619</f>
        <v>#DIV/0!</v>
      </c>
      <c r="U616" t="e">
        <f>'ES Raw Data'!V619</f>
        <v>#DIV/0!</v>
      </c>
      <c r="V616" t="e">
        <f>'ES Raw Data'!W619</f>
        <v>#DIV/0!</v>
      </c>
    </row>
    <row r="617" spans="1:22">
      <c r="A617">
        <f>'ES Data Entry'!D618</f>
        <v>0</v>
      </c>
      <c r="B617">
        <f>'ES Data Entry'!E618</f>
        <v>0</v>
      </c>
      <c r="C617">
        <f>'ES Data Entry'!F618</f>
        <v>0</v>
      </c>
      <c r="D617" s="180" t="e">
        <f>'ES Data Entry'!#REF!</f>
        <v>#REF!</v>
      </c>
      <c r="E617" t="str" cm="1">
        <f t="array" ref="E617">_xlfn.IFS('ES Data Entry'!G618=0,"Kindergarten",'ES Data Entry'!G618=1,"1st Grade",'ES Data Entry'!G618=2,"2nd Grade",'ES Data Entry'!G618=3,"3rd Grade",'ES Data Entry'!G618=4,"4th Grade",'ES Data Entry'!G618=5,"5th Grade")</f>
        <v>Kindergarten</v>
      </c>
      <c r="F617" t="e">
        <f>'ES Data Entry'!#REF!</f>
        <v>#REF!</v>
      </c>
      <c r="G617" t="e" cm="1">
        <f t="array" ref="G617">_xlfn.IFS('ES Data Entry'!L618=2, "Virtual", 'ES Data Entry'!L618=1, "In-person",'ES Data Entry'!L618=3, "Hybrid")</f>
        <v>#N/A</v>
      </c>
      <c r="H617" t="e" cm="1">
        <f t="array" ref="H617">_xlfn.IFS('ES Data Entry'!H618= 1, "American Indian/Alaskan Native", 'ES Data Entry'!H618= 2, "Asian", 'ES Data Entry'!H618= 3, "Native Hawaiian/Pacific Islander", 'ES Data Entry'!H618= 4, "Black/African American",'ES Data Entry'!H618= 5,  "White", 'ES Data Entry'!H618= 6, "Other", 'ES Data Entry'!H618= 7, "Two races or more", 'ES Data Entry'!H618= 8, "Unknown")</f>
        <v>#N/A</v>
      </c>
      <c r="I617" t="e" cm="1">
        <f t="array" ref="I617">_xlfn.IFS('ES Data Entry'!I618=1, "Hispanic/Latino", 'ES Data Entry'!I618=2, "Not Hispanic/Latino", 'ES Data Entry'!I618=3, "Other")</f>
        <v>#N/A</v>
      </c>
      <c r="J617" t="e" cm="1">
        <f t="array" ref="J617">_xlfn.IFS('ES Data Entry'!J618= 1, "Male", 'ES Data Entry'!J618= 2, "Female", 'ES Data Entry'!J618= 3, "Transgender Male", 'ES Data Entry'!J618= 4, "Transgender Female",'ES Data Entry'!J618= 5, "Non-binary", 'ES Data Entry'!J618= 6, "Other", 'ES Data Entry'!J618= 7, "Unknown")</f>
        <v>#N/A</v>
      </c>
      <c r="K617" s="180">
        <f>'ES Data Entry'!K618</f>
        <v>0</v>
      </c>
      <c r="L617" s="291" t="e">
        <f>'ES Data Entry'!#REF!</f>
        <v>#REF!</v>
      </c>
      <c r="M617" t="e">
        <f>'ES Raw Data'!N620</f>
        <v>#DIV/0!</v>
      </c>
      <c r="N617" t="e">
        <f>'ES Raw Data'!O620</f>
        <v>#DIV/0!</v>
      </c>
      <c r="O617" t="e">
        <f>'ES Raw Data'!P620</f>
        <v>#DIV/0!</v>
      </c>
      <c r="P617" t="e">
        <f>'ES Raw Data'!Q620</f>
        <v>#DIV/0!</v>
      </c>
      <c r="Q617" t="e">
        <f>'ES Raw Data'!R620</f>
        <v>#DIV/0!</v>
      </c>
      <c r="R617" t="e">
        <f>'ES Raw Data'!S620</f>
        <v>#DIV/0!</v>
      </c>
      <c r="S617" t="e">
        <f>'ES Raw Data'!T620</f>
        <v>#DIV/0!</v>
      </c>
      <c r="T617" t="e">
        <f>'ES Raw Data'!U620</f>
        <v>#DIV/0!</v>
      </c>
      <c r="U617" t="e">
        <f>'ES Raw Data'!V620</f>
        <v>#DIV/0!</v>
      </c>
      <c r="V617" t="e">
        <f>'ES Raw Data'!W620</f>
        <v>#DIV/0!</v>
      </c>
    </row>
    <row r="618" spans="1:22">
      <c r="A618">
        <f>'ES Data Entry'!D619</f>
        <v>0</v>
      </c>
      <c r="B618">
        <f>'ES Data Entry'!E619</f>
        <v>0</v>
      </c>
      <c r="C618">
        <f>'ES Data Entry'!F619</f>
        <v>0</v>
      </c>
      <c r="D618" s="180" t="e">
        <f>'ES Data Entry'!#REF!</f>
        <v>#REF!</v>
      </c>
      <c r="E618" t="str" cm="1">
        <f t="array" ref="E618">_xlfn.IFS('ES Data Entry'!G619=0,"Kindergarten",'ES Data Entry'!G619=1,"1st Grade",'ES Data Entry'!G619=2,"2nd Grade",'ES Data Entry'!G619=3,"3rd Grade",'ES Data Entry'!G619=4,"4th Grade",'ES Data Entry'!G619=5,"5th Grade")</f>
        <v>Kindergarten</v>
      </c>
      <c r="F618" t="e">
        <f>'ES Data Entry'!#REF!</f>
        <v>#REF!</v>
      </c>
      <c r="G618" t="e" cm="1">
        <f t="array" ref="G618">_xlfn.IFS('ES Data Entry'!L619=2, "Virtual", 'ES Data Entry'!L619=1, "In-person",'ES Data Entry'!L619=3, "Hybrid")</f>
        <v>#N/A</v>
      </c>
      <c r="H618" t="e" cm="1">
        <f t="array" ref="H618">_xlfn.IFS('ES Data Entry'!H619= 1, "American Indian/Alaskan Native", 'ES Data Entry'!H619= 2, "Asian", 'ES Data Entry'!H619= 3, "Native Hawaiian/Pacific Islander", 'ES Data Entry'!H619= 4, "Black/African American",'ES Data Entry'!H619= 5,  "White", 'ES Data Entry'!H619= 6, "Other", 'ES Data Entry'!H619= 7, "Two races or more", 'ES Data Entry'!H619= 8, "Unknown")</f>
        <v>#N/A</v>
      </c>
      <c r="I618" t="e" cm="1">
        <f t="array" ref="I618">_xlfn.IFS('ES Data Entry'!I619=1, "Hispanic/Latino", 'ES Data Entry'!I619=2, "Not Hispanic/Latino", 'ES Data Entry'!I619=3, "Other")</f>
        <v>#N/A</v>
      </c>
      <c r="J618" t="e" cm="1">
        <f t="array" ref="J618">_xlfn.IFS('ES Data Entry'!J619= 1, "Male", 'ES Data Entry'!J619= 2, "Female", 'ES Data Entry'!J619= 3, "Transgender Male", 'ES Data Entry'!J619= 4, "Transgender Female",'ES Data Entry'!J619= 5, "Non-binary", 'ES Data Entry'!J619= 6, "Other", 'ES Data Entry'!J619= 7, "Unknown")</f>
        <v>#N/A</v>
      </c>
      <c r="K618" s="180">
        <f>'ES Data Entry'!K619</f>
        <v>0</v>
      </c>
      <c r="L618" s="291" t="e">
        <f>'ES Data Entry'!#REF!</f>
        <v>#REF!</v>
      </c>
      <c r="M618" t="e">
        <f>'ES Raw Data'!N621</f>
        <v>#DIV/0!</v>
      </c>
      <c r="N618" t="e">
        <f>'ES Raw Data'!O621</f>
        <v>#DIV/0!</v>
      </c>
      <c r="O618" t="e">
        <f>'ES Raw Data'!P621</f>
        <v>#DIV/0!</v>
      </c>
      <c r="P618" t="e">
        <f>'ES Raw Data'!Q621</f>
        <v>#DIV/0!</v>
      </c>
      <c r="Q618" t="e">
        <f>'ES Raw Data'!R621</f>
        <v>#DIV/0!</v>
      </c>
      <c r="R618" t="e">
        <f>'ES Raw Data'!S621</f>
        <v>#DIV/0!</v>
      </c>
      <c r="S618" t="e">
        <f>'ES Raw Data'!T621</f>
        <v>#DIV/0!</v>
      </c>
      <c r="T618" t="e">
        <f>'ES Raw Data'!U621</f>
        <v>#DIV/0!</v>
      </c>
      <c r="U618" t="e">
        <f>'ES Raw Data'!V621</f>
        <v>#DIV/0!</v>
      </c>
      <c r="V618" t="e">
        <f>'ES Raw Data'!W621</f>
        <v>#DIV/0!</v>
      </c>
    </row>
    <row r="619" spans="1:22">
      <c r="A619">
        <f>'ES Data Entry'!D620</f>
        <v>0</v>
      </c>
      <c r="B619">
        <f>'ES Data Entry'!E620</f>
        <v>0</v>
      </c>
      <c r="C619">
        <f>'ES Data Entry'!F620</f>
        <v>0</v>
      </c>
      <c r="D619" s="180" t="e">
        <f>'ES Data Entry'!#REF!</f>
        <v>#REF!</v>
      </c>
      <c r="E619" t="str" cm="1">
        <f t="array" ref="E619">_xlfn.IFS('ES Data Entry'!G620=0,"Kindergarten",'ES Data Entry'!G620=1,"1st Grade",'ES Data Entry'!G620=2,"2nd Grade",'ES Data Entry'!G620=3,"3rd Grade",'ES Data Entry'!G620=4,"4th Grade",'ES Data Entry'!G620=5,"5th Grade")</f>
        <v>Kindergarten</v>
      </c>
      <c r="F619" t="e">
        <f>'ES Data Entry'!#REF!</f>
        <v>#REF!</v>
      </c>
      <c r="G619" t="e" cm="1">
        <f t="array" ref="G619">_xlfn.IFS('ES Data Entry'!L620=2, "Virtual", 'ES Data Entry'!L620=1, "In-person",'ES Data Entry'!L620=3, "Hybrid")</f>
        <v>#N/A</v>
      </c>
      <c r="H619" t="e" cm="1">
        <f t="array" ref="H619">_xlfn.IFS('ES Data Entry'!H620= 1, "American Indian/Alaskan Native", 'ES Data Entry'!H620= 2, "Asian", 'ES Data Entry'!H620= 3, "Native Hawaiian/Pacific Islander", 'ES Data Entry'!H620= 4, "Black/African American",'ES Data Entry'!H620= 5,  "White", 'ES Data Entry'!H620= 6, "Other", 'ES Data Entry'!H620= 7, "Two races or more", 'ES Data Entry'!H620= 8, "Unknown")</f>
        <v>#N/A</v>
      </c>
      <c r="I619" t="e" cm="1">
        <f t="array" ref="I619">_xlfn.IFS('ES Data Entry'!I620=1, "Hispanic/Latino", 'ES Data Entry'!I620=2, "Not Hispanic/Latino", 'ES Data Entry'!I620=3, "Other")</f>
        <v>#N/A</v>
      </c>
      <c r="J619" t="e" cm="1">
        <f t="array" ref="J619">_xlfn.IFS('ES Data Entry'!J620= 1, "Male", 'ES Data Entry'!J620= 2, "Female", 'ES Data Entry'!J620= 3, "Transgender Male", 'ES Data Entry'!J620= 4, "Transgender Female",'ES Data Entry'!J620= 5, "Non-binary", 'ES Data Entry'!J620= 6, "Other", 'ES Data Entry'!J620= 7, "Unknown")</f>
        <v>#N/A</v>
      </c>
      <c r="K619" s="180">
        <f>'ES Data Entry'!K620</f>
        <v>0</v>
      </c>
      <c r="L619" s="291" t="e">
        <f>'ES Data Entry'!#REF!</f>
        <v>#REF!</v>
      </c>
      <c r="M619" t="e">
        <f>'ES Raw Data'!N622</f>
        <v>#DIV/0!</v>
      </c>
      <c r="N619" t="e">
        <f>'ES Raw Data'!O622</f>
        <v>#DIV/0!</v>
      </c>
      <c r="O619" t="e">
        <f>'ES Raw Data'!P622</f>
        <v>#DIV/0!</v>
      </c>
      <c r="P619" t="e">
        <f>'ES Raw Data'!Q622</f>
        <v>#DIV/0!</v>
      </c>
      <c r="Q619" t="e">
        <f>'ES Raw Data'!R622</f>
        <v>#DIV/0!</v>
      </c>
      <c r="R619" t="e">
        <f>'ES Raw Data'!S622</f>
        <v>#DIV/0!</v>
      </c>
      <c r="S619" t="e">
        <f>'ES Raw Data'!T622</f>
        <v>#DIV/0!</v>
      </c>
      <c r="T619" t="e">
        <f>'ES Raw Data'!U622</f>
        <v>#DIV/0!</v>
      </c>
      <c r="U619" t="e">
        <f>'ES Raw Data'!V622</f>
        <v>#DIV/0!</v>
      </c>
      <c r="V619" t="e">
        <f>'ES Raw Data'!W622</f>
        <v>#DIV/0!</v>
      </c>
    </row>
    <row r="620" spans="1:22">
      <c r="A620">
        <f>'ES Data Entry'!D621</f>
        <v>0</v>
      </c>
      <c r="B620">
        <f>'ES Data Entry'!E621</f>
        <v>0</v>
      </c>
      <c r="C620">
        <f>'ES Data Entry'!F621</f>
        <v>0</v>
      </c>
      <c r="D620" s="180" t="e">
        <f>'ES Data Entry'!#REF!</f>
        <v>#REF!</v>
      </c>
      <c r="E620" t="str" cm="1">
        <f t="array" ref="E620">_xlfn.IFS('ES Data Entry'!G621=0,"Kindergarten",'ES Data Entry'!G621=1,"1st Grade",'ES Data Entry'!G621=2,"2nd Grade",'ES Data Entry'!G621=3,"3rd Grade",'ES Data Entry'!G621=4,"4th Grade",'ES Data Entry'!G621=5,"5th Grade")</f>
        <v>Kindergarten</v>
      </c>
      <c r="F620" t="e">
        <f>'ES Data Entry'!#REF!</f>
        <v>#REF!</v>
      </c>
      <c r="G620" t="e" cm="1">
        <f t="array" ref="G620">_xlfn.IFS('ES Data Entry'!L621=2, "Virtual", 'ES Data Entry'!L621=1, "In-person",'ES Data Entry'!L621=3, "Hybrid")</f>
        <v>#N/A</v>
      </c>
      <c r="H620" t="e" cm="1">
        <f t="array" ref="H620">_xlfn.IFS('ES Data Entry'!H621= 1, "American Indian/Alaskan Native", 'ES Data Entry'!H621= 2, "Asian", 'ES Data Entry'!H621= 3, "Native Hawaiian/Pacific Islander", 'ES Data Entry'!H621= 4, "Black/African American",'ES Data Entry'!H621= 5,  "White", 'ES Data Entry'!H621= 6, "Other", 'ES Data Entry'!H621= 7, "Two races or more", 'ES Data Entry'!H621= 8, "Unknown")</f>
        <v>#N/A</v>
      </c>
      <c r="I620" t="e" cm="1">
        <f t="array" ref="I620">_xlfn.IFS('ES Data Entry'!I621=1, "Hispanic/Latino", 'ES Data Entry'!I621=2, "Not Hispanic/Latino", 'ES Data Entry'!I621=3, "Other")</f>
        <v>#N/A</v>
      </c>
      <c r="J620" t="e" cm="1">
        <f t="array" ref="J620">_xlfn.IFS('ES Data Entry'!J621= 1, "Male", 'ES Data Entry'!J621= 2, "Female", 'ES Data Entry'!J621= 3, "Transgender Male", 'ES Data Entry'!J621= 4, "Transgender Female",'ES Data Entry'!J621= 5, "Non-binary", 'ES Data Entry'!J621= 6, "Other", 'ES Data Entry'!J621= 7, "Unknown")</f>
        <v>#N/A</v>
      </c>
      <c r="K620" s="180">
        <f>'ES Data Entry'!K621</f>
        <v>0</v>
      </c>
      <c r="L620" s="291" t="e">
        <f>'ES Data Entry'!#REF!</f>
        <v>#REF!</v>
      </c>
      <c r="M620" t="e">
        <f>'ES Raw Data'!N623</f>
        <v>#DIV/0!</v>
      </c>
      <c r="N620" t="e">
        <f>'ES Raw Data'!O623</f>
        <v>#DIV/0!</v>
      </c>
      <c r="O620" t="e">
        <f>'ES Raw Data'!P623</f>
        <v>#DIV/0!</v>
      </c>
      <c r="P620" t="e">
        <f>'ES Raw Data'!Q623</f>
        <v>#DIV/0!</v>
      </c>
      <c r="Q620" t="e">
        <f>'ES Raw Data'!R623</f>
        <v>#DIV/0!</v>
      </c>
      <c r="R620" t="e">
        <f>'ES Raw Data'!S623</f>
        <v>#DIV/0!</v>
      </c>
      <c r="S620" t="e">
        <f>'ES Raw Data'!T623</f>
        <v>#DIV/0!</v>
      </c>
      <c r="T620" t="e">
        <f>'ES Raw Data'!U623</f>
        <v>#DIV/0!</v>
      </c>
      <c r="U620" t="e">
        <f>'ES Raw Data'!V623</f>
        <v>#DIV/0!</v>
      </c>
      <c r="V620" t="e">
        <f>'ES Raw Data'!W623</f>
        <v>#DIV/0!</v>
      </c>
    </row>
    <row r="621" spans="1:22">
      <c r="A621">
        <f>'ES Data Entry'!D622</f>
        <v>0</v>
      </c>
      <c r="B621">
        <f>'ES Data Entry'!E622</f>
        <v>0</v>
      </c>
      <c r="C621">
        <f>'ES Data Entry'!F622</f>
        <v>0</v>
      </c>
      <c r="D621" s="180" t="e">
        <f>'ES Data Entry'!#REF!</f>
        <v>#REF!</v>
      </c>
      <c r="E621" t="str" cm="1">
        <f t="array" ref="E621">_xlfn.IFS('ES Data Entry'!G622=0,"Kindergarten",'ES Data Entry'!G622=1,"1st Grade",'ES Data Entry'!G622=2,"2nd Grade",'ES Data Entry'!G622=3,"3rd Grade",'ES Data Entry'!G622=4,"4th Grade",'ES Data Entry'!G622=5,"5th Grade")</f>
        <v>Kindergarten</v>
      </c>
      <c r="F621" t="e">
        <f>'ES Data Entry'!#REF!</f>
        <v>#REF!</v>
      </c>
      <c r="G621" t="e" cm="1">
        <f t="array" ref="G621">_xlfn.IFS('ES Data Entry'!L622=2, "Virtual", 'ES Data Entry'!L622=1, "In-person",'ES Data Entry'!L622=3, "Hybrid")</f>
        <v>#N/A</v>
      </c>
      <c r="H621" t="e" cm="1">
        <f t="array" ref="H621">_xlfn.IFS('ES Data Entry'!H622= 1, "American Indian/Alaskan Native", 'ES Data Entry'!H622= 2, "Asian", 'ES Data Entry'!H622= 3, "Native Hawaiian/Pacific Islander", 'ES Data Entry'!H622= 4, "Black/African American",'ES Data Entry'!H622= 5,  "White", 'ES Data Entry'!H622= 6, "Other", 'ES Data Entry'!H622= 7, "Two races or more", 'ES Data Entry'!H622= 8, "Unknown")</f>
        <v>#N/A</v>
      </c>
      <c r="I621" t="e" cm="1">
        <f t="array" ref="I621">_xlfn.IFS('ES Data Entry'!I622=1, "Hispanic/Latino", 'ES Data Entry'!I622=2, "Not Hispanic/Latino", 'ES Data Entry'!I622=3, "Other")</f>
        <v>#N/A</v>
      </c>
      <c r="J621" t="e" cm="1">
        <f t="array" ref="J621">_xlfn.IFS('ES Data Entry'!J622= 1, "Male", 'ES Data Entry'!J622= 2, "Female", 'ES Data Entry'!J622= 3, "Transgender Male", 'ES Data Entry'!J622= 4, "Transgender Female",'ES Data Entry'!J622= 5, "Non-binary", 'ES Data Entry'!J622= 6, "Other", 'ES Data Entry'!J622= 7, "Unknown")</f>
        <v>#N/A</v>
      </c>
      <c r="K621" s="180">
        <f>'ES Data Entry'!K622</f>
        <v>0</v>
      </c>
      <c r="L621" s="291" t="e">
        <f>'ES Data Entry'!#REF!</f>
        <v>#REF!</v>
      </c>
      <c r="M621" t="e">
        <f>'ES Raw Data'!N624</f>
        <v>#DIV/0!</v>
      </c>
      <c r="N621" t="e">
        <f>'ES Raw Data'!O624</f>
        <v>#DIV/0!</v>
      </c>
      <c r="O621" t="e">
        <f>'ES Raw Data'!P624</f>
        <v>#DIV/0!</v>
      </c>
      <c r="P621" t="e">
        <f>'ES Raw Data'!Q624</f>
        <v>#DIV/0!</v>
      </c>
      <c r="Q621" t="e">
        <f>'ES Raw Data'!R624</f>
        <v>#DIV/0!</v>
      </c>
      <c r="R621" t="e">
        <f>'ES Raw Data'!S624</f>
        <v>#DIV/0!</v>
      </c>
      <c r="S621" t="e">
        <f>'ES Raw Data'!T624</f>
        <v>#DIV/0!</v>
      </c>
      <c r="T621" t="e">
        <f>'ES Raw Data'!U624</f>
        <v>#DIV/0!</v>
      </c>
      <c r="U621" t="e">
        <f>'ES Raw Data'!V624</f>
        <v>#DIV/0!</v>
      </c>
      <c r="V621" t="e">
        <f>'ES Raw Data'!W624</f>
        <v>#DIV/0!</v>
      </c>
    </row>
    <row r="622" spans="1:22">
      <c r="A622">
        <f>'ES Data Entry'!D623</f>
        <v>0</v>
      </c>
      <c r="B622">
        <f>'ES Data Entry'!E623</f>
        <v>0</v>
      </c>
      <c r="C622">
        <f>'ES Data Entry'!F623</f>
        <v>0</v>
      </c>
      <c r="D622" s="180" t="e">
        <f>'ES Data Entry'!#REF!</f>
        <v>#REF!</v>
      </c>
      <c r="E622" t="str" cm="1">
        <f t="array" ref="E622">_xlfn.IFS('ES Data Entry'!G623=0,"Kindergarten",'ES Data Entry'!G623=1,"1st Grade",'ES Data Entry'!G623=2,"2nd Grade",'ES Data Entry'!G623=3,"3rd Grade",'ES Data Entry'!G623=4,"4th Grade",'ES Data Entry'!G623=5,"5th Grade")</f>
        <v>Kindergarten</v>
      </c>
      <c r="F622" t="e">
        <f>'ES Data Entry'!#REF!</f>
        <v>#REF!</v>
      </c>
      <c r="G622" t="e" cm="1">
        <f t="array" ref="G622">_xlfn.IFS('ES Data Entry'!L623=2, "Virtual", 'ES Data Entry'!L623=1, "In-person",'ES Data Entry'!L623=3, "Hybrid")</f>
        <v>#N/A</v>
      </c>
      <c r="H622" t="e" cm="1">
        <f t="array" ref="H622">_xlfn.IFS('ES Data Entry'!H623= 1, "American Indian/Alaskan Native", 'ES Data Entry'!H623= 2, "Asian", 'ES Data Entry'!H623= 3, "Native Hawaiian/Pacific Islander", 'ES Data Entry'!H623= 4, "Black/African American",'ES Data Entry'!H623= 5,  "White", 'ES Data Entry'!H623= 6, "Other", 'ES Data Entry'!H623= 7, "Two races or more", 'ES Data Entry'!H623= 8, "Unknown")</f>
        <v>#N/A</v>
      </c>
      <c r="I622" t="e" cm="1">
        <f t="array" ref="I622">_xlfn.IFS('ES Data Entry'!I623=1, "Hispanic/Latino", 'ES Data Entry'!I623=2, "Not Hispanic/Latino", 'ES Data Entry'!I623=3, "Other")</f>
        <v>#N/A</v>
      </c>
      <c r="J622" t="e" cm="1">
        <f t="array" ref="J622">_xlfn.IFS('ES Data Entry'!J623= 1, "Male", 'ES Data Entry'!J623= 2, "Female", 'ES Data Entry'!J623= 3, "Transgender Male", 'ES Data Entry'!J623= 4, "Transgender Female",'ES Data Entry'!J623= 5, "Non-binary", 'ES Data Entry'!J623= 6, "Other", 'ES Data Entry'!J623= 7, "Unknown")</f>
        <v>#N/A</v>
      </c>
      <c r="K622" s="180">
        <f>'ES Data Entry'!K623</f>
        <v>0</v>
      </c>
      <c r="L622" s="291" t="e">
        <f>'ES Data Entry'!#REF!</f>
        <v>#REF!</v>
      </c>
      <c r="M622" t="e">
        <f>'ES Raw Data'!N625</f>
        <v>#DIV/0!</v>
      </c>
      <c r="N622" t="e">
        <f>'ES Raw Data'!O625</f>
        <v>#DIV/0!</v>
      </c>
      <c r="O622" t="e">
        <f>'ES Raw Data'!P625</f>
        <v>#DIV/0!</v>
      </c>
      <c r="P622" t="e">
        <f>'ES Raw Data'!Q625</f>
        <v>#DIV/0!</v>
      </c>
      <c r="Q622" t="e">
        <f>'ES Raw Data'!R625</f>
        <v>#DIV/0!</v>
      </c>
      <c r="R622" t="e">
        <f>'ES Raw Data'!S625</f>
        <v>#DIV/0!</v>
      </c>
      <c r="S622" t="e">
        <f>'ES Raw Data'!T625</f>
        <v>#DIV/0!</v>
      </c>
      <c r="T622" t="e">
        <f>'ES Raw Data'!U625</f>
        <v>#DIV/0!</v>
      </c>
      <c r="U622" t="e">
        <f>'ES Raw Data'!V625</f>
        <v>#DIV/0!</v>
      </c>
      <c r="V622" t="e">
        <f>'ES Raw Data'!W625</f>
        <v>#DIV/0!</v>
      </c>
    </row>
    <row r="623" spans="1:22">
      <c r="A623">
        <f>'ES Data Entry'!D624</f>
        <v>0</v>
      </c>
      <c r="B623">
        <f>'ES Data Entry'!E624</f>
        <v>0</v>
      </c>
      <c r="C623">
        <f>'ES Data Entry'!F624</f>
        <v>0</v>
      </c>
      <c r="D623" s="180" t="e">
        <f>'ES Data Entry'!#REF!</f>
        <v>#REF!</v>
      </c>
      <c r="E623" t="str" cm="1">
        <f t="array" ref="E623">_xlfn.IFS('ES Data Entry'!G624=0,"Kindergarten",'ES Data Entry'!G624=1,"1st Grade",'ES Data Entry'!G624=2,"2nd Grade",'ES Data Entry'!G624=3,"3rd Grade",'ES Data Entry'!G624=4,"4th Grade",'ES Data Entry'!G624=5,"5th Grade")</f>
        <v>Kindergarten</v>
      </c>
      <c r="F623" t="e">
        <f>'ES Data Entry'!#REF!</f>
        <v>#REF!</v>
      </c>
      <c r="G623" t="e" cm="1">
        <f t="array" ref="G623">_xlfn.IFS('ES Data Entry'!L624=2, "Virtual", 'ES Data Entry'!L624=1, "In-person",'ES Data Entry'!L624=3, "Hybrid")</f>
        <v>#N/A</v>
      </c>
      <c r="H623" t="e" cm="1">
        <f t="array" ref="H623">_xlfn.IFS('ES Data Entry'!H624= 1, "American Indian/Alaskan Native", 'ES Data Entry'!H624= 2, "Asian", 'ES Data Entry'!H624= 3, "Native Hawaiian/Pacific Islander", 'ES Data Entry'!H624= 4, "Black/African American",'ES Data Entry'!H624= 5,  "White", 'ES Data Entry'!H624= 6, "Other", 'ES Data Entry'!H624= 7, "Two races or more", 'ES Data Entry'!H624= 8, "Unknown")</f>
        <v>#N/A</v>
      </c>
      <c r="I623" t="e" cm="1">
        <f t="array" ref="I623">_xlfn.IFS('ES Data Entry'!I624=1, "Hispanic/Latino", 'ES Data Entry'!I624=2, "Not Hispanic/Latino", 'ES Data Entry'!I624=3, "Other")</f>
        <v>#N/A</v>
      </c>
      <c r="J623" t="e" cm="1">
        <f t="array" ref="J623">_xlfn.IFS('ES Data Entry'!J624= 1, "Male", 'ES Data Entry'!J624= 2, "Female", 'ES Data Entry'!J624= 3, "Transgender Male", 'ES Data Entry'!J624= 4, "Transgender Female",'ES Data Entry'!J624= 5, "Non-binary", 'ES Data Entry'!J624= 6, "Other", 'ES Data Entry'!J624= 7, "Unknown")</f>
        <v>#N/A</v>
      </c>
      <c r="K623" s="180">
        <f>'ES Data Entry'!K624</f>
        <v>0</v>
      </c>
      <c r="L623" s="291" t="e">
        <f>'ES Data Entry'!#REF!</f>
        <v>#REF!</v>
      </c>
      <c r="M623" t="e">
        <f>'ES Raw Data'!N626</f>
        <v>#DIV/0!</v>
      </c>
      <c r="N623" t="e">
        <f>'ES Raw Data'!O626</f>
        <v>#DIV/0!</v>
      </c>
      <c r="O623" t="e">
        <f>'ES Raw Data'!P626</f>
        <v>#DIV/0!</v>
      </c>
      <c r="P623" t="e">
        <f>'ES Raw Data'!Q626</f>
        <v>#DIV/0!</v>
      </c>
      <c r="Q623" t="e">
        <f>'ES Raw Data'!R626</f>
        <v>#DIV/0!</v>
      </c>
      <c r="R623" t="e">
        <f>'ES Raw Data'!S626</f>
        <v>#DIV/0!</v>
      </c>
      <c r="S623" t="e">
        <f>'ES Raw Data'!T626</f>
        <v>#DIV/0!</v>
      </c>
      <c r="T623" t="e">
        <f>'ES Raw Data'!U626</f>
        <v>#DIV/0!</v>
      </c>
      <c r="U623" t="e">
        <f>'ES Raw Data'!V626</f>
        <v>#DIV/0!</v>
      </c>
      <c r="V623" t="e">
        <f>'ES Raw Data'!W626</f>
        <v>#DIV/0!</v>
      </c>
    </row>
    <row r="624" spans="1:22">
      <c r="A624">
        <f>'ES Data Entry'!D625</f>
        <v>0</v>
      </c>
      <c r="B624">
        <f>'ES Data Entry'!E625</f>
        <v>0</v>
      </c>
      <c r="C624">
        <f>'ES Data Entry'!F625</f>
        <v>0</v>
      </c>
      <c r="D624" s="180" t="e">
        <f>'ES Data Entry'!#REF!</f>
        <v>#REF!</v>
      </c>
      <c r="E624" t="str" cm="1">
        <f t="array" ref="E624">_xlfn.IFS('ES Data Entry'!G625=0,"Kindergarten",'ES Data Entry'!G625=1,"1st Grade",'ES Data Entry'!G625=2,"2nd Grade",'ES Data Entry'!G625=3,"3rd Grade",'ES Data Entry'!G625=4,"4th Grade",'ES Data Entry'!G625=5,"5th Grade")</f>
        <v>Kindergarten</v>
      </c>
      <c r="F624" t="e">
        <f>'ES Data Entry'!#REF!</f>
        <v>#REF!</v>
      </c>
      <c r="G624" t="e" cm="1">
        <f t="array" ref="G624">_xlfn.IFS('ES Data Entry'!L625=2, "Virtual", 'ES Data Entry'!L625=1, "In-person",'ES Data Entry'!L625=3, "Hybrid")</f>
        <v>#N/A</v>
      </c>
      <c r="H624" t="e" cm="1">
        <f t="array" ref="H624">_xlfn.IFS('ES Data Entry'!H625= 1, "American Indian/Alaskan Native", 'ES Data Entry'!H625= 2, "Asian", 'ES Data Entry'!H625= 3, "Native Hawaiian/Pacific Islander", 'ES Data Entry'!H625= 4, "Black/African American",'ES Data Entry'!H625= 5,  "White", 'ES Data Entry'!H625= 6, "Other", 'ES Data Entry'!H625= 7, "Two races or more", 'ES Data Entry'!H625= 8, "Unknown")</f>
        <v>#N/A</v>
      </c>
      <c r="I624" t="e" cm="1">
        <f t="array" ref="I624">_xlfn.IFS('ES Data Entry'!I625=1, "Hispanic/Latino", 'ES Data Entry'!I625=2, "Not Hispanic/Latino", 'ES Data Entry'!I625=3, "Other")</f>
        <v>#N/A</v>
      </c>
      <c r="J624" t="e" cm="1">
        <f t="array" ref="J624">_xlfn.IFS('ES Data Entry'!J625= 1, "Male", 'ES Data Entry'!J625= 2, "Female", 'ES Data Entry'!J625= 3, "Transgender Male", 'ES Data Entry'!J625= 4, "Transgender Female",'ES Data Entry'!J625= 5, "Non-binary", 'ES Data Entry'!J625= 6, "Other", 'ES Data Entry'!J625= 7, "Unknown")</f>
        <v>#N/A</v>
      </c>
      <c r="K624" s="180">
        <f>'ES Data Entry'!K625</f>
        <v>0</v>
      </c>
      <c r="L624" s="291" t="e">
        <f>'ES Data Entry'!#REF!</f>
        <v>#REF!</v>
      </c>
      <c r="M624" t="e">
        <f>'ES Raw Data'!N627</f>
        <v>#DIV/0!</v>
      </c>
      <c r="N624" t="e">
        <f>'ES Raw Data'!O627</f>
        <v>#DIV/0!</v>
      </c>
      <c r="O624" t="e">
        <f>'ES Raw Data'!P627</f>
        <v>#DIV/0!</v>
      </c>
      <c r="P624" t="e">
        <f>'ES Raw Data'!Q627</f>
        <v>#DIV/0!</v>
      </c>
      <c r="Q624" t="e">
        <f>'ES Raw Data'!R627</f>
        <v>#DIV/0!</v>
      </c>
      <c r="R624" t="e">
        <f>'ES Raw Data'!S627</f>
        <v>#DIV/0!</v>
      </c>
      <c r="S624" t="e">
        <f>'ES Raw Data'!T627</f>
        <v>#DIV/0!</v>
      </c>
      <c r="T624" t="e">
        <f>'ES Raw Data'!U627</f>
        <v>#DIV/0!</v>
      </c>
      <c r="U624" t="e">
        <f>'ES Raw Data'!V627</f>
        <v>#DIV/0!</v>
      </c>
      <c r="V624" t="e">
        <f>'ES Raw Data'!W627</f>
        <v>#DIV/0!</v>
      </c>
    </row>
    <row r="625" spans="1:22">
      <c r="A625">
        <f>'ES Data Entry'!D626</f>
        <v>0</v>
      </c>
      <c r="B625">
        <f>'ES Data Entry'!E626</f>
        <v>0</v>
      </c>
      <c r="C625">
        <f>'ES Data Entry'!F626</f>
        <v>0</v>
      </c>
      <c r="D625" s="180" t="e">
        <f>'ES Data Entry'!#REF!</f>
        <v>#REF!</v>
      </c>
      <c r="E625" t="str" cm="1">
        <f t="array" ref="E625">_xlfn.IFS('ES Data Entry'!G626=0,"Kindergarten",'ES Data Entry'!G626=1,"1st Grade",'ES Data Entry'!G626=2,"2nd Grade",'ES Data Entry'!G626=3,"3rd Grade",'ES Data Entry'!G626=4,"4th Grade",'ES Data Entry'!G626=5,"5th Grade")</f>
        <v>Kindergarten</v>
      </c>
      <c r="F625" t="e">
        <f>'ES Data Entry'!#REF!</f>
        <v>#REF!</v>
      </c>
      <c r="G625" t="e" cm="1">
        <f t="array" ref="G625">_xlfn.IFS('ES Data Entry'!L626=2, "Virtual", 'ES Data Entry'!L626=1, "In-person",'ES Data Entry'!L626=3, "Hybrid")</f>
        <v>#N/A</v>
      </c>
      <c r="H625" t="e" cm="1">
        <f t="array" ref="H625">_xlfn.IFS('ES Data Entry'!H626= 1, "American Indian/Alaskan Native", 'ES Data Entry'!H626= 2, "Asian", 'ES Data Entry'!H626= 3, "Native Hawaiian/Pacific Islander", 'ES Data Entry'!H626= 4, "Black/African American",'ES Data Entry'!H626= 5,  "White", 'ES Data Entry'!H626= 6, "Other", 'ES Data Entry'!H626= 7, "Two races or more", 'ES Data Entry'!H626= 8, "Unknown")</f>
        <v>#N/A</v>
      </c>
      <c r="I625" t="e" cm="1">
        <f t="array" ref="I625">_xlfn.IFS('ES Data Entry'!I626=1, "Hispanic/Latino", 'ES Data Entry'!I626=2, "Not Hispanic/Latino", 'ES Data Entry'!I626=3, "Other")</f>
        <v>#N/A</v>
      </c>
      <c r="J625" t="e" cm="1">
        <f t="array" ref="J625">_xlfn.IFS('ES Data Entry'!J626= 1, "Male", 'ES Data Entry'!J626= 2, "Female", 'ES Data Entry'!J626= 3, "Transgender Male", 'ES Data Entry'!J626= 4, "Transgender Female",'ES Data Entry'!J626= 5, "Non-binary", 'ES Data Entry'!J626= 6, "Other", 'ES Data Entry'!J626= 7, "Unknown")</f>
        <v>#N/A</v>
      </c>
      <c r="K625" s="180">
        <f>'ES Data Entry'!K626</f>
        <v>0</v>
      </c>
      <c r="L625" s="291" t="e">
        <f>'ES Data Entry'!#REF!</f>
        <v>#REF!</v>
      </c>
      <c r="M625" t="e">
        <f>'ES Raw Data'!N628</f>
        <v>#DIV/0!</v>
      </c>
      <c r="N625" t="e">
        <f>'ES Raw Data'!O628</f>
        <v>#DIV/0!</v>
      </c>
      <c r="O625" t="e">
        <f>'ES Raw Data'!P628</f>
        <v>#DIV/0!</v>
      </c>
      <c r="P625" t="e">
        <f>'ES Raw Data'!Q628</f>
        <v>#DIV/0!</v>
      </c>
      <c r="Q625" t="e">
        <f>'ES Raw Data'!R628</f>
        <v>#DIV/0!</v>
      </c>
      <c r="R625" t="e">
        <f>'ES Raw Data'!S628</f>
        <v>#DIV/0!</v>
      </c>
      <c r="S625" t="e">
        <f>'ES Raw Data'!T628</f>
        <v>#DIV/0!</v>
      </c>
      <c r="T625" t="e">
        <f>'ES Raw Data'!U628</f>
        <v>#DIV/0!</v>
      </c>
      <c r="U625" t="e">
        <f>'ES Raw Data'!V628</f>
        <v>#DIV/0!</v>
      </c>
      <c r="V625" t="e">
        <f>'ES Raw Data'!W628</f>
        <v>#DIV/0!</v>
      </c>
    </row>
    <row r="626" spans="1:22">
      <c r="A626">
        <f>'ES Data Entry'!D627</f>
        <v>0</v>
      </c>
      <c r="B626">
        <f>'ES Data Entry'!E627</f>
        <v>0</v>
      </c>
      <c r="C626">
        <f>'ES Data Entry'!F627</f>
        <v>0</v>
      </c>
      <c r="D626" s="180" t="e">
        <f>'ES Data Entry'!#REF!</f>
        <v>#REF!</v>
      </c>
      <c r="E626" t="str" cm="1">
        <f t="array" ref="E626">_xlfn.IFS('ES Data Entry'!G627=0,"Kindergarten",'ES Data Entry'!G627=1,"1st Grade",'ES Data Entry'!G627=2,"2nd Grade",'ES Data Entry'!G627=3,"3rd Grade",'ES Data Entry'!G627=4,"4th Grade",'ES Data Entry'!G627=5,"5th Grade")</f>
        <v>Kindergarten</v>
      </c>
      <c r="F626" t="e">
        <f>'ES Data Entry'!#REF!</f>
        <v>#REF!</v>
      </c>
      <c r="G626" t="e" cm="1">
        <f t="array" ref="G626">_xlfn.IFS('ES Data Entry'!L627=2, "Virtual", 'ES Data Entry'!L627=1, "In-person",'ES Data Entry'!L627=3, "Hybrid")</f>
        <v>#N/A</v>
      </c>
      <c r="H626" t="e" cm="1">
        <f t="array" ref="H626">_xlfn.IFS('ES Data Entry'!H627= 1, "American Indian/Alaskan Native", 'ES Data Entry'!H627= 2, "Asian", 'ES Data Entry'!H627= 3, "Native Hawaiian/Pacific Islander", 'ES Data Entry'!H627= 4, "Black/African American",'ES Data Entry'!H627= 5,  "White", 'ES Data Entry'!H627= 6, "Other", 'ES Data Entry'!H627= 7, "Two races or more", 'ES Data Entry'!H627= 8, "Unknown")</f>
        <v>#N/A</v>
      </c>
      <c r="I626" t="e" cm="1">
        <f t="array" ref="I626">_xlfn.IFS('ES Data Entry'!I627=1, "Hispanic/Latino", 'ES Data Entry'!I627=2, "Not Hispanic/Latino", 'ES Data Entry'!I627=3, "Other")</f>
        <v>#N/A</v>
      </c>
      <c r="J626" t="e" cm="1">
        <f t="array" ref="J626">_xlfn.IFS('ES Data Entry'!J627= 1, "Male", 'ES Data Entry'!J627= 2, "Female", 'ES Data Entry'!J627= 3, "Transgender Male", 'ES Data Entry'!J627= 4, "Transgender Female",'ES Data Entry'!J627= 5, "Non-binary", 'ES Data Entry'!J627= 6, "Other", 'ES Data Entry'!J627= 7, "Unknown")</f>
        <v>#N/A</v>
      </c>
      <c r="K626" s="180">
        <f>'ES Data Entry'!K627</f>
        <v>0</v>
      </c>
      <c r="L626" s="291" t="e">
        <f>'ES Data Entry'!#REF!</f>
        <v>#REF!</v>
      </c>
      <c r="M626" t="e">
        <f>'ES Raw Data'!N629</f>
        <v>#DIV/0!</v>
      </c>
      <c r="N626" t="e">
        <f>'ES Raw Data'!O629</f>
        <v>#DIV/0!</v>
      </c>
      <c r="O626" t="e">
        <f>'ES Raw Data'!P629</f>
        <v>#DIV/0!</v>
      </c>
      <c r="P626" t="e">
        <f>'ES Raw Data'!Q629</f>
        <v>#DIV/0!</v>
      </c>
      <c r="Q626" t="e">
        <f>'ES Raw Data'!R629</f>
        <v>#DIV/0!</v>
      </c>
      <c r="R626" t="e">
        <f>'ES Raw Data'!S629</f>
        <v>#DIV/0!</v>
      </c>
      <c r="S626" t="e">
        <f>'ES Raw Data'!T629</f>
        <v>#DIV/0!</v>
      </c>
      <c r="T626" t="e">
        <f>'ES Raw Data'!U629</f>
        <v>#DIV/0!</v>
      </c>
      <c r="U626" t="e">
        <f>'ES Raw Data'!V629</f>
        <v>#DIV/0!</v>
      </c>
      <c r="V626" t="e">
        <f>'ES Raw Data'!W629</f>
        <v>#DIV/0!</v>
      </c>
    </row>
    <row r="627" spans="1:22">
      <c r="A627">
        <f>'ES Data Entry'!D628</f>
        <v>0</v>
      </c>
      <c r="B627">
        <f>'ES Data Entry'!E628</f>
        <v>0</v>
      </c>
      <c r="C627">
        <f>'ES Data Entry'!F628</f>
        <v>0</v>
      </c>
      <c r="D627" s="180" t="e">
        <f>'ES Data Entry'!#REF!</f>
        <v>#REF!</v>
      </c>
      <c r="E627" t="str" cm="1">
        <f t="array" ref="E627">_xlfn.IFS('ES Data Entry'!G628=0,"Kindergarten",'ES Data Entry'!G628=1,"1st Grade",'ES Data Entry'!G628=2,"2nd Grade",'ES Data Entry'!G628=3,"3rd Grade",'ES Data Entry'!G628=4,"4th Grade",'ES Data Entry'!G628=5,"5th Grade")</f>
        <v>Kindergarten</v>
      </c>
      <c r="F627" t="e">
        <f>'ES Data Entry'!#REF!</f>
        <v>#REF!</v>
      </c>
      <c r="G627" t="e" cm="1">
        <f t="array" ref="G627">_xlfn.IFS('ES Data Entry'!L628=2, "Virtual", 'ES Data Entry'!L628=1, "In-person",'ES Data Entry'!L628=3, "Hybrid")</f>
        <v>#N/A</v>
      </c>
      <c r="H627" t="e" cm="1">
        <f t="array" ref="H627">_xlfn.IFS('ES Data Entry'!H628= 1, "American Indian/Alaskan Native", 'ES Data Entry'!H628= 2, "Asian", 'ES Data Entry'!H628= 3, "Native Hawaiian/Pacific Islander", 'ES Data Entry'!H628= 4, "Black/African American",'ES Data Entry'!H628= 5,  "White", 'ES Data Entry'!H628= 6, "Other", 'ES Data Entry'!H628= 7, "Two races or more", 'ES Data Entry'!H628= 8, "Unknown")</f>
        <v>#N/A</v>
      </c>
      <c r="I627" t="e" cm="1">
        <f t="array" ref="I627">_xlfn.IFS('ES Data Entry'!I628=1, "Hispanic/Latino", 'ES Data Entry'!I628=2, "Not Hispanic/Latino", 'ES Data Entry'!I628=3, "Other")</f>
        <v>#N/A</v>
      </c>
      <c r="J627" t="e" cm="1">
        <f t="array" ref="J627">_xlfn.IFS('ES Data Entry'!J628= 1, "Male", 'ES Data Entry'!J628= 2, "Female", 'ES Data Entry'!J628= 3, "Transgender Male", 'ES Data Entry'!J628= 4, "Transgender Female",'ES Data Entry'!J628= 5, "Non-binary", 'ES Data Entry'!J628= 6, "Other", 'ES Data Entry'!J628= 7, "Unknown")</f>
        <v>#N/A</v>
      </c>
      <c r="K627" s="180">
        <f>'ES Data Entry'!K628</f>
        <v>0</v>
      </c>
      <c r="L627" s="291" t="e">
        <f>'ES Data Entry'!#REF!</f>
        <v>#REF!</v>
      </c>
      <c r="M627" t="e">
        <f>'ES Raw Data'!N630</f>
        <v>#DIV/0!</v>
      </c>
      <c r="N627" t="e">
        <f>'ES Raw Data'!O630</f>
        <v>#DIV/0!</v>
      </c>
      <c r="O627" t="e">
        <f>'ES Raw Data'!P630</f>
        <v>#DIV/0!</v>
      </c>
      <c r="P627" t="e">
        <f>'ES Raw Data'!Q630</f>
        <v>#DIV/0!</v>
      </c>
      <c r="Q627" t="e">
        <f>'ES Raw Data'!R630</f>
        <v>#DIV/0!</v>
      </c>
      <c r="R627" t="e">
        <f>'ES Raw Data'!S630</f>
        <v>#DIV/0!</v>
      </c>
      <c r="S627" t="e">
        <f>'ES Raw Data'!T630</f>
        <v>#DIV/0!</v>
      </c>
      <c r="T627" t="e">
        <f>'ES Raw Data'!U630</f>
        <v>#DIV/0!</v>
      </c>
      <c r="U627" t="e">
        <f>'ES Raw Data'!V630</f>
        <v>#DIV/0!</v>
      </c>
      <c r="V627" t="e">
        <f>'ES Raw Data'!W630</f>
        <v>#DIV/0!</v>
      </c>
    </row>
    <row r="628" spans="1:22">
      <c r="A628">
        <f>'ES Data Entry'!D629</f>
        <v>0</v>
      </c>
      <c r="B628">
        <f>'ES Data Entry'!E629</f>
        <v>0</v>
      </c>
      <c r="C628">
        <f>'ES Data Entry'!F629</f>
        <v>0</v>
      </c>
      <c r="D628" s="180" t="e">
        <f>'ES Data Entry'!#REF!</f>
        <v>#REF!</v>
      </c>
      <c r="E628" t="str" cm="1">
        <f t="array" ref="E628">_xlfn.IFS('ES Data Entry'!G629=0,"Kindergarten",'ES Data Entry'!G629=1,"1st Grade",'ES Data Entry'!G629=2,"2nd Grade",'ES Data Entry'!G629=3,"3rd Grade",'ES Data Entry'!G629=4,"4th Grade",'ES Data Entry'!G629=5,"5th Grade")</f>
        <v>Kindergarten</v>
      </c>
      <c r="F628" t="e">
        <f>'ES Data Entry'!#REF!</f>
        <v>#REF!</v>
      </c>
      <c r="G628" t="e" cm="1">
        <f t="array" ref="G628">_xlfn.IFS('ES Data Entry'!L629=2, "Virtual", 'ES Data Entry'!L629=1, "In-person",'ES Data Entry'!L629=3, "Hybrid")</f>
        <v>#N/A</v>
      </c>
      <c r="H628" t="e" cm="1">
        <f t="array" ref="H628">_xlfn.IFS('ES Data Entry'!H629= 1, "American Indian/Alaskan Native", 'ES Data Entry'!H629= 2, "Asian", 'ES Data Entry'!H629= 3, "Native Hawaiian/Pacific Islander", 'ES Data Entry'!H629= 4, "Black/African American",'ES Data Entry'!H629= 5,  "White", 'ES Data Entry'!H629= 6, "Other", 'ES Data Entry'!H629= 7, "Two races or more", 'ES Data Entry'!H629= 8, "Unknown")</f>
        <v>#N/A</v>
      </c>
      <c r="I628" t="e" cm="1">
        <f t="array" ref="I628">_xlfn.IFS('ES Data Entry'!I629=1, "Hispanic/Latino", 'ES Data Entry'!I629=2, "Not Hispanic/Latino", 'ES Data Entry'!I629=3, "Other")</f>
        <v>#N/A</v>
      </c>
      <c r="J628" t="e" cm="1">
        <f t="array" ref="J628">_xlfn.IFS('ES Data Entry'!J629= 1, "Male", 'ES Data Entry'!J629= 2, "Female", 'ES Data Entry'!J629= 3, "Transgender Male", 'ES Data Entry'!J629= 4, "Transgender Female",'ES Data Entry'!J629= 5, "Non-binary", 'ES Data Entry'!J629= 6, "Other", 'ES Data Entry'!J629= 7, "Unknown")</f>
        <v>#N/A</v>
      </c>
      <c r="K628" s="180">
        <f>'ES Data Entry'!K629</f>
        <v>0</v>
      </c>
      <c r="L628" s="291" t="e">
        <f>'ES Data Entry'!#REF!</f>
        <v>#REF!</v>
      </c>
      <c r="M628" t="e">
        <f>'ES Raw Data'!N631</f>
        <v>#DIV/0!</v>
      </c>
      <c r="N628" t="e">
        <f>'ES Raw Data'!O631</f>
        <v>#DIV/0!</v>
      </c>
      <c r="O628" t="e">
        <f>'ES Raw Data'!P631</f>
        <v>#DIV/0!</v>
      </c>
      <c r="P628" t="e">
        <f>'ES Raw Data'!Q631</f>
        <v>#DIV/0!</v>
      </c>
      <c r="Q628" t="e">
        <f>'ES Raw Data'!R631</f>
        <v>#DIV/0!</v>
      </c>
      <c r="R628" t="e">
        <f>'ES Raw Data'!S631</f>
        <v>#DIV/0!</v>
      </c>
      <c r="S628" t="e">
        <f>'ES Raw Data'!T631</f>
        <v>#DIV/0!</v>
      </c>
      <c r="T628" t="e">
        <f>'ES Raw Data'!U631</f>
        <v>#DIV/0!</v>
      </c>
      <c r="U628" t="e">
        <f>'ES Raw Data'!V631</f>
        <v>#DIV/0!</v>
      </c>
      <c r="V628" t="e">
        <f>'ES Raw Data'!W631</f>
        <v>#DIV/0!</v>
      </c>
    </row>
    <row r="629" spans="1:22">
      <c r="A629">
        <f>'ES Data Entry'!D630</f>
        <v>0</v>
      </c>
      <c r="B629">
        <f>'ES Data Entry'!E630</f>
        <v>0</v>
      </c>
      <c r="C629">
        <f>'ES Data Entry'!F630</f>
        <v>0</v>
      </c>
      <c r="D629" s="180" t="e">
        <f>'ES Data Entry'!#REF!</f>
        <v>#REF!</v>
      </c>
      <c r="E629" t="str" cm="1">
        <f t="array" ref="E629">_xlfn.IFS('ES Data Entry'!G630=0,"Kindergarten",'ES Data Entry'!G630=1,"1st Grade",'ES Data Entry'!G630=2,"2nd Grade",'ES Data Entry'!G630=3,"3rd Grade",'ES Data Entry'!G630=4,"4th Grade",'ES Data Entry'!G630=5,"5th Grade")</f>
        <v>Kindergarten</v>
      </c>
      <c r="F629" t="e">
        <f>'ES Data Entry'!#REF!</f>
        <v>#REF!</v>
      </c>
      <c r="G629" t="e" cm="1">
        <f t="array" ref="G629">_xlfn.IFS('ES Data Entry'!L630=2, "Virtual", 'ES Data Entry'!L630=1, "In-person",'ES Data Entry'!L630=3, "Hybrid")</f>
        <v>#N/A</v>
      </c>
      <c r="H629" t="e" cm="1">
        <f t="array" ref="H629">_xlfn.IFS('ES Data Entry'!H630= 1, "American Indian/Alaskan Native", 'ES Data Entry'!H630= 2, "Asian", 'ES Data Entry'!H630= 3, "Native Hawaiian/Pacific Islander", 'ES Data Entry'!H630= 4, "Black/African American",'ES Data Entry'!H630= 5,  "White", 'ES Data Entry'!H630= 6, "Other", 'ES Data Entry'!H630= 7, "Two races or more", 'ES Data Entry'!H630= 8, "Unknown")</f>
        <v>#N/A</v>
      </c>
      <c r="I629" t="e" cm="1">
        <f t="array" ref="I629">_xlfn.IFS('ES Data Entry'!I630=1, "Hispanic/Latino", 'ES Data Entry'!I630=2, "Not Hispanic/Latino", 'ES Data Entry'!I630=3, "Other")</f>
        <v>#N/A</v>
      </c>
      <c r="J629" t="e" cm="1">
        <f t="array" ref="J629">_xlfn.IFS('ES Data Entry'!J630= 1, "Male", 'ES Data Entry'!J630= 2, "Female", 'ES Data Entry'!J630= 3, "Transgender Male", 'ES Data Entry'!J630= 4, "Transgender Female",'ES Data Entry'!J630= 5, "Non-binary", 'ES Data Entry'!J630= 6, "Other", 'ES Data Entry'!J630= 7, "Unknown")</f>
        <v>#N/A</v>
      </c>
      <c r="K629" s="180">
        <f>'ES Data Entry'!K630</f>
        <v>0</v>
      </c>
      <c r="L629" s="291" t="e">
        <f>'ES Data Entry'!#REF!</f>
        <v>#REF!</v>
      </c>
      <c r="M629" t="e">
        <f>'ES Raw Data'!N632</f>
        <v>#DIV/0!</v>
      </c>
      <c r="N629" t="e">
        <f>'ES Raw Data'!O632</f>
        <v>#DIV/0!</v>
      </c>
      <c r="O629" t="e">
        <f>'ES Raw Data'!P632</f>
        <v>#DIV/0!</v>
      </c>
      <c r="P629" t="e">
        <f>'ES Raw Data'!Q632</f>
        <v>#DIV/0!</v>
      </c>
      <c r="Q629" t="e">
        <f>'ES Raw Data'!R632</f>
        <v>#DIV/0!</v>
      </c>
      <c r="R629" t="e">
        <f>'ES Raw Data'!S632</f>
        <v>#DIV/0!</v>
      </c>
      <c r="S629" t="e">
        <f>'ES Raw Data'!T632</f>
        <v>#DIV/0!</v>
      </c>
      <c r="T629" t="e">
        <f>'ES Raw Data'!U632</f>
        <v>#DIV/0!</v>
      </c>
      <c r="U629" t="e">
        <f>'ES Raw Data'!V632</f>
        <v>#DIV/0!</v>
      </c>
      <c r="V629" t="e">
        <f>'ES Raw Data'!W632</f>
        <v>#DIV/0!</v>
      </c>
    </row>
    <row r="630" spans="1:22">
      <c r="A630">
        <f>'ES Data Entry'!D631</f>
        <v>0</v>
      </c>
      <c r="B630">
        <f>'ES Data Entry'!E631</f>
        <v>0</v>
      </c>
      <c r="C630">
        <f>'ES Data Entry'!F631</f>
        <v>0</v>
      </c>
      <c r="D630" s="180" t="e">
        <f>'ES Data Entry'!#REF!</f>
        <v>#REF!</v>
      </c>
      <c r="E630" t="str" cm="1">
        <f t="array" ref="E630">_xlfn.IFS('ES Data Entry'!G631=0,"Kindergarten",'ES Data Entry'!G631=1,"1st Grade",'ES Data Entry'!G631=2,"2nd Grade",'ES Data Entry'!G631=3,"3rd Grade",'ES Data Entry'!G631=4,"4th Grade",'ES Data Entry'!G631=5,"5th Grade")</f>
        <v>Kindergarten</v>
      </c>
      <c r="F630" t="e">
        <f>'ES Data Entry'!#REF!</f>
        <v>#REF!</v>
      </c>
      <c r="G630" t="e" cm="1">
        <f t="array" ref="G630">_xlfn.IFS('ES Data Entry'!L631=2, "Virtual", 'ES Data Entry'!L631=1, "In-person",'ES Data Entry'!L631=3, "Hybrid")</f>
        <v>#N/A</v>
      </c>
      <c r="H630" t="e" cm="1">
        <f t="array" ref="H630">_xlfn.IFS('ES Data Entry'!H631= 1, "American Indian/Alaskan Native", 'ES Data Entry'!H631= 2, "Asian", 'ES Data Entry'!H631= 3, "Native Hawaiian/Pacific Islander", 'ES Data Entry'!H631= 4, "Black/African American",'ES Data Entry'!H631= 5,  "White", 'ES Data Entry'!H631= 6, "Other", 'ES Data Entry'!H631= 7, "Two races or more", 'ES Data Entry'!H631= 8, "Unknown")</f>
        <v>#N/A</v>
      </c>
      <c r="I630" t="e" cm="1">
        <f t="array" ref="I630">_xlfn.IFS('ES Data Entry'!I631=1, "Hispanic/Latino", 'ES Data Entry'!I631=2, "Not Hispanic/Latino", 'ES Data Entry'!I631=3, "Other")</f>
        <v>#N/A</v>
      </c>
      <c r="J630" t="e" cm="1">
        <f t="array" ref="J630">_xlfn.IFS('ES Data Entry'!J631= 1, "Male", 'ES Data Entry'!J631= 2, "Female", 'ES Data Entry'!J631= 3, "Transgender Male", 'ES Data Entry'!J631= 4, "Transgender Female",'ES Data Entry'!J631= 5, "Non-binary", 'ES Data Entry'!J631= 6, "Other", 'ES Data Entry'!J631= 7, "Unknown")</f>
        <v>#N/A</v>
      </c>
      <c r="K630" s="180">
        <f>'ES Data Entry'!K631</f>
        <v>0</v>
      </c>
      <c r="L630" s="291" t="e">
        <f>'ES Data Entry'!#REF!</f>
        <v>#REF!</v>
      </c>
      <c r="M630" t="e">
        <f>'ES Raw Data'!N633</f>
        <v>#DIV/0!</v>
      </c>
      <c r="N630" t="e">
        <f>'ES Raw Data'!O633</f>
        <v>#DIV/0!</v>
      </c>
      <c r="O630" t="e">
        <f>'ES Raw Data'!P633</f>
        <v>#DIV/0!</v>
      </c>
      <c r="P630" t="e">
        <f>'ES Raw Data'!Q633</f>
        <v>#DIV/0!</v>
      </c>
      <c r="Q630" t="e">
        <f>'ES Raw Data'!R633</f>
        <v>#DIV/0!</v>
      </c>
      <c r="R630" t="e">
        <f>'ES Raw Data'!S633</f>
        <v>#DIV/0!</v>
      </c>
      <c r="S630" t="e">
        <f>'ES Raw Data'!T633</f>
        <v>#DIV/0!</v>
      </c>
      <c r="T630" t="e">
        <f>'ES Raw Data'!U633</f>
        <v>#DIV/0!</v>
      </c>
      <c r="U630" t="e">
        <f>'ES Raw Data'!V633</f>
        <v>#DIV/0!</v>
      </c>
      <c r="V630" t="e">
        <f>'ES Raw Data'!W633</f>
        <v>#DIV/0!</v>
      </c>
    </row>
    <row r="631" spans="1:22">
      <c r="A631">
        <f>'ES Data Entry'!D632</f>
        <v>0</v>
      </c>
      <c r="B631">
        <f>'ES Data Entry'!E632</f>
        <v>0</v>
      </c>
      <c r="C631">
        <f>'ES Data Entry'!F632</f>
        <v>0</v>
      </c>
      <c r="D631" s="180" t="e">
        <f>'ES Data Entry'!#REF!</f>
        <v>#REF!</v>
      </c>
      <c r="E631" t="str" cm="1">
        <f t="array" ref="E631">_xlfn.IFS('ES Data Entry'!G632=0,"Kindergarten",'ES Data Entry'!G632=1,"1st Grade",'ES Data Entry'!G632=2,"2nd Grade",'ES Data Entry'!G632=3,"3rd Grade",'ES Data Entry'!G632=4,"4th Grade",'ES Data Entry'!G632=5,"5th Grade")</f>
        <v>Kindergarten</v>
      </c>
      <c r="F631" t="e">
        <f>'ES Data Entry'!#REF!</f>
        <v>#REF!</v>
      </c>
      <c r="G631" t="e" cm="1">
        <f t="array" ref="G631">_xlfn.IFS('ES Data Entry'!L632=2, "Virtual", 'ES Data Entry'!L632=1, "In-person",'ES Data Entry'!L632=3, "Hybrid")</f>
        <v>#N/A</v>
      </c>
      <c r="H631" t="e" cm="1">
        <f t="array" ref="H631">_xlfn.IFS('ES Data Entry'!H632= 1, "American Indian/Alaskan Native", 'ES Data Entry'!H632= 2, "Asian", 'ES Data Entry'!H632= 3, "Native Hawaiian/Pacific Islander", 'ES Data Entry'!H632= 4, "Black/African American",'ES Data Entry'!H632= 5,  "White", 'ES Data Entry'!H632= 6, "Other", 'ES Data Entry'!H632= 7, "Two races or more", 'ES Data Entry'!H632= 8, "Unknown")</f>
        <v>#N/A</v>
      </c>
      <c r="I631" t="e" cm="1">
        <f t="array" ref="I631">_xlfn.IFS('ES Data Entry'!I632=1, "Hispanic/Latino", 'ES Data Entry'!I632=2, "Not Hispanic/Latino", 'ES Data Entry'!I632=3, "Other")</f>
        <v>#N/A</v>
      </c>
      <c r="J631" t="e" cm="1">
        <f t="array" ref="J631">_xlfn.IFS('ES Data Entry'!J632= 1, "Male", 'ES Data Entry'!J632= 2, "Female", 'ES Data Entry'!J632= 3, "Transgender Male", 'ES Data Entry'!J632= 4, "Transgender Female",'ES Data Entry'!J632= 5, "Non-binary", 'ES Data Entry'!J632= 6, "Other", 'ES Data Entry'!J632= 7, "Unknown")</f>
        <v>#N/A</v>
      </c>
      <c r="K631" s="180">
        <f>'ES Data Entry'!K632</f>
        <v>0</v>
      </c>
      <c r="L631" s="291" t="e">
        <f>'ES Data Entry'!#REF!</f>
        <v>#REF!</v>
      </c>
      <c r="M631" t="e">
        <f>'ES Raw Data'!N634</f>
        <v>#DIV/0!</v>
      </c>
      <c r="N631" t="e">
        <f>'ES Raw Data'!O634</f>
        <v>#DIV/0!</v>
      </c>
      <c r="O631" t="e">
        <f>'ES Raw Data'!P634</f>
        <v>#DIV/0!</v>
      </c>
      <c r="P631" t="e">
        <f>'ES Raw Data'!Q634</f>
        <v>#DIV/0!</v>
      </c>
      <c r="Q631" t="e">
        <f>'ES Raw Data'!R634</f>
        <v>#DIV/0!</v>
      </c>
      <c r="R631" t="e">
        <f>'ES Raw Data'!S634</f>
        <v>#DIV/0!</v>
      </c>
      <c r="S631" t="e">
        <f>'ES Raw Data'!T634</f>
        <v>#DIV/0!</v>
      </c>
      <c r="T631" t="e">
        <f>'ES Raw Data'!U634</f>
        <v>#DIV/0!</v>
      </c>
      <c r="U631" t="e">
        <f>'ES Raw Data'!V634</f>
        <v>#DIV/0!</v>
      </c>
      <c r="V631" t="e">
        <f>'ES Raw Data'!W634</f>
        <v>#DIV/0!</v>
      </c>
    </row>
    <row r="632" spans="1:22">
      <c r="A632">
        <f>'ES Data Entry'!D633</f>
        <v>0</v>
      </c>
      <c r="B632">
        <f>'ES Data Entry'!E633</f>
        <v>0</v>
      </c>
      <c r="C632">
        <f>'ES Data Entry'!F633</f>
        <v>0</v>
      </c>
      <c r="D632" s="180" t="e">
        <f>'ES Data Entry'!#REF!</f>
        <v>#REF!</v>
      </c>
      <c r="E632" t="str" cm="1">
        <f t="array" ref="E632">_xlfn.IFS('ES Data Entry'!G633=0,"Kindergarten",'ES Data Entry'!G633=1,"1st Grade",'ES Data Entry'!G633=2,"2nd Grade",'ES Data Entry'!G633=3,"3rd Grade",'ES Data Entry'!G633=4,"4th Grade",'ES Data Entry'!G633=5,"5th Grade")</f>
        <v>Kindergarten</v>
      </c>
      <c r="F632" t="e">
        <f>'ES Data Entry'!#REF!</f>
        <v>#REF!</v>
      </c>
      <c r="G632" t="e" cm="1">
        <f t="array" ref="G632">_xlfn.IFS('ES Data Entry'!L633=2, "Virtual", 'ES Data Entry'!L633=1, "In-person",'ES Data Entry'!L633=3, "Hybrid")</f>
        <v>#N/A</v>
      </c>
      <c r="H632" t="e" cm="1">
        <f t="array" ref="H632">_xlfn.IFS('ES Data Entry'!H633= 1, "American Indian/Alaskan Native", 'ES Data Entry'!H633= 2, "Asian", 'ES Data Entry'!H633= 3, "Native Hawaiian/Pacific Islander", 'ES Data Entry'!H633= 4, "Black/African American",'ES Data Entry'!H633= 5,  "White", 'ES Data Entry'!H633= 6, "Other", 'ES Data Entry'!H633= 7, "Two races or more", 'ES Data Entry'!H633= 8, "Unknown")</f>
        <v>#N/A</v>
      </c>
      <c r="I632" t="e" cm="1">
        <f t="array" ref="I632">_xlfn.IFS('ES Data Entry'!I633=1, "Hispanic/Latino", 'ES Data Entry'!I633=2, "Not Hispanic/Latino", 'ES Data Entry'!I633=3, "Other")</f>
        <v>#N/A</v>
      </c>
      <c r="J632" t="e" cm="1">
        <f t="array" ref="J632">_xlfn.IFS('ES Data Entry'!J633= 1, "Male", 'ES Data Entry'!J633= 2, "Female", 'ES Data Entry'!J633= 3, "Transgender Male", 'ES Data Entry'!J633= 4, "Transgender Female",'ES Data Entry'!J633= 5, "Non-binary", 'ES Data Entry'!J633= 6, "Other", 'ES Data Entry'!J633= 7, "Unknown")</f>
        <v>#N/A</v>
      </c>
      <c r="K632" s="180">
        <f>'ES Data Entry'!K633</f>
        <v>0</v>
      </c>
      <c r="L632" s="291" t="e">
        <f>'ES Data Entry'!#REF!</f>
        <v>#REF!</v>
      </c>
      <c r="M632" t="e">
        <f>'ES Raw Data'!N635</f>
        <v>#DIV/0!</v>
      </c>
      <c r="N632" t="e">
        <f>'ES Raw Data'!O635</f>
        <v>#DIV/0!</v>
      </c>
      <c r="O632" t="e">
        <f>'ES Raw Data'!P635</f>
        <v>#DIV/0!</v>
      </c>
      <c r="P632" t="e">
        <f>'ES Raw Data'!Q635</f>
        <v>#DIV/0!</v>
      </c>
      <c r="Q632" t="e">
        <f>'ES Raw Data'!R635</f>
        <v>#DIV/0!</v>
      </c>
      <c r="R632" t="e">
        <f>'ES Raw Data'!S635</f>
        <v>#DIV/0!</v>
      </c>
      <c r="S632" t="e">
        <f>'ES Raw Data'!T635</f>
        <v>#DIV/0!</v>
      </c>
      <c r="T632" t="e">
        <f>'ES Raw Data'!U635</f>
        <v>#DIV/0!</v>
      </c>
      <c r="U632" t="e">
        <f>'ES Raw Data'!V635</f>
        <v>#DIV/0!</v>
      </c>
      <c r="V632" t="e">
        <f>'ES Raw Data'!W635</f>
        <v>#DIV/0!</v>
      </c>
    </row>
    <row r="633" spans="1:22">
      <c r="A633">
        <f>'ES Data Entry'!D634</f>
        <v>0</v>
      </c>
      <c r="B633">
        <f>'ES Data Entry'!E634</f>
        <v>0</v>
      </c>
      <c r="C633">
        <f>'ES Data Entry'!F634</f>
        <v>0</v>
      </c>
      <c r="D633" s="180" t="e">
        <f>'ES Data Entry'!#REF!</f>
        <v>#REF!</v>
      </c>
      <c r="E633" t="str" cm="1">
        <f t="array" ref="E633">_xlfn.IFS('ES Data Entry'!G634=0,"Kindergarten",'ES Data Entry'!G634=1,"1st Grade",'ES Data Entry'!G634=2,"2nd Grade",'ES Data Entry'!G634=3,"3rd Grade",'ES Data Entry'!G634=4,"4th Grade",'ES Data Entry'!G634=5,"5th Grade")</f>
        <v>Kindergarten</v>
      </c>
      <c r="F633" t="e">
        <f>'ES Data Entry'!#REF!</f>
        <v>#REF!</v>
      </c>
      <c r="G633" t="e" cm="1">
        <f t="array" ref="G633">_xlfn.IFS('ES Data Entry'!L634=2, "Virtual", 'ES Data Entry'!L634=1, "In-person",'ES Data Entry'!L634=3, "Hybrid")</f>
        <v>#N/A</v>
      </c>
      <c r="H633" t="e" cm="1">
        <f t="array" ref="H633">_xlfn.IFS('ES Data Entry'!H634= 1, "American Indian/Alaskan Native", 'ES Data Entry'!H634= 2, "Asian", 'ES Data Entry'!H634= 3, "Native Hawaiian/Pacific Islander", 'ES Data Entry'!H634= 4, "Black/African American",'ES Data Entry'!H634= 5,  "White", 'ES Data Entry'!H634= 6, "Other", 'ES Data Entry'!H634= 7, "Two races or more", 'ES Data Entry'!H634= 8, "Unknown")</f>
        <v>#N/A</v>
      </c>
      <c r="I633" t="e" cm="1">
        <f t="array" ref="I633">_xlfn.IFS('ES Data Entry'!I634=1, "Hispanic/Latino", 'ES Data Entry'!I634=2, "Not Hispanic/Latino", 'ES Data Entry'!I634=3, "Other")</f>
        <v>#N/A</v>
      </c>
      <c r="J633" t="e" cm="1">
        <f t="array" ref="J633">_xlfn.IFS('ES Data Entry'!J634= 1, "Male", 'ES Data Entry'!J634= 2, "Female", 'ES Data Entry'!J634= 3, "Transgender Male", 'ES Data Entry'!J634= 4, "Transgender Female",'ES Data Entry'!J634= 5, "Non-binary", 'ES Data Entry'!J634= 6, "Other", 'ES Data Entry'!J634= 7, "Unknown")</f>
        <v>#N/A</v>
      </c>
      <c r="K633" s="180">
        <f>'ES Data Entry'!K634</f>
        <v>0</v>
      </c>
      <c r="L633" s="291" t="e">
        <f>'ES Data Entry'!#REF!</f>
        <v>#REF!</v>
      </c>
      <c r="M633" t="e">
        <f>'ES Raw Data'!N636</f>
        <v>#DIV/0!</v>
      </c>
      <c r="N633" t="e">
        <f>'ES Raw Data'!O636</f>
        <v>#DIV/0!</v>
      </c>
      <c r="O633" t="e">
        <f>'ES Raw Data'!P636</f>
        <v>#DIV/0!</v>
      </c>
      <c r="P633" t="e">
        <f>'ES Raw Data'!Q636</f>
        <v>#DIV/0!</v>
      </c>
      <c r="Q633" t="e">
        <f>'ES Raw Data'!R636</f>
        <v>#DIV/0!</v>
      </c>
      <c r="R633" t="e">
        <f>'ES Raw Data'!S636</f>
        <v>#DIV/0!</v>
      </c>
      <c r="S633" t="e">
        <f>'ES Raw Data'!T636</f>
        <v>#DIV/0!</v>
      </c>
      <c r="T633" t="e">
        <f>'ES Raw Data'!U636</f>
        <v>#DIV/0!</v>
      </c>
      <c r="U633" t="e">
        <f>'ES Raw Data'!V636</f>
        <v>#DIV/0!</v>
      </c>
      <c r="V633" t="e">
        <f>'ES Raw Data'!W636</f>
        <v>#DIV/0!</v>
      </c>
    </row>
    <row r="634" spans="1:22">
      <c r="A634">
        <f>'ES Data Entry'!D635</f>
        <v>0</v>
      </c>
      <c r="B634">
        <f>'ES Data Entry'!E635</f>
        <v>0</v>
      </c>
      <c r="C634">
        <f>'ES Data Entry'!F635</f>
        <v>0</v>
      </c>
      <c r="D634" s="180" t="e">
        <f>'ES Data Entry'!#REF!</f>
        <v>#REF!</v>
      </c>
      <c r="E634" t="str" cm="1">
        <f t="array" ref="E634">_xlfn.IFS('ES Data Entry'!G635=0,"Kindergarten",'ES Data Entry'!G635=1,"1st Grade",'ES Data Entry'!G635=2,"2nd Grade",'ES Data Entry'!G635=3,"3rd Grade",'ES Data Entry'!G635=4,"4th Grade",'ES Data Entry'!G635=5,"5th Grade")</f>
        <v>Kindergarten</v>
      </c>
      <c r="F634" t="e">
        <f>'ES Data Entry'!#REF!</f>
        <v>#REF!</v>
      </c>
      <c r="G634" t="e" cm="1">
        <f t="array" ref="G634">_xlfn.IFS('ES Data Entry'!L635=2, "Virtual", 'ES Data Entry'!L635=1, "In-person",'ES Data Entry'!L635=3, "Hybrid")</f>
        <v>#N/A</v>
      </c>
      <c r="H634" t="e" cm="1">
        <f t="array" ref="H634">_xlfn.IFS('ES Data Entry'!H635= 1, "American Indian/Alaskan Native", 'ES Data Entry'!H635= 2, "Asian", 'ES Data Entry'!H635= 3, "Native Hawaiian/Pacific Islander", 'ES Data Entry'!H635= 4, "Black/African American",'ES Data Entry'!H635= 5,  "White", 'ES Data Entry'!H635= 6, "Other", 'ES Data Entry'!H635= 7, "Two races or more", 'ES Data Entry'!H635= 8, "Unknown")</f>
        <v>#N/A</v>
      </c>
      <c r="I634" t="e" cm="1">
        <f t="array" ref="I634">_xlfn.IFS('ES Data Entry'!I635=1, "Hispanic/Latino", 'ES Data Entry'!I635=2, "Not Hispanic/Latino", 'ES Data Entry'!I635=3, "Other")</f>
        <v>#N/A</v>
      </c>
      <c r="J634" t="e" cm="1">
        <f t="array" ref="J634">_xlfn.IFS('ES Data Entry'!J635= 1, "Male", 'ES Data Entry'!J635= 2, "Female", 'ES Data Entry'!J635= 3, "Transgender Male", 'ES Data Entry'!J635= 4, "Transgender Female",'ES Data Entry'!J635= 5, "Non-binary", 'ES Data Entry'!J635= 6, "Other", 'ES Data Entry'!J635= 7, "Unknown")</f>
        <v>#N/A</v>
      </c>
      <c r="K634" s="180">
        <f>'ES Data Entry'!K635</f>
        <v>0</v>
      </c>
      <c r="L634" s="291" t="e">
        <f>'ES Data Entry'!#REF!</f>
        <v>#REF!</v>
      </c>
      <c r="M634" t="e">
        <f>'ES Raw Data'!N637</f>
        <v>#DIV/0!</v>
      </c>
      <c r="N634" t="e">
        <f>'ES Raw Data'!O637</f>
        <v>#DIV/0!</v>
      </c>
      <c r="O634" t="e">
        <f>'ES Raw Data'!P637</f>
        <v>#DIV/0!</v>
      </c>
      <c r="P634" t="e">
        <f>'ES Raw Data'!Q637</f>
        <v>#DIV/0!</v>
      </c>
      <c r="Q634" t="e">
        <f>'ES Raw Data'!R637</f>
        <v>#DIV/0!</v>
      </c>
      <c r="R634" t="e">
        <f>'ES Raw Data'!S637</f>
        <v>#DIV/0!</v>
      </c>
      <c r="S634" t="e">
        <f>'ES Raw Data'!T637</f>
        <v>#DIV/0!</v>
      </c>
      <c r="T634" t="e">
        <f>'ES Raw Data'!U637</f>
        <v>#DIV/0!</v>
      </c>
      <c r="U634" t="e">
        <f>'ES Raw Data'!V637</f>
        <v>#DIV/0!</v>
      </c>
      <c r="V634" t="e">
        <f>'ES Raw Data'!W637</f>
        <v>#DIV/0!</v>
      </c>
    </row>
    <row r="635" spans="1:22">
      <c r="A635">
        <f>'ES Data Entry'!D636</f>
        <v>0</v>
      </c>
      <c r="B635">
        <f>'ES Data Entry'!E636</f>
        <v>0</v>
      </c>
      <c r="C635">
        <f>'ES Data Entry'!F636</f>
        <v>0</v>
      </c>
      <c r="D635" s="180" t="e">
        <f>'ES Data Entry'!#REF!</f>
        <v>#REF!</v>
      </c>
      <c r="E635" t="str" cm="1">
        <f t="array" ref="E635">_xlfn.IFS('ES Data Entry'!G636=0,"Kindergarten",'ES Data Entry'!G636=1,"1st Grade",'ES Data Entry'!G636=2,"2nd Grade",'ES Data Entry'!G636=3,"3rd Grade",'ES Data Entry'!G636=4,"4th Grade",'ES Data Entry'!G636=5,"5th Grade")</f>
        <v>Kindergarten</v>
      </c>
      <c r="F635" t="e">
        <f>'ES Data Entry'!#REF!</f>
        <v>#REF!</v>
      </c>
      <c r="G635" t="e" cm="1">
        <f t="array" ref="G635">_xlfn.IFS('ES Data Entry'!L636=2, "Virtual", 'ES Data Entry'!L636=1, "In-person",'ES Data Entry'!L636=3, "Hybrid")</f>
        <v>#N/A</v>
      </c>
      <c r="H635" t="e" cm="1">
        <f t="array" ref="H635">_xlfn.IFS('ES Data Entry'!H636= 1, "American Indian/Alaskan Native", 'ES Data Entry'!H636= 2, "Asian", 'ES Data Entry'!H636= 3, "Native Hawaiian/Pacific Islander", 'ES Data Entry'!H636= 4, "Black/African American",'ES Data Entry'!H636= 5,  "White", 'ES Data Entry'!H636= 6, "Other", 'ES Data Entry'!H636= 7, "Two races or more", 'ES Data Entry'!H636= 8, "Unknown")</f>
        <v>#N/A</v>
      </c>
      <c r="I635" t="e" cm="1">
        <f t="array" ref="I635">_xlfn.IFS('ES Data Entry'!I636=1, "Hispanic/Latino", 'ES Data Entry'!I636=2, "Not Hispanic/Latino", 'ES Data Entry'!I636=3, "Other")</f>
        <v>#N/A</v>
      </c>
      <c r="J635" t="e" cm="1">
        <f t="array" ref="J635">_xlfn.IFS('ES Data Entry'!J636= 1, "Male", 'ES Data Entry'!J636= 2, "Female", 'ES Data Entry'!J636= 3, "Transgender Male", 'ES Data Entry'!J636= 4, "Transgender Female",'ES Data Entry'!J636= 5, "Non-binary", 'ES Data Entry'!J636= 6, "Other", 'ES Data Entry'!J636= 7, "Unknown")</f>
        <v>#N/A</v>
      </c>
      <c r="K635" s="180">
        <f>'ES Data Entry'!K636</f>
        <v>0</v>
      </c>
      <c r="L635" s="291" t="e">
        <f>'ES Data Entry'!#REF!</f>
        <v>#REF!</v>
      </c>
      <c r="M635" t="e">
        <f>'ES Raw Data'!N638</f>
        <v>#DIV/0!</v>
      </c>
      <c r="N635" t="e">
        <f>'ES Raw Data'!O638</f>
        <v>#DIV/0!</v>
      </c>
      <c r="O635" t="e">
        <f>'ES Raw Data'!P638</f>
        <v>#DIV/0!</v>
      </c>
      <c r="P635" t="e">
        <f>'ES Raw Data'!Q638</f>
        <v>#DIV/0!</v>
      </c>
      <c r="Q635" t="e">
        <f>'ES Raw Data'!R638</f>
        <v>#DIV/0!</v>
      </c>
      <c r="R635" t="e">
        <f>'ES Raw Data'!S638</f>
        <v>#DIV/0!</v>
      </c>
      <c r="S635" t="e">
        <f>'ES Raw Data'!T638</f>
        <v>#DIV/0!</v>
      </c>
      <c r="T635" t="e">
        <f>'ES Raw Data'!U638</f>
        <v>#DIV/0!</v>
      </c>
      <c r="U635" t="e">
        <f>'ES Raw Data'!V638</f>
        <v>#DIV/0!</v>
      </c>
      <c r="V635" t="e">
        <f>'ES Raw Data'!W638</f>
        <v>#DIV/0!</v>
      </c>
    </row>
    <row r="636" spans="1:22">
      <c r="A636">
        <f>'ES Data Entry'!D637</f>
        <v>0</v>
      </c>
      <c r="B636">
        <f>'ES Data Entry'!E637</f>
        <v>0</v>
      </c>
      <c r="C636">
        <f>'ES Data Entry'!F637</f>
        <v>0</v>
      </c>
      <c r="D636" s="180" t="e">
        <f>'ES Data Entry'!#REF!</f>
        <v>#REF!</v>
      </c>
      <c r="E636" t="str" cm="1">
        <f t="array" ref="E636">_xlfn.IFS('ES Data Entry'!G637=0,"Kindergarten",'ES Data Entry'!G637=1,"1st Grade",'ES Data Entry'!G637=2,"2nd Grade",'ES Data Entry'!G637=3,"3rd Grade",'ES Data Entry'!G637=4,"4th Grade",'ES Data Entry'!G637=5,"5th Grade")</f>
        <v>Kindergarten</v>
      </c>
      <c r="F636" t="e">
        <f>'ES Data Entry'!#REF!</f>
        <v>#REF!</v>
      </c>
      <c r="G636" t="e" cm="1">
        <f t="array" ref="G636">_xlfn.IFS('ES Data Entry'!L637=2, "Virtual", 'ES Data Entry'!L637=1, "In-person",'ES Data Entry'!L637=3, "Hybrid")</f>
        <v>#N/A</v>
      </c>
      <c r="H636" t="e" cm="1">
        <f t="array" ref="H636">_xlfn.IFS('ES Data Entry'!H637= 1, "American Indian/Alaskan Native", 'ES Data Entry'!H637= 2, "Asian", 'ES Data Entry'!H637= 3, "Native Hawaiian/Pacific Islander", 'ES Data Entry'!H637= 4, "Black/African American",'ES Data Entry'!H637= 5,  "White", 'ES Data Entry'!H637= 6, "Other", 'ES Data Entry'!H637= 7, "Two races or more", 'ES Data Entry'!H637= 8, "Unknown")</f>
        <v>#N/A</v>
      </c>
      <c r="I636" t="e" cm="1">
        <f t="array" ref="I636">_xlfn.IFS('ES Data Entry'!I637=1, "Hispanic/Latino", 'ES Data Entry'!I637=2, "Not Hispanic/Latino", 'ES Data Entry'!I637=3, "Other")</f>
        <v>#N/A</v>
      </c>
      <c r="J636" t="e" cm="1">
        <f t="array" ref="J636">_xlfn.IFS('ES Data Entry'!J637= 1, "Male", 'ES Data Entry'!J637= 2, "Female", 'ES Data Entry'!J637= 3, "Transgender Male", 'ES Data Entry'!J637= 4, "Transgender Female",'ES Data Entry'!J637= 5, "Non-binary", 'ES Data Entry'!J637= 6, "Other", 'ES Data Entry'!J637= 7, "Unknown")</f>
        <v>#N/A</v>
      </c>
      <c r="K636" s="180">
        <f>'ES Data Entry'!K637</f>
        <v>0</v>
      </c>
      <c r="L636" s="291" t="e">
        <f>'ES Data Entry'!#REF!</f>
        <v>#REF!</v>
      </c>
      <c r="M636" t="e">
        <f>'ES Raw Data'!N639</f>
        <v>#DIV/0!</v>
      </c>
      <c r="N636" t="e">
        <f>'ES Raw Data'!O639</f>
        <v>#DIV/0!</v>
      </c>
      <c r="O636" t="e">
        <f>'ES Raw Data'!P639</f>
        <v>#DIV/0!</v>
      </c>
      <c r="P636" t="e">
        <f>'ES Raw Data'!Q639</f>
        <v>#DIV/0!</v>
      </c>
      <c r="Q636" t="e">
        <f>'ES Raw Data'!R639</f>
        <v>#DIV/0!</v>
      </c>
      <c r="R636" t="e">
        <f>'ES Raw Data'!S639</f>
        <v>#DIV/0!</v>
      </c>
      <c r="S636" t="e">
        <f>'ES Raw Data'!T639</f>
        <v>#DIV/0!</v>
      </c>
      <c r="T636" t="e">
        <f>'ES Raw Data'!U639</f>
        <v>#DIV/0!</v>
      </c>
      <c r="U636" t="e">
        <f>'ES Raw Data'!V639</f>
        <v>#DIV/0!</v>
      </c>
      <c r="V636" t="e">
        <f>'ES Raw Data'!W639</f>
        <v>#DIV/0!</v>
      </c>
    </row>
    <row r="637" spans="1:22">
      <c r="A637">
        <f>'ES Data Entry'!D638</f>
        <v>0</v>
      </c>
      <c r="B637">
        <f>'ES Data Entry'!E638</f>
        <v>0</v>
      </c>
      <c r="C637">
        <f>'ES Data Entry'!F638</f>
        <v>0</v>
      </c>
      <c r="D637" s="180" t="e">
        <f>'ES Data Entry'!#REF!</f>
        <v>#REF!</v>
      </c>
      <c r="E637" t="str" cm="1">
        <f t="array" ref="E637">_xlfn.IFS('ES Data Entry'!G638=0,"Kindergarten",'ES Data Entry'!G638=1,"1st Grade",'ES Data Entry'!G638=2,"2nd Grade",'ES Data Entry'!G638=3,"3rd Grade",'ES Data Entry'!G638=4,"4th Grade",'ES Data Entry'!G638=5,"5th Grade")</f>
        <v>Kindergarten</v>
      </c>
      <c r="F637" t="e">
        <f>'ES Data Entry'!#REF!</f>
        <v>#REF!</v>
      </c>
      <c r="G637" t="e" cm="1">
        <f t="array" ref="G637">_xlfn.IFS('ES Data Entry'!L638=2, "Virtual", 'ES Data Entry'!L638=1, "In-person",'ES Data Entry'!L638=3, "Hybrid")</f>
        <v>#N/A</v>
      </c>
      <c r="H637" t="e" cm="1">
        <f t="array" ref="H637">_xlfn.IFS('ES Data Entry'!H638= 1, "American Indian/Alaskan Native", 'ES Data Entry'!H638= 2, "Asian", 'ES Data Entry'!H638= 3, "Native Hawaiian/Pacific Islander", 'ES Data Entry'!H638= 4, "Black/African American",'ES Data Entry'!H638= 5,  "White", 'ES Data Entry'!H638= 6, "Other", 'ES Data Entry'!H638= 7, "Two races or more", 'ES Data Entry'!H638= 8, "Unknown")</f>
        <v>#N/A</v>
      </c>
      <c r="I637" t="e" cm="1">
        <f t="array" ref="I637">_xlfn.IFS('ES Data Entry'!I638=1, "Hispanic/Latino", 'ES Data Entry'!I638=2, "Not Hispanic/Latino", 'ES Data Entry'!I638=3, "Other")</f>
        <v>#N/A</v>
      </c>
      <c r="J637" t="e" cm="1">
        <f t="array" ref="J637">_xlfn.IFS('ES Data Entry'!J638= 1, "Male", 'ES Data Entry'!J638= 2, "Female", 'ES Data Entry'!J638= 3, "Transgender Male", 'ES Data Entry'!J638= 4, "Transgender Female",'ES Data Entry'!J638= 5, "Non-binary", 'ES Data Entry'!J638= 6, "Other", 'ES Data Entry'!J638= 7, "Unknown")</f>
        <v>#N/A</v>
      </c>
      <c r="K637" s="180">
        <f>'ES Data Entry'!K638</f>
        <v>0</v>
      </c>
      <c r="L637" s="291" t="e">
        <f>'ES Data Entry'!#REF!</f>
        <v>#REF!</v>
      </c>
      <c r="M637" t="e">
        <f>'ES Raw Data'!N640</f>
        <v>#DIV/0!</v>
      </c>
      <c r="N637" t="e">
        <f>'ES Raw Data'!O640</f>
        <v>#DIV/0!</v>
      </c>
      <c r="O637" t="e">
        <f>'ES Raw Data'!P640</f>
        <v>#DIV/0!</v>
      </c>
      <c r="P637" t="e">
        <f>'ES Raw Data'!Q640</f>
        <v>#DIV/0!</v>
      </c>
      <c r="Q637" t="e">
        <f>'ES Raw Data'!R640</f>
        <v>#DIV/0!</v>
      </c>
      <c r="R637" t="e">
        <f>'ES Raw Data'!S640</f>
        <v>#DIV/0!</v>
      </c>
      <c r="S637" t="e">
        <f>'ES Raw Data'!T640</f>
        <v>#DIV/0!</v>
      </c>
      <c r="T637" t="e">
        <f>'ES Raw Data'!U640</f>
        <v>#DIV/0!</v>
      </c>
      <c r="U637" t="e">
        <f>'ES Raw Data'!V640</f>
        <v>#DIV/0!</v>
      </c>
      <c r="V637" t="e">
        <f>'ES Raw Data'!W640</f>
        <v>#DIV/0!</v>
      </c>
    </row>
    <row r="638" spans="1:22">
      <c r="A638">
        <f>'ES Data Entry'!D639</f>
        <v>0</v>
      </c>
      <c r="B638">
        <f>'ES Data Entry'!E639</f>
        <v>0</v>
      </c>
      <c r="C638">
        <f>'ES Data Entry'!F639</f>
        <v>0</v>
      </c>
      <c r="D638" s="180" t="e">
        <f>'ES Data Entry'!#REF!</f>
        <v>#REF!</v>
      </c>
      <c r="E638" t="str" cm="1">
        <f t="array" ref="E638">_xlfn.IFS('ES Data Entry'!G639=0,"Kindergarten",'ES Data Entry'!G639=1,"1st Grade",'ES Data Entry'!G639=2,"2nd Grade",'ES Data Entry'!G639=3,"3rd Grade",'ES Data Entry'!G639=4,"4th Grade",'ES Data Entry'!G639=5,"5th Grade")</f>
        <v>Kindergarten</v>
      </c>
      <c r="F638" t="e">
        <f>'ES Data Entry'!#REF!</f>
        <v>#REF!</v>
      </c>
      <c r="G638" t="e" cm="1">
        <f t="array" ref="G638">_xlfn.IFS('ES Data Entry'!L639=2, "Virtual", 'ES Data Entry'!L639=1, "In-person",'ES Data Entry'!L639=3, "Hybrid")</f>
        <v>#N/A</v>
      </c>
      <c r="H638" t="e" cm="1">
        <f t="array" ref="H638">_xlfn.IFS('ES Data Entry'!H639= 1, "American Indian/Alaskan Native", 'ES Data Entry'!H639= 2, "Asian", 'ES Data Entry'!H639= 3, "Native Hawaiian/Pacific Islander", 'ES Data Entry'!H639= 4, "Black/African American",'ES Data Entry'!H639= 5,  "White", 'ES Data Entry'!H639= 6, "Other", 'ES Data Entry'!H639= 7, "Two races or more", 'ES Data Entry'!H639= 8, "Unknown")</f>
        <v>#N/A</v>
      </c>
      <c r="I638" t="e" cm="1">
        <f t="array" ref="I638">_xlfn.IFS('ES Data Entry'!I639=1, "Hispanic/Latino", 'ES Data Entry'!I639=2, "Not Hispanic/Latino", 'ES Data Entry'!I639=3, "Other")</f>
        <v>#N/A</v>
      </c>
      <c r="J638" t="e" cm="1">
        <f t="array" ref="J638">_xlfn.IFS('ES Data Entry'!J639= 1, "Male", 'ES Data Entry'!J639= 2, "Female", 'ES Data Entry'!J639= 3, "Transgender Male", 'ES Data Entry'!J639= 4, "Transgender Female",'ES Data Entry'!J639= 5, "Non-binary", 'ES Data Entry'!J639= 6, "Other", 'ES Data Entry'!J639= 7, "Unknown")</f>
        <v>#N/A</v>
      </c>
      <c r="K638" s="180">
        <f>'ES Data Entry'!K639</f>
        <v>0</v>
      </c>
      <c r="L638" s="291" t="e">
        <f>'ES Data Entry'!#REF!</f>
        <v>#REF!</v>
      </c>
      <c r="M638" t="e">
        <f>'ES Raw Data'!N641</f>
        <v>#DIV/0!</v>
      </c>
      <c r="N638" t="e">
        <f>'ES Raw Data'!O641</f>
        <v>#DIV/0!</v>
      </c>
      <c r="O638" t="e">
        <f>'ES Raw Data'!P641</f>
        <v>#DIV/0!</v>
      </c>
      <c r="P638" t="e">
        <f>'ES Raw Data'!Q641</f>
        <v>#DIV/0!</v>
      </c>
      <c r="Q638" t="e">
        <f>'ES Raw Data'!R641</f>
        <v>#DIV/0!</v>
      </c>
      <c r="R638" t="e">
        <f>'ES Raw Data'!S641</f>
        <v>#DIV/0!</v>
      </c>
      <c r="S638" t="e">
        <f>'ES Raw Data'!T641</f>
        <v>#DIV/0!</v>
      </c>
      <c r="T638" t="e">
        <f>'ES Raw Data'!U641</f>
        <v>#DIV/0!</v>
      </c>
      <c r="U638" t="e">
        <f>'ES Raw Data'!V641</f>
        <v>#DIV/0!</v>
      </c>
      <c r="V638" t="e">
        <f>'ES Raw Data'!W641</f>
        <v>#DIV/0!</v>
      </c>
    </row>
    <row r="639" spans="1:22">
      <c r="A639">
        <f>'ES Data Entry'!D640</f>
        <v>0</v>
      </c>
      <c r="B639">
        <f>'ES Data Entry'!E640</f>
        <v>0</v>
      </c>
      <c r="C639">
        <f>'ES Data Entry'!F640</f>
        <v>0</v>
      </c>
      <c r="D639" s="180" t="e">
        <f>'ES Data Entry'!#REF!</f>
        <v>#REF!</v>
      </c>
      <c r="E639" t="str" cm="1">
        <f t="array" ref="E639">_xlfn.IFS('ES Data Entry'!G640=0,"Kindergarten",'ES Data Entry'!G640=1,"1st Grade",'ES Data Entry'!G640=2,"2nd Grade",'ES Data Entry'!G640=3,"3rd Grade",'ES Data Entry'!G640=4,"4th Grade",'ES Data Entry'!G640=5,"5th Grade")</f>
        <v>Kindergarten</v>
      </c>
      <c r="F639" t="e">
        <f>'ES Data Entry'!#REF!</f>
        <v>#REF!</v>
      </c>
      <c r="G639" t="e" cm="1">
        <f t="array" ref="G639">_xlfn.IFS('ES Data Entry'!L640=2, "Virtual", 'ES Data Entry'!L640=1, "In-person",'ES Data Entry'!L640=3, "Hybrid")</f>
        <v>#N/A</v>
      </c>
      <c r="H639" t="e" cm="1">
        <f t="array" ref="H639">_xlfn.IFS('ES Data Entry'!H640= 1, "American Indian/Alaskan Native", 'ES Data Entry'!H640= 2, "Asian", 'ES Data Entry'!H640= 3, "Native Hawaiian/Pacific Islander", 'ES Data Entry'!H640= 4, "Black/African American",'ES Data Entry'!H640= 5,  "White", 'ES Data Entry'!H640= 6, "Other", 'ES Data Entry'!H640= 7, "Two races or more", 'ES Data Entry'!H640= 8, "Unknown")</f>
        <v>#N/A</v>
      </c>
      <c r="I639" t="e" cm="1">
        <f t="array" ref="I639">_xlfn.IFS('ES Data Entry'!I640=1, "Hispanic/Latino", 'ES Data Entry'!I640=2, "Not Hispanic/Latino", 'ES Data Entry'!I640=3, "Other")</f>
        <v>#N/A</v>
      </c>
      <c r="J639" t="e" cm="1">
        <f t="array" ref="J639">_xlfn.IFS('ES Data Entry'!J640= 1, "Male", 'ES Data Entry'!J640= 2, "Female", 'ES Data Entry'!J640= 3, "Transgender Male", 'ES Data Entry'!J640= 4, "Transgender Female",'ES Data Entry'!J640= 5, "Non-binary", 'ES Data Entry'!J640= 6, "Other", 'ES Data Entry'!J640= 7, "Unknown")</f>
        <v>#N/A</v>
      </c>
      <c r="K639" s="180">
        <f>'ES Data Entry'!K640</f>
        <v>0</v>
      </c>
      <c r="L639" s="291" t="e">
        <f>'ES Data Entry'!#REF!</f>
        <v>#REF!</v>
      </c>
      <c r="M639" t="e">
        <f>'ES Raw Data'!N642</f>
        <v>#DIV/0!</v>
      </c>
      <c r="N639" t="e">
        <f>'ES Raw Data'!O642</f>
        <v>#DIV/0!</v>
      </c>
      <c r="O639" t="e">
        <f>'ES Raw Data'!P642</f>
        <v>#DIV/0!</v>
      </c>
      <c r="P639" t="e">
        <f>'ES Raw Data'!Q642</f>
        <v>#DIV/0!</v>
      </c>
      <c r="Q639" t="e">
        <f>'ES Raw Data'!R642</f>
        <v>#DIV/0!</v>
      </c>
      <c r="R639" t="e">
        <f>'ES Raw Data'!S642</f>
        <v>#DIV/0!</v>
      </c>
      <c r="S639" t="e">
        <f>'ES Raw Data'!T642</f>
        <v>#DIV/0!</v>
      </c>
      <c r="T639" t="e">
        <f>'ES Raw Data'!U642</f>
        <v>#DIV/0!</v>
      </c>
      <c r="U639" t="e">
        <f>'ES Raw Data'!V642</f>
        <v>#DIV/0!</v>
      </c>
      <c r="V639" t="e">
        <f>'ES Raw Data'!W642</f>
        <v>#DIV/0!</v>
      </c>
    </row>
    <row r="640" spans="1:22">
      <c r="A640">
        <f>'ES Data Entry'!D641</f>
        <v>0</v>
      </c>
      <c r="B640">
        <f>'ES Data Entry'!E641</f>
        <v>0</v>
      </c>
      <c r="C640">
        <f>'ES Data Entry'!F641</f>
        <v>0</v>
      </c>
      <c r="D640" s="180" t="e">
        <f>'ES Data Entry'!#REF!</f>
        <v>#REF!</v>
      </c>
      <c r="E640" t="str" cm="1">
        <f t="array" ref="E640">_xlfn.IFS('ES Data Entry'!G641=0,"Kindergarten",'ES Data Entry'!G641=1,"1st Grade",'ES Data Entry'!G641=2,"2nd Grade",'ES Data Entry'!G641=3,"3rd Grade",'ES Data Entry'!G641=4,"4th Grade",'ES Data Entry'!G641=5,"5th Grade")</f>
        <v>Kindergarten</v>
      </c>
      <c r="F640" t="e">
        <f>'ES Data Entry'!#REF!</f>
        <v>#REF!</v>
      </c>
      <c r="G640" t="e" cm="1">
        <f t="array" ref="G640">_xlfn.IFS('ES Data Entry'!L641=2, "Virtual", 'ES Data Entry'!L641=1, "In-person",'ES Data Entry'!L641=3, "Hybrid")</f>
        <v>#N/A</v>
      </c>
      <c r="H640" t="e" cm="1">
        <f t="array" ref="H640">_xlfn.IFS('ES Data Entry'!H641= 1, "American Indian/Alaskan Native", 'ES Data Entry'!H641= 2, "Asian", 'ES Data Entry'!H641= 3, "Native Hawaiian/Pacific Islander", 'ES Data Entry'!H641= 4, "Black/African American",'ES Data Entry'!H641= 5,  "White", 'ES Data Entry'!H641= 6, "Other", 'ES Data Entry'!H641= 7, "Two races or more", 'ES Data Entry'!H641= 8, "Unknown")</f>
        <v>#N/A</v>
      </c>
      <c r="I640" t="e" cm="1">
        <f t="array" ref="I640">_xlfn.IFS('ES Data Entry'!I641=1, "Hispanic/Latino", 'ES Data Entry'!I641=2, "Not Hispanic/Latino", 'ES Data Entry'!I641=3, "Other")</f>
        <v>#N/A</v>
      </c>
      <c r="J640" t="e" cm="1">
        <f t="array" ref="J640">_xlfn.IFS('ES Data Entry'!J641= 1, "Male", 'ES Data Entry'!J641= 2, "Female", 'ES Data Entry'!J641= 3, "Transgender Male", 'ES Data Entry'!J641= 4, "Transgender Female",'ES Data Entry'!J641= 5, "Non-binary", 'ES Data Entry'!J641= 6, "Other", 'ES Data Entry'!J641= 7, "Unknown")</f>
        <v>#N/A</v>
      </c>
      <c r="K640" s="180">
        <f>'ES Data Entry'!K641</f>
        <v>0</v>
      </c>
      <c r="L640" s="291" t="e">
        <f>'ES Data Entry'!#REF!</f>
        <v>#REF!</v>
      </c>
      <c r="M640" t="e">
        <f>'ES Raw Data'!N643</f>
        <v>#DIV/0!</v>
      </c>
      <c r="N640" t="e">
        <f>'ES Raw Data'!O643</f>
        <v>#DIV/0!</v>
      </c>
      <c r="O640" t="e">
        <f>'ES Raw Data'!P643</f>
        <v>#DIV/0!</v>
      </c>
      <c r="P640" t="e">
        <f>'ES Raw Data'!Q643</f>
        <v>#DIV/0!</v>
      </c>
      <c r="Q640" t="e">
        <f>'ES Raw Data'!R643</f>
        <v>#DIV/0!</v>
      </c>
      <c r="R640" t="e">
        <f>'ES Raw Data'!S643</f>
        <v>#DIV/0!</v>
      </c>
      <c r="S640" t="e">
        <f>'ES Raw Data'!T643</f>
        <v>#DIV/0!</v>
      </c>
      <c r="T640" t="e">
        <f>'ES Raw Data'!U643</f>
        <v>#DIV/0!</v>
      </c>
      <c r="U640" t="e">
        <f>'ES Raw Data'!V643</f>
        <v>#DIV/0!</v>
      </c>
      <c r="V640" t="e">
        <f>'ES Raw Data'!W643</f>
        <v>#DIV/0!</v>
      </c>
    </row>
    <row r="641" spans="1:22">
      <c r="A641">
        <f>'ES Data Entry'!D642</f>
        <v>0</v>
      </c>
      <c r="B641">
        <f>'ES Data Entry'!E642</f>
        <v>0</v>
      </c>
      <c r="C641">
        <f>'ES Data Entry'!F642</f>
        <v>0</v>
      </c>
      <c r="D641" s="180" t="e">
        <f>'ES Data Entry'!#REF!</f>
        <v>#REF!</v>
      </c>
      <c r="E641" t="str" cm="1">
        <f t="array" ref="E641">_xlfn.IFS('ES Data Entry'!G642=0,"Kindergarten",'ES Data Entry'!G642=1,"1st Grade",'ES Data Entry'!G642=2,"2nd Grade",'ES Data Entry'!G642=3,"3rd Grade",'ES Data Entry'!G642=4,"4th Grade",'ES Data Entry'!G642=5,"5th Grade")</f>
        <v>Kindergarten</v>
      </c>
      <c r="F641" t="e">
        <f>'ES Data Entry'!#REF!</f>
        <v>#REF!</v>
      </c>
      <c r="G641" t="e" cm="1">
        <f t="array" ref="G641">_xlfn.IFS('ES Data Entry'!L642=2, "Virtual", 'ES Data Entry'!L642=1, "In-person",'ES Data Entry'!L642=3, "Hybrid")</f>
        <v>#N/A</v>
      </c>
      <c r="H641" t="e" cm="1">
        <f t="array" ref="H641">_xlfn.IFS('ES Data Entry'!H642= 1, "American Indian/Alaskan Native", 'ES Data Entry'!H642= 2, "Asian", 'ES Data Entry'!H642= 3, "Native Hawaiian/Pacific Islander", 'ES Data Entry'!H642= 4, "Black/African American",'ES Data Entry'!H642= 5,  "White", 'ES Data Entry'!H642= 6, "Other", 'ES Data Entry'!H642= 7, "Two races or more", 'ES Data Entry'!H642= 8, "Unknown")</f>
        <v>#N/A</v>
      </c>
      <c r="I641" t="e" cm="1">
        <f t="array" ref="I641">_xlfn.IFS('ES Data Entry'!I642=1, "Hispanic/Latino", 'ES Data Entry'!I642=2, "Not Hispanic/Latino", 'ES Data Entry'!I642=3, "Other")</f>
        <v>#N/A</v>
      </c>
      <c r="J641" t="e" cm="1">
        <f t="array" ref="J641">_xlfn.IFS('ES Data Entry'!J642= 1, "Male", 'ES Data Entry'!J642= 2, "Female", 'ES Data Entry'!J642= 3, "Transgender Male", 'ES Data Entry'!J642= 4, "Transgender Female",'ES Data Entry'!J642= 5, "Non-binary", 'ES Data Entry'!J642= 6, "Other", 'ES Data Entry'!J642= 7, "Unknown")</f>
        <v>#N/A</v>
      </c>
      <c r="K641" s="180">
        <f>'ES Data Entry'!K642</f>
        <v>0</v>
      </c>
      <c r="L641" s="291" t="e">
        <f>'ES Data Entry'!#REF!</f>
        <v>#REF!</v>
      </c>
      <c r="M641" t="e">
        <f>'ES Raw Data'!N644</f>
        <v>#DIV/0!</v>
      </c>
      <c r="N641" t="e">
        <f>'ES Raw Data'!O644</f>
        <v>#DIV/0!</v>
      </c>
      <c r="O641" t="e">
        <f>'ES Raw Data'!P644</f>
        <v>#DIV/0!</v>
      </c>
      <c r="P641" t="e">
        <f>'ES Raw Data'!Q644</f>
        <v>#DIV/0!</v>
      </c>
      <c r="Q641" t="e">
        <f>'ES Raw Data'!R644</f>
        <v>#DIV/0!</v>
      </c>
      <c r="R641" t="e">
        <f>'ES Raw Data'!S644</f>
        <v>#DIV/0!</v>
      </c>
      <c r="S641" t="e">
        <f>'ES Raw Data'!T644</f>
        <v>#DIV/0!</v>
      </c>
      <c r="T641" t="e">
        <f>'ES Raw Data'!U644</f>
        <v>#DIV/0!</v>
      </c>
      <c r="U641" t="e">
        <f>'ES Raw Data'!V644</f>
        <v>#DIV/0!</v>
      </c>
      <c r="V641" t="e">
        <f>'ES Raw Data'!W644</f>
        <v>#DIV/0!</v>
      </c>
    </row>
    <row r="642" spans="1:22">
      <c r="A642">
        <f>'ES Data Entry'!D643</f>
        <v>0</v>
      </c>
      <c r="B642">
        <f>'ES Data Entry'!E643</f>
        <v>0</v>
      </c>
      <c r="C642">
        <f>'ES Data Entry'!F643</f>
        <v>0</v>
      </c>
      <c r="D642" s="180" t="e">
        <f>'ES Data Entry'!#REF!</f>
        <v>#REF!</v>
      </c>
      <c r="E642" t="str" cm="1">
        <f t="array" ref="E642">_xlfn.IFS('ES Data Entry'!G643=0,"Kindergarten",'ES Data Entry'!G643=1,"1st Grade",'ES Data Entry'!G643=2,"2nd Grade",'ES Data Entry'!G643=3,"3rd Grade",'ES Data Entry'!G643=4,"4th Grade",'ES Data Entry'!G643=5,"5th Grade")</f>
        <v>Kindergarten</v>
      </c>
      <c r="F642" t="e">
        <f>'ES Data Entry'!#REF!</f>
        <v>#REF!</v>
      </c>
      <c r="G642" t="e" cm="1">
        <f t="array" ref="G642">_xlfn.IFS('ES Data Entry'!L643=2, "Virtual", 'ES Data Entry'!L643=1, "In-person",'ES Data Entry'!L643=3, "Hybrid")</f>
        <v>#N/A</v>
      </c>
      <c r="H642" t="e" cm="1">
        <f t="array" ref="H642">_xlfn.IFS('ES Data Entry'!H643= 1, "American Indian/Alaskan Native", 'ES Data Entry'!H643= 2, "Asian", 'ES Data Entry'!H643= 3, "Native Hawaiian/Pacific Islander", 'ES Data Entry'!H643= 4, "Black/African American",'ES Data Entry'!H643= 5,  "White", 'ES Data Entry'!H643= 6, "Other", 'ES Data Entry'!H643= 7, "Two races or more", 'ES Data Entry'!H643= 8, "Unknown")</f>
        <v>#N/A</v>
      </c>
      <c r="I642" t="e" cm="1">
        <f t="array" ref="I642">_xlfn.IFS('ES Data Entry'!I643=1, "Hispanic/Latino", 'ES Data Entry'!I643=2, "Not Hispanic/Latino", 'ES Data Entry'!I643=3, "Other")</f>
        <v>#N/A</v>
      </c>
      <c r="J642" t="e" cm="1">
        <f t="array" ref="J642">_xlfn.IFS('ES Data Entry'!J643= 1, "Male", 'ES Data Entry'!J643= 2, "Female", 'ES Data Entry'!J643= 3, "Transgender Male", 'ES Data Entry'!J643= 4, "Transgender Female",'ES Data Entry'!J643= 5, "Non-binary", 'ES Data Entry'!J643= 6, "Other", 'ES Data Entry'!J643= 7, "Unknown")</f>
        <v>#N/A</v>
      </c>
      <c r="K642" s="180">
        <f>'ES Data Entry'!K643</f>
        <v>0</v>
      </c>
      <c r="L642" s="291" t="e">
        <f>'ES Data Entry'!#REF!</f>
        <v>#REF!</v>
      </c>
      <c r="M642" t="e">
        <f>'ES Raw Data'!N645</f>
        <v>#DIV/0!</v>
      </c>
      <c r="N642" t="e">
        <f>'ES Raw Data'!O645</f>
        <v>#DIV/0!</v>
      </c>
      <c r="O642" t="e">
        <f>'ES Raw Data'!P645</f>
        <v>#DIV/0!</v>
      </c>
      <c r="P642" t="e">
        <f>'ES Raw Data'!Q645</f>
        <v>#DIV/0!</v>
      </c>
      <c r="Q642" t="e">
        <f>'ES Raw Data'!R645</f>
        <v>#DIV/0!</v>
      </c>
      <c r="R642" t="e">
        <f>'ES Raw Data'!S645</f>
        <v>#DIV/0!</v>
      </c>
      <c r="S642" t="e">
        <f>'ES Raw Data'!T645</f>
        <v>#DIV/0!</v>
      </c>
      <c r="T642" t="e">
        <f>'ES Raw Data'!U645</f>
        <v>#DIV/0!</v>
      </c>
      <c r="U642" t="e">
        <f>'ES Raw Data'!V645</f>
        <v>#DIV/0!</v>
      </c>
      <c r="V642" t="e">
        <f>'ES Raw Data'!W645</f>
        <v>#DIV/0!</v>
      </c>
    </row>
    <row r="643" spans="1:22">
      <c r="A643">
        <f>'ES Data Entry'!D644</f>
        <v>0</v>
      </c>
      <c r="B643">
        <f>'ES Data Entry'!E644</f>
        <v>0</v>
      </c>
      <c r="C643">
        <f>'ES Data Entry'!F644</f>
        <v>0</v>
      </c>
      <c r="D643" s="180" t="e">
        <f>'ES Data Entry'!#REF!</f>
        <v>#REF!</v>
      </c>
      <c r="E643" t="str" cm="1">
        <f t="array" ref="E643">_xlfn.IFS('ES Data Entry'!G644=0,"Kindergarten",'ES Data Entry'!G644=1,"1st Grade",'ES Data Entry'!G644=2,"2nd Grade",'ES Data Entry'!G644=3,"3rd Grade",'ES Data Entry'!G644=4,"4th Grade",'ES Data Entry'!G644=5,"5th Grade")</f>
        <v>Kindergarten</v>
      </c>
      <c r="F643" t="e">
        <f>'ES Data Entry'!#REF!</f>
        <v>#REF!</v>
      </c>
      <c r="G643" t="e" cm="1">
        <f t="array" ref="G643">_xlfn.IFS('ES Data Entry'!L644=2, "Virtual", 'ES Data Entry'!L644=1, "In-person",'ES Data Entry'!L644=3, "Hybrid")</f>
        <v>#N/A</v>
      </c>
      <c r="H643" t="e" cm="1">
        <f t="array" ref="H643">_xlfn.IFS('ES Data Entry'!H644= 1, "American Indian/Alaskan Native", 'ES Data Entry'!H644= 2, "Asian", 'ES Data Entry'!H644= 3, "Native Hawaiian/Pacific Islander", 'ES Data Entry'!H644= 4, "Black/African American",'ES Data Entry'!H644= 5,  "White", 'ES Data Entry'!H644= 6, "Other", 'ES Data Entry'!H644= 7, "Two races or more", 'ES Data Entry'!H644= 8, "Unknown")</f>
        <v>#N/A</v>
      </c>
      <c r="I643" t="e" cm="1">
        <f t="array" ref="I643">_xlfn.IFS('ES Data Entry'!I644=1, "Hispanic/Latino", 'ES Data Entry'!I644=2, "Not Hispanic/Latino", 'ES Data Entry'!I644=3, "Other")</f>
        <v>#N/A</v>
      </c>
      <c r="J643" t="e" cm="1">
        <f t="array" ref="J643">_xlfn.IFS('ES Data Entry'!J644= 1, "Male", 'ES Data Entry'!J644= 2, "Female", 'ES Data Entry'!J644= 3, "Transgender Male", 'ES Data Entry'!J644= 4, "Transgender Female",'ES Data Entry'!J644= 5, "Non-binary", 'ES Data Entry'!J644= 6, "Other", 'ES Data Entry'!J644= 7, "Unknown")</f>
        <v>#N/A</v>
      </c>
      <c r="K643" s="180">
        <f>'ES Data Entry'!K644</f>
        <v>0</v>
      </c>
      <c r="L643" s="291" t="e">
        <f>'ES Data Entry'!#REF!</f>
        <v>#REF!</v>
      </c>
      <c r="M643" t="e">
        <f>'ES Raw Data'!N646</f>
        <v>#DIV/0!</v>
      </c>
      <c r="N643" t="e">
        <f>'ES Raw Data'!O646</f>
        <v>#DIV/0!</v>
      </c>
      <c r="O643" t="e">
        <f>'ES Raw Data'!P646</f>
        <v>#DIV/0!</v>
      </c>
      <c r="P643" t="e">
        <f>'ES Raw Data'!Q646</f>
        <v>#DIV/0!</v>
      </c>
      <c r="Q643" t="e">
        <f>'ES Raw Data'!R646</f>
        <v>#DIV/0!</v>
      </c>
      <c r="R643" t="e">
        <f>'ES Raw Data'!S646</f>
        <v>#DIV/0!</v>
      </c>
      <c r="S643" t="e">
        <f>'ES Raw Data'!T646</f>
        <v>#DIV/0!</v>
      </c>
      <c r="T643" t="e">
        <f>'ES Raw Data'!U646</f>
        <v>#DIV/0!</v>
      </c>
      <c r="U643" t="e">
        <f>'ES Raw Data'!V646</f>
        <v>#DIV/0!</v>
      </c>
      <c r="V643" t="e">
        <f>'ES Raw Data'!W646</f>
        <v>#DIV/0!</v>
      </c>
    </row>
    <row r="644" spans="1:22">
      <c r="A644">
        <f>'ES Data Entry'!D645</f>
        <v>0</v>
      </c>
      <c r="B644">
        <f>'ES Data Entry'!E645</f>
        <v>0</v>
      </c>
      <c r="C644">
        <f>'ES Data Entry'!F645</f>
        <v>0</v>
      </c>
      <c r="D644" s="180" t="e">
        <f>'ES Data Entry'!#REF!</f>
        <v>#REF!</v>
      </c>
      <c r="E644" t="str" cm="1">
        <f t="array" ref="E644">_xlfn.IFS('ES Data Entry'!G645=0,"Kindergarten",'ES Data Entry'!G645=1,"1st Grade",'ES Data Entry'!G645=2,"2nd Grade",'ES Data Entry'!G645=3,"3rd Grade",'ES Data Entry'!G645=4,"4th Grade",'ES Data Entry'!G645=5,"5th Grade")</f>
        <v>Kindergarten</v>
      </c>
      <c r="F644" t="e">
        <f>'ES Data Entry'!#REF!</f>
        <v>#REF!</v>
      </c>
      <c r="G644" t="e" cm="1">
        <f t="array" ref="G644">_xlfn.IFS('ES Data Entry'!L645=2, "Virtual", 'ES Data Entry'!L645=1, "In-person",'ES Data Entry'!L645=3, "Hybrid")</f>
        <v>#N/A</v>
      </c>
      <c r="H644" t="e" cm="1">
        <f t="array" ref="H644">_xlfn.IFS('ES Data Entry'!H645= 1, "American Indian/Alaskan Native", 'ES Data Entry'!H645= 2, "Asian", 'ES Data Entry'!H645= 3, "Native Hawaiian/Pacific Islander", 'ES Data Entry'!H645= 4, "Black/African American",'ES Data Entry'!H645= 5,  "White", 'ES Data Entry'!H645= 6, "Other", 'ES Data Entry'!H645= 7, "Two races or more", 'ES Data Entry'!H645= 8, "Unknown")</f>
        <v>#N/A</v>
      </c>
      <c r="I644" t="e" cm="1">
        <f t="array" ref="I644">_xlfn.IFS('ES Data Entry'!I645=1, "Hispanic/Latino", 'ES Data Entry'!I645=2, "Not Hispanic/Latino", 'ES Data Entry'!I645=3, "Other")</f>
        <v>#N/A</v>
      </c>
      <c r="J644" t="e" cm="1">
        <f t="array" ref="J644">_xlfn.IFS('ES Data Entry'!J645= 1, "Male", 'ES Data Entry'!J645= 2, "Female", 'ES Data Entry'!J645= 3, "Transgender Male", 'ES Data Entry'!J645= 4, "Transgender Female",'ES Data Entry'!J645= 5, "Non-binary", 'ES Data Entry'!J645= 6, "Other", 'ES Data Entry'!J645= 7, "Unknown")</f>
        <v>#N/A</v>
      </c>
      <c r="K644" s="180">
        <f>'ES Data Entry'!K645</f>
        <v>0</v>
      </c>
      <c r="L644" s="291" t="e">
        <f>'ES Data Entry'!#REF!</f>
        <v>#REF!</v>
      </c>
      <c r="M644" t="e">
        <f>'ES Raw Data'!N647</f>
        <v>#DIV/0!</v>
      </c>
      <c r="N644" t="e">
        <f>'ES Raw Data'!O647</f>
        <v>#DIV/0!</v>
      </c>
      <c r="O644" t="e">
        <f>'ES Raw Data'!P647</f>
        <v>#DIV/0!</v>
      </c>
      <c r="P644" t="e">
        <f>'ES Raw Data'!Q647</f>
        <v>#DIV/0!</v>
      </c>
      <c r="Q644" t="e">
        <f>'ES Raw Data'!R647</f>
        <v>#DIV/0!</v>
      </c>
      <c r="R644" t="e">
        <f>'ES Raw Data'!S647</f>
        <v>#DIV/0!</v>
      </c>
      <c r="S644" t="e">
        <f>'ES Raw Data'!T647</f>
        <v>#DIV/0!</v>
      </c>
      <c r="T644" t="e">
        <f>'ES Raw Data'!U647</f>
        <v>#DIV/0!</v>
      </c>
      <c r="U644" t="e">
        <f>'ES Raw Data'!V647</f>
        <v>#DIV/0!</v>
      </c>
      <c r="V644" t="e">
        <f>'ES Raw Data'!W647</f>
        <v>#DIV/0!</v>
      </c>
    </row>
    <row r="645" spans="1:22">
      <c r="A645">
        <f>'ES Data Entry'!D646</f>
        <v>0</v>
      </c>
      <c r="B645">
        <f>'ES Data Entry'!E646</f>
        <v>0</v>
      </c>
      <c r="C645">
        <f>'ES Data Entry'!F646</f>
        <v>0</v>
      </c>
      <c r="D645" s="180" t="e">
        <f>'ES Data Entry'!#REF!</f>
        <v>#REF!</v>
      </c>
      <c r="E645" t="str" cm="1">
        <f t="array" ref="E645">_xlfn.IFS('ES Data Entry'!G646=0,"Kindergarten",'ES Data Entry'!G646=1,"1st Grade",'ES Data Entry'!G646=2,"2nd Grade",'ES Data Entry'!G646=3,"3rd Grade",'ES Data Entry'!G646=4,"4th Grade",'ES Data Entry'!G646=5,"5th Grade")</f>
        <v>Kindergarten</v>
      </c>
      <c r="F645" t="e">
        <f>'ES Data Entry'!#REF!</f>
        <v>#REF!</v>
      </c>
      <c r="G645" t="e" cm="1">
        <f t="array" ref="G645">_xlfn.IFS('ES Data Entry'!L646=2, "Virtual", 'ES Data Entry'!L646=1, "In-person",'ES Data Entry'!L646=3, "Hybrid")</f>
        <v>#N/A</v>
      </c>
      <c r="H645" t="e" cm="1">
        <f t="array" ref="H645">_xlfn.IFS('ES Data Entry'!H646= 1, "American Indian/Alaskan Native", 'ES Data Entry'!H646= 2, "Asian", 'ES Data Entry'!H646= 3, "Native Hawaiian/Pacific Islander", 'ES Data Entry'!H646= 4, "Black/African American",'ES Data Entry'!H646= 5,  "White", 'ES Data Entry'!H646= 6, "Other", 'ES Data Entry'!H646= 7, "Two races or more", 'ES Data Entry'!H646= 8, "Unknown")</f>
        <v>#N/A</v>
      </c>
      <c r="I645" t="e" cm="1">
        <f t="array" ref="I645">_xlfn.IFS('ES Data Entry'!I646=1, "Hispanic/Latino", 'ES Data Entry'!I646=2, "Not Hispanic/Latino", 'ES Data Entry'!I646=3, "Other")</f>
        <v>#N/A</v>
      </c>
      <c r="J645" t="e" cm="1">
        <f t="array" ref="J645">_xlfn.IFS('ES Data Entry'!J646= 1, "Male", 'ES Data Entry'!J646= 2, "Female", 'ES Data Entry'!J646= 3, "Transgender Male", 'ES Data Entry'!J646= 4, "Transgender Female",'ES Data Entry'!J646= 5, "Non-binary", 'ES Data Entry'!J646= 6, "Other", 'ES Data Entry'!J646= 7, "Unknown")</f>
        <v>#N/A</v>
      </c>
      <c r="K645" s="180">
        <f>'ES Data Entry'!K646</f>
        <v>0</v>
      </c>
      <c r="L645" s="291" t="e">
        <f>'ES Data Entry'!#REF!</f>
        <v>#REF!</v>
      </c>
      <c r="M645" t="e">
        <f>'ES Raw Data'!N648</f>
        <v>#DIV/0!</v>
      </c>
      <c r="N645" t="e">
        <f>'ES Raw Data'!O648</f>
        <v>#DIV/0!</v>
      </c>
      <c r="O645" t="e">
        <f>'ES Raw Data'!P648</f>
        <v>#DIV/0!</v>
      </c>
      <c r="P645" t="e">
        <f>'ES Raw Data'!Q648</f>
        <v>#DIV/0!</v>
      </c>
      <c r="Q645" t="e">
        <f>'ES Raw Data'!R648</f>
        <v>#DIV/0!</v>
      </c>
      <c r="R645" t="e">
        <f>'ES Raw Data'!S648</f>
        <v>#DIV/0!</v>
      </c>
      <c r="S645" t="e">
        <f>'ES Raw Data'!T648</f>
        <v>#DIV/0!</v>
      </c>
      <c r="T645" t="e">
        <f>'ES Raw Data'!U648</f>
        <v>#DIV/0!</v>
      </c>
      <c r="U645" t="e">
        <f>'ES Raw Data'!V648</f>
        <v>#DIV/0!</v>
      </c>
      <c r="V645" t="e">
        <f>'ES Raw Data'!W648</f>
        <v>#DIV/0!</v>
      </c>
    </row>
    <row r="646" spans="1:22">
      <c r="A646">
        <f>'ES Data Entry'!D647</f>
        <v>0</v>
      </c>
      <c r="B646">
        <f>'ES Data Entry'!E647</f>
        <v>0</v>
      </c>
      <c r="C646">
        <f>'ES Data Entry'!F647</f>
        <v>0</v>
      </c>
      <c r="D646" s="180" t="e">
        <f>'ES Data Entry'!#REF!</f>
        <v>#REF!</v>
      </c>
      <c r="E646" t="str" cm="1">
        <f t="array" ref="E646">_xlfn.IFS('ES Data Entry'!G647=0,"Kindergarten",'ES Data Entry'!G647=1,"1st Grade",'ES Data Entry'!G647=2,"2nd Grade",'ES Data Entry'!G647=3,"3rd Grade",'ES Data Entry'!G647=4,"4th Grade",'ES Data Entry'!G647=5,"5th Grade")</f>
        <v>Kindergarten</v>
      </c>
      <c r="F646" t="e">
        <f>'ES Data Entry'!#REF!</f>
        <v>#REF!</v>
      </c>
      <c r="G646" t="e" cm="1">
        <f t="array" ref="G646">_xlfn.IFS('ES Data Entry'!L647=2, "Virtual", 'ES Data Entry'!L647=1, "In-person",'ES Data Entry'!L647=3, "Hybrid")</f>
        <v>#N/A</v>
      </c>
      <c r="H646" t="e" cm="1">
        <f t="array" ref="H646">_xlfn.IFS('ES Data Entry'!H647= 1, "American Indian/Alaskan Native", 'ES Data Entry'!H647= 2, "Asian", 'ES Data Entry'!H647= 3, "Native Hawaiian/Pacific Islander", 'ES Data Entry'!H647= 4, "Black/African American",'ES Data Entry'!H647= 5,  "White", 'ES Data Entry'!H647= 6, "Other", 'ES Data Entry'!H647= 7, "Two races or more", 'ES Data Entry'!H647= 8, "Unknown")</f>
        <v>#N/A</v>
      </c>
      <c r="I646" t="e" cm="1">
        <f t="array" ref="I646">_xlfn.IFS('ES Data Entry'!I647=1, "Hispanic/Latino", 'ES Data Entry'!I647=2, "Not Hispanic/Latino", 'ES Data Entry'!I647=3, "Other")</f>
        <v>#N/A</v>
      </c>
      <c r="J646" t="e" cm="1">
        <f t="array" ref="J646">_xlfn.IFS('ES Data Entry'!J647= 1, "Male", 'ES Data Entry'!J647= 2, "Female", 'ES Data Entry'!J647= 3, "Transgender Male", 'ES Data Entry'!J647= 4, "Transgender Female",'ES Data Entry'!J647= 5, "Non-binary", 'ES Data Entry'!J647= 6, "Other", 'ES Data Entry'!J647= 7, "Unknown")</f>
        <v>#N/A</v>
      </c>
      <c r="K646" s="180">
        <f>'ES Data Entry'!K647</f>
        <v>0</v>
      </c>
      <c r="L646" s="291" t="e">
        <f>'ES Data Entry'!#REF!</f>
        <v>#REF!</v>
      </c>
      <c r="M646" t="e">
        <f>'ES Raw Data'!N649</f>
        <v>#DIV/0!</v>
      </c>
      <c r="N646" t="e">
        <f>'ES Raw Data'!O649</f>
        <v>#DIV/0!</v>
      </c>
      <c r="O646" t="e">
        <f>'ES Raw Data'!P649</f>
        <v>#DIV/0!</v>
      </c>
      <c r="P646" t="e">
        <f>'ES Raw Data'!Q649</f>
        <v>#DIV/0!</v>
      </c>
      <c r="Q646" t="e">
        <f>'ES Raw Data'!R649</f>
        <v>#DIV/0!</v>
      </c>
      <c r="R646" t="e">
        <f>'ES Raw Data'!S649</f>
        <v>#DIV/0!</v>
      </c>
      <c r="S646" t="e">
        <f>'ES Raw Data'!T649</f>
        <v>#DIV/0!</v>
      </c>
      <c r="T646" t="e">
        <f>'ES Raw Data'!U649</f>
        <v>#DIV/0!</v>
      </c>
      <c r="U646" t="e">
        <f>'ES Raw Data'!V649</f>
        <v>#DIV/0!</v>
      </c>
      <c r="V646" t="e">
        <f>'ES Raw Data'!W649</f>
        <v>#DIV/0!</v>
      </c>
    </row>
    <row r="647" spans="1:22">
      <c r="A647">
        <f>'ES Data Entry'!D648</f>
        <v>0</v>
      </c>
      <c r="B647">
        <f>'ES Data Entry'!E648</f>
        <v>0</v>
      </c>
      <c r="C647">
        <f>'ES Data Entry'!F648</f>
        <v>0</v>
      </c>
      <c r="D647" s="180" t="e">
        <f>'ES Data Entry'!#REF!</f>
        <v>#REF!</v>
      </c>
      <c r="E647" t="str" cm="1">
        <f t="array" ref="E647">_xlfn.IFS('ES Data Entry'!G648=0,"Kindergarten",'ES Data Entry'!G648=1,"1st Grade",'ES Data Entry'!G648=2,"2nd Grade",'ES Data Entry'!G648=3,"3rd Grade",'ES Data Entry'!G648=4,"4th Grade",'ES Data Entry'!G648=5,"5th Grade")</f>
        <v>Kindergarten</v>
      </c>
      <c r="F647" t="e">
        <f>'ES Data Entry'!#REF!</f>
        <v>#REF!</v>
      </c>
      <c r="G647" t="e" cm="1">
        <f t="array" ref="G647">_xlfn.IFS('ES Data Entry'!L648=2, "Virtual", 'ES Data Entry'!L648=1, "In-person",'ES Data Entry'!L648=3, "Hybrid")</f>
        <v>#N/A</v>
      </c>
      <c r="H647" t="e" cm="1">
        <f t="array" ref="H647">_xlfn.IFS('ES Data Entry'!H648= 1, "American Indian/Alaskan Native", 'ES Data Entry'!H648= 2, "Asian", 'ES Data Entry'!H648= 3, "Native Hawaiian/Pacific Islander", 'ES Data Entry'!H648= 4, "Black/African American",'ES Data Entry'!H648= 5,  "White", 'ES Data Entry'!H648= 6, "Other", 'ES Data Entry'!H648= 7, "Two races or more", 'ES Data Entry'!H648= 8, "Unknown")</f>
        <v>#N/A</v>
      </c>
      <c r="I647" t="e" cm="1">
        <f t="array" ref="I647">_xlfn.IFS('ES Data Entry'!I648=1, "Hispanic/Latino", 'ES Data Entry'!I648=2, "Not Hispanic/Latino", 'ES Data Entry'!I648=3, "Other")</f>
        <v>#N/A</v>
      </c>
      <c r="J647" t="e" cm="1">
        <f t="array" ref="J647">_xlfn.IFS('ES Data Entry'!J648= 1, "Male", 'ES Data Entry'!J648= 2, "Female", 'ES Data Entry'!J648= 3, "Transgender Male", 'ES Data Entry'!J648= 4, "Transgender Female",'ES Data Entry'!J648= 5, "Non-binary", 'ES Data Entry'!J648= 6, "Other", 'ES Data Entry'!J648= 7, "Unknown")</f>
        <v>#N/A</v>
      </c>
      <c r="K647" s="180">
        <f>'ES Data Entry'!K648</f>
        <v>0</v>
      </c>
      <c r="L647" s="291" t="e">
        <f>'ES Data Entry'!#REF!</f>
        <v>#REF!</v>
      </c>
      <c r="M647" t="e">
        <f>'ES Raw Data'!N650</f>
        <v>#DIV/0!</v>
      </c>
      <c r="N647" t="e">
        <f>'ES Raw Data'!O650</f>
        <v>#DIV/0!</v>
      </c>
      <c r="O647" t="e">
        <f>'ES Raw Data'!P650</f>
        <v>#DIV/0!</v>
      </c>
      <c r="P647" t="e">
        <f>'ES Raw Data'!Q650</f>
        <v>#DIV/0!</v>
      </c>
      <c r="Q647" t="e">
        <f>'ES Raw Data'!R650</f>
        <v>#DIV/0!</v>
      </c>
      <c r="R647" t="e">
        <f>'ES Raw Data'!S650</f>
        <v>#DIV/0!</v>
      </c>
      <c r="S647" t="e">
        <f>'ES Raw Data'!T650</f>
        <v>#DIV/0!</v>
      </c>
      <c r="T647" t="e">
        <f>'ES Raw Data'!U650</f>
        <v>#DIV/0!</v>
      </c>
      <c r="U647" t="e">
        <f>'ES Raw Data'!V650</f>
        <v>#DIV/0!</v>
      </c>
      <c r="V647" t="e">
        <f>'ES Raw Data'!W650</f>
        <v>#DIV/0!</v>
      </c>
    </row>
    <row r="648" spans="1:22">
      <c r="A648">
        <f>'ES Data Entry'!D649</f>
        <v>0</v>
      </c>
      <c r="B648">
        <f>'ES Data Entry'!E649</f>
        <v>0</v>
      </c>
      <c r="C648">
        <f>'ES Data Entry'!F649</f>
        <v>0</v>
      </c>
      <c r="D648" s="180" t="e">
        <f>'ES Data Entry'!#REF!</f>
        <v>#REF!</v>
      </c>
      <c r="E648" t="str" cm="1">
        <f t="array" ref="E648">_xlfn.IFS('ES Data Entry'!G649=0,"Kindergarten",'ES Data Entry'!G649=1,"1st Grade",'ES Data Entry'!G649=2,"2nd Grade",'ES Data Entry'!G649=3,"3rd Grade",'ES Data Entry'!G649=4,"4th Grade",'ES Data Entry'!G649=5,"5th Grade")</f>
        <v>Kindergarten</v>
      </c>
      <c r="F648" t="e">
        <f>'ES Data Entry'!#REF!</f>
        <v>#REF!</v>
      </c>
      <c r="G648" t="e" cm="1">
        <f t="array" ref="G648">_xlfn.IFS('ES Data Entry'!L649=2, "Virtual", 'ES Data Entry'!L649=1, "In-person",'ES Data Entry'!L649=3, "Hybrid")</f>
        <v>#N/A</v>
      </c>
      <c r="H648" t="e" cm="1">
        <f t="array" ref="H648">_xlfn.IFS('ES Data Entry'!H649= 1, "American Indian/Alaskan Native", 'ES Data Entry'!H649= 2, "Asian", 'ES Data Entry'!H649= 3, "Native Hawaiian/Pacific Islander", 'ES Data Entry'!H649= 4, "Black/African American",'ES Data Entry'!H649= 5,  "White", 'ES Data Entry'!H649= 6, "Other", 'ES Data Entry'!H649= 7, "Two races or more", 'ES Data Entry'!H649= 8, "Unknown")</f>
        <v>#N/A</v>
      </c>
      <c r="I648" t="e" cm="1">
        <f t="array" ref="I648">_xlfn.IFS('ES Data Entry'!I649=1, "Hispanic/Latino", 'ES Data Entry'!I649=2, "Not Hispanic/Latino", 'ES Data Entry'!I649=3, "Other")</f>
        <v>#N/A</v>
      </c>
      <c r="J648" t="e" cm="1">
        <f t="array" ref="J648">_xlfn.IFS('ES Data Entry'!J649= 1, "Male", 'ES Data Entry'!J649= 2, "Female", 'ES Data Entry'!J649= 3, "Transgender Male", 'ES Data Entry'!J649= 4, "Transgender Female",'ES Data Entry'!J649= 5, "Non-binary", 'ES Data Entry'!J649= 6, "Other", 'ES Data Entry'!J649= 7, "Unknown")</f>
        <v>#N/A</v>
      </c>
      <c r="K648" s="180">
        <f>'ES Data Entry'!K649</f>
        <v>0</v>
      </c>
      <c r="L648" s="291" t="e">
        <f>'ES Data Entry'!#REF!</f>
        <v>#REF!</v>
      </c>
      <c r="M648" t="e">
        <f>'ES Raw Data'!N651</f>
        <v>#DIV/0!</v>
      </c>
      <c r="N648" t="e">
        <f>'ES Raw Data'!O651</f>
        <v>#DIV/0!</v>
      </c>
      <c r="O648" t="e">
        <f>'ES Raw Data'!P651</f>
        <v>#DIV/0!</v>
      </c>
      <c r="P648" t="e">
        <f>'ES Raw Data'!Q651</f>
        <v>#DIV/0!</v>
      </c>
      <c r="Q648" t="e">
        <f>'ES Raw Data'!R651</f>
        <v>#DIV/0!</v>
      </c>
      <c r="R648" t="e">
        <f>'ES Raw Data'!S651</f>
        <v>#DIV/0!</v>
      </c>
      <c r="S648" t="e">
        <f>'ES Raw Data'!T651</f>
        <v>#DIV/0!</v>
      </c>
      <c r="T648" t="e">
        <f>'ES Raw Data'!U651</f>
        <v>#DIV/0!</v>
      </c>
      <c r="U648" t="e">
        <f>'ES Raw Data'!V651</f>
        <v>#DIV/0!</v>
      </c>
      <c r="V648" t="e">
        <f>'ES Raw Data'!W651</f>
        <v>#DIV/0!</v>
      </c>
    </row>
    <row r="649" spans="1:22">
      <c r="A649">
        <f>'ES Data Entry'!D650</f>
        <v>0</v>
      </c>
      <c r="B649">
        <f>'ES Data Entry'!E650</f>
        <v>0</v>
      </c>
      <c r="C649">
        <f>'ES Data Entry'!F650</f>
        <v>0</v>
      </c>
      <c r="D649" s="180" t="e">
        <f>'ES Data Entry'!#REF!</f>
        <v>#REF!</v>
      </c>
      <c r="E649" t="str" cm="1">
        <f t="array" ref="E649">_xlfn.IFS('ES Data Entry'!G650=0,"Kindergarten",'ES Data Entry'!G650=1,"1st Grade",'ES Data Entry'!G650=2,"2nd Grade",'ES Data Entry'!G650=3,"3rd Grade",'ES Data Entry'!G650=4,"4th Grade",'ES Data Entry'!G650=5,"5th Grade")</f>
        <v>Kindergarten</v>
      </c>
      <c r="F649" t="e">
        <f>'ES Data Entry'!#REF!</f>
        <v>#REF!</v>
      </c>
      <c r="G649" t="e" cm="1">
        <f t="array" ref="G649">_xlfn.IFS('ES Data Entry'!L650=2, "Virtual", 'ES Data Entry'!L650=1, "In-person",'ES Data Entry'!L650=3, "Hybrid")</f>
        <v>#N/A</v>
      </c>
      <c r="H649" t="e" cm="1">
        <f t="array" ref="H649">_xlfn.IFS('ES Data Entry'!H650= 1, "American Indian/Alaskan Native", 'ES Data Entry'!H650= 2, "Asian", 'ES Data Entry'!H650= 3, "Native Hawaiian/Pacific Islander", 'ES Data Entry'!H650= 4, "Black/African American",'ES Data Entry'!H650= 5,  "White", 'ES Data Entry'!H650= 6, "Other", 'ES Data Entry'!H650= 7, "Two races or more", 'ES Data Entry'!H650= 8, "Unknown")</f>
        <v>#N/A</v>
      </c>
      <c r="I649" t="e" cm="1">
        <f t="array" ref="I649">_xlfn.IFS('ES Data Entry'!I650=1, "Hispanic/Latino", 'ES Data Entry'!I650=2, "Not Hispanic/Latino", 'ES Data Entry'!I650=3, "Other")</f>
        <v>#N/A</v>
      </c>
      <c r="J649" t="e" cm="1">
        <f t="array" ref="J649">_xlfn.IFS('ES Data Entry'!J650= 1, "Male", 'ES Data Entry'!J650= 2, "Female", 'ES Data Entry'!J650= 3, "Transgender Male", 'ES Data Entry'!J650= 4, "Transgender Female",'ES Data Entry'!J650= 5, "Non-binary", 'ES Data Entry'!J650= 6, "Other", 'ES Data Entry'!J650= 7, "Unknown")</f>
        <v>#N/A</v>
      </c>
      <c r="K649" s="180">
        <f>'ES Data Entry'!K650</f>
        <v>0</v>
      </c>
      <c r="L649" s="291" t="e">
        <f>'ES Data Entry'!#REF!</f>
        <v>#REF!</v>
      </c>
      <c r="M649" t="e">
        <f>'ES Raw Data'!N652</f>
        <v>#DIV/0!</v>
      </c>
      <c r="N649" t="e">
        <f>'ES Raw Data'!O652</f>
        <v>#DIV/0!</v>
      </c>
      <c r="O649" t="e">
        <f>'ES Raw Data'!P652</f>
        <v>#DIV/0!</v>
      </c>
      <c r="P649" t="e">
        <f>'ES Raw Data'!Q652</f>
        <v>#DIV/0!</v>
      </c>
      <c r="Q649" t="e">
        <f>'ES Raw Data'!R652</f>
        <v>#DIV/0!</v>
      </c>
      <c r="R649" t="e">
        <f>'ES Raw Data'!S652</f>
        <v>#DIV/0!</v>
      </c>
      <c r="S649" t="e">
        <f>'ES Raw Data'!T652</f>
        <v>#DIV/0!</v>
      </c>
      <c r="T649" t="e">
        <f>'ES Raw Data'!U652</f>
        <v>#DIV/0!</v>
      </c>
      <c r="U649" t="e">
        <f>'ES Raw Data'!V652</f>
        <v>#DIV/0!</v>
      </c>
      <c r="V649" t="e">
        <f>'ES Raw Data'!W652</f>
        <v>#DIV/0!</v>
      </c>
    </row>
    <row r="650" spans="1:22">
      <c r="A650">
        <f>'ES Data Entry'!D651</f>
        <v>0</v>
      </c>
      <c r="B650">
        <f>'ES Data Entry'!E651</f>
        <v>0</v>
      </c>
      <c r="C650">
        <f>'ES Data Entry'!F651</f>
        <v>0</v>
      </c>
      <c r="D650" s="180" t="e">
        <f>'ES Data Entry'!#REF!</f>
        <v>#REF!</v>
      </c>
      <c r="E650" t="str" cm="1">
        <f t="array" ref="E650">_xlfn.IFS('ES Data Entry'!G651=0,"Kindergarten",'ES Data Entry'!G651=1,"1st Grade",'ES Data Entry'!G651=2,"2nd Grade",'ES Data Entry'!G651=3,"3rd Grade",'ES Data Entry'!G651=4,"4th Grade",'ES Data Entry'!G651=5,"5th Grade")</f>
        <v>Kindergarten</v>
      </c>
      <c r="F650" t="e">
        <f>'ES Data Entry'!#REF!</f>
        <v>#REF!</v>
      </c>
      <c r="G650" t="e" cm="1">
        <f t="array" ref="G650">_xlfn.IFS('ES Data Entry'!L651=2, "Virtual", 'ES Data Entry'!L651=1, "In-person",'ES Data Entry'!L651=3, "Hybrid")</f>
        <v>#N/A</v>
      </c>
      <c r="H650" t="e" cm="1">
        <f t="array" ref="H650">_xlfn.IFS('ES Data Entry'!H651= 1, "American Indian/Alaskan Native", 'ES Data Entry'!H651= 2, "Asian", 'ES Data Entry'!H651= 3, "Native Hawaiian/Pacific Islander", 'ES Data Entry'!H651= 4, "Black/African American",'ES Data Entry'!H651= 5,  "White", 'ES Data Entry'!H651= 6, "Other", 'ES Data Entry'!H651= 7, "Two races or more", 'ES Data Entry'!H651= 8, "Unknown")</f>
        <v>#N/A</v>
      </c>
      <c r="I650" t="e" cm="1">
        <f t="array" ref="I650">_xlfn.IFS('ES Data Entry'!I651=1, "Hispanic/Latino", 'ES Data Entry'!I651=2, "Not Hispanic/Latino", 'ES Data Entry'!I651=3, "Other")</f>
        <v>#N/A</v>
      </c>
      <c r="J650" t="e" cm="1">
        <f t="array" ref="J650">_xlfn.IFS('ES Data Entry'!J651= 1, "Male", 'ES Data Entry'!J651= 2, "Female", 'ES Data Entry'!J651= 3, "Transgender Male", 'ES Data Entry'!J651= 4, "Transgender Female",'ES Data Entry'!J651= 5, "Non-binary", 'ES Data Entry'!J651= 6, "Other", 'ES Data Entry'!J651= 7, "Unknown")</f>
        <v>#N/A</v>
      </c>
      <c r="K650" s="180">
        <f>'ES Data Entry'!K651</f>
        <v>0</v>
      </c>
      <c r="L650" s="291" t="e">
        <f>'ES Data Entry'!#REF!</f>
        <v>#REF!</v>
      </c>
      <c r="M650" t="e">
        <f>'ES Raw Data'!N653</f>
        <v>#DIV/0!</v>
      </c>
      <c r="N650" t="e">
        <f>'ES Raw Data'!O653</f>
        <v>#DIV/0!</v>
      </c>
      <c r="O650" t="e">
        <f>'ES Raw Data'!P653</f>
        <v>#DIV/0!</v>
      </c>
      <c r="P650" t="e">
        <f>'ES Raw Data'!Q653</f>
        <v>#DIV/0!</v>
      </c>
      <c r="Q650" t="e">
        <f>'ES Raw Data'!R653</f>
        <v>#DIV/0!</v>
      </c>
      <c r="R650" t="e">
        <f>'ES Raw Data'!S653</f>
        <v>#DIV/0!</v>
      </c>
      <c r="S650" t="e">
        <f>'ES Raw Data'!T653</f>
        <v>#DIV/0!</v>
      </c>
      <c r="T650" t="e">
        <f>'ES Raw Data'!U653</f>
        <v>#DIV/0!</v>
      </c>
      <c r="U650" t="e">
        <f>'ES Raw Data'!V653</f>
        <v>#DIV/0!</v>
      </c>
      <c r="V650" t="e">
        <f>'ES Raw Data'!W653</f>
        <v>#DIV/0!</v>
      </c>
    </row>
    <row r="651" spans="1:22">
      <c r="A651">
        <f>'ES Data Entry'!D652</f>
        <v>0</v>
      </c>
      <c r="B651">
        <f>'ES Data Entry'!E652</f>
        <v>0</v>
      </c>
      <c r="C651">
        <f>'ES Data Entry'!F652</f>
        <v>0</v>
      </c>
      <c r="D651" s="180" t="e">
        <f>'ES Data Entry'!#REF!</f>
        <v>#REF!</v>
      </c>
      <c r="E651" t="str" cm="1">
        <f t="array" ref="E651">_xlfn.IFS('ES Data Entry'!G652=0,"Kindergarten",'ES Data Entry'!G652=1,"1st Grade",'ES Data Entry'!G652=2,"2nd Grade",'ES Data Entry'!G652=3,"3rd Grade",'ES Data Entry'!G652=4,"4th Grade",'ES Data Entry'!G652=5,"5th Grade")</f>
        <v>Kindergarten</v>
      </c>
      <c r="F651" t="e">
        <f>'ES Data Entry'!#REF!</f>
        <v>#REF!</v>
      </c>
      <c r="G651" t="e" cm="1">
        <f t="array" ref="G651">_xlfn.IFS('ES Data Entry'!L652=2, "Virtual", 'ES Data Entry'!L652=1, "In-person",'ES Data Entry'!L652=3, "Hybrid")</f>
        <v>#N/A</v>
      </c>
      <c r="H651" t="e" cm="1">
        <f t="array" ref="H651">_xlfn.IFS('ES Data Entry'!H652= 1, "American Indian/Alaskan Native", 'ES Data Entry'!H652= 2, "Asian", 'ES Data Entry'!H652= 3, "Native Hawaiian/Pacific Islander", 'ES Data Entry'!H652= 4, "Black/African American",'ES Data Entry'!H652= 5,  "White", 'ES Data Entry'!H652= 6, "Other", 'ES Data Entry'!H652= 7, "Two races or more", 'ES Data Entry'!H652= 8, "Unknown")</f>
        <v>#N/A</v>
      </c>
      <c r="I651" t="e" cm="1">
        <f t="array" ref="I651">_xlfn.IFS('ES Data Entry'!I652=1, "Hispanic/Latino", 'ES Data Entry'!I652=2, "Not Hispanic/Latino", 'ES Data Entry'!I652=3, "Other")</f>
        <v>#N/A</v>
      </c>
      <c r="J651" t="e" cm="1">
        <f t="array" ref="J651">_xlfn.IFS('ES Data Entry'!J652= 1, "Male", 'ES Data Entry'!J652= 2, "Female", 'ES Data Entry'!J652= 3, "Transgender Male", 'ES Data Entry'!J652= 4, "Transgender Female",'ES Data Entry'!J652= 5, "Non-binary", 'ES Data Entry'!J652= 6, "Other", 'ES Data Entry'!J652= 7, "Unknown")</f>
        <v>#N/A</v>
      </c>
      <c r="K651" s="180">
        <f>'ES Data Entry'!K652</f>
        <v>0</v>
      </c>
      <c r="L651" s="291" t="e">
        <f>'ES Data Entry'!#REF!</f>
        <v>#REF!</v>
      </c>
      <c r="M651" t="e">
        <f>'ES Raw Data'!N654</f>
        <v>#DIV/0!</v>
      </c>
      <c r="N651" t="e">
        <f>'ES Raw Data'!O654</f>
        <v>#DIV/0!</v>
      </c>
      <c r="O651" t="e">
        <f>'ES Raw Data'!P654</f>
        <v>#DIV/0!</v>
      </c>
      <c r="P651" t="e">
        <f>'ES Raw Data'!Q654</f>
        <v>#DIV/0!</v>
      </c>
      <c r="Q651" t="e">
        <f>'ES Raw Data'!R654</f>
        <v>#DIV/0!</v>
      </c>
      <c r="R651" t="e">
        <f>'ES Raw Data'!S654</f>
        <v>#DIV/0!</v>
      </c>
      <c r="S651" t="e">
        <f>'ES Raw Data'!T654</f>
        <v>#DIV/0!</v>
      </c>
      <c r="T651" t="e">
        <f>'ES Raw Data'!U654</f>
        <v>#DIV/0!</v>
      </c>
      <c r="U651" t="e">
        <f>'ES Raw Data'!V654</f>
        <v>#DIV/0!</v>
      </c>
      <c r="V651" t="e">
        <f>'ES Raw Data'!W654</f>
        <v>#DIV/0!</v>
      </c>
    </row>
    <row r="652" spans="1:22">
      <c r="A652">
        <f>'ES Data Entry'!D653</f>
        <v>0</v>
      </c>
      <c r="B652">
        <f>'ES Data Entry'!E653</f>
        <v>0</v>
      </c>
      <c r="C652">
        <f>'ES Data Entry'!F653</f>
        <v>0</v>
      </c>
      <c r="D652" s="180" t="e">
        <f>'ES Data Entry'!#REF!</f>
        <v>#REF!</v>
      </c>
      <c r="E652" t="str" cm="1">
        <f t="array" ref="E652">_xlfn.IFS('ES Data Entry'!G653=0,"Kindergarten",'ES Data Entry'!G653=1,"1st Grade",'ES Data Entry'!G653=2,"2nd Grade",'ES Data Entry'!G653=3,"3rd Grade",'ES Data Entry'!G653=4,"4th Grade",'ES Data Entry'!G653=5,"5th Grade")</f>
        <v>Kindergarten</v>
      </c>
      <c r="F652" t="e">
        <f>'ES Data Entry'!#REF!</f>
        <v>#REF!</v>
      </c>
      <c r="G652" t="e" cm="1">
        <f t="array" ref="G652">_xlfn.IFS('ES Data Entry'!L653=2, "Virtual", 'ES Data Entry'!L653=1, "In-person",'ES Data Entry'!L653=3, "Hybrid")</f>
        <v>#N/A</v>
      </c>
      <c r="H652" t="e" cm="1">
        <f t="array" ref="H652">_xlfn.IFS('ES Data Entry'!H653= 1, "American Indian/Alaskan Native", 'ES Data Entry'!H653= 2, "Asian", 'ES Data Entry'!H653= 3, "Native Hawaiian/Pacific Islander", 'ES Data Entry'!H653= 4, "Black/African American",'ES Data Entry'!H653= 5,  "White", 'ES Data Entry'!H653= 6, "Other", 'ES Data Entry'!H653= 7, "Two races or more", 'ES Data Entry'!H653= 8, "Unknown")</f>
        <v>#N/A</v>
      </c>
      <c r="I652" t="e" cm="1">
        <f t="array" ref="I652">_xlfn.IFS('ES Data Entry'!I653=1, "Hispanic/Latino", 'ES Data Entry'!I653=2, "Not Hispanic/Latino", 'ES Data Entry'!I653=3, "Other")</f>
        <v>#N/A</v>
      </c>
      <c r="J652" t="e" cm="1">
        <f t="array" ref="J652">_xlfn.IFS('ES Data Entry'!J653= 1, "Male", 'ES Data Entry'!J653= 2, "Female", 'ES Data Entry'!J653= 3, "Transgender Male", 'ES Data Entry'!J653= 4, "Transgender Female",'ES Data Entry'!J653= 5, "Non-binary", 'ES Data Entry'!J653= 6, "Other", 'ES Data Entry'!J653= 7, "Unknown")</f>
        <v>#N/A</v>
      </c>
      <c r="K652" s="180">
        <f>'ES Data Entry'!K653</f>
        <v>0</v>
      </c>
      <c r="L652" s="291" t="e">
        <f>'ES Data Entry'!#REF!</f>
        <v>#REF!</v>
      </c>
      <c r="M652" t="e">
        <f>'ES Raw Data'!N655</f>
        <v>#DIV/0!</v>
      </c>
      <c r="N652" t="e">
        <f>'ES Raw Data'!O655</f>
        <v>#DIV/0!</v>
      </c>
      <c r="O652" t="e">
        <f>'ES Raw Data'!P655</f>
        <v>#DIV/0!</v>
      </c>
      <c r="P652" t="e">
        <f>'ES Raw Data'!Q655</f>
        <v>#DIV/0!</v>
      </c>
      <c r="Q652" t="e">
        <f>'ES Raw Data'!R655</f>
        <v>#DIV/0!</v>
      </c>
      <c r="R652" t="e">
        <f>'ES Raw Data'!S655</f>
        <v>#DIV/0!</v>
      </c>
      <c r="S652" t="e">
        <f>'ES Raw Data'!T655</f>
        <v>#DIV/0!</v>
      </c>
      <c r="T652" t="e">
        <f>'ES Raw Data'!U655</f>
        <v>#DIV/0!</v>
      </c>
      <c r="U652" t="e">
        <f>'ES Raw Data'!V655</f>
        <v>#DIV/0!</v>
      </c>
      <c r="V652" t="e">
        <f>'ES Raw Data'!W655</f>
        <v>#DIV/0!</v>
      </c>
    </row>
    <row r="653" spans="1:22">
      <c r="A653">
        <f>'ES Data Entry'!D654</f>
        <v>0</v>
      </c>
      <c r="B653">
        <f>'ES Data Entry'!E654</f>
        <v>0</v>
      </c>
      <c r="C653">
        <f>'ES Data Entry'!F654</f>
        <v>0</v>
      </c>
      <c r="D653" s="180" t="e">
        <f>'ES Data Entry'!#REF!</f>
        <v>#REF!</v>
      </c>
      <c r="E653" t="str" cm="1">
        <f t="array" ref="E653">_xlfn.IFS('ES Data Entry'!G654=0,"Kindergarten",'ES Data Entry'!G654=1,"1st Grade",'ES Data Entry'!G654=2,"2nd Grade",'ES Data Entry'!G654=3,"3rd Grade",'ES Data Entry'!G654=4,"4th Grade",'ES Data Entry'!G654=5,"5th Grade")</f>
        <v>Kindergarten</v>
      </c>
      <c r="F653" t="e">
        <f>'ES Data Entry'!#REF!</f>
        <v>#REF!</v>
      </c>
      <c r="G653" t="e" cm="1">
        <f t="array" ref="G653">_xlfn.IFS('ES Data Entry'!L654=2, "Virtual", 'ES Data Entry'!L654=1, "In-person",'ES Data Entry'!L654=3, "Hybrid")</f>
        <v>#N/A</v>
      </c>
      <c r="H653" t="e" cm="1">
        <f t="array" ref="H653">_xlfn.IFS('ES Data Entry'!H654= 1, "American Indian/Alaskan Native", 'ES Data Entry'!H654= 2, "Asian", 'ES Data Entry'!H654= 3, "Native Hawaiian/Pacific Islander", 'ES Data Entry'!H654= 4, "Black/African American",'ES Data Entry'!H654= 5,  "White", 'ES Data Entry'!H654= 6, "Other", 'ES Data Entry'!H654= 7, "Two races or more", 'ES Data Entry'!H654= 8, "Unknown")</f>
        <v>#N/A</v>
      </c>
      <c r="I653" t="e" cm="1">
        <f t="array" ref="I653">_xlfn.IFS('ES Data Entry'!I654=1, "Hispanic/Latino", 'ES Data Entry'!I654=2, "Not Hispanic/Latino", 'ES Data Entry'!I654=3, "Other")</f>
        <v>#N/A</v>
      </c>
      <c r="J653" t="e" cm="1">
        <f t="array" ref="J653">_xlfn.IFS('ES Data Entry'!J654= 1, "Male", 'ES Data Entry'!J654= 2, "Female", 'ES Data Entry'!J654= 3, "Transgender Male", 'ES Data Entry'!J654= 4, "Transgender Female",'ES Data Entry'!J654= 5, "Non-binary", 'ES Data Entry'!J654= 6, "Other", 'ES Data Entry'!J654= 7, "Unknown")</f>
        <v>#N/A</v>
      </c>
      <c r="K653" s="180">
        <f>'ES Data Entry'!K654</f>
        <v>0</v>
      </c>
      <c r="L653" s="291" t="e">
        <f>'ES Data Entry'!#REF!</f>
        <v>#REF!</v>
      </c>
      <c r="M653" t="e">
        <f>'ES Raw Data'!N656</f>
        <v>#DIV/0!</v>
      </c>
      <c r="N653" t="e">
        <f>'ES Raw Data'!O656</f>
        <v>#DIV/0!</v>
      </c>
      <c r="O653" t="e">
        <f>'ES Raw Data'!P656</f>
        <v>#DIV/0!</v>
      </c>
      <c r="P653" t="e">
        <f>'ES Raw Data'!Q656</f>
        <v>#DIV/0!</v>
      </c>
      <c r="Q653" t="e">
        <f>'ES Raw Data'!R656</f>
        <v>#DIV/0!</v>
      </c>
      <c r="R653" t="e">
        <f>'ES Raw Data'!S656</f>
        <v>#DIV/0!</v>
      </c>
      <c r="S653" t="e">
        <f>'ES Raw Data'!T656</f>
        <v>#DIV/0!</v>
      </c>
      <c r="T653" t="e">
        <f>'ES Raw Data'!U656</f>
        <v>#DIV/0!</v>
      </c>
      <c r="U653" t="e">
        <f>'ES Raw Data'!V656</f>
        <v>#DIV/0!</v>
      </c>
      <c r="V653" t="e">
        <f>'ES Raw Data'!W656</f>
        <v>#DIV/0!</v>
      </c>
    </row>
    <row r="654" spans="1:22">
      <c r="A654">
        <f>'ES Data Entry'!D655</f>
        <v>0</v>
      </c>
      <c r="B654">
        <f>'ES Data Entry'!E655</f>
        <v>0</v>
      </c>
      <c r="C654">
        <f>'ES Data Entry'!F655</f>
        <v>0</v>
      </c>
      <c r="D654" s="180" t="e">
        <f>'ES Data Entry'!#REF!</f>
        <v>#REF!</v>
      </c>
      <c r="E654" t="str" cm="1">
        <f t="array" ref="E654">_xlfn.IFS('ES Data Entry'!G655=0,"Kindergarten",'ES Data Entry'!G655=1,"1st Grade",'ES Data Entry'!G655=2,"2nd Grade",'ES Data Entry'!G655=3,"3rd Grade",'ES Data Entry'!G655=4,"4th Grade",'ES Data Entry'!G655=5,"5th Grade")</f>
        <v>Kindergarten</v>
      </c>
      <c r="F654" t="e">
        <f>'ES Data Entry'!#REF!</f>
        <v>#REF!</v>
      </c>
      <c r="G654" t="e" cm="1">
        <f t="array" ref="G654">_xlfn.IFS('ES Data Entry'!L655=2, "Virtual", 'ES Data Entry'!L655=1, "In-person",'ES Data Entry'!L655=3, "Hybrid")</f>
        <v>#N/A</v>
      </c>
      <c r="H654" t="e" cm="1">
        <f t="array" ref="H654">_xlfn.IFS('ES Data Entry'!H655= 1, "American Indian/Alaskan Native", 'ES Data Entry'!H655= 2, "Asian", 'ES Data Entry'!H655= 3, "Native Hawaiian/Pacific Islander", 'ES Data Entry'!H655= 4, "Black/African American",'ES Data Entry'!H655= 5,  "White", 'ES Data Entry'!H655= 6, "Other", 'ES Data Entry'!H655= 7, "Two races or more", 'ES Data Entry'!H655= 8, "Unknown")</f>
        <v>#N/A</v>
      </c>
      <c r="I654" t="e" cm="1">
        <f t="array" ref="I654">_xlfn.IFS('ES Data Entry'!I655=1, "Hispanic/Latino", 'ES Data Entry'!I655=2, "Not Hispanic/Latino", 'ES Data Entry'!I655=3, "Other")</f>
        <v>#N/A</v>
      </c>
      <c r="J654" t="e" cm="1">
        <f t="array" ref="J654">_xlfn.IFS('ES Data Entry'!J655= 1, "Male", 'ES Data Entry'!J655= 2, "Female", 'ES Data Entry'!J655= 3, "Transgender Male", 'ES Data Entry'!J655= 4, "Transgender Female",'ES Data Entry'!J655= 5, "Non-binary", 'ES Data Entry'!J655= 6, "Other", 'ES Data Entry'!J655= 7, "Unknown")</f>
        <v>#N/A</v>
      </c>
      <c r="K654" s="180">
        <f>'ES Data Entry'!K655</f>
        <v>0</v>
      </c>
      <c r="L654" s="291" t="e">
        <f>'ES Data Entry'!#REF!</f>
        <v>#REF!</v>
      </c>
      <c r="M654" t="e">
        <f>'ES Raw Data'!N657</f>
        <v>#DIV/0!</v>
      </c>
      <c r="N654" t="e">
        <f>'ES Raw Data'!O657</f>
        <v>#DIV/0!</v>
      </c>
      <c r="O654" t="e">
        <f>'ES Raw Data'!P657</f>
        <v>#DIV/0!</v>
      </c>
      <c r="P654" t="e">
        <f>'ES Raw Data'!Q657</f>
        <v>#DIV/0!</v>
      </c>
      <c r="Q654" t="e">
        <f>'ES Raw Data'!R657</f>
        <v>#DIV/0!</v>
      </c>
      <c r="R654" t="e">
        <f>'ES Raw Data'!S657</f>
        <v>#DIV/0!</v>
      </c>
      <c r="S654" t="e">
        <f>'ES Raw Data'!T657</f>
        <v>#DIV/0!</v>
      </c>
      <c r="T654" t="e">
        <f>'ES Raw Data'!U657</f>
        <v>#DIV/0!</v>
      </c>
      <c r="U654" t="e">
        <f>'ES Raw Data'!V657</f>
        <v>#DIV/0!</v>
      </c>
      <c r="V654" t="e">
        <f>'ES Raw Data'!W657</f>
        <v>#DIV/0!</v>
      </c>
    </row>
    <row r="655" spans="1:22">
      <c r="A655">
        <f>'ES Data Entry'!D656</f>
        <v>0</v>
      </c>
      <c r="B655">
        <f>'ES Data Entry'!E656</f>
        <v>0</v>
      </c>
      <c r="C655">
        <f>'ES Data Entry'!F656</f>
        <v>0</v>
      </c>
      <c r="D655" s="180" t="e">
        <f>'ES Data Entry'!#REF!</f>
        <v>#REF!</v>
      </c>
      <c r="E655" t="str" cm="1">
        <f t="array" ref="E655">_xlfn.IFS('ES Data Entry'!G656=0,"Kindergarten",'ES Data Entry'!G656=1,"1st Grade",'ES Data Entry'!G656=2,"2nd Grade",'ES Data Entry'!G656=3,"3rd Grade",'ES Data Entry'!G656=4,"4th Grade",'ES Data Entry'!G656=5,"5th Grade")</f>
        <v>Kindergarten</v>
      </c>
      <c r="F655" t="e">
        <f>'ES Data Entry'!#REF!</f>
        <v>#REF!</v>
      </c>
      <c r="G655" t="e" cm="1">
        <f t="array" ref="G655">_xlfn.IFS('ES Data Entry'!L656=2, "Virtual", 'ES Data Entry'!L656=1, "In-person",'ES Data Entry'!L656=3, "Hybrid")</f>
        <v>#N/A</v>
      </c>
      <c r="H655" t="e" cm="1">
        <f t="array" ref="H655">_xlfn.IFS('ES Data Entry'!H656= 1, "American Indian/Alaskan Native", 'ES Data Entry'!H656= 2, "Asian", 'ES Data Entry'!H656= 3, "Native Hawaiian/Pacific Islander", 'ES Data Entry'!H656= 4, "Black/African American",'ES Data Entry'!H656= 5,  "White", 'ES Data Entry'!H656= 6, "Other", 'ES Data Entry'!H656= 7, "Two races or more", 'ES Data Entry'!H656= 8, "Unknown")</f>
        <v>#N/A</v>
      </c>
      <c r="I655" t="e" cm="1">
        <f t="array" ref="I655">_xlfn.IFS('ES Data Entry'!I656=1, "Hispanic/Latino", 'ES Data Entry'!I656=2, "Not Hispanic/Latino", 'ES Data Entry'!I656=3, "Other")</f>
        <v>#N/A</v>
      </c>
      <c r="J655" t="e" cm="1">
        <f t="array" ref="J655">_xlfn.IFS('ES Data Entry'!J656= 1, "Male", 'ES Data Entry'!J656= 2, "Female", 'ES Data Entry'!J656= 3, "Transgender Male", 'ES Data Entry'!J656= 4, "Transgender Female",'ES Data Entry'!J656= 5, "Non-binary", 'ES Data Entry'!J656= 6, "Other", 'ES Data Entry'!J656= 7, "Unknown")</f>
        <v>#N/A</v>
      </c>
      <c r="K655" s="180">
        <f>'ES Data Entry'!K656</f>
        <v>0</v>
      </c>
      <c r="L655" s="291" t="e">
        <f>'ES Data Entry'!#REF!</f>
        <v>#REF!</v>
      </c>
      <c r="M655" t="e">
        <f>'ES Raw Data'!N658</f>
        <v>#DIV/0!</v>
      </c>
      <c r="N655" t="e">
        <f>'ES Raw Data'!O658</f>
        <v>#DIV/0!</v>
      </c>
      <c r="O655" t="e">
        <f>'ES Raw Data'!P658</f>
        <v>#DIV/0!</v>
      </c>
      <c r="P655" t="e">
        <f>'ES Raw Data'!Q658</f>
        <v>#DIV/0!</v>
      </c>
      <c r="Q655" t="e">
        <f>'ES Raw Data'!R658</f>
        <v>#DIV/0!</v>
      </c>
      <c r="R655" t="e">
        <f>'ES Raw Data'!S658</f>
        <v>#DIV/0!</v>
      </c>
      <c r="S655" t="e">
        <f>'ES Raw Data'!T658</f>
        <v>#DIV/0!</v>
      </c>
      <c r="T655" t="e">
        <f>'ES Raw Data'!U658</f>
        <v>#DIV/0!</v>
      </c>
      <c r="U655" t="e">
        <f>'ES Raw Data'!V658</f>
        <v>#DIV/0!</v>
      </c>
      <c r="V655" t="e">
        <f>'ES Raw Data'!W658</f>
        <v>#DIV/0!</v>
      </c>
    </row>
    <row r="656" spans="1:22">
      <c r="A656">
        <f>'ES Data Entry'!D657</f>
        <v>0</v>
      </c>
      <c r="B656">
        <f>'ES Data Entry'!E657</f>
        <v>0</v>
      </c>
      <c r="C656">
        <f>'ES Data Entry'!F657</f>
        <v>0</v>
      </c>
      <c r="D656" s="180" t="e">
        <f>'ES Data Entry'!#REF!</f>
        <v>#REF!</v>
      </c>
      <c r="E656" t="str" cm="1">
        <f t="array" ref="E656">_xlfn.IFS('ES Data Entry'!G657=0,"Kindergarten",'ES Data Entry'!G657=1,"1st Grade",'ES Data Entry'!G657=2,"2nd Grade",'ES Data Entry'!G657=3,"3rd Grade",'ES Data Entry'!G657=4,"4th Grade",'ES Data Entry'!G657=5,"5th Grade")</f>
        <v>Kindergarten</v>
      </c>
      <c r="F656" t="e">
        <f>'ES Data Entry'!#REF!</f>
        <v>#REF!</v>
      </c>
      <c r="G656" t="e" cm="1">
        <f t="array" ref="G656">_xlfn.IFS('ES Data Entry'!L657=2, "Virtual", 'ES Data Entry'!L657=1, "In-person",'ES Data Entry'!L657=3, "Hybrid")</f>
        <v>#N/A</v>
      </c>
      <c r="H656" t="e" cm="1">
        <f t="array" ref="H656">_xlfn.IFS('ES Data Entry'!H657= 1, "American Indian/Alaskan Native", 'ES Data Entry'!H657= 2, "Asian", 'ES Data Entry'!H657= 3, "Native Hawaiian/Pacific Islander", 'ES Data Entry'!H657= 4, "Black/African American",'ES Data Entry'!H657= 5,  "White", 'ES Data Entry'!H657= 6, "Other", 'ES Data Entry'!H657= 7, "Two races or more", 'ES Data Entry'!H657= 8, "Unknown")</f>
        <v>#N/A</v>
      </c>
      <c r="I656" t="e" cm="1">
        <f t="array" ref="I656">_xlfn.IFS('ES Data Entry'!I657=1, "Hispanic/Latino", 'ES Data Entry'!I657=2, "Not Hispanic/Latino", 'ES Data Entry'!I657=3, "Other")</f>
        <v>#N/A</v>
      </c>
      <c r="J656" t="e" cm="1">
        <f t="array" ref="J656">_xlfn.IFS('ES Data Entry'!J657= 1, "Male", 'ES Data Entry'!J657= 2, "Female", 'ES Data Entry'!J657= 3, "Transgender Male", 'ES Data Entry'!J657= 4, "Transgender Female",'ES Data Entry'!J657= 5, "Non-binary", 'ES Data Entry'!J657= 6, "Other", 'ES Data Entry'!J657= 7, "Unknown")</f>
        <v>#N/A</v>
      </c>
      <c r="K656" s="180">
        <f>'ES Data Entry'!K657</f>
        <v>0</v>
      </c>
      <c r="L656" s="291" t="e">
        <f>'ES Data Entry'!#REF!</f>
        <v>#REF!</v>
      </c>
      <c r="M656" t="e">
        <f>'ES Raw Data'!N659</f>
        <v>#DIV/0!</v>
      </c>
      <c r="N656" t="e">
        <f>'ES Raw Data'!O659</f>
        <v>#DIV/0!</v>
      </c>
      <c r="O656" t="e">
        <f>'ES Raw Data'!P659</f>
        <v>#DIV/0!</v>
      </c>
      <c r="P656" t="e">
        <f>'ES Raw Data'!Q659</f>
        <v>#DIV/0!</v>
      </c>
      <c r="Q656" t="e">
        <f>'ES Raw Data'!R659</f>
        <v>#DIV/0!</v>
      </c>
      <c r="R656" t="e">
        <f>'ES Raw Data'!S659</f>
        <v>#DIV/0!</v>
      </c>
      <c r="S656" t="e">
        <f>'ES Raw Data'!T659</f>
        <v>#DIV/0!</v>
      </c>
      <c r="T656" t="e">
        <f>'ES Raw Data'!U659</f>
        <v>#DIV/0!</v>
      </c>
      <c r="U656" t="e">
        <f>'ES Raw Data'!V659</f>
        <v>#DIV/0!</v>
      </c>
      <c r="V656" t="e">
        <f>'ES Raw Data'!W659</f>
        <v>#DIV/0!</v>
      </c>
    </row>
    <row r="657" spans="1:22">
      <c r="A657">
        <f>'ES Data Entry'!D658</f>
        <v>0</v>
      </c>
      <c r="B657">
        <f>'ES Data Entry'!E658</f>
        <v>0</v>
      </c>
      <c r="C657">
        <f>'ES Data Entry'!F658</f>
        <v>0</v>
      </c>
      <c r="D657" s="180" t="e">
        <f>'ES Data Entry'!#REF!</f>
        <v>#REF!</v>
      </c>
      <c r="E657" t="str" cm="1">
        <f t="array" ref="E657">_xlfn.IFS('ES Data Entry'!G658=0,"Kindergarten",'ES Data Entry'!G658=1,"1st Grade",'ES Data Entry'!G658=2,"2nd Grade",'ES Data Entry'!G658=3,"3rd Grade",'ES Data Entry'!G658=4,"4th Grade",'ES Data Entry'!G658=5,"5th Grade")</f>
        <v>Kindergarten</v>
      </c>
      <c r="F657" t="e">
        <f>'ES Data Entry'!#REF!</f>
        <v>#REF!</v>
      </c>
      <c r="G657" t="e" cm="1">
        <f t="array" ref="G657">_xlfn.IFS('ES Data Entry'!L658=2, "Virtual", 'ES Data Entry'!L658=1, "In-person",'ES Data Entry'!L658=3, "Hybrid")</f>
        <v>#N/A</v>
      </c>
      <c r="H657" t="e" cm="1">
        <f t="array" ref="H657">_xlfn.IFS('ES Data Entry'!H658= 1, "American Indian/Alaskan Native", 'ES Data Entry'!H658= 2, "Asian", 'ES Data Entry'!H658= 3, "Native Hawaiian/Pacific Islander", 'ES Data Entry'!H658= 4, "Black/African American",'ES Data Entry'!H658= 5,  "White", 'ES Data Entry'!H658= 6, "Other", 'ES Data Entry'!H658= 7, "Two races or more", 'ES Data Entry'!H658= 8, "Unknown")</f>
        <v>#N/A</v>
      </c>
      <c r="I657" t="e" cm="1">
        <f t="array" ref="I657">_xlfn.IFS('ES Data Entry'!I658=1, "Hispanic/Latino", 'ES Data Entry'!I658=2, "Not Hispanic/Latino", 'ES Data Entry'!I658=3, "Other")</f>
        <v>#N/A</v>
      </c>
      <c r="J657" t="e" cm="1">
        <f t="array" ref="J657">_xlfn.IFS('ES Data Entry'!J658= 1, "Male", 'ES Data Entry'!J658= 2, "Female", 'ES Data Entry'!J658= 3, "Transgender Male", 'ES Data Entry'!J658= 4, "Transgender Female",'ES Data Entry'!J658= 5, "Non-binary", 'ES Data Entry'!J658= 6, "Other", 'ES Data Entry'!J658= 7, "Unknown")</f>
        <v>#N/A</v>
      </c>
      <c r="K657" s="180">
        <f>'ES Data Entry'!K658</f>
        <v>0</v>
      </c>
      <c r="L657" s="291" t="e">
        <f>'ES Data Entry'!#REF!</f>
        <v>#REF!</v>
      </c>
      <c r="M657" t="e">
        <f>'ES Raw Data'!N660</f>
        <v>#DIV/0!</v>
      </c>
      <c r="N657" t="e">
        <f>'ES Raw Data'!O660</f>
        <v>#DIV/0!</v>
      </c>
      <c r="O657" t="e">
        <f>'ES Raw Data'!P660</f>
        <v>#DIV/0!</v>
      </c>
      <c r="P657" t="e">
        <f>'ES Raw Data'!Q660</f>
        <v>#DIV/0!</v>
      </c>
      <c r="Q657" t="e">
        <f>'ES Raw Data'!R660</f>
        <v>#DIV/0!</v>
      </c>
      <c r="R657" t="e">
        <f>'ES Raw Data'!S660</f>
        <v>#DIV/0!</v>
      </c>
      <c r="S657" t="e">
        <f>'ES Raw Data'!T660</f>
        <v>#DIV/0!</v>
      </c>
      <c r="T657" t="e">
        <f>'ES Raw Data'!U660</f>
        <v>#DIV/0!</v>
      </c>
      <c r="U657" t="e">
        <f>'ES Raw Data'!V660</f>
        <v>#DIV/0!</v>
      </c>
      <c r="V657" t="e">
        <f>'ES Raw Data'!W660</f>
        <v>#DIV/0!</v>
      </c>
    </row>
    <row r="658" spans="1:22">
      <c r="A658">
        <f>'ES Data Entry'!D659</f>
        <v>0</v>
      </c>
      <c r="B658">
        <f>'ES Data Entry'!E659</f>
        <v>0</v>
      </c>
      <c r="C658">
        <f>'ES Data Entry'!F659</f>
        <v>0</v>
      </c>
      <c r="D658" s="180" t="e">
        <f>'ES Data Entry'!#REF!</f>
        <v>#REF!</v>
      </c>
      <c r="E658" t="str" cm="1">
        <f t="array" ref="E658">_xlfn.IFS('ES Data Entry'!G659=0,"Kindergarten",'ES Data Entry'!G659=1,"1st Grade",'ES Data Entry'!G659=2,"2nd Grade",'ES Data Entry'!G659=3,"3rd Grade",'ES Data Entry'!G659=4,"4th Grade",'ES Data Entry'!G659=5,"5th Grade")</f>
        <v>Kindergarten</v>
      </c>
      <c r="F658" t="e">
        <f>'ES Data Entry'!#REF!</f>
        <v>#REF!</v>
      </c>
      <c r="G658" t="e" cm="1">
        <f t="array" ref="G658">_xlfn.IFS('ES Data Entry'!L659=2, "Virtual", 'ES Data Entry'!L659=1, "In-person",'ES Data Entry'!L659=3, "Hybrid")</f>
        <v>#N/A</v>
      </c>
      <c r="H658" t="e" cm="1">
        <f t="array" ref="H658">_xlfn.IFS('ES Data Entry'!H659= 1, "American Indian/Alaskan Native", 'ES Data Entry'!H659= 2, "Asian", 'ES Data Entry'!H659= 3, "Native Hawaiian/Pacific Islander", 'ES Data Entry'!H659= 4, "Black/African American",'ES Data Entry'!H659= 5,  "White", 'ES Data Entry'!H659= 6, "Other", 'ES Data Entry'!H659= 7, "Two races or more", 'ES Data Entry'!H659= 8, "Unknown")</f>
        <v>#N/A</v>
      </c>
      <c r="I658" t="e" cm="1">
        <f t="array" ref="I658">_xlfn.IFS('ES Data Entry'!I659=1, "Hispanic/Latino", 'ES Data Entry'!I659=2, "Not Hispanic/Latino", 'ES Data Entry'!I659=3, "Other")</f>
        <v>#N/A</v>
      </c>
      <c r="J658" t="e" cm="1">
        <f t="array" ref="J658">_xlfn.IFS('ES Data Entry'!J659= 1, "Male", 'ES Data Entry'!J659= 2, "Female", 'ES Data Entry'!J659= 3, "Transgender Male", 'ES Data Entry'!J659= 4, "Transgender Female",'ES Data Entry'!J659= 5, "Non-binary", 'ES Data Entry'!J659= 6, "Other", 'ES Data Entry'!J659= 7, "Unknown")</f>
        <v>#N/A</v>
      </c>
      <c r="K658" s="180">
        <f>'ES Data Entry'!K659</f>
        <v>0</v>
      </c>
      <c r="L658" s="291" t="e">
        <f>'ES Data Entry'!#REF!</f>
        <v>#REF!</v>
      </c>
      <c r="M658" t="e">
        <f>'ES Raw Data'!N661</f>
        <v>#DIV/0!</v>
      </c>
      <c r="N658" t="e">
        <f>'ES Raw Data'!O661</f>
        <v>#DIV/0!</v>
      </c>
      <c r="O658" t="e">
        <f>'ES Raw Data'!P661</f>
        <v>#DIV/0!</v>
      </c>
      <c r="P658" t="e">
        <f>'ES Raw Data'!Q661</f>
        <v>#DIV/0!</v>
      </c>
      <c r="Q658" t="e">
        <f>'ES Raw Data'!R661</f>
        <v>#DIV/0!</v>
      </c>
      <c r="R658" t="e">
        <f>'ES Raw Data'!S661</f>
        <v>#DIV/0!</v>
      </c>
      <c r="S658" t="e">
        <f>'ES Raw Data'!T661</f>
        <v>#DIV/0!</v>
      </c>
      <c r="T658" t="e">
        <f>'ES Raw Data'!U661</f>
        <v>#DIV/0!</v>
      </c>
      <c r="U658" t="e">
        <f>'ES Raw Data'!V661</f>
        <v>#DIV/0!</v>
      </c>
      <c r="V658" t="e">
        <f>'ES Raw Data'!W661</f>
        <v>#DIV/0!</v>
      </c>
    </row>
    <row r="659" spans="1:22">
      <c r="A659">
        <f>'ES Data Entry'!D660</f>
        <v>0</v>
      </c>
      <c r="B659">
        <f>'ES Data Entry'!E660</f>
        <v>0</v>
      </c>
      <c r="C659">
        <f>'ES Data Entry'!F660</f>
        <v>0</v>
      </c>
      <c r="D659" s="180" t="e">
        <f>'ES Data Entry'!#REF!</f>
        <v>#REF!</v>
      </c>
      <c r="E659" t="str" cm="1">
        <f t="array" ref="E659">_xlfn.IFS('ES Data Entry'!G660=0,"Kindergarten",'ES Data Entry'!G660=1,"1st Grade",'ES Data Entry'!G660=2,"2nd Grade",'ES Data Entry'!G660=3,"3rd Grade",'ES Data Entry'!G660=4,"4th Grade",'ES Data Entry'!G660=5,"5th Grade")</f>
        <v>Kindergarten</v>
      </c>
      <c r="F659" t="e">
        <f>'ES Data Entry'!#REF!</f>
        <v>#REF!</v>
      </c>
      <c r="G659" t="e" cm="1">
        <f t="array" ref="G659">_xlfn.IFS('ES Data Entry'!L660=2, "Virtual", 'ES Data Entry'!L660=1, "In-person",'ES Data Entry'!L660=3, "Hybrid")</f>
        <v>#N/A</v>
      </c>
      <c r="H659" t="e" cm="1">
        <f t="array" ref="H659">_xlfn.IFS('ES Data Entry'!H660= 1, "American Indian/Alaskan Native", 'ES Data Entry'!H660= 2, "Asian", 'ES Data Entry'!H660= 3, "Native Hawaiian/Pacific Islander", 'ES Data Entry'!H660= 4, "Black/African American",'ES Data Entry'!H660= 5,  "White", 'ES Data Entry'!H660= 6, "Other", 'ES Data Entry'!H660= 7, "Two races or more", 'ES Data Entry'!H660= 8, "Unknown")</f>
        <v>#N/A</v>
      </c>
      <c r="I659" t="e" cm="1">
        <f t="array" ref="I659">_xlfn.IFS('ES Data Entry'!I660=1, "Hispanic/Latino", 'ES Data Entry'!I660=2, "Not Hispanic/Latino", 'ES Data Entry'!I660=3, "Other")</f>
        <v>#N/A</v>
      </c>
      <c r="J659" t="e" cm="1">
        <f t="array" ref="J659">_xlfn.IFS('ES Data Entry'!J660= 1, "Male", 'ES Data Entry'!J660= 2, "Female", 'ES Data Entry'!J660= 3, "Transgender Male", 'ES Data Entry'!J660= 4, "Transgender Female",'ES Data Entry'!J660= 5, "Non-binary", 'ES Data Entry'!J660= 6, "Other", 'ES Data Entry'!J660= 7, "Unknown")</f>
        <v>#N/A</v>
      </c>
      <c r="K659" s="180">
        <f>'ES Data Entry'!K660</f>
        <v>0</v>
      </c>
      <c r="L659" s="291" t="e">
        <f>'ES Data Entry'!#REF!</f>
        <v>#REF!</v>
      </c>
      <c r="M659" t="e">
        <f>'ES Raw Data'!N662</f>
        <v>#DIV/0!</v>
      </c>
      <c r="N659" t="e">
        <f>'ES Raw Data'!O662</f>
        <v>#DIV/0!</v>
      </c>
      <c r="O659" t="e">
        <f>'ES Raw Data'!P662</f>
        <v>#DIV/0!</v>
      </c>
      <c r="P659" t="e">
        <f>'ES Raw Data'!Q662</f>
        <v>#DIV/0!</v>
      </c>
      <c r="Q659" t="e">
        <f>'ES Raw Data'!R662</f>
        <v>#DIV/0!</v>
      </c>
      <c r="R659" t="e">
        <f>'ES Raw Data'!S662</f>
        <v>#DIV/0!</v>
      </c>
      <c r="S659" t="e">
        <f>'ES Raw Data'!T662</f>
        <v>#DIV/0!</v>
      </c>
      <c r="T659" t="e">
        <f>'ES Raw Data'!U662</f>
        <v>#DIV/0!</v>
      </c>
      <c r="U659" t="e">
        <f>'ES Raw Data'!V662</f>
        <v>#DIV/0!</v>
      </c>
      <c r="V659" t="e">
        <f>'ES Raw Data'!W662</f>
        <v>#DIV/0!</v>
      </c>
    </row>
    <row r="660" spans="1:22">
      <c r="A660">
        <f>'ES Data Entry'!D661</f>
        <v>0</v>
      </c>
      <c r="B660">
        <f>'ES Data Entry'!E661</f>
        <v>0</v>
      </c>
      <c r="C660">
        <f>'ES Data Entry'!F661</f>
        <v>0</v>
      </c>
      <c r="D660" s="180" t="e">
        <f>'ES Data Entry'!#REF!</f>
        <v>#REF!</v>
      </c>
      <c r="E660" t="str" cm="1">
        <f t="array" ref="E660">_xlfn.IFS('ES Data Entry'!G661=0,"Kindergarten",'ES Data Entry'!G661=1,"1st Grade",'ES Data Entry'!G661=2,"2nd Grade",'ES Data Entry'!G661=3,"3rd Grade",'ES Data Entry'!G661=4,"4th Grade",'ES Data Entry'!G661=5,"5th Grade")</f>
        <v>Kindergarten</v>
      </c>
      <c r="F660" t="e">
        <f>'ES Data Entry'!#REF!</f>
        <v>#REF!</v>
      </c>
      <c r="G660" t="e" cm="1">
        <f t="array" ref="G660">_xlfn.IFS('ES Data Entry'!L661=2, "Virtual", 'ES Data Entry'!L661=1, "In-person",'ES Data Entry'!L661=3, "Hybrid")</f>
        <v>#N/A</v>
      </c>
      <c r="H660" t="e" cm="1">
        <f t="array" ref="H660">_xlfn.IFS('ES Data Entry'!H661= 1, "American Indian/Alaskan Native", 'ES Data Entry'!H661= 2, "Asian", 'ES Data Entry'!H661= 3, "Native Hawaiian/Pacific Islander", 'ES Data Entry'!H661= 4, "Black/African American",'ES Data Entry'!H661= 5,  "White", 'ES Data Entry'!H661= 6, "Other", 'ES Data Entry'!H661= 7, "Two races or more", 'ES Data Entry'!H661= 8, "Unknown")</f>
        <v>#N/A</v>
      </c>
      <c r="I660" t="e" cm="1">
        <f t="array" ref="I660">_xlfn.IFS('ES Data Entry'!I661=1, "Hispanic/Latino", 'ES Data Entry'!I661=2, "Not Hispanic/Latino", 'ES Data Entry'!I661=3, "Other")</f>
        <v>#N/A</v>
      </c>
      <c r="J660" t="e" cm="1">
        <f t="array" ref="J660">_xlfn.IFS('ES Data Entry'!J661= 1, "Male", 'ES Data Entry'!J661= 2, "Female", 'ES Data Entry'!J661= 3, "Transgender Male", 'ES Data Entry'!J661= 4, "Transgender Female",'ES Data Entry'!J661= 5, "Non-binary", 'ES Data Entry'!J661= 6, "Other", 'ES Data Entry'!J661= 7, "Unknown")</f>
        <v>#N/A</v>
      </c>
      <c r="K660" s="180">
        <f>'ES Data Entry'!K661</f>
        <v>0</v>
      </c>
      <c r="L660" s="291" t="e">
        <f>'ES Data Entry'!#REF!</f>
        <v>#REF!</v>
      </c>
      <c r="M660" t="e">
        <f>'ES Raw Data'!N663</f>
        <v>#DIV/0!</v>
      </c>
      <c r="N660" t="e">
        <f>'ES Raw Data'!O663</f>
        <v>#DIV/0!</v>
      </c>
      <c r="O660" t="e">
        <f>'ES Raw Data'!P663</f>
        <v>#DIV/0!</v>
      </c>
      <c r="P660" t="e">
        <f>'ES Raw Data'!Q663</f>
        <v>#DIV/0!</v>
      </c>
      <c r="Q660" t="e">
        <f>'ES Raw Data'!R663</f>
        <v>#DIV/0!</v>
      </c>
      <c r="R660" t="e">
        <f>'ES Raw Data'!S663</f>
        <v>#DIV/0!</v>
      </c>
      <c r="S660" t="e">
        <f>'ES Raw Data'!T663</f>
        <v>#DIV/0!</v>
      </c>
      <c r="T660" t="e">
        <f>'ES Raw Data'!U663</f>
        <v>#DIV/0!</v>
      </c>
      <c r="U660" t="e">
        <f>'ES Raw Data'!V663</f>
        <v>#DIV/0!</v>
      </c>
      <c r="V660" t="e">
        <f>'ES Raw Data'!W663</f>
        <v>#DIV/0!</v>
      </c>
    </row>
    <row r="661" spans="1:22">
      <c r="A661">
        <f>'ES Data Entry'!D662</f>
        <v>0</v>
      </c>
      <c r="B661">
        <f>'ES Data Entry'!E662</f>
        <v>0</v>
      </c>
      <c r="C661">
        <f>'ES Data Entry'!F662</f>
        <v>0</v>
      </c>
      <c r="D661" s="180" t="e">
        <f>'ES Data Entry'!#REF!</f>
        <v>#REF!</v>
      </c>
      <c r="E661" t="str" cm="1">
        <f t="array" ref="E661">_xlfn.IFS('ES Data Entry'!G662=0,"Kindergarten",'ES Data Entry'!G662=1,"1st Grade",'ES Data Entry'!G662=2,"2nd Grade",'ES Data Entry'!G662=3,"3rd Grade",'ES Data Entry'!G662=4,"4th Grade",'ES Data Entry'!G662=5,"5th Grade")</f>
        <v>Kindergarten</v>
      </c>
      <c r="F661" t="e">
        <f>'ES Data Entry'!#REF!</f>
        <v>#REF!</v>
      </c>
      <c r="G661" t="e" cm="1">
        <f t="array" ref="G661">_xlfn.IFS('ES Data Entry'!L662=2, "Virtual", 'ES Data Entry'!L662=1, "In-person",'ES Data Entry'!L662=3, "Hybrid")</f>
        <v>#N/A</v>
      </c>
      <c r="H661" t="e" cm="1">
        <f t="array" ref="H661">_xlfn.IFS('ES Data Entry'!H662= 1, "American Indian/Alaskan Native", 'ES Data Entry'!H662= 2, "Asian", 'ES Data Entry'!H662= 3, "Native Hawaiian/Pacific Islander", 'ES Data Entry'!H662= 4, "Black/African American",'ES Data Entry'!H662= 5,  "White", 'ES Data Entry'!H662= 6, "Other", 'ES Data Entry'!H662= 7, "Two races or more", 'ES Data Entry'!H662= 8, "Unknown")</f>
        <v>#N/A</v>
      </c>
      <c r="I661" t="e" cm="1">
        <f t="array" ref="I661">_xlfn.IFS('ES Data Entry'!I662=1, "Hispanic/Latino", 'ES Data Entry'!I662=2, "Not Hispanic/Latino", 'ES Data Entry'!I662=3, "Other")</f>
        <v>#N/A</v>
      </c>
      <c r="J661" t="e" cm="1">
        <f t="array" ref="J661">_xlfn.IFS('ES Data Entry'!J662= 1, "Male", 'ES Data Entry'!J662= 2, "Female", 'ES Data Entry'!J662= 3, "Transgender Male", 'ES Data Entry'!J662= 4, "Transgender Female",'ES Data Entry'!J662= 5, "Non-binary", 'ES Data Entry'!J662= 6, "Other", 'ES Data Entry'!J662= 7, "Unknown")</f>
        <v>#N/A</v>
      </c>
      <c r="K661" s="180">
        <f>'ES Data Entry'!K662</f>
        <v>0</v>
      </c>
      <c r="L661" s="291" t="e">
        <f>'ES Data Entry'!#REF!</f>
        <v>#REF!</v>
      </c>
      <c r="M661" t="e">
        <f>'ES Raw Data'!N664</f>
        <v>#DIV/0!</v>
      </c>
      <c r="N661" t="e">
        <f>'ES Raw Data'!O664</f>
        <v>#DIV/0!</v>
      </c>
      <c r="O661" t="e">
        <f>'ES Raw Data'!P664</f>
        <v>#DIV/0!</v>
      </c>
      <c r="P661" t="e">
        <f>'ES Raw Data'!Q664</f>
        <v>#DIV/0!</v>
      </c>
      <c r="Q661" t="e">
        <f>'ES Raw Data'!R664</f>
        <v>#DIV/0!</v>
      </c>
      <c r="R661" t="e">
        <f>'ES Raw Data'!S664</f>
        <v>#DIV/0!</v>
      </c>
      <c r="S661" t="e">
        <f>'ES Raw Data'!T664</f>
        <v>#DIV/0!</v>
      </c>
      <c r="T661" t="e">
        <f>'ES Raw Data'!U664</f>
        <v>#DIV/0!</v>
      </c>
      <c r="U661" t="e">
        <f>'ES Raw Data'!V664</f>
        <v>#DIV/0!</v>
      </c>
      <c r="V661" t="e">
        <f>'ES Raw Data'!W664</f>
        <v>#DIV/0!</v>
      </c>
    </row>
    <row r="662" spans="1:22">
      <c r="A662">
        <f>'ES Data Entry'!D663</f>
        <v>0</v>
      </c>
      <c r="B662">
        <f>'ES Data Entry'!E663</f>
        <v>0</v>
      </c>
      <c r="C662">
        <f>'ES Data Entry'!F663</f>
        <v>0</v>
      </c>
      <c r="D662" s="180" t="e">
        <f>'ES Data Entry'!#REF!</f>
        <v>#REF!</v>
      </c>
      <c r="E662" t="str" cm="1">
        <f t="array" ref="E662">_xlfn.IFS('ES Data Entry'!G663=0,"Kindergarten",'ES Data Entry'!G663=1,"1st Grade",'ES Data Entry'!G663=2,"2nd Grade",'ES Data Entry'!G663=3,"3rd Grade",'ES Data Entry'!G663=4,"4th Grade",'ES Data Entry'!G663=5,"5th Grade")</f>
        <v>Kindergarten</v>
      </c>
      <c r="F662" t="e">
        <f>'ES Data Entry'!#REF!</f>
        <v>#REF!</v>
      </c>
      <c r="G662" t="e" cm="1">
        <f t="array" ref="G662">_xlfn.IFS('ES Data Entry'!L663=2, "Virtual", 'ES Data Entry'!L663=1, "In-person",'ES Data Entry'!L663=3, "Hybrid")</f>
        <v>#N/A</v>
      </c>
      <c r="H662" t="e" cm="1">
        <f t="array" ref="H662">_xlfn.IFS('ES Data Entry'!H663= 1, "American Indian/Alaskan Native", 'ES Data Entry'!H663= 2, "Asian", 'ES Data Entry'!H663= 3, "Native Hawaiian/Pacific Islander", 'ES Data Entry'!H663= 4, "Black/African American",'ES Data Entry'!H663= 5,  "White", 'ES Data Entry'!H663= 6, "Other", 'ES Data Entry'!H663= 7, "Two races or more", 'ES Data Entry'!H663= 8, "Unknown")</f>
        <v>#N/A</v>
      </c>
      <c r="I662" t="e" cm="1">
        <f t="array" ref="I662">_xlfn.IFS('ES Data Entry'!I663=1, "Hispanic/Latino", 'ES Data Entry'!I663=2, "Not Hispanic/Latino", 'ES Data Entry'!I663=3, "Other")</f>
        <v>#N/A</v>
      </c>
      <c r="J662" t="e" cm="1">
        <f t="array" ref="J662">_xlfn.IFS('ES Data Entry'!J663= 1, "Male", 'ES Data Entry'!J663= 2, "Female", 'ES Data Entry'!J663= 3, "Transgender Male", 'ES Data Entry'!J663= 4, "Transgender Female",'ES Data Entry'!J663= 5, "Non-binary", 'ES Data Entry'!J663= 6, "Other", 'ES Data Entry'!J663= 7, "Unknown")</f>
        <v>#N/A</v>
      </c>
      <c r="K662" s="180">
        <f>'ES Data Entry'!K663</f>
        <v>0</v>
      </c>
      <c r="L662" s="291" t="e">
        <f>'ES Data Entry'!#REF!</f>
        <v>#REF!</v>
      </c>
      <c r="M662" t="e">
        <f>'ES Raw Data'!N665</f>
        <v>#DIV/0!</v>
      </c>
      <c r="N662" t="e">
        <f>'ES Raw Data'!O665</f>
        <v>#DIV/0!</v>
      </c>
      <c r="O662" t="e">
        <f>'ES Raw Data'!P665</f>
        <v>#DIV/0!</v>
      </c>
      <c r="P662" t="e">
        <f>'ES Raw Data'!Q665</f>
        <v>#DIV/0!</v>
      </c>
      <c r="Q662" t="e">
        <f>'ES Raw Data'!R665</f>
        <v>#DIV/0!</v>
      </c>
      <c r="R662" t="e">
        <f>'ES Raw Data'!S665</f>
        <v>#DIV/0!</v>
      </c>
      <c r="S662" t="e">
        <f>'ES Raw Data'!T665</f>
        <v>#DIV/0!</v>
      </c>
      <c r="T662" t="e">
        <f>'ES Raw Data'!U665</f>
        <v>#DIV/0!</v>
      </c>
      <c r="U662" t="e">
        <f>'ES Raw Data'!V665</f>
        <v>#DIV/0!</v>
      </c>
      <c r="V662" t="e">
        <f>'ES Raw Data'!W665</f>
        <v>#DIV/0!</v>
      </c>
    </row>
    <row r="663" spans="1:22">
      <c r="A663">
        <f>'ES Data Entry'!D664</f>
        <v>0</v>
      </c>
      <c r="B663">
        <f>'ES Data Entry'!E664</f>
        <v>0</v>
      </c>
      <c r="C663">
        <f>'ES Data Entry'!F664</f>
        <v>0</v>
      </c>
      <c r="D663" s="180" t="e">
        <f>'ES Data Entry'!#REF!</f>
        <v>#REF!</v>
      </c>
      <c r="E663" t="str" cm="1">
        <f t="array" ref="E663">_xlfn.IFS('ES Data Entry'!G664=0,"Kindergarten",'ES Data Entry'!G664=1,"1st Grade",'ES Data Entry'!G664=2,"2nd Grade",'ES Data Entry'!G664=3,"3rd Grade",'ES Data Entry'!G664=4,"4th Grade",'ES Data Entry'!G664=5,"5th Grade")</f>
        <v>Kindergarten</v>
      </c>
      <c r="F663" t="e">
        <f>'ES Data Entry'!#REF!</f>
        <v>#REF!</v>
      </c>
      <c r="G663" t="e" cm="1">
        <f t="array" ref="G663">_xlfn.IFS('ES Data Entry'!L664=2, "Virtual", 'ES Data Entry'!L664=1, "In-person",'ES Data Entry'!L664=3, "Hybrid")</f>
        <v>#N/A</v>
      </c>
      <c r="H663" t="e" cm="1">
        <f t="array" ref="H663">_xlfn.IFS('ES Data Entry'!H664= 1, "American Indian/Alaskan Native", 'ES Data Entry'!H664= 2, "Asian", 'ES Data Entry'!H664= 3, "Native Hawaiian/Pacific Islander", 'ES Data Entry'!H664= 4, "Black/African American",'ES Data Entry'!H664= 5,  "White", 'ES Data Entry'!H664= 6, "Other", 'ES Data Entry'!H664= 7, "Two races or more", 'ES Data Entry'!H664= 8, "Unknown")</f>
        <v>#N/A</v>
      </c>
      <c r="I663" t="e" cm="1">
        <f t="array" ref="I663">_xlfn.IFS('ES Data Entry'!I664=1, "Hispanic/Latino", 'ES Data Entry'!I664=2, "Not Hispanic/Latino", 'ES Data Entry'!I664=3, "Other")</f>
        <v>#N/A</v>
      </c>
      <c r="J663" t="e" cm="1">
        <f t="array" ref="J663">_xlfn.IFS('ES Data Entry'!J664= 1, "Male", 'ES Data Entry'!J664= 2, "Female", 'ES Data Entry'!J664= 3, "Transgender Male", 'ES Data Entry'!J664= 4, "Transgender Female",'ES Data Entry'!J664= 5, "Non-binary", 'ES Data Entry'!J664= 6, "Other", 'ES Data Entry'!J664= 7, "Unknown")</f>
        <v>#N/A</v>
      </c>
      <c r="K663" s="180">
        <f>'ES Data Entry'!K664</f>
        <v>0</v>
      </c>
      <c r="L663" s="291" t="e">
        <f>'ES Data Entry'!#REF!</f>
        <v>#REF!</v>
      </c>
      <c r="M663" t="e">
        <f>'ES Raw Data'!N666</f>
        <v>#DIV/0!</v>
      </c>
      <c r="N663" t="e">
        <f>'ES Raw Data'!O666</f>
        <v>#DIV/0!</v>
      </c>
      <c r="O663" t="e">
        <f>'ES Raw Data'!P666</f>
        <v>#DIV/0!</v>
      </c>
      <c r="P663" t="e">
        <f>'ES Raw Data'!Q666</f>
        <v>#DIV/0!</v>
      </c>
      <c r="Q663" t="e">
        <f>'ES Raw Data'!R666</f>
        <v>#DIV/0!</v>
      </c>
      <c r="R663" t="e">
        <f>'ES Raw Data'!S666</f>
        <v>#DIV/0!</v>
      </c>
      <c r="S663" t="e">
        <f>'ES Raw Data'!T666</f>
        <v>#DIV/0!</v>
      </c>
      <c r="T663" t="e">
        <f>'ES Raw Data'!U666</f>
        <v>#DIV/0!</v>
      </c>
      <c r="U663" t="e">
        <f>'ES Raw Data'!V666</f>
        <v>#DIV/0!</v>
      </c>
      <c r="V663" t="e">
        <f>'ES Raw Data'!W666</f>
        <v>#DIV/0!</v>
      </c>
    </row>
    <row r="664" spans="1:22">
      <c r="A664">
        <f>'ES Data Entry'!D665</f>
        <v>0</v>
      </c>
      <c r="B664">
        <f>'ES Data Entry'!E665</f>
        <v>0</v>
      </c>
      <c r="C664">
        <f>'ES Data Entry'!F665</f>
        <v>0</v>
      </c>
      <c r="D664" s="180" t="e">
        <f>'ES Data Entry'!#REF!</f>
        <v>#REF!</v>
      </c>
      <c r="E664" t="str" cm="1">
        <f t="array" ref="E664">_xlfn.IFS('ES Data Entry'!G665=0,"Kindergarten",'ES Data Entry'!G665=1,"1st Grade",'ES Data Entry'!G665=2,"2nd Grade",'ES Data Entry'!G665=3,"3rd Grade",'ES Data Entry'!G665=4,"4th Grade",'ES Data Entry'!G665=5,"5th Grade")</f>
        <v>Kindergarten</v>
      </c>
      <c r="F664" t="e">
        <f>'ES Data Entry'!#REF!</f>
        <v>#REF!</v>
      </c>
      <c r="G664" t="e" cm="1">
        <f t="array" ref="G664">_xlfn.IFS('ES Data Entry'!L665=2, "Virtual", 'ES Data Entry'!L665=1, "In-person",'ES Data Entry'!L665=3, "Hybrid")</f>
        <v>#N/A</v>
      </c>
      <c r="H664" t="e" cm="1">
        <f t="array" ref="H664">_xlfn.IFS('ES Data Entry'!H665= 1, "American Indian/Alaskan Native", 'ES Data Entry'!H665= 2, "Asian", 'ES Data Entry'!H665= 3, "Native Hawaiian/Pacific Islander", 'ES Data Entry'!H665= 4, "Black/African American",'ES Data Entry'!H665= 5,  "White", 'ES Data Entry'!H665= 6, "Other", 'ES Data Entry'!H665= 7, "Two races or more", 'ES Data Entry'!H665= 8, "Unknown")</f>
        <v>#N/A</v>
      </c>
      <c r="I664" t="e" cm="1">
        <f t="array" ref="I664">_xlfn.IFS('ES Data Entry'!I665=1, "Hispanic/Latino", 'ES Data Entry'!I665=2, "Not Hispanic/Latino", 'ES Data Entry'!I665=3, "Other")</f>
        <v>#N/A</v>
      </c>
      <c r="J664" t="e" cm="1">
        <f t="array" ref="J664">_xlfn.IFS('ES Data Entry'!J665= 1, "Male", 'ES Data Entry'!J665= 2, "Female", 'ES Data Entry'!J665= 3, "Transgender Male", 'ES Data Entry'!J665= 4, "Transgender Female",'ES Data Entry'!J665= 5, "Non-binary", 'ES Data Entry'!J665= 6, "Other", 'ES Data Entry'!J665= 7, "Unknown")</f>
        <v>#N/A</v>
      </c>
      <c r="K664" s="180">
        <f>'ES Data Entry'!K665</f>
        <v>0</v>
      </c>
      <c r="L664" s="291" t="e">
        <f>'ES Data Entry'!#REF!</f>
        <v>#REF!</v>
      </c>
      <c r="M664" t="e">
        <f>'ES Raw Data'!N667</f>
        <v>#DIV/0!</v>
      </c>
      <c r="N664" t="e">
        <f>'ES Raw Data'!O667</f>
        <v>#DIV/0!</v>
      </c>
      <c r="O664" t="e">
        <f>'ES Raw Data'!P667</f>
        <v>#DIV/0!</v>
      </c>
      <c r="P664" t="e">
        <f>'ES Raw Data'!Q667</f>
        <v>#DIV/0!</v>
      </c>
      <c r="Q664" t="e">
        <f>'ES Raw Data'!R667</f>
        <v>#DIV/0!</v>
      </c>
      <c r="R664" t="e">
        <f>'ES Raw Data'!S667</f>
        <v>#DIV/0!</v>
      </c>
      <c r="S664" t="e">
        <f>'ES Raw Data'!T667</f>
        <v>#DIV/0!</v>
      </c>
      <c r="T664" t="e">
        <f>'ES Raw Data'!U667</f>
        <v>#DIV/0!</v>
      </c>
      <c r="U664" t="e">
        <f>'ES Raw Data'!V667</f>
        <v>#DIV/0!</v>
      </c>
      <c r="V664" t="e">
        <f>'ES Raw Data'!W667</f>
        <v>#DIV/0!</v>
      </c>
    </row>
    <row r="665" spans="1:22">
      <c r="A665">
        <f>'ES Data Entry'!D666</f>
        <v>0</v>
      </c>
      <c r="B665">
        <f>'ES Data Entry'!E666</f>
        <v>0</v>
      </c>
      <c r="C665">
        <f>'ES Data Entry'!F666</f>
        <v>0</v>
      </c>
      <c r="D665" s="180" t="e">
        <f>'ES Data Entry'!#REF!</f>
        <v>#REF!</v>
      </c>
      <c r="E665" t="str" cm="1">
        <f t="array" ref="E665">_xlfn.IFS('ES Data Entry'!G666=0,"Kindergarten",'ES Data Entry'!G666=1,"1st Grade",'ES Data Entry'!G666=2,"2nd Grade",'ES Data Entry'!G666=3,"3rd Grade",'ES Data Entry'!G666=4,"4th Grade",'ES Data Entry'!G666=5,"5th Grade")</f>
        <v>Kindergarten</v>
      </c>
      <c r="F665" t="e">
        <f>'ES Data Entry'!#REF!</f>
        <v>#REF!</v>
      </c>
      <c r="G665" t="e" cm="1">
        <f t="array" ref="G665">_xlfn.IFS('ES Data Entry'!L666=2, "Virtual", 'ES Data Entry'!L666=1, "In-person",'ES Data Entry'!L666=3, "Hybrid")</f>
        <v>#N/A</v>
      </c>
      <c r="H665" t="e" cm="1">
        <f t="array" ref="H665">_xlfn.IFS('ES Data Entry'!H666= 1, "American Indian/Alaskan Native", 'ES Data Entry'!H666= 2, "Asian", 'ES Data Entry'!H666= 3, "Native Hawaiian/Pacific Islander", 'ES Data Entry'!H666= 4, "Black/African American",'ES Data Entry'!H666= 5,  "White", 'ES Data Entry'!H666= 6, "Other", 'ES Data Entry'!H666= 7, "Two races or more", 'ES Data Entry'!H666= 8, "Unknown")</f>
        <v>#N/A</v>
      </c>
      <c r="I665" t="e" cm="1">
        <f t="array" ref="I665">_xlfn.IFS('ES Data Entry'!I666=1, "Hispanic/Latino", 'ES Data Entry'!I666=2, "Not Hispanic/Latino", 'ES Data Entry'!I666=3, "Other")</f>
        <v>#N/A</v>
      </c>
      <c r="J665" t="e" cm="1">
        <f t="array" ref="J665">_xlfn.IFS('ES Data Entry'!J666= 1, "Male", 'ES Data Entry'!J666= 2, "Female", 'ES Data Entry'!J666= 3, "Transgender Male", 'ES Data Entry'!J666= 4, "Transgender Female",'ES Data Entry'!J666= 5, "Non-binary", 'ES Data Entry'!J666= 6, "Other", 'ES Data Entry'!J666= 7, "Unknown")</f>
        <v>#N/A</v>
      </c>
      <c r="K665" s="180">
        <f>'ES Data Entry'!K666</f>
        <v>0</v>
      </c>
      <c r="L665" s="291" t="e">
        <f>'ES Data Entry'!#REF!</f>
        <v>#REF!</v>
      </c>
      <c r="M665" t="e">
        <f>'ES Raw Data'!N668</f>
        <v>#DIV/0!</v>
      </c>
      <c r="N665" t="e">
        <f>'ES Raw Data'!O668</f>
        <v>#DIV/0!</v>
      </c>
      <c r="O665" t="e">
        <f>'ES Raw Data'!P668</f>
        <v>#DIV/0!</v>
      </c>
      <c r="P665" t="e">
        <f>'ES Raw Data'!Q668</f>
        <v>#DIV/0!</v>
      </c>
      <c r="Q665" t="e">
        <f>'ES Raw Data'!R668</f>
        <v>#DIV/0!</v>
      </c>
      <c r="R665" t="e">
        <f>'ES Raw Data'!S668</f>
        <v>#DIV/0!</v>
      </c>
      <c r="S665" t="e">
        <f>'ES Raw Data'!T668</f>
        <v>#DIV/0!</v>
      </c>
      <c r="T665" t="e">
        <f>'ES Raw Data'!U668</f>
        <v>#DIV/0!</v>
      </c>
      <c r="U665" t="e">
        <f>'ES Raw Data'!V668</f>
        <v>#DIV/0!</v>
      </c>
      <c r="V665" t="e">
        <f>'ES Raw Data'!W668</f>
        <v>#DIV/0!</v>
      </c>
    </row>
    <row r="666" spans="1:22">
      <c r="A666">
        <f>'ES Data Entry'!D667</f>
        <v>0</v>
      </c>
      <c r="B666">
        <f>'ES Data Entry'!E667</f>
        <v>0</v>
      </c>
      <c r="C666">
        <f>'ES Data Entry'!F667</f>
        <v>0</v>
      </c>
      <c r="D666" s="180" t="e">
        <f>'ES Data Entry'!#REF!</f>
        <v>#REF!</v>
      </c>
      <c r="E666" t="str" cm="1">
        <f t="array" ref="E666">_xlfn.IFS('ES Data Entry'!G667=0,"Kindergarten",'ES Data Entry'!G667=1,"1st Grade",'ES Data Entry'!G667=2,"2nd Grade",'ES Data Entry'!G667=3,"3rd Grade",'ES Data Entry'!G667=4,"4th Grade",'ES Data Entry'!G667=5,"5th Grade")</f>
        <v>Kindergarten</v>
      </c>
      <c r="F666" t="e">
        <f>'ES Data Entry'!#REF!</f>
        <v>#REF!</v>
      </c>
      <c r="G666" t="e" cm="1">
        <f t="array" ref="G666">_xlfn.IFS('ES Data Entry'!L667=2, "Virtual", 'ES Data Entry'!L667=1, "In-person",'ES Data Entry'!L667=3, "Hybrid")</f>
        <v>#N/A</v>
      </c>
      <c r="H666" t="e" cm="1">
        <f t="array" ref="H666">_xlfn.IFS('ES Data Entry'!H667= 1, "American Indian/Alaskan Native", 'ES Data Entry'!H667= 2, "Asian", 'ES Data Entry'!H667= 3, "Native Hawaiian/Pacific Islander", 'ES Data Entry'!H667= 4, "Black/African American",'ES Data Entry'!H667= 5,  "White", 'ES Data Entry'!H667= 6, "Other", 'ES Data Entry'!H667= 7, "Two races or more", 'ES Data Entry'!H667= 8, "Unknown")</f>
        <v>#N/A</v>
      </c>
      <c r="I666" t="e" cm="1">
        <f t="array" ref="I666">_xlfn.IFS('ES Data Entry'!I667=1, "Hispanic/Latino", 'ES Data Entry'!I667=2, "Not Hispanic/Latino", 'ES Data Entry'!I667=3, "Other")</f>
        <v>#N/A</v>
      </c>
      <c r="J666" t="e" cm="1">
        <f t="array" ref="J666">_xlfn.IFS('ES Data Entry'!J667= 1, "Male", 'ES Data Entry'!J667= 2, "Female", 'ES Data Entry'!J667= 3, "Transgender Male", 'ES Data Entry'!J667= 4, "Transgender Female",'ES Data Entry'!J667= 5, "Non-binary", 'ES Data Entry'!J667= 6, "Other", 'ES Data Entry'!J667= 7, "Unknown")</f>
        <v>#N/A</v>
      </c>
      <c r="K666" s="180">
        <f>'ES Data Entry'!K667</f>
        <v>0</v>
      </c>
      <c r="L666" s="291" t="e">
        <f>'ES Data Entry'!#REF!</f>
        <v>#REF!</v>
      </c>
      <c r="M666" t="e">
        <f>'ES Raw Data'!N669</f>
        <v>#DIV/0!</v>
      </c>
      <c r="N666" t="e">
        <f>'ES Raw Data'!O669</f>
        <v>#DIV/0!</v>
      </c>
      <c r="O666" t="e">
        <f>'ES Raw Data'!P669</f>
        <v>#DIV/0!</v>
      </c>
      <c r="P666" t="e">
        <f>'ES Raw Data'!Q669</f>
        <v>#DIV/0!</v>
      </c>
      <c r="Q666" t="e">
        <f>'ES Raw Data'!R669</f>
        <v>#DIV/0!</v>
      </c>
      <c r="R666" t="e">
        <f>'ES Raw Data'!S669</f>
        <v>#DIV/0!</v>
      </c>
      <c r="S666" t="e">
        <f>'ES Raw Data'!T669</f>
        <v>#DIV/0!</v>
      </c>
      <c r="T666" t="e">
        <f>'ES Raw Data'!U669</f>
        <v>#DIV/0!</v>
      </c>
      <c r="U666" t="e">
        <f>'ES Raw Data'!V669</f>
        <v>#DIV/0!</v>
      </c>
      <c r="V666" t="e">
        <f>'ES Raw Data'!W669</f>
        <v>#DIV/0!</v>
      </c>
    </row>
    <row r="667" spans="1:22">
      <c r="A667">
        <f>'ES Data Entry'!D668</f>
        <v>0</v>
      </c>
      <c r="B667">
        <f>'ES Data Entry'!E668</f>
        <v>0</v>
      </c>
      <c r="C667">
        <f>'ES Data Entry'!F668</f>
        <v>0</v>
      </c>
      <c r="D667" s="180" t="e">
        <f>'ES Data Entry'!#REF!</f>
        <v>#REF!</v>
      </c>
      <c r="E667" t="str" cm="1">
        <f t="array" ref="E667">_xlfn.IFS('ES Data Entry'!G668=0,"Kindergarten",'ES Data Entry'!G668=1,"1st Grade",'ES Data Entry'!G668=2,"2nd Grade",'ES Data Entry'!G668=3,"3rd Grade",'ES Data Entry'!G668=4,"4th Grade",'ES Data Entry'!G668=5,"5th Grade")</f>
        <v>Kindergarten</v>
      </c>
      <c r="F667" t="e">
        <f>'ES Data Entry'!#REF!</f>
        <v>#REF!</v>
      </c>
      <c r="G667" t="e" cm="1">
        <f t="array" ref="G667">_xlfn.IFS('ES Data Entry'!L668=2, "Virtual", 'ES Data Entry'!L668=1, "In-person",'ES Data Entry'!L668=3, "Hybrid")</f>
        <v>#N/A</v>
      </c>
      <c r="H667" t="e" cm="1">
        <f t="array" ref="H667">_xlfn.IFS('ES Data Entry'!H668= 1, "American Indian/Alaskan Native", 'ES Data Entry'!H668= 2, "Asian", 'ES Data Entry'!H668= 3, "Native Hawaiian/Pacific Islander", 'ES Data Entry'!H668= 4, "Black/African American",'ES Data Entry'!H668= 5,  "White", 'ES Data Entry'!H668= 6, "Other", 'ES Data Entry'!H668= 7, "Two races or more", 'ES Data Entry'!H668= 8, "Unknown")</f>
        <v>#N/A</v>
      </c>
      <c r="I667" t="e" cm="1">
        <f t="array" ref="I667">_xlfn.IFS('ES Data Entry'!I668=1, "Hispanic/Latino", 'ES Data Entry'!I668=2, "Not Hispanic/Latino", 'ES Data Entry'!I668=3, "Other")</f>
        <v>#N/A</v>
      </c>
      <c r="J667" t="e" cm="1">
        <f t="array" ref="J667">_xlfn.IFS('ES Data Entry'!J668= 1, "Male", 'ES Data Entry'!J668= 2, "Female", 'ES Data Entry'!J668= 3, "Transgender Male", 'ES Data Entry'!J668= 4, "Transgender Female",'ES Data Entry'!J668= 5, "Non-binary", 'ES Data Entry'!J668= 6, "Other", 'ES Data Entry'!J668= 7, "Unknown")</f>
        <v>#N/A</v>
      </c>
      <c r="K667" s="180">
        <f>'ES Data Entry'!K668</f>
        <v>0</v>
      </c>
      <c r="L667" s="291" t="e">
        <f>'ES Data Entry'!#REF!</f>
        <v>#REF!</v>
      </c>
      <c r="M667" t="e">
        <f>'ES Raw Data'!N670</f>
        <v>#DIV/0!</v>
      </c>
      <c r="N667" t="e">
        <f>'ES Raw Data'!O670</f>
        <v>#DIV/0!</v>
      </c>
      <c r="O667" t="e">
        <f>'ES Raw Data'!P670</f>
        <v>#DIV/0!</v>
      </c>
      <c r="P667" t="e">
        <f>'ES Raw Data'!Q670</f>
        <v>#DIV/0!</v>
      </c>
      <c r="Q667" t="e">
        <f>'ES Raw Data'!R670</f>
        <v>#DIV/0!</v>
      </c>
      <c r="R667" t="e">
        <f>'ES Raw Data'!S670</f>
        <v>#DIV/0!</v>
      </c>
      <c r="S667" t="e">
        <f>'ES Raw Data'!T670</f>
        <v>#DIV/0!</v>
      </c>
      <c r="T667" t="e">
        <f>'ES Raw Data'!U670</f>
        <v>#DIV/0!</v>
      </c>
      <c r="U667" t="e">
        <f>'ES Raw Data'!V670</f>
        <v>#DIV/0!</v>
      </c>
      <c r="V667" t="e">
        <f>'ES Raw Data'!W670</f>
        <v>#DIV/0!</v>
      </c>
    </row>
    <row r="668" spans="1:22">
      <c r="A668">
        <f>'ES Data Entry'!D669</f>
        <v>0</v>
      </c>
      <c r="B668">
        <f>'ES Data Entry'!E669</f>
        <v>0</v>
      </c>
      <c r="C668">
        <f>'ES Data Entry'!F669</f>
        <v>0</v>
      </c>
      <c r="D668" s="180" t="e">
        <f>'ES Data Entry'!#REF!</f>
        <v>#REF!</v>
      </c>
      <c r="E668" t="str" cm="1">
        <f t="array" ref="E668">_xlfn.IFS('ES Data Entry'!G669=0,"Kindergarten",'ES Data Entry'!G669=1,"1st Grade",'ES Data Entry'!G669=2,"2nd Grade",'ES Data Entry'!G669=3,"3rd Grade",'ES Data Entry'!G669=4,"4th Grade",'ES Data Entry'!G669=5,"5th Grade")</f>
        <v>Kindergarten</v>
      </c>
      <c r="F668" t="e">
        <f>'ES Data Entry'!#REF!</f>
        <v>#REF!</v>
      </c>
      <c r="G668" t="e" cm="1">
        <f t="array" ref="G668">_xlfn.IFS('ES Data Entry'!L669=2, "Virtual", 'ES Data Entry'!L669=1, "In-person",'ES Data Entry'!L669=3, "Hybrid")</f>
        <v>#N/A</v>
      </c>
      <c r="H668" t="e" cm="1">
        <f t="array" ref="H668">_xlfn.IFS('ES Data Entry'!H669= 1, "American Indian/Alaskan Native", 'ES Data Entry'!H669= 2, "Asian", 'ES Data Entry'!H669= 3, "Native Hawaiian/Pacific Islander", 'ES Data Entry'!H669= 4, "Black/African American",'ES Data Entry'!H669= 5,  "White", 'ES Data Entry'!H669= 6, "Other", 'ES Data Entry'!H669= 7, "Two races or more", 'ES Data Entry'!H669= 8, "Unknown")</f>
        <v>#N/A</v>
      </c>
      <c r="I668" t="e" cm="1">
        <f t="array" ref="I668">_xlfn.IFS('ES Data Entry'!I669=1, "Hispanic/Latino", 'ES Data Entry'!I669=2, "Not Hispanic/Latino", 'ES Data Entry'!I669=3, "Other")</f>
        <v>#N/A</v>
      </c>
      <c r="J668" t="e" cm="1">
        <f t="array" ref="J668">_xlfn.IFS('ES Data Entry'!J669= 1, "Male", 'ES Data Entry'!J669= 2, "Female", 'ES Data Entry'!J669= 3, "Transgender Male", 'ES Data Entry'!J669= 4, "Transgender Female",'ES Data Entry'!J669= 5, "Non-binary", 'ES Data Entry'!J669= 6, "Other", 'ES Data Entry'!J669= 7, "Unknown")</f>
        <v>#N/A</v>
      </c>
      <c r="K668" s="180">
        <f>'ES Data Entry'!K669</f>
        <v>0</v>
      </c>
      <c r="L668" s="291" t="e">
        <f>'ES Data Entry'!#REF!</f>
        <v>#REF!</v>
      </c>
      <c r="M668" t="e">
        <f>'ES Raw Data'!N671</f>
        <v>#DIV/0!</v>
      </c>
      <c r="N668" t="e">
        <f>'ES Raw Data'!O671</f>
        <v>#DIV/0!</v>
      </c>
      <c r="O668" t="e">
        <f>'ES Raw Data'!P671</f>
        <v>#DIV/0!</v>
      </c>
      <c r="P668" t="e">
        <f>'ES Raw Data'!Q671</f>
        <v>#DIV/0!</v>
      </c>
      <c r="Q668" t="e">
        <f>'ES Raw Data'!R671</f>
        <v>#DIV/0!</v>
      </c>
      <c r="R668" t="e">
        <f>'ES Raw Data'!S671</f>
        <v>#DIV/0!</v>
      </c>
      <c r="S668" t="e">
        <f>'ES Raw Data'!T671</f>
        <v>#DIV/0!</v>
      </c>
      <c r="T668" t="e">
        <f>'ES Raw Data'!U671</f>
        <v>#DIV/0!</v>
      </c>
      <c r="U668" t="e">
        <f>'ES Raw Data'!V671</f>
        <v>#DIV/0!</v>
      </c>
      <c r="V668" t="e">
        <f>'ES Raw Data'!W671</f>
        <v>#DIV/0!</v>
      </c>
    </row>
    <row r="669" spans="1:22">
      <c r="A669">
        <f>'ES Data Entry'!D670</f>
        <v>0</v>
      </c>
      <c r="B669">
        <f>'ES Data Entry'!E670</f>
        <v>0</v>
      </c>
      <c r="C669">
        <f>'ES Data Entry'!F670</f>
        <v>0</v>
      </c>
      <c r="D669" s="180" t="e">
        <f>'ES Data Entry'!#REF!</f>
        <v>#REF!</v>
      </c>
      <c r="E669" t="str" cm="1">
        <f t="array" ref="E669">_xlfn.IFS('ES Data Entry'!G670=0,"Kindergarten",'ES Data Entry'!G670=1,"1st Grade",'ES Data Entry'!G670=2,"2nd Grade",'ES Data Entry'!G670=3,"3rd Grade",'ES Data Entry'!G670=4,"4th Grade",'ES Data Entry'!G670=5,"5th Grade")</f>
        <v>Kindergarten</v>
      </c>
      <c r="F669" t="e">
        <f>'ES Data Entry'!#REF!</f>
        <v>#REF!</v>
      </c>
      <c r="G669" t="e" cm="1">
        <f t="array" ref="G669">_xlfn.IFS('ES Data Entry'!L670=2, "Virtual", 'ES Data Entry'!L670=1, "In-person",'ES Data Entry'!L670=3, "Hybrid")</f>
        <v>#N/A</v>
      </c>
      <c r="H669" t="e" cm="1">
        <f t="array" ref="H669">_xlfn.IFS('ES Data Entry'!H670= 1, "American Indian/Alaskan Native", 'ES Data Entry'!H670= 2, "Asian", 'ES Data Entry'!H670= 3, "Native Hawaiian/Pacific Islander", 'ES Data Entry'!H670= 4, "Black/African American",'ES Data Entry'!H670= 5,  "White", 'ES Data Entry'!H670= 6, "Other", 'ES Data Entry'!H670= 7, "Two races or more", 'ES Data Entry'!H670= 8, "Unknown")</f>
        <v>#N/A</v>
      </c>
      <c r="I669" t="e" cm="1">
        <f t="array" ref="I669">_xlfn.IFS('ES Data Entry'!I670=1, "Hispanic/Latino", 'ES Data Entry'!I670=2, "Not Hispanic/Latino", 'ES Data Entry'!I670=3, "Other")</f>
        <v>#N/A</v>
      </c>
      <c r="J669" t="e" cm="1">
        <f t="array" ref="J669">_xlfn.IFS('ES Data Entry'!J670= 1, "Male", 'ES Data Entry'!J670= 2, "Female", 'ES Data Entry'!J670= 3, "Transgender Male", 'ES Data Entry'!J670= 4, "Transgender Female",'ES Data Entry'!J670= 5, "Non-binary", 'ES Data Entry'!J670= 6, "Other", 'ES Data Entry'!J670= 7, "Unknown")</f>
        <v>#N/A</v>
      </c>
      <c r="K669" s="180">
        <f>'ES Data Entry'!K670</f>
        <v>0</v>
      </c>
      <c r="L669" s="291" t="e">
        <f>'ES Data Entry'!#REF!</f>
        <v>#REF!</v>
      </c>
      <c r="M669" t="e">
        <f>'ES Raw Data'!N672</f>
        <v>#DIV/0!</v>
      </c>
      <c r="N669" t="e">
        <f>'ES Raw Data'!O672</f>
        <v>#DIV/0!</v>
      </c>
      <c r="O669" t="e">
        <f>'ES Raw Data'!P672</f>
        <v>#DIV/0!</v>
      </c>
      <c r="P669" t="e">
        <f>'ES Raw Data'!Q672</f>
        <v>#DIV/0!</v>
      </c>
      <c r="Q669" t="e">
        <f>'ES Raw Data'!R672</f>
        <v>#DIV/0!</v>
      </c>
      <c r="R669" t="e">
        <f>'ES Raw Data'!S672</f>
        <v>#DIV/0!</v>
      </c>
      <c r="S669" t="e">
        <f>'ES Raw Data'!T672</f>
        <v>#DIV/0!</v>
      </c>
      <c r="T669" t="e">
        <f>'ES Raw Data'!U672</f>
        <v>#DIV/0!</v>
      </c>
      <c r="U669" t="e">
        <f>'ES Raw Data'!V672</f>
        <v>#DIV/0!</v>
      </c>
      <c r="V669" t="e">
        <f>'ES Raw Data'!W672</f>
        <v>#DIV/0!</v>
      </c>
    </row>
    <row r="670" spans="1:22">
      <c r="A670">
        <f>'ES Data Entry'!D671</f>
        <v>0</v>
      </c>
      <c r="B670">
        <f>'ES Data Entry'!E671</f>
        <v>0</v>
      </c>
      <c r="C670">
        <f>'ES Data Entry'!F671</f>
        <v>0</v>
      </c>
      <c r="D670" s="180" t="e">
        <f>'ES Data Entry'!#REF!</f>
        <v>#REF!</v>
      </c>
      <c r="E670" t="str" cm="1">
        <f t="array" ref="E670">_xlfn.IFS('ES Data Entry'!G671=0,"Kindergarten",'ES Data Entry'!G671=1,"1st Grade",'ES Data Entry'!G671=2,"2nd Grade",'ES Data Entry'!G671=3,"3rd Grade",'ES Data Entry'!G671=4,"4th Grade",'ES Data Entry'!G671=5,"5th Grade")</f>
        <v>Kindergarten</v>
      </c>
      <c r="F670" t="e">
        <f>'ES Data Entry'!#REF!</f>
        <v>#REF!</v>
      </c>
      <c r="G670" t="e" cm="1">
        <f t="array" ref="G670">_xlfn.IFS('ES Data Entry'!L671=2, "Virtual", 'ES Data Entry'!L671=1, "In-person",'ES Data Entry'!L671=3, "Hybrid")</f>
        <v>#N/A</v>
      </c>
      <c r="H670" t="e" cm="1">
        <f t="array" ref="H670">_xlfn.IFS('ES Data Entry'!H671= 1, "American Indian/Alaskan Native", 'ES Data Entry'!H671= 2, "Asian", 'ES Data Entry'!H671= 3, "Native Hawaiian/Pacific Islander", 'ES Data Entry'!H671= 4, "Black/African American",'ES Data Entry'!H671= 5,  "White", 'ES Data Entry'!H671= 6, "Other", 'ES Data Entry'!H671= 7, "Two races or more", 'ES Data Entry'!H671= 8, "Unknown")</f>
        <v>#N/A</v>
      </c>
      <c r="I670" t="e" cm="1">
        <f t="array" ref="I670">_xlfn.IFS('ES Data Entry'!I671=1, "Hispanic/Latino", 'ES Data Entry'!I671=2, "Not Hispanic/Latino", 'ES Data Entry'!I671=3, "Other")</f>
        <v>#N/A</v>
      </c>
      <c r="J670" t="e" cm="1">
        <f t="array" ref="J670">_xlfn.IFS('ES Data Entry'!J671= 1, "Male", 'ES Data Entry'!J671= 2, "Female", 'ES Data Entry'!J671= 3, "Transgender Male", 'ES Data Entry'!J671= 4, "Transgender Female",'ES Data Entry'!J671= 5, "Non-binary", 'ES Data Entry'!J671= 6, "Other", 'ES Data Entry'!J671= 7, "Unknown")</f>
        <v>#N/A</v>
      </c>
      <c r="K670" s="180">
        <f>'ES Data Entry'!K671</f>
        <v>0</v>
      </c>
      <c r="L670" s="291" t="e">
        <f>'ES Data Entry'!#REF!</f>
        <v>#REF!</v>
      </c>
      <c r="M670" t="e">
        <f>'ES Raw Data'!N673</f>
        <v>#DIV/0!</v>
      </c>
      <c r="N670" t="e">
        <f>'ES Raw Data'!O673</f>
        <v>#DIV/0!</v>
      </c>
      <c r="O670" t="e">
        <f>'ES Raw Data'!P673</f>
        <v>#DIV/0!</v>
      </c>
      <c r="P670" t="e">
        <f>'ES Raw Data'!Q673</f>
        <v>#DIV/0!</v>
      </c>
      <c r="Q670" t="e">
        <f>'ES Raw Data'!R673</f>
        <v>#DIV/0!</v>
      </c>
      <c r="R670" t="e">
        <f>'ES Raw Data'!S673</f>
        <v>#DIV/0!</v>
      </c>
      <c r="S670" t="e">
        <f>'ES Raw Data'!T673</f>
        <v>#DIV/0!</v>
      </c>
      <c r="T670" t="e">
        <f>'ES Raw Data'!U673</f>
        <v>#DIV/0!</v>
      </c>
      <c r="U670" t="e">
        <f>'ES Raw Data'!V673</f>
        <v>#DIV/0!</v>
      </c>
      <c r="V670" t="e">
        <f>'ES Raw Data'!W673</f>
        <v>#DIV/0!</v>
      </c>
    </row>
    <row r="671" spans="1:22">
      <c r="A671">
        <f>'ES Data Entry'!D672</f>
        <v>0</v>
      </c>
      <c r="B671">
        <f>'ES Data Entry'!E672</f>
        <v>0</v>
      </c>
      <c r="C671">
        <f>'ES Data Entry'!F672</f>
        <v>0</v>
      </c>
      <c r="D671" s="180" t="e">
        <f>'ES Data Entry'!#REF!</f>
        <v>#REF!</v>
      </c>
      <c r="E671" t="str" cm="1">
        <f t="array" ref="E671">_xlfn.IFS('ES Data Entry'!G672=0,"Kindergarten",'ES Data Entry'!G672=1,"1st Grade",'ES Data Entry'!G672=2,"2nd Grade",'ES Data Entry'!G672=3,"3rd Grade",'ES Data Entry'!G672=4,"4th Grade",'ES Data Entry'!G672=5,"5th Grade")</f>
        <v>Kindergarten</v>
      </c>
      <c r="F671" t="e">
        <f>'ES Data Entry'!#REF!</f>
        <v>#REF!</v>
      </c>
      <c r="G671" t="e" cm="1">
        <f t="array" ref="G671">_xlfn.IFS('ES Data Entry'!L672=2, "Virtual", 'ES Data Entry'!L672=1, "In-person",'ES Data Entry'!L672=3, "Hybrid")</f>
        <v>#N/A</v>
      </c>
      <c r="H671" t="e" cm="1">
        <f t="array" ref="H671">_xlfn.IFS('ES Data Entry'!H672= 1, "American Indian/Alaskan Native", 'ES Data Entry'!H672= 2, "Asian", 'ES Data Entry'!H672= 3, "Native Hawaiian/Pacific Islander", 'ES Data Entry'!H672= 4, "Black/African American",'ES Data Entry'!H672= 5,  "White", 'ES Data Entry'!H672= 6, "Other", 'ES Data Entry'!H672= 7, "Two races or more", 'ES Data Entry'!H672= 8, "Unknown")</f>
        <v>#N/A</v>
      </c>
      <c r="I671" t="e" cm="1">
        <f t="array" ref="I671">_xlfn.IFS('ES Data Entry'!I672=1, "Hispanic/Latino", 'ES Data Entry'!I672=2, "Not Hispanic/Latino", 'ES Data Entry'!I672=3, "Other")</f>
        <v>#N/A</v>
      </c>
      <c r="J671" t="e" cm="1">
        <f t="array" ref="J671">_xlfn.IFS('ES Data Entry'!J672= 1, "Male", 'ES Data Entry'!J672= 2, "Female", 'ES Data Entry'!J672= 3, "Transgender Male", 'ES Data Entry'!J672= 4, "Transgender Female",'ES Data Entry'!J672= 5, "Non-binary", 'ES Data Entry'!J672= 6, "Other", 'ES Data Entry'!J672= 7, "Unknown")</f>
        <v>#N/A</v>
      </c>
      <c r="K671" s="180">
        <f>'ES Data Entry'!K672</f>
        <v>0</v>
      </c>
      <c r="L671" s="291" t="e">
        <f>'ES Data Entry'!#REF!</f>
        <v>#REF!</v>
      </c>
      <c r="M671" t="e">
        <f>'ES Raw Data'!N674</f>
        <v>#DIV/0!</v>
      </c>
      <c r="N671" t="e">
        <f>'ES Raw Data'!O674</f>
        <v>#DIV/0!</v>
      </c>
      <c r="O671" t="e">
        <f>'ES Raw Data'!P674</f>
        <v>#DIV/0!</v>
      </c>
      <c r="P671" t="e">
        <f>'ES Raw Data'!Q674</f>
        <v>#DIV/0!</v>
      </c>
      <c r="Q671" t="e">
        <f>'ES Raw Data'!R674</f>
        <v>#DIV/0!</v>
      </c>
      <c r="R671" t="e">
        <f>'ES Raw Data'!S674</f>
        <v>#DIV/0!</v>
      </c>
      <c r="S671" t="e">
        <f>'ES Raw Data'!T674</f>
        <v>#DIV/0!</v>
      </c>
      <c r="T671" t="e">
        <f>'ES Raw Data'!U674</f>
        <v>#DIV/0!</v>
      </c>
      <c r="U671" t="e">
        <f>'ES Raw Data'!V674</f>
        <v>#DIV/0!</v>
      </c>
      <c r="V671" t="e">
        <f>'ES Raw Data'!W674</f>
        <v>#DIV/0!</v>
      </c>
    </row>
    <row r="672" spans="1:22">
      <c r="A672">
        <f>'ES Data Entry'!D673</f>
        <v>0</v>
      </c>
      <c r="B672">
        <f>'ES Data Entry'!E673</f>
        <v>0</v>
      </c>
      <c r="C672">
        <f>'ES Data Entry'!F673</f>
        <v>0</v>
      </c>
      <c r="D672" s="180" t="e">
        <f>'ES Data Entry'!#REF!</f>
        <v>#REF!</v>
      </c>
      <c r="E672" t="str" cm="1">
        <f t="array" ref="E672">_xlfn.IFS('ES Data Entry'!G673=0,"Kindergarten",'ES Data Entry'!G673=1,"1st Grade",'ES Data Entry'!G673=2,"2nd Grade",'ES Data Entry'!G673=3,"3rd Grade",'ES Data Entry'!G673=4,"4th Grade",'ES Data Entry'!G673=5,"5th Grade")</f>
        <v>Kindergarten</v>
      </c>
      <c r="F672" t="e">
        <f>'ES Data Entry'!#REF!</f>
        <v>#REF!</v>
      </c>
      <c r="G672" t="e" cm="1">
        <f t="array" ref="G672">_xlfn.IFS('ES Data Entry'!L673=2, "Virtual", 'ES Data Entry'!L673=1, "In-person",'ES Data Entry'!L673=3, "Hybrid")</f>
        <v>#N/A</v>
      </c>
      <c r="H672" t="e" cm="1">
        <f t="array" ref="H672">_xlfn.IFS('ES Data Entry'!H673= 1, "American Indian/Alaskan Native", 'ES Data Entry'!H673= 2, "Asian", 'ES Data Entry'!H673= 3, "Native Hawaiian/Pacific Islander", 'ES Data Entry'!H673= 4, "Black/African American",'ES Data Entry'!H673= 5,  "White", 'ES Data Entry'!H673= 6, "Other", 'ES Data Entry'!H673= 7, "Two races or more", 'ES Data Entry'!H673= 8, "Unknown")</f>
        <v>#N/A</v>
      </c>
      <c r="I672" t="e" cm="1">
        <f t="array" ref="I672">_xlfn.IFS('ES Data Entry'!I673=1, "Hispanic/Latino", 'ES Data Entry'!I673=2, "Not Hispanic/Latino", 'ES Data Entry'!I673=3, "Other")</f>
        <v>#N/A</v>
      </c>
      <c r="J672" t="e" cm="1">
        <f t="array" ref="J672">_xlfn.IFS('ES Data Entry'!J673= 1, "Male", 'ES Data Entry'!J673= 2, "Female", 'ES Data Entry'!J673= 3, "Transgender Male", 'ES Data Entry'!J673= 4, "Transgender Female",'ES Data Entry'!J673= 5, "Non-binary", 'ES Data Entry'!J673= 6, "Other", 'ES Data Entry'!J673= 7, "Unknown")</f>
        <v>#N/A</v>
      </c>
      <c r="K672" s="180">
        <f>'ES Data Entry'!K673</f>
        <v>0</v>
      </c>
      <c r="L672" s="291" t="e">
        <f>'ES Data Entry'!#REF!</f>
        <v>#REF!</v>
      </c>
      <c r="M672" t="e">
        <f>'ES Raw Data'!N675</f>
        <v>#DIV/0!</v>
      </c>
      <c r="N672" t="e">
        <f>'ES Raw Data'!O675</f>
        <v>#DIV/0!</v>
      </c>
      <c r="O672" t="e">
        <f>'ES Raw Data'!P675</f>
        <v>#DIV/0!</v>
      </c>
      <c r="P672" t="e">
        <f>'ES Raw Data'!Q675</f>
        <v>#DIV/0!</v>
      </c>
      <c r="Q672" t="e">
        <f>'ES Raw Data'!R675</f>
        <v>#DIV/0!</v>
      </c>
      <c r="R672" t="e">
        <f>'ES Raw Data'!S675</f>
        <v>#DIV/0!</v>
      </c>
      <c r="S672" t="e">
        <f>'ES Raw Data'!T675</f>
        <v>#DIV/0!</v>
      </c>
      <c r="T672" t="e">
        <f>'ES Raw Data'!U675</f>
        <v>#DIV/0!</v>
      </c>
      <c r="U672" t="e">
        <f>'ES Raw Data'!V675</f>
        <v>#DIV/0!</v>
      </c>
      <c r="V672" t="e">
        <f>'ES Raw Data'!W675</f>
        <v>#DIV/0!</v>
      </c>
    </row>
    <row r="673" spans="1:22">
      <c r="A673">
        <f>'ES Data Entry'!D674</f>
        <v>0</v>
      </c>
      <c r="B673">
        <f>'ES Data Entry'!E674</f>
        <v>0</v>
      </c>
      <c r="C673">
        <f>'ES Data Entry'!F674</f>
        <v>0</v>
      </c>
      <c r="D673" s="180" t="e">
        <f>'ES Data Entry'!#REF!</f>
        <v>#REF!</v>
      </c>
      <c r="E673" t="str" cm="1">
        <f t="array" ref="E673">_xlfn.IFS('ES Data Entry'!G674=0,"Kindergarten",'ES Data Entry'!G674=1,"1st Grade",'ES Data Entry'!G674=2,"2nd Grade",'ES Data Entry'!G674=3,"3rd Grade",'ES Data Entry'!G674=4,"4th Grade",'ES Data Entry'!G674=5,"5th Grade")</f>
        <v>Kindergarten</v>
      </c>
      <c r="F673" t="e">
        <f>'ES Data Entry'!#REF!</f>
        <v>#REF!</v>
      </c>
      <c r="G673" t="e" cm="1">
        <f t="array" ref="G673">_xlfn.IFS('ES Data Entry'!L674=2, "Virtual", 'ES Data Entry'!L674=1, "In-person",'ES Data Entry'!L674=3, "Hybrid")</f>
        <v>#N/A</v>
      </c>
      <c r="H673" t="e" cm="1">
        <f t="array" ref="H673">_xlfn.IFS('ES Data Entry'!H674= 1, "American Indian/Alaskan Native", 'ES Data Entry'!H674= 2, "Asian", 'ES Data Entry'!H674= 3, "Native Hawaiian/Pacific Islander", 'ES Data Entry'!H674= 4, "Black/African American",'ES Data Entry'!H674= 5,  "White", 'ES Data Entry'!H674= 6, "Other", 'ES Data Entry'!H674= 7, "Two races or more", 'ES Data Entry'!H674= 8, "Unknown")</f>
        <v>#N/A</v>
      </c>
      <c r="I673" t="e" cm="1">
        <f t="array" ref="I673">_xlfn.IFS('ES Data Entry'!I674=1, "Hispanic/Latino", 'ES Data Entry'!I674=2, "Not Hispanic/Latino", 'ES Data Entry'!I674=3, "Other")</f>
        <v>#N/A</v>
      </c>
      <c r="J673" t="e" cm="1">
        <f t="array" ref="J673">_xlfn.IFS('ES Data Entry'!J674= 1, "Male", 'ES Data Entry'!J674= 2, "Female", 'ES Data Entry'!J674= 3, "Transgender Male", 'ES Data Entry'!J674= 4, "Transgender Female",'ES Data Entry'!J674= 5, "Non-binary", 'ES Data Entry'!J674= 6, "Other", 'ES Data Entry'!J674= 7, "Unknown")</f>
        <v>#N/A</v>
      </c>
      <c r="K673" s="180">
        <f>'ES Data Entry'!K674</f>
        <v>0</v>
      </c>
      <c r="L673" s="291" t="e">
        <f>'ES Data Entry'!#REF!</f>
        <v>#REF!</v>
      </c>
      <c r="M673" t="e">
        <f>'ES Raw Data'!N676</f>
        <v>#DIV/0!</v>
      </c>
      <c r="N673" t="e">
        <f>'ES Raw Data'!O676</f>
        <v>#DIV/0!</v>
      </c>
      <c r="O673" t="e">
        <f>'ES Raw Data'!P676</f>
        <v>#DIV/0!</v>
      </c>
      <c r="P673" t="e">
        <f>'ES Raw Data'!Q676</f>
        <v>#DIV/0!</v>
      </c>
      <c r="Q673" t="e">
        <f>'ES Raw Data'!R676</f>
        <v>#DIV/0!</v>
      </c>
      <c r="R673" t="e">
        <f>'ES Raw Data'!S676</f>
        <v>#DIV/0!</v>
      </c>
      <c r="S673" t="e">
        <f>'ES Raw Data'!T676</f>
        <v>#DIV/0!</v>
      </c>
      <c r="T673" t="e">
        <f>'ES Raw Data'!U676</f>
        <v>#DIV/0!</v>
      </c>
      <c r="U673" t="e">
        <f>'ES Raw Data'!V676</f>
        <v>#DIV/0!</v>
      </c>
      <c r="V673" t="e">
        <f>'ES Raw Data'!W676</f>
        <v>#DIV/0!</v>
      </c>
    </row>
    <row r="674" spans="1:22">
      <c r="A674">
        <f>'ES Data Entry'!D675</f>
        <v>0</v>
      </c>
      <c r="B674">
        <f>'ES Data Entry'!E675</f>
        <v>0</v>
      </c>
      <c r="C674">
        <f>'ES Data Entry'!F675</f>
        <v>0</v>
      </c>
      <c r="D674" s="180" t="e">
        <f>'ES Data Entry'!#REF!</f>
        <v>#REF!</v>
      </c>
      <c r="E674" t="str" cm="1">
        <f t="array" ref="E674">_xlfn.IFS('ES Data Entry'!G675=0,"Kindergarten",'ES Data Entry'!G675=1,"1st Grade",'ES Data Entry'!G675=2,"2nd Grade",'ES Data Entry'!G675=3,"3rd Grade",'ES Data Entry'!G675=4,"4th Grade",'ES Data Entry'!G675=5,"5th Grade")</f>
        <v>Kindergarten</v>
      </c>
      <c r="F674" t="e">
        <f>'ES Data Entry'!#REF!</f>
        <v>#REF!</v>
      </c>
      <c r="G674" t="e" cm="1">
        <f t="array" ref="G674">_xlfn.IFS('ES Data Entry'!L675=2, "Virtual", 'ES Data Entry'!L675=1, "In-person",'ES Data Entry'!L675=3, "Hybrid")</f>
        <v>#N/A</v>
      </c>
      <c r="H674" t="e" cm="1">
        <f t="array" ref="H674">_xlfn.IFS('ES Data Entry'!H675= 1, "American Indian/Alaskan Native", 'ES Data Entry'!H675= 2, "Asian", 'ES Data Entry'!H675= 3, "Native Hawaiian/Pacific Islander", 'ES Data Entry'!H675= 4, "Black/African American",'ES Data Entry'!H675= 5,  "White", 'ES Data Entry'!H675= 6, "Other", 'ES Data Entry'!H675= 7, "Two races or more", 'ES Data Entry'!H675= 8, "Unknown")</f>
        <v>#N/A</v>
      </c>
      <c r="I674" t="e" cm="1">
        <f t="array" ref="I674">_xlfn.IFS('ES Data Entry'!I675=1, "Hispanic/Latino", 'ES Data Entry'!I675=2, "Not Hispanic/Latino", 'ES Data Entry'!I675=3, "Other")</f>
        <v>#N/A</v>
      </c>
      <c r="J674" t="e" cm="1">
        <f t="array" ref="J674">_xlfn.IFS('ES Data Entry'!J675= 1, "Male", 'ES Data Entry'!J675= 2, "Female", 'ES Data Entry'!J675= 3, "Transgender Male", 'ES Data Entry'!J675= 4, "Transgender Female",'ES Data Entry'!J675= 5, "Non-binary", 'ES Data Entry'!J675= 6, "Other", 'ES Data Entry'!J675= 7, "Unknown")</f>
        <v>#N/A</v>
      </c>
      <c r="K674" s="180">
        <f>'ES Data Entry'!K675</f>
        <v>0</v>
      </c>
      <c r="L674" s="291" t="e">
        <f>'ES Data Entry'!#REF!</f>
        <v>#REF!</v>
      </c>
      <c r="M674" t="e">
        <f>'ES Raw Data'!N677</f>
        <v>#DIV/0!</v>
      </c>
      <c r="N674" t="e">
        <f>'ES Raw Data'!O677</f>
        <v>#DIV/0!</v>
      </c>
      <c r="O674" t="e">
        <f>'ES Raw Data'!P677</f>
        <v>#DIV/0!</v>
      </c>
      <c r="P674" t="e">
        <f>'ES Raw Data'!Q677</f>
        <v>#DIV/0!</v>
      </c>
      <c r="Q674" t="e">
        <f>'ES Raw Data'!R677</f>
        <v>#DIV/0!</v>
      </c>
      <c r="R674" t="e">
        <f>'ES Raw Data'!S677</f>
        <v>#DIV/0!</v>
      </c>
      <c r="S674" t="e">
        <f>'ES Raw Data'!T677</f>
        <v>#DIV/0!</v>
      </c>
      <c r="T674" t="e">
        <f>'ES Raw Data'!U677</f>
        <v>#DIV/0!</v>
      </c>
      <c r="U674" t="e">
        <f>'ES Raw Data'!V677</f>
        <v>#DIV/0!</v>
      </c>
      <c r="V674" t="e">
        <f>'ES Raw Data'!W677</f>
        <v>#DIV/0!</v>
      </c>
    </row>
    <row r="675" spans="1:22">
      <c r="A675">
        <f>'ES Data Entry'!D676</f>
        <v>0</v>
      </c>
      <c r="B675">
        <f>'ES Data Entry'!E676</f>
        <v>0</v>
      </c>
      <c r="C675">
        <f>'ES Data Entry'!F676</f>
        <v>0</v>
      </c>
      <c r="D675" s="180" t="e">
        <f>'ES Data Entry'!#REF!</f>
        <v>#REF!</v>
      </c>
      <c r="E675" t="str" cm="1">
        <f t="array" ref="E675">_xlfn.IFS('ES Data Entry'!G676=0,"Kindergarten",'ES Data Entry'!G676=1,"1st Grade",'ES Data Entry'!G676=2,"2nd Grade",'ES Data Entry'!G676=3,"3rd Grade",'ES Data Entry'!G676=4,"4th Grade",'ES Data Entry'!G676=5,"5th Grade")</f>
        <v>Kindergarten</v>
      </c>
      <c r="F675" t="e">
        <f>'ES Data Entry'!#REF!</f>
        <v>#REF!</v>
      </c>
      <c r="G675" t="e" cm="1">
        <f t="array" ref="G675">_xlfn.IFS('ES Data Entry'!L676=2, "Virtual", 'ES Data Entry'!L676=1, "In-person",'ES Data Entry'!L676=3, "Hybrid")</f>
        <v>#N/A</v>
      </c>
      <c r="H675" t="e" cm="1">
        <f t="array" ref="H675">_xlfn.IFS('ES Data Entry'!H676= 1, "American Indian/Alaskan Native", 'ES Data Entry'!H676= 2, "Asian", 'ES Data Entry'!H676= 3, "Native Hawaiian/Pacific Islander", 'ES Data Entry'!H676= 4, "Black/African American",'ES Data Entry'!H676= 5,  "White", 'ES Data Entry'!H676= 6, "Other", 'ES Data Entry'!H676= 7, "Two races or more", 'ES Data Entry'!H676= 8, "Unknown")</f>
        <v>#N/A</v>
      </c>
      <c r="I675" t="e" cm="1">
        <f t="array" ref="I675">_xlfn.IFS('ES Data Entry'!I676=1, "Hispanic/Latino", 'ES Data Entry'!I676=2, "Not Hispanic/Latino", 'ES Data Entry'!I676=3, "Other")</f>
        <v>#N/A</v>
      </c>
      <c r="J675" t="e" cm="1">
        <f t="array" ref="J675">_xlfn.IFS('ES Data Entry'!J676= 1, "Male", 'ES Data Entry'!J676= 2, "Female", 'ES Data Entry'!J676= 3, "Transgender Male", 'ES Data Entry'!J676= 4, "Transgender Female",'ES Data Entry'!J676= 5, "Non-binary", 'ES Data Entry'!J676= 6, "Other", 'ES Data Entry'!J676= 7, "Unknown")</f>
        <v>#N/A</v>
      </c>
      <c r="K675" s="180">
        <f>'ES Data Entry'!K676</f>
        <v>0</v>
      </c>
      <c r="L675" s="291" t="e">
        <f>'ES Data Entry'!#REF!</f>
        <v>#REF!</v>
      </c>
      <c r="M675" t="e">
        <f>'ES Raw Data'!N678</f>
        <v>#DIV/0!</v>
      </c>
      <c r="N675" t="e">
        <f>'ES Raw Data'!O678</f>
        <v>#DIV/0!</v>
      </c>
      <c r="O675" t="e">
        <f>'ES Raw Data'!P678</f>
        <v>#DIV/0!</v>
      </c>
      <c r="P675" t="e">
        <f>'ES Raw Data'!Q678</f>
        <v>#DIV/0!</v>
      </c>
      <c r="Q675" t="e">
        <f>'ES Raw Data'!R678</f>
        <v>#DIV/0!</v>
      </c>
      <c r="R675" t="e">
        <f>'ES Raw Data'!S678</f>
        <v>#DIV/0!</v>
      </c>
      <c r="S675" t="e">
        <f>'ES Raw Data'!T678</f>
        <v>#DIV/0!</v>
      </c>
      <c r="T675" t="e">
        <f>'ES Raw Data'!U678</f>
        <v>#DIV/0!</v>
      </c>
      <c r="U675" t="e">
        <f>'ES Raw Data'!V678</f>
        <v>#DIV/0!</v>
      </c>
      <c r="V675" t="e">
        <f>'ES Raw Data'!W678</f>
        <v>#DIV/0!</v>
      </c>
    </row>
    <row r="676" spans="1:22">
      <c r="A676">
        <f>'ES Data Entry'!D677</f>
        <v>0</v>
      </c>
      <c r="B676">
        <f>'ES Data Entry'!E677</f>
        <v>0</v>
      </c>
      <c r="C676">
        <f>'ES Data Entry'!F677</f>
        <v>0</v>
      </c>
      <c r="D676" s="180" t="e">
        <f>'ES Data Entry'!#REF!</f>
        <v>#REF!</v>
      </c>
      <c r="E676" t="str" cm="1">
        <f t="array" ref="E676">_xlfn.IFS('ES Data Entry'!G677=0,"Kindergarten",'ES Data Entry'!G677=1,"1st Grade",'ES Data Entry'!G677=2,"2nd Grade",'ES Data Entry'!G677=3,"3rd Grade",'ES Data Entry'!G677=4,"4th Grade",'ES Data Entry'!G677=5,"5th Grade")</f>
        <v>Kindergarten</v>
      </c>
      <c r="F676" t="e">
        <f>'ES Data Entry'!#REF!</f>
        <v>#REF!</v>
      </c>
      <c r="G676" t="e" cm="1">
        <f t="array" ref="G676">_xlfn.IFS('ES Data Entry'!L677=2, "Virtual", 'ES Data Entry'!L677=1, "In-person",'ES Data Entry'!L677=3, "Hybrid")</f>
        <v>#N/A</v>
      </c>
      <c r="H676" t="e" cm="1">
        <f t="array" ref="H676">_xlfn.IFS('ES Data Entry'!H677= 1, "American Indian/Alaskan Native", 'ES Data Entry'!H677= 2, "Asian", 'ES Data Entry'!H677= 3, "Native Hawaiian/Pacific Islander", 'ES Data Entry'!H677= 4, "Black/African American",'ES Data Entry'!H677= 5,  "White", 'ES Data Entry'!H677= 6, "Other", 'ES Data Entry'!H677= 7, "Two races or more", 'ES Data Entry'!H677= 8, "Unknown")</f>
        <v>#N/A</v>
      </c>
      <c r="I676" t="e" cm="1">
        <f t="array" ref="I676">_xlfn.IFS('ES Data Entry'!I677=1, "Hispanic/Latino", 'ES Data Entry'!I677=2, "Not Hispanic/Latino", 'ES Data Entry'!I677=3, "Other")</f>
        <v>#N/A</v>
      </c>
      <c r="J676" t="e" cm="1">
        <f t="array" ref="J676">_xlfn.IFS('ES Data Entry'!J677= 1, "Male", 'ES Data Entry'!J677= 2, "Female", 'ES Data Entry'!J677= 3, "Transgender Male", 'ES Data Entry'!J677= 4, "Transgender Female",'ES Data Entry'!J677= 5, "Non-binary", 'ES Data Entry'!J677= 6, "Other", 'ES Data Entry'!J677= 7, "Unknown")</f>
        <v>#N/A</v>
      </c>
      <c r="K676" s="180">
        <f>'ES Data Entry'!K677</f>
        <v>0</v>
      </c>
      <c r="L676" s="291" t="e">
        <f>'ES Data Entry'!#REF!</f>
        <v>#REF!</v>
      </c>
      <c r="M676" t="e">
        <f>'ES Raw Data'!N679</f>
        <v>#DIV/0!</v>
      </c>
      <c r="N676" t="e">
        <f>'ES Raw Data'!O679</f>
        <v>#DIV/0!</v>
      </c>
      <c r="O676" t="e">
        <f>'ES Raw Data'!P679</f>
        <v>#DIV/0!</v>
      </c>
      <c r="P676" t="e">
        <f>'ES Raw Data'!Q679</f>
        <v>#DIV/0!</v>
      </c>
      <c r="Q676" t="e">
        <f>'ES Raw Data'!R679</f>
        <v>#DIV/0!</v>
      </c>
      <c r="R676" t="e">
        <f>'ES Raw Data'!S679</f>
        <v>#DIV/0!</v>
      </c>
      <c r="S676" t="e">
        <f>'ES Raw Data'!T679</f>
        <v>#DIV/0!</v>
      </c>
      <c r="T676" t="e">
        <f>'ES Raw Data'!U679</f>
        <v>#DIV/0!</v>
      </c>
      <c r="U676" t="e">
        <f>'ES Raw Data'!V679</f>
        <v>#DIV/0!</v>
      </c>
      <c r="V676" t="e">
        <f>'ES Raw Data'!W679</f>
        <v>#DIV/0!</v>
      </c>
    </row>
    <row r="677" spans="1:22">
      <c r="A677">
        <f>'ES Data Entry'!D678</f>
        <v>0</v>
      </c>
      <c r="B677">
        <f>'ES Data Entry'!E678</f>
        <v>0</v>
      </c>
      <c r="C677">
        <f>'ES Data Entry'!F678</f>
        <v>0</v>
      </c>
      <c r="D677" s="180" t="e">
        <f>'ES Data Entry'!#REF!</f>
        <v>#REF!</v>
      </c>
      <c r="E677" t="str" cm="1">
        <f t="array" ref="E677">_xlfn.IFS('ES Data Entry'!G678=0,"Kindergarten",'ES Data Entry'!G678=1,"1st Grade",'ES Data Entry'!G678=2,"2nd Grade",'ES Data Entry'!G678=3,"3rd Grade",'ES Data Entry'!G678=4,"4th Grade",'ES Data Entry'!G678=5,"5th Grade")</f>
        <v>Kindergarten</v>
      </c>
      <c r="F677" t="e">
        <f>'ES Data Entry'!#REF!</f>
        <v>#REF!</v>
      </c>
      <c r="G677" t="e" cm="1">
        <f t="array" ref="G677">_xlfn.IFS('ES Data Entry'!L678=2, "Virtual", 'ES Data Entry'!L678=1, "In-person",'ES Data Entry'!L678=3, "Hybrid")</f>
        <v>#N/A</v>
      </c>
      <c r="H677" t="e" cm="1">
        <f t="array" ref="H677">_xlfn.IFS('ES Data Entry'!H678= 1, "American Indian/Alaskan Native", 'ES Data Entry'!H678= 2, "Asian", 'ES Data Entry'!H678= 3, "Native Hawaiian/Pacific Islander", 'ES Data Entry'!H678= 4, "Black/African American",'ES Data Entry'!H678= 5,  "White", 'ES Data Entry'!H678= 6, "Other", 'ES Data Entry'!H678= 7, "Two races or more", 'ES Data Entry'!H678= 8, "Unknown")</f>
        <v>#N/A</v>
      </c>
      <c r="I677" t="e" cm="1">
        <f t="array" ref="I677">_xlfn.IFS('ES Data Entry'!I678=1, "Hispanic/Latino", 'ES Data Entry'!I678=2, "Not Hispanic/Latino", 'ES Data Entry'!I678=3, "Other")</f>
        <v>#N/A</v>
      </c>
      <c r="J677" t="e" cm="1">
        <f t="array" ref="J677">_xlfn.IFS('ES Data Entry'!J678= 1, "Male", 'ES Data Entry'!J678= 2, "Female", 'ES Data Entry'!J678= 3, "Transgender Male", 'ES Data Entry'!J678= 4, "Transgender Female",'ES Data Entry'!J678= 5, "Non-binary", 'ES Data Entry'!J678= 6, "Other", 'ES Data Entry'!J678= 7, "Unknown")</f>
        <v>#N/A</v>
      </c>
      <c r="K677" s="180">
        <f>'ES Data Entry'!K678</f>
        <v>0</v>
      </c>
      <c r="L677" s="291" t="e">
        <f>'ES Data Entry'!#REF!</f>
        <v>#REF!</v>
      </c>
      <c r="M677" t="e">
        <f>'ES Raw Data'!N680</f>
        <v>#DIV/0!</v>
      </c>
      <c r="N677" t="e">
        <f>'ES Raw Data'!O680</f>
        <v>#DIV/0!</v>
      </c>
      <c r="O677" t="e">
        <f>'ES Raw Data'!P680</f>
        <v>#DIV/0!</v>
      </c>
      <c r="P677" t="e">
        <f>'ES Raw Data'!Q680</f>
        <v>#DIV/0!</v>
      </c>
      <c r="Q677" t="e">
        <f>'ES Raw Data'!R680</f>
        <v>#DIV/0!</v>
      </c>
      <c r="R677" t="e">
        <f>'ES Raw Data'!S680</f>
        <v>#DIV/0!</v>
      </c>
      <c r="S677" t="e">
        <f>'ES Raw Data'!T680</f>
        <v>#DIV/0!</v>
      </c>
      <c r="T677" t="e">
        <f>'ES Raw Data'!U680</f>
        <v>#DIV/0!</v>
      </c>
      <c r="U677" t="e">
        <f>'ES Raw Data'!V680</f>
        <v>#DIV/0!</v>
      </c>
      <c r="V677" t="e">
        <f>'ES Raw Data'!W680</f>
        <v>#DIV/0!</v>
      </c>
    </row>
    <row r="678" spans="1:22">
      <c r="A678">
        <f>'ES Data Entry'!D679</f>
        <v>0</v>
      </c>
      <c r="B678">
        <f>'ES Data Entry'!E679</f>
        <v>0</v>
      </c>
      <c r="C678">
        <f>'ES Data Entry'!F679</f>
        <v>0</v>
      </c>
      <c r="D678" s="180" t="e">
        <f>'ES Data Entry'!#REF!</f>
        <v>#REF!</v>
      </c>
      <c r="E678" t="str" cm="1">
        <f t="array" ref="E678">_xlfn.IFS('ES Data Entry'!G679=0,"Kindergarten",'ES Data Entry'!G679=1,"1st Grade",'ES Data Entry'!G679=2,"2nd Grade",'ES Data Entry'!G679=3,"3rd Grade",'ES Data Entry'!G679=4,"4th Grade",'ES Data Entry'!G679=5,"5th Grade")</f>
        <v>Kindergarten</v>
      </c>
      <c r="F678" t="e">
        <f>'ES Data Entry'!#REF!</f>
        <v>#REF!</v>
      </c>
      <c r="G678" t="e" cm="1">
        <f t="array" ref="G678">_xlfn.IFS('ES Data Entry'!L679=2, "Virtual", 'ES Data Entry'!L679=1, "In-person",'ES Data Entry'!L679=3, "Hybrid")</f>
        <v>#N/A</v>
      </c>
      <c r="H678" t="e" cm="1">
        <f t="array" ref="H678">_xlfn.IFS('ES Data Entry'!H679= 1, "American Indian/Alaskan Native", 'ES Data Entry'!H679= 2, "Asian", 'ES Data Entry'!H679= 3, "Native Hawaiian/Pacific Islander", 'ES Data Entry'!H679= 4, "Black/African American",'ES Data Entry'!H679= 5,  "White", 'ES Data Entry'!H679= 6, "Other", 'ES Data Entry'!H679= 7, "Two races or more", 'ES Data Entry'!H679= 8, "Unknown")</f>
        <v>#N/A</v>
      </c>
      <c r="I678" t="e" cm="1">
        <f t="array" ref="I678">_xlfn.IFS('ES Data Entry'!I679=1, "Hispanic/Latino", 'ES Data Entry'!I679=2, "Not Hispanic/Latino", 'ES Data Entry'!I679=3, "Other")</f>
        <v>#N/A</v>
      </c>
      <c r="J678" t="e" cm="1">
        <f t="array" ref="J678">_xlfn.IFS('ES Data Entry'!J679= 1, "Male", 'ES Data Entry'!J679= 2, "Female", 'ES Data Entry'!J679= 3, "Transgender Male", 'ES Data Entry'!J679= 4, "Transgender Female",'ES Data Entry'!J679= 5, "Non-binary", 'ES Data Entry'!J679= 6, "Other", 'ES Data Entry'!J679= 7, "Unknown")</f>
        <v>#N/A</v>
      </c>
      <c r="K678" s="180">
        <f>'ES Data Entry'!K679</f>
        <v>0</v>
      </c>
      <c r="L678" s="291" t="e">
        <f>'ES Data Entry'!#REF!</f>
        <v>#REF!</v>
      </c>
      <c r="M678" t="e">
        <f>'ES Raw Data'!N681</f>
        <v>#DIV/0!</v>
      </c>
      <c r="N678" t="e">
        <f>'ES Raw Data'!O681</f>
        <v>#DIV/0!</v>
      </c>
      <c r="O678" t="e">
        <f>'ES Raw Data'!P681</f>
        <v>#DIV/0!</v>
      </c>
      <c r="P678" t="e">
        <f>'ES Raw Data'!Q681</f>
        <v>#DIV/0!</v>
      </c>
      <c r="Q678" t="e">
        <f>'ES Raw Data'!R681</f>
        <v>#DIV/0!</v>
      </c>
      <c r="R678" t="e">
        <f>'ES Raw Data'!S681</f>
        <v>#DIV/0!</v>
      </c>
      <c r="S678" t="e">
        <f>'ES Raw Data'!T681</f>
        <v>#DIV/0!</v>
      </c>
      <c r="T678" t="e">
        <f>'ES Raw Data'!U681</f>
        <v>#DIV/0!</v>
      </c>
      <c r="U678" t="e">
        <f>'ES Raw Data'!V681</f>
        <v>#DIV/0!</v>
      </c>
      <c r="V678" t="e">
        <f>'ES Raw Data'!W681</f>
        <v>#DIV/0!</v>
      </c>
    </row>
    <row r="679" spans="1:22">
      <c r="A679">
        <f>'ES Data Entry'!D680</f>
        <v>0</v>
      </c>
      <c r="B679">
        <f>'ES Data Entry'!E680</f>
        <v>0</v>
      </c>
      <c r="C679">
        <f>'ES Data Entry'!F680</f>
        <v>0</v>
      </c>
      <c r="D679" s="180" t="e">
        <f>'ES Data Entry'!#REF!</f>
        <v>#REF!</v>
      </c>
      <c r="E679" t="str" cm="1">
        <f t="array" ref="E679">_xlfn.IFS('ES Data Entry'!G680=0,"Kindergarten",'ES Data Entry'!G680=1,"1st Grade",'ES Data Entry'!G680=2,"2nd Grade",'ES Data Entry'!G680=3,"3rd Grade",'ES Data Entry'!G680=4,"4th Grade",'ES Data Entry'!G680=5,"5th Grade")</f>
        <v>Kindergarten</v>
      </c>
      <c r="F679" t="e">
        <f>'ES Data Entry'!#REF!</f>
        <v>#REF!</v>
      </c>
      <c r="G679" t="e" cm="1">
        <f t="array" ref="G679">_xlfn.IFS('ES Data Entry'!L680=2, "Virtual", 'ES Data Entry'!L680=1, "In-person",'ES Data Entry'!L680=3, "Hybrid")</f>
        <v>#N/A</v>
      </c>
      <c r="H679" t="e" cm="1">
        <f t="array" ref="H679">_xlfn.IFS('ES Data Entry'!H680= 1, "American Indian/Alaskan Native", 'ES Data Entry'!H680= 2, "Asian", 'ES Data Entry'!H680= 3, "Native Hawaiian/Pacific Islander", 'ES Data Entry'!H680= 4, "Black/African American",'ES Data Entry'!H680= 5,  "White", 'ES Data Entry'!H680= 6, "Other", 'ES Data Entry'!H680= 7, "Two races or more", 'ES Data Entry'!H680= 8, "Unknown")</f>
        <v>#N/A</v>
      </c>
      <c r="I679" t="e" cm="1">
        <f t="array" ref="I679">_xlfn.IFS('ES Data Entry'!I680=1, "Hispanic/Latino", 'ES Data Entry'!I680=2, "Not Hispanic/Latino", 'ES Data Entry'!I680=3, "Other")</f>
        <v>#N/A</v>
      </c>
      <c r="J679" t="e" cm="1">
        <f t="array" ref="J679">_xlfn.IFS('ES Data Entry'!J680= 1, "Male", 'ES Data Entry'!J680= 2, "Female", 'ES Data Entry'!J680= 3, "Transgender Male", 'ES Data Entry'!J680= 4, "Transgender Female",'ES Data Entry'!J680= 5, "Non-binary", 'ES Data Entry'!J680= 6, "Other", 'ES Data Entry'!J680= 7, "Unknown")</f>
        <v>#N/A</v>
      </c>
      <c r="K679" s="180">
        <f>'ES Data Entry'!K680</f>
        <v>0</v>
      </c>
      <c r="L679" s="291" t="e">
        <f>'ES Data Entry'!#REF!</f>
        <v>#REF!</v>
      </c>
      <c r="M679" t="e">
        <f>'ES Raw Data'!N682</f>
        <v>#DIV/0!</v>
      </c>
      <c r="N679" t="e">
        <f>'ES Raw Data'!O682</f>
        <v>#DIV/0!</v>
      </c>
      <c r="O679" t="e">
        <f>'ES Raw Data'!P682</f>
        <v>#DIV/0!</v>
      </c>
      <c r="P679" t="e">
        <f>'ES Raw Data'!Q682</f>
        <v>#DIV/0!</v>
      </c>
      <c r="Q679" t="e">
        <f>'ES Raw Data'!R682</f>
        <v>#DIV/0!</v>
      </c>
      <c r="R679" t="e">
        <f>'ES Raw Data'!S682</f>
        <v>#DIV/0!</v>
      </c>
      <c r="S679" t="e">
        <f>'ES Raw Data'!T682</f>
        <v>#DIV/0!</v>
      </c>
      <c r="T679" t="e">
        <f>'ES Raw Data'!U682</f>
        <v>#DIV/0!</v>
      </c>
      <c r="U679" t="e">
        <f>'ES Raw Data'!V682</f>
        <v>#DIV/0!</v>
      </c>
      <c r="V679" t="e">
        <f>'ES Raw Data'!W682</f>
        <v>#DIV/0!</v>
      </c>
    </row>
    <row r="680" spans="1:22">
      <c r="A680">
        <f>'ES Data Entry'!D681</f>
        <v>0</v>
      </c>
      <c r="B680">
        <f>'ES Data Entry'!E681</f>
        <v>0</v>
      </c>
      <c r="C680">
        <f>'ES Data Entry'!F681</f>
        <v>0</v>
      </c>
      <c r="D680" s="180" t="e">
        <f>'ES Data Entry'!#REF!</f>
        <v>#REF!</v>
      </c>
      <c r="E680" t="str" cm="1">
        <f t="array" ref="E680">_xlfn.IFS('ES Data Entry'!G681=0,"Kindergarten",'ES Data Entry'!G681=1,"1st Grade",'ES Data Entry'!G681=2,"2nd Grade",'ES Data Entry'!G681=3,"3rd Grade",'ES Data Entry'!G681=4,"4th Grade",'ES Data Entry'!G681=5,"5th Grade")</f>
        <v>Kindergarten</v>
      </c>
      <c r="F680" t="e">
        <f>'ES Data Entry'!#REF!</f>
        <v>#REF!</v>
      </c>
      <c r="G680" t="e" cm="1">
        <f t="array" ref="G680">_xlfn.IFS('ES Data Entry'!L681=2, "Virtual", 'ES Data Entry'!L681=1, "In-person",'ES Data Entry'!L681=3, "Hybrid")</f>
        <v>#N/A</v>
      </c>
      <c r="H680" t="e" cm="1">
        <f t="array" ref="H680">_xlfn.IFS('ES Data Entry'!H681= 1, "American Indian/Alaskan Native", 'ES Data Entry'!H681= 2, "Asian", 'ES Data Entry'!H681= 3, "Native Hawaiian/Pacific Islander", 'ES Data Entry'!H681= 4, "Black/African American",'ES Data Entry'!H681= 5,  "White", 'ES Data Entry'!H681= 6, "Other", 'ES Data Entry'!H681= 7, "Two races or more", 'ES Data Entry'!H681= 8, "Unknown")</f>
        <v>#N/A</v>
      </c>
      <c r="I680" t="e" cm="1">
        <f t="array" ref="I680">_xlfn.IFS('ES Data Entry'!I681=1, "Hispanic/Latino", 'ES Data Entry'!I681=2, "Not Hispanic/Latino", 'ES Data Entry'!I681=3, "Other")</f>
        <v>#N/A</v>
      </c>
      <c r="J680" t="e" cm="1">
        <f t="array" ref="J680">_xlfn.IFS('ES Data Entry'!J681= 1, "Male", 'ES Data Entry'!J681= 2, "Female", 'ES Data Entry'!J681= 3, "Transgender Male", 'ES Data Entry'!J681= 4, "Transgender Female",'ES Data Entry'!J681= 5, "Non-binary", 'ES Data Entry'!J681= 6, "Other", 'ES Data Entry'!J681= 7, "Unknown")</f>
        <v>#N/A</v>
      </c>
      <c r="K680" s="180">
        <f>'ES Data Entry'!K681</f>
        <v>0</v>
      </c>
      <c r="L680" s="291" t="e">
        <f>'ES Data Entry'!#REF!</f>
        <v>#REF!</v>
      </c>
      <c r="M680" t="e">
        <f>'ES Raw Data'!N683</f>
        <v>#DIV/0!</v>
      </c>
      <c r="N680" t="e">
        <f>'ES Raw Data'!O683</f>
        <v>#DIV/0!</v>
      </c>
      <c r="O680" t="e">
        <f>'ES Raw Data'!P683</f>
        <v>#DIV/0!</v>
      </c>
      <c r="P680" t="e">
        <f>'ES Raw Data'!Q683</f>
        <v>#DIV/0!</v>
      </c>
      <c r="Q680" t="e">
        <f>'ES Raw Data'!R683</f>
        <v>#DIV/0!</v>
      </c>
      <c r="R680" t="e">
        <f>'ES Raw Data'!S683</f>
        <v>#DIV/0!</v>
      </c>
      <c r="S680" t="e">
        <f>'ES Raw Data'!T683</f>
        <v>#DIV/0!</v>
      </c>
      <c r="T680" t="e">
        <f>'ES Raw Data'!U683</f>
        <v>#DIV/0!</v>
      </c>
      <c r="U680" t="e">
        <f>'ES Raw Data'!V683</f>
        <v>#DIV/0!</v>
      </c>
      <c r="V680" t="e">
        <f>'ES Raw Data'!W683</f>
        <v>#DIV/0!</v>
      </c>
    </row>
    <row r="681" spans="1:22">
      <c r="A681">
        <f>'ES Data Entry'!D682</f>
        <v>0</v>
      </c>
      <c r="B681">
        <f>'ES Data Entry'!E682</f>
        <v>0</v>
      </c>
      <c r="C681">
        <f>'ES Data Entry'!F682</f>
        <v>0</v>
      </c>
      <c r="D681" s="180" t="e">
        <f>'ES Data Entry'!#REF!</f>
        <v>#REF!</v>
      </c>
      <c r="E681" t="str" cm="1">
        <f t="array" ref="E681">_xlfn.IFS('ES Data Entry'!G682=0,"Kindergarten",'ES Data Entry'!G682=1,"1st Grade",'ES Data Entry'!G682=2,"2nd Grade",'ES Data Entry'!G682=3,"3rd Grade",'ES Data Entry'!G682=4,"4th Grade",'ES Data Entry'!G682=5,"5th Grade")</f>
        <v>Kindergarten</v>
      </c>
      <c r="F681" t="e">
        <f>'ES Data Entry'!#REF!</f>
        <v>#REF!</v>
      </c>
      <c r="G681" t="e" cm="1">
        <f t="array" ref="G681">_xlfn.IFS('ES Data Entry'!L682=2, "Virtual", 'ES Data Entry'!L682=1, "In-person",'ES Data Entry'!L682=3, "Hybrid")</f>
        <v>#N/A</v>
      </c>
      <c r="H681" t="e" cm="1">
        <f t="array" ref="H681">_xlfn.IFS('ES Data Entry'!H682= 1, "American Indian/Alaskan Native", 'ES Data Entry'!H682= 2, "Asian", 'ES Data Entry'!H682= 3, "Native Hawaiian/Pacific Islander", 'ES Data Entry'!H682= 4, "Black/African American",'ES Data Entry'!H682= 5,  "White", 'ES Data Entry'!H682= 6, "Other", 'ES Data Entry'!H682= 7, "Two races or more", 'ES Data Entry'!H682= 8, "Unknown")</f>
        <v>#N/A</v>
      </c>
      <c r="I681" t="e" cm="1">
        <f t="array" ref="I681">_xlfn.IFS('ES Data Entry'!I682=1, "Hispanic/Latino", 'ES Data Entry'!I682=2, "Not Hispanic/Latino", 'ES Data Entry'!I682=3, "Other")</f>
        <v>#N/A</v>
      </c>
      <c r="J681" t="e" cm="1">
        <f t="array" ref="J681">_xlfn.IFS('ES Data Entry'!J682= 1, "Male", 'ES Data Entry'!J682= 2, "Female", 'ES Data Entry'!J682= 3, "Transgender Male", 'ES Data Entry'!J682= 4, "Transgender Female",'ES Data Entry'!J682= 5, "Non-binary", 'ES Data Entry'!J682= 6, "Other", 'ES Data Entry'!J682= 7, "Unknown")</f>
        <v>#N/A</v>
      </c>
      <c r="K681" s="180">
        <f>'ES Data Entry'!K682</f>
        <v>0</v>
      </c>
      <c r="L681" s="291" t="e">
        <f>'ES Data Entry'!#REF!</f>
        <v>#REF!</v>
      </c>
      <c r="M681" t="e">
        <f>'ES Raw Data'!N684</f>
        <v>#DIV/0!</v>
      </c>
      <c r="N681" t="e">
        <f>'ES Raw Data'!O684</f>
        <v>#DIV/0!</v>
      </c>
      <c r="O681" t="e">
        <f>'ES Raw Data'!P684</f>
        <v>#DIV/0!</v>
      </c>
      <c r="P681" t="e">
        <f>'ES Raw Data'!Q684</f>
        <v>#DIV/0!</v>
      </c>
      <c r="Q681" t="e">
        <f>'ES Raw Data'!R684</f>
        <v>#DIV/0!</v>
      </c>
      <c r="R681" t="e">
        <f>'ES Raw Data'!S684</f>
        <v>#DIV/0!</v>
      </c>
      <c r="S681" t="e">
        <f>'ES Raw Data'!T684</f>
        <v>#DIV/0!</v>
      </c>
      <c r="T681" t="e">
        <f>'ES Raw Data'!U684</f>
        <v>#DIV/0!</v>
      </c>
      <c r="U681" t="e">
        <f>'ES Raw Data'!V684</f>
        <v>#DIV/0!</v>
      </c>
      <c r="V681" t="e">
        <f>'ES Raw Data'!W684</f>
        <v>#DIV/0!</v>
      </c>
    </row>
    <row r="682" spans="1:22">
      <c r="A682">
        <f>'ES Data Entry'!D683</f>
        <v>0</v>
      </c>
      <c r="B682">
        <f>'ES Data Entry'!E683</f>
        <v>0</v>
      </c>
      <c r="C682">
        <f>'ES Data Entry'!F683</f>
        <v>0</v>
      </c>
      <c r="D682" s="180" t="e">
        <f>'ES Data Entry'!#REF!</f>
        <v>#REF!</v>
      </c>
      <c r="E682" t="str" cm="1">
        <f t="array" ref="E682">_xlfn.IFS('ES Data Entry'!G683=0,"Kindergarten",'ES Data Entry'!G683=1,"1st Grade",'ES Data Entry'!G683=2,"2nd Grade",'ES Data Entry'!G683=3,"3rd Grade",'ES Data Entry'!G683=4,"4th Grade",'ES Data Entry'!G683=5,"5th Grade")</f>
        <v>Kindergarten</v>
      </c>
      <c r="F682" t="e">
        <f>'ES Data Entry'!#REF!</f>
        <v>#REF!</v>
      </c>
      <c r="G682" t="e" cm="1">
        <f t="array" ref="G682">_xlfn.IFS('ES Data Entry'!L683=2, "Virtual", 'ES Data Entry'!L683=1, "In-person",'ES Data Entry'!L683=3, "Hybrid")</f>
        <v>#N/A</v>
      </c>
      <c r="H682" t="e" cm="1">
        <f t="array" ref="H682">_xlfn.IFS('ES Data Entry'!H683= 1, "American Indian/Alaskan Native", 'ES Data Entry'!H683= 2, "Asian", 'ES Data Entry'!H683= 3, "Native Hawaiian/Pacific Islander", 'ES Data Entry'!H683= 4, "Black/African American",'ES Data Entry'!H683= 5,  "White", 'ES Data Entry'!H683= 6, "Other", 'ES Data Entry'!H683= 7, "Two races or more", 'ES Data Entry'!H683= 8, "Unknown")</f>
        <v>#N/A</v>
      </c>
      <c r="I682" t="e" cm="1">
        <f t="array" ref="I682">_xlfn.IFS('ES Data Entry'!I683=1, "Hispanic/Latino", 'ES Data Entry'!I683=2, "Not Hispanic/Latino", 'ES Data Entry'!I683=3, "Other")</f>
        <v>#N/A</v>
      </c>
      <c r="J682" t="e" cm="1">
        <f t="array" ref="J682">_xlfn.IFS('ES Data Entry'!J683= 1, "Male", 'ES Data Entry'!J683= 2, "Female", 'ES Data Entry'!J683= 3, "Transgender Male", 'ES Data Entry'!J683= 4, "Transgender Female",'ES Data Entry'!J683= 5, "Non-binary", 'ES Data Entry'!J683= 6, "Other", 'ES Data Entry'!J683= 7, "Unknown")</f>
        <v>#N/A</v>
      </c>
      <c r="K682" s="180">
        <f>'ES Data Entry'!K683</f>
        <v>0</v>
      </c>
      <c r="L682" s="291" t="e">
        <f>'ES Data Entry'!#REF!</f>
        <v>#REF!</v>
      </c>
      <c r="M682" t="e">
        <f>'ES Raw Data'!N685</f>
        <v>#DIV/0!</v>
      </c>
      <c r="N682" t="e">
        <f>'ES Raw Data'!O685</f>
        <v>#DIV/0!</v>
      </c>
      <c r="O682" t="e">
        <f>'ES Raw Data'!P685</f>
        <v>#DIV/0!</v>
      </c>
      <c r="P682" t="e">
        <f>'ES Raw Data'!Q685</f>
        <v>#DIV/0!</v>
      </c>
      <c r="Q682" t="e">
        <f>'ES Raw Data'!R685</f>
        <v>#DIV/0!</v>
      </c>
      <c r="R682" t="e">
        <f>'ES Raw Data'!S685</f>
        <v>#DIV/0!</v>
      </c>
      <c r="S682" t="e">
        <f>'ES Raw Data'!T685</f>
        <v>#DIV/0!</v>
      </c>
      <c r="T682" t="e">
        <f>'ES Raw Data'!U685</f>
        <v>#DIV/0!</v>
      </c>
      <c r="U682" t="e">
        <f>'ES Raw Data'!V685</f>
        <v>#DIV/0!</v>
      </c>
      <c r="V682" t="e">
        <f>'ES Raw Data'!W685</f>
        <v>#DIV/0!</v>
      </c>
    </row>
    <row r="683" spans="1:22">
      <c r="A683">
        <f>'ES Data Entry'!D684</f>
        <v>0</v>
      </c>
      <c r="B683">
        <f>'ES Data Entry'!E684</f>
        <v>0</v>
      </c>
      <c r="C683">
        <f>'ES Data Entry'!F684</f>
        <v>0</v>
      </c>
      <c r="D683" s="180" t="e">
        <f>'ES Data Entry'!#REF!</f>
        <v>#REF!</v>
      </c>
      <c r="E683" t="str" cm="1">
        <f t="array" ref="E683">_xlfn.IFS('ES Data Entry'!G684=0,"Kindergarten",'ES Data Entry'!G684=1,"1st Grade",'ES Data Entry'!G684=2,"2nd Grade",'ES Data Entry'!G684=3,"3rd Grade",'ES Data Entry'!G684=4,"4th Grade",'ES Data Entry'!G684=5,"5th Grade")</f>
        <v>Kindergarten</v>
      </c>
      <c r="F683" t="e">
        <f>'ES Data Entry'!#REF!</f>
        <v>#REF!</v>
      </c>
      <c r="G683" t="e" cm="1">
        <f t="array" ref="G683">_xlfn.IFS('ES Data Entry'!L684=2, "Virtual", 'ES Data Entry'!L684=1, "In-person",'ES Data Entry'!L684=3, "Hybrid")</f>
        <v>#N/A</v>
      </c>
      <c r="H683" t="e" cm="1">
        <f t="array" ref="H683">_xlfn.IFS('ES Data Entry'!H684= 1, "American Indian/Alaskan Native", 'ES Data Entry'!H684= 2, "Asian", 'ES Data Entry'!H684= 3, "Native Hawaiian/Pacific Islander", 'ES Data Entry'!H684= 4, "Black/African American",'ES Data Entry'!H684= 5,  "White", 'ES Data Entry'!H684= 6, "Other", 'ES Data Entry'!H684= 7, "Two races or more", 'ES Data Entry'!H684= 8, "Unknown")</f>
        <v>#N/A</v>
      </c>
      <c r="I683" t="e" cm="1">
        <f t="array" ref="I683">_xlfn.IFS('ES Data Entry'!I684=1, "Hispanic/Latino", 'ES Data Entry'!I684=2, "Not Hispanic/Latino", 'ES Data Entry'!I684=3, "Other")</f>
        <v>#N/A</v>
      </c>
      <c r="J683" t="e" cm="1">
        <f t="array" ref="J683">_xlfn.IFS('ES Data Entry'!J684= 1, "Male", 'ES Data Entry'!J684= 2, "Female", 'ES Data Entry'!J684= 3, "Transgender Male", 'ES Data Entry'!J684= 4, "Transgender Female",'ES Data Entry'!J684= 5, "Non-binary", 'ES Data Entry'!J684= 6, "Other", 'ES Data Entry'!J684= 7, "Unknown")</f>
        <v>#N/A</v>
      </c>
      <c r="K683" s="180">
        <f>'ES Data Entry'!K684</f>
        <v>0</v>
      </c>
      <c r="L683" s="291" t="e">
        <f>'ES Data Entry'!#REF!</f>
        <v>#REF!</v>
      </c>
      <c r="M683" t="e">
        <f>'ES Raw Data'!N686</f>
        <v>#DIV/0!</v>
      </c>
      <c r="N683" t="e">
        <f>'ES Raw Data'!O686</f>
        <v>#DIV/0!</v>
      </c>
      <c r="O683" t="e">
        <f>'ES Raw Data'!P686</f>
        <v>#DIV/0!</v>
      </c>
      <c r="P683" t="e">
        <f>'ES Raw Data'!Q686</f>
        <v>#DIV/0!</v>
      </c>
      <c r="Q683" t="e">
        <f>'ES Raw Data'!R686</f>
        <v>#DIV/0!</v>
      </c>
      <c r="R683" t="e">
        <f>'ES Raw Data'!S686</f>
        <v>#DIV/0!</v>
      </c>
      <c r="S683" t="e">
        <f>'ES Raw Data'!T686</f>
        <v>#DIV/0!</v>
      </c>
      <c r="T683" t="e">
        <f>'ES Raw Data'!U686</f>
        <v>#DIV/0!</v>
      </c>
      <c r="U683" t="e">
        <f>'ES Raw Data'!V686</f>
        <v>#DIV/0!</v>
      </c>
      <c r="V683" t="e">
        <f>'ES Raw Data'!W686</f>
        <v>#DIV/0!</v>
      </c>
    </row>
    <row r="684" spans="1:22">
      <c r="A684">
        <f>'ES Data Entry'!D685</f>
        <v>0</v>
      </c>
      <c r="B684">
        <f>'ES Data Entry'!E685</f>
        <v>0</v>
      </c>
      <c r="C684">
        <f>'ES Data Entry'!F685</f>
        <v>0</v>
      </c>
      <c r="D684" s="180" t="e">
        <f>'ES Data Entry'!#REF!</f>
        <v>#REF!</v>
      </c>
      <c r="E684" t="str" cm="1">
        <f t="array" ref="E684">_xlfn.IFS('ES Data Entry'!G685=0,"Kindergarten",'ES Data Entry'!G685=1,"1st Grade",'ES Data Entry'!G685=2,"2nd Grade",'ES Data Entry'!G685=3,"3rd Grade",'ES Data Entry'!G685=4,"4th Grade",'ES Data Entry'!G685=5,"5th Grade")</f>
        <v>Kindergarten</v>
      </c>
      <c r="F684" t="e">
        <f>'ES Data Entry'!#REF!</f>
        <v>#REF!</v>
      </c>
      <c r="G684" t="e" cm="1">
        <f t="array" ref="G684">_xlfn.IFS('ES Data Entry'!L685=2, "Virtual", 'ES Data Entry'!L685=1, "In-person",'ES Data Entry'!L685=3, "Hybrid")</f>
        <v>#N/A</v>
      </c>
      <c r="H684" t="e" cm="1">
        <f t="array" ref="H684">_xlfn.IFS('ES Data Entry'!H685= 1, "American Indian/Alaskan Native", 'ES Data Entry'!H685= 2, "Asian", 'ES Data Entry'!H685= 3, "Native Hawaiian/Pacific Islander", 'ES Data Entry'!H685= 4, "Black/African American",'ES Data Entry'!H685= 5,  "White", 'ES Data Entry'!H685= 6, "Other", 'ES Data Entry'!H685= 7, "Two races or more", 'ES Data Entry'!H685= 8, "Unknown")</f>
        <v>#N/A</v>
      </c>
      <c r="I684" t="e" cm="1">
        <f t="array" ref="I684">_xlfn.IFS('ES Data Entry'!I685=1, "Hispanic/Latino", 'ES Data Entry'!I685=2, "Not Hispanic/Latino", 'ES Data Entry'!I685=3, "Other")</f>
        <v>#N/A</v>
      </c>
      <c r="J684" t="e" cm="1">
        <f t="array" ref="J684">_xlfn.IFS('ES Data Entry'!J685= 1, "Male", 'ES Data Entry'!J685= 2, "Female", 'ES Data Entry'!J685= 3, "Transgender Male", 'ES Data Entry'!J685= 4, "Transgender Female",'ES Data Entry'!J685= 5, "Non-binary", 'ES Data Entry'!J685= 6, "Other", 'ES Data Entry'!J685= 7, "Unknown")</f>
        <v>#N/A</v>
      </c>
      <c r="K684" s="180">
        <f>'ES Data Entry'!K685</f>
        <v>0</v>
      </c>
      <c r="L684" s="291" t="e">
        <f>'ES Data Entry'!#REF!</f>
        <v>#REF!</v>
      </c>
      <c r="M684" t="e">
        <f>'ES Raw Data'!N687</f>
        <v>#DIV/0!</v>
      </c>
      <c r="N684" t="e">
        <f>'ES Raw Data'!O687</f>
        <v>#DIV/0!</v>
      </c>
      <c r="O684" t="e">
        <f>'ES Raw Data'!P687</f>
        <v>#DIV/0!</v>
      </c>
      <c r="P684" t="e">
        <f>'ES Raw Data'!Q687</f>
        <v>#DIV/0!</v>
      </c>
      <c r="Q684" t="e">
        <f>'ES Raw Data'!R687</f>
        <v>#DIV/0!</v>
      </c>
      <c r="R684" t="e">
        <f>'ES Raw Data'!S687</f>
        <v>#DIV/0!</v>
      </c>
      <c r="S684" t="e">
        <f>'ES Raw Data'!T687</f>
        <v>#DIV/0!</v>
      </c>
      <c r="T684" t="e">
        <f>'ES Raw Data'!U687</f>
        <v>#DIV/0!</v>
      </c>
      <c r="U684" t="e">
        <f>'ES Raw Data'!V687</f>
        <v>#DIV/0!</v>
      </c>
      <c r="V684" t="e">
        <f>'ES Raw Data'!W687</f>
        <v>#DIV/0!</v>
      </c>
    </row>
    <row r="685" spans="1:22">
      <c r="A685">
        <f>'ES Data Entry'!D686</f>
        <v>0</v>
      </c>
      <c r="B685">
        <f>'ES Data Entry'!E686</f>
        <v>0</v>
      </c>
      <c r="C685">
        <f>'ES Data Entry'!F686</f>
        <v>0</v>
      </c>
      <c r="D685" s="180" t="e">
        <f>'ES Data Entry'!#REF!</f>
        <v>#REF!</v>
      </c>
      <c r="E685" t="str" cm="1">
        <f t="array" ref="E685">_xlfn.IFS('ES Data Entry'!G686=0,"Kindergarten",'ES Data Entry'!G686=1,"1st Grade",'ES Data Entry'!G686=2,"2nd Grade",'ES Data Entry'!G686=3,"3rd Grade",'ES Data Entry'!G686=4,"4th Grade",'ES Data Entry'!G686=5,"5th Grade")</f>
        <v>Kindergarten</v>
      </c>
      <c r="F685" t="e">
        <f>'ES Data Entry'!#REF!</f>
        <v>#REF!</v>
      </c>
      <c r="G685" t="e" cm="1">
        <f t="array" ref="G685">_xlfn.IFS('ES Data Entry'!L686=2, "Virtual", 'ES Data Entry'!L686=1, "In-person",'ES Data Entry'!L686=3, "Hybrid")</f>
        <v>#N/A</v>
      </c>
      <c r="H685" t="e" cm="1">
        <f t="array" ref="H685">_xlfn.IFS('ES Data Entry'!H686= 1, "American Indian/Alaskan Native", 'ES Data Entry'!H686= 2, "Asian", 'ES Data Entry'!H686= 3, "Native Hawaiian/Pacific Islander", 'ES Data Entry'!H686= 4, "Black/African American",'ES Data Entry'!H686= 5,  "White", 'ES Data Entry'!H686= 6, "Other", 'ES Data Entry'!H686= 7, "Two races or more", 'ES Data Entry'!H686= 8, "Unknown")</f>
        <v>#N/A</v>
      </c>
      <c r="I685" t="e" cm="1">
        <f t="array" ref="I685">_xlfn.IFS('ES Data Entry'!I686=1, "Hispanic/Latino", 'ES Data Entry'!I686=2, "Not Hispanic/Latino", 'ES Data Entry'!I686=3, "Other")</f>
        <v>#N/A</v>
      </c>
      <c r="J685" t="e" cm="1">
        <f t="array" ref="J685">_xlfn.IFS('ES Data Entry'!J686= 1, "Male", 'ES Data Entry'!J686= 2, "Female", 'ES Data Entry'!J686= 3, "Transgender Male", 'ES Data Entry'!J686= 4, "Transgender Female",'ES Data Entry'!J686= 5, "Non-binary", 'ES Data Entry'!J686= 6, "Other", 'ES Data Entry'!J686= 7, "Unknown")</f>
        <v>#N/A</v>
      </c>
      <c r="K685" s="180">
        <f>'ES Data Entry'!K686</f>
        <v>0</v>
      </c>
      <c r="L685" s="291" t="e">
        <f>'ES Data Entry'!#REF!</f>
        <v>#REF!</v>
      </c>
      <c r="M685" t="e">
        <f>'ES Raw Data'!N688</f>
        <v>#DIV/0!</v>
      </c>
      <c r="N685" t="e">
        <f>'ES Raw Data'!O688</f>
        <v>#DIV/0!</v>
      </c>
      <c r="O685" t="e">
        <f>'ES Raw Data'!P688</f>
        <v>#DIV/0!</v>
      </c>
      <c r="P685" t="e">
        <f>'ES Raw Data'!Q688</f>
        <v>#DIV/0!</v>
      </c>
      <c r="Q685" t="e">
        <f>'ES Raw Data'!R688</f>
        <v>#DIV/0!</v>
      </c>
      <c r="R685" t="e">
        <f>'ES Raw Data'!S688</f>
        <v>#DIV/0!</v>
      </c>
      <c r="S685" t="e">
        <f>'ES Raw Data'!T688</f>
        <v>#DIV/0!</v>
      </c>
      <c r="T685" t="e">
        <f>'ES Raw Data'!U688</f>
        <v>#DIV/0!</v>
      </c>
      <c r="U685" t="e">
        <f>'ES Raw Data'!V688</f>
        <v>#DIV/0!</v>
      </c>
      <c r="V685" t="e">
        <f>'ES Raw Data'!W688</f>
        <v>#DIV/0!</v>
      </c>
    </row>
    <row r="686" spans="1:22">
      <c r="A686">
        <f>'ES Data Entry'!D687</f>
        <v>0</v>
      </c>
      <c r="B686">
        <f>'ES Data Entry'!E687</f>
        <v>0</v>
      </c>
      <c r="C686">
        <f>'ES Data Entry'!F687</f>
        <v>0</v>
      </c>
      <c r="D686" s="180" t="e">
        <f>'ES Data Entry'!#REF!</f>
        <v>#REF!</v>
      </c>
      <c r="E686" t="str" cm="1">
        <f t="array" ref="E686">_xlfn.IFS('ES Data Entry'!G687=0,"Kindergarten",'ES Data Entry'!G687=1,"1st Grade",'ES Data Entry'!G687=2,"2nd Grade",'ES Data Entry'!G687=3,"3rd Grade",'ES Data Entry'!G687=4,"4th Grade",'ES Data Entry'!G687=5,"5th Grade")</f>
        <v>Kindergarten</v>
      </c>
      <c r="F686" t="e">
        <f>'ES Data Entry'!#REF!</f>
        <v>#REF!</v>
      </c>
      <c r="G686" t="e" cm="1">
        <f t="array" ref="G686">_xlfn.IFS('ES Data Entry'!L687=2, "Virtual", 'ES Data Entry'!L687=1, "In-person",'ES Data Entry'!L687=3, "Hybrid")</f>
        <v>#N/A</v>
      </c>
      <c r="H686" t="e" cm="1">
        <f t="array" ref="H686">_xlfn.IFS('ES Data Entry'!H687= 1, "American Indian/Alaskan Native", 'ES Data Entry'!H687= 2, "Asian", 'ES Data Entry'!H687= 3, "Native Hawaiian/Pacific Islander", 'ES Data Entry'!H687= 4, "Black/African American",'ES Data Entry'!H687= 5,  "White", 'ES Data Entry'!H687= 6, "Other", 'ES Data Entry'!H687= 7, "Two races or more", 'ES Data Entry'!H687= 8, "Unknown")</f>
        <v>#N/A</v>
      </c>
      <c r="I686" t="e" cm="1">
        <f t="array" ref="I686">_xlfn.IFS('ES Data Entry'!I687=1, "Hispanic/Latino", 'ES Data Entry'!I687=2, "Not Hispanic/Latino", 'ES Data Entry'!I687=3, "Other")</f>
        <v>#N/A</v>
      </c>
      <c r="J686" t="e" cm="1">
        <f t="array" ref="J686">_xlfn.IFS('ES Data Entry'!J687= 1, "Male", 'ES Data Entry'!J687= 2, "Female", 'ES Data Entry'!J687= 3, "Transgender Male", 'ES Data Entry'!J687= 4, "Transgender Female",'ES Data Entry'!J687= 5, "Non-binary", 'ES Data Entry'!J687= 6, "Other", 'ES Data Entry'!J687= 7, "Unknown")</f>
        <v>#N/A</v>
      </c>
      <c r="K686" s="180">
        <f>'ES Data Entry'!K687</f>
        <v>0</v>
      </c>
      <c r="L686" s="291" t="e">
        <f>'ES Data Entry'!#REF!</f>
        <v>#REF!</v>
      </c>
      <c r="M686" t="e">
        <f>'ES Raw Data'!N689</f>
        <v>#DIV/0!</v>
      </c>
      <c r="N686" t="e">
        <f>'ES Raw Data'!O689</f>
        <v>#DIV/0!</v>
      </c>
      <c r="O686" t="e">
        <f>'ES Raw Data'!P689</f>
        <v>#DIV/0!</v>
      </c>
      <c r="P686" t="e">
        <f>'ES Raw Data'!Q689</f>
        <v>#DIV/0!</v>
      </c>
      <c r="Q686" t="e">
        <f>'ES Raw Data'!R689</f>
        <v>#DIV/0!</v>
      </c>
      <c r="R686" t="e">
        <f>'ES Raw Data'!S689</f>
        <v>#DIV/0!</v>
      </c>
      <c r="S686" t="e">
        <f>'ES Raw Data'!T689</f>
        <v>#DIV/0!</v>
      </c>
      <c r="T686" t="e">
        <f>'ES Raw Data'!U689</f>
        <v>#DIV/0!</v>
      </c>
      <c r="U686" t="e">
        <f>'ES Raw Data'!V689</f>
        <v>#DIV/0!</v>
      </c>
      <c r="V686" t="e">
        <f>'ES Raw Data'!W689</f>
        <v>#DIV/0!</v>
      </c>
    </row>
    <row r="687" spans="1:22">
      <c r="A687">
        <f>'ES Data Entry'!D688</f>
        <v>0</v>
      </c>
      <c r="B687">
        <f>'ES Data Entry'!E688</f>
        <v>0</v>
      </c>
      <c r="C687">
        <f>'ES Data Entry'!F688</f>
        <v>0</v>
      </c>
      <c r="D687" s="180" t="e">
        <f>'ES Data Entry'!#REF!</f>
        <v>#REF!</v>
      </c>
      <c r="E687" t="str" cm="1">
        <f t="array" ref="E687">_xlfn.IFS('ES Data Entry'!G688=0,"Kindergarten",'ES Data Entry'!G688=1,"1st Grade",'ES Data Entry'!G688=2,"2nd Grade",'ES Data Entry'!G688=3,"3rd Grade",'ES Data Entry'!G688=4,"4th Grade",'ES Data Entry'!G688=5,"5th Grade")</f>
        <v>Kindergarten</v>
      </c>
      <c r="F687" t="e">
        <f>'ES Data Entry'!#REF!</f>
        <v>#REF!</v>
      </c>
      <c r="G687" t="e" cm="1">
        <f t="array" ref="G687">_xlfn.IFS('ES Data Entry'!L688=2, "Virtual", 'ES Data Entry'!L688=1, "In-person",'ES Data Entry'!L688=3, "Hybrid")</f>
        <v>#N/A</v>
      </c>
      <c r="H687" t="e" cm="1">
        <f t="array" ref="H687">_xlfn.IFS('ES Data Entry'!H688= 1, "American Indian/Alaskan Native", 'ES Data Entry'!H688= 2, "Asian", 'ES Data Entry'!H688= 3, "Native Hawaiian/Pacific Islander", 'ES Data Entry'!H688= 4, "Black/African American",'ES Data Entry'!H688= 5,  "White", 'ES Data Entry'!H688= 6, "Other", 'ES Data Entry'!H688= 7, "Two races or more", 'ES Data Entry'!H688= 8, "Unknown")</f>
        <v>#N/A</v>
      </c>
      <c r="I687" t="e" cm="1">
        <f t="array" ref="I687">_xlfn.IFS('ES Data Entry'!I688=1, "Hispanic/Latino", 'ES Data Entry'!I688=2, "Not Hispanic/Latino", 'ES Data Entry'!I688=3, "Other")</f>
        <v>#N/A</v>
      </c>
      <c r="J687" t="e" cm="1">
        <f t="array" ref="J687">_xlfn.IFS('ES Data Entry'!J688= 1, "Male", 'ES Data Entry'!J688= 2, "Female", 'ES Data Entry'!J688= 3, "Transgender Male", 'ES Data Entry'!J688= 4, "Transgender Female",'ES Data Entry'!J688= 5, "Non-binary", 'ES Data Entry'!J688= 6, "Other", 'ES Data Entry'!J688= 7, "Unknown")</f>
        <v>#N/A</v>
      </c>
      <c r="K687" s="180">
        <f>'ES Data Entry'!K688</f>
        <v>0</v>
      </c>
      <c r="L687" s="291" t="e">
        <f>'ES Data Entry'!#REF!</f>
        <v>#REF!</v>
      </c>
      <c r="M687" t="e">
        <f>'ES Raw Data'!N690</f>
        <v>#DIV/0!</v>
      </c>
      <c r="N687" t="e">
        <f>'ES Raw Data'!O690</f>
        <v>#DIV/0!</v>
      </c>
      <c r="O687" t="e">
        <f>'ES Raw Data'!P690</f>
        <v>#DIV/0!</v>
      </c>
      <c r="P687" t="e">
        <f>'ES Raw Data'!Q690</f>
        <v>#DIV/0!</v>
      </c>
      <c r="Q687" t="e">
        <f>'ES Raw Data'!R690</f>
        <v>#DIV/0!</v>
      </c>
      <c r="R687" t="e">
        <f>'ES Raw Data'!S690</f>
        <v>#DIV/0!</v>
      </c>
      <c r="S687" t="e">
        <f>'ES Raw Data'!T690</f>
        <v>#DIV/0!</v>
      </c>
      <c r="T687" t="e">
        <f>'ES Raw Data'!U690</f>
        <v>#DIV/0!</v>
      </c>
      <c r="U687" t="e">
        <f>'ES Raw Data'!V690</f>
        <v>#DIV/0!</v>
      </c>
      <c r="V687" t="e">
        <f>'ES Raw Data'!W690</f>
        <v>#DIV/0!</v>
      </c>
    </row>
    <row r="688" spans="1:22">
      <c r="A688">
        <f>'ES Data Entry'!D689</f>
        <v>0</v>
      </c>
      <c r="B688">
        <f>'ES Data Entry'!E689</f>
        <v>0</v>
      </c>
      <c r="C688">
        <f>'ES Data Entry'!F689</f>
        <v>0</v>
      </c>
      <c r="D688" s="180" t="e">
        <f>'ES Data Entry'!#REF!</f>
        <v>#REF!</v>
      </c>
      <c r="E688" t="str" cm="1">
        <f t="array" ref="E688">_xlfn.IFS('ES Data Entry'!G689=0,"Kindergarten",'ES Data Entry'!G689=1,"1st Grade",'ES Data Entry'!G689=2,"2nd Grade",'ES Data Entry'!G689=3,"3rd Grade",'ES Data Entry'!G689=4,"4th Grade",'ES Data Entry'!G689=5,"5th Grade")</f>
        <v>Kindergarten</v>
      </c>
      <c r="F688" t="e">
        <f>'ES Data Entry'!#REF!</f>
        <v>#REF!</v>
      </c>
      <c r="G688" t="e" cm="1">
        <f t="array" ref="G688">_xlfn.IFS('ES Data Entry'!L689=2, "Virtual", 'ES Data Entry'!L689=1, "In-person",'ES Data Entry'!L689=3, "Hybrid")</f>
        <v>#N/A</v>
      </c>
      <c r="H688" t="e" cm="1">
        <f t="array" ref="H688">_xlfn.IFS('ES Data Entry'!H689= 1, "American Indian/Alaskan Native", 'ES Data Entry'!H689= 2, "Asian", 'ES Data Entry'!H689= 3, "Native Hawaiian/Pacific Islander", 'ES Data Entry'!H689= 4, "Black/African American",'ES Data Entry'!H689= 5,  "White", 'ES Data Entry'!H689= 6, "Other", 'ES Data Entry'!H689= 7, "Two races or more", 'ES Data Entry'!H689= 8, "Unknown")</f>
        <v>#N/A</v>
      </c>
      <c r="I688" t="e" cm="1">
        <f t="array" ref="I688">_xlfn.IFS('ES Data Entry'!I689=1, "Hispanic/Latino", 'ES Data Entry'!I689=2, "Not Hispanic/Latino", 'ES Data Entry'!I689=3, "Other")</f>
        <v>#N/A</v>
      </c>
      <c r="J688" t="e" cm="1">
        <f t="array" ref="J688">_xlfn.IFS('ES Data Entry'!J689= 1, "Male", 'ES Data Entry'!J689= 2, "Female", 'ES Data Entry'!J689= 3, "Transgender Male", 'ES Data Entry'!J689= 4, "Transgender Female",'ES Data Entry'!J689= 5, "Non-binary", 'ES Data Entry'!J689= 6, "Other", 'ES Data Entry'!J689= 7, "Unknown")</f>
        <v>#N/A</v>
      </c>
      <c r="K688" s="180">
        <f>'ES Data Entry'!K689</f>
        <v>0</v>
      </c>
      <c r="L688" s="291" t="e">
        <f>'ES Data Entry'!#REF!</f>
        <v>#REF!</v>
      </c>
      <c r="M688" t="e">
        <f>'ES Raw Data'!N691</f>
        <v>#DIV/0!</v>
      </c>
      <c r="N688" t="e">
        <f>'ES Raw Data'!O691</f>
        <v>#DIV/0!</v>
      </c>
      <c r="O688" t="e">
        <f>'ES Raw Data'!P691</f>
        <v>#DIV/0!</v>
      </c>
      <c r="P688" t="e">
        <f>'ES Raw Data'!Q691</f>
        <v>#DIV/0!</v>
      </c>
      <c r="Q688" t="e">
        <f>'ES Raw Data'!R691</f>
        <v>#DIV/0!</v>
      </c>
      <c r="R688" t="e">
        <f>'ES Raw Data'!S691</f>
        <v>#DIV/0!</v>
      </c>
      <c r="S688" t="e">
        <f>'ES Raw Data'!T691</f>
        <v>#DIV/0!</v>
      </c>
      <c r="T688" t="e">
        <f>'ES Raw Data'!U691</f>
        <v>#DIV/0!</v>
      </c>
      <c r="U688" t="e">
        <f>'ES Raw Data'!V691</f>
        <v>#DIV/0!</v>
      </c>
      <c r="V688" t="e">
        <f>'ES Raw Data'!W691</f>
        <v>#DIV/0!</v>
      </c>
    </row>
    <row r="689" spans="1:22">
      <c r="A689">
        <f>'ES Data Entry'!D690</f>
        <v>0</v>
      </c>
      <c r="B689">
        <f>'ES Data Entry'!E690</f>
        <v>0</v>
      </c>
      <c r="C689">
        <f>'ES Data Entry'!F690</f>
        <v>0</v>
      </c>
      <c r="D689" s="180" t="e">
        <f>'ES Data Entry'!#REF!</f>
        <v>#REF!</v>
      </c>
      <c r="E689" t="str" cm="1">
        <f t="array" ref="E689">_xlfn.IFS('ES Data Entry'!G690=0,"Kindergarten",'ES Data Entry'!G690=1,"1st Grade",'ES Data Entry'!G690=2,"2nd Grade",'ES Data Entry'!G690=3,"3rd Grade",'ES Data Entry'!G690=4,"4th Grade",'ES Data Entry'!G690=5,"5th Grade")</f>
        <v>Kindergarten</v>
      </c>
      <c r="F689" t="e">
        <f>'ES Data Entry'!#REF!</f>
        <v>#REF!</v>
      </c>
      <c r="G689" t="e" cm="1">
        <f t="array" ref="G689">_xlfn.IFS('ES Data Entry'!L690=2, "Virtual", 'ES Data Entry'!L690=1, "In-person",'ES Data Entry'!L690=3, "Hybrid")</f>
        <v>#N/A</v>
      </c>
      <c r="H689" t="e" cm="1">
        <f t="array" ref="H689">_xlfn.IFS('ES Data Entry'!H690= 1, "American Indian/Alaskan Native", 'ES Data Entry'!H690= 2, "Asian", 'ES Data Entry'!H690= 3, "Native Hawaiian/Pacific Islander", 'ES Data Entry'!H690= 4, "Black/African American",'ES Data Entry'!H690= 5,  "White", 'ES Data Entry'!H690= 6, "Other", 'ES Data Entry'!H690= 7, "Two races or more", 'ES Data Entry'!H690= 8, "Unknown")</f>
        <v>#N/A</v>
      </c>
      <c r="I689" t="e" cm="1">
        <f t="array" ref="I689">_xlfn.IFS('ES Data Entry'!I690=1, "Hispanic/Latino", 'ES Data Entry'!I690=2, "Not Hispanic/Latino", 'ES Data Entry'!I690=3, "Other")</f>
        <v>#N/A</v>
      </c>
      <c r="J689" t="e" cm="1">
        <f t="array" ref="J689">_xlfn.IFS('ES Data Entry'!J690= 1, "Male", 'ES Data Entry'!J690= 2, "Female", 'ES Data Entry'!J690= 3, "Transgender Male", 'ES Data Entry'!J690= 4, "Transgender Female",'ES Data Entry'!J690= 5, "Non-binary", 'ES Data Entry'!J690= 6, "Other", 'ES Data Entry'!J690= 7, "Unknown")</f>
        <v>#N/A</v>
      </c>
      <c r="K689" s="180">
        <f>'ES Data Entry'!K690</f>
        <v>0</v>
      </c>
      <c r="L689" s="291" t="e">
        <f>'ES Data Entry'!#REF!</f>
        <v>#REF!</v>
      </c>
      <c r="M689" t="e">
        <f>'ES Raw Data'!N692</f>
        <v>#DIV/0!</v>
      </c>
      <c r="N689" t="e">
        <f>'ES Raw Data'!O692</f>
        <v>#DIV/0!</v>
      </c>
      <c r="O689" t="e">
        <f>'ES Raw Data'!P692</f>
        <v>#DIV/0!</v>
      </c>
      <c r="P689" t="e">
        <f>'ES Raw Data'!Q692</f>
        <v>#DIV/0!</v>
      </c>
      <c r="Q689" t="e">
        <f>'ES Raw Data'!R692</f>
        <v>#DIV/0!</v>
      </c>
      <c r="R689" t="e">
        <f>'ES Raw Data'!S692</f>
        <v>#DIV/0!</v>
      </c>
      <c r="S689" t="e">
        <f>'ES Raw Data'!T692</f>
        <v>#DIV/0!</v>
      </c>
      <c r="T689" t="e">
        <f>'ES Raw Data'!U692</f>
        <v>#DIV/0!</v>
      </c>
      <c r="U689" t="e">
        <f>'ES Raw Data'!V692</f>
        <v>#DIV/0!</v>
      </c>
      <c r="V689" t="e">
        <f>'ES Raw Data'!W692</f>
        <v>#DIV/0!</v>
      </c>
    </row>
    <row r="690" spans="1:22">
      <c r="A690">
        <f>'ES Data Entry'!D691</f>
        <v>0</v>
      </c>
      <c r="B690">
        <f>'ES Data Entry'!E691</f>
        <v>0</v>
      </c>
      <c r="C690">
        <f>'ES Data Entry'!F691</f>
        <v>0</v>
      </c>
      <c r="D690" s="180" t="e">
        <f>'ES Data Entry'!#REF!</f>
        <v>#REF!</v>
      </c>
      <c r="E690" t="str" cm="1">
        <f t="array" ref="E690">_xlfn.IFS('ES Data Entry'!G691=0,"Kindergarten",'ES Data Entry'!G691=1,"1st Grade",'ES Data Entry'!G691=2,"2nd Grade",'ES Data Entry'!G691=3,"3rd Grade",'ES Data Entry'!G691=4,"4th Grade",'ES Data Entry'!G691=5,"5th Grade")</f>
        <v>Kindergarten</v>
      </c>
      <c r="F690" t="e">
        <f>'ES Data Entry'!#REF!</f>
        <v>#REF!</v>
      </c>
      <c r="G690" t="e" cm="1">
        <f t="array" ref="G690">_xlfn.IFS('ES Data Entry'!L691=2, "Virtual", 'ES Data Entry'!L691=1, "In-person",'ES Data Entry'!L691=3, "Hybrid")</f>
        <v>#N/A</v>
      </c>
      <c r="H690" t="e" cm="1">
        <f t="array" ref="H690">_xlfn.IFS('ES Data Entry'!H691= 1, "American Indian/Alaskan Native", 'ES Data Entry'!H691= 2, "Asian", 'ES Data Entry'!H691= 3, "Native Hawaiian/Pacific Islander", 'ES Data Entry'!H691= 4, "Black/African American",'ES Data Entry'!H691= 5,  "White", 'ES Data Entry'!H691= 6, "Other", 'ES Data Entry'!H691= 7, "Two races or more", 'ES Data Entry'!H691= 8, "Unknown")</f>
        <v>#N/A</v>
      </c>
      <c r="I690" t="e" cm="1">
        <f t="array" ref="I690">_xlfn.IFS('ES Data Entry'!I691=1, "Hispanic/Latino", 'ES Data Entry'!I691=2, "Not Hispanic/Latino", 'ES Data Entry'!I691=3, "Other")</f>
        <v>#N/A</v>
      </c>
      <c r="J690" t="e" cm="1">
        <f t="array" ref="J690">_xlfn.IFS('ES Data Entry'!J691= 1, "Male", 'ES Data Entry'!J691= 2, "Female", 'ES Data Entry'!J691= 3, "Transgender Male", 'ES Data Entry'!J691= 4, "Transgender Female",'ES Data Entry'!J691= 5, "Non-binary", 'ES Data Entry'!J691= 6, "Other", 'ES Data Entry'!J691= 7, "Unknown")</f>
        <v>#N/A</v>
      </c>
      <c r="K690" s="180">
        <f>'ES Data Entry'!K691</f>
        <v>0</v>
      </c>
      <c r="L690" s="291" t="e">
        <f>'ES Data Entry'!#REF!</f>
        <v>#REF!</v>
      </c>
      <c r="M690" t="e">
        <f>'ES Raw Data'!N693</f>
        <v>#DIV/0!</v>
      </c>
      <c r="N690" t="e">
        <f>'ES Raw Data'!O693</f>
        <v>#DIV/0!</v>
      </c>
      <c r="O690" t="e">
        <f>'ES Raw Data'!P693</f>
        <v>#DIV/0!</v>
      </c>
      <c r="P690" t="e">
        <f>'ES Raw Data'!Q693</f>
        <v>#DIV/0!</v>
      </c>
      <c r="Q690" t="e">
        <f>'ES Raw Data'!R693</f>
        <v>#DIV/0!</v>
      </c>
      <c r="R690" t="e">
        <f>'ES Raw Data'!S693</f>
        <v>#DIV/0!</v>
      </c>
      <c r="S690" t="e">
        <f>'ES Raw Data'!T693</f>
        <v>#DIV/0!</v>
      </c>
      <c r="T690" t="e">
        <f>'ES Raw Data'!U693</f>
        <v>#DIV/0!</v>
      </c>
      <c r="U690" t="e">
        <f>'ES Raw Data'!V693</f>
        <v>#DIV/0!</v>
      </c>
      <c r="V690" t="e">
        <f>'ES Raw Data'!W693</f>
        <v>#DIV/0!</v>
      </c>
    </row>
    <row r="691" spans="1:22">
      <c r="A691">
        <f>'ES Data Entry'!D692</f>
        <v>0</v>
      </c>
      <c r="B691">
        <f>'ES Data Entry'!E692</f>
        <v>0</v>
      </c>
      <c r="C691">
        <f>'ES Data Entry'!F692</f>
        <v>0</v>
      </c>
      <c r="D691" s="180" t="e">
        <f>'ES Data Entry'!#REF!</f>
        <v>#REF!</v>
      </c>
      <c r="E691" t="str" cm="1">
        <f t="array" ref="E691">_xlfn.IFS('ES Data Entry'!G692=0,"Kindergarten",'ES Data Entry'!G692=1,"1st Grade",'ES Data Entry'!G692=2,"2nd Grade",'ES Data Entry'!G692=3,"3rd Grade",'ES Data Entry'!G692=4,"4th Grade",'ES Data Entry'!G692=5,"5th Grade")</f>
        <v>Kindergarten</v>
      </c>
      <c r="F691" t="e">
        <f>'ES Data Entry'!#REF!</f>
        <v>#REF!</v>
      </c>
      <c r="G691" t="e" cm="1">
        <f t="array" ref="G691">_xlfn.IFS('ES Data Entry'!L692=2, "Virtual", 'ES Data Entry'!L692=1, "In-person",'ES Data Entry'!L692=3, "Hybrid")</f>
        <v>#N/A</v>
      </c>
      <c r="H691" t="e" cm="1">
        <f t="array" ref="H691">_xlfn.IFS('ES Data Entry'!H692= 1, "American Indian/Alaskan Native", 'ES Data Entry'!H692= 2, "Asian", 'ES Data Entry'!H692= 3, "Native Hawaiian/Pacific Islander", 'ES Data Entry'!H692= 4, "Black/African American",'ES Data Entry'!H692= 5,  "White", 'ES Data Entry'!H692= 6, "Other", 'ES Data Entry'!H692= 7, "Two races or more", 'ES Data Entry'!H692= 8, "Unknown")</f>
        <v>#N/A</v>
      </c>
      <c r="I691" t="e" cm="1">
        <f t="array" ref="I691">_xlfn.IFS('ES Data Entry'!I692=1, "Hispanic/Latino", 'ES Data Entry'!I692=2, "Not Hispanic/Latino", 'ES Data Entry'!I692=3, "Other")</f>
        <v>#N/A</v>
      </c>
      <c r="J691" t="e" cm="1">
        <f t="array" ref="J691">_xlfn.IFS('ES Data Entry'!J692= 1, "Male", 'ES Data Entry'!J692= 2, "Female", 'ES Data Entry'!J692= 3, "Transgender Male", 'ES Data Entry'!J692= 4, "Transgender Female",'ES Data Entry'!J692= 5, "Non-binary", 'ES Data Entry'!J692= 6, "Other", 'ES Data Entry'!J692= 7, "Unknown")</f>
        <v>#N/A</v>
      </c>
      <c r="K691" s="180">
        <f>'ES Data Entry'!K692</f>
        <v>0</v>
      </c>
      <c r="L691" s="291" t="e">
        <f>'ES Data Entry'!#REF!</f>
        <v>#REF!</v>
      </c>
      <c r="M691" t="e">
        <f>'ES Raw Data'!N694</f>
        <v>#DIV/0!</v>
      </c>
      <c r="N691" t="e">
        <f>'ES Raw Data'!O694</f>
        <v>#DIV/0!</v>
      </c>
      <c r="O691" t="e">
        <f>'ES Raw Data'!P694</f>
        <v>#DIV/0!</v>
      </c>
      <c r="P691" t="e">
        <f>'ES Raw Data'!Q694</f>
        <v>#DIV/0!</v>
      </c>
      <c r="Q691" t="e">
        <f>'ES Raw Data'!R694</f>
        <v>#DIV/0!</v>
      </c>
      <c r="R691" t="e">
        <f>'ES Raw Data'!S694</f>
        <v>#DIV/0!</v>
      </c>
      <c r="S691" t="e">
        <f>'ES Raw Data'!T694</f>
        <v>#DIV/0!</v>
      </c>
      <c r="T691" t="e">
        <f>'ES Raw Data'!U694</f>
        <v>#DIV/0!</v>
      </c>
      <c r="U691" t="e">
        <f>'ES Raw Data'!V694</f>
        <v>#DIV/0!</v>
      </c>
      <c r="V691" t="e">
        <f>'ES Raw Data'!W694</f>
        <v>#DIV/0!</v>
      </c>
    </row>
    <row r="692" spans="1:22">
      <c r="A692">
        <f>'ES Data Entry'!D693</f>
        <v>0</v>
      </c>
      <c r="B692">
        <f>'ES Data Entry'!E693</f>
        <v>0</v>
      </c>
      <c r="C692">
        <f>'ES Data Entry'!F693</f>
        <v>0</v>
      </c>
      <c r="D692" s="180" t="e">
        <f>'ES Data Entry'!#REF!</f>
        <v>#REF!</v>
      </c>
      <c r="E692" t="str" cm="1">
        <f t="array" ref="E692">_xlfn.IFS('ES Data Entry'!G693=0,"Kindergarten",'ES Data Entry'!G693=1,"1st Grade",'ES Data Entry'!G693=2,"2nd Grade",'ES Data Entry'!G693=3,"3rd Grade",'ES Data Entry'!G693=4,"4th Grade",'ES Data Entry'!G693=5,"5th Grade")</f>
        <v>Kindergarten</v>
      </c>
      <c r="F692" t="e">
        <f>'ES Data Entry'!#REF!</f>
        <v>#REF!</v>
      </c>
      <c r="G692" t="e" cm="1">
        <f t="array" ref="G692">_xlfn.IFS('ES Data Entry'!L693=2, "Virtual", 'ES Data Entry'!L693=1, "In-person",'ES Data Entry'!L693=3, "Hybrid")</f>
        <v>#N/A</v>
      </c>
      <c r="H692" t="e" cm="1">
        <f t="array" ref="H692">_xlfn.IFS('ES Data Entry'!H693= 1, "American Indian/Alaskan Native", 'ES Data Entry'!H693= 2, "Asian", 'ES Data Entry'!H693= 3, "Native Hawaiian/Pacific Islander", 'ES Data Entry'!H693= 4, "Black/African American",'ES Data Entry'!H693= 5,  "White", 'ES Data Entry'!H693= 6, "Other", 'ES Data Entry'!H693= 7, "Two races or more", 'ES Data Entry'!H693= 8, "Unknown")</f>
        <v>#N/A</v>
      </c>
      <c r="I692" t="e" cm="1">
        <f t="array" ref="I692">_xlfn.IFS('ES Data Entry'!I693=1, "Hispanic/Latino", 'ES Data Entry'!I693=2, "Not Hispanic/Latino", 'ES Data Entry'!I693=3, "Other")</f>
        <v>#N/A</v>
      </c>
      <c r="J692" t="e" cm="1">
        <f t="array" ref="J692">_xlfn.IFS('ES Data Entry'!J693= 1, "Male", 'ES Data Entry'!J693= 2, "Female", 'ES Data Entry'!J693= 3, "Transgender Male", 'ES Data Entry'!J693= 4, "Transgender Female",'ES Data Entry'!J693= 5, "Non-binary", 'ES Data Entry'!J693= 6, "Other", 'ES Data Entry'!J693= 7, "Unknown")</f>
        <v>#N/A</v>
      </c>
      <c r="K692" s="180">
        <f>'ES Data Entry'!K693</f>
        <v>0</v>
      </c>
      <c r="L692" s="291" t="e">
        <f>'ES Data Entry'!#REF!</f>
        <v>#REF!</v>
      </c>
      <c r="M692" t="e">
        <f>'ES Raw Data'!N695</f>
        <v>#DIV/0!</v>
      </c>
      <c r="N692" t="e">
        <f>'ES Raw Data'!O695</f>
        <v>#DIV/0!</v>
      </c>
      <c r="O692" t="e">
        <f>'ES Raw Data'!P695</f>
        <v>#DIV/0!</v>
      </c>
      <c r="P692" t="e">
        <f>'ES Raw Data'!Q695</f>
        <v>#DIV/0!</v>
      </c>
      <c r="Q692" t="e">
        <f>'ES Raw Data'!R695</f>
        <v>#DIV/0!</v>
      </c>
      <c r="R692" t="e">
        <f>'ES Raw Data'!S695</f>
        <v>#DIV/0!</v>
      </c>
      <c r="S692" t="e">
        <f>'ES Raw Data'!T695</f>
        <v>#DIV/0!</v>
      </c>
      <c r="T692" t="e">
        <f>'ES Raw Data'!U695</f>
        <v>#DIV/0!</v>
      </c>
      <c r="U692" t="e">
        <f>'ES Raw Data'!V695</f>
        <v>#DIV/0!</v>
      </c>
      <c r="V692" t="e">
        <f>'ES Raw Data'!W695</f>
        <v>#DIV/0!</v>
      </c>
    </row>
    <row r="693" spans="1:22">
      <c r="A693">
        <f>'ES Data Entry'!D694</f>
        <v>0</v>
      </c>
      <c r="B693">
        <f>'ES Data Entry'!E694</f>
        <v>0</v>
      </c>
      <c r="C693">
        <f>'ES Data Entry'!F694</f>
        <v>0</v>
      </c>
      <c r="D693" s="180" t="e">
        <f>'ES Data Entry'!#REF!</f>
        <v>#REF!</v>
      </c>
      <c r="E693" t="str" cm="1">
        <f t="array" ref="E693">_xlfn.IFS('ES Data Entry'!G694=0,"Kindergarten",'ES Data Entry'!G694=1,"1st Grade",'ES Data Entry'!G694=2,"2nd Grade",'ES Data Entry'!G694=3,"3rd Grade",'ES Data Entry'!G694=4,"4th Grade",'ES Data Entry'!G694=5,"5th Grade")</f>
        <v>Kindergarten</v>
      </c>
      <c r="F693" t="e">
        <f>'ES Data Entry'!#REF!</f>
        <v>#REF!</v>
      </c>
      <c r="G693" t="e" cm="1">
        <f t="array" ref="G693">_xlfn.IFS('ES Data Entry'!L694=2, "Virtual", 'ES Data Entry'!L694=1, "In-person",'ES Data Entry'!L694=3, "Hybrid")</f>
        <v>#N/A</v>
      </c>
      <c r="H693" t="e" cm="1">
        <f t="array" ref="H693">_xlfn.IFS('ES Data Entry'!H694= 1, "American Indian/Alaskan Native", 'ES Data Entry'!H694= 2, "Asian", 'ES Data Entry'!H694= 3, "Native Hawaiian/Pacific Islander", 'ES Data Entry'!H694= 4, "Black/African American",'ES Data Entry'!H694= 5,  "White", 'ES Data Entry'!H694= 6, "Other", 'ES Data Entry'!H694= 7, "Two races or more", 'ES Data Entry'!H694= 8, "Unknown")</f>
        <v>#N/A</v>
      </c>
      <c r="I693" t="e" cm="1">
        <f t="array" ref="I693">_xlfn.IFS('ES Data Entry'!I694=1, "Hispanic/Latino", 'ES Data Entry'!I694=2, "Not Hispanic/Latino", 'ES Data Entry'!I694=3, "Other")</f>
        <v>#N/A</v>
      </c>
      <c r="J693" t="e" cm="1">
        <f t="array" ref="J693">_xlfn.IFS('ES Data Entry'!J694= 1, "Male", 'ES Data Entry'!J694= 2, "Female", 'ES Data Entry'!J694= 3, "Transgender Male", 'ES Data Entry'!J694= 4, "Transgender Female",'ES Data Entry'!J694= 5, "Non-binary", 'ES Data Entry'!J694= 6, "Other", 'ES Data Entry'!J694= 7, "Unknown")</f>
        <v>#N/A</v>
      </c>
      <c r="K693" s="180">
        <f>'ES Data Entry'!K694</f>
        <v>0</v>
      </c>
      <c r="L693" s="291" t="e">
        <f>'ES Data Entry'!#REF!</f>
        <v>#REF!</v>
      </c>
      <c r="M693" t="e">
        <f>'ES Raw Data'!N696</f>
        <v>#DIV/0!</v>
      </c>
      <c r="N693" t="e">
        <f>'ES Raw Data'!O696</f>
        <v>#DIV/0!</v>
      </c>
      <c r="O693" t="e">
        <f>'ES Raw Data'!P696</f>
        <v>#DIV/0!</v>
      </c>
      <c r="P693" t="e">
        <f>'ES Raw Data'!Q696</f>
        <v>#DIV/0!</v>
      </c>
      <c r="Q693" t="e">
        <f>'ES Raw Data'!R696</f>
        <v>#DIV/0!</v>
      </c>
      <c r="R693" t="e">
        <f>'ES Raw Data'!S696</f>
        <v>#DIV/0!</v>
      </c>
      <c r="S693" t="e">
        <f>'ES Raw Data'!T696</f>
        <v>#DIV/0!</v>
      </c>
      <c r="T693" t="e">
        <f>'ES Raw Data'!U696</f>
        <v>#DIV/0!</v>
      </c>
      <c r="U693" t="e">
        <f>'ES Raw Data'!V696</f>
        <v>#DIV/0!</v>
      </c>
      <c r="V693" t="e">
        <f>'ES Raw Data'!W696</f>
        <v>#DIV/0!</v>
      </c>
    </row>
    <row r="694" spans="1:22">
      <c r="A694">
        <f>'ES Data Entry'!D695</f>
        <v>0</v>
      </c>
      <c r="B694">
        <f>'ES Data Entry'!E695</f>
        <v>0</v>
      </c>
      <c r="C694">
        <f>'ES Data Entry'!F695</f>
        <v>0</v>
      </c>
      <c r="D694" s="180" t="e">
        <f>'ES Data Entry'!#REF!</f>
        <v>#REF!</v>
      </c>
      <c r="E694" t="str" cm="1">
        <f t="array" ref="E694">_xlfn.IFS('ES Data Entry'!G695=0,"Kindergarten",'ES Data Entry'!G695=1,"1st Grade",'ES Data Entry'!G695=2,"2nd Grade",'ES Data Entry'!G695=3,"3rd Grade",'ES Data Entry'!G695=4,"4th Grade",'ES Data Entry'!G695=5,"5th Grade")</f>
        <v>Kindergarten</v>
      </c>
      <c r="F694" t="e">
        <f>'ES Data Entry'!#REF!</f>
        <v>#REF!</v>
      </c>
      <c r="G694" t="e" cm="1">
        <f t="array" ref="G694">_xlfn.IFS('ES Data Entry'!L695=2, "Virtual", 'ES Data Entry'!L695=1, "In-person",'ES Data Entry'!L695=3, "Hybrid")</f>
        <v>#N/A</v>
      </c>
      <c r="H694" t="e" cm="1">
        <f t="array" ref="H694">_xlfn.IFS('ES Data Entry'!H695= 1, "American Indian/Alaskan Native", 'ES Data Entry'!H695= 2, "Asian", 'ES Data Entry'!H695= 3, "Native Hawaiian/Pacific Islander", 'ES Data Entry'!H695= 4, "Black/African American",'ES Data Entry'!H695= 5,  "White", 'ES Data Entry'!H695= 6, "Other", 'ES Data Entry'!H695= 7, "Two races or more", 'ES Data Entry'!H695= 8, "Unknown")</f>
        <v>#N/A</v>
      </c>
      <c r="I694" t="e" cm="1">
        <f t="array" ref="I694">_xlfn.IFS('ES Data Entry'!I695=1, "Hispanic/Latino", 'ES Data Entry'!I695=2, "Not Hispanic/Latino", 'ES Data Entry'!I695=3, "Other")</f>
        <v>#N/A</v>
      </c>
      <c r="J694" t="e" cm="1">
        <f t="array" ref="J694">_xlfn.IFS('ES Data Entry'!J695= 1, "Male", 'ES Data Entry'!J695= 2, "Female", 'ES Data Entry'!J695= 3, "Transgender Male", 'ES Data Entry'!J695= 4, "Transgender Female",'ES Data Entry'!J695= 5, "Non-binary", 'ES Data Entry'!J695= 6, "Other", 'ES Data Entry'!J695= 7, "Unknown")</f>
        <v>#N/A</v>
      </c>
      <c r="K694" s="180">
        <f>'ES Data Entry'!K695</f>
        <v>0</v>
      </c>
      <c r="L694" s="291" t="e">
        <f>'ES Data Entry'!#REF!</f>
        <v>#REF!</v>
      </c>
      <c r="M694" t="e">
        <f>'ES Raw Data'!N697</f>
        <v>#DIV/0!</v>
      </c>
      <c r="N694" t="e">
        <f>'ES Raw Data'!O697</f>
        <v>#DIV/0!</v>
      </c>
      <c r="O694" t="e">
        <f>'ES Raw Data'!P697</f>
        <v>#DIV/0!</v>
      </c>
      <c r="P694" t="e">
        <f>'ES Raw Data'!Q697</f>
        <v>#DIV/0!</v>
      </c>
      <c r="Q694" t="e">
        <f>'ES Raw Data'!R697</f>
        <v>#DIV/0!</v>
      </c>
      <c r="R694" t="e">
        <f>'ES Raw Data'!S697</f>
        <v>#DIV/0!</v>
      </c>
      <c r="S694" t="e">
        <f>'ES Raw Data'!T697</f>
        <v>#DIV/0!</v>
      </c>
      <c r="T694" t="e">
        <f>'ES Raw Data'!U697</f>
        <v>#DIV/0!</v>
      </c>
      <c r="U694" t="e">
        <f>'ES Raw Data'!V697</f>
        <v>#DIV/0!</v>
      </c>
      <c r="V694" t="e">
        <f>'ES Raw Data'!W697</f>
        <v>#DIV/0!</v>
      </c>
    </row>
    <row r="695" spans="1:22">
      <c r="A695">
        <f>'ES Data Entry'!D696</f>
        <v>0</v>
      </c>
      <c r="B695">
        <f>'ES Data Entry'!E696</f>
        <v>0</v>
      </c>
      <c r="C695">
        <f>'ES Data Entry'!F696</f>
        <v>0</v>
      </c>
      <c r="D695" s="180" t="e">
        <f>'ES Data Entry'!#REF!</f>
        <v>#REF!</v>
      </c>
      <c r="E695" t="str" cm="1">
        <f t="array" ref="E695">_xlfn.IFS('ES Data Entry'!G696=0,"Kindergarten",'ES Data Entry'!G696=1,"1st Grade",'ES Data Entry'!G696=2,"2nd Grade",'ES Data Entry'!G696=3,"3rd Grade",'ES Data Entry'!G696=4,"4th Grade",'ES Data Entry'!G696=5,"5th Grade")</f>
        <v>Kindergarten</v>
      </c>
      <c r="F695" t="e">
        <f>'ES Data Entry'!#REF!</f>
        <v>#REF!</v>
      </c>
      <c r="G695" t="e" cm="1">
        <f t="array" ref="G695">_xlfn.IFS('ES Data Entry'!L696=2, "Virtual", 'ES Data Entry'!L696=1, "In-person",'ES Data Entry'!L696=3, "Hybrid")</f>
        <v>#N/A</v>
      </c>
      <c r="H695" t="e" cm="1">
        <f t="array" ref="H695">_xlfn.IFS('ES Data Entry'!H696= 1, "American Indian/Alaskan Native", 'ES Data Entry'!H696= 2, "Asian", 'ES Data Entry'!H696= 3, "Native Hawaiian/Pacific Islander", 'ES Data Entry'!H696= 4, "Black/African American",'ES Data Entry'!H696= 5,  "White", 'ES Data Entry'!H696= 6, "Other", 'ES Data Entry'!H696= 7, "Two races or more", 'ES Data Entry'!H696= 8, "Unknown")</f>
        <v>#N/A</v>
      </c>
      <c r="I695" t="e" cm="1">
        <f t="array" ref="I695">_xlfn.IFS('ES Data Entry'!I696=1, "Hispanic/Latino", 'ES Data Entry'!I696=2, "Not Hispanic/Latino", 'ES Data Entry'!I696=3, "Other")</f>
        <v>#N/A</v>
      </c>
      <c r="J695" t="e" cm="1">
        <f t="array" ref="J695">_xlfn.IFS('ES Data Entry'!J696= 1, "Male", 'ES Data Entry'!J696= 2, "Female", 'ES Data Entry'!J696= 3, "Transgender Male", 'ES Data Entry'!J696= 4, "Transgender Female",'ES Data Entry'!J696= 5, "Non-binary", 'ES Data Entry'!J696= 6, "Other", 'ES Data Entry'!J696= 7, "Unknown")</f>
        <v>#N/A</v>
      </c>
      <c r="K695" s="180">
        <f>'ES Data Entry'!K696</f>
        <v>0</v>
      </c>
      <c r="L695" s="291" t="e">
        <f>'ES Data Entry'!#REF!</f>
        <v>#REF!</v>
      </c>
      <c r="M695" t="e">
        <f>'ES Raw Data'!N698</f>
        <v>#DIV/0!</v>
      </c>
      <c r="N695" t="e">
        <f>'ES Raw Data'!O698</f>
        <v>#DIV/0!</v>
      </c>
      <c r="O695" t="e">
        <f>'ES Raw Data'!P698</f>
        <v>#DIV/0!</v>
      </c>
      <c r="P695" t="e">
        <f>'ES Raw Data'!Q698</f>
        <v>#DIV/0!</v>
      </c>
      <c r="Q695" t="e">
        <f>'ES Raw Data'!R698</f>
        <v>#DIV/0!</v>
      </c>
      <c r="R695" t="e">
        <f>'ES Raw Data'!S698</f>
        <v>#DIV/0!</v>
      </c>
      <c r="S695" t="e">
        <f>'ES Raw Data'!T698</f>
        <v>#DIV/0!</v>
      </c>
      <c r="T695" t="e">
        <f>'ES Raw Data'!U698</f>
        <v>#DIV/0!</v>
      </c>
      <c r="U695" t="e">
        <f>'ES Raw Data'!V698</f>
        <v>#DIV/0!</v>
      </c>
      <c r="V695" t="e">
        <f>'ES Raw Data'!W698</f>
        <v>#DIV/0!</v>
      </c>
    </row>
    <row r="696" spans="1:22">
      <c r="A696">
        <f>'ES Data Entry'!D697</f>
        <v>0</v>
      </c>
      <c r="B696">
        <f>'ES Data Entry'!E697</f>
        <v>0</v>
      </c>
      <c r="C696">
        <f>'ES Data Entry'!F697</f>
        <v>0</v>
      </c>
      <c r="D696" s="180" t="e">
        <f>'ES Data Entry'!#REF!</f>
        <v>#REF!</v>
      </c>
      <c r="E696" t="str" cm="1">
        <f t="array" ref="E696">_xlfn.IFS('ES Data Entry'!G697=0,"Kindergarten",'ES Data Entry'!G697=1,"1st Grade",'ES Data Entry'!G697=2,"2nd Grade",'ES Data Entry'!G697=3,"3rd Grade",'ES Data Entry'!G697=4,"4th Grade",'ES Data Entry'!G697=5,"5th Grade")</f>
        <v>Kindergarten</v>
      </c>
      <c r="F696" t="e">
        <f>'ES Data Entry'!#REF!</f>
        <v>#REF!</v>
      </c>
      <c r="G696" t="e" cm="1">
        <f t="array" ref="G696">_xlfn.IFS('ES Data Entry'!L697=2, "Virtual", 'ES Data Entry'!L697=1, "In-person",'ES Data Entry'!L697=3, "Hybrid")</f>
        <v>#N/A</v>
      </c>
      <c r="H696" t="e" cm="1">
        <f t="array" ref="H696">_xlfn.IFS('ES Data Entry'!H697= 1, "American Indian/Alaskan Native", 'ES Data Entry'!H697= 2, "Asian", 'ES Data Entry'!H697= 3, "Native Hawaiian/Pacific Islander", 'ES Data Entry'!H697= 4, "Black/African American",'ES Data Entry'!H697= 5,  "White", 'ES Data Entry'!H697= 6, "Other", 'ES Data Entry'!H697= 7, "Two races or more", 'ES Data Entry'!H697= 8, "Unknown")</f>
        <v>#N/A</v>
      </c>
      <c r="I696" t="e" cm="1">
        <f t="array" ref="I696">_xlfn.IFS('ES Data Entry'!I697=1, "Hispanic/Latino", 'ES Data Entry'!I697=2, "Not Hispanic/Latino", 'ES Data Entry'!I697=3, "Other")</f>
        <v>#N/A</v>
      </c>
      <c r="J696" t="e" cm="1">
        <f t="array" ref="J696">_xlfn.IFS('ES Data Entry'!J697= 1, "Male", 'ES Data Entry'!J697= 2, "Female", 'ES Data Entry'!J697= 3, "Transgender Male", 'ES Data Entry'!J697= 4, "Transgender Female",'ES Data Entry'!J697= 5, "Non-binary", 'ES Data Entry'!J697= 6, "Other", 'ES Data Entry'!J697= 7, "Unknown")</f>
        <v>#N/A</v>
      </c>
      <c r="K696" s="180">
        <f>'ES Data Entry'!K697</f>
        <v>0</v>
      </c>
      <c r="L696" s="291" t="e">
        <f>'ES Data Entry'!#REF!</f>
        <v>#REF!</v>
      </c>
      <c r="M696" t="e">
        <f>'ES Raw Data'!N699</f>
        <v>#DIV/0!</v>
      </c>
      <c r="N696" t="e">
        <f>'ES Raw Data'!O699</f>
        <v>#DIV/0!</v>
      </c>
      <c r="O696" t="e">
        <f>'ES Raw Data'!P699</f>
        <v>#DIV/0!</v>
      </c>
      <c r="P696" t="e">
        <f>'ES Raw Data'!Q699</f>
        <v>#DIV/0!</v>
      </c>
      <c r="Q696" t="e">
        <f>'ES Raw Data'!R699</f>
        <v>#DIV/0!</v>
      </c>
      <c r="R696" t="e">
        <f>'ES Raw Data'!S699</f>
        <v>#DIV/0!</v>
      </c>
      <c r="S696" t="e">
        <f>'ES Raw Data'!T699</f>
        <v>#DIV/0!</v>
      </c>
      <c r="T696" t="e">
        <f>'ES Raw Data'!U699</f>
        <v>#DIV/0!</v>
      </c>
      <c r="U696" t="e">
        <f>'ES Raw Data'!V699</f>
        <v>#DIV/0!</v>
      </c>
      <c r="V696" t="e">
        <f>'ES Raw Data'!W699</f>
        <v>#DIV/0!</v>
      </c>
    </row>
    <row r="697" spans="1:22">
      <c r="A697">
        <f>'ES Data Entry'!D698</f>
        <v>0</v>
      </c>
      <c r="B697">
        <f>'ES Data Entry'!E698</f>
        <v>0</v>
      </c>
      <c r="C697">
        <f>'ES Data Entry'!F698</f>
        <v>0</v>
      </c>
      <c r="D697" s="180" t="e">
        <f>'ES Data Entry'!#REF!</f>
        <v>#REF!</v>
      </c>
      <c r="E697" t="str" cm="1">
        <f t="array" ref="E697">_xlfn.IFS('ES Data Entry'!G698=0,"Kindergarten",'ES Data Entry'!G698=1,"1st Grade",'ES Data Entry'!G698=2,"2nd Grade",'ES Data Entry'!G698=3,"3rd Grade",'ES Data Entry'!G698=4,"4th Grade",'ES Data Entry'!G698=5,"5th Grade")</f>
        <v>Kindergarten</v>
      </c>
      <c r="F697" t="e">
        <f>'ES Data Entry'!#REF!</f>
        <v>#REF!</v>
      </c>
      <c r="G697" t="e" cm="1">
        <f t="array" ref="G697">_xlfn.IFS('ES Data Entry'!L698=2, "Virtual", 'ES Data Entry'!L698=1, "In-person",'ES Data Entry'!L698=3, "Hybrid")</f>
        <v>#N/A</v>
      </c>
      <c r="H697" t="e" cm="1">
        <f t="array" ref="H697">_xlfn.IFS('ES Data Entry'!H698= 1, "American Indian/Alaskan Native", 'ES Data Entry'!H698= 2, "Asian", 'ES Data Entry'!H698= 3, "Native Hawaiian/Pacific Islander", 'ES Data Entry'!H698= 4, "Black/African American",'ES Data Entry'!H698= 5,  "White", 'ES Data Entry'!H698= 6, "Other", 'ES Data Entry'!H698= 7, "Two races or more", 'ES Data Entry'!H698= 8, "Unknown")</f>
        <v>#N/A</v>
      </c>
      <c r="I697" t="e" cm="1">
        <f t="array" ref="I697">_xlfn.IFS('ES Data Entry'!I698=1, "Hispanic/Latino", 'ES Data Entry'!I698=2, "Not Hispanic/Latino", 'ES Data Entry'!I698=3, "Other")</f>
        <v>#N/A</v>
      </c>
      <c r="J697" t="e" cm="1">
        <f t="array" ref="J697">_xlfn.IFS('ES Data Entry'!J698= 1, "Male", 'ES Data Entry'!J698= 2, "Female", 'ES Data Entry'!J698= 3, "Transgender Male", 'ES Data Entry'!J698= 4, "Transgender Female",'ES Data Entry'!J698= 5, "Non-binary", 'ES Data Entry'!J698= 6, "Other", 'ES Data Entry'!J698= 7, "Unknown")</f>
        <v>#N/A</v>
      </c>
      <c r="K697" s="180">
        <f>'ES Data Entry'!K698</f>
        <v>0</v>
      </c>
      <c r="L697" s="291" t="e">
        <f>'ES Data Entry'!#REF!</f>
        <v>#REF!</v>
      </c>
      <c r="M697" t="e">
        <f>'ES Raw Data'!N700</f>
        <v>#DIV/0!</v>
      </c>
      <c r="N697" t="e">
        <f>'ES Raw Data'!O700</f>
        <v>#DIV/0!</v>
      </c>
      <c r="O697" t="e">
        <f>'ES Raw Data'!P700</f>
        <v>#DIV/0!</v>
      </c>
      <c r="P697" t="e">
        <f>'ES Raw Data'!Q700</f>
        <v>#DIV/0!</v>
      </c>
      <c r="Q697" t="e">
        <f>'ES Raw Data'!R700</f>
        <v>#DIV/0!</v>
      </c>
      <c r="R697" t="e">
        <f>'ES Raw Data'!S700</f>
        <v>#DIV/0!</v>
      </c>
      <c r="S697" t="e">
        <f>'ES Raw Data'!T700</f>
        <v>#DIV/0!</v>
      </c>
      <c r="T697" t="e">
        <f>'ES Raw Data'!U700</f>
        <v>#DIV/0!</v>
      </c>
      <c r="U697" t="e">
        <f>'ES Raw Data'!V700</f>
        <v>#DIV/0!</v>
      </c>
      <c r="V697" t="e">
        <f>'ES Raw Data'!W700</f>
        <v>#DIV/0!</v>
      </c>
    </row>
    <row r="698" spans="1:22">
      <c r="A698">
        <f>'ES Data Entry'!D699</f>
        <v>0</v>
      </c>
      <c r="B698">
        <f>'ES Data Entry'!E699</f>
        <v>0</v>
      </c>
      <c r="C698">
        <f>'ES Data Entry'!F699</f>
        <v>0</v>
      </c>
      <c r="D698" s="180" t="e">
        <f>'ES Data Entry'!#REF!</f>
        <v>#REF!</v>
      </c>
      <c r="E698" t="str" cm="1">
        <f t="array" ref="E698">_xlfn.IFS('ES Data Entry'!G699=0,"Kindergarten",'ES Data Entry'!G699=1,"1st Grade",'ES Data Entry'!G699=2,"2nd Grade",'ES Data Entry'!G699=3,"3rd Grade",'ES Data Entry'!G699=4,"4th Grade",'ES Data Entry'!G699=5,"5th Grade")</f>
        <v>Kindergarten</v>
      </c>
      <c r="F698" t="e">
        <f>'ES Data Entry'!#REF!</f>
        <v>#REF!</v>
      </c>
      <c r="G698" t="e" cm="1">
        <f t="array" ref="G698">_xlfn.IFS('ES Data Entry'!L699=2, "Virtual", 'ES Data Entry'!L699=1, "In-person",'ES Data Entry'!L699=3, "Hybrid")</f>
        <v>#N/A</v>
      </c>
      <c r="H698" t="e" cm="1">
        <f t="array" ref="H698">_xlfn.IFS('ES Data Entry'!H699= 1, "American Indian/Alaskan Native", 'ES Data Entry'!H699= 2, "Asian", 'ES Data Entry'!H699= 3, "Native Hawaiian/Pacific Islander", 'ES Data Entry'!H699= 4, "Black/African American",'ES Data Entry'!H699= 5,  "White", 'ES Data Entry'!H699= 6, "Other", 'ES Data Entry'!H699= 7, "Two races or more", 'ES Data Entry'!H699= 8, "Unknown")</f>
        <v>#N/A</v>
      </c>
      <c r="I698" t="e" cm="1">
        <f t="array" ref="I698">_xlfn.IFS('ES Data Entry'!I699=1, "Hispanic/Latino", 'ES Data Entry'!I699=2, "Not Hispanic/Latino", 'ES Data Entry'!I699=3, "Other")</f>
        <v>#N/A</v>
      </c>
      <c r="J698" t="e" cm="1">
        <f t="array" ref="J698">_xlfn.IFS('ES Data Entry'!J699= 1, "Male", 'ES Data Entry'!J699= 2, "Female", 'ES Data Entry'!J699= 3, "Transgender Male", 'ES Data Entry'!J699= 4, "Transgender Female",'ES Data Entry'!J699= 5, "Non-binary", 'ES Data Entry'!J699= 6, "Other", 'ES Data Entry'!J699= 7, "Unknown")</f>
        <v>#N/A</v>
      </c>
      <c r="K698" s="180">
        <f>'ES Data Entry'!K699</f>
        <v>0</v>
      </c>
      <c r="L698" s="291" t="e">
        <f>'ES Data Entry'!#REF!</f>
        <v>#REF!</v>
      </c>
      <c r="M698" t="e">
        <f>'ES Raw Data'!N701</f>
        <v>#DIV/0!</v>
      </c>
      <c r="N698" t="e">
        <f>'ES Raw Data'!O701</f>
        <v>#DIV/0!</v>
      </c>
      <c r="O698" t="e">
        <f>'ES Raw Data'!P701</f>
        <v>#DIV/0!</v>
      </c>
      <c r="P698" t="e">
        <f>'ES Raw Data'!Q701</f>
        <v>#DIV/0!</v>
      </c>
      <c r="Q698" t="e">
        <f>'ES Raw Data'!R701</f>
        <v>#DIV/0!</v>
      </c>
      <c r="R698" t="e">
        <f>'ES Raw Data'!S701</f>
        <v>#DIV/0!</v>
      </c>
      <c r="S698" t="e">
        <f>'ES Raw Data'!T701</f>
        <v>#DIV/0!</v>
      </c>
      <c r="T698" t="e">
        <f>'ES Raw Data'!U701</f>
        <v>#DIV/0!</v>
      </c>
      <c r="U698" t="e">
        <f>'ES Raw Data'!V701</f>
        <v>#DIV/0!</v>
      </c>
      <c r="V698" t="e">
        <f>'ES Raw Data'!W701</f>
        <v>#DIV/0!</v>
      </c>
    </row>
    <row r="699" spans="1:22">
      <c r="A699">
        <f>'ES Data Entry'!D700</f>
        <v>0</v>
      </c>
      <c r="B699">
        <f>'ES Data Entry'!E700</f>
        <v>0</v>
      </c>
      <c r="C699">
        <f>'ES Data Entry'!F700</f>
        <v>0</v>
      </c>
      <c r="D699" s="180" t="e">
        <f>'ES Data Entry'!#REF!</f>
        <v>#REF!</v>
      </c>
      <c r="E699" t="str" cm="1">
        <f t="array" ref="E699">_xlfn.IFS('ES Data Entry'!G700=0,"Kindergarten",'ES Data Entry'!G700=1,"1st Grade",'ES Data Entry'!G700=2,"2nd Grade",'ES Data Entry'!G700=3,"3rd Grade",'ES Data Entry'!G700=4,"4th Grade",'ES Data Entry'!G700=5,"5th Grade")</f>
        <v>Kindergarten</v>
      </c>
      <c r="F699" t="e">
        <f>'ES Data Entry'!#REF!</f>
        <v>#REF!</v>
      </c>
      <c r="G699" t="e" cm="1">
        <f t="array" ref="G699">_xlfn.IFS('ES Data Entry'!L700=2, "Virtual", 'ES Data Entry'!L700=1, "In-person",'ES Data Entry'!L700=3, "Hybrid")</f>
        <v>#N/A</v>
      </c>
      <c r="H699" t="e" cm="1">
        <f t="array" ref="H699">_xlfn.IFS('ES Data Entry'!H700= 1, "American Indian/Alaskan Native", 'ES Data Entry'!H700= 2, "Asian", 'ES Data Entry'!H700= 3, "Native Hawaiian/Pacific Islander", 'ES Data Entry'!H700= 4, "Black/African American",'ES Data Entry'!H700= 5,  "White", 'ES Data Entry'!H700= 6, "Other", 'ES Data Entry'!H700= 7, "Two races or more", 'ES Data Entry'!H700= 8, "Unknown")</f>
        <v>#N/A</v>
      </c>
      <c r="I699" t="e" cm="1">
        <f t="array" ref="I699">_xlfn.IFS('ES Data Entry'!I700=1, "Hispanic/Latino", 'ES Data Entry'!I700=2, "Not Hispanic/Latino", 'ES Data Entry'!I700=3, "Other")</f>
        <v>#N/A</v>
      </c>
      <c r="J699" t="e" cm="1">
        <f t="array" ref="J699">_xlfn.IFS('ES Data Entry'!J700= 1, "Male", 'ES Data Entry'!J700= 2, "Female", 'ES Data Entry'!J700= 3, "Transgender Male", 'ES Data Entry'!J700= 4, "Transgender Female",'ES Data Entry'!J700= 5, "Non-binary", 'ES Data Entry'!J700= 6, "Other", 'ES Data Entry'!J700= 7, "Unknown")</f>
        <v>#N/A</v>
      </c>
      <c r="K699" s="180">
        <f>'ES Data Entry'!K700</f>
        <v>0</v>
      </c>
      <c r="L699" s="291" t="e">
        <f>'ES Data Entry'!#REF!</f>
        <v>#REF!</v>
      </c>
      <c r="M699" t="e">
        <f>'ES Raw Data'!N702</f>
        <v>#DIV/0!</v>
      </c>
      <c r="N699" t="e">
        <f>'ES Raw Data'!O702</f>
        <v>#DIV/0!</v>
      </c>
      <c r="O699" t="e">
        <f>'ES Raw Data'!P702</f>
        <v>#DIV/0!</v>
      </c>
      <c r="P699" t="e">
        <f>'ES Raw Data'!Q702</f>
        <v>#DIV/0!</v>
      </c>
      <c r="Q699" t="e">
        <f>'ES Raw Data'!R702</f>
        <v>#DIV/0!</v>
      </c>
      <c r="R699" t="e">
        <f>'ES Raw Data'!S702</f>
        <v>#DIV/0!</v>
      </c>
      <c r="S699" t="e">
        <f>'ES Raw Data'!T702</f>
        <v>#DIV/0!</v>
      </c>
      <c r="T699" t="e">
        <f>'ES Raw Data'!U702</f>
        <v>#DIV/0!</v>
      </c>
      <c r="U699" t="e">
        <f>'ES Raw Data'!V702</f>
        <v>#DIV/0!</v>
      </c>
      <c r="V699" t="e">
        <f>'ES Raw Data'!W702</f>
        <v>#DIV/0!</v>
      </c>
    </row>
    <row r="700" spans="1:22">
      <c r="A700">
        <f>'ES Data Entry'!D701</f>
        <v>0</v>
      </c>
      <c r="B700">
        <f>'ES Data Entry'!E701</f>
        <v>0</v>
      </c>
      <c r="C700">
        <f>'ES Data Entry'!F701</f>
        <v>0</v>
      </c>
      <c r="D700" s="180" t="e">
        <f>'ES Data Entry'!#REF!</f>
        <v>#REF!</v>
      </c>
      <c r="E700" t="str" cm="1">
        <f t="array" ref="E700">_xlfn.IFS('ES Data Entry'!G701=0,"Kindergarten",'ES Data Entry'!G701=1,"1st Grade",'ES Data Entry'!G701=2,"2nd Grade",'ES Data Entry'!G701=3,"3rd Grade",'ES Data Entry'!G701=4,"4th Grade",'ES Data Entry'!G701=5,"5th Grade")</f>
        <v>Kindergarten</v>
      </c>
      <c r="F700" t="e">
        <f>'ES Data Entry'!#REF!</f>
        <v>#REF!</v>
      </c>
      <c r="G700" t="e" cm="1">
        <f t="array" ref="G700">_xlfn.IFS('ES Data Entry'!L701=2, "Virtual", 'ES Data Entry'!L701=1, "In-person",'ES Data Entry'!L701=3, "Hybrid")</f>
        <v>#N/A</v>
      </c>
      <c r="H700" t="e" cm="1">
        <f t="array" ref="H700">_xlfn.IFS('ES Data Entry'!H701= 1, "American Indian/Alaskan Native", 'ES Data Entry'!H701= 2, "Asian", 'ES Data Entry'!H701= 3, "Native Hawaiian/Pacific Islander", 'ES Data Entry'!H701= 4, "Black/African American",'ES Data Entry'!H701= 5,  "White", 'ES Data Entry'!H701= 6, "Other", 'ES Data Entry'!H701= 7, "Two races or more", 'ES Data Entry'!H701= 8, "Unknown")</f>
        <v>#N/A</v>
      </c>
      <c r="I700" t="e" cm="1">
        <f t="array" ref="I700">_xlfn.IFS('ES Data Entry'!I701=1, "Hispanic/Latino", 'ES Data Entry'!I701=2, "Not Hispanic/Latino", 'ES Data Entry'!I701=3, "Other")</f>
        <v>#N/A</v>
      </c>
      <c r="J700" t="e" cm="1">
        <f t="array" ref="J700">_xlfn.IFS('ES Data Entry'!J701= 1, "Male", 'ES Data Entry'!J701= 2, "Female", 'ES Data Entry'!J701= 3, "Transgender Male", 'ES Data Entry'!J701= 4, "Transgender Female",'ES Data Entry'!J701= 5, "Non-binary", 'ES Data Entry'!J701= 6, "Other", 'ES Data Entry'!J701= 7, "Unknown")</f>
        <v>#N/A</v>
      </c>
      <c r="K700" s="180">
        <f>'ES Data Entry'!K701</f>
        <v>0</v>
      </c>
      <c r="L700" s="291" t="e">
        <f>'ES Data Entry'!#REF!</f>
        <v>#REF!</v>
      </c>
      <c r="M700" t="e">
        <f>'ES Raw Data'!N703</f>
        <v>#DIV/0!</v>
      </c>
      <c r="N700" t="e">
        <f>'ES Raw Data'!O703</f>
        <v>#DIV/0!</v>
      </c>
      <c r="O700" t="e">
        <f>'ES Raw Data'!P703</f>
        <v>#DIV/0!</v>
      </c>
      <c r="P700" t="e">
        <f>'ES Raw Data'!Q703</f>
        <v>#DIV/0!</v>
      </c>
      <c r="Q700" t="e">
        <f>'ES Raw Data'!R703</f>
        <v>#DIV/0!</v>
      </c>
      <c r="R700" t="e">
        <f>'ES Raw Data'!S703</f>
        <v>#DIV/0!</v>
      </c>
      <c r="S700" t="e">
        <f>'ES Raw Data'!T703</f>
        <v>#DIV/0!</v>
      </c>
      <c r="T700" t="e">
        <f>'ES Raw Data'!U703</f>
        <v>#DIV/0!</v>
      </c>
      <c r="U700" t="e">
        <f>'ES Raw Data'!V703</f>
        <v>#DIV/0!</v>
      </c>
      <c r="V700" t="e">
        <f>'ES Raw Data'!W703</f>
        <v>#DIV/0!</v>
      </c>
    </row>
    <row r="701" spans="1:22">
      <c r="A701">
        <f>'ES Data Entry'!D702</f>
        <v>0</v>
      </c>
      <c r="B701">
        <f>'ES Data Entry'!E702</f>
        <v>0</v>
      </c>
      <c r="C701">
        <f>'ES Data Entry'!F702</f>
        <v>0</v>
      </c>
      <c r="D701" s="180" t="e">
        <f>'ES Data Entry'!#REF!</f>
        <v>#REF!</v>
      </c>
      <c r="E701" t="str" cm="1">
        <f t="array" ref="E701">_xlfn.IFS('ES Data Entry'!G702=0,"Kindergarten",'ES Data Entry'!G702=1,"1st Grade",'ES Data Entry'!G702=2,"2nd Grade",'ES Data Entry'!G702=3,"3rd Grade",'ES Data Entry'!G702=4,"4th Grade",'ES Data Entry'!G702=5,"5th Grade")</f>
        <v>Kindergarten</v>
      </c>
      <c r="F701" t="e">
        <f>'ES Data Entry'!#REF!</f>
        <v>#REF!</v>
      </c>
      <c r="G701" t="e" cm="1">
        <f t="array" ref="G701">_xlfn.IFS('ES Data Entry'!L702=2, "Virtual", 'ES Data Entry'!L702=1, "In-person",'ES Data Entry'!L702=3, "Hybrid")</f>
        <v>#N/A</v>
      </c>
      <c r="H701" t="e" cm="1">
        <f t="array" ref="H701">_xlfn.IFS('ES Data Entry'!H702= 1, "American Indian/Alaskan Native", 'ES Data Entry'!H702= 2, "Asian", 'ES Data Entry'!H702= 3, "Native Hawaiian/Pacific Islander", 'ES Data Entry'!H702= 4, "Black/African American",'ES Data Entry'!H702= 5,  "White", 'ES Data Entry'!H702= 6, "Other", 'ES Data Entry'!H702= 7, "Two races or more", 'ES Data Entry'!H702= 8, "Unknown")</f>
        <v>#N/A</v>
      </c>
      <c r="I701" t="e" cm="1">
        <f t="array" ref="I701">_xlfn.IFS('ES Data Entry'!I702=1, "Hispanic/Latino", 'ES Data Entry'!I702=2, "Not Hispanic/Latino", 'ES Data Entry'!I702=3, "Other")</f>
        <v>#N/A</v>
      </c>
      <c r="J701" t="e" cm="1">
        <f t="array" ref="J701">_xlfn.IFS('ES Data Entry'!J702= 1, "Male", 'ES Data Entry'!J702= 2, "Female", 'ES Data Entry'!J702= 3, "Transgender Male", 'ES Data Entry'!J702= 4, "Transgender Female",'ES Data Entry'!J702= 5, "Non-binary", 'ES Data Entry'!J702= 6, "Other", 'ES Data Entry'!J702= 7, "Unknown")</f>
        <v>#N/A</v>
      </c>
      <c r="K701" s="180">
        <f>'ES Data Entry'!K702</f>
        <v>0</v>
      </c>
      <c r="L701" s="291" t="e">
        <f>'ES Data Entry'!#REF!</f>
        <v>#REF!</v>
      </c>
      <c r="M701" t="e">
        <f>'ES Raw Data'!N704</f>
        <v>#DIV/0!</v>
      </c>
      <c r="N701" t="e">
        <f>'ES Raw Data'!O704</f>
        <v>#DIV/0!</v>
      </c>
      <c r="O701" t="e">
        <f>'ES Raw Data'!P704</f>
        <v>#DIV/0!</v>
      </c>
      <c r="P701" t="e">
        <f>'ES Raw Data'!Q704</f>
        <v>#DIV/0!</v>
      </c>
      <c r="Q701" t="e">
        <f>'ES Raw Data'!R704</f>
        <v>#DIV/0!</v>
      </c>
      <c r="R701" t="e">
        <f>'ES Raw Data'!S704</f>
        <v>#DIV/0!</v>
      </c>
      <c r="S701" t="e">
        <f>'ES Raw Data'!T704</f>
        <v>#DIV/0!</v>
      </c>
      <c r="T701" t="e">
        <f>'ES Raw Data'!U704</f>
        <v>#DIV/0!</v>
      </c>
      <c r="U701" t="e">
        <f>'ES Raw Data'!V704</f>
        <v>#DIV/0!</v>
      </c>
      <c r="V701" t="e">
        <f>'ES Raw Data'!W704</f>
        <v>#DIV/0!</v>
      </c>
    </row>
    <row r="702" spans="1:22">
      <c r="A702">
        <f>'ES Data Entry'!D703</f>
        <v>0</v>
      </c>
      <c r="B702">
        <f>'ES Data Entry'!E703</f>
        <v>0</v>
      </c>
      <c r="C702">
        <f>'ES Data Entry'!F703</f>
        <v>0</v>
      </c>
      <c r="D702" s="180" t="e">
        <f>'ES Data Entry'!#REF!</f>
        <v>#REF!</v>
      </c>
      <c r="E702" t="str" cm="1">
        <f t="array" ref="E702">_xlfn.IFS('ES Data Entry'!G703=0,"Kindergarten",'ES Data Entry'!G703=1,"1st Grade",'ES Data Entry'!G703=2,"2nd Grade",'ES Data Entry'!G703=3,"3rd Grade",'ES Data Entry'!G703=4,"4th Grade",'ES Data Entry'!G703=5,"5th Grade")</f>
        <v>Kindergarten</v>
      </c>
      <c r="F702" t="e">
        <f>'ES Data Entry'!#REF!</f>
        <v>#REF!</v>
      </c>
      <c r="G702" t="e" cm="1">
        <f t="array" ref="G702">_xlfn.IFS('ES Data Entry'!L703=2, "Virtual", 'ES Data Entry'!L703=1, "In-person",'ES Data Entry'!L703=3, "Hybrid")</f>
        <v>#N/A</v>
      </c>
      <c r="H702" t="e" cm="1">
        <f t="array" ref="H702">_xlfn.IFS('ES Data Entry'!H703= 1, "American Indian/Alaskan Native", 'ES Data Entry'!H703= 2, "Asian", 'ES Data Entry'!H703= 3, "Native Hawaiian/Pacific Islander", 'ES Data Entry'!H703= 4, "Black/African American",'ES Data Entry'!H703= 5,  "White", 'ES Data Entry'!H703= 6, "Other", 'ES Data Entry'!H703= 7, "Two races or more", 'ES Data Entry'!H703= 8, "Unknown")</f>
        <v>#N/A</v>
      </c>
      <c r="I702" t="e" cm="1">
        <f t="array" ref="I702">_xlfn.IFS('ES Data Entry'!I703=1, "Hispanic/Latino", 'ES Data Entry'!I703=2, "Not Hispanic/Latino", 'ES Data Entry'!I703=3, "Other")</f>
        <v>#N/A</v>
      </c>
      <c r="J702" t="e" cm="1">
        <f t="array" ref="J702">_xlfn.IFS('ES Data Entry'!J703= 1, "Male", 'ES Data Entry'!J703= 2, "Female", 'ES Data Entry'!J703= 3, "Transgender Male", 'ES Data Entry'!J703= 4, "Transgender Female",'ES Data Entry'!J703= 5, "Non-binary", 'ES Data Entry'!J703= 6, "Other", 'ES Data Entry'!J703= 7, "Unknown")</f>
        <v>#N/A</v>
      </c>
      <c r="K702" s="180">
        <f>'ES Data Entry'!K703</f>
        <v>0</v>
      </c>
      <c r="L702" s="291" t="e">
        <f>'ES Data Entry'!#REF!</f>
        <v>#REF!</v>
      </c>
      <c r="M702" t="e">
        <f>'ES Raw Data'!N705</f>
        <v>#DIV/0!</v>
      </c>
      <c r="N702" t="e">
        <f>'ES Raw Data'!O705</f>
        <v>#DIV/0!</v>
      </c>
      <c r="O702" t="e">
        <f>'ES Raw Data'!P705</f>
        <v>#DIV/0!</v>
      </c>
      <c r="P702" t="e">
        <f>'ES Raw Data'!Q705</f>
        <v>#DIV/0!</v>
      </c>
      <c r="Q702" t="e">
        <f>'ES Raw Data'!R705</f>
        <v>#DIV/0!</v>
      </c>
      <c r="R702" t="e">
        <f>'ES Raw Data'!S705</f>
        <v>#DIV/0!</v>
      </c>
      <c r="S702" t="e">
        <f>'ES Raw Data'!T705</f>
        <v>#DIV/0!</v>
      </c>
      <c r="T702" t="e">
        <f>'ES Raw Data'!U705</f>
        <v>#DIV/0!</v>
      </c>
      <c r="U702" t="e">
        <f>'ES Raw Data'!V705</f>
        <v>#DIV/0!</v>
      </c>
      <c r="V702" t="e">
        <f>'ES Raw Data'!W705</f>
        <v>#DIV/0!</v>
      </c>
    </row>
    <row r="703" spans="1:22">
      <c r="A703">
        <f>'ES Data Entry'!D704</f>
        <v>0</v>
      </c>
      <c r="B703">
        <f>'ES Data Entry'!E704</f>
        <v>0</v>
      </c>
      <c r="C703">
        <f>'ES Data Entry'!F704</f>
        <v>0</v>
      </c>
      <c r="D703" s="180" t="e">
        <f>'ES Data Entry'!#REF!</f>
        <v>#REF!</v>
      </c>
      <c r="E703" t="str" cm="1">
        <f t="array" ref="E703">_xlfn.IFS('ES Data Entry'!G704=0,"Kindergarten",'ES Data Entry'!G704=1,"1st Grade",'ES Data Entry'!G704=2,"2nd Grade",'ES Data Entry'!G704=3,"3rd Grade",'ES Data Entry'!G704=4,"4th Grade",'ES Data Entry'!G704=5,"5th Grade")</f>
        <v>Kindergarten</v>
      </c>
      <c r="F703" t="e">
        <f>'ES Data Entry'!#REF!</f>
        <v>#REF!</v>
      </c>
      <c r="G703" t="e" cm="1">
        <f t="array" ref="G703">_xlfn.IFS('ES Data Entry'!L704=2, "Virtual", 'ES Data Entry'!L704=1, "In-person",'ES Data Entry'!L704=3, "Hybrid")</f>
        <v>#N/A</v>
      </c>
      <c r="H703" t="e" cm="1">
        <f t="array" ref="H703">_xlfn.IFS('ES Data Entry'!H704= 1, "American Indian/Alaskan Native", 'ES Data Entry'!H704= 2, "Asian", 'ES Data Entry'!H704= 3, "Native Hawaiian/Pacific Islander", 'ES Data Entry'!H704= 4, "Black/African American",'ES Data Entry'!H704= 5,  "White", 'ES Data Entry'!H704= 6, "Other", 'ES Data Entry'!H704= 7, "Two races or more", 'ES Data Entry'!H704= 8, "Unknown")</f>
        <v>#N/A</v>
      </c>
      <c r="I703" t="e" cm="1">
        <f t="array" ref="I703">_xlfn.IFS('ES Data Entry'!I704=1, "Hispanic/Latino", 'ES Data Entry'!I704=2, "Not Hispanic/Latino", 'ES Data Entry'!I704=3, "Other")</f>
        <v>#N/A</v>
      </c>
      <c r="J703" t="e" cm="1">
        <f t="array" ref="J703">_xlfn.IFS('ES Data Entry'!J704= 1, "Male", 'ES Data Entry'!J704= 2, "Female", 'ES Data Entry'!J704= 3, "Transgender Male", 'ES Data Entry'!J704= 4, "Transgender Female",'ES Data Entry'!J704= 5, "Non-binary", 'ES Data Entry'!J704= 6, "Other", 'ES Data Entry'!J704= 7, "Unknown")</f>
        <v>#N/A</v>
      </c>
      <c r="K703" s="180">
        <f>'ES Data Entry'!K704</f>
        <v>0</v>
      </c>
      <c r="L703" s="291" t="e">
        <f>'ES Data Entry'!#REF!</f>
        <v>#REF!</v>
      </c>
      <c r="M703" t="e">
        <f>'ES Raw Data'!N706</f>
        <v>#DIV/0!</v>
      </c>
      <c r="N703" t="e">
        <f>'ES Raw Data'!O706</f>
        <v>#DIV/0!</v>
      </c>
      <c r="O703" t="e">
        <f>'ES Raw Data'!P706</f>
        <v>#DIV/0!</v>
      </c>
      <c r="P703" t="e">
        <f>'ES Raw Data'!Q706</f>
        <v>#DIV/0!</v>
      </c>
      <c r="Q703" t="e">
        <f>'ES Raw Data'!R706</f>
        <v>#DIV/0!</v>
      </c>
      <c r="R703" t="e">
        <f>'ES Raw Data'!S706</f>
        <v>#DIV/0!</v>
      </c>
      <c r="S703" t="e">
        <f>'ES Raw Data'!T706</f>
        <v>#DIV/0!</v>
      </c>
      <c r="T703" t="e">
        <f>'ES Raw Data'!U706</f>
        <v>#DIV/0!</v>
      </c>
      <c r="U703" t="e">
        <f>'ES Raw Data'!V706</f>
        <v>#DIV/0!</v>
      </c>
      <c r="V703" t="e">
        <f>'ES Raw Data'!W706</f>
        <v>#DIV/0!</v>
      </c>
    </row>
    <row r="704" spans="1:22">
      <c r="A704">
        <f>'ES Data Entry'!D705</f>
        <v>0</v>
      </c>
      <c r="B704">
        <f>'ES Data Entry'!E705</f>
        <v>0</v>
      </c>
      <c r="C704">
        <f>'ES Data Entry'!F705</f>
        <v>0</v>
      </c>
      <c r="D704" s="180" t="e">
        <f>'ES Data Entry'!#REF!</f>
        <v>#REF!</v>
      </c>
      <c r="E704" t="str" cm="1">
        <f t="array" ref="E704">_xlfn.IFS('ES Data Entry'!G705=0,"Kindergarten",'ES Data Entry'!G705=1,"1st Grade",'ES Data Entry'!G705=2,"2nd Grade",'ES Data Entry'!G705=3,"3rd Grade",'ES Data Entry'!G705=4,"4th Grade",'ES Data Entry'!G705=5,"5th Grade")</f>
        <v>Kindergarten</v>
      </c>
      <c r="F704" t="e">
        <f>'ES Data Entry'!#REF!</f>
        <v>#REF!</v>
      </c>
      <c r="G704" t="e" cm="1">
        <f t="array" ref="G704">_xlfn.IFS('ES Data Entry'!L705=2, "Virtual", 'ES Data Entry'!L705=1, "In-person",'ES Data Entry'!L705=3, "Hybrid")</f>
        <v>#N/A</v>
      </c>
      <c r="H704" t="e" cm="1">
        <f t="array" ref="H704">_xlfn.IFS('ES Data Entry'!H705= 1, "American Indian/Alaskan Native", 'ES Data Entry'!H705= 2, "Asian", 'ES Data Entry'!H705= 3, "Native Hawaiian/Pacific Islander", 'ES Data Entry'!H705= 4, "Black/African American",'ES Data Entry'!H705= 5,  "White", 'ES Data Entry'!H705= 6, "Other", 'ES Data Entry'!H705= 7, "Two races or more", 'ES Data Entry'!H705= 8, "Unknown")</f>
        <v>#N/A</v>
      </c>
      <c r="I704" t="e" cm="1">
        <f t="array" ref="I704">_xlfn.IFS('ES Data Entry'!I705=1, "Hispanic/Latino", 'ES Data Entry'!I705=2, "Not Hispanic/Latino", 'ES Data Entry'!I705=3, "Other")</f>
        <v>#N/A</v>
      </c>
      <c r="J704" t="e" cm="1">
        <f t="array" ref="J704">_xlfn.IFS('ES Data Entry'!J705= 1, "Male", 'ES Data Entry'!J705= 2, "Female", 'ES Data Entry'!J705= 3, "Transgender Male", 'ES Data Entry'!J705= 4, "Transgender Female",'ES Data Entry'!J705= 5, "Non-binary", 'ES Data Entry'!J705= 6, "Other", 'ES Data Entry'!J705= 7, "Unknown")</f>
        <v>#N/A</v>
      </c>
      <c r="K704" s="180">
        <f>'ES Data Entry'!K705</f>
        <v>0</v>
      </c>
      <c r="L704" s="291" t="e">
        <f>'ES Data Entry'!#REF!</f>
        <v>#REF!</v>
      </c>
      <c r="M704" t="e">
        <f>'ES Raw Data'!N707</f>
        <v>#DIV/0!</v>
      </c>
      <c r="N704" t="e">
        <f>'ES Raw Data'!O707</f>
        <v>#DIV/0!</v>
      </c>
      <c r="O704" t="e">
        <f>'ES Raw Data'!P707</f>
        <v>#DIV/0!</v>
      </c>
      <c r="P704" t="e">
        <f>'ES Raw Data'!Q707</f>
        <v>#DIV/0!</v>
      </c>
      <c r="Q704" t="e">
        <f>'ES Raw Data'!R707</f>
        <v>#DIV/0!</v>
      </c>
      <c r="R704" t="e">
        <f>'ES Raw Data'!S707</f>
        <v>#DIV/0!</v>
      </c>
      <c r="S704" t="e">
        <f>'ES Raw Data'!T707</f>
        <v>#DIV/0!</v>
      </c>
      <c r="T704" t="e">
        <f>'ES Raw Data'!U707</f>
        <v>#DIV/0!</v>
      </c>
      <c r="U704" t="e">
        <f>'ES Raw Data'!V707</f>
        <v>#DIV/0!</v>
      </c>
      <c r="V704" t="e">
        <f>'ES Raw Data'!W707</f>
        <v>#DIV/0!</v>
      </c>
    </row>
    <row r="705" spans="1:22">
      <c r="A705">
        <f>'ES Data Entry'!D706</f>
        <v>0</v>
      </c>
      <c r="B705">
        <f>'ES Data Entry'!E706</f>
        <v>0</v>
      </c>
      <c r="C705">
        <f>'ES Data Entry'!F706</f>
        <v>0</v>
      </c>
      <c r="D705" s="180" t="e">
        <f>'ES Data Entry'!#REF!</f>
        <v>#REF!</v>
      </c>
      <c r="E705" t="str" cm="1">
        <f t="array" ref="E705">_xlfn.IFS('ES Data Entry'!G706=0,"Kindergarten",'ES Data Entry'!G706=1,"1st Grade",'ES Data Entry'!G706=2,"2nd Grade",'ES Data Entry'!G706=3,"3rd Grade",'ES Data Entry'!G706=4,"4th Grade",'ES Data Entry'!G706=5,"5th Grade")</f>
        <v>Kindergarten</v>
      </c>
      <c r="F705" t="e">
        <f>'ES Data Entry'!#REF!</f>
        <v>#REF!</v>
      </c>
      <c r="G705" t="e" cm="1">
        <f t="array" ref="G705">_xlfn.IFS('ES Data Entry'!L706=2, "Virtual", 'ES Data Entry'!L706=1, "In-person",'ES Data Entry'!L706=3, "Hybrid")</f>
        <v>#N/A</v>
      </c>
      <c r="H705" t="e" cm="1">
        <f t="array" ref="H705">_xlfn.IFS('ES Data Entry'!H706= 1, "American Indian/Alaskan Native", 'ES Data Entry'!H706= 2, "Asian", 'ES Data Entry'!H706= 3, "Native Hawaiian/Pacific Islander", 'ES Data Entry'!H706= 4, "Black/African American",'ES Data Entry'!H706= 5,  "White", 'ES Data Entry'!H706= 6, "Other", 'ES Data Entry'!H706= 7, "Two races or more", 'ES Data Entry'!H706= 8, "Unknown")</f>
        <v>#N/A</v>
      </c>
      <c r="I705" t="e" cm="1">
        <f t="array" ref="I705">_xlfn.IFS('ES Data Entry'!I706=1, "Hispanic/Latino", 'ES Data Entry'!I706=2, "Not Hispanic/Latino", 'ES Data Entry'!I706=3, "Other")</f>
        <v>#N/A</v>
      </c>
      <c r="J705" t="e" cm="1">
        <f t="array" ref="J705">_xlfn.IFS('ES Data Entry'!J706= 1, "Male", 'ES Data Entry'!J706= 2, "Female", 'ES Data Entry'!J706= 3, "Transgender Male", 'ES Data Entry'!J706= 4, "Transgender Female",'ES Data Entry'!J706= 5, "Non-binary", 'ES Data Entry'!J706= 6, "Other", 'ES Data Entry'!J706= 7, "Unknown")</f>
        <v>#N/A</v>
      </c>
      <c r="K705" s="180">
        <f>'ES Data Entry'!K706</f>
        <v>0</v>
      </c>
      <c r="L705" s="291" t="e">
        <f>'ES Data Entry'!#REF!</f>
        <v>#REF!</v>
      </c>
      <c r="M705" t="e">
        <f>'ES Raw Data'!N708</f>
        <v>#DIV/0!</v>
      </c>
      <c r="N705" t="e">
        <f>'ES Raw Data'!O708</f>
        <v>#DIV/0!</v>
      </c>
      <c r="O705" t="e">
        <f>'ES Raw Data'!P708</f>
        <v>#DIV/0!</v>
      </c>
      <c r="P705" t="e">
        <f>'ES Raw Data'!Q708</f>
        <v>#DIV/0!</v>
      </c>
      <c r="Q705" t="e">
        <f>'ES Raw Data'!R708</f>
        <v>#DIV/0!</v>
      </c>
      <c r="R705" t="e">
        <f>'ES Raw Data'!S708</f>
        <v>#DIV/0!</v>
      </c>
      <c r="S705" t="e">
        <f>'ES Raw Data'!T708</f>
        <v>#DIV/0!</v>
      </c>
      <c r="T705" t="e">
        <f>'ES Raw Data'!U708</f>
        <v>#DIV/0!</v>
      </c>
      <c r="U705" t="e">
        <f>'ES Raw Data'!V708</f>
        <v>#DIV/0!</v>
      </c>
      <c r="V705" t="e">
        <f>'ES Raw Data'!W708</f>
        <v>#DIV/0!</v>
      </c>
    </row>
    <row r="706" spans="1:22">
      <c r="A706">
        <f>'ES Data Entry'!D707</f>
        <v>0</v>
      </c>
      <c r="B706">
        <f>'ES Data Entry'!E707</f>
        <v>0</v>
      </c>
      <c r="C706">
        <f>'ES Data Entry'!F707</f>
        <v>0</v>
      </c>
      <c r="D706" s="180" t="e">
        <f>'ES Data Entry'!#REF!</f>
        <v>#REF!</v>
      </c>
      <c r="E706" t="str" cm="1">
        <f t="array" ref="E706">_xlfn.IFS('ES Data Entry'!G707=0,"Kindergarten",'ES Data Entry'!G707=1,"1st Grade",'ES Data Entry'!G707=2,"2nd Grade",'ES Data Entry'!G707=3,"3rd Grade",'ES Data Entry'!G707=4,"4th Grade",'ES Data Entry'!G707=5,"5th Grade")</f>
        <v>Kindergarten</v>
      </c>
      <c r="F706" t="e">
        <f>'ES Data Entry'!#REF!</f>
        <v>#REF!</v>
      </c>
      <c r="G706" t="e" cm="1">
        <f t="array" ref="G706">_xlfn.IFS('ES Data Entry'!L707=2, "Virtual", 'ES Data Entry'!L707=1, "In-person",'ES Data Entry'!L707=3, "Hybrid")</f>
        <v>#N/A</v>
      </c>
      <c r="H706" t="e" cm="1">
        <f t="array" ref="H706">_xlfn.IFS('ES Data Entry'!H707= 1, "American Indian/Alaskan Native", 'ES Data Entry'!H707= 2, "Asian", 'ES Data Entry'!H707= 3, "Native Hawaiian/Pacific Islander", 'ES Data Entry'!H707= 4, "Black/African American",'ES Data Entry'!H707= 5,  "White", 'ES Data Entry'!H707= 6, "Other", 'ES Data Entry'!H707= 7, "Two races or more", 'ES Data Entry'!H707= 8, "Unknown")</f>
        <v>#N/A</v>
      </c>
      <c r="I706" t="e" cm="1">
        <f t="array" ref="I706">_xlfn.IFS('ES Data Entry'!I707=1, "Hispanic/Latino", 'ES Data Entry'!I707=2, "Not Hispanic/Latino", 'ES Data Entry'!I707=3, "Other")</f>
        <v>#N/A</v>
      </c>
      <c r="J706" t="e" cm="1">
        <f t="array" ref="J706">_xlfn.IFS('ES Data Entry'!J707= 1, "Male", 'ES Data Entry'!J707= 2, "Female", 'ES Data Entry'!J707= 3, "Transgender Male", 'ES Data Entry'!J707= 4, "Transgender Female",'ES Data Entry'!J707= 5, "Non-binary", 'ES Data Entry'!J707= 6, "Other", 'ES Data Entry'!J707= 7, "Unknown")</f>
        <v>#N/A</v>
      </c>
      <c r="K706" s="180">
        <f>'ES Data Entry'!K707</f>
        <v>0</v>
      </c>
      <c r="L706" s="291" t="e">
        <f>'ES Data Entry'!#REF!</f>
        <v>#REF!</v>
      </c>
      <c r="M706" t="e">
        <f>'ES Raw Data'!N709</f>
        <v>#DIV/0!</v>
      </c>
      <c r="N706" t="e">
        <f>'ES Raw Data'!O709</f>
        <v>#DIV/0!</v>
      </c>
      <c r="O706" t="e">
        <f>'ES Raw Data'!P709</f>
        <v>#DIV/0!</v>
      </c>
      <c r="P706" t="e">
        <f>'ES Raw Data'!Q709</f>
        <v>#DIV/0!</v>
      </c>
      <c r="Q706" t="e">
        <f>'ES Raw Data'!R709</f>
        <v>#DIV/0!</v>
      </c>
      <c r="R706" t="e">
        <f>'ES Raw Data'!S709</f>
        <v>#DIV/0!</v>
      </c>
      <c r="S706" t="e">
        <f>'ES Raw Data'!T709</f>
        <v>#DIV/0!</v>
      </c>
      <c r="T706" t="e">
        <f>'ES Raw Data'!U709</f>
        <v>#DIV/0!</v>
      </c>
      <c r="U706" t="e">
        <f>'ES Raw Data'!V709</f>
        <v>#DIV/0!</v>
      </c>
      <c r="V706" t="e">
        <f>'ES Raw Data'!W709</f>
        <v>#DIV/0!</v>
      </c>
    </row>
    <row r="707" spans="1:22">
      <c r="A707">
        <f>'ES Data Entry'!D708</f>
        <v>0</v>
      </c>
      <c r="B707">
        <f>'ES Data Entry'!E708</f>
        <v>0</v>
      </c>
      <c r="C707">
        <f>'ES Data Entry'!F708</f>
        <v>0</v>
      </c>
      <c r="D707" s="180" t="e">
        <f>'ES Data Entry'!#REF!</f>
        <v>#REF!</v>
      </c>
      <c r="E707" t="str" cm="1">
        <f t="array" ref="E707">_xlfn.IFS('ES Data Entry'!G708=0,"Kindergarten",'ES Data Entry'!G708=1,"1st Grade",'ES Data Entry'!G708=2,"2nd Grade",'ES Data Entry'!G708=3,"3rd Grade",'ES Data Entry'!G708=4,"4th Grade",'ES Data Entry'!G708=5,"5th Grade")</f>
        <v>Kindergarten</v>
      </c>
      <c r="F707" t="e">
        <f>'ES Data Entry'!#REF!</f>
        <v>#REF!</v>
      </c>
      <c r="G707" t="e" cm="1">
        <f t="array" ref="G707">_xlfn.IFS('ES Data Entry'!L708=2, "Virtual", 'ES Data Entry'!L708=1, "In-person",'ES Data Entry'!L708=3, "Hybrid")</f>
        <v>#N/A</v>
      </c>
      <c r="H707" t="e" cm="1">
        <f t="array" ref="H707">_xlfn.IFS('ES Data Entry'!H708= 1, "American Indian/Alaskan Native", 'ES Data Entry'!H708= 2, "Asian", 'ES Data Entry'!H708= 3, "Native Hawaiian/Pacific Islander", 'ES Data Entry'!H708= 4, "Black/African American",'ES Data Entry'!H708= 5,  "White", 'ES Data Entry'!H708= 6, "Other", 'ES Data Entry'!H708= 7, "Two races or more", 'ES Data Entry'!H708= 8, "Unknown")</f>
        <v>#N/A</v>
      </c>
      <c r="I707" t="e" cm="1">
        <f t="array" ref="I707">_xlfn.IFS('ES Data Entry'!I708=1, "Hispanic/Latino", 'ES Data Entry'!I708=2, "Not Hispanic/Latino", 'ES Data Entry'!I708=3, "Other")</f>
        <v>#N/A</v>
      </c>
      <c r="J707" t="e" cm="1">
        <f t="array" ref="J707">_xlfn.IFS('ES Data Entry'!J708= 1, "Male", 'ES Data Entry'!J708= 2, "Female", 'ES Data Entry'!J708= 3, "Transgender Male", 'ES Data Entry'!J708= 4, "Transgender Female",'ES Data Entry'!J708= 5, "Non-binary", 'ES Data Entry'!J708= 6, "Other", 'ES Data Entry'!J708= 7, "Unknown")</f>
        <v>#N/A</v>
      </c>
      <c r="K707" s="180">
        <f>'ES Data Entry'!K708</f>
        <v>0</v>
      </c>
      <c r="L707" s="291" t="e">
        <f>'ES Data Entry'!#REF!</f>
        <v>#REF!</v>
      </c>
      <c r="M707" t="e">
        <f>'ES Raw Data'!N710</f>
        <v>#DIV/0!</v>
      </c>
      <c r="N707" t="e">
        <f>'ES Raw Data'!O710</f>
        <v>#DIV/0!</v>
      </c>
      <c r="O707" t="e">
        <f>'ES Raw Data'!P710</f>
        <v>#DIV/0!</v>
      </c>
      <c r="P707" t="e">
        <f>'ES Raw Data'!Q710</f>
        <v>#DIV/0!</v>
      </c>
      <c r="Q707" t="e">
        <f>'ES Raw Data'!R710</f>
        <v>#DIV/0!</v>
      </c>
      <c r="R707" t="e">
        <f>'ES Raw Data'!S710</f>
        <v>#DIV/0!</v>
      </c>
      <c r="S707" t="e">
        <f>'ES Raw Data'!T710</f>
        <v>#DIV/0!</v>
      </c>
      <c r="T707" t="e">
        <f>'ES Raw Data'!U710</f>
        <v>#DIV/0!</v>
      </c>
      <c r="U707" t="e">
        <f>'ES Raw Data'!V710</f>
        <v>#DIV/0!</v>
      </c>
      <c r="V707" t="e">
        <f>'ES Raw Data'!W710</f>
        <v>#DIV/0!</v>
      </c>
    </row>
    <row r="708" spans="1:22">
      <c r="A708">
        <f>'ES Data Entry'!D709</f>
        <v>0</v>
      </c>
      <c r="B708">
        <f>'ES Data Entry'!E709</f>
        <v>0</v>
      </c>
      <c r="C708">
        <f>'ES Data Entry'!F709</f>
        <v>0</v>
      </c>
      <c r="D708" s="180" t="e">
        <f>'ES Data Entry'!#REF!</f>
        <v>#REF!</v>
      </c>
      <c r="E708" t="str" cm="1">
        <f t="array" ref="E708">_xlfn.IFS('ES Data Entry'!G709=0,"Kindergarten",'ES Data Entry'!G709=1,"1st Grade",'ES Data Entry'!G709=2,"2nd Grade",'ES Data Entry'!G709=3,"3rd Grade",'ES Data Entry'!G709=4,"4th Grade",'ES Data Entry'!G709=5,"5th Grade")</f>
        <v>Kindergarten</v>
      </c>
      <c r="F708" t="e">
        <f>'ES Data Entry'!#REF!</f>
        <v>#REF!</v>
      </c>
      <c r="G708" t="e" cm="1">
        <f t="array" ref="G708">_xlfn.IFS('ES Data Entry'!L709=2, "Virtual", 'ES Data Entry'!L709=1, "In-person",'ES Data Entry'!L709=3, "Hybrid")</f>
        <v>#N/A</v>
      </c>
      <c r="H708" t="e" cm="1">
        <f t="array" ref="H708">_xlfn.IFS('ES Data Entry'!H709= 1, "American Indian/Alaskan Native", 'ES Data Entry'!H709= 2, "Asian", 'ES Data Entry'!H709= 3, "Native Hawaiian/Pacific Islander", 'ES Data Entry'!H709= 4, "Black/African American",'ES Data Entry'!H709= 5,  "White", 'ES Data Entry'!H709= 6, "Other", 'ES Data Entry'!H709= 7, "Two races or more", 'ES Data Entry'!H709= 8, "Unknown")</f>
        <v>#N/A</v>
      </c>
      <c r="I708" t="e" cm="1">
        <f t="array" ref="I708">_xlfn.IFS('ES Data Entry'!I709=1, "Hispanic/Latino", 'ES Data Entry'!I709=2, "Not Hispanic/Latino", 'ES Data Entry'!I709=3, "Other")</f>
        <v>#N/A</v>
      </c>
      <c r="J708" t="e" cm="1">
        <f t="array" ref="J708">_xlfn.IFS('ES Data Entry'!J709= 1, "Male", 'ES Data Entry'!J709= 2, "Female", 'ES Data Entry'!J709= 3, "Transgender Male", 'ES Data Entry'!J709= 4, "Transgender Female",'ES Data Entry'!J709= 5, "Non-binary", 'ES Data Entry'!J709= 6, "Other", 'ES Data Entry'!J709= 7, "Unknown")</f>
        <v>#N/A</v>
      </c>
      <c r="K708" s="180">
        <f>'ES Data Entry'!K709</f>
        <v>0</v>
      </c>
      <c r="L708" s="291" t="e">
        <f>'ES Data Entry'!#REF!</f>
        <v>#REF!</v>
      </c>
      <c r="M708" t="e">
        <f>'ES Raw Data'!N711</f>
        <v>#DIV/0!</v>
      </c>
      <c r="N708" t="e">
        <f>'ES Raw Data'!O711</f>
        <v>#DIV/0!</v>
      </c>
      <c r="O708" t="e">
        <f>'ES Raw Data'!P711</f>
        <v>#DIV/0!</v>
      </c>
      <c r="P708" t="e">
        <f>'ES Raw Data'!Q711</f>
        <v>#DIV/0!</v>
      </c>
      <c r="Q708" t="e">
        <f>'ES Raw Data'!R711</f>
        <v>#DIV/0!</v>
      </c>
      <c r="R708" t="e">
        <f>'ES Raw Data'!S711</f>
        <v>#DIV/0!</v>
      </c>
      <c r="S708" t="e">
        <f>'ES Raw Data'!T711</f>
        <v>#DIV/0!</v>
      </c>
      <c r="T708" t="e">
        <f>'ES Raw Data'!U711</f>
        <v>#DIV/0!</v>
      </c>
      <c r="U708" t="e">
        <f>'ES Raw Data'!V711</f>
        <v>#DIV/0!</v>
      </c>
      <c r="V708" t="e">
        <f>'ES Raw Data'!W711</f>
        <v>#DIV/0!</v>
      </c>
    </row>
    <row r="709" spans="1:22">
      <c r="A709">
        <f>'ES Data Entry'!D710</f>
        <v>0</v>
      </c>
      <c r="B709">
        <f>'ES Data Entry'!E710</f>
        <v>0</v>
      </c>
      <c r="C709">
        <f>'ES Data Entry'!F710</f>
        <v>0</v>
      </c>
      <c r="D709" s="180" t="e">
        <f>'ES Data Entry'!#REF!</f>
        <v>#REF!</v>
      </c>
      <c r="E709" t="str" cm="1">
        <f t="array" ref="E709">_xlfn.IFS('ES Data Entry'!G710=0,"Kindergarten",'ES Data Entry'!G710=1,"1st Grade",'ES Data Entry'!G710=2,"2nd Grade",'ES Data Entry'!G710=3,"3rd Grade",'ES Data Entry'!G710=4,"4th Grade",'ES Data Entry'!G710=5,"5th Grade")</f>
        <v>Kindergarten</v>
      </c>
      <c r="F709" t="e">
        <f>'ES Data Entry'!#REF!</f>
        <v>#REF!</v>
      </c>
      <c r="G709" t="e" cm="1">
        <f t="array" ref="G709">_xlfn.IFS('ES Data Entry'!L710=2, "Virtual", 'ES Data Entry'!L710=1, "In-person",'ES Data Entry'!L710=3, "Hybrid")</f>
        <v>#N/A</v>
      </c>
      <c r="H709" t="e" cm="1">
        <f t="array" ref="H709">_xlfn.IFS('ES Data Entry'!H710= 1, "American Indian/Alaskan Native", 'ES Data Entry'!H710= 2, "Asian", 'ES Data Entry'!H710= 3, "Native Hawaiian/Pacific Islander", 'ES Data Entry'!H710= 4, "Black/African American",'ES Data Entry'!H710= 5,  "White", 'ES Data Entry'!H710= 6, "Other", 'ES Data Entry'!H710= 7, "Two races or more", 'ES Data Entry'!H710= 8, "Unknown")</f>
        <v>#N/A</v>
      </c>
      <c r="I709" t="e" cm="1">
        <f t="array" ref="I709">_xlfn.IFS('ES Data Entry'!I710=1, "Hispanic/Latino", 'ES Data Entry'!I710=2, "Not Hispanic/Latino", 'ES Data Entry'!I710=3, "Other")</f>
        <v>#N/A</v>
      </c>
      <c r="J709" t="e" cm="1">
        <f t="array" ref="J709">_xlfn.IFS('ES Data Entry'!J710= 1, "Male", 'ES Data Entry'!J710= 2, "Female", 'ES Data Entry'!J710= 3, "Transgender Male", 'ES Data Entry'!J710= 4, "Transgender Female",'ES Data Entry'!J710= 5, "Non-binary", 'ES Data Entry'!J710= 6, "Other", 'ES Data Entry'!J710= 7, "Unknown")</f>
        <v>#N/A</v>
      </c>
      <c r="K709" s="180">
        <f>'ES Data Entry'!K710</f>
        <v>0</v>
      </c>
      <c r="L709" s="291" t="e">
        <f>'ES Data Entry'!#REF!</f>
        <v>#REF!</v>
      </c>
      <c r="M709" t="e">
        <f>'ES Raw Data'!N712</f>
        <v>#DIV/0!</v>
      </c>
      <c r="N709" t="e">
        <f>'ES Raw Data'!O712</f>
        <v>#DIV/0!</v>
      </c>
      <c r="O709" t="e">
        <f>'ES Raw Data'!P712</f>
        <v>#DIV/0!</v>
      </c>
      <c r="P709" t="e">
        <f>'ES Raw Data'!Q712</f>
        <v>#DIV/0!</v>
      </c>
      <c r="Q709" t="e">
        <f>'ES Raw Data'!R712</f>
        <v>#DIV/0!</v>
      </c>
      <c r="R709" t="e">
        <f>'ES Raw Data'!S712</f>
        <v>#DIV/0!</v>
      </c>
      <c r="S709" t="e">
        <f>'ES Raw Data'!T712</f>
        <v>#DIV/0!</v>
      </c>
      <c r="T709" t="e">
        <f>'ES Raw Data'!U712</f>
        <v>#DIV/0!</v>
      </c>
      <c r="U709" t="e">
        <f>'ES Raw Data'!V712</f>
        <v>#DIV/0!</v>
      </c>
      <c r="V709" t="e">
        <f>'ES Raw Data'!W712</f>
        <v>#DIV/0!</v>
      </c>
    </row>
    <row r="710" spans="1:22">
      <c r="A710">
        <f>'ES Data Entry'!D711</f>
        <v>0</v>
      </c>
      <c r="B710">
        <f>'ES Data Entry'!E711</f>
        <v>0</v>
      </c>
      <c r="C710">
        <f>'ES Data Entry'!F711</f>
        <v>0</v>
      </c>
      <c r="D710" s="180" t="e">
        <f>'ES Data Entry'!#REF!</f>
        <v>#REF!</v>
      </c>
      <c r="E710" t="str" cm="1">
        <f t="array" ref="E710">_xlfn.IFS('ES Data Entry'!G711=0,"Kindergarten",'ES Data Entry'!G711=1,"1st Grade",'ES Data Entry'!G711=2,"2nd Grade",'ES Data Entry'!G711=3,"3rd Grade",'ES Data Entry'!G711=4,"4th Grade",'ES Data Entry'!G711=5,"5th Grade")</f>
        <v>Kindergarten</v>
      </c>
      <c r="F710" t="e">
        <f>'ES Data Entry'!#REF!</f>
        <v>#REF!</v>
      </c>
      <c r="G710" t="e" cm="1">
        <f t="array" ref="G710">_xlfn.IFS('ES Data Entry'!L711=2, "Virtual", 'ES Data Entry'!L711=1, "In-person",'ES Data Entry'!L711=3, "Hybrid")</f>
        <v>#N/A</v>
      </c>
      <c r="H710" t="e" cm="1">
        <f t="array" ref="H710">_xlfn.IFS('ES Data Entry'!H711= 1, "American Indian/Alaskan Native", 'ES Data Entry'!H711= 2, "Asian", 'ES Data Entry'!H711= 3, "Native Hawaiian/Pacific Islander", 'ES Data Entry'!H711= 4, "Black/African American",'ES Data Entry'!H711= 5,  "White", 'ES Data Entry'!H711= 6, "Other", 'ES Data Entry'!H711= 7, "Two races or more", 'ES Data Entry'!H711= 8, "Unknown")</f>
        <v>#N/A</v>
      </c>
      <c r="I710" t="e" cm="1">
        <f t="array" ref="I710">_xlfn.IFS('ES Data Entry'!I711=1, "Hispanic/Latino", 'ES Data Entry'!I711=2, "Not Hispanic/Latino", 'ES Data Entry'!I711=3, "Other")</f>
        <v>#N/A</v>
      </c>
      <c r="J710" t="e" cm="1">
        <f t="array" ref="J710">_xlfn.IFS('ES Data Entry'!J711= 1, "Male", 'ES Data Entry'!J711= 2, "Female", 'ES Data Entry'!J711= 3, "Transgender Male", 'ES Data Entry'!J711= 4, "Transgender Female",'ES Data Entry'!J711= 5, "Non-binary", 'ES Data Entry'!J711= 6, "Other", 'ES Data Entry'!J711= 7, "Unknown")</f>
        <v>#N/A</v>
      </c>
      <c r="K710" s="180">
        <f>'ES Data Entry'!K711</f>
        <v>0</v>
      </c>
      <c r="L710" s="291" t="e">
        <f>'ES Data Entry'!#REF!</f>
        <v>#REF!</v>
      </c>
      <c r="M710" t="e">
        <f>'ES Raw Data'!N713</f>
        <v>#DIV/0!</v>
      </c>
      <c r="N710" t="e">
        <f>'ES Raw Data'!O713</f>
        <v>#DIV/0!</v>
      </c>
      <c r="O710" t="e">
        <f>'ES Raw Data'!P713</f>
        <v>#DIV/0!</v>
      </c>
      <c r="P710" t="e">
        <f>'ES Raw Data'!Q713</f>
        <v>#DIV/0!</v>
      </c>
      <c r="Q710" t="e">
        <f>'ES Raw Data'!R713</f>
        <v>#DIV/0!</v>
      </c>
      <c r="R710" t="e">
        <f>'ES Raw Data'!S713</f>
        <v>#DIV/0!</v>
      </c>
      <c r="S710" t="e">
        <f>'ES Raw Data'!T713</f>
        <v>#DIV/0!</v>
      </c>
      <c r="T710" t="e">
        <f>'ES Raw Data'!U713</f>
        <v>#DIV/0!</v>
      </c>
      <c r="U710" t="e">
        <f>'ES Raw Data'!V713</f>
        <v>#DIV/0!</v>
      </c>
      <c r="V710" t="e">
        <f>'ES Raw Data'!W713</f>
        <v>#DIV/0!</v>
      </c>
    </row>
    <row r="711" spans="1:22">
      <c r="A711">
        <f>'ES Data Entry'!D712</f>
        <v>0</v>
      </c>
      <c r="B711">
        <f>'ES Data Entry'!E712</f>
        <v>0</v>
      </c>
      <c r="C711">
        <f>'ES Data Entry'!F712</f>
        <v>0</v>
      </c>
      <c r="D711" s="180" t="e">
        <f>'ES Data Entry'!#REF!</f>
        <v>#REF!</v>
      </c>
      <c r="E711" t="str" cm="1">
        <f t="array" ref="E711">_xlfn.IFS('ES Data Entry'!G712=0,"Kindergarten",'ES Data Entry'!G712=1,"1st Grade",'ES Data Entry'!G712=2,"2nd Grade",'ES Data Entry'!G712=3,"3rd Grade",'ES Data Entry'!G712=4,"4th Grade",'ES Data Entry'!G712=5,"5th Grade")</f>
        <v>Kindergarten</v>
      </c>
      <c r="F711" t="e">
        <f>'ES Data Entry'!#REF!</f>
        <v>#REF!</v>
      </c>
      <c r="G711" t="e" cm="1">
        <f t="array" ref="G711">_xlfn.IFS('ES Data Entry'!L712=2, "Virtual", 'ES Data Entry'!L712=1, "In-person",'ES Data Entry'!L712=3, "Hybrid")</f>
        <v>#N/A</v>
      </c>
      <c r="H711" t="e" cm="1">
        <f t="array" ref="H711">_xlfn.IFS('ES Data Entry'!H712= 1, "American Indian/Alaskan Native", 'ES Data Entry'!H712= 2, "Asian", 'ES Data Entry'!H712= 3, "Native Hawaiian/Pacific Islander", 'ES Data Entry'!H712= 4, "Black/African American",'ES Data Entry'!H712= 5,  "White", 'ES Data Entry'!H712= 6, "Other", 'ES Data Entry'!H712= 7, "Two races or more", 'ES Data Entry'!H712= 8, "Unknown")</f>
        <v>#N/A</v>
      </c>
      <c r="I711" t="e" cm="1">
        <f t="array" ref="I711">_xlfn.IFS('ES Data Entry'!I712=1, "Hispanic/Latino", 'ES Data Entry'!I712=2, "Not Hispanic/Latino", 'ES Data Entry'!I712=3, "Other")</f>
        <v>#N/A</v>
      </c>
      <c r="J711" t="e" cm="1">
        <f t="array" ref="J711">_xlfn.IFS('ES Data Entry'!J712= 1, "Male", 'ES Data Entry'!J712= 2, "Female", 'ES Data Entry'!J712= 3, "Transgender Male", 'ES Data Entry'!J712= 4, "Transgender Female",'ES Data Entry'!J712= 5, "Non-binary", 'ES Data Entry'!J712= 6, "Other", 'ES Data Entry'!J712= 7, "Unknown")</f>
        <v>#N/A</v>
      </c>
      <c r="K711" s="180">
        <f>'ES Data Entry'!K712</f>
        <v>0</v>
      </c>
      <c r="L711" s="291" t="e">
        <f>'ES Data Entry'!#REF!</f>
        <v>#REF!</v>
      </c>
      <c r="M711" t="e">
        <f>'ES Raw Data'!N714</f>
        <v>#DIV/0!</v>
      </c>
      <c r="N711" t="e">
        <f>'ES Raw Data'!O714</f>
        <v>#DIV/0!</v>
      </c>
      <c r="O711" t="e">
        <f>'ES Raw Data'!P714</f>
        <v>#DIV/0!</v>
      </c>
      <c r="P711" t="e">
        <f>'ES Raw Data'!Q714</f>
        <v>#DIV/0!</v>
      </c>
      <c r="Q711" t="e">
        <f>'ES Raw Data'!R714</f>
        <v>#DIV/0!</v>
      </c>
      <c r="R711" t="e">
        <f>'ES Raw Data'!S714</f>
        <v>#DIV/0!</v>
      </c>
      <c r="S711" t="e">
        <f>'ES Raw Data'!T714</f>
        <v>#DIV/0!</v>
      </c>
      <c r="T711" t="e">
        <f>'ES Raw Data'!U714</f>
        <v>#DIV/0!</v>
      </c>
      <c r="U711" t="e">
        <f>'ES Raw Data'!V714</f>
        <v>#DIV/0!</v>
      </c>
      <c r="V711" t="e">
        <f>'ES Raw Data'!W714</f>
        <v>#DIV/0!</v>
      </c>
    </row>
    <row r="712" spans="1:22">
      <c r="A712">
        <f>'ES Data Entry'!D713</f>
        <v>0</v>
      </c>
      <c r="B712">
        <f>'ES Data Entry'!E713</f>
        <v>0</v>
      </c>
      <c r="C712">
        <f>'ES Data Entry'!F713</f>
        <v>0</v>
      </c>
      <c r="D712" s="180" t="e">
        <f>'ES Data Entry'!#REF!</f>
        <v>#REF!</v>
      </c>
      <c r="E712" t="str" cm="1">
        <f t="array" ref="E712">_xlfn.IFS('ES Data Entry'!G713=0,"Kindergarten",'ES Data Entry'!G713=1,"1st Grade",'ES Data Entry'!G713=2,"2nd Grade",'ES Data Entry'!G713=3,"3rd Grade",'ES Data Entry'!G713=4,"4th Grade",'ES Data Entry'!G713=5,"5th Grade")</f>
        <v>Kindergarten</v>
      </c>
      <c r="F712" t="e">
        <f>'ES Data Entry'!#REF!</f>
        <v>#REF!</v>
      </c>
      <c r="G712" t="e" cm="1">
        <f t="array" ref="G712">_xlfn.IFS('ES Data Entry'!L713=2, "Virtual", 'ES Data Entry'!L713=1, "In-person",'ES Data Entry'!L713=3, "Hybrid")</f>
        <v>#N/A</v>
      </c>
      <c r="H712" t="e" cm="1">
        <f t="array" ref="H712">_xlfn.IFS('ES Data Entry'!H713= 1, "American Indian/Alaskan Native", 'ES Data Entry'!H713= 2, "Asian", 'ES Data Entry'!H713= 3, "Native Hawaiian/Pacific Islander", 'ES Data Entry'!H713= 4, "Black/African American",'ES Data Entry'!H713= 5,  "White", 'ES Data Entry'!H713= 6, "Other", 'ES Data Entry'!H713= 7, "Two races or more", 'ES Data Entry'!H713= 8, "Unknown")</f>
        <v>#N/A</v>
      </c>
      <c r="I712" t="e" cm="1">
        <f t="array" ref="I712">_xlfn.IFS('ES Data Entry'!I713=1, "Hispanic/Latino", 'ES Data Entry'!I713=2, "Not Hispanic/Latino", 'ES Data Entry'!I713=3, "Other")</f>
        <v>#N/A</v>
      </c>
      <c r="J712" t="e" cm="1">
        <f t="array" ref="J712">_xlfn.IFS('ES Data Entry'!J713= 1, "Male", 'ES Data Entry'!J713= 2, "Female", 'ES Data Entry'!J713= 3, "Transgender Male", 'ES Data Entry'!J713= 4, "Transgender Female",'ES Data Entry'!J713= 5, "Non-binary", 'ES Data Entry'!J713= 6, "Other", 'ES Data Entry'!J713= 7, "Unknown")</f>
        <v>#N/A</v>
      </c>
      <c r="K712" s="180">
        <f>'ES Data Entry'!K713</f>
        <v>0</v>
      </c>
      <c r="L712" s="291" t="e">
        <f>'ES Data Entry'!#REF!</f>
        <v>#REF!</v>
      </c>
      <c r="M712" t="e">
        <f>'ES Raw Data'!N715</f>
        <v>#DIV/0!</v>
      </c>
      <c r="N712" t="e">
        <f>'ES Raw Data'!O715</f>
        <v>#DIV/0!</v>
      </c>
      <c r="O712" t="e">
        <f>'ES Raw Data'!P715</f>
        <v>#DIV/0!</v>
      </c>
      <c r="P712" t="e">
        <f>'ES Raw Data'!Q715</f>
        <v>#DIV/0!</v>
      </c>
      <c r="Q712" t="e">
        <f>'ES Raw Data'!R715</f>
        <v>#DIV/0!</v>
      </c>
      <c r="R712" t="e">
        <f>'ES Raw Data'!S715</f>
        <v>#DIV/0!</v>
      </c>
      <c r="S712" t="e">
        <f>'ES Raw Data'!T715</f>
        <v>#DIV/0!</v>
      </c>
      <c r="T712" t="e">
        <f>'ES Raw Data'!U715</f>
        <v>#DIV/0!</v>
      </c>
      <c r="U712" t="e">
        <f>'ES Raw Data'!V715</f>
        <v>#DIV/0!</v>
      </c>
      <c r="V712" t="e">
        <f>'ES Raw Data'!W715</f>
        <v>#DIV/0!</v>
      </c>
    </row>
    <row r="713" spans="1:22">
      <c r="A713">
        <f>'ES Data Entry'!D714</f>
        <v>0</v>
      </c>
      <c r="B713">
        <f>'ES Data Entry'!E714</f>
        <v>0</v>
      </c>
      <c r="C713">
        <f>'ES Data Entry'!F714</f>
        <v>0</v>
      </c>
      <c r="D713" s="180" t="e">
        <f>'ES Data Entry'!#REF!</f>
        <v>#REF!</v>
      </c>
      <c r="E713" t="str" cm="1">
        <f t="array" ref="E713">_xlfn.IFS('ES Data Entry'!G714=0,"Kindergarten",'ES Data Entry'!G714=1,"1st Grade",'ES Data Entry'!G714=2,"2nd Grade",'ES Data Entry'!G714=3,"3rd Grade",'ES Data Entry'!G714=4,"4th Grade",'ES Data Entry'!G714=5,"5th Grade")</f>
        <v>Kindergarten</v>
      </c>
      <c r="F713" t="e">
        <f>'ES Data Entry'!#REF!</f>
        <v>#REF!</v>
      </c>
      <c r="G713" t="e" cm="1">
        <f t="array" ref="G713">_xlfn.IFS('ES Data Entry'!L714=2, "Virtual", 'ES Data Entry'!L714=1, "In-person",'ES Data Entry'!L714=3, "Hybrid")</f>
        <v>#N/A</v>
      </c>
      <c r="H713" t="e" cm="1">
        <f t="array" ref="H713">_xlfn.IFS('ES Data Entry'!H714= 1, "American Indian/Alaskan Native", 'ES Data Entry'!H714= 2, "Asian", 'ES Data Entry'!H714= 3, "Native Hawaiian/Pacific Islander", 'ES Data Entry'!H714= 4, "Black/African American",'ES Data Entry'!H714= 5,  "White", 'ES Data Entry'!H714= 6, "Other", 'ES Data Entry'!H714= 7, "Two races or more", 'ES Data Entry'!H714= 8, "Unknown")</f>
        <v>#N/A</v>
      </c>
      <c r="I713" t="e" cm="1">
        <f t="array" ref="I713">_xlfn.IFS('ES Data Entry'!I714=1, "Hispanic/Latino", 'ES Data Entry'!I714=2, "Not Hispanic/Latino", 'ES Data Entry'!I714=3, "Other")</f>
        <v>#N/A</v>
      </c>
      <c r="J713" t="e" cm="1">
        <f t="array" ref="J713">_xlfn.IFS('ES Data Entry'!J714= 1, "Male", 'ES Data Entry'!J714= 2, "Female", 'ES Data Entry'!J714= 3, "Transgender Male", 'ES Data Entry'!J714= 4, "Transgender Female",'ES Data Entry'!J714= 5, "Non-binary", 'ES Data Entry'!J714= 6, "Other", 'ES Data Entry'!J714= 7, "Unknown")</f>
        <v>#N/A</v>
      </c>
      <c r="K713" s="180">
        <f>'ES Data Entry'!K714</f>
        <v>0</v>
      </c>
      <c r="L713" s="291" t="e">
        <f>'ES Data Entry'!#REF!</f>
        <v>#REF!</v>
      </c>
      <c r="M713" t="e">
        <f>'ES Raw Data'!N716</f>
        <v>#DIV/0!</v>
      </c>
      <c r="N713" t="e">
        <f>'ES Raw Data'!O716</f>
        <v>#DIV/0!</v>
      </c>
      <c r="O713" t="e">
        <f>'ES Raw Data'!P716</f>
        <v>#DIV/0!</v>
      </c>
      <c r="P713" t="e">
        <f>'ES Raw Data'!Q716</f>
        <v>#DIV/0!</v>
      </c>
      <c r="Q713" t="e">
        <f>'ES Raw Data'!R716</f>
        <v>#DIV/0!</v>
      </c>
      <c r="R713" t="e">
        <f>'ES Raw Data'!S716</f>
        <v>#DIV/0!</v>
      </c>
      <c r="S713" t="e">
        <f>'ES Raw Data'!T716</f>
        <v>#DIV/0!</v>
      </c>
      <c r="T713" t="e">
        <f>'ES Raw Data'!U716</f>
        <v>#DIV/0!</v>
      </c>
      <c r="U713" t="e">
        <f>'ES Raw Data'!V716</f>
        <v>#DIV/0!</v>
      </c>
      <c r="V713" t="e">
        <f>'ES Raw Data'!W716</f>
        <v>#DIV/0!</v>
      </c>
    </row>
    <row r="714" spans="1:22">
      <c r="A714">
        <f>'ES Data Entry'!D715</f>
        <v>0</v>
      </c>
      <c r="B714">
        <f>'ES Data Entry'!E715</f>
        <v>0</v>
      </c>
      <c r="C714">
        <f>'ES Data Entry'!F715</f>
        <v>0</v>
      </c>
      <c r="D714" s="180" t="e">
        <f>'ES Data Entry'!#REF!</f>
        <v>#REF!</v>
      </c>
      <c r="E714" t="str" cm="1">
        <f t="array" ref="E714">_xlfn.IFS('ES Data Entry'!G715=0,"Kindergarten",'ES Data Entry'!G715=1,"1st Grade",'ES Data Entry'!G715=2,"2nd Grade",'ES Data Entry'!G715=3,"3rd Grade",'ES Data Entry'!G715=4,"4th Grade",'ES Data Entry'!G715=5,"5th Grade")</f>
        <v>Kindergarten</v>
      </c>
      <c r="F714" t="e">
        <f>'ES Data Entry'!#REF!</f>
        <v>#REF!</v>
      </c>
      <c r="G714" t="e" cm="1">
        <f t="array" ref="G714">_xlfn.IFS('ES Data Entry'!L715=2, "Virtual", 'ES Data Entry'!L715=1, "In-person",'ES Data Entry'!L715=3, "Hybrid")</f>
        <v>#N/A</v>
      </c>
      <c r="H714" t="e" cm="1">
        <f t="array" ref="H714">_xlfn.IFS('ES Data Entry'!H715= 1, "American Indian/Alaskan Native", 'ES Data Entry'!H715= 2, "Asian", 'ES Data Entry'!H715= 3, "Native Hawaiian/Pacific Islander", 'ES Data Entry'!H715= 4, "Black/African American",'ES Data Entry'!H715= 5,  "White", 'ES Data Entry'!H715= 6, "Other", 'ES Data Entry'!H715= 7, "Two races or more", 'ES Data Entry'!H715= 8, "Unknown")</f>
        <v>#N/A</v>
      </c>
      <c r="I714" t="e" cm="1">
        <f t="array" ref="I714">_xlfn.IFS('ES Data Entry'!I715=1, "Hispanic/Latino", 'ES Data Entry'!I715=2, "Not Hispanic/Latino", 'ES Data Entry'!I715=3, "Other")</f>
        <v>#N/A</v>
      </c>
      <c r="J714" t="e" cm="1">
        <f t="array" ref="J714">_xlfn.IFS('ES Data Entry'!J715= 1, "Male", 'ES Data Entry'!J715= 2, "Female", 'ES Data Entry'!J715= 3, "Transgender Male", 'ES Data Entry'!J715= 4, "Transgender Female",'ES Data Entry'!J715= 5, "Non-binary", 'ES Data Entry'!J715= 6, "Other", 'ES Data Entry'!J715= 7, "Unknown")</f>
        <v>#N/A</v>
      </c>
      <c r="K714" s="180">
        <f>'ES Data Entry'!K715</f>
        <v>0</v>
      </c>
      <c r="L714" s="291" t="e">
        <f>'ES Data Entry'!#REF!</f>
        <v>#REF!</v>
      </c>
      <c r="M714" t="e">
        <f>'ES Raw Data'!N717</f>
        <v>#DIV/0!</v>
      </c>
      <c r="N714" t="e">
        <f>'ES Raw Data'!O717</f>
        <v>#DIV/0!</v>
      </c>
      <c r="O714" t="e">
        <f>'ES Raw Data'!P717</f>
        <v>#DIV/0!</v>
      </c>
      <c r="P714" t="e">
        <f>'ES Raw Data'!Q717</f>
        <v>#DIV/0!</v>
      </c>
      <c r="Q714" t="e">
        <f>'ES Raw Data'!R717</f>
        <v>#DIV/0!</v>
      </c>
      <c r="R714" t="e">
        <f>'ES Raw Data'!S717</f>
        <v>#DIV/0!</v>
      </c>
      <c r="S714" t="e">
        <f>'ES Raw Data'!T717</f>
        <v>#DIV/0!</v>
      </c>
      <c r="T714" t="e">
        <f>'ES Raw Data'!U717</f>
        <v>#DIV/0!</v>
      </c>
      <c r="U714" t="e">
        <f>'ES Raw Data'!V717</f>
        <v>#DIV/0!</v>
      </c>
      <c r="V714" t="e">
        <f>'ES Raw Data'!W717</f>
        <v>#DIV/0!</v>
      </c>
    </row>
    <row r="715" spans="1:22">
      <c r="A715">
        <f>'ES Data Entry'!D716</f>
        <v>0</v>
      </c>
      <c r="B715">
        <f>'ES Data Entry'!E716</f>
        <v>0</v>
      </c>
      <c r="C715">
        <f>'ES Data Entry'!F716</f>
        <v>0</v>
      </c>
      <c r="D715" s="180" t="e">
        <f>'ES Data Entry'!#REF!</f>
        <v>#REF!</v>
      </c>
      <c r="E715" t="str" cm="1">
        <f t="array" ref="E715">_xlfn.IFS('ES Data Entry'!G716=0,"Kindergarten",'ES Data Entry'!G716=1,"1st Grade",'ES Data Entry'!G716=2,"2nd Grade",'ES Data Entry'!G716=3,"3rd Grade",'ES Data Entry'!G716=4,"4th Grade",'ES Data Entry'!G716=5,"5th Grade")</f>
        <v>Kindergarten</v>
      </c>
      <c r="F715" t="e">
        <f>'ES Data Entry'!#REF!</f>
        <v>#REF!</v>
      </c>
      <c r="G715" t="e" cm="1">
        <f t="array" ref="G715">_xlfn.IFS('ES Data Entry'!L716=2, "Virtual", 'ES Data Entry'!L716=1, "In-person",'ES Data Entry'!L716=3, "Hybrid")</f>
        <v>#N/A</v>
      </c>
      <c r="H715" t="e" cm="1">
        <f t="array" ref="H715">_xlfn.IFS('ES Data Entry'!H716= 1, "American Indian/Alaskan Native", 'ES Data Entry'!H716= 2, "Asian", 'ES Data Entry'!H716= 3, "Native Hawaiian/Pacific Islander", 'ES Data Entry'!H716= 4, "Black/African American",'ES Data Entry'!H716= 5,  "White", 'ES Data Entry'!H716= 6, "Other", 'ES Data Entry'!H716= 7, "Two races or more", 'ES Data Entry'!H716= 8, "Unknown")</f>
        <v>#N/A</v>
      </c>
      <c r="I715" t="e" cm="1">
        <f t="array" ref="I715">_xlfn.IFS('ES Data Entry'!I716=1, "Hispanic/Latino", 'ES Data Entry'!I716=2, "Not Hispanic/Latino", 'ES Data Entry'!I716=3, "Other")</f>
        <v>#N/A</v>
      </c>
      <c r="J715" t="e" cm="1">
        <f t="array" ref="J715">_xlfn.IFS('ES Data Entry'!J716= 1, "Male", 'ES Data Entry'!J716= 2, "Female", 'ES Data Entry'!J716= 3, "Transgender Male", 'ES Data Entry'!J716= 4, "Transgender Female",'ES Data Entry'!J716= 5, "Non-binary", 'ES Data Entry'!J716= 6, "Other", 'ES Data Entry'!J716= 7, "Unknown")</f>
        <v>#N/A</v>
      </c>
      <c r="K715" s="180">
        <f>'ES Data Entry'!K716</f>
        <v>0</v>
      </c>
      <c r="L715" s="291" t="e">
        <f>'ES Data Entry'!#REF!</f>
        <v>#REF!</v>
      </c>
      <c r="M715" t="e">
        <f>'ES Raw Data'!N718</f>
        <v>#DIV/0!</v>
      </c>
      <c r="N715" t="e">
        <f>'ES Raw Data'!O718</f>
        <v>#DIV/0!</v>
      </c>
      <c r="O715" t="e">
        <f>'ES Raw Data'!P718</f>
        <v>#DIV/0!</v>
      </c>
      <c r="P715" t="e">
        <f>'ES Raw Data'!Q718</f>
        <v>#DIV/0!</v>
      </c>
      <c r="Q715" t="e">
        <f>'ES Raw Data'!R718</f>
        <v>#DIV/0!</v>
      </c>
      <c r="R715" t="e">
        <f>'ES Raw Data'!S718</f>
        <v>#DIV/0!</v>
      </c>
      <c r="S715" t="e">
        <f>'ES Raw Data'!T718</f>
        <v>#DIV/0!</v>
      </c>
      <c r="T715" t="e">
        <f>'ES Raw Data'!U718</f>
        <v>#DIV/0!</v>
      </c>
      <c r="U715" t="e">
        <f>'ES Raw Data'!V718</f>
        <v>#DIV/0!</v>
      </c>
      <c r="V715" t="e">
        <f>'ES Raw Data'!W718</f>
        <v>#DIV/0!</v>
      </c>
    </row>
    <row r="716" spans="1:22">
      <c r="A716">
        <f>'ES Data Entry'!D717</f>
        <v>0</v>
      </c>
      <c r="B716">
        <f>'ES Data Entry'!E717</f>
        <v>0</v>
      </c>
      <c r="C716">
        <f>'ES Data Entry'!F717</f>
        <v>0</v>
      </c>
      <c r="D716" s="180" t="e">
        <f>'ES Data Entry'!#REF!</f>
        <v>#REF!</v>
      </c>
      <c r="E716" t="str" cm="1">
        <f t="array" ref="E716">_xlfn.IFS('ES Data Entry'!G717=0,"Kindergarten",'ES Data Entry'!G717=1,"1st Grade",'ES Data Entry'!G717=2,"2nd Grade",'ES Data Entry'!G717=3,"3rd Grade",'ES Data Entry'!G717=4,"4th Grade",'ES Data Entry'!G717=5,"5th Grade")</f>
        <v>Kindergarten</v>
      </c>
      <c r="F716" t="e">
        <f>'ES Data Entry'!#REF!</f>
        <v>#REF!</v>
      </c>
      <c r="G716" t="e" cm="1">
        <f t="array" ref="G716">_xlfn.IFS('ES Data Entry'!L717=2, "Virtual", 'ES Data Entry'!L717=1, "In-person",'ES Data Entry'!L717=3, "Hybrid")</f>
        <v>#N/A</v>
      </c>
      <c r="H716" t="e" cm="1">
        <f t="array" ref="H716">_xlfn.IFS('ES Data Entry'!H717= 1, "American Indian/Alaskan Native", 'ES Data Entry'!H717= 2, "Asian", 'ES Data Entry'!H717= 3, "Native Hawaiian/Pacific Islander", 'ES Data Entry'!H717= 4, "Black/African American",'ES Data Entry'!H717= 5,  "White", 'ES Data Entry'!H717= 6, "Other", 'ES Data Entry'!H717= 7, "Two races or more", 'ES Data Entry'!H717= 8, "Unknown")</f>
        <v>#N/A</v>
      </c>
      <c r="I716" t="e" cm="1">
        <f t="array" ref="I716">_xlfn.IFS('ES Data Entry'!I717=1, "Hispanic/Latino", 'ES Data Entry'!I717=2, "Not Hispanic/Latino", 'ES Data Entry'!I717=3, "Other")</f>
        <v>#N/A</v>
      </c>
      <c r="J716" t="e" cm="1">
        <f t="array" ref="J716">_xlfn.IFS('ES Data Entry'!J717= 1, "Male", 'ES Data Entry'!J717= 2, "Female", 'ES Data Entry'!J717= 3, "Transgender Male", 'ES Data Entry'!J717= 4, "Transgender Female",'ES Data Entry'!J717= 5, "Non-binary", 'ES Data Entry'!J717= 6, "Other", 'ES Data Entry'!J717= 7, "Unknown")</f>
        <v>#N/A</v>
      </c>
      <c r="K716" s="180">
        <f>'ES Data Entry'!K717</f>
        <v>0</v>
      </c>
      <c r="L716" s="291" t="e">
        <f>'ES Data Entry'!#REF!</f>
        <v>#REF!</v>
      </c>
      <c r="M716" t="e">
        <f>'ES Raw Data'!N719</f>
        <v>#DIV/0!</v>
      </c>
      <c r="N716" t="e">
        <f>'ES Raw Data'!O719</f>
        <v>#DIV/0!</v>
      </c>
      <c r="O716" t="e">
        <f>'ES Raw Data'!P719</f>
        <v>#DIV/0!</v>
      </c>
      <c r="P716" t="e">
        <f>'ES Raw Data'!Q719</f>
        <v>#DIV/0!</v>
      </c>
      <c r="Q716" t="e">
        <f>'ES Raw Data'!R719</f>
        <v>#DIV/0!</v>
      </c>
      <c r="R716" t="e">
        <f>'ES Raw Data'!S719</f>
        <v>#DIV/0!</v>
      </c>
      <c r="S716" t="e">
        <f>'ES Raw Data'!T719</f>
        <v>#DIV/0!</v>
      </c>
      <c r="T716" t="e">
        <f>'ES Raw Data'!U719</f>
        <v>#DIV/0!</v>
      </c>
      <c r="U716" t="e">
        <f>'ES Raw Data'!V719</f>
        <v>#DIV/0!</v>
      </c>
      <c r="V716" t="e">
        <f>'ES Raw Data'!W719</f>
        <v>#DIV/0!</v>
      </c>
    </row>
    <row r="717" spans="1:22">
      <c r="A717">
        <f>'ES Data Entry'!D718</f>
        <v>0</v>
      </c>
      <c r="B717">
        <f>'ES Data Entry'!E718</f>
        <v>0</v>
      </c>
      <c r="C717">
        <f>'ES Data Entry'!F718</f>
        <v>0</v>
      </c>
      <c r="D717" s="180" t="e">
        <f>'ES Data Entry'!#REF!</f>
        <v>#REF!</v>
      </c>
      <c r="E717" t="str" cm="1">
        <f t="array" ref="E717">_xlfn.IFS('ES Data Entry'!G718=0,"Kindergarten",'ES Data Entry'!G718=1,"1st Grade",'ES Data Entry'!G718=2,"2nd Grade",'ES Data Entry'!G718=3,"3rd Grade",'ES Data Entry'!G718=4,"4th Grade",'ES Data Entry'!G718=5,"5th Grade")</f>
        <v>Kindergarten</v>
      </c>
      <c r="F717" t="e">
        <f>'ES Data Entry'!#REF!</f>
        <v>#REF!</v>
      </c>
      <c r="G717" t="e" cm="1">
        <f t="array" ref="G717">_xlfn.IFS('ES Data Entry'!L718=2, "Virtual", 'ES Data Entry'!L718=1, "In-person",'ES Data Entry'!L718=3, "Hybrid")</f>
        <v>#N/A</v>
      </c>
      <c r="H717" t="e" cm="1">
        <f t="array" ref="H717">_xlfn.IFS('ES Data Entry'!H718= 1, "American Indian/Alaskan Native", 'ES Data Entry'!H718= 2, "Asian", 'ES Data Entry'!H718= 3, "Native Hawaiian/Pacific Islander", 'ES Data Entry'!H718= 4, "Black/African American",'ES Data Entry'!H718= 5,  "White", 'ES Data Entry'!H718= 6, "Other", 'ES Data Entry'!H718= 7, "Two races or more", 'ES Data Entry'!H718= 8, "Unknown")</f>
        <v>#N/A</v>
      </c>
      <c r="I717" t="e" cm="1">
        <f t="array" ref="I717">_xlfn.IFS('ES Data Entry'!I718=1, "Hispanic/Latino", 'ES Data Entry'!I718=2, "Not Hispanic/Latino", 'ES Data Entry'!I718=3, "Other")</f>
        <v>#N/A</v>
      </c>
      <c r="J717" t="e" cm="1">
        <f t="array" ref="J717">_xlfn.IFS('ES Data Entry'!J718= 1, "Male", 'ES Data Entry'!J718= 2, "Female", 'ES Data Entry'!J718= 3, "Transgender Male", 'ES Data Entry'!J718= 4, "Transgender Female",'ES Data Entry'!J718= 5, "Non-binary", 'ES Data Entry'!J718= 6, "Other", 'ES Data Entry'!J718= 7, "Unknown")</f>
        <v>#N/A</v>
      </c>
      <c r="K717" s="180">
        <f>'ES Data Entry'!K718</f>
        <v>0</v>
      </c>
      <c r="L717" s="291" t="e">
        <f>'ES Data Entry'!#REF!</f>
        <v>#REF!</v>
      </c>
      <c r="M717" t="e">
        <f>'ES Raw Data'!N720</f>
        <v>#DIV/0!</v>
      </c>
      <c r="N717" t="e">
        <f>'ES Raw Data'!O720</f>
        <v>#DIV/0!</v>
      </c>
      <c r="O717" t="e">
        <f>'ES Raw Data'!P720</f>
        <v>#DIV/0!</v>
      </c>
      <c r="P717" t="e">
        <f>'ES Raw Data'!Q720</f>
        <v>#DIV/0!</v>
      </c>
      <c r="Q717" t="e">
        <f>'ES Raw Data'!R720</f>
        <v>#DIV/0!</v>
      </c>
      <c r="R717" t="e">
        <f>'ES Raw Data'!S720</f>
        <v>#DIV/0!</v>
      </c>
      <c r="S717" t="e">
        <f>'ES Raw Data'!T720</f>
        <v>#DIV/0!</v>
      </c>
      <c r="T717" t="e">
        <f>'ES Raw Data'!U720</f>
        <v>#DIV/0!</v>
      </c>
      <c r="U717" t="e">
        <f>'ES Raw Data'!V720</f>
        <v>#DIV/0!</v>
      </c>
      <c r="V717" t="e">
        <f>'ES Raw Data'!W720</f>
        <v>#DIV/0!</v>
      </c>
    </row>
    <row r="718" spans="1:22">
      <c r="A718">
        <f>'ES Data Entry'!D719</f>
        <v>0</v>
      </c>
      <c r="B718">
        <f>'ES Data Entry'!E719</f>
        <v>0</v>
      </c>
      <c r="C718">
        <f>'ES Data Entry'!F719</f>
        <v>0</v>
      </c>
      <c r="D718" s="180" t="e">
        <f>'ES Data Entry'!#REF!</f>
        <v>#REF!</v>
      </c>
      <c r="E718" t="str" cm="1">
        <f t="array" ref="E718">_xlfn.IFS('ES Data Entry'!G719=0,"Kindergarten",'ES Data Entry'!G719=1,"1st Grade",'ES Data Entry'!G719=2,"2nd Grade",'ES Data Entry'!G719=3,"3rd Grade",'ES Data Entry'!G719=4,"4th Grade",'ES Data Entry'!G719=5,"5th Grade")</f>
        <v>Kindergarten</v>
      </c>
      <c r="F718" t="e">
        <f>'ES Data Entry'!#REF!</f>
        <v>#REF!</v>
      </c>
      <c r="G718" t="e" cm="1">
        <f t="array" ref="G718">_xlfn.IFS('ES Data Entry'!L719=2, "Virtual", 'ES Data Entry'!L719=1, "In-person",'ES Data Entry'!L719=3, "Hybrid")</f>
        <v>#N/A</v>
      </c>
      <c r="H718" t="e" cm="1">
        <f t="array" ref="H718">_xlfn.IFS('ES Data Entry'!H719= 1, "American Indian/Alaskan Native", 'ES Data Entry'!H719= 2, "Asian", 'ES Data Entry'!H719= 3, "Native Hawaiian/Pacific Islander", 'ES Data Entry'!H719= 4, "Black/African American",'ES Data Entry'!H719= 5,  "White", 'ES Data Entry'!H719= 6, "Other", 'ES Data Entry'!H719= 7, "Two races or more", 'ES Data Entry'!H719= 8, "Unknown")</f>
        <v>#N/A</v>
      </c>
      <c r="I718" t="e" cm="1">
        <f t="array" ref="I718">_xlfn.IFS('ES Data Entry'!I719=1, "Hispanic/Latino", 'ES Data Entry'!I719=2, "Not Hispanic/Latino", 'ES Data Entry'!I719=3, "Other")</f>
        <v>#N/A</v>
      </c>
      <c r="J718" t="e" cm="1">
        <f t="array" ref="J718">_xlfn.IFS('ES Data Entry'!J719= 1, "Male", 'ES Data Entry'!J719= 2, "Female", 'ES Data Entry'!J719= 3, "Transgender Male", 'ES Data Entry'!J719= 4, "Transgender Female",'ES Data Entry'!J719= 5, "Non-binary", 'ES Data Entry'!J719= 6, "Other", 'ES Data Entry'!J719= 7, "Unknown")</f>
        <v>#N/A</v>
      </c>
      <c r="K718" s="180">
        <f>'ES Data Entry'!K719</f>
        <v>0</v>
      </c>
      <c r="L718" s="291" t="e">
        <f>'ES Data Entry'!#REF!</f>
        <v>#REF!</v>
      </c>
      <c r="M718" t="e">
        <f>'ES Raw Data'!N721</f>
        <v>#DIV/0!</v>
      </c>
      <c r="N718" t="e">
        <f>'ES Raw Data'!O721</f>
        <v>#DIV/0!</v>
      </c>
      <c r="O718" t="e">
        <f>'ES Raw Data'!P721</f>
        <v>#DIV/0!</v>
      </c>
      <c r="P718" t="e">
        <f>'ES Raw Data'!Q721</f>
        <v>#DIV/0!</v>
      </c>
      <c r="Q718" t="e">
        <f>'ES Raw Data'!R721</f>
        <v>#DIV/0!</v>
      </c>
      <c r="R718" t="e">
        <f>'ES Raw Data'!S721</f>
        <v>#DIV/0!</v>
      </c>
      <c r="S718" t="e">
        <f>'ES Raw Data'!T721</f>
        <v>#DIV/0!</v>
      </c>
      <c r="T718" t="e">
        <f>'ES Raw Data'!U721</f>
        <v>#DIV/0!</v>
      </c>
      <c r="U718" t="e">
        <f>'ES Raw Data'!V721</f>
        <v>#DIV/0!</v>
      </c>
      <c r="V718" t="e">
        <f>'ES Raw Data'!W721</f>
        <v>#DIV/0!</v>
      </c>
    </row>
    <row r="719" spans="1:22">
      <c r="A719">
        <f>'ES Data Entry'!D720</f>
        <v>0</v>
      </c>
      <c r="B719">
        <f>'ES Data Entry'!E720</f>
        <v>0</v>
      </c>
      <c r="C719">
        <f>'ES Data Entry'!F720</f>
        <v>0</v>
      </c>
      <c r="D719" s="180" t="e">
        <f>'ES Data Entry'!#REF!</f>
        <v>#REF!</v>
      </c>
      <c r="E719" t="str" cm="1">
        <f t="array" ref="E719">_xlfn.IFS('ES Data Entry'!G720=0,"Kindergarten",'ES Data Entry'!G720=1,"1st Grade",'ES Data Entry'!G720=2,"2nd Grade",'ES Data Entry'!G720=3,"3rd Grade",'ES Data Entry'!G720=4,"4th Grade",'ES Data Entry'!G720=5,"5th Grade")</f>
        <v>Kindergarten</v>
      </c>
      <c r="F719" t="e">
        <f>'ES Data Entry'!#REF!</f>
        <v>#REF!</v>
      </c>
      <c r="G719" t="e" cm="1">
        <f t="array" ref="G719">_xlfn.IFS('ES Data Entry'!L720=2, "Virtual", 'ES Data Entry'!L720=1, "In-person",'ES Data Entry'!L720=3, "Hybrid")</f>
        <v>#N/A</v>
      </c>
      <c r="H719" t="e" cm="1">
        <f t="array" ref="H719">_xlfn.IFS('ES Data Entry'!H720= 1, "American Indian/Alaskan Native", 'ES Data Entry'!H720= 2, "Asian", 'ES Data Entry'!H720= 3, "Native Hawaiian/Pacific Islander", 'ES Data Entry'!H720= 4, "Black/African American",'ES Data Entry'!H720= 5,  "White", 'ES Data Entry'!H720= 6, "Other", 'ES Data Entry'!H720= 7, "Two races or more", 'ES Data Entry'!H720= 8, "Unknown")</f>
        <v>#N/A</v>
      </c>
      <c r="I719" t="e" cm="1">
        <f t="array" ref="I719">_xlfn.IFS('ES Data Entry'!I720=1, "Hispanic/Latino", 'ES Data Entry'!I720=2, "Not Hispanic/Latino", 'ES Data Entry'!I720=3, "Other")</f>
        <v>#N/A</v>
      </c>
      <c r="J719" t="e" cm="1">
        <f t="array" ref="J719">_xlfn.IFS('ES Data Entry'!J720= 1, "Male", 'ES Data Entry'!J720= 2, "Female", 'ES Data Entry'!J720= 3, "Transgender Male", 'ES Data Entry'!J720= 4, "Transgender Female",'ES Data Entry'!J720= 5, "Non-binary", 'ES Data Entry'!J720= 6, "Other", 'ES Data Entry'!J720= 7, "Unknown")</f>
        <v>#N/A</v>
      </c>
      <c r="K719" s="180">
        <f>'ES Data Entry'!K720</f>
        <v>0</v>
      </c>
      <c r="L719" s="291" t="e">
        <f>'ES Data Entry'!#REF!</f>
        <v>#REF!</v>
      </c>
      <c r="M719" t="e">
        <f>'ES Raw Data'!N722</f>
        <v>#DIV/0!</v>
      </c>
      <c r="N719" t="e">
        <f>'ES Raw Data'!O722</f>
        <v>#DIV/0!</v>
      </c>
      <c r="O719" t="e">
        <f>'ES Raw Data'!P722</f>
        <v>#DIV/0!</v>
      </c>
      <c r="P719" t="e">
        <f>'ES Raw Data'!Q722</f>
        <v>#DIV/0!</v>
      </c>
      <c r="Q719" t="e">
        <f>'ES Raw Data'!R722</f>
        <v>#DIV/0!</v>
      </c>
      <c r="R719" t="e">
        <f>'ES Raw Data'!S722</f>
        <v>#DIV/0!</v>
      </c>
      <c r="S719" t="e">
        <f>'ES Raw Data'!T722</f>
        <v>#DIV/0!</v>
      </c>
      <c r="T719" t="e">
        <f>'ES Raw Data'!U722</f>
        <v>#DIV/0!</v>
      </c>
      <c r="U719" t="e">
        <f>'ES Raw Data'!V722</f>
        <v>#DIV/0!</v>
      </c>
      <c r="V719" t="e">
        <f>'ES Raw Data'!W722</f>
        <v>#DIV/0!</v>
      </c>
    </row>
    <row r="720" spans="1:22">
      <c r="A720">
        <f>'ES Data Entry'!D721</f>
        <v>0</v>
      </c>
      <c r="B720">
        <f>'ES Data Entry'!E721</f>
        <v>0</v>
      </c>
      <c r="C720">
        <f>'ES Data Entry'!F721</f>
        <v>0</v>
      </c>
      <c r="D720" s="180" t="e">
        <f>'ES Data Entry'!#REF!</f>
        <v>#REF!</v>
      </c>
      <c r="E720" t="str" cm="1">
        <f t="array" ref="E720">_xlfn.IFS('ES Data Entry'!G721=0,"Kindergarten",'ES Data Entry'!G721=1,"1st Grade",'ES Data Entry'!G721=2,"2nd Grade",'ES Data Entry'!G721=3,"3rd Grade",'ES Data Entry'!G721=4,"4th Grade",'ES Data Entry'!G721=5,"5th Grade")</f>
        <v>Kindergarten</v>
      </c>
      <c r="F720" t="e">
        <f>'ES Data Entry'!#REF!</f>
        <v>#REF!</v>
      </c>
      <c r="G720" t="e" cm="1">
        <f t="array" ref="G720">_xlfn.IFS('ES Data Entry'!L721=2, "Virtual", 'ES Data Entry'!L721=1, "In-person",'ES Data Entry'!L721=3, "Hybrid")</f>
        <v>#N/A</v>
      </c>
      <c r="H720" t="e" cm="1">
        <f t="array" ref="H720">_xlfn.IFS('ES Data Entry'!H721= 1, "American Indian/Alaskan Native", 'ES Data Entry'!H721= 2, "Asian", 'ES Data Entry'!H721= 3, "Native Hawaiian/Pacific Islander", 'ES Data Entry'!H721= 4, "Black/African American",'ES Data Entry'!H721= 5,  "White", 'ES Data Entry'!H721= 6, "Other", 'ES Data Entry'!H721= 7, "Two races or more", 'ES Data Entry'!H721= 8, "Unknown")</f>
        <v>#N/A</v>
      </c>
      <c r="I720" t="e" cm="1">
        <f t="array" ref="I720">_xlfn.IFS('ES Data Entry'!I721=1, "Hispanic/Latino", 'ES Data Entry'!I721=2, "Not Hispanic/Latino", 'ES Data Entry'!I721=3, "Other")</f>
        <v>#N/A</v>
      </c>
      <c r="J720" t="e" cm="1">
        <f t="array" ref="J720">_xlfn.IFS('ES Data Entry'!J721= 1, "Male", 'ES Data Entry'!J721= 2, "Female", 'ES Data Entry'!J721= 3, "Transgender Male", 'ES Data Entry'!J721= 4, "Transgender Female",'ES Data Entry'!J721= 5, "Non-binary", 'ES Data Entry'!J721= 6, "Other", 'ES Data Entry'!J721= 7, "Unknown")</f>
        <v>#N/A</v>
      </c>
      <c r="K720" s="180">
        <f>'ES Data Entry'!K721</f>
        <v>0</v>
      </c>
      <c r="L720" s="291" t="e">
        <f>'ES Data Entry'!#REF!</f>
        <v>#REF!</v>
      </c>
      <c r="M720" t="e">
        <f>'ES Raw Data'!N723</f>
        <v>#DIV/0!</v>
      </c>
      <c r="N720" t="e">
        <f>'ES Raw Data'!O723</f>
        <v>#DIV/0!</v>
      </c>
      <c r="O720" t="e">
        <f>'ES Raw Data'!P723</f>
        <v>#DIV/0!</v>
      </c>
      <c r="P720" t="e">
        <f>'ES Raw Data'!Q723</f>
        <v>#DIV/0!</v>
      </c>
      <c r="Q720" t="e">
        <f>'ES Raw Data'!R723</f>
        <v>#DIV/0!</v>
      </c>
      <c r="R720" t="e">
        <f>'ES Raw Data'!S723</f>
        <v>#DIV/0!</v>
      </c>
      <c r="S720" t="e">
        <f>'ES Raw Data'!T723</f>
        <v>#DIV/0!</v>
      </c>
      <c r="T720" t="e">
        <f>'ES Raw Data'!U723</f>
        <v>#DIV/0!</v>
      </c>
      <c r="U720" t="e">
        <f>'ES Raw Data'!V723</f>
        <v>#DIV/0!</v>
      </c>
      <c r="V720" t="e">
        <f>'ES Raw Data'!W723</f>
        <v>#DIV/0!</v>
      </c>
    </row>
    <row r="721" spans="1:22">
      <c r="A721">
        <f>'ES Data Entry'!D722</f>
        <v>0</v>
      </c>
      <c r="B721">
        <f>'ES Data Entry'!E722</f>
        <v>0</v>
      </c>
      <c r="C721">
        <f>'ES Data Entry'!F722</f>
        <v>0</v>
      </c>
      <c r="D721" s="180" t="e">
        <f>'ES Data Entry'!#REF!</f>
        <v>#REF!</v>
      </c>
      <c r="E721" t="str" cm="1">
        <f t="array" ref="E721">_xlfn.IFS('ES Data Entry'!G722=0,"Kindergarten",'ES Data Entry'!G722=1,"1st Grade",'ES Data Entry'!G722=2,"2nd Grade",'ES Data Entry'!G722=3,"3rd Grade",'ES Data Entry'!G722=4,"4th Grade",'ES Data Entry'!G722=5,"5th Grade")</f>
        <v>Kindergarten</v>
      </c>
      <c r="F721" t="e">
        <f>'ES Data Entry'!#REF!</f>
        <v>#REF!</v>
      </c>
      <c r="G721" t="e" cm="1">
        <f t="array" ref="G721">_xlfn.IFS('ES Data Entry'!L722=2, "Virtual", 'ES Data Entry'!L722=1, "In-person",'ES Data Entry'!L722=3, "Hybrid")</f>
        <v>#N/A</v>
      </c>
      <c r="H721" t="e" cm="1">
        <f t="array" ref="H721">_xlfn.IFS('ES Data Entry'!H722= 1, "American Indian/Alaskan Native", 'ES Data Entry'!H722= 2, "Asian", 'ES Data Entry'!H722= 3, "Native Hawaiian/Pacific Islander", 'ES Data Entry'!H722= 4, "Black/African American",'ES Data Entry'!H722= 5,  "White", 'ES Data Entry'!H722= 6, "Other", 'ES Data Entry'!H722= 7, "Two races or more", 'ES Data Entry'!H722= 8, "Unknown")</f>
        <v>#N/A</v>
      </c>
      <c r="I721" t="e" cm="1">
        <f t="array" ref="I721">_xlfn.IFS('ES Data Entry'!I722=1, "Hispanic/Latino", 'ES Data Entry'!I722=2, "Not Hispanic/Latino", 'ES Data Entry'!I722=3, "Other")</f>
        <v>#N/A</v>
      </c>
      <c r="J721" t="e" cm="1">
        <f t="array" ref="J721">_xlfn.IFS('ES Data Entry'!J722= 1, "Male", 'ES Data Entry'!J722= 2, "Female", 'ES Data Entry'!J722= 3, "Transgender Male", 'ES Data Entry'!J722= 4, "Transgender Female",'ES Data Entry'!J722= 5, "Non-binary", 'ES Data Entry'!J722= 6, "Other", 'ES Data Entry'!J722= 7, "Unknown")</f>
        <v>#N/A</v>
      </c>
      <c r="K721" s="180">
        <f>'ES Data Entry'!K722</f>
        <v>0</v>
      </c>
      <c r="L721" s="291" t="e">
        <f>'ES Data Entry'!#REF!</f>
        <v>#REF!</v>
      </c>
      <c r="M721" t="e">
        <f>'ES Raw Data'!N724</f>
        <v>#DIV/0!</v>
      </c>
      <c r="N721" t="e">
        <f>'ES Raw Data'!O724</f>
        <v>#DIV/0!</v>
      </c>
      <c r="O721" t="e">
        <f>'ES Raw Data'!P724</f>
        <v>#DIV/0!</v>
      </c>
      <c r="P721" t="e">
        <f>'ES Raw Data'!Q724</f>
        <v>#DIV/0!</v>
      </c>
      <c r="Q721" t="e">
        <f>'ES Raw Data'!R724</f>
        <v>#DIV/0!</v>
      </c>
      <c r="R721" t="e">
        <f>'ES Raw Data'!S724</f>
        <v>#DIV/0!</v>
      </c>
      <c r="S721" t="e">
        <f>'ES Raw Data'!T724</f>
        <v>#DIV/0!</v>
      </c>
      <c r="T721" t="e">
        <f>'ES Raw Data'!U724</f>
        <v>#DIV/0!</v>
      </c>
      <c r="U721" t="e">
        <f>'ES Raw Data'!V724</f>
        <v>#DIV/0!</v>
      </c>
      <c r="V721" t="e">
        <f>'ES Raw Data'!W724</f>
        <v>#DIV/0!</v>
      </c>
    </row>
    <row r="722" spans="1:22">
      <c r="A722">
        <f>'ES Data Entry'!D723</f>
        <v>0</v>
      </c>
      <c r="B722">
        <f>'ES Data Entry'!E723</f>
        <v>0</v>
      </c>
      <c r="C722">
        <f>'ES Data Entry'!F723</f>
        <v>0</v>
      </c>
      <c r="D722" s="180" t="e">
        <f>'ES Data Entry'!#REF!</f>
        <v>#REF!</v>
      </c>
      <c r="E722" t="str" cm="1">
        <f t="array" ref="E722">_xlfn.IFS('ES Data Entry'!G723=0,"Kindergarten",'ES Data Entry'!G723=1,"1st Grade",'ES Data Entry'!G723=2,"2nd Grade",'ES Data Entry'!G723=3,"3rd Grade",'ES Data Entry'!G723=4,"4th Grade",'ES Data Entry'!G723=5,"5th Grade")</f>
        <v>Kindergarten</v>
      </c>
      <c r="F722" t="e">
        <f>'ES Data Entry'!#REF!</f>
        <v>#REF!</v>
      </c>
      <c r="G722" t="e" cm="1">
        <f t="array" ref="G722">_xlfn.IFS('ES Data Entry'!L723=2, "Virtual", 'ES Data Entry'!L723=1, "In-person",'ES Data Entry'!L723=3, "Hybrid")</f>
        <v>#N/A</v>
      </c>
      <c r="H722" t="e" cm="1">
        <f t="array" ref="H722">_xlfn.IFS('ES Data Entry'!H723= 1, "American Indian/Alaskan Native", 'ES Data Entry'!H723= 2, "Asian", 'ES Data Entry'!H723= 3, "Native Hawaiian/Pacific Islander", 'ES Data Entry'!H723= 4, "Black/African American",'ES Data Entry'!H723= 5,  "White", 'ES Data Entry'!H723= 6, "Other", 'ES Data Entry'!H723= 7, "Two races or more", 'ES Data Entry'!H723= 8, "Unknown")</f>
        <v>#N/A</v>
      </c>
      <c r="I722" t="e" cm="1">
        <f t="array" ref="I722">_xlfn.IFS('ES Data Entry'!I723=1, "Hispanic/Latino", 'ES Data Entry'!I723=2, "Not Hispanic/Latino", 'ES Data Entry'!I723=3, "Other")</f>
        <v>#N/A</v>
      </c>
      <c r="J722" t="e" cm="1">
        <f t="array" ref="J722">_xlfn.IFS('ES Data Entry'!J723= 1, "Male", 'ES Data Entry'!J723= 2, "Female", 'ES Data Entry'!J723= 3, "Transgender Male", 'ES Data Entry'!J723= 4, "Transgender Female",'ES Data Entry'!J723= 5, "Non-binary", 'ES Data Entry'!J723= 6, "Other", 'ES Data Entry'!J723= 7, "Unknown")</f>
        <v>#N/A</v>
      </c>
      <c r="K722" s="180">
        <f>'ES Data Entry'!K723</f>
        <v>0</v>
      </c>
      <c r="L722" s="291" t="e">
        <f>'ES Data Entry'!#REF!</f>
        <v>#REF!</v>
      </c>
      <c r="M722" t="e">
        <f>'ES Raw Data'!N725</f>
        <v>#DIV/0!</v>
      </c>
      <c r="N722" t="e">
        <f>'ES Raw Data'!O725</f>
        <v>#DIV/0!</v>
      </c>
      <c r="O722" t="e">
        <f>'ES Raw Data'!P725</f>
        <v>#DIV/0!</v>
      </c>
      <c r="P722" t="e">
        <f>'ES Raw Data'!Q725</f>
        <v>#DIV/0!</v>
      </c>
      <c r="Q722" t="e">
        <f>'ES Raw Data'!R725</f>
        <v>#DIV/0!</v>
      </c>
      <c r="R722" t="e">
        <f>'ES Raw Data'!S725</f>
        <v>#DIV/0!</v>
      </c>
      <c r="S722" t="e">
        <f>'ES Raw Data'!T725</f>
        <v>#DIV/0!</v>
      </c>
      <c r="T722" t="e">
        <f>'ES Raw Data'!U725</f>
        <v>#DIV/0!</v>
      </c>
      <c r="U722" t="e">
        <f>'ES Raw Data'!V725</f>
        <v>#DIV/0!</v>
      </c>
      <c r="V722" t="e">
        <f>'ES Raw Data'!W725</f>
        <v>#DIV/0!</v>
      </c>
    </row>
    <row r="723" spans="1:22">
      <c r="A723">
        <f>'ES Data Entry'!D724</f>
        <v>0</v>
      </c>
      <c r="B723">
        <f>'ES Data Entry'!E724</f>
        <v>0</v>
      </c>
      <c r="C723">
        <f>'ES Data Entry'!F724</f>
        <v>0</v>
      </c>
      <c r="D723" s="180" t="e">
        <f>'ES Data Entry'!#REF!</f>
        <v>#REF!</v>
      </c>
      <c r="E723" t="str" cm="1">
        <f t="array" ref="E723">_xlfn.IFS('ES Data Entry'!G724=0,"Kindergarten",'ES Data Entry'!G724=1,"1st Grade",'ES Data Entry'!G724=2,"2nd Grade",'ES Data Entry'!G724=3,"3rd Grade",'ES Data Entry'!G724=4,"4th Grade",'ES Data Entry'!G724=5,"5th Grade")</f>
        <v>Kindergarten</v>
      </c>
      <c r="F723" t="e">
        <f>'ES Data Entry'!#REF!</f>
        <v>#REF!</v>
      </c>
      <c r="G723" t="e" cm="1">
        <f t="array" ref="G723">_xlfn.IFS('ES Data Entry'!L724=2, "Virtual", 'ES Data Entry'!L724=1, "In-person",'ES Data Entry'!L724=3, "Hybrid")</f>
        <v>#N/A</v>
      </c>
      <c r="H723" t="e" cm="1">
        <f t="array" ref="H723">_xlfn.IFS('ES Data Entry'!H724= 1, "American Indian/Alaskan Native", 'ES Data Entry'!H724= 2, "Asian", 'ES Data Entry'!H724= 3, "Native Hawaiian/Pacific Islander", 'ES Data Entry'!H724= 4, "Black/African American",'ES Data Entry'!H724= 5,  "White", 'ES Data Entry'!H724= 6, "Other", 'ES Data Entry'!H724= 7, "Two races or more", 'ES Data Entry'!H724= 8, "Unknown")</f>
        <v>#N/A</v>
      </c>
      <c r="I723" t="e" cm="1">
        <f t="array" ref="I723">_xlfn.IFS('ES Data Entry'!I724=1, "Hispanic/Latino", 'ES Data Entry'!I724=2, "Not Hispanic/Latino", 'ES Data Entry'!I724=3, "Other")</f>
        <v>#N/A</v>
      </c>
      <c r="J723" t="e" cm="1">
        <f t="array" ref="J723">_xlfn.IFS('ES Data Entry'!J724= 1, "Male", 'ES Data Entry'!J724= 2, "Female", 'ES Data Entry'!J724= 3, "Transgender Male", 'ES Data Entry'!J724= 4, "Transgender Female",'ES Data Entry'!J724= 5, "Non-binary", 'ES Data Entry'!J724= 6, "Other", 'ES Data Entry'!J724= 7, "Unknown")</f>
        <v>#N/A</v>
      </c>
      <c r="K723" s="180">
        <f>'ES Data Entry'!K724</f>
        <v>0</v>
      </c>
      <c r="L723" s="291" t="e">
        <f>'ES Data Entry'!#REF!</f>
        <v>#REF!</v>
      </c>
      <c r="M723" t="e">
        <f>'ES Raw Data'!N726</f>
        <v>#DIV/0!</v>
      </c>
      <c r="N723" t="e">
        <f>'ES Raw Data'!O726</f>
        <v>#DIV/0!</v>
      </c>
      <c r="O723" t="e">
        <f>'ES Raw Data'!P726</f>
        <v>#DIV/0!</v>
      </c>
      <c r="P723" t="e">
        <f>'ES Raw Data'!Q726</f>
        <v>#DIV/0!</v>
      </c>
      <c r="Q723" t="e">
        <f>'ES Raw Data'!R726</f>
        <v>#DIV/0!</v>
      </c>
      <c r="R723" t="e">
        <f>'ES Raw Data'!S726</f>
        <v>#DIV/0!</v>
      </c>
      <c r="S723" t="e">
        <f>'ES Raw Data'!T726</f>
        <v>#DIV/0!</v>
      </c>
      <c r="T723" t="e">
        <f>'ES Raw Data'!U726</f>
        <v>#DIV/0!</v>
      </c>
      <c r="U723" t="e">
        <f>'ES Raw Data'!V726</f>
        <v>#DIV/0!</v>
      </c>
      <c r="V723" t="e">
        <f>'ES Raw Data'!W726</f>
        <v>#DIV/0!</v>
      </c>
    </row>
    <row r="724" spans="1:22">
      <c r="A724">
        <f>'ES Data Entry'!D725</f>
        <v>0</v>
      </c>
      <c r="B724">
        <f>'ES Data Entry'!E725</f>
        <v>0</v>
      </c>
      <c r="C724">
        <f>'ES Data Entry'!F725</f>
        <v>0</v>
      </c>
      <c r="D724" s="180" t="e">
        <f>'ES Data Entry'!#REF!</f>
        <v>#REF!</v>
      </c>
      <c r="E724" t="str" cm="1">
        <f t="array" ref="E724">_xlfn.IFS('ES Data Entry'!G725=0,"Kindergarten",'ES Data Entry'!G725=1,"1st Grade",'ES Data Entry'!G725=2,"2nd Grade",'ES Data Entry'!G725=3,"3rd Grade",'ES Data Entry'!G725=4,"4th Grade",'ES Data Entry'!G725=5,"5th Grade")</f>
        <v>Kindergarten</v>
      </c>
      <c r="F724" t="e">
        <f>'ES Data Entry'!#REF!</f>
        <v>#REF!</v>
      </c>
      <c r="G724" t="e" cm="1">
        <f t="array" ref="G724">_xlfn.IFS('ES Data Entry'!L725=2, "Virtual", 'ES Data Entry'!L725=1, "In-person",'ES Data Entry'!L725=3, "Hybrid")</f>
        <v>#N/A</v>
      </c>
      <c r="H724" t="e" cm="1">
        <f t="array" ref="H724">_xlfn.IFS('ES Data Entry'!H725= 1, "American Indian/Alaskan Native", 'ES Data Entry'!H725= 2, "Asian", 'ES Data Entry'!H725= 3, "Native Hawaiian/Pacific Islander", 'ES Data Entry'!H725= 4, "Black/African American",'ES Data Entry'!H725= 5,  "White", 'ES Data Entry'!H725= 6, "Other", 'ES Data Entry'!H725= 7, "Two races or more", 'ES Data Entry'!H725= 8, "Unknown")</f>
        <v>#N/A</v>
      </c>
      <c r="I724" t="e" cm="1">
        <f t="array" ref="I724">_xlfn.IFS('ES Data Entry'!I725=1, "Hispanic/Latino", 'ES Data Entry'!I725=2, "Not Hispanic/Latino", 'ES Data Entry'!I725=3, "Other")</f>
        <v>#N/A</v>
      </c>
      <c r="J724" t="e" cm="1">
        <f t="array" ref="J724">_xlfn.IFS('ES Data Entry'!J725= 1, "Male", 'ES Data Entry'!J725= 2, "Female", 'ES Data Entry'!J725= 3, "Transgender Male", 'ES Data Entry'!J725= 4, "Transgender Female",'ES Data Entry'!J725= 5, "Non-binary", 'ES Data Entry'!J725= 6, "Other", 'ES Data Entry'!J725= 7, "Unknown")</f>
        <v>#N/A</v>
      </c>
      <c r="K724" s="180">
        <f>'ES Data Entry'!K725</f>
        <v>0</v>
      </c>
      <c r="L724" s="291" t="e">
        <f>'ES Data Entry'!#REF!</f>
        <v>#REF!</v>
      </c>
      <c r="M724" t="e">
        <f>'ES Raw Data'!N727</f>
        <v>#DIV/0!</v>
      </c>
      <c r="N724" t="e">
        <f>'ES Raw Data'!O727</f>
        <v>#DIV/0!</v>
      </c>
      <c r="O724" t="e">
        <f>'ES Raw Data'!P727</f>
        <v>#DIV/0!</v>
      </c>
      <c r="P724" t="e">
        <f>'ES Raw Data'!Q727</f>
        <v>#DIV/0!</v>
      </c>
      <c r="Q724" t="e">
        <f>'ES Raw Data'!R727</f>
        <v>#DIV/0!</v>
      </c>
      <c r="R724" t="e">
        <f>'ES Raw Data'!S727</f>
        <v>#DIV/0!</v>
      </c>
      <c r="S724" t="e">
        <f>'ES Raw Data'!T727</f>
        <v>#DIV/0!</v>
      </c>
      <c r="T724" t="e">
        <f>'ES Raw Data'!U727</f>
        <v>#DIV/0!</v>
      </c>
      <c r="U724" t="e">
        <f>'ES Raw Data'!V727</f>
        <v>#DIV/0!</v>
      </c>
      <c r="V724" t="e">
        <f>'ES Raw Data'!W727</f>
        <v>#DIV/0!</v>
      </c>
    </row>
    <row r="725" spans="1:22">
      <c r="A725">
        <f>'ES Data Entry'!D726</f>
        <v>0</v>
      </c>
      <c r="B725">
        <f>'ES Data Entry'!E726</f>
        <v>0</v>
      </c>
      <c r="C725">
        <f>'ES Data Entry'!F726</f>
        <v>0</v>
      </c>
      <c r="D725" s="180" t="e">
        <f>'ES Data Entry'!#REF!</f>
        <v>#REF!</v>
      </c>
      <c r="E725" t="str" cm="1">
        <f t="array" ref="E725">_xlfn.IFS('ES Data Entry'!G726=0,"Kindergarten",'ES Data Entry'!G726=1,"1st Grade",'ES Data Entry'!G726=2,"2nd Grade",'ES Data Entry'!G726=3,"3rd Grade",'ES Data Entry'!G726=4,"4th Grade",'ES Data Entry'!G726=5,"5th Grade")</f>
        <v>Kindergarten</v>
      </c>
      <c r="F725" t="e">
        <f>'ES Data Entry'!#REF!</f>
        <v>#REF!</v>
      </c>
      <c r="G725" t="e" cm="1">
        <f t="array" ref="G725">_xlfn.IFS('ES Data Entry'!L726=2, "Virtual", 'ES Data Entry'!L726=1, "In-person",'ES Data Entry'!L726=3, "Hybrid")</f>
        <v>#N/A</v>
      </c>
      <c r="H725" t="e" cm="1">
        <f t="array" ref="H725">_xlfn.IFS('ES Data Entry'!H726= 1, "American Indian/Alaskan Native", 'ES Data Entry'!H726= 2, "Asian", 'ES Data Entry'!H726= 3, "Native Hawaiian/Pacific Islander", 'ES Data Entry'!H726= 4, "Black/African American",'ES Data Entry'!H726= 5,  "White", 'ES Data Entry'!H726= 6, "Other", 'ES Data Entry'!H726= 7, "Two races or more", 'ES Data Entry'!H726= 8, "Unknown")</f>
        <v>#N/A</v>
      </c>
      <c r="I725" t="e" cm="1">
        <f t="array" ref="I725">_xlfn.IFS('ES Data Entry'!I726=1, "Hispanic/Latino", 'ES Data Entry'!I726=2, "Not Hispanic/Latino", 'ES Data Entry'!I726=3, "Other")</f>
        <v>#N/A</v>
      </c>
      <c r="J725" t="e" cm="1">
        <f t="array" ref="J725">_xlfn.IFS('ES Data Entry'!J726= 1, "Male", 'ES Data Entry'!J726= 2, "Female", 'ES Data Entry'!J726= 3, "Transgender Male", 'ES Data Entry'!J726= 4, "Transgender Female",'ES Data Entry'!J726= 5, "Non-binary", 'ES Data Entry'!J726= 6, "Other", 'ES Data Entry'!J726= 7, "Unknown")</f>
        <v>#N/A</v>
      </c>
      <c r="K725" s="180">
        <f>'ES Data Entry'!K726</f>
        <v>0</v>
      </c>
      <c r="L725" s="291" t="e">
        <f>'ES Data Entry'!#REF!</f>
        <v>#REF!</v>
      </c>
      <c r="M725" t="e">
        <f>'ES Raw Data'!N728</f>
        <v>#DIV/0!</v>
      </c>
      <c r="N725" t="e">
        <f>'ES Raw Data'!O728</f>
        <v>#DIV/0!</v>
      </c>
      <c r="O725" t="e">
        <f>'ES Raw Data'!P728</f>
        <v>#DIV/0!</v>
      </c>
      <c r="P725" t="e">
        <f>'ES Raw Data'!Q728</f>
        <v>#DIV/0!</v>
      </c>
      <c r="Q725" t="e">
        <f>'ES Raw Data'!R728</f>
        <v>#DIV/0!</v>
      </c>
      <c r="R725" t="e">
        <f>'ES Raw Data'!S728</f>
        <v>#DIV/0!</v>
      </c>
      <c r="S725" t="e">
        <f>'ES Raw Data'!T728</f>
        <v>#DIV/0!</v>
      </c>
      <c r="T725" t="e">
        <f>'ES Raw Data'!U728</f>
        <v>#DIV/0!</v>
      </c>
      <c r="U725" t="e">
        <f>'ES Raw Data'!V728</f>
        <v>#DIV/0!</v>
      </c>
      <c r="V725" t="e">
        <f>'ES Raw Data'!W728</f>
        <v>#DIV/0!</v>
      </c>
    </row>
    <row r="726" spans="1:22">
      <c r="A726">
        <f>'ES Data Entry'!D727</f>
        <v>0</v>
      </c>
      <c r="B726">
        <f>'ES Data Entry'!E727</f>
        <v>0</v>
      </c>
      <c r="C726">
        <f>'ES Data Entry'!F727</f>
        <v>0</v>
      </c>
      <c r="D726" s="180" t="e">
        <f>'ES Data Entry'!#REF!</f>
        <v>#REF!</v>
      </c>
      <c r="E726" t="str" cm="1">
        <f t="array" ref="E726">_xlfn.IFS('ES Data Entry'!G727=0,"Kindergarten",'ES Data Entry'!G727=1,"1st Grade",'ES Data Entry'!G727=2,"2nd Grade",'ES Data Entry'!G727=3,"3rd Grade",'ES Data Entry'!G727=4,"4th Grade",'ES Data Entry'!G727=5,"5th Grade")</f>
        <v>Kindergarten</v>
      </c>
      <c r="F726" t="e">
        <f>'ES Data Entry'!#REF!</f>
        <v>#REF!</v>
      </c>
      <c r="G726" t="e" cm="1">
        <f t="array" ref="G726">_xlfn.IFS('ES Data Entry'!L727=2, "Virtual", 'ES Data Entry'!L727=1, "In-person",'ES Data Entry'!L727=3, "Hybrid")</f>
        <v>#N/A</v>
      </c>
      <c r="H726" t="e" cm="1">
        <f t="array" ref="H726">_xlfn.IFS('ES Data Entry'!H727= 1, "American Indian/Alaskan Native", 'ES Data Entry'!H727= 2, "Asian", 'ES Data Entry'!H727= 3, "Native Hawaiian/Pacific Islander", 'ES Data Entry'!H727= 4, "Black/African American",'ES Data Entry'!H727= 5,  "White", 'ES Data Entry'!H727= 6, "Other", 'ES Data Entry'!H727= 7, "Two races or more", 'ES Data Entry'!H727= 8, "Unknown")</f>
        <v>#N/A</v>
      </c>
      <c r="I726" t="e" cm="1">
        <f t="array" ref="I726">_xlfn.IFS('ES Data Entry'!I727=1, "Hispanic/Latino", 'ES Data Entry'!I727=2, "Not Hispanic/Latino", 'ES Data Entry'!I727=3, "Other")</f>
        <v>#N/A</v>
      </c>
      <c r="J726" t="e" cm="1">
        <f t="array" ref="J726">_xlfn.IFS('ES Data Entry'!J727= 1, "Male", 'ES Data Entry'!J727= 2, "Female", 'ES Data Entry'!J727= 3, "Transgender Male", 'ES Data Entry'!J727= 4, "Transgender Female",'ES Data Entry'!J727= 5, "Non-binary", 'ES Data Entry'!J727= 6, "Other", 'ES Data Entry'!J727= 7, "Unknown")</f>
        <v>#N/A</v>
      </c>
      <c r="K726" s="180">
        <f>'ES Data Entry'!K727</f>
        <v>0</v>
      </c>
      <c r="L726" s="291" t="e">
        <f>'ES Data Entry'!#REF!</f>
        <v>#REF!</v>
      </c>
      <c r="M726" t="e">
        <f>'ES Raw Data'!N729</f>
        <v>#DIV/0!</v>
      </c>
      <c r="N726" t="e">
        <f>'ES Raw Data'!O729</f>
        <v>#DIV/0!</v>
      </c>
      <c r="O726" t="e">
        <f>'ES Raw Data'!P729</f>
        <v>#DIV/0!</v>
      </c>
      <c r="P726" t="e">
        <f>'ES Raw Data'!Q729</f>
        <v>#DIV/0!</v>
      </c>
      <c r="Q726" t="e">
        <f>'ES Raw Data'!R729</f>
        <v>#DIV/0!</v>
      </c>
      <c r="R726" t="e">
        <f>'ES Raw Data'!S729</f>
        <v>#DIV/0!</v>
      </c>
      <c r="S726" t="e">
        <f>'ES Raw Data'!T729</f>
        <v>#DIV/0!</v>
      </c>
      <c r="T726" t="e">
        <f>'ES Raw Data'!U729</f>
        <v>#DIV/0!</v>
      </c>
      <c r="U726" t="e">
        <f>'ES Raw Data'!V729</f>
        <v>#DIV/0!</v>
      </c>
      <c r="V726" t="e">
        <f>'ES Raw Data'!W729</f>
        <v>#DIV/0!</v>
      </c>
    </row>
    <row r="727" spans="1:22">
      <c r="A727">
        <f>'ES Data Entry'!D728</f>
        <v>0</v>
      </c>
      <c r="B727">
        <f>'ES Data Entry'!E728</f>
        <v>0</v>
      </c>
      <c r="C727">
        <f>'ES Data Entry'!F728</f>
        <v>0</v>
      </c>
      <c r="D727" s="180" t="e">
        <f>'ES Data Entry'!#REF!</f>
        <v>#REF!</v>
      </c>
      <c r="E727" t="str" cm="1">
        <f t="array" ref="E727">_xlfn.IFS('ES Data Entry'!G728=0,"Kindergarten",'ES Data Entry'!G728=1,"1st Grade",'ES Data Entry'!G728=2,"2nd Grade",'ES Data Entry'!G728=3,"3rd Grade",'ES Data Entry'!G728=4,"4th Grade",'ES Data Entry'!G728=5,"5th Grade")</f>
        <v>Kindergarten</v>
      </c>
      <c r="F727" t="e">
        <f>'ES Data Entry'!#REF!</f>
        <v>#REF!</v>
      </c>
      <c r="G727" t="e" cm="1">
        <f t="array" ref="G727">_xlfn.IFS('ES Data Entry'!L728=2, "Virtual", 'ES Data Entry'!L728=1, "In-person",'ES Data Entry'!L728=3, "Hybrid")</f>
        <v>#N/A</v>
      </c>
      <c r="H727" t="e" cm="1">
        <f t="array" ref="H727">_xlfn.IFS('ES Data Entry'!H728= 1, "American Indian/Alaskan Native", 'ES Data Entry'!H728= 2, "Asian", 'ES Data Entry'!H728= 3, "Native Hawaiian/Pacific Islander", 'ES Data Entry'!H728= 4, "Black/African American",'ES Data Entry'!H728= 5,  "White", 'ES Data Entry'!H728= 6, "Other", 'ES Data Entry'!H728= 7, "Two races or more", 'ES Data Entry'!H728= 8, "Unknown")</f>
        <v>#N/A</v>
      </c>
      <c r="I727" t="e" cm="1">
        <f t="array" ref="I727">_xlfn.IFS('ES Data Entry'!I728=1, "Hispanic/Latino", 'ES Data Entry'!I728=2, "Not Hispanic/Latino", 'ES Data Entry'!I728=3, "Other")</f>
        <v>#N/A</v>
      </c>
      <c r="J727" t="e" cm="1">
        <f t="array" ref="J727">_xlfn.IFS('ES Data Entry'!J728= 1, "Male", 'ES Data Entry'!J728= 2, "Female", 'ES Data Entry'!J728= 3, "Transgender Male", 'ES Data Entry'!J728= 4, "Transgender Female",'ES Data Entry'!J728= 5, "Non-binary", 'ES Data Entry'!J728= 6, "Other", 'ES Data Entry'!J728= 7, "Unknown")</f>
        <v>#N/A</v>
      </c>
      <c r="K727" s="180">
        <f>'ES Data Entry'!K728</f>
        <v>0</v>
      </c>
      <c r="L727" s="291" t="e">
        <f>'ES Data Entry'!#REF!</f>
        <v>#REF!</v>
      </c>
      <c r="M727" t="e">
        <f>'ES Raw Data'!N730</f>
        <v>#DIV/0!</v>
      </c>
      <c r="N727" t="e">
        <f>'ES Raw Data'!O730</f>
        <v>#DIV/0!</v>
      </c>
      <c r="O727" t="e">
        <f>'ES Raw Data'!P730</f>
        <v>#DIV/0!</v>
      </c>
      <c r="P727" t="e">
        <f>'ES Raw Data'!Q730</f>
        <v>#DIV/0!</v>
      </c>
      <c r="Q727" t="e">
        <f>'ES Raw Data'!R730</f>
        <v>#DIV/0!</v>
      </c>
      <c r="R727" t="e">
        <f>'ES Raw Data'!S730</f>
        <v>#DIV/0!</v>
      </c>
      <c r="S727" t="e">
        <f>'ES Raw Data'!T730</f>
        <v>#DIV/0!</v>
      </c>
      <c r="T727" t="e">
        <f>'ES Raw Data'!U730</f>
        <v>#DIV/0!</v>
      </c>
      <c r="U727" t="e">
        <f>'ES Raw Data'!V730</f>
        <v>#DIV/0!</v>
      </c>
      <c r="V727" t="e">
        <f>'ES Raw Data'!W730</f>
        <v>#DIV/0!</v>
      </c>
    </row>
    <row r="728" spans="1:22">
      <c r="A728">
        <f>'ES Data Entry'!D729</f>
        <v>0</v>
      </c>
      <c r="B728">
        <f>'ES Data Entry'!E729</f>
        <v>0</v>
      </c>
      <c r="C728">
        <f>'ES Data Entry'!F729</f>
        <v>0</v>
      </c>
      <c r="D728" s="180" t="e">
        <f>'ES Data Entry'!#REF!</f>
        <v>#REF!</v>
      </c>
      <c r="E728" t="str" cm="1">
        <f t="array" ref="E728">_xlfn.IFS('ES Data Entry'!G729=0,"Kindergarten",'ES Data Entry'!G729=1,"1st Grade",'ES Data Entry'!G729=2,"2nd Grade",'ES Data Entry'!G729=3,"3rd Grade",'ES Data Entry'!G729=4,"4th Grade",'ES Data Entry'!G729=5,"5th Grade")</f>
        <v>Kindergarten</v>
      </c>
      <c r="F728" t="e">
        <f>'ES Data Entry'!#REF!</f>
        <v>#REF!</v>
      </c>
      <c r="G728" t="e" cm="1">
        <f t="array" ref="G728">_xlfn.IFS('ES Data Entry'!L729=2, "Virtual", 'ES Data Entry'!L729=1, "In-person",'ES Data Entry'!L729=3, "Hybrid")</f>
        <v>#N/A</v>
      </c>
      <c r="H728" t="e" cm="1">
        <f t="array" ref="H728">_xlfn.IFS('ES Data Entry'!H729= 1, "American Indian/Alaskan Native", 'ES Data Entry'!H729= 2, "Asian", 'ES Data Entry'!H729= 3, "Native Hawaiian/Pacific Islander", 'ES Data Entry'!H729= 4, "Black/African American",'ES Data Entry'!H729= 5,  "White", 'ES Data Entry'!H729= 6, "Other", 'ES Data Entry'!H729= 7, "Two races or more", 'ES Data Entry'!H729= 8, "Unknown")</f>
        <v>#N/A</v>
      </c>
      <c r="I728" t="e" cm="1">
        <f t="array" ref="I728">_xlfn.IFS('ES Data Entry'!I729=1, "Hispanic/Latino", 'ES Data Entry'!I729=2, "Not Hispanic/Latino", 'ES Data Entry'!I729=3, "Other")</f>
        <v>#N/A</v>
      </c>
      <c r="J728" t="e" cm="1">
        <f t="array" ref="J728">_xlfn.IFS('ES Data Entry'!J729= 1, "Male", 'ES Data Entry'!J729= 2, "Female", 'ES Data Entry'!J729= 3, "Transgender Male", 'ES Data Entry'!J729= 4, "Transgender Female",'ES Data Entry'!J729= 5, "Non-binary", 'ES Data Entry'!J729= 6, "Other", 'ES Data Entry'!J729= 7, "Unknown")</f>
        <v>#N/A</v>
      </c>
      <c r="K728" s="180">
        <f>'ES Data Entry'!K729</f>
        <v>0</v>
      </c>
      <c r="L728" s="291" t="e">
        <f>'ES Data Entry'!#REF!</f>
        <v>#REF!</v>
      </c>
      <c r="M728" t="e">
        <f>'ES Raw Data'!N731</f>
        <v>#DIV/0!</v>
      </c>
      <c r="N728" t="e">
        <f>'ES Raw Data'!O731</f>
        <v>#DIV/0!</v>
      </c>
      <c r="O728" t="e">
        <f>'ES Raw Data'!P731</f>
        <v>#DIV/0!</v>
      </c>
      <c r="P728" t="e">
        <f>'ES Raw Data'!Q731</f>
        <v>#DIV/0!</v>
      </c>
      <c r="Q728" t="e">
        <f>'ES Raw Data'!R731</f>
        <v>#DIV/0!</v>
      </c>
      <c r="R728" t="e">
        <f>'ES Raw Data'!S731</f>
        <v>#DIV/0!</v>
      </c>
      <c r="S728" t="e">
        <f>'ES Raw Data'!T731</f>
        <v>#DIV/0!</v>
      </c>
      <c r="T728" t="e">
        <f>'ES Raw Data'!U731</f>
        <v>#DIV/0!</v>
      </c>
      <c r="U728" t="e">
        <f>'ES Raw Data'!V731</f>
        <v>#DIV/0!</v>
      </c>
      <c r="V728" t="e">
        <f>'ES Raw Data'!W731</f>
        <v>#DIV/0!</v>
      </c>
    </row>
    <row r="729" spans="1:22">
      <c r="A729">
        <f>'ES Data Entry'!D730</f>
        <v>0</v>
      </c>
      <c r="B729">
        <f>'ES Data Entry'!E730</f>
        <v>0</v>
      </c>
      <c r="C729">
        <f>'ES Data Entry'!F730</f>
        <v>0</v>
      </c>
      <c r="D729" s="180" t="e">
        <f>'ES Data Entry'!#REF!</f>
        <v>#REF!</v>
      </c>
      <c r="E729" t="str" cm="1">
        <f t="array" ref="E729">_xlfn.IFS('ES Data Entry'!G730=0,"Kindergarten",'ES Data Entry'!G730=1,"1st Grade",'ES Data Entry'!G730=2,"2nd Grade",'ES Data Entry'!G730=3,"3rd Grade",'ES Data Entry'!G730=4,"4th Grade",'ES Data Entry'!G730=5,"5th Grade")</f>
        <v>Kindergarten</v>
      </c>
      <c r="F729" t="e">
        <f>'ES Data Entry'!#REF!</f>
        <v>#REF!</v>
      </c>
      <c r="G729" t="e" cm="1">
        <f t="array" ref="G729">_xlfn.IFS('ES Data Entry'!L730=2, "Virtual", 'ES Data Entry'!L730=1, "In-person",'ES Data Entry'!L730=3, "Hybrid")</f>
        <v>#N/A</v>
      </c>
      <c r="H729" t="e" cm="1">
        <f t="array" ref="H729">_xlfn.IFS('ES Data Entry'!H730= 1, "American Indian/Alaskan Native", 'ES Data Entry'!H730= 2, "Asian", 'ES Data Entry'!H730= 3, "Native Hawaiian/Pacific Islander", 'ES Data Entry'!H730= 4, "Black/African American",'ES Data Entry'!H730= 5,  "White", 'ES Data Entry'!H730= 6, "Other", 'ES Data Entry'!H730= 7, "Two races or more", 'ES Data Entry'!H730= 8, "Unknown")</f>
        <v>#N/A</v>
      </c>
      <c r="I729" t="e" cm="1">
        <f t="array" ref="I729">_xlfn.IFS('ES Data Entry'!I730=1, "Hispanic/Latino", 'ES Data Entry'!I730=2, "Not Hispanic/Latino", 'ES Data Entry'!I730=3, "Other")</f>
        <v>#N/A</v>
      </c>
      <c r="J729" t="e" cm="1">
        <f t="array" ref="J729">_xlfn.IFS('ES Data Entry'!J730= 1, "Male", 'ES Data Entry'!J730= 2, "Female", 'ES Data Entry'!J730= 3, "Transgender Male", 'ES Data Entry'!J730= 4, "Transgender Female",'ES Data Entry'!J730= 5, "Non-binary", 'ES Data Entry'!J730= 6, "Other", 'ES Data Entry'!J730= 7, "Unknown")</f>
        <v>#N/A</v>
      </c>
      <c r="K729" s="180">
        <f>'ES Data Entry'!K730</f>
        <v>0</v>
      </c>
      <c r="L729" s="291" t="e">
        <f>'ES Data Entry'!#REF!</f>
        <v>#REF!</v>
      </c>
      <c r="M729" t="e">
        <f>'ES Raw Data'!N732</f>
        <v>#DIV/0!</v>
      </c>
      <c r="N729" t="e">
        <f>'ES Raw Data'!O732</f>
        <v>#DIV/0!</v>
      </c>
      <c r="O729" t="e">
        <f>'ES Raw Data'!P732</f>
        <v>#DIV/0!</v>
      </c>
      <c r="P729" t="e">
        <f>'ES Raw Data'!Q732</f>
        <v>#DIV/0!</v>
      </c>
      <c r="Q729" t="e">
        <f>'ES Raw Data'!R732</f>
        <v>#DIV/0!</v>
      </c>
      <c r="R729" t="e">
        <f>'ES Raw Data'!S732</f>
        <v>#DIV/0!</v>
      </c>
      <c r="S729" t="e">
        <f>'ES Raw Data'!T732</f>
        <v>#DIV/0!</v>
      </c>
      <c r="T729" t="e">
        <f>'ES Raw Data'!U732</f>
        <v>#DIV/0!</v>
      </c>
      <c r="U729" t="e">
        <f>'ES Raw Data'!V732</f>
        <v>#DIV/0!</v>
      </c>
      <c r="V729" t="e">
        <f>'ES Raw Data'!W732</f>
        <v>#DIV/0!</v>
      </c>
    </row>
    <row r="730" spans="1:22">
      <c r="A730">
        <f>'ES Data Entry'!D731</f>
        <v>0</v>
      </c>
      <c r="B730">
        <f>'ES Data Entry'!E731</f>
        <v>0</v>
      </c>
      <c r="C730">
        <f>'ES Data Entry'!F731</f>
        <v>0</v>
      </c>
      <c r="D730" s="180" t="e">
        <f>'ES Data Entry'!#REF!</f>
        <v>#REF!</v>
      </c>
      <c r="E730" t="str" cm="1">
        <f t="array" ref="E730">_xlfn.IFS('ES Data Entry'!G731=0,"Kindergarten",'ES Data Entry'!G731=1,"1st Grade",'ES Data Entry'!G731=2,"2nd Grade",'ES Data Entry'!G731=3,"3rd Grade",'ES Data Entry'!G731=4,"4th Grade",'ES Data Entry'!G731=5,"5th Grade")</f>
        <v>Kindergarten</v>
      </c>
      <c r="F730" t="e">
        <f>'ES Data Entry'!#REF!</f>
        <v>#REF!</v>
      </c>
      <c r="G730" t="e" cm="1">
        <f t="array" ref="G730">_xlfn.IFS('ES Data Entry'!L731=2, "Virtual", 'ES Data Entry'!L731=1, "In-person",'ES Data Entry'!L731=3, "Hybrid")</f>
        <v>#N/A</v>
      </c>
      <c r="H730" t="e" cm="1">
        <f t="array" ref="H730">_xlfn.IFS('ES Data Entry'!H731= 1, "American Indian/Alaskan Native", 'ES Data Entry'!H731= 2, "Asian", 'ES Data Entry'!H731= 3, "Native Hawaiian/Pacific Islander", 'ES Data Entry'!H731= 4, "Black/African American",'ES Data Entry'!H731= 5,  "White", 'ES Data Entry'!H731= 6, "Other", 'ES Data Entry'!H731= 7, "Two races or more", 'ES Data Entry'!H731= 8, "Unknown")</f>
        <v>#N/A</v>
      </c>
      <c r="I730" t="e" cm="1">
        <f t="array" ref="I730">_xlfn.IFS('ES Data Entry'!I731=1, "Hispanic/Latino", 'ES Data Entry'!I731=2, "Not Hispanic/Latino", 'ES Data Entry'!I731=3, "Other")</f>
        <v>#N/A</v>
      </c>
      <c r="J730" t="e" cm="1">
        <f t="array" ref="J730">_xlfn.IFS('ES Data Entry'!J731= 1, "Male", 'ES Data Entry'!J731= 2, "Female", 'ES Data Entry'!J731= 3, "Transgender Male", 'ES Data Entry'!J731= 4, "Transgender Female",'ES Data Entry'!J731= 5, "Non-binary", 'ES Data Entry'!J731= 6, "Other", 'ES Data Entry'!J731= 7, "Unknown")</f>
        <v>#N/A</v>
      </c>
      <c r="K730" s="180">
        <f>'ES Data Entry'!K731</f>
        <v>0</v>
      </c>
      <c r="L730" s="291" t="e">
        <f>'ES Data Entry'!#REF!</f>
        <v>#REF!</v>
      </c>
      <c r="M730" t="e">
        <f>'ES Raw Data'!N733</f>
        <v>#DIV/0!</v>
      </c>
      <c r="N730" t="e">
        <f>'ES Raw Data'!O733</f>
        <v>#DIV/0!</v>
      </c>
      <c r="O730" t="e">
        <f>'ES Raw Data'!P733</f>
        <v>#DIV/0!</v>
      </c>
      <c r="P730" t="e">
        <f>'ES Raw Data'!Q733</f>
        <v>#DIV/0!</v>
      </c>
      <c r="Q730" t="e">
        <f>'ES Raw Data'!R733</f>
        <v>#DIV/0!</v>
      </c>
      <c r="R730" t="e">
        <f>'ES Raw Data'!S733</f>
        <v>#DIV/0!</v>
      </c>
      <c r="S730" t="e">
        <f>'ES Raw Data'!T733</f>
        <v>#DIV/0!</v>
      </c>
      <c r="T730" t="e">
        <f>'ES Raw Data'!U733</f>
        <v>#DIV/0!</v>
      </c>
      <c r="U730" t="e">
        <f>'ES Raw Data'!V733</f>
        <v>#DIV/0!</v>
      </c>
      <c r="V730" t="e">
        <f>'ES Raw Data'!W733</f>
        <v>#DIV/0!</v>
      </c>
    </row>
    <row r="731" spans="1:22">
      <c r="A731">
        <f>'ES Data Entry'!D732</f>
        <v>0</v>
      </c>
      <c r="B731">
        <f>'ES Data Entry'!E732</f>
        <v>0</v>
      </c>
      <c r="C731">
        <f>'ES Data Entry'!F732</f>
        <v>0</v>
      </c>
      <c r="D731" s="180" t="e">
        <f>'ES Data Entry'!#REF!</f>
        <v>#REF!</v>
      </c>
      <c r="E731" t="str" cm="1">
        <f t="array" ref="E731">_xlfn.IFS('ES Data Entry'!G732=0,"Kindergarten",'ES Data Entry'!G732=1,"1st Grade",'ES Data Entry'!G732=2,"2nd Grade",'ES Data Entry'!G732=3,"3rd Grade",'ES Data Entry'!G732=4,"4th Grade",'ES Data Entry'!G732=5,"5th Grade")</f>
        <v>Kindergarten</v>
      </c>
      <c r="F731" t="e">
        <f>'ES Data Entry'!#REF!</f>
        <v>#REF!</v>
      </c>
      <c r="G731" t="e" cm="1">
        <f t="array" ref="G731">_xlfn.IFS('ES Data Entry'!L732=2, "Virtual", 'ES Data Entry'!L732=1, "In-person",'ES Data Entry'!L732=3, "Hybrid")</f>
        <v>#N/A</v>
      </c>
      <c r="H731" t="e" cm="1">
        <f t="array" ref="H731">_xlfn.IFS('ES Data Entry'!H732= 1, "American Indian/Alaskan Native", 'ES Data Entry'!H732= 2, "Asian", 'ES Data Entry'!H732= 3, "Native Hawaiian/Pacific Islander", 'ES Data Entry'!H732= 4, "Black/African American",'ES Data Entry'!H732= 5,  "White", 'ES Data Entry'!H732= 6, "Other", 'ES Data Entry'!H732= 7, "Two races or more", 'ES Data Entry'!H732= 8, "Unknown")</f>
        <v>#N/A</v>
      </c>
      <c r="I731" t="e" cm="1">
        <f t="array" ref="I731">_xlfn.IFS('ES Data Entry'!I732=1, "Hispanic/Latino", 'ES Data Entry'!I732=2, "Not Hispanic/Latino", 'ES Data Entry'!I732=3, "Other")</f>
        <v>#N/A</v>
      </c>
      <c r="J731" t="e" cm="1">
        <f t="array" ref="J731">_xlfn.IFS('ES Data Entry'!J732= 1, "Male", 'ES Data Entry'!J732= 2, "Female", 'ES Data Entry'!J732= 3, "Transgender Male", 'ES Data Entry'!J732= 4, "Transgender Female",'ES Data Entry'!J732= 5, "Non-binary", 'ES Data Entry'!J732= 6, "Other", 'ES Data Entry'!J732= 7, "Unknown")</f>
        <v>#N/A</v>
      </c>
      <c r="K731" s="180">
        <f>'ES Data Entry'!K732</f>
        <v>0</v>
      </c>
      <c r="L731" s="291" t="e">
        <f>'ES Data Entry'!#REF!</f>
        <v>#REF!</v>
      </c>
      <c r="M731" t="e">
        <f>'ES Raw Data'!N734</f>
        <v>#DIV/0!</v>
      </c>
      <c r="N731" t="e">
        <f>'ES Raw Data'!O734</f>
        <v>#DIV/0!</v>
      </c>
      <c r="O731" t="e">
        <f>'ES Raw Data'!P734</f>
        <v>#DIV/0!</v>
      </c>
      <c r="P731" t="e">
        <f>'ES Raw Data'!Q734</f>
        <v>#DIV/0!</v>
      </c>
      <c r="Q731" t="e">
        <f>'ES Raw Data'!R734</f>
        <v>#DIV/0!</v>
      </c>
      <c r="R731" t="e">
        <f>'ES Raw Data'!S734</f>
        <v>#DIV/0!</v>
      </c>
      <c r="S731" t="e">
        <f>'ES Raw Data'!T734</f>
        <v>#DIV/0!</v>
      </c>
      <c r="T731" t="e">
        <f>'ES Raw Data'!U734</f>
        <v>#DIV/0!</v>
      </c>
      <c r="U731" t="e">
        <f>'ES Raw Data'!V734</f>
        <v>#DIV/0!</v>
      </c>
      <c r="V731" t="e">
        <f>'ES Raw Data'!W734</f>
        <v>#DIV/0!</v>
      </c>
    </row>
    <row r="732" spans="1:22">
      <c r="A732">
        <f>'ES Data Entry'!D733</f>
        <v>0</v>
      </c>
      <c r="B732">
        <f>'ES Data Entry'!E733</f>
        <v>0</v>
      </c>
      <c r="C732">
        <f>'ES Data Entry'!F733</f>
        <v>0</v>
      </c>
      <c r="D732" s="180" t="e">
        <f>'ES Data Entry'!#REF!</f>
        <v>#REF!</v>
      </c>
      <c r="E732" t="str" cm="1">
        <f t="array" ref="E732">_xlfn.IFS('ES Data Entry'!G733=0,"Kindergarten",'ES Data Entry'!G733=1,"1st Grade",'ES Data Entry'!G733=2,"2nd Grade",'ES Data Entry'!G733=3,"3rd Grade",'ES Data Entry'!G733=4,"4th Grade",'ES Data Entry'!G733=5,"5th Grade")</f>
        <v>Kindergarten</v>
      </c>
      <c r="F732" t="e">
        <f>'ES Data Entry'!#REF!</f>
        <v>#REF!</v>
      </c>
      <c r="G732" t="e" cm="1">
        <f t="array" ref="G732">_xlfn.IFS('ES Data Entry'!L733=2, "Virtual", 'ES Data Entry'!L733=1, "In-person",'ES Data Entry'!L733=3, "Hybrid")</f>
        <v>#N/A</v>
      </c>
      <c r="H732" t="e" cm="1">
        <f t="array" ref="H732">_xlfn.IFS('ES Data Entry'!H733= 1, "American Indian/Alaskan Native", 'ES Data Entry'!H733= 2, "Asian", 'ES Data Entry'!H733= 3, "Native Hawaiian/Pacific Islander", 'ES Data Entry'!H733= 4, "Black/African American",'ES Data Entry'!H733= 5,  "White", 'ES Data Entry'!H733= 6, "Other", 'ES Data Entry'!H733= 7, "Two races or more", 'ES Data Entry'!H733= 8, "Unknown")</f>
        <v>#N/A</v>
      </c>
      <c r="I732" t="e" cm="1">
        <f t="array" ref="I732">_xlfn.IFS('ES Data Entry'!I733=1, "Hispanic/Latino", 'ES Data Entry'!I733=2, "Not Hispanic/Latino", 'ES Data Entry'!I733=3, "Other")</f>
        <v>#N/A</v>
      </c>
      <c r="J732" t="e" cm="1">
        <f t="array" ref="J732">_xlfn.IFS('ES Data Entry'!J733= 1, "Male", 'ES Data Entry'!J733= 2, "Female", 'ES Data Entry'!J733= 3, "Transgender Male", 'ES Data Entry'!J733= 4, "Transgender Female",'ES Data Entry'!J733= 5, "Non-binary", 'ES Data Entry'!J733= 6, "Other", 'ES Data Entry'!J733= 7, "Unknown")</f>
        <v>#N/A</v>
      </c>
      <c r="K732" s="180">
        <f>'ES Data Entry'!K733</f>
        <v>0</v>
      </c>
      <c r="L732" s="291" t="e">
        <f>'ES Data Entry'!#REF!</f>
        <v>#REF!</v>
      </c>
      <c r="M732" t="e">
        <f>'ES Raw Data'!N735</f>
        <v>#DIV/0!</v>
      </c>
      <c r="N732" t="e">
        <f>'ES Raw Data'!O735</f>
        <v>#DIV/0!</v>
      </c>
      <c r="O732" t="e">
        <f>'ES Raw Data'!P735</f>
        <v>#DIV/0!</v>
      </c>
      <c r="P732" t="e">
        <f>'ES Raw Data'!Q735</f>
        <v>#DIV/0!</v>
      </c>
      <c r="Q732" t="e">
        <f>'ES Raw Data'!R735</f>
        <v>#DIV/0!</v>
      </c>
      <c r="R732" t="e">
        <f>'ES Raw Data'!S735</f>
        <v>#DIV/0!</v>
      </c>
      <c r="S732" t="e">
        <f>'ES Raw Data'!T735</f>
        <v>#DIV/0!</v>
      </c>
      <c r="T732" t="e">
        <f>'ES Raw Data'!U735</f>
        <v>#DIV/0!</v>
      </c>
      <c r="U732" t="e">
        <f>'ES Raw Data'!V735</f>
        <v>#DIV/0!</v>
      </c>
      <c r="V732" t="e">
        <f>'ES Raw Data'!W735</f>
        <v>#DIV/0!</v>
      </c>
    </row>
    <row r="733" spans="1:22">
      <c r="A733">
        <f>'ES Data Entry'!D734</f>
        <v>0</v>
      </c>
      <c r="B733">
        <f>'ES Data Entry'!E734</f>
        <v>0</v>
      </c>
      <c r="C733">
        <f>'ES Data Entry'!F734</f>
        <v>0</v>
      </c>
      <c r="D733" s="180" t="e">
        <f>'ES Data Entry'!#REF!</f>
        <v>#REF!</v>
      </c>
      <c r="E733" t="str" cm="1">
        <f t="array" ref="E733">_xlfn.IFS('ES Data Entry'!G734=0,"Kindergarten",'ES Data Entry'!G734=1,"1st Grade",'ES Data Entry'!G734=2,"2nd Grade",'ES Data Entry'!G734=3,"3rd Grade",'ES Data Entry'!G734=4,"4th Grade",'ES Data Entry'!G734=5,"5th Grade")</f>
        <v>Kindergarten</v>
      </c>
      <c r="F733" t="e">
        <f>'ES Data Entry'!#REF!</f>
        <v>#REF!</v>
      </c>
      <c r="G733" t="e" cm="1">
        <f t="array" ref="G733">_xlfn.IFS('ES Data Entry'!L734=2, "Virtual", 'ES Data Entry'!L734=1, "In-person",'ES Data Entry'!L734=3, "Hybrid")</f>
        <v>#N/A</v>
      </c>
      <c r="H733" t="e" cm="1">
        <f t="array" ref="H733">_xlfn.IFS('ES Data Entry'!H734= 1, "American Indian/Alaskan Native", 'ES Data Entry'!H734= 2, "Asian", 'ES Data Entry'!H734= 3, "Native Hawaiian/Pacific Islander", 'ES Data Entry'!H734= 4, "Black/African American",'ES Data Entry'!H734= 5,  "White", 'ES Data Entry'!H734= 6, "Other", 'ES Data Entry'!H734= 7, "Two races or more", 'ES Data Entry'!H734= 8, "Unknown")</f>
        <v>#N/A</v>
      </c>
      <c r="I733" t="e" cm="1">
        <f t="array" ref="I733">_xlfn.IFS('ES Data Entry'!I734=1, "Hispanic/Latino", 'ES Data Entry'!I734=2, "Not Hispanic/Latino", 'ES Data Entry'!I734=3, "Other")</f>
        <v>#N/A</v>
      </c>
      <c r="J733" t="e" cm="1">
        <f t="array" ref="J733">_xlfn.IFS('ES Data Entry'!J734= 1, "Male", 'ES Data Entry'!J734= 2, "Female", 'ES Data Entry'!J734= 3, "Transgender Male", 'ES Data Entry'!J734= 4, "Transgender Female",'ES Data Entry'!J734= 5, "Non-binary", 'ES Data Entry'!J734= 6, "Other", 'ES Data Entry'!J734= 7, "Unknown")</f>
        <v>#N/A</v>
      </c>
      <c r="K733" s="180">
        <f>'ES Data Entry'!K734</f>
        <v>0</v>
      </c>
      <c r="L733" s="291" t="e">
        <f>'ES Data Entry'!#REF!</f>
        <v>#REF!</v>
      </c>
      <c r="M733" t="e">
        <f>'ES Raw Data'!N736</f>
        <v>#DIV/0!</v>
      </c>
      <c r="N733" t="e">
        <f>'ES Raw Data'!O736</f>
        <v>#DIV/0!</v>
      </c>
      <c r="O733" t="e">
        <f>'ES Raw Data'!P736</f>
        <v>#DIV/0!</v>
      </c>
      <c r="P733" t="e">
        <f>'ES Raw Data'!Q736</f>
        <v>#DIV/0!</v>
      </c>
      <c r="Q733" t="e">
        <f>'ES Raw Data'!R736</f>
        <v>#DIV/0!</v>
      </c>
      <c r="R733" t="e">
        <f>'ES Raw Data'!S736</f>
        <v>#DIV/0!</v>
      </c>
      <c r="S733" t="e">
        <f>'ES Raw Data'!T736</f>
        <v>#DIV/0!</v>
      </c>
      <c r="T733" t="e">
        <f>'ES Raw Data'!U736</f>
        <v>#DIV/0!</v>
      </c>
      <c r="U733" t="e">
        <f>'ES Raw Data'!V736</f>
        <v>#DIV/0!</v>
      </c>
      <c r="V733" t="e">
        <f>'ES Raw Data'!W736</f>
        <v>#DIV/0!</v>
      </c>
    </row>
    <row r="734" spans="1:22">
      <c r="A734">
        <f>'ES Data Entry'!D735</f>
        <v>0</v>
      </c>
      <c r="B734">
        <f>'ES Data Entry'!E735</f>
        <v>0</v>
      </c>
      <c r="C734">
        <f>'ES Data Entry'!F735</f>
        <v>0</v>
      </c>
      <c r="D734" s="180" t="e">
        <f>'ES Data Entry'!#REF!</f>
        <v>#REF!</v>
      </c>
      <c r="E734" t="str" cm="1">
        <f t="array" ref="E734">_xlfn.IFS('ES Data Entry'!G735=0,"Kindergarten",'ES Data Entry'!G735=1,"1st Grade",'ES Data Entry'!G735=2,"2nd Grade",'ES Data Entry'!G735=3,"3rd Grade",'ES Data Entry'!G735=4,"4th Grade",'ES Data Entry'!G735=5,"5th Grade")</f>
        <v>Kindergarten</v>
      </c>
      <c r="F734" t="e">
        <f>'ES Data Entry'!#REF!</f>
        <v>#REF!</v>
      </c>
      <c r="G734" t="e" cm="1">
        <f t="array" ref="G734">_xlfn.IFS('ES Data Entry'!L735=2, "Virtual", 'ES Data Entry'!L735=1, "In-person",'ES Data Entry'!L735=3, "Hybrid")</f>
        <v>#N/A</v>
      </c>
      <c r="H734" t="e" cm="1">
        <f t="array" ref="H734">_xlfn.IFS('ES Data Entry'!H735= 1, "American Indian/Alaskan Native", 'ES Data Entry'!H735= 2, "Asian", 'ES Data Entry'!H735= 3, "Native Hawaiian/Pacific Islander", 'ES Data Entry'!H735= 4, "Black/African American",'ES Data Entry'!H735= 5,  "White", 'ES Data Entry'!H735= 6, "Other", 'ES Data Entry'!H735= 7, "Two races or more", 'ES Data Entry'!H735= 8, "Unknown")</f>
        <v>#N/A</v>
      </c>
      <c r="I734" t="e" cm="1">
        <f t="array" ref="I734">_xlfn.IFS('ES Data Entry'!I735=1, "Hispanic/Latino", 'ES Data Entry'!I735=2, "Not Hispanic/Latino", 'ES Data Entry'!I735=3, "Other")</f>
        <v>#N/A</v>
      </c>
      <c r="J734" t="e" cm="1">
        <f t="array" ref="J734">_xlfn.IFS('ES Data Entry'!J735= 1, "Male", 'ES Data Entry'!J735= 2, "Female", 'ES Data Entry'!J735= 3, "Transgender Male", 'ES Data Entry'!J735= 4, "Transgender Female",'ES Data Entry'!J735= 5, "Non-binary", 'ES Data Entry'!J735= 6, "Other", 'ES Data Entry'!J735= 7, "Unknown")</f>
        <v>#N/A</v>
      </c>
      <c r="K734" s="180">
        <f>'ES Data Entry'!K735</f>
        <v>0</v>
      </c>
      <c r="L734" s="291" t="e">
        <f>'ES Data Entry'!#REF!</f>
        <v>#REF!</v>
      </c>
      <c r="M734" t="e">
        <f>'ES Raw Data'!N737</f>
        <v>#DIV/0!</v>
      </c>
      <c r="N734" t="e">
        <f>'ES Raw Data'!O737</f>
        <v>#DIV/0!</v>
      </c>
      <c r="O734" t="e">
        <f>'ES Raw Data'!P737</f>
        <v>#DIV/0!</v>
      </c>
      <c r="P734" t="e">
        <f>'ES Raw Data'!Q737</f>
        <v>#DIV/0!</v>
      </c>
      <c r="Q734" t="e">
        <f>'ES Raw Data'!R737</f>
        <v>#DIV/0!</v>
      </c>
      <c r="R734" t="e">
        <f>'ES Raw Data'!S737</f>
        <v>#DIV/0!</v>
      </c>
      <c r="S734" t="e">
        <f>'ES Raw Data'!T737</f>
        <v>#DIV/0!</v>
      </c>
      <c r="T734" t="e">
        <f>'ES Raw Data'!U737</f>
        <v>#DIV/0!</v>
      </c>
      <c r="U734" t="e">
        <f>'ES Raw Data'!V737</f>
        <v>#DIV/0!</v>
      </c>
      <c r="V734" t="e">
        <f>'ES Raw Data'!W737</f>
        <v>#DIV/0!</v>
      </c>
    </row>
    <row r="735" spans="1:22">
      <c r="A735">
        <f>'ES Data Entry'!D736</f>
        <v>0</v>
      </c>
      <c r="B735">
        <f>'ES Data Entry'!E736</f>
        <v>0</v>
      </c>
      <c r="C735">
        <f>'ES Data Entry'!F736</f>
        <v>0</v>
      </c>
      <c r="D735" s="180" t="e">
        <f>'ES Data Entry'!#REF!</f>
        <v>#REF!</v>
      </c>
      <c r="E735" t="str" cm="1">
        <f t="array" ref="E735">_xlfn.IFS('ES Data Entry'!G736=0,"Kindergarten",'ES Data Entry'!G736=1,"1st Grade",'ES Data Entry'!G736=2,"2nd Grade",'ES Data Entry'!G736=3,"3rd Grade",'ES Data Entry'!G736=4,"4th Grade",'ES Data Entry'!G736=5,"5th Grade")</f>
        <v>Kindergarten</v>
      </c>
      <c r="F735" t="e">
        <f>'ES Data Entry'!#REF!</f>
        <v>#REF!</v>
      </c>
      <c r="G735" t="e" cm="1">
        <f t="array" ref="G735">_xlfn.IFS('ES Data Entry'!L736=2, "Virtual", 'ES Data Entry'!L736=1, "In-person",'ES Data Entry'!L736=3, "Hybrid")</f>
        <v>#N/A</v>
      </c>
      <c r="H735" t="e" cm="1">
        <f t="array" ref="H735">_xlfn.IFS('ES Data Entry'!H736= 1, "American Indian/Alaskan Native", 'ES Data Entry'!H736= 2, "Asian", 'ES Data Entry'!H736= 3, "Native Hawaiian/Pacific Islander", 'ES Data Entry'!H736= 4, "Black/African American",'ES Data Entry'!H736= 5,  "White", 'ES Data Entry'!H736= 6, "Other", 'ES Data Entry'!H736= 7, "Two races or more", 'ES Data Entry'!H736= 8, "Unknown")</f>
        <v>#N/A</v>
      </c>
      <c r="I735" t="e" cm="1">
        <f t="array" ref="I735">_xlfn.IFS('ES Data Entry'!I736=1, "Hispanic/Latino", 'ES Data Entry'!I736=2, "Not Hispanic/Latino", 'ES Data Entry'!I736=3, "Other")</f>
        <v>#N/A</v>
      </c>
      <c r="J735" t="e" cm="1">
        <f t="array" ref="J735">_xlfn.IFS('ES Data Entry'!J736= 1, "Male", 'ES Data Entry'!J736= 2, "Female", 'ES Data Entry'!J736= 3, "Transgender Male", 'ES Data Entry'!J736= 4, "Transgender Female",'ES Data Entry'!J736= 5, "Non-binary", 'ES Data Entry'!J736= 6, "Other", 'ES Data Entry'!J736= 7, "Unknown")</f>
        <v>#N/A</v>
      </c>
      <c r="K735" s="180">
        <f>'ES Data Entry'!K736</f>
        <v>0</v>
      </c>
      <c r="L735" s="291" t="e">
        <f>'ES Data Entry'!#REF!</f>
        <v>#REF!</v>
      </c>
      <c r="M735" t="e">
        <f>'ES Raw Data'!N738</f>
        <v>#DIV/0!</v>
      </c>
      <c r="N735" t="e">
        <f>'ES Raw Data'!O738</f>
        <v>#DIV/0!</v>
      </c>
      <c r="O735" t="e">
        <f>'ES Raw Data'!P738</f>
        <v>#DIV/0!</v>
      </c>
      <c r="P735" t="e">
        <f>'ES Raw Data'!Q738</f>
        <v>#DIV/0!</v>
      </c>
      <c r="Q735" t="e">
        <f>'ES Raw Data'!R738</f>
        <v>#DIV/0!</v>
      </c>
      <c r="R735" t="e">
        <f>'ES Raw Data'!S738</f>
        <v>#DIV/0!</v>
      </c>
      <c r="S735" t="e">
        <f>'ES Raw Data'!T738</f>
        <v>#DIV/0!</v>
      </c>
      <c r="T735" t="e">
        <f>'ES Raw Data'!U738</f>
        <v>#DIV/0!</v>
      </c>
      <c r="U735" t="e">
        <f>'ES Raw Data'!V738</f>
        <v>#DIV/0!</v>
      </c>
      <c r="V735" t="e">
        <f>'ES Raw Data'!W738</f>
        <v>#DIV/0!</v>
      </c>
    </row>
    <row r="736" spans="1:22">
      <c r="A736">
        <f>'ES Data Entry'!D737</f>
        <v>0</v>
      </c>
      <c r="B736">
        <f>'ES Data Entry'!E737</f>
        <v>0</v>
      </c>
      <c r="C736">
        <f>'ES Data Entry'!F737</f>
        <v>0</v>
      </c>
      <c r="D736" s="180" t="e">
        <f>'ES Data Entry'!#REF!</f>
        <v>#REF!</v>
      </c>
      <c r="E736" t="str" cm="1">
        <f t="array" ref="E736">_xlfn.IFS('ES Data Entry'!G737=0,"Kindergarten",'ES Data Entry'!G737=1,"1st Grade",'ES Data Entry'!G737=2,"2nd Grade",'ES Data Entry'!G737=3,"3rd Grade",'ES Data Entry'!G737=4,"4th Grade",'ES Data Entry'!G737=5,"5th Grade")</f>
        <v>Kindergarten</v>
      </c>
      <c r="F736" t="e">
        <f>'ES Data Entry'!#REF!</f>
        <v>#REF!</v>
      </c>
      <c r="G736" t="e" cm="1">
        <f t="array" ref="G736">_xlfn.IFS('ES Data Entry'!L737=2, "Virtual", 'ES Data Entry'!L737=1, "In-person",'ES Data Entry'!L737=3, "Hybrid")</f>
        <v>#N/A</v>
      </c>
      <c r="H736" t="e" cm="1">
        <f t="array" ref="H736">_xlfn.IFS('ES Data Entry'!H737= 1, "American Indian/Alaskan Native", 'ES Data Entry'!H737= 2, "Asian", 'ES Data Entry'!H737= 3, "Native Hawaiian/Pacific Islander", 'ES Data Entry'!H737= 4, "Black/African American",'ES Data Entry'!H737= 5,  "White", 'ES Data Entry'!H737= 6, "Other", 'ES Data Entry'!H737= 7, "Two races or more", 'ES Data Entry'!H737= 8, "Unknown")</f>
        <v>#N/A</v>
      </c>
      <c r="I736" t="e" cm="1">
        <f t="array" ref="I736">_xlfn.IFS('ES Data Entry'!I737=1, "Hispanic/Latino", 'ES Data Entry'!I737=2, "Not Hispanic/Latino", 'ES Data Entry'!I737=3, "Other")</f>
        <v>#N/A</v>
      </c>
      <c r="J736" t="e" cm="1">
        <f t="array" ref="J736">_xlfn.IFS('ES Data Entry'!J737= 1, "Male", 'ES Data Entry'!J737= 2, "Female", 'ES Data Entry'!J737= 3, "Transgender Male", 'ES Data Entry'!J737= 4, "Transgender Female",'ES Data Entry'!J737= 5, "Non-binary", 'ES Data Entry'!J737= 6, "Other", 'ES Data Entry'!J737= 7, "Unknown")</f>
        <v>#N/A</v>
      </c>
      <c r="K736" s="180">
        <f>'ES Data Entry'!K737</f>
        <v>0</v>
      </c>
      <c r="L736" s="291" t="e">
        <f>'ES Data Entry'!#REF!</f>
        <v>#REF!</v>
      </c>
      <c r="M736" t="e">
        <f>'ES Raw Data'!N739</f>
        <v>#DIV/0!</v>
      </c>
      <c r="N736" t="e">
        <f>'ES Raw Data'!O739</f>
        <v>#DIV/0!</v>
      </c>
      <c r="O736" t="e">
        <f>'ES Raw Data'!P739</f>
        <v>#DIV/0!</v>
      </c>
      <c r="P736" t="e">
        <f>'ES Raw Data'!Q739</f>
        <v>#DIV/0!</v>
      </c>
      <c r="Q736" t="e">
        <f>'ES Raw Data'!R739</f>
        <v>#DIV/0!</v>
      </c>
      <c r="R736" t="e">
        <f>'ES Raw Data'!S739</f>
        <v>#DIV/0!</v>
      </c>
      <c r="S736" t="e">
        <f>'ES Raw Data'!T739</f>
        <v>#DIV/0!</v>
      </c>
      <c r="T736" t="e">
        <f>'ES Raw Data'!U739</f>
        <v>#DIV/0!</v>
      </c>
      <c r="U736" t="e">
        <f>'ES Raw Data'!V739</f>
        <v>#DIV/0!</v>
      </c>
      <c r="V736" t="e">
        <f>'ES Raw Data'!W739</f>
        <v>#DIV/0!</v>
      </c>
    </row>
    <row r="737" spans="1:22">
      <c r="A737">
        <f>'ES Data Entry'!D738</f>
        <v>0</v>
      </c>
      <c r="B737">
        <f>'ES Data Entry'!E738</f>
        <v>0</v>
      </c>
      <c r="C737">
        <f>'ES Data Entry'!F738</f>
        <v>0</v>
      </c>
      <c r="D737" s="180" t="e">
        <f>'ES Data Entry'!#REF!</f>
        <v>#REF!</v>
      </c>
      <c r="E737" t="str" cm="1">
        <f t="array" ref="E737">_xlfn.IFS('ES Data Entry'!G738=0,"Kindergarten",'ES Data Entry'!G738=1,"1st Grade",'ES Data Entry'!G738=2,"2nd Grade",'ES Data Entry'!G738=3,"3rd Grade",'ES Data Entry'!G738=4,"4th Grade",'ES Data Entry'!G738=5,"5th Grade")</f>
        <v>Kindergarten</v>
      </c>
      <c r="F737" t="e">
        <f>'ES Data Entry'!#REF!</f>
        <v>#REF!</v>
      </c>
      <c r="G737" t="e" cm="1">
        <f t="array" ref="G737">_xlfn.IFS('ES Data Entry'!L738=2, "Virtual", 'ES Data Entry'!L738=1, "In-person",'ES Data Entry'!L738=3, "Hybrid")</f>
        <v>#N/A</v>
      </c>
      <c r="H737" t="e" cm="1">
        <f t="array" ref="H737">_xlfn.IFS('ES Data Entry'!H738= 1, "American Indian/Alaskan Native", 'ES Data Entry'!H738= 2, "Asian", 'ES Data Entry'!H738= 3, "Native Hawaiian/Pacific Islander", 'ES Data Entry'!H738= 4, "Black/African American",'ES Data Entry'!H738= 5,  "White", 'ES Data Entry'!H738= 6, "Other", 'ES Data Entry'!H738= 7, "Two races or more", 'ES Data Entry'!H738= 8, "Unknown")</f>
        <v>#N/A</v>
      </c>
      <c r="I737" t="e" cm="1">
        <f t="array" ref="I737">_xlfn.IFS('ES Data Entry'!I738=1, "Hispanic/Latino", 'ES Data Entry'!I738=2, "Not Hispanic/Latino", 'ES Data Entry'!I738=3, "Other")</f>
        <v>#N/A</v>
      </c>
      <c r="J737" t="e" cm="1">
        <f t="array" ref="J737">_xlfn.IFS('ES Data Entry'!J738= 1, "Male", 'ES Data Entry'!J738= 2, "Female", 'ES Data Entry'!J738= 3, "Transgender Male", 'ES Data Entry'!J738= 4, "Transgender Female",'ES Data Entry'!J738= 5, "Non-binary", 'ES Data Entry'!J738= 6, "Other", 'ES Data Entry'!J738= 7, "Unknown")</f>
        <v>#N/A</v>
      </c>
      <c r="K737" s="180">
        <f>'ES Data Entry'!K738</f>
        <v>0</v>
      </c>
      <c r="L737" s="291" t="e">
        <f>'ES Data Entry'!#REF!</f>
        <v>#REF!</v>
      </c>
      <c r="M737" t="e">
        <f>'ES Raw Data'!N740</f>
        <v>#DIV/0!</v>
      </c>
      <c r="N737" t="e">
        <f>'ES Raw Data'!O740</f>
        <v>#DIV/0!</v>
      </c>
      <c r="O737" t="e">
        <f>'ES Raw Data'!P740</f>
        <v>#DIV/0!</v>
      </c>
      <c r="P737" t="e">
        <f>'ES Raw Data'!Q740</f>
        <v>#DIV/0!</v>
      </c>
      <c r="Q737" t="e">
        <f>'ES Raw Data'!R740</f>
        <v>#DIV/0!</v>
      </c>
      <c r="R737" t="e">
        <f>'ES Raw Data'!S740</f>
        <v>#DIV/0!</v>
      </c>
      <c r="S737" t="e">
        <f>'ES Raw Data'!T740</f>
        <v>#DIV/0!</v>
      </c>
      <c r="T737" t="e">
        <f>'ES Raw Data'!U740</f>
        <v>#DIV/0!</v>
      </c>
      <c r="U737" t="e">
        <f>'ES Raw Data'!V740</f>
        <v>#DIV/0!</v>
      </c>
      <c r="V737" t="e">
        <f>'ES Raw Data'!W740</f>
        <v>#DIV/0!</v>
      </c>
    </row>
    <row r="738" spans="1:22">
      <c r="A738">
        <f>'ES Data Entry'!D739</f>
        <v>0</v>
      </c>
      <c r="B738">
        <f>'ES Data Entry'!E739</f>
        <v>0</v>
      </c>
      <c r="C738">
        <f>'ES Data Entry'!F739</f>
        <v>0</v>
      </c>
      <c r="D738" s="180" t="e">
        <f>'ES Data Entry'!#REF!</f>
        <v>#REF!</v>
      </c>
      <c r="E738" t="str" cm="1">
        <f t="array" ref="E738">_xlfn.IFS('ES Data Entry'!G739=0,"Kindergarten",'ES Data Entry'!G739=1,"1st Grade",'ES Data Entry'!G739=2,"2nd Grade",'ES Data Entry'!G739=3,"3rd Grade",'ES Data Entry'!G739=4,"4th Grade",'ES Data Entry'!G739=5,"5th Grade")</f>
        <v>Kindergarten</v>
      </c>
      <c r="F738" t="e">
        <f>'ES Data Entry'!#REF!</f>
        <v>#REF!</v>
      </c>
      <c r="G738" t="e" cm="1">
        <f t="array" ref="G738">_xlfn.IFS('ES Data Entry'!L739=2, "Virtual", 'ES Data Entry'!L739=1, "In-person",'ES Data Entry'!L739=3, "Hybrid")</f>
        <v>#N/A</v>
      </c>
      <c r="H738" t="e" cm="1">
        <f t="array" ref="H738">_xlfn.IFS('ES Data Entry'!H739= 1, "American Indian/Alaskan Native", 'ES Data Entry'!H739= 2, "Asian", 'ES Data Entry'!H739= 3, "Native Hawaiian/Pacific Islander", 'ES Data Entry'!H739= 4, "Black/African American",'ES Data Entry'!H739= 5,  "White", 'ES Data Entry'!H739= 6, "Other", 'ES Data Entry'!H739= 7, "Two races or more", 'ES Data Entry'!H739= 8, "Unknown")</f>
        <v>#N/A</v>
      </c>
      <c r="I738" t="e" cm="1">
        <f t="array" ref="I738">_xlfn.IFS('ES Data Entry'!I739=1, "Hispanic/Latino", 'ES Data Entry'!I739=2, "Not Hispanic/Latino", 'ES Data Entry'!I739=3, "Other")</f>
        <v>#N/A</v>
      </c>
      <c r="J738" t="e" cm="1">
        <f t="array" ref="J738">_xlfn.IFS('ES Data Entry'!J739= 1, "Male", 'ES Data Entry'!J739= 2, "Female", 'ES Data Entry'!J739= 3, "Transgender Male", 'ES Data Entry'!J739= 4, "Transgender Female",'ES Data Entry'!J739= 5, "Non-binary", 'ES Data Entry'!J739= 6, "Other", 'ES Data Entry'!J739= 7, "Unknown")</f>
        <v>#N/A</v>
      </c>
      <c r="K738" s="180">
        <f>'ES Data Entry'!K739</f>
        <v>0</v>
      </c>
      <c r="L738" s="291" t="e">
        <f>'ES Data Entry'!#REF!</f>
        <v>#REF!</v>
      </c>
      <c r="M738" t="e">
        <f>'ES Raw Data'!N741</f>
        <v>#DIV/0!</v>
      </c>
      <c r="N738" t="e">
        <f>'ES Raw Data'!O741</f>
        <v>#DIV/0!</v>
      </c>
      <c r="O738" t="e">
        <f>'ES Raw Data'!P741</f>
        <v>#DIV/0!</v>
      </c>
      <c r="P738" t="e">
        <f>'ES Raw Data'!Q741</f>
        <v>#DIV/0!</v>
      </c>
      <c r="Q738" t="e">
        <f>'ES Raw Data'!R741</f>
        <v>#DIV/0!</v>
      </c>
      <c r="R738" t="e">
        <f>'ES Raw Data'!S741</f>
        <v>#DIV/0!</v>
      </c>
      <c r="S738" t="e">
        <f>'ES Raw Data'!T741</f>
        <v>#DIV/0!</v>
      </c>
      <c r="T738" t="e">
        <f>'ES Raw Data'!U741</f>
        <v>#DIV/0!</v>
      </c>
      <c r="U738" t="e">
        <f>'ES Raw Data'!V741</f>
        <v>#DIV/0!</v>
      </c>
      <c r="V738" t="e">
        <f>'ES Raw Data'!W741</f>
        <v>#DIV/0!</v>
      </c>
    </row>
    <row r="739" spans="1:22">
      <c r="A739">
        <f>'ES Data Entry'!D740</f>
        <v>0</v>
      </c>
      <c r="B739">
        <f>'ES Data Entry'!E740</f>
        <v>0</v>
      </c>
      <c r="C739">
        <f>'ES Data Entry'!F740</f>
        <v>0</v>
      </c>
      <c r="D739" s="180" t="e">
        <f>'ES Data Entry'!#REF!</f>
        <v>#REF!</v>
      </c>
      <c r="E739" t="str" cm="1">
        <f t="array" ref="E739">_xlfn.IFS('ES Data Entry'!G740=0,"Kindergarten",'ES Data Entry'!G740=1,"1st Grade",'ES Data Entry'!G740=2,"2nd Grade",'ES Data Entry'!G740=3,"3rd Grade",'ES Data Entry'!G740=4,"4th Grade",'ES Data Entry'!G740=5,"5th Grade")</f>
        <v>Kindergarten</v>
      </c>
      <c r="F739" t="e">
        <f>'ES Data Entry'!#REF!</f>
        <v>#REF!</v>
      </c>
      <c r="G739" t="e" cm="1">
        <f t="array" ref="G739">_xlfn.IFS('ES Data Entry'!L740=2, "Virtual", 'ES Data Entry'!L740=1, "In-person",'ES Data Entry'!L740=3, "Hybrid")</f>
        <v>#N/A</v>
      </c>
      <c r="H739" t="e" cm="1">
        <f t="array" ref="H739">_xlfn.IFS('ES Data Entry'!H740= 1, "American Indian/Alaskan Native", 'ES Data Entry'!H740= 2, "Asian", 'ES Data Entry'!H740= 3, "Native Hawaiian/Pacific Islander", 'ES Data Entry'!H740= 4, "Black/African American",'ES Data Entry'!H740= 5,  "White", 'ES Data Entry'!H740= 6, "Other", 'ES Data Entry'!H740= 7, "Two races or more", 'ES Data Entry'!H740= 8, "Unknown")</f>
        <v>#N/A</v>
      </c>
      <c r="I739" t="e" cm="1">
        <f t="array" ref="I739">_xlfn.IFS('ES Data Entry'!I740=1, "Hispanic/Latino", 'ES Data Entry'!I740=2, "Not Hispanic/Latino", 'ES Data Entry'!I740=3, "Other")</f>
        <v>#N/A</v>
      </c>
      <c r="J739" t="e" cm="1">
        <f t="array" ref="J739">_xlfn.IFS('ES Data Entry'!J740= 1, "Male", 'ES Data Entry'!J740= 2, "Female", 'ES Data Entry'!J740= 3, "Transgender Male", 'ES Data Entry'!J740= 4, "Transgender Female",'ES Data Entry'!J740= 5, "Non-binary", 'ES Data Entry'!J740= 6, "Other", 'ES Data Entry'!J740= 7, "Unknown")</f>
        <v>#N/A</v>
      </c>
      <c r="K739" s="180">
        <f>'ES Data Entry'!K740</f>
        <v>0</v>
      </c>
      <c r="L739" s="291" t="e">
        <f>'ES Data Entry'!#REF!</f>
        <v>#REF!</v>
      </c>
      <c r="M739" t="e">
        <f>'ES Raw Data'!N742</f>
        <v>#DIV/0!</v>
      </c>
      <c r="N739" t="e">
        <f>'ES Raw Data'!O742</f>
        <v>#DIV/0!</v>
      </c>
      <c r="O739" t="e">
        <f>'ES Raw Data'!P742</f>
        <v>#DIV/0!</v>
      </c>
      <c r="P739" t="e">
        <f>'ES Raw Data'!Q742</f>
        <v>#DIV/0!</v>
      </c>
      <c r="Q739" t="e">
        <f>'ES Raw Data'!R742</f>
        <v>#DIV/0!</v>
      </c>
      <c r="R739" t="e">
        <f>'ES Raw Data'!S742</f>
        <v>#DIV/0!</v>
      </c>
      <c r="S739" t="e">
        <f>'ES Raw Data'!T742</f>
        <v>#DIV/0!</v>
      </c>
      <c r="T739" t="e">
        <f>'ES Raw Data'!U742</f>
        <v>#DIV/0!</v>
      </c>
      <c r="U739" t="e">
        <f>'ES Raw Data'!V742</f>
        <v>#DIV/0!</v>
      </c>
      <c r="V739" t="e">
        <f>'ES Raw Data'!W742</f>
        <v>#DIV/0!</v>
      </c>
    </row>
    <row r="740" spans="1:22">
      <c r="A740">
        <f>'ES Data Entry'!D741</f>
        <v>0</v>
      </c>
      <c r="B740">
        <f>'ES Data Entry'!E741</f>
        <v>0</v>
      </c>
      <c r="C740">
        <f>'ES Data Entry'!F741</f>
        <v>0</v>
      </c>
      <c r="D740" s="180" t="e">
        <f>'ES Data Entry'!#REF!</f>
        <v>#REF!</v>
      </c>
      <c r="E740" t="str" cm="1">
        <f t="array" ref="E740">_xlfn.IFS('ES Data Entry'!G741=0,"Kindergarten",'ES Data Entry'!G741=1,"1st Grade",'ES Data Entry'!G741=2,"2nd Grade",'ES Data Entry'!G741=3,"3rd Grade",'ES Data Entry'!G741=4,"4th Grade",'ES Data Entry'!G741=5,"5th Grade")</f>
        <v>Kindergarten</v>
      </c>
      <c r="F740" t="e">
        <f>'ES Data Entry'!#REF!</f>
        <v>#REF!</v>
      </c>
      <c r="G740" t="e" cm="1">
        <f t="array" ref="G740">_xlfn.IFS('ES Data Entry'!L741=2, "Virtual", 'ES Data Entry'!L741=1, "In-person",'ES Data Entry'!L741=3, "Hybrid")</f>
        <v>#N/A</v>
      </c>
      <c r="H740" t="e" cm="1">
        <f t="array" ref="H740">_xlfn.IFS('ES Data Entry'!H741= 1, "American Indian/Alaskan Native", 'ES Data Entry'!H741= 2, "Asian", 'ES Data Entry'!H741= 3, "Native Hawaiian/Pacific Islander", 'ES Data Entry'!H741= 4, "Black/African American",'ES Data Entry'!H741= 5,  "White", 'ES Data Entry'!H741= 6, "Other", 'ES Data Entry'!H741= 7, "Two races or more", 'ES Data Entry'!H741= 8, "Unknown")</f>
        <v>#N/A</v>
      </c>
      <c r="I740" t="e" cm="1">
        <f t="array" ref="I740">_xlfn.IFS('ES Data Entry'!I741=1, "Hispanic/Latino", 'ES Data Entry'!I741=2, "Not Hispanic/Latino", 'ES Data Entry'!I741=3, "Other")</f>
        <v>#N/A</v>
      </c>
      <c r="J740" t="e" cm="1">
        <f t="array" ref="J740">_xlfn.IFS('ES Data Entry'!J741= 1, "Male", 'ES Data Entry'!J741= 2, "Female", 'ES Data Entry'!J741= 3, "Transgender Male", 'ES Data Entry'!J741= 4, "Transgender Female",'ES Data Entry'!J741= 5, "Non-binary", 'ES Data Entry'!J741= 6, "Other", 'ES Data Entry'!J741= 7, "Unknown")</f>
        <v>#N/A</v>
      </c>
      <c r="K740" s="180">
        <f>'ES Data Entry'!K741</f>
        <v>0</v>
      </c>
      <c r="L740" s="291" t="e">
        <f>'ES Data Entry'!#REF!</f>
        <v>#REF!</v>
      </c>
      <c r="M740" t="e">
        <f>'ES Raw Data'!N743</f>
        <v>#DIV/0!</v>
      </c>
      <c r="N740" t="e">
        <f>'ES Raw Data'!O743</f>
        <v>#DIV/0!</v>
      </c>
      <c r="O740" t="e">
        <f>'ES Raw Data'!P743</f>
        <v>#DIV/0!</v>
      </c>
      <c r="P740" t="e">
        <f>'ES Raw Data'!Q743</f>
        <v>#DIV/0!</v>
      </c>
      <c r="Q740" t="e">
        <f>'ES Raw Data'!R743</f>
        <v>#DIV/0!</v>
      </c>
      <c r="R740" t="e">
        <f>'ES Raw Data'!S743</f>
        <v>#DIV/0!</v>
      </c>
      <c r="S740" t="e">
        <f>'ES Raw Data'!T743</f>
        <v>#DIV/0!</v>
      </c>
      <c r="T740" t="e">
        <f>'ES Raw Data'!U743</f>
        <v>#DIV/0!</v>
      </c>
      <c r="U740" t="e">
        <f>'ES Raw Data'!V743</f>
        <v>#DIV/0!</v>
      </c>
      <c r="V740" t="e">
        <f>'ES Raw Data'!W743</f>
        <v>#DIV/0!</v>
      </c>
    </row>
    <row r="741" spans="1:22">
      <c r="A741">
        <f>'ES Data Entry'!D742</f>
        <v>0</v>
      </c>
      <c r="B741">
        <f>'ES Data Entry'!E742</f>
        <v>0</v>
      </c>
      <c r="C741">
        <f>'ES Data Entry'!F742</f>
        <v>0</v>
      </c>
      <c r="D741" s="180" t="e">
        <f>'ES Data Entry'!#REF!</f>
        <v>#REF!</v>
      </c>
      <c r="E741" t="str" cm="1">
        <f t="array" ref="E741">_xlfn.IFS('ES Data Entry'!G742=0,"Kindergarten",'ES Data Entry'!G742=1,"1st Grade",'ES Data Entry'!G742=2,"2nd Grade",'ES Data Entry'!G742=3,"3rd Grade",'ES Data Entry'!G742=4,"4th Grade",'ES Data Entry'!G742=5,"5th Grade")</f>
        <v>Kindergarten</v>
      </c>
      <c r="F741" t="e">
        <f>'ES Data Entry'!#REF!</f>
        <v>#REF!</v>
      </c>
      <c r="G741" t="e" cm="1">
        <f t="array" ref="G741">_xlfn.IFS('ES Data Entry'!L742=2, "Virtual", 'ES Data Entry'!L742=1, "In-person",'ES Data Entry'!L742=3, "Hybrid")</f>
        <v>#N/A</v>
      </c>
      <c r="H741" t="e" cm="1">
        <f t="array" ref="H741">_xlfn.IFS('ES Data Entry'!H742= 1, "American Indian/Alaskan Native", 'ES Data Entry'!H742= 2, "Asian", 'ES Data Entry'!H742= 3, "Native Hawaiian/Pacific Islander", 'ES Data Entry'!H742= 4, "Black/African American",'ES Data Entry'!H742= 5,  "White", 'ES Data Entry'!H742= 6, "Other", 'ES Data Entry'!H742= 7, "Two races or more", 'ES Data Entry'!H742= 8, "Unknown")</f>
        <v>#N/A</v>
      </c>
      <c r="I741" t="e" cm="1">
        <f t="array" ref="I741">_xlfn.IFS('ES Data Entry'!I742=1, "Hispanic/Latino", 'ES Data Entry'!I742=2, "Not Hispanic/Latino", 'ES Data Entry'!I742=3, "Other")</f>
        <v>#N/A</v>
      </c>
      <c r="J741" t="e" cm="1">
        <f t="array" ref="J741">_xlfn.IFS('ES Data Entry'!J742= 1, "Male", 'ES Data Entry'!J742= 2, "Female", 'ES Data Entry'!J742= 3, "Transgender Male", 'ES Data Entry'!J742= 4, "Transgender Female",'ES Data Entry'!J742= 5, "Non-binary", 'ES Data Entry'!J742= 6, "Other", 'ES Data Entry'!J742= 7, "Unknown")</f>
        <v>#N/A</v>
      </c>
      <c r="K741" s="180">
        <f>'ES Data Entry'!K742</f>
        <v>0</v>
      </c>
      <c r="L741" s="291" t="e">
        <f>'ES Data Entry'!#REF!</f>
        <v>#REF!</v>
      </c>
      <c r="M741" t="e">
        <f>'ES Raw Data'!N744</f>
        <v>#DIV/0!</v>
      </c>
      <c r="N741" t="e">
        <f>'ES Raw Data'!O744</f>
        <v>#DIV/0!</v>
      </c>
      <c r="O741" t="e">
        <f>'ES Raw Data'!P744</f>
        <v>#DIV/0!</v>
      </c>
      <c r="P741" t="e">
        <f>'ES Raw Data'!Q744</f>
        <v>#DIV/0!</v>
      </c>
      <c r="Q741" t="e">
        <f>'ES Raw Data'!R744</f>
        <v>#DIV/0!</v>
      </c>
      <c r="R741" t="e">
        <f>'ES Raw Data'!S744</f>
        <v>#DIV/0!</v>
      </c>
      <c r="S741" t="e">
        <f>'ES Raw Data'!T744</f>
        <v>#DIV/0!</v>
      </c>
      <c r="T741" t="e">
        <f>'ES Raw Data'!U744</f>
        <v>#DIV/0!</v>
      </c>
      <c r="U741" t="e">
        <f>'ES Raw Data'!V744</f>
        <v>#DIV/0!</v>
      </c>
      <c r="V741" t="e">
        <f>'ES Raw Data'!W744</f>
        <v>#DIV/0!</v>
      </c>
    </row>
    <row r="742" spans="1:22">
      <c r="A742">
        <f>'ES Data Entry'!D743</f>
        <v>0</v>
      </c>
      <c r="B742">
        <f>'ES Data Entry'!E743</f>
        <v>0</v>
      </c>
      <c r="C742">
        <f>'ES Data Entry'!F743</f>
        <v>0</v>
      </c>
      <c r="D742" s="180" t="e">
        <f>'ES Data Entry'!#REF!</f>
        <v>#REF!</v>
      </c>
      <c r="E742" t="str" cm="1">
        <f t="array" ref="E742">_xlfn.IFS('ES Data Entry'!G743=0,"Kindergarten",'ES Data Entry'!G743=1,"1st Grade",'ES Data Entry'!G743=2,"2nd Grade",'ES Data Entry'!G743=3,"3rd Grade",'ES Data Entry'!G743=4,"4th Grade",'ES Data Entry'!G743=5,"5th Grade")</f>
        <v>Kindergarten</v>
      </c>
      <c r="F742" t="e">
        <f>'ES Data Entry'!#REF!</f>
        <v>#REF!</v>
      </c>
      <c r="G742" t="e" cm="1">
        <f t="array" ref="G742">_xlfn.IFS('ES Data Entry'!L743=2, "Virtual", 'ES Data Entry'!L743=1, "In-person",'ES Data Entry'!L743=3, "Hybrid")</f>
        <v>#N/A</v>
      </c>
      <c r="H742" t="e" cm="1">
        <f t="array" ref="H742">_xlfn.IFS('ES Data Entry'!H743= 1, "American Indian/Alaskan Native", 'ES Data Entry'!H743= 2, "Asian", 'ES Data Entry'!H743= 3, "Native Hawaiian/Pacific Islander", 'ES Data Entry'!H743= 4, "Black/African American",'ES Data Entry'!H743= 5,  "White", 'ES Data Entry'!H743= 6, "Other", 'ES Data Entry'!H743= 7, "Two races or more", 'ES Data Entry'!H743= 8, "Unknown")</f>
        <v>#N/A</v>
      </c>
      <c r="I742" t="e" cm="1">
        <f t="array" ref="I742">_xlfn.IFS('ES Data Entry'!I743=1, "Hispanic/Latino", 'ES Data Entry'!I743=2, "Not Hispanic/Latino", 'ES Data Entry'!I743=3, "Other")</f>
        <v>#N/A</v>
      </c>
      <c r="J742" t="e" cm="1">
        <f t="array" ref="J742">_xlfn.IFS('ES Data Entry'!J743= 1, "Male", 'ES Data Entry'!J743= 2, "Female", 'ES Data Entry'!J743= 3, "Transgender Male", 'ES Data Entry'!J743= 4, "Transgender Female",'ES Data Entry'!J743= 5, "Non-binary", 'ES Data Entry'!J743= 6, "Other", 'ES Data Entry'!J743= 7, "Unknown")</f>
        <v>#N/A</v>
      </c>
      <c r="K742" s="180">
        <f>'ES Data Entry'!K743</f>
        <v>0</v>
      </c>
      <c r="L742" s="291" t="e">
        <f>'ES Data Entry'!#REF!</f>
        <v>#REF!</v>
      </c>
      <c r="M742" t="e">
        <f>'ES Raw Data'!N745</f>
        <v>#DIV/0!</v>
      </c>
      <c r="N742" t="e">
        <f>'ES Raw Data'!O745</f>
        <v>#DIV/0!</v>
      </c>
      <c r="O742" t="e">
        <f>'ES Raw Data'!P745</f>
        <v>#DIV/0!</v>
      </c>
      <c r="P742" t="e">
        <f>'ES Raw Data'!Q745</f>
        <v>#DIV/0!</v>
      </c>
      <c r="Q742" t="e">
        <f>'ES Raw Data'!R745</f>
        <v>#DIV/0!</v>
      </c>
      <c r="R742" t="e">
        <f>'ES Raw Data'!S745</f>
        <v>#DIV/0!</v>
      </c>
      <c r="S742" t="e">
        <f>'ES Raw Data'!T745</f>
        <v>#DIV/0!</v>
      </c>
      <c r="T742" t="e">
        <f>'ES Raw Data'!U745</f>
        <v>#DIV/0!</v>
      </c>
      <c r="U742" t="e">
        <f>'ES Raw Data'!V745</f>
        <v>#DIV/0!</v>
      </c>
      <c r="V742" t="e">
        <f>'ES Raw Data'!W745</f>
        <v>#DIV/0!</v>
      </c>
    </row>
    <row r="743" spans="1:22">
      <c r="A743">
        <f>'ES Data Entry'!D744</f>
        <v>0</v>
      </c>
      <c r="B743">
        <f>'ES Data Entry'!E744</f>
        <v>0</v>
      </c>
      <c r="C743">
        <f>'ES Data Entry'!F744</f>
        <v>0</v>
      </c>
      <c r="D743" s="180" t="e">
        <f>'ES Data Entry'!#REF!</f>
        <v>#REF!</v>
      </c>
      <c r="E743" t="str" cm="1">
        <f t="array" ref="E743">_xlfn.IFS('ES Data Entry'!G744=0,"Kindergarten",'ES Data Entry'!G744=1,"1st Grade",'ES Data Entry'!G744=2,"2nd Grade",'ES Data Entry'!G744=3,"3rd Grade",'ES Data Entry'!G744=4,"4th Grade",'ES Data Entry'!G744=5,"5th Grade")</f>
        <v>Kindergarten</v>
      </c>
      <c r="F743" t="e">
        <f>'ES Data Entry'!#REF!</f>
        <v>#REF!</v>
      </c>
      <c r="G743" t="e" cm="1">
        <f t="array" ref="G743">_xlfn.IFS('ES Data Entry'!L744=2, "Virtual", 'ES Data Entry'!L744=1, "In-person",'ES Data Entry'!L744=3, "Hybrid")</f>
        <v>#N/A</v>
      </c>
      <c r="H743" t="e" cm="1">
        <f t="array" ref="H743">_xlfn.IFS('ES Data Entry'!H744= 1, "American Indian/Alaskan Native", 'ES Data Entry'!H744= 2, "Asian", 'ES Data Entry'!H744= 3, "Native Hawaiian/Pacific Islander", 'ES Data Entry'!H744= 4, "Black/African American",'ES Data Entry'!H744= 5,  "White", 'ES Data Entry'!H744= 6, "Other", 'ES Data Entry'!H744= 7, "Two races or more", 'ES Data Entry'!H744= 8, "Unknown")</f>
        <v>#N/A</v>
      </c>
      <c r="I743" t="e" cm="1">
        <f t="array" ref="I743">_xlfn.IFS('ES Data Entry'!I744=1, "Hispanic/Latino", 'ES Data Entry'!I744=2, "Not Hispanic/Latino", 'ES Data Entry'!I744=3, "Other")</f>
        <v>#N/A</v>
      </c>
      <c r="J743" t="e" cm="1">
        <f t="array" ref="J743">_xlfn.IFS('ES Data Entry'!J744= 1, "Male", 'ES Data Entry'!J744= 2, "Female", 'ES Data Entry'!J744= 3, "Transgender Male", 'ES Data Entry'!J744= 4, "Transgender Female",'ES Data Entry'!J744= 5, "Non-binary", 'ES Data Entry'!J744= 6, "Other", 'ES Data Entry'!J744= 7, "Unknown")</f>
        <v>#N/A</v>
      </c>
      <c r="K743" s="180">
        <f>'ES Data Entry'!K744</f>
        <v>0</v>
      </c>
      <c r="L743" s="291" t="e">
        <f>'ES Data Entry'!#REF!</f>
        <v>#REF!</v>
      </c>
      <c r="M743" t="e">
        <f>'ES Raw Data'!N746</f>
        <v>#DIV/0!</v>
      </c>
      <c r="N743" t="e">
        <f>'ES Raw Data'!O746</f>
        <v>#DIV/0!</v>
      </c>
      <c r="O743" t="e">
        <f>'ES Raw Data'!P746</f>
        <v>#DIV/0!</v>
      </c>
      <c r="P743" t="e">
        <f>'ES Raw Data'!Q746</f>
        <v>#DIV/0!</v>
      </c>
      <c r="Q743" t="e">
        <f>'ES Raw Data'!R746</f>
        <v>#DIV/0!</v>
      </c>
      <c r="R743" t="e">
        <f>'ES Raw Data'!S746</f>
        <v>#DIV/0!</v>
      </c>
      <c r="S743" t="e">
        <f>'ES Raw Data'!T746</f>
        <v>#DIV/0!</v>
      </c>
      <c r="T743" t="e">
        <f>'ES Raw Data'!U746</f>
        <v>#DIV/0!</v>
      </c>
      <c r="U743" t="e">
        <f>'ES Raw Data'!V746</f>
        <v>#DIV/0!</v>
      </c>
      <c r="V743" t="e">
        <f>'ES Raw Data'!W746</f>
        <v>#DIV/0!</v>
      </c>
    </row>
    <row r="744" spans="1:22">
      <c r="A744">
        <f>'ES Data Entry'!D745</f>
        <v>0</v>
      </c>
      <c r="B744">
        <f>'ES Data Entry'!E745</f>
        <v>0</v>
      </c>
      <c r="C744">
        <f>'ES Data Entry'!F745</f>
        <v>0</v>
      </c>
      <c r="D744" s="180" t="e">
        <f>'ES Data Entry'!#REF!</f>
        <v>#REF!</v>
      </c>
      <c r="E744" t="str" cm="1">
        <f t="array" ref="E744">_xlfn.IFS('ES Data Entry'!G745=0,"Kindergarten",'ES Data Entry'!G745=1,"1st Grade",'ES Data Entry'!G745=2,"2nd Grade",'ES Data Entry'!G745=3,"3rd Grade",'ES Data Entry'!G745=4,"4th Grade",'ES Data Entry'!G745=5,"5th Grade")</f>
        <v>Kindergarten</v>
      </c>
      <c r="F744" t="e">
        <f>'ES Data Entry'!#REF!</f>
        <v>#REF!</v>
      </c>
      <c r="G744" t="e" cm="1">
        <f t="array" ref="G744">_xlfn.IFS('ES Data Entry'!L745=2, "Virtual", 'ES Data Entry'!L745=1, "In-person",'ES Data Entry'!L745=3, "Hybrid")</f>
        <v>#N/A</v>
      </c>
      <c r="H744" t="e" cm="1">
        <f t="array" ref="H744">_xlfn.IFS('ES Data Entry'!H745= 1, "American Indian/Alaskan Native", 'ES Data Entry'!H745= 2, "Asian", 'ES Data Entry'!H745= 3, "Native Hawaiian/Pacific Islander", 'ES Data Entry'!H745= 4, "Black/African American",'ES Data Entry'!H745= 5,  "White", 'ES Data Entry'!H745= 6, "Other", 'ES Data Entry'!H745= 7, "Two races or more", 'ES Data Entry'!H745= 8, "Unknown")</f>
        <v>#N/A</v>
      </c>
      <c r="I744" t="e" cm="1">
        <f t="array" ref="I744">_xlfn.IFS('ES Data Entry'!I745=1, "Hispanic/Latino", 'ES Data Entry'!I745=2, "Not Hispanic/Latino", 'ES Data Entry'!I745=3, "Other")</f>
        <v>#N/A</v>
      </c>
      <c r="J744" t="e" cm="1">
        <f t="array" ref="J744">_xlfn.IFS('ES Data Entry'!J745= 1, "Male", 'ES Data Entry'!J745= 2, "Female", 'ES Data Entry'!J745= 3, "Transgender Male", 'ES Data Entry'!J745= 4, "Transgender Female",'ES Data Entry'!J745= 5, "Non-binary", 'ES Data Entry'!J745= 6, "Other", 'ES Data Entry'!J745= 7, "Unknown")</f>
        <v>#N/A</v>
      </c>
      <c r="K744" s="180">
        <f>'ES Data Entry'!K745</f>
        <v>0</v>
      </c>
      <c r="L744" s="291" t="e">
        <f>'ES Data Entry'!#REF!</f>
        <v>#REF!</v>
      </c>
      <c r="M744" t="e">
        <f>'ES Raw Data'!N747</f>
        <v>#DIV/0!</v>
      </c>
      <c r="N744" t="e">
        <f>'ES Raw Data'!O747</f>
        <v>#DIV/0!</v>
      </c>
      <c r="O744" t="e">
        <f>'ES Raw Data'!P747</f>
        <v>#DIV/0!</v>
      </c>
      <c r="P744" t="e">
        <f>'ES Raw Data'!Q747</f>
        <v>#DIV/0!</v>
      </c>
      <c r="Q744" t="e">
        <f>'ES Raw Data'!R747</f>
        <v>#DIV/0!</v>
      </c>
      <c r="R744" t="e">
        <f>'ES Raw Data'!S747</f>
        <v>#DIV/0!</v>
      </c>
      <c r="S744" t="e">
        <f>'ES Raw Data'!T747</f>
        <v>#DIV/0!</v>
      </c>
      <c r="T744" t="e">
        <f>'ES Raw Data'!U747</f>
        <v>#DIV/0!</v>
      </c>
      <c r="U744" t="e">
        <f>'ES Raw Data'!V747</f>
        <v>#DIV/0!</v>
      </c>
      <c r="V744" t="e">
        <f>'ES Raw Data'!W747</f>
        <v>#DIV/0!</v>
      </c>
    </row>
    <row r="745" spans="1:22">
      <c r="A745">
        <f>'ES Data Entry'!D746</f>
        <v>0</v>
      </c>
      <c r="B745">
        <f>'ES Data Entry'!E746</f>
        <v>0</v>
      </c>
      <c r="C745">
        <f>'ES Data Entry'!F746</f>
        <v>0</v>
      </c>
      <c r="D745" s="180" t="e">
        <f>'ES Data Entry'!#REF!</f>
        <v>#REF!</v>
      </c>
      <c r="E745" t="str" cm="1">
        <f t="array" ref="E745">_xlfn.IFS('ES Data Entry'!G746=0,"Kindergarten",'ES Data Entry'!G746=1,"1st Grade",'ES Data Entry'!G746=2,"2nd Grade",'ES Data Entry'!G746=3,"3rd Grade",'ES Data Entry'!G746=4,"4th Grade",'ES Data Entry'!G746=5,"5th Grade")</f>
        <v>Kindergarten</v>
      </c>
      <c r="F745" t="e">
        <f>'ES Data Entry'!#REF!</f>
        <v>#REF!</v>
      </c>
      <c r="G745" t="e" cm="1">
        <f t="array" ref="G745">_xlfn.IFS('ES Data Entry'!L746=2, "Virtual", 'ES Data Entry'!L746=1, "In-person",'ES Data Entry'!L746=3, "Hybrid")</f>
        <v>#N/A</v>
      </c>
      <c r="H745" t="e" cm="1">
        <f t="array" ref="H745">_xlfn.IFS('ES Data Entry'!H746= 1, "American Indian/Alaskan Native", 'ES Data Entry'!H746= 2, "Asian", 'ES Data Entry'!H746= 3, "Native Hawaiian/Pacific Islander", 'ES Data Entry'!H746= 4, "Black/African American",'ES Data Entry'!H746= 5,  "White", 'ES Data Entry'!H746= 6, "Other", 'ES Data Entry'!H746= 7, "Two races or more", 'ES Data Entry'!H746= 8, "Unknown")</f>
        <v>#N/A</v>
      </c>
      <c r="I745" t="e" cm="1">
        <f t="array" ref="I745">_xlfn.IFS('ES Data Entry'!I746=1, "Hispanic/Latino", 'ES Data Entry'!I746=2, "Not Hispanic/Latino", 'ES Data Entry'!I746=3, "Other")</f>
        <v>#N/A</v>
      </c>
      <c r="J745" t="e" cm="1">
        <f t="array" ref="J745">_xlfn.IFS('ES Data Entry'!J746= 1, "Male", 'ES Data Entry'!J746= 2, "Female", 'ES Data Entry'!J746= 3, "Transgender Male", 'ES Data Entry'!J746= 4, "Transgender Female",'ES Data Entry'!J746= 5, "Non-binary", 'ES Data Entry'!J746= 6, "Other", 'ES Data Entry'!J746= 7, "Unknown")</f>
        <v>#N/A</v>
      </c>
      <c r="K745" s="180">
        <f>'ES Data Entry'!K746</f>
        <v>0</v>
      </c>
      <c r="L745" s="291" t="e">
        <f>'ES Data Entry'!#REF!</f>
        <v>#REF!</v>
      </c>
      <c r="M745" t="e">
        <f>'ES Raw Data'!N748</f>
        <v>#DIV/0!</v>
      </c>
      <c r="N745" t="e">
        <f>'ES Raw Data'!O748</f>
        <v>#DIV/0!</v>
      </c>
      <c r="O745" t="e">
        <f>'ES Raw Data'!P748</f>
        <v>#DIV/0!</v>
      </c>
      <c r="P745" t="e">
        <f>'ES Raw Data'!Q748</f>
        <v>#DIV/0!</v>
      </c>
      <c r="Q745" t="e">
        <f>'ES Raw Data'!R748</f>
        <v>#DIV/0!</v>
      </c>
      <c r="R745" t="e">
        <f>'ES Raw Data'!S748</f>
        <v>#DIV/0!</v>
      </c>
      <c r="S745" t="e">
        <f>'ES Raw Data'!T748</f>
        <v>#DIV/0!</v>
      </c>
      <c r="T745" t="e">
        <f>'ES Raw Data'!U748</f>
        <v>#DIV/0!</v>
      </c>
      <c r="U745" t="e">
        <f>'ES Raw Data'!V748</f>
        <v>#DIV/0!</v>
      </c>
      <c r="V745" t="e">
        <f>'ES Raw Data'!W748</f>
        <v>#DIV/0!</v>
      </c>
    </row>
    <row r="746" spans="1:22">
      <c r="A746">
        <f>'ES Data Entry'!D747</f>
        <v>0</v>
      </c>
      <c r="B746">
        <f>'ES Data Entry'!E747</f>
        <v>0</v>
      </c>
      <c r="C746">
        <f>'ES Data Entry'!F747</f>
        <v>0</v>
      </c>
      <c r="D746" s="180" t="e">
        <f>'ES Data Entry'!#REF!</f>
        <v>#REF!</v>
      </c>
      <c r="E746" t="str" cm="1">
        <f t="array" ref="E746">_xlfn.IFS('ES Data Entry'!G747=0,"Kindergarten",'ES Data Entry'!G747=1,"1st Grade",'ES Data Entry'!G747=2,"2nd Grade",'ES Data Entry'!G747=3,"3rd Grade",'ES Data Entry'!G747=4,"4th Grade",'ES Data Entry'!G747=5,"5th Grade")</f>
        <v>Kindergarten</v>
      </c>
      <c r="F746" t="e">
        <f>'ES Data Entry'!#REF!</f>
        <v>#REF!</v>
      </c>
      <c r="G746" t="e" cm="1">
        <f t="array" ref="G746">_xlfn.IFS('ES Data Entry'!L747=2, "Virtual", 'ES Data Entry'!L747=1, "In-person",'ES Data Entry'!L747=3, "Hybrid")</f>
        <v>#N/A</v>
      </c>
      <c r="H746" t="e" cm="1">
        <f t="array" ref="H746">_xlfn.IFS('ES Data Entry'!H747= 1, "American Indian/Alaskan Native", 'ES Data Entry'!H747= 2, "Asian", 'ES Data Entry'!H747= 3, "Native Hawaiian/Pacific Islander", 'ES Data Entry'!H747= 4, "Black/African American",'ES Data Entry'!H747= 5,  "White", 'ES Data Entry'!H747= 6, "Other", 'ES Data Entry'!H747= 7, "Two races or more", 'ES Data Entry'!H747= 8, "Unknown")</f>
        <v>#N/A</v>
      </c>
      <c r="I746" t="e" cm="1">
        <f t="array" ref="I746">_xlfn.IFS('ES Data Entry'!I747=1, "Hispanic/Latino", 'ES Data Entry'!I747=2, "Not Hispanic/Latino", 'ES Data Entry'!I747=3, "Other")</f>
        <v>#N/A</v>
      </c>
      <c r="J746" t="e" cm="1">
        <f t="array" ref="J746">_xlfn.IFS('ES Data Entry'!J747= 1, "Male", 'ES Data Entry'!J747= 2, "Female", 'ES Data Entry'!J747= 3, "Transgender Male", 'ES Data Entry'!J747= 4, "Transgender Female",'ES Data Entry'!J747= 5, "Non-binary", 'ES Data Entry'!J747= 6, "Other", 'ES Data Entry'!J747= 7, "Unknown")</f>
        <v>#N/A</v>
      </c>
      <c r="K746" s="180">
        <f>'ES Data Entry'!K747</f>
        <v>0</v>
      </c>
      <c r="L746" s="291" t="e">
        <f>'ES Data Entry'!#REF!</f>
        <v>#REF!</v>
      </c>
      <c r="M746" t="e">
        <f>'ES Raw Data'!N749</f>
        <v>#DIV/0!</v>
      </c>
      <c r="N746" t="e">
        <f>'ES Raw Data'!O749</f>
        <v>#DIV/0!</v>
      </c>
      <c r="O746" t="e">
        <f>'ES Raw Data'!P749</f>
        <v>#DIV/0!</v>
      </c>
      <c r="P746" t="e">
        <f>'ES Raw Data'!Q749</f>
        <v>#DIV/0!</v>
      </c>
      <c r="Q746" t="e">
        <f>'ES Raw Data'!R749</f>
        <v>#DIV/0!</v>
      </c>
      <c r="R746" t="e">
        <f>'ES Raw Data'!S749</f>
        <v>#DIV/0!</v>
      </c>
      <c r="S746" t="e">
        <f>'ES Raw Data'!T749</f>
        <v>#DIV/0!</v>
      </c>
      <c r="T746" t="e">
        <f>'ES Raw Data'!U749</f>
        <v>#DIV/0!</v>
      </c>
      <c r="U746" t="e">
        <f>'ES Raw Data'!V749</f>
        <v>#DIV/0!</v>
      </c>
      <c r="V746" t="e">
        <f>'ES Raw Data'!W749</f>
        <v>#DIV/0!</v>
      </c>
    </row>
    <row r="747" spans="1:22">
      <c r="A747">
        <f>'ES Data Entry'!D748</f>
        <v>0</v>
      </c>
      <c r="B747">
        <f>'ES Data Entry'!E748</f>
        <v>0</v>
      </c>
      <c r="C747">
        <f>'ES Data Entry'!F748</f>
        <v>0</v>
      </c>
      <c r="D747" s="180" t="e">
        <f>'ES Data Entry'!#REF!</f>
        <v>#REF!</v>
      </c>
      <c r="E747" t="str" cm="1">
        <f t="array" ref="E747">_xlfn.IFS('ES Data Entry'!G748=0,"Kindergarten",'ES Data Entry'!G748=1,"1st Grade",'ES Data Entry'!G748=2,"2nd Grade",'ES Data Entry'!G748=3,"3rd Grade",'ES Data Entry'!G748=4,"4th Grade",'ES Data Entry'!G748=5,"5th Grade")</f>
        <v>Kindergarten</v>
      </c>
      <c r="F747" t="e">
        <f>'ES Data Entry'!#REF!</f>
        <v>#REF!</v>
      </c>
      <c r="G747" t="e" cm="1">
        <f t="array" ref="G747">_xlfn.IFS('ES Data Entry'!L748=2, "Virtual", 'ES Data Entry'!L748=1, "In-person",'ES Data Entry'!L748=3, "Hybrid")</f>
        <v>#N/A</v>
      </c>
      <c r="H747" t="e" cm="1">
        <f t="array" ref="H747">_xlfn.IFS('ES Data Entry'!H748= 1, "American Indian/Alaskan Native", 'ES Data Entry'!H748= 2, "Asian", 'ES Data Entry'!H748= 3, "Native Hawaiian/Pacific Islander", 'ES Data Entry'!H748= 4, "Black/African American",'ES Data Entry'!H748= 5,  "White", 'ES Data Entry'!H748= 6, "Other", 'ES Data Entry'!H748= 7, "Two races or more", 'ES Data Entry'!H748= 8, "Unknown")</f>
        <v>#N/A</v>
      </c>
      <c r="I747" t="e" cm="1">
        <f t="array" ref="I747">_xlfn.IFS('ES Data Entry'!I748=1, "Hispanic/Latino", 'ES Data Entry'!I748=2, "Not Hispanic/Latino", 'ES Data Entry'!I748=3, "Other")</f>
        <v>#N/A</v>
      </c>
      <c r="J747" t="e" cm="1">
        <f t="array" ref="J747">_xlfn.IFS('ES Data Entry'!J748= 1, "Male", 'ES Data Entry'!J748= 2, "Female", 'ES Data Entry'!J748= 3, "Transgender Male", 'ES Data Entry'!J748= 4, "Transgender Female",'ES Data Entry'!J748= 5, "Non-binary", 'ES Data Entry'!J748= 6, "Other", 'ES Data Entry'!J748= 7, "Unknown")</f>
        <v>#N/A</v>
      </c>
      <c r="K747" s="180">
        <f>'ES Data Entry'!K748</f>
        <v>0</v>
      </c>
      <c r="L747" s="291" t="e">
        <f>'ES Data Entry'!#REF!</f>
        <v>#REF!</v>
      </c>
      <c r="M747" t="e">
        <f>'ES Raw Data'!N750</f>
        <v>#DIV/0!</v>
      </c>
      <c r="N747" t="e">
        <f>'ES Raw Data'!O750</f>
        <v>#DIV/0!</v>
      </c>
      <c r="O747" t="e">
        <f>'ES Raw Data'!P750</f>
        <v>#DIV/0!</v>
      </c>
      <c r="P747" t="e">
        <f>'ES Raw Data'!Q750</f>
        <v>#DIV/0!</v>
      </c>
      <c r="Q747" t="e">
        <f>'ES Raw Data'!R750</f>
        <v>#DIV/0!</v>
      </c>
      <c r="R747" t="e">
        <f>'ES Raw Data'!S750</f>
        <v>#DIV/0!</v>
      </c>
      <c r="S747" t="e">
        <f>'ES Raw Data'!T750</f>
        <v>#DIV/0!</v>
      </c>
      <c r="T747" t="e">
        <f>'ES Raw Data'!U750</f>
        <v>#DIV/0!</v>
      </c>
      <c r="U747" t="e">
        <f>'ES Raw Data'!V750</f>
        <v>#DIV/0!</v>
      </c>
      <c r="V747" t="e">
        <f>'ES Raw Data'!W750</f>
        <v>#DIV/0!</v>
      </c>
    </row>
    <row r="748" spans="1:22">
      <c r="A748">
        <f>'ES Data Entry'!D749</f>
        <v>0</v>
      </c>
      <c r="B748">
        <f>'ES Data Entry'!E749</f>
        <v>0</v>
      </c>
      <c r="C748">
        <f>'ES Data Entry'!F749</f>
        <v>0</v>
      </c>
      <c r="D748" s="180" t="e">
        <f>'ES Data Entry'!#REF!</f>
        <v>#REF!</v>
      </c>
      <c r="E748" t="str" cm="1">
        <f t="array" ref="E748">_xlfn.IFS('ES Data Entry'!G749=0,"Kindergarten",'ES Data Entry'!G749=1,"1st Grade",'ES Data Entry'!G749=2,"2nd Grade",'ES Data Entry'!G749=3,"3rd Grade",'ES Data Entry'!G749=4,"4th Grade",'ES Data Entry'!G749=5,"5th Grade")</f>
        <v>Kindergarten</v>
      </c>
      <c r="F748" t="e">
        <f>'ES Data Entry'!#REF!</f>
        <v>#REF!</v>
      </c>
      <c r="G748" t="e" cm="1">
        <f t="array" ref="G748">_xlfn.IFS('ES Data Entry'!L749=2, "Virtual", 'ES Data Entry'!L749=1, "In-person",'ES Data Entry'!L749=3, "Hybrid")</f>
        <v>#N/A</v>
      </c>
      <c r="H748" t="e" cm="1">
        <f t="array" ref="H748">_xlfn.IFS('ES Data Entry'!H749= 1, "American Indian/Alaskan Native", 'ES Data Entry'!H749= 2, "Asian", 'ES Data Entry'!H749= 3, "Native Hawaiian/Pacific Islander", 'ES Data Entry'!H749= 4, "Black/African American",'ES Data Entry'!H749= 5,  "White", 'ES Data Entry'!H749= 6, "Other", 'ES Data Entry'!H749= 7, "Two races or more", 'ES Data Entry'!H749= 8, "Unknown")</f>
        <v>#N/A</v>
      </c>
      <c r="I748" t="e" cm="1">
        <f t="array" ref="I748">_xlfn.IFS('ES Data Entry'!I749=1, "Hispanic/Latino", 'ES Data Entry'!I749=2, "Not Hispanic/Latino", 'ES Data Entry'!I749=3, "Other")</f>
        <v>#N/A</v>
      </c>
      <c r="J748" t="e" cm="1">
        <f t="array" ref="J748">_xlfn.IFS('ES Data Entry'!J749= 1, "Male", 'ES Data Entry'!J749= 2, "Female", 'ES Data Entry'!J749= 3, "Transgender Male", 'ES Data Entry'!J749= 4, "Transgender Female",'ES Data Entry'!J749= 5, "Non-binary", 'ES Data Entry'!J749= 6, "Other", 'ES Data Entry'!J749= 7, "Unknown")</f>
        <v>#N/A</v>
      </c>
      <c r="K748" s="180">
        <f>'ES Data Entry'!K749</f>
        <v>0</v>
      </c>
      <c r="L748" s="291" t="e">
        <f>'ES Data Entry'!#REF!</f>
        <v>#REF!</v>
      </c>
      <c r="M748" t="e">
        <f>'ES Raw Data'!N751</f>
        <v>#DIV/0!</v>
      </c>
      <c r="N748" t="e">
        <f>'ES Raw Data'!O751</f>
        <v>#DIV/0!</v>
      </c>
      <c r="O748" t="e">
        <f>'ES Raw Data'!P751</f>
        <v>#DIV/0!</v>
      </c>
      <c r="P748" t="e">
        <f>'ES Raw Data'!Q751</f>
        <v>#DIV/0!</v>
      </c>
      <c r="Q748" t="e">
        <f>'ES Raw Data'!R751</f>
        <v>#DIV/0!</v>
      </c>
      <c r="R748" t="e">
        <f>'ES Raw Data'!S751</f>
        <v>#DIV/0!</v>
      </c>
      <c r="S748" t="e">
        <f>'ES Raw Data'!T751</f>
        <v>#DIV/0!</v>
      </c>
      <c r="T748" t="e">
        <f>'ES Raw Data'!U751</f>
        <v>#DIV/0!</v>
      </c>
      <c r="U748" t="e">
        <f>'ES Raw Data'!V751</f>
        <v>#DIV/0!</v>
      </c>
      <c r="V748" t="e">
        <f>'ES Raw Data'!W751</f>
        <v>#DIV/0!</v>
      </c>
    </row>
    <row r="749" spans="1:22">
      <c r="A749">
        <f>'ES Data Entry'!D750</f>
        <v>0</v>
      </c>
      <c r="B749">
        <f>'ES Data Entry'!E750</f>
        <v>0</v>
      </c>
      <c r="C749">
        <f>'ES Data Entry'!F750</f>
        <v>0</v>
      </c>
      <c r="D749" s="180" t="e">
        <f>'ES Data Entry'!#REF!</f>
        <v>#REF!</v>
      </c>
      <c r="E749" t="str" cm="1">
        <f t="array" ref="E749">_xlfn.IFS('ES Data Entry'!G750=0,"Kindergarten",'ES Data Entry'!G750=1,"1st Grade",'ES Data Entry'!G750=2,"2nd Grade",'ES Data Entry'!G750=3,"3rd Grade",'ES Data Entry'!G750=4,"4th Grade",'ES Data Entry'!G750=5,"5th Grade")</f>
        <v>Kindergarten</v>
      </c>
      <c r="F749" t="e">
        <f>'ES Data Entry'!#REF!</f>
        <v>#REF!</v>
      </c>
      <c r="G749" t="e" cm="1">
        <f t="array" ref="G749">_xlfn.IFS('ES Data Entry'!L750=2, "Virtual", 'ES Data Entry'!L750=1, "In-person",'ES Data Entry'!L750=3, "Hybrid")</f>
        <v>#N/A</v>
      </c>
      <c r="H749" t="e" cm="1">
        <f t="array" ref="H749">_xlfn.IFS('ES Data Entry'!H750= 1, "American Indian/Alaskan Native", 'ES Data Entry'!H750= 2, "Asian", 'ES Data Entry'!H750= 3, "Native Hawaiian/Pacific Islander", 'ES Data Entry'!H750= 4, "Black/African American",'ES Data Entry'!H750= 5,  "White", 'ES Data Entry'!H750= 6, "Other", 'ES Data Entry'!H750= 7, "Two races or more", 'ES Data Entry'!H750= 8, "Unknown")</f>
        <v>#N/A</v>
      </c>
      <c r="I749" t="e" cm="1">
        <f t="array" ref="I749">_xlfn.IFS('ES Data Entry'!I750=1, "Hispanic/Latino", 'ES Data Entry'!I750=2, "Not Hispanic/Latino", 'ES Data Entry'!I750=3, "Other")</f>
        <v>#N/A</v>
      </c>
      <c r="J749" t="e" cm="1">
        <f t="array" ref="J749">_xlfn.IFS('ES Data Entry'!J750= 1, "Male", 'ES Data Entry'!J750= 2, "Female", 'ES Data Entry'!J750= 3, "Transgender Male", 'ES Data Entry'!J750= 4, "Transgender Female",'ES Data Entry'!J750= 5, "Non-binary", 'ES Data Entry'!J750= 6, "Other", 'ES Data Entry'!J750= 7, "Unknown")</f>
        <v>#N/A</v>
      </c>
      <c r="K749" s="180">
        <f>'ES Data Entry'!K750</f>
        <v>0</v>
      </c>
      <c r="L749" s="291" t="e">
        <f>'ES Data Entry'!#REF!</f>
        <v>#REF!</v>
      </c>
      <c r="M749" t="e">
        <f>'ES Raw Data'!N752</f>
        <v>#DIV/0!</v>
      </c>
      <c r="N749" t="e">
        <f>'ES Raw Data'!O752</f>
        <v>#DIV/0!</v>
      </c>
      <c r="O749" t="e">
        <f>'ES Raw Data'!P752</f>
        <v>#DIV/0!</v>
      </c>
      <c r="P749" t="e">
        <f>'ES Raw Data'!Q752</f>
        <v>#DIV/0!</v>
      </c>
      <c r="Q749" t="e">
        <f>'ES Raw Data'!R752</f>
        <v>#DIV/0!</v>
      </c>
      <c r="R749" t="e">
        <f>'ES Raw Data'!S752</f>
        <v>#DIV/0!</v>
      </c>
      <c r="S749" t="e">
        <f>'ES Raw Data'!T752</f>
        <v>#DIV/0!</v>
      </c>
      <c r="T749" t="e">
        <f>'ES Raw Data'!U752</f>
        <v>#DIV/0!</v>
      </c>
      <c r="U749" t="e">
        <f>'ES Raw Data'!V752</f>
        <v>#DIV/0!</v>
      </c>
      <c r="V749" t="e">
        <f>'ES Raw Data'!W752</f>
        <v>#DIV/0!</v>
      </c>
    </row>
    <row r="750" spans="1:22">
      <c r="A750">
        <f>'ES Data Entry'!D751</f>
        <v>0</v>
      </c>
      <c r="B750">
        <f>'ES Data Entry'!E751</f>
        <v>0</v>
      </c>
      <c r="C750">
        <f>'ES Data Entry'!F751</f>
        <v>0</v>
      </c>
      <c r="D750" s="180" t="e">
        <f>'ES Data Entry'!#REF!</f>
        <v>#REF!</v>
      </c>
      <c r="E750" t="str" cm="1">
        <f t="array" ref="E750">_xlfn.IFS('ES Data Entry'!G751=0,"Kindergarten",'ES Data Entry'!G751=1,"1st Grade",'ES Data Entry'!G751=2,"2nd Grade",'ES Data Entry'!G751=3,"3rd Grade",'ES Data Entry'!G751=4,"4th Grade",'ES Data Entry'!G751=5,"5th Grade")</f>
        <v>Kindergarten</v>
      </c>
      <c r="F750" t="e">
        <f>'ES Data Entry'!#REF!</f>
        <v>#REF!</v>
      </c>
      <c r="G750" t="e" cm="1">
        <f t="array" ref="G750">_xlfn.IFS('ES Data Entry'!L751=2, "Virtual", 'ES Data Entry'!L751=1, "In-person",'ES Data Entry'!L751=3, "Hybrid")</f>
        <v>#N/A</v>
      </c>
      <c r="H750" t="e" cm="1">
        <f t="array" ref="H750">_xlfn.IFS('ES Data Entry'!H751= 1, "American Indian/Alaskan Native", 'ES Data Entry'!H751= 2, "Asian", 'ES Data Entry'!H751= 3, "Native Hawaiian/Pacific Islander", 'ES Data Entry'!H751= 4, "Black/African American",'ES Data Entry'!H751= 5,  "White", 'ES Data Entry'!H751= 6, "Other", 'ES Data Entry'!H751= 7, "Two races or more", 'ES Data Entry'!H751= 8, "Unknown")</f>
        <v>#N/A</v>
      </c>
      <c r="I750" t="e" cm="1">
        <f t="array" ref="I750">_xlfn.IFS('ES Data Entry'!I751=1, "Hispanic/Latino", 'ES Data Entry'!I751=2, "Not Hispanic/Latino", 'ES Data Entry'!I751=3, "Other")</f>
        <v>#N/A</v>
      </c>
      <c r="J750" t="e" cm="1">
        <f t="array" ref="J750">_xlfn.IFS('ES Data Entry'!J751= 1, "Male", 'ES Data Entry'!J751= 2, "Female", 'ES Data Entry'!J751= 3, "Transgender Male", 'ES Data Entry'!J751= 4, "Transgender Female",'ES Data Entry'!J751= 5, "Non-binary", 'ES Data Entry'!J751= 6, "Other", 'ES Data Entry'!J751= 7, "Unknown")</f>
        <v>#N/A</v>
      </c>
      <c r="K750" s="180">
        <f>'ES Data Entry'!K751</f>
        <v>0</v>
      </c>
      <c r="L750" s="291" t="e">
        <f>'ES Data Entry'!#REF!</f>
        <v>#REF!</v>
      </c>
      <c r="M750" t="e">
        <f>'ES Raw Data'!N753</f>
        <v>#DIV/0!</v>
      </c>
      <c r="N750" t="e">
        <f>'ES Raw Data'!O753</f>
        <v>#DIV/0!</v>
      </c>
      <c r="O750" t="e">
        <f>'ES Raw Data'!P753</f>
        <v>#DIV/0!</v>
      </c>
      <c r="P750" t="e">
        <f>'ES Raw Data'!Q753</f>
        <v>#DIV/0!</v>
      </c>
      <c r="Q750" t="e">
        <f>'ES Raw Data'!R753</f>
        <v>#DIV/0!</v>
      </c>
      <c r="R750" t="e">
        <f>'ES Raw Data'!S753</f>
        <v>#DIV/0!</v>
      </c>
      <c r="S750" t="e">
        <f>'ES Raw Data'!T753</f>
        <v>#DIV/0!</v>
      </c>
      <c r="T750" t="e">
        <f>'ES Raw Data'!U753</f>
        <v>#DIV/0!</v>
      </c>
      <c r="U750" t="e">
        <f>'ES Raw Data'!V753</f>
        <v>#DIV/0!</v>
      </c>
      <c r="V750" t="e">
        <f>'ES Raw Data'!W753</f>
        <v>#DIV/0!</v>
      </c>
    </row>
    <row r="751" spans="1:22">
      <c r="A751">
        <f>'ES Data Entry'!D752</f>
        <v>0</v>
      </c>
      <c r="B751">
        <f>'ES Data Entry'!E752</f>
        <v>0</v>
      </c>
      <c r="C751">
        <f>'ES Data Entry'!F752</f>
        <v>0</v>
      </c>
      <c r="D751" s="180" t="e">
        <f>'ES Data Entry'!#REF!</f>
        <v>#REF!</v>
      </c>
      <c r="E751" t="str" cm="1">
        <f t="array" ref="E751">_xlfn.IFS('ES Data Entry'!G752=0,"Kindergarten",'ES Data Entry'!G752=1,"1st Grade",'ES Data Entry'!G752=2,"2nd Grade",'ES Data Entry'!G752=3,"3rd Grade",'ES Data Entry'!G752=4,"4th Grade",'ES Data Entry'!G752=5,"5th Grade")</f>
        <v>Kindergarten</v>
      </c>
      <c r="F751" t="e">
        <f>'ES Data Entry'!#REF!</f>
        <v>#REF!</v>
      </c>
      <c r="G751" t="e" cm="1">
        <f t="array" ref="G751">_xlfn.IFS('ES Data Entry'!L752=2, "Virtual", 'ES Data Entry'!L752=1, "In-person",'ES Data Entry'!L752=3, "Hybrid")</f>
        <v>#N/A</v>
      </c>
      <c r="H751" t="e" cm="1">
        <f t="array" ref="H751">_xlfn.IFS('ES Data Entry'!H752= 1, "American Indian/Alaskan Native", 'ES Data Entry'!H752= 2, "Asian", 'ES Data Entry'!H752= 3, "Native Hawaiian/Pacific Islander", 'ES Data Entry'!H752= 4, "Black/African American",'ES Data Entry'!H752= 5,  "White", 'ES Data Entry'!H752= 6, "Other", 'ES Data Entry'!H752= 7, "Two races or more", 'ES Data Entry'!H752= 8, "Unknown")</f>
        <v>#N/A</v>
      </c>
      <c r="I751" t="e" cm="1">
        <f t="array" ref="I751">_xlfn.IFS('ES Data Entry'!I752=1, "Hispanic/Latino", 'ES Data Entry'!I752=2, "Not Hispanic/Latino", 'ES Data Entry'!I752=3, "Other")</f>
        <v>#N/A</v>
      </c>
      <c r="J751" t="e" cm="1">
        <f t="array" ref="J751">_xlfn.IFS('ES Data Entry'!J752= 1, "Male", 'ES Data Entry'!J752= 2, "Female", 'ES Data Entry'!J752= 3, "Transgender Male", 'ES Data Entry'!J752= 4, "Transgender Female",'ES Data Entry'!J752= 5, "Non-binary", 'ES Data Entry'!J752= 6, "Other", 'ES Data Entry'!J752= 7, "Unknown")</f>
        <v>#N/A</v>
      </c>
      <c r="K751" s="180">
        <f>'ES Data Entry'!K752</f>
        <v>0</v>
      </c>
      <c r="L751" s="291" t="e">
        <f>'ES Data Entry'!#REF!</f>
        <v>#REF!</v>
      </c>
      <c r="M751" t="e">
        <f>'ES Raw Data'!N754</f>
        <v>#DIV/0!</v>
      </c>
      <c r="N751" t="e">
        <f>'ES Raw Data'!O754</f>
        <v>#DIV/0!</v>
      </c>
      <c r="O751" t="e">
        <f>'ES Raw Data'!P754</f>
        <v>#DIV/0!</v>
      </c>
      <c r="P751" t="e">
        <f>'ES Raw Data'!Q754</f>
        <v>#DIV/0!</v>
      </c>
      <c r="Q751" t="e">
        <f>'ES Raw Data'!R754</f>
        <v>#DIV/0!</v>
      </c>
      <c r="R751" t="e">
        <f>'ES Raw Data'!S754</f>
        <v>#DIV/0!</v>
      </c>
      <c r="S751" t="e">
        <f>'ES Raw Data'!T754</f>
        <v>#DIV/0!</v>
      </c>
      <c r="T751" t="e">
        <f>'ES Raw Data'!U754</f>
        <v>#DIV/0!</v>
      </c>
      <c r="U751" t="e">
        <f>'ES Raw Data'!V754</f>
        <v>#DIV/0!</v>
      </c>
      <c r="V751" t="e">
        <f>'ES Raw Data'!W754</f>
        <v>#DIV/0!</v>
      </c>
    </row>
    <row r="752" spans="1:22">
      <c r="A752">
        <f>'ES Data Entry'!D753</f>
        <v>0</v>
      </c>
      <c r="B752">
        <f>'ES Data Entry'!E753</f>
        <v>0</v>
      </c>
      <c r="C752">
        <f>'ES Data Entry'!F753</f>
        <v>0</v>
      </c>
      <c r="D752" s="180" t="e">
        <f>'ES Data Entry'!#REF!</f>
        <v>#REF!</v>
      </c>
      <c r="E752" t="str" cm="1">
        <f t="array" ref="E752">_xlfn.IFS('ES Data Entry'!G753=0,"Kindergarten",'ES Data Entry'!G753=1,"1st Grade",'ES Data Entry'!G753=2,"2nd Grade",'ES Data Entry'!G753=3,"3rd Grade",'ES Data Entry'!G753=4,"4th Grade",'ES Data Entry'!G753=5,"5th Grade")</f>
        <v>Kindergarten</v>
      </c>
      <c r="F752" t="e">
        <f>'ES Data Entry'!#REF!</f>
        <v>#REF!</v>
      </c>
      <c r="G752" t="e" cm="1">
        <f t="array" ref="G752">_xlfn.IFS('ES Data Entry'!L753=2, "Virtual", 'ES Data Entry'!L753=1, "In-person",'ES Data Entry'!L753=3, "Hybrid")</f>
        <v>#N/A</v>
      </c>
      <c r="H752" t="e" cm="1">
        <f t="array" ref="H752">_xlfn.IFS('ES Data Entry'!H753= 1, "American Indian/Alaskan Native", 'ES Data Entry'!H753= 2, "Asian", 'ES Data Entry'!H753= 3, "Native Hawaiian/Pacific Islander", 'ES Data Entry'!H753= 4, "Black/African American",'ES Data Entry'!H753= 5,  "White", 'ES Data Entry'!H753= 6, "Other", 'ES Data Entry'!H753= 7, "Two races or more", 'ES Data Entry'!H753= 8, "Unknown")</f>
        <v>#N/A</v>
      </c>
      <c r="I752" t="e" cm="1">
        <f t="array" ref="I752">_xlfn.IFS('ES Data Entry'!I753=1, "Hispanic/Latino", 'ES Data Entry'!I753=2, "Not Hispanic/Latino", 'ES Data Entry'!I753=3, "Other")</f>
        <v>#N/A</v>
      </c>
      <c r="J752" t="e" cm="1">
        <f t="array" ref="J752">_xlfn.IFS('ES Data Entry'!J753= 1, "Male", 'ES Data Entry'!J753= 2, "Female", 'ES Data Entry'!J753= 3, "Transgender Male", 'ES Data Entry'!J753= 4, "Transgender Female",'ES Data Entry'!J753= 5, "Non-binary", 'ES Data Entry'!J753= 6, "Other", 'ES Data Entry'!J753= 7, "Unknown")</f>
        <v>#N/A</v>
      </c>
      <c r="K752" s="180">
        <f>'ES Data Entry'!K753</f>
        <v>0</v>
      </c>
      <c r="L752" s="291" t="e">
        <f>'ES Data Entry'!#REF!</f>
        <v>#REF!</v>
      </c>
      <c r="M752" t="e">
        <f>'ES Raw Data'!N755</f>
        <v>#DIV/0!</v>
      </c>
      <c r="N752" t="e">
        <f>'ES Raw Data'!O755</f>
        <v>#DIV/0!</v>
      </c>
      <c r="O752" t="e">
        <f>'ES Raw Data'!P755</f>
        <v>#DIV/0!</v>
      </c>
      <c r="P752" t="e">
        <f>'ES Raw Data'!Q755</f>
        <v>#DIV/0!</v>
      </c>
      <c r="Q752" t="e">
        <f>'ES Raw Data'!R755</f>
        <v>#DIV/0!</v>
      </c>
      <c r="R752" t="e">
        <f>'ES Raw Data'!S755</f>
        <v>#DIV/0!</v>
      </c>
      <c r="S752" t="e">
        <f>'ES Raw Data'!T755</f>
        <v>#DIV/0!</v>
      </c>
      <c r="T752" t="e">
        <f>'ES Raw Data'!U755</f>
        <v>#DIV/0!</v>
      </c>
      <c r="U752" t="e">
        <f>'ES Raw Data'!V755</f>
        <v>#DIV/0!</v>
      </c>
      <c r="V752" t="e">
        <f>'ES Raw Data'!W755</f>
        <v>#DIV/0!</v>
      </c>
    </row>
    <row r="753" spans="1:22">
      <c r="A753">
        <f>'ES Data Entry'!D754</f>
        <v>0</v>
      </c>
      <c r="B753">
        <f>'ES Data Entry'!E754</f>
        <v>0</v>
      </c>
      <c r="C753">
        <f>'ES Data Entry'!F754</f>
        <v>0</v>
      </c>
      <c r="D753" s="180" t="e">
        <f>'ES Data Entry'!#REF!</f>
        <v>#REF!</v>
      </c>
      <c r="E753" t="str" cm="1">
        <f t="array" ref="E753">_xlfn.IFS('ES Data Entry'!G754=0,"Kindergarten",'ES Data Entry'!G754=1,"1st Grade",'ES Data Entry'!G754=2,"2nd Grade",'ES Data Entry'!G754=3,"3rd Grade",'ES Data Entry'!G754=4,"4th Grade",'ES Data Entry'!G754=5,"5th Grade")</f>
        <v>Kindergarten</v>
      </c>
      <c r="F753" t="e">
        <f>'ES Data Entry'!#REF!</f>
        <v>#REF!</v>
      </c>
      <c r="G753" t="e" cm="1">
        <f t="array" ref="G753">_xlfn.IFS('ES Data Entry'!L754=2, "Virtual", 'ES Data Entry'!L754=1, "In-person",'ES Data Entry'!L754=3, "Hybrid")</f>
        <v>#N/A</v>
      </c>
      <c r="H753" t="e" cm="1">
        <f t="array" ref="H753">_xlfn.IFS('ES Data Entry'!H754= 1, "American Indian/Alaskan Native", 'ES Data Entry'!H754= 2, "Asian", 'ES Data Entry'!H754= 3, "Native Hawaiian/Pacific Islander", 'ES Data Entry'!H754= 4, "Black/African American",'ES Data Entry'!H754= 5,  "White", 'ES Data Entry'!H754= 6, "Other", 'ES Data Entry'!H754= 7, "Two races or more", 'ES Data Entry'!H754= 8, "Unknown")</f>
        <v>#N/A</v>
      </c>
      <c r="I753" t="e" cm="1">
        <f t="array" ref="I753">_xlfn.IFS('ES Data Entry'!I754=1, "Hispanic/Latino", 'ES Data Entry'!I754=2, "Not Hispanic/Latino", 'ES Data Entry'!I754=3, "Other")</f>
        <v>#N/A</v>
      </c>
      <c r="J753" t="e" cm="1">
        <f t="array" ref="J753">_xlfn.IFS('ES Data Entry'!J754= 1, "Male", 'ES Data Entry'!J754= 2, "Female", 'ES Data Entry'!J754= 3, "Transgender Male", 'ES Data Entry'!J754= 4, "Transgender Female",'ES Data Entry'!J754= 5, "Non-binary", 'ES Data Entry'!J754= 6, "Other", 'ES Data Entry'!J754= 7, "Unknown")</f>
        <v>#N/A</v>
      </c>
      <c r="K753" s="180">
        <f>'ES Data Entry'!K754</f>
        <v>0</v>
      </c>
      <c r="L753" s="291" t="e">
        <f>'ES Data Entry'!#REF!</f>
        <v>#REF!</v>
      </c>
      <c r="M753" t="e">
        <f>'ES Raw Data'!N756</f>
        <v>#DIV/0!</v>
      </c>
      <c r="N753" t="e">
        <f>'ES Raw Data'!O756</f>
        <v>#DIV/0!</v>
      </c>
      <c r="O753" t="e">
        <f>'ES Raw Data'!P756</f>
        <v>#DIV/0!</v>
      </c>
      <c r="P753" t="e">
        <f>'ES Raw Data'!Q756</f>
        <v>#DIV/0!</v>
      </c>
      <c r="Q753" t="e">
        <f>'ES Raw Data'!R756</f>
        <v>#DIV/0!</v>
      </c>
      <c r="R753" t="e">
        <f>'ES Raw Data'!S756</f>
        <v>#DIV/0!</v>
      </c>
      <c r="S753" t="e">
        <f>'ES Raw Data'!T756</f>
        <v>#DIV/0!</v>
      </c>
      <c r="T753" t="e">
        <f>'ES Raw Data'!U756</f>
        <v>#DIV/0!</v>
      </c>
      <c r="U753" t="e">
        <f>'ES Raw Data'!V756</f>
        <v>#DIV/0!</v>
      </c>
      <c r="V753" t="e">
        <f>'ES Raw Data'!W756</f>
        <v>#DIV/0!</v>
      </c>
    </row>
    <row r="754" spans="1:22">
      <c r="A754">
        <f>'ES Data Entry'!D755</f>
        <v>0</v>
      </c>
      <c r="B754">
        <f>'ES Data Entry'!E755</f>
        <v>0</v>
      </c>
      <c r="C754">
        <f>'ES Data Entry'!F755</f>
        <v>0</v>
      </c>
      <c r="D754" s="180" t="e">
        <f>'ES Data Entry'!#REF!</f>
        <v>#REF!</v>
      </c>
      <c r="E754" t="str" cm="1">
        <f t="array" ref="E754">_xlfn.IFS('ES Data Entry'!G755=0,"Kindergarten",'ES Data Entry'!G755=1,"1st Grade",'ES Data Entry'!G755=2,"2nd Grade",'ES Data Entry'!G755=3,"3rd Grade",'ES Data Entry'!G755=4,"4th Grade",'ES Data Entry'!G755=5,"5th Grade")</f>
        <v>Kindergarten</v>
      </c>
      <c r="F754" t="e">
        <f>'ES Data Entry'!#REF!</f>
        <v>#REF!</v>
      </c>
      <c r="G754" t="e" cm="1">
        <f t="array" ref="G754">_xlfn.IFS('ES Data Entry'!L755=2, "Virtual", 'ES Data Entry'!L755=1, "In-person",'ES Data Entry'!L755=3, "Hybrid")</f>
        <v>#N/A</v>
      </c>
      <c r="H754" t="e" cm="1">
        <f t="array" ref="H754">_xlfn.IFS('ES Data Entry'!H755= 1, "American Indian/Alaskan Native", 'ES Data Entry'!H755= 2, "Asian", 'ES Data Entry'!H755= 3, "Native Hawaiian/Pacific Islander", 'ES Data Entry'!H755= 4, "Black/African American",'ES Data Entry'!H755= 5,  "White", 'ES Data Entry'!H755= 6, "Other", 'ES Data Entry'!H755= 7, "Two races or more", 'ES Data Entry'!H755= 8, "Unknown")</f>
        <v>#N/A</v>
      </c>
      <c r="I754" t="e" cm="1">
        <f t="array" ref="I754">_xlfn.IFS('ES Data Entry'!I755=1, "Hispanic/Latino", 'ES Data Entry'!I755=2, "Not Hispanic/Latino", 'ES Data Entry'!I755=3, "Other")</f>
        <v>#N/A</v>
      </c>
      <c r="J754" t="e" cm="1">
        <f t="array" ref="J754">_xlfn.IFS('ES Data Entry'!J755= 1, "Male", 'ES Data Entry'!J755= 2, "Female", 'ES Data Entry'!J755= 3, "Transgender Male", 'ES Data Entry'!J755= 4, "Transgender Female",'ES Data Entry'!J755= 5, "Non-binary", 'ES Data Entry'!J755= 6, "Other", 'ES Data Entry'!J755= 7, "Unknown")</f>
        <v>#N/A</v>
      </c>
      <c r="K754" s="180">
        <f>'ES Data Entry'!K755</f>
        <v>0</v>
      </c>
      <c r="L754" s="291" t="e">
        <f>'ES Data Entry'!#REF!</f>
        <v>#REF!</v>
      </c>
      <c r="M754" t="e">
        <f>'ES Raw Data'!N757</f>
        <v>#DIV/0!</v>
      </c>
      <c r="N754" t="e">
        <f>'ES Raw Data'!O757</f>
        <v>#DIV/0!</v>
      </c>
      <c r="O754" t="e">
        <f>'ES Raw Data'!P757</f>
        <v>#DIV/0!</v>
      </c>
      <c r="P754" t="e">
        <f>'ES Raw Data'!Q757</f>
        <v>#DIV/0!</v>
      </c>
      <c r="Q754" t="e">
        <f>'ES Raw Data'!R757</f>
        <v>#DIV/0!</v>
      </c>
      <c r="R754" t="e">
        <f>'ES Raw Data'!S757</f>
        <v>#DIV/0!</v>
      </c>
      <c r="S754" t="e">
        <f>'ES Raw Data'!T757</f>
        <v>#DIV/0!</v>
      </c>
      <c r="T754" t="e">
        <f>'ES Raw Data'!U757</f>
        <v>#DIV/0!</v>
      </c>
      <c r="U754" t="e">
        <f>'ES Raw Data'!V757</f>
        <v>#DIV/0!</v>
      </c>
      <c r="V754" t="e">
        <f>'ES Raw Data'!W757</f>
        <v>#DIV/0!</v>
      </c>
    </row>
    <row r="755" spans="1:22">
      <c r="A755">
        <f>'ES Data Entry'!D756</f>
        <v>0</v>
      </c>
      <c r="B755">
        <f>'ES Data Entry'!E756</f>
        <v>0</v>
      </c>
      <c r="C755">
        <f>'ES Data Entry'!F756</f>
        <v>0</v>
      </c>
      <c r="D755" s="180" t="e">
        <f>'ES Data Entry'!#REF!</f>
        <v>#REF!</v>
      </c>
      <c r="E755" t="str" cm="1">
        <f t="array" ref="E755">_xlfn.IFS('ES Data Entry'!G756=0,"Kindergarten",'ES Data Entry'!G756=1,"1st Grade",'ES Data Entry'!G756=2,"2nd Grade",'ES Data Entry'!G756=3,"3rd Grade",'ES Data Entry'!G756=4,"4th Grade",'ES Data Entry'!G756=5,"5th Grade")</f>
        <v>Kindergarten</v>
      </c>
      <c r="F755" t="e">
        <f>'ES Data Entry'!#REF!</f>
        <v>#REF!</v>
      </c>
      <c r="G755" t="e" cm="1">
        <f t="array" ref="G755">_xlfn.IFS('ES Data Entry'!L756=2, "Virtual", 'ES Data Entry'!L756=1, "In-person",'ES Data Entry'!L756=3, "Hybrid")</f>
        <v>#N/A</v>
      </c>
      <c r="H755" t="e" cm="1">
        <f t="array" ref="H755">_xlfn.IFS('ES Data Entry'!H756= 1, "American Indian/Alaskan Native", 'ES Data Entry'!H756= 2, "Asian", 'ES Data Entry'!H756= 3, "Native Hawaiian/Pacific Islander", 'ES Data Entry'!H756= 4, "Black/African American",'ES Data Entry'!H756= 5,  "White", 'ES Data Entry'!H756= 6, "Other", 'ES Data Entry'!H756= 7, "Two races or more", 'ES Data Entry'!H756= 8, "Unknown")</f>
        <v>#N/A</v>
      </c>
      <c r="I755" t="e" cm="1">
        <f t="array" ref="I755">_xlfn.IFS('ES Data Entry'!I756=1, "Hispanic/Latino", 'ES Data Entry'!I756=2, "Not Hispanic/Latino", 'ES Data Entry'!I756=3, "Other")</f>
        <v>#N/A</v>
      </c>
      <c r="J755" t="e" cm="1">
        <f t="array" ref="J755">_xlfn.IFS('ES Data Entry'!J756= 1, "Male", 'ES Data Entry'!J756= 2, "Female", 'ES Data Entry'!J756= 3, "Transgender Male", 'ES Data Entry'!J756= 4, "Transgender Female",'ES Data Entry'!J756= 5, "Non-binary", 'ES Data Entry'!J756= 6, "Other", 'ES Data Entry'!J756= 7, "Unknown")</f>
        <v>#N/A</v>
      </c>
      <c r="K755" s="180">
        <f>'ES Data Entry'!K756</f>
        <v>0</v>
      </c>
      <c r="L755" s="291" t="e">
        <f>'ES Data Entry'!#REF!</f>
        <v>#REF!</v>
      </c>
      <c r="M755" t="e">
        <f>'ES Raw Data'!N758</f>
        <v>#DIV/0!</v>
      </c>
      <c r="N755" t="e">
        <f>'ES Raw Data'!O758</f>
        <v>#DIV/0!</v>
      </c>
      <c r="O755" t="e">
        <f>'ES Raw Data'!P758</f>
        <v>#DIV/0!</v>
      </c>
      <c r="P755" t="e">
        <f>'ES Raw Data'!Q758</f>
        <v>#DIV/0!</v>
      </c>
      <c r="Q755" t="e">
        <f>'ES Raw Data'!R758</f>
        <v>#DIV/0!</v>
      </c>
      <c r="R755" t="e">
        <f>'ES Raw Data'!S758</f>
        <v>#DIV/0!</v>
      </c>
      <c r="S755" t="e">
        <f>'ES Raw Data'!T758</f>
        <v>#DIV/0!</v>
      </c>
      <c r="T755" t="e">
        <f>'ES Raw Data'!U758</f>
        <v>#DIV/0!</v>
      </c>
      <c r="U755" t="e">
        <f>'ES Raw Data'!V758</f>
        <v>#DIV/0!</v>
      </c>
      <c r="V755" t="e">
        <f>'ES Raw Data'!W758</f>
        <v>#DIV/0!</v>
      </c>
    </row>
    <row r="756" spans="1:22">
      <c r="A756">
        <f>'ES Data Entry'!D757</f>
        <v>0</v>
      </c>
      <c r="B756">
        <f>'ES Data Entry'!E757</f>
        <v>0</v>
      </c>
      <c r="C756">
        <f>'ES Data Entry'!F757</f>
        <v>0</v>
      </c>
      <c r="D756" s="180" t="e">
        <f>'ES Data Entry'!#REF!</f>
        <v>#REF!</v>
      </c>
      <c r="E756" t="str" cm="1">
        <f t="array" ref="E756">_xlfn.IFS('ES Data Entry'!G757=0,"Kindergarten",'ES Data Entry'!G757=1,"1st Grade",'ES Data Entry'!G757=2,"2nd Grade",'ES Data Entry'!G757=3,"3rd Grade",'ES Data Entry'!G757=4,"4th Grade",'ES Data Entry'!G757=5,"5th Grade")</f>
        <v>Kindergarten</v>
      </c>
      <c r="F756" t="e">
        <f>'ES Data Entry'!#REF!</f>
        <v>#REF!</v>
      </c>
      <c r="G756" t="e" cm="1">
        <f t="array" ref="G756">_xlfn.IFS('ES Data Entry'!L757=2, "Virtual", 'ES Data Entry'!L757=1, "In-person",'ES Data Entry'!L757=3, "Hybrid")</f>
        <v>#N/A</v>
      </c>
      <c r="H756" t="e" cm="1">
        <f t="array" ref="H756">_xlfn.IFS('ES Data Entry'!H757= 1, "American Indian/Alaskan Native", 'ES Data Entry'!H757= 2, "Asian", 'ES Data Entry'!H757= 3, "Native Hawaiian/Pacific Islander", 'ES Data Entry'!H757= 4, "Black/African American",'ES Data Entry'!H757= 5,  "White", 'ES Data Entry'!H757= 6, "Other", 'ES Data Entry'!H757= 7, "Two races or more", 'ES Data Entry'!H757= 8, "Unknown")</f>
        <v>#N/A</v>
      </c>
      <c r="I756" t="e" cm="1">
        <f t="array" ref="I756">_xlfn.IFS('ES Data Entry'!I757=1, "Hispanic/Latino", 'ES Data Entry'!I757=2, "Not Hispanic/Latino", 'ES Data Entry'!I757=3, "Other")</f>
        <v>#N/A</v>
      </c>
      <c r="J756" t="e" cm="1">
        <f t="array" ref="J756">_xlfn.IFS('ES Data Entry'!J757= 1, "Male", 'ES Data Entry'!J757= 2, "Female", 'ES Data Entry'!J757= 3, "Transgender Male", 'ES Data Entry'!J757= 4, "Transgender Female",'ES Data Entry'!J757= 5, "Non-binary", 'ES Data Entry'!J757= 6, "Other", 'ES Data Entry'!J757= 7, "Unknown")</f>
        <v>#N/A</v>
      </c>
      <c r="K756" s="180">
        <f>'ES Data Entry'!K757</f>
        <v>0</v>
      </c>
      <c r="L756" s="291" t="e">
        <f>'ES Data Entry'!#REF!</f>
        <v>#REF!</v>
      </c>
      <c r="M756" t="e">
        <f>'ES Raw Data'!N759</f>
        <v>#DIV/0!</v>
      </c>
      <c r="N756" t="e">
        <f>'ES Raw Data'!O759</f>
        <v>#DIV/0!</v>
      </c>
      <c r="O756" t="e">
        <f>'ES Raw Data'!P759</f>
        <v>#DIV/0!</v>
      </c>
      <c r="P756" t="e">
        <f>'ES Raw Data'!Q759</f>
        <v>#DIV/0!</v>
      </c>
      <c r="Q756" t="e">
        <f>'ES Raw Data'!R759</f>
        <v>#DIV/0!</v>
      </c>
      <c r="R756" t="e">
        <f>'ES Raw Data'!S759</f>
        <v>#DIV/0!</v>
      </c>
      <c r="S756" t="e">
        <f>'ES Raw Data'!T759</f>
        <v>#DIV/0!</v>
      </c>
      <c r="T756" t="e">
        <f>'ES Raw Data'!U759</f>
        <v>#DIV/0!</v>
      </c>
      <c r="U756" t="e">
        <f>'ES Raw Data'!V759</f>
        <v>#DIV/0!</v>
      </c>
      <c r="V756" t="e">
        <f>'ES Raw Data'!W759</f>
        <v>#DIV/0!</v>
      </c>
    </row>
    <row r="757" spans="1:22">
      <c r="A757">
        <f>'ES Data Entry'!D758</f>
        <v>0</v>
      </c>
      <c r="B757">
        <f>'ES Data Entry'!E758</f>
        <v>0</v>
      </c>
      <c r="C757">
        <f>'ES Data Entry'!F758</f>
        <v>0</v>
      </c>
      <c r="D757" s="180" t="e">
        <f>'ES Data Entry'!#REF!</f>
        <v>#REF!</v>
      </c>
      <c r="E757" t="str" cm="1">
        <f t="array" ref="E757">_xlfn.IFS('ES Data Entry'!G758=0,"Kindergarten",'ES Data Entry'!G758=1,"1st Grade",'ES Data Entry'!G758=2,"2nd Grade",'ES Data Entry'!G758=3,"3rd Grade",'ES Data Entry'!G758=4,"4th Grade",'ES Data Entry'!G758=5,"5th Grade")</f>
        <v>Kindergarten</v>
      </c>
      <c r="F757" t="e">
        <f>'ES Data Entry'!#REF!</f>
        <v>#REF!</v>
      </c>
      <c r="G757" t="e" cm="1">
        <f t="array" ref="G757">_xlfn.IFS('ES Data Entry'!L758=2, "Virtual", 'ES Data Entry'!L758=1, "In-person",'ES Data Entry'!L758=3, "Hybrid")</f>
        <v>#N/A</v>
      </c>
      <c r="H757" t="e" cm="1">
        <f t="array" ref="H757">_xlfn.IFS('ES Data Entry'!H758= 1, "American Indian/Alaskan Native", 'ES Data Entry'!H758= 2, "Asian", 'ES Data Entry'!H758= 3, "Native Hawaiian/Pacific Islander", 'ES Data Entry'!H758= 4, "Black/African American",'ES Data Entry'!H758= 5,  "White", 'ES Data Entry'!H758= 6, "Other", 'ES Data Entry'!H758= 7, "Two races or more", 'ES Data Entry'!H758= 8, "Unknown")</f>
        <v>#N/A</v>
      </c>
      <c r="I757" t="e" cm="1">
        <f t="array" ref="I757">_xlfn.IFS('ES Data Entry'!I758=1, "Hispanic/Latino", 'ES Data Entry'!I758=2, "Not Hispanic/Latino", 'ES Data Entry'!I758=3, "Other")</f>
        <v>#N/A</v>
      </c>
      <c r="J757" t="e" cm="1">
        <f t="array" ref="J757">_xlfn.IFS('ES Data Entry'!J758= 1, "Male", 'ES Data Entry'!J758= 2, "Female", 'ES Data Entry'!J758= 3, "Transgender Male", 'ES Data Entry'!J758= 4, "Transgender Female",'ES Data Entry'!J758= 5, "Non-binary", 'ES Data Entry'!J758= 6, "Other", 'ES Data Entry'!J758= 7, "Unknown")</f>
        <v>#N/A</v>
      </c>
      <c r="K757" s="180">
        <f>'ES Data Entry'!K758</f>
        <v>0</v>
      </c>
      <c r="L757" s="291" t="e">
        <f>'ES Data Entry'!#REF!</f>
        <v>#REF!</v>
      </c>
      <c r="M757" t="e">
        <f>'ES Raw Data'!N760</f>
        <v>#DIV/0!</v>
      </c>
      <c r="N757" t="e">
        <f>'ES Raw Data'!O760</f>
        <v>#DIV/0!</v>
      </c>
      <c r="O757" t="e">
        <f>'ES Raw Data'!P760</f>
        <v>#DIV/0!</v>
      </c>
      <c r="P757" t="e">
        <f>'ES Raw Data'!Q760</f>
        <v>#DIV/0!</v>
      </c>
      <c r="Q757" t="e">
        <f>'ES Raw Data'!R760</f>
        <v>#DIV/0!</v>
      </c>
      <c r="R757" t="e">
        <f>'ES Raw Data'!S760</f>
        <v>#DIV/0!</v>
      </c>
      <c r="S757" t="e">
        <f>'ES Raw Data'!T760</f>
        <v>#DIV/0!</v>
      </c>
      <c r="T757" t="e">
        <f>'ES Raw Data'!U760</f>
        <v>#DIV/0!</v>
      </c>
      <c r="U757" t="e">
        <f>'ES Raw Data'!V760</f>
        <v>#DIV/0!</v>
      </c>
      <c r="V757" t="e">
        <f>'ES Raw Data'!W760</f>
        <v>#DIV/0!</v>
      </c>
    </row>
    <row r="758" spans="1:22">
      <c r="A758">
        <f>'ES Data Entry'!D759</f>
        <v>0</v>
      </c>
      <c r="B758">
        <f>'ES Data Entry'!E759</f>
        <v>0</v>
      </c>
      <c r="C758">
        <f>'ES Data Entry'!F759</f>
        <v>0</v>
      </c>
      <c r="D758" s="180" t="e">
        <f>'ES Data Entry'!#REF!</f>
        <v>#REF!</v>
      </c>
      <c r="E758" t="str" cm="1">
        <f t="array" ref="E758">_xlfn.IFS('ES Data Entry'!G759=0,"Kindergarten",'ES Data Entry'!G759=1,"1st Grade",'ES Data Entry'!G759=2,"2nd Grade",'ES Data Entry'!G759=3,"3rd Grade",'ES Data Entry'!G759=4,"4th Grade",'ES Data Entry'!G759=5,"5th Grade")</f>
        <v>Kindergarten</v>
      </c>
      <c r="F758" t="e">
        <f>'ES Data Entry'!#REF!</f>
        <v>#REF!</v>
      </c>
      <c r="G758" t="e" cm="1">
        <f t="array" ref="G758">_xlfn.IFS('ES Data Entry'!L759=2, "Virtual", 'ES Data Entry'!L759=1, "In-person",'ES Data Entry'!L759=3, "Hybrid")</f>
        <v>#N/A</v>
      </c>
      <c r="H758" t="e" cm="1">
        <f t="array" ref="H758">_xlfn.IFS('ES Data Entry'!H759= 1, "American Indian/Alaskan Native", 'ES Data Entry'!H759= 2, "Asian", 'ES Data Entry'!H759= 3, "Native Hawaiian/Pacific Islander", 'ES Data Entry'!H759= 4, "Black/African American",'ES Data Entry'!H759= 5,  "White", 'ES Data Entry'!H759= 6, "Other", 'ES Data Entry'!H759= 7, "Two races or more", 'ES Data Entry'!H759= 8, "Unknown")</f>
        <v>#N/A</v>
      </c>
      <c r="I758" t="e" cm="1">
        <f t="array" ref="I758">_xlfn.IFS('ES Data Entry'!I759=1, "Hispanic/Latino", 'ES Data Entry'!I759=2, "Not Hispanic/Latino", 'ES Data Entry'!I759=3, "Other")</f>
        <v>#N/A</v>
      </c>
      <c r="J758" t="e" cm="1">
        <f t="array" ref="J758">_xlfn.IFS('ES Data Entry'!J759= 1, "Male", 'ES Data Entry'!J759= 2, "Female", 'ES Data Entry'!J759= 3, "Transgender Male", 'ES Data Entry'!J759= 4, "Transgender Female",'ES Data Entry'!J759= 5, "Non-binary", 'ES Data Entry'!J759= 6, "Other", 'ES Data Entry'!J759= 7, "Unknown")</f>
        <v>#N/A</v>
      </c>
      <c r="K758" s="180">
        <f>'ES Data Entry'!K759</f>
        <v>0</v>
      </c>
      <c r="L758" s="291" t="e">
        <f>'ES Data Entry'!#REF!</f>
        <v>#REF!</v>
      </c>
      <c r="M758" t="e">
        <f>'ES Raw Data'!N761</f>
        <v>#DIV/0!</v>
      </c>
      <c r="N758" t="e">
        <f>'ES Raw Data'!O761</f>
        <v>#DIV/0!</v>
      </c>
      <c r="O758" t="e">
        <f>'ES Raw Data'!P761</f>
        <v>#DIV/0!</v>
      </c>
      <c r="P758" t="e">
        <f>'ES Raw Data'!Q761</f>
        <v>#DIV/0!</v>
      </c>
      <c r="Q758" t="e">
        <f>'ES Raw Data'!R761</f>
        <v>#DIV/0!</v>
      </c>
      <c r="R758" t="e">
        <f>'ES Raw Data'!S761</f>
        <v>#DIV/0!</v>
      </c>
      <c r="S758" t="e">
        <f>'ES Raw Data'!T761</f>
        <v>#DIV/0!</v>
      </c>
      <c r="T758" t="e">
        <f>'ES Raw Data'!U761</f>
        <v>#DIV/0!</v>
      </c>
      <c r="U758" t="e">
        <f>'ES Raw Data'!V761</f>
        <v>#DIV/0!</v>
      </c>
      <c r="V758" t="e">
        <f>'ES Raw Data'!W761</f>
        <v>#DIV/0!</v>
      </c>
    </row>
    <row r="759" spans="1:22">
      <c r="A759">
        <f>'ES Data Entry'!D760</f>
        <v>0</v>
      </c>
      <c r="B759">
        <f>'ES Data Entry'!E760</f>
        <v>0</v>
      </c>
      <c r="C759">
        <f>'ES Data Entry'!F760</f>
        <v>0</v>
      </c>
      <c r="D759" s="180" t="e">
        <f>'ES Data Entry'!#REF!</f>
        <v>#REF!</v>
      </c>
      <c r="E759" t="str" cm="1">
        <f t="array" ref="E759">_xlfn.IFS('ES Data Entry'!G760=0,"Kindergarten",'ES Data Entry'!G760=1,"1st Grade",'ES Data Entry'!G760=2,"2nd Grade",'ES Data Entry'!G760=3,"3rd Grade",'ES Data Entry'!G760=4,"4th Grade",'ES Data Entry'!G760=5,"5th Grade")</f>
        <v>Kindergarten</v>
      </c>
      <c r="F759" t="e">
        <f>'ES Data Entry'!#REF!</f>
        <v>#REF!</v>
      </c>
      <c r="G759" t="e" cm="1">
        <f t="array" ref="G759">_xlfn.IFS('ES Data Entry'!L760=2, "Virtual", 'ES Data Entry'!L760=1, "In-person",'ES Data Entry'!L760=3, "Hybrid")</f>
        <v>#N/A</v>
      </c>
      <c r="H759" t="e" cm="1">
        <f t="array" ref="H759">_xlfn.IFS('ES Data Entry'!H760= 1, "American Indian/Alaskan Native", 'ES Data Entry'!H760= 2, "Asian", 'ES Data Entry'!H760= 3, "Native Hawaiian/Pacific Islander", 'ES Data Entry'!H760= 4, "Black/African American",'ES Data Entry'!H760= 5,  "White", 'ES Data Entry'!H760= 6, "Other", 'ES Data Entry'!H760= 7, "Two races or more", 'ES Data Entry'!H760= 8, "Unknown")</f>
        <v>#N/A</v>
      </c>
      <c r="I759" t="e" cm="1">
        <f t="array" ref="I759">_xlfn.IFS('ES Data Entry'!I760=1, "Hispanic/Latino", 'ES Data Entry'!I760=2, "Not Hispanic/Latino", 'ES Data Entry'!I760=3, "Other")</f>
        <v>#N/A</v>
      </c>
      <c r="J759" t="e" cm="1">
        <f t="array" ref="J759">_xlfn.IFS('ES Data Entry'!J760= 1, "Male", 'ES Data Entry'!J760= 2, "Female", 'ES Data Entry'!J760= 3, "Transgender Male", 'ES Data Entry'!J760= 4, "Transgender Female",'ES Data Entry'!J760= 5, "Non-binary", 'ES Data Entry'!J760= 6, "Other", 'ES Data Entry'!J760= 7, "Unknown")</f>
        <v>#N/A</v>
      </c>
      <c r="K759" s="180">
        <f>'ES Data Entry'!K760</f>
        <v>0</v>
      </c>
      <c r="L759" s="291" t="e">
        <f>'ES Data Entry'!#REF!</f>
        <v>#REF!</v>
      </c>
      <c r="M759" t="e">
        <f>'ES Raw Data'!N762</f>
        <v>#DIV/0!</v>
      </c>
      <c r="N759" t="e">
        <f>'ES Raw Data'!O762</f>
        <v>#DIV/0!</v>
      </c>
      <c r="O759" t="e">
        <f>'ES Raw Data'!P762</f>
        <v>#DIV/0!</v>
      </c>
      <c r="P759" t="e">
        <f>'ES Raw Data'!Q762</f>
        <v>#DIV/0!</v>
      </c>
      <c r="Q759" t="e">
        <f>'ES Raw Data'!R762</f>
        <v>#DIV/0!</v>
      </c>
      <c r="R759" t="e">
        <f>'ES Raw Data'!S762</f>
        <v>#DIV/0!</v>
      </c>
      <c r="S759" t="e">
        <f>'ES Raw Data'!T762</f>
        <v>#DIV/0!</v>
      </c>
      <c r="T759" t="e">
        <f>'ES Raw Data'!U762</f>
        <v>#DIV/0!</v>
      </c>
      <c r="U759" t="e">
        <f>'ES Raw Data'!V762</f>
        <v>#DIV/0!</v>
      </c>
      <c r="V759" t="e">
        <f>'ES Raw Data'!W762</f>
        <v>#DIV/0!</v>
      </c>
    </row>
    <row r="760" spans="1:22">
      <c r="A760">
        <f>'ES Data Entry'!D761</f>
        <v>0</v>
      </c>
      <c r="B760">
        <f>'ES Data Entry'!E761</f>
        <v>0</v>
      </c>
      <c r="C760">
        <f>'ES Data Entry'!F761</f>
        <v>0</v>
      </c>
      <c r="D760" s="180" t="e">
        <f>'ES Data Entry'!#REF!</f>
        <v>#REF!</v>
      </c>
      <c r="E760" t="str" cm="1">
        <f t="array" ref="E760">_xlfn.IFS('ES Data Entry'!G761=0,"Kindergarten",'ES Data Entry'!G761=1,"1st Grade",'ES Data Entry'!G761=2,"2nd Grade",'ES Data Entry'!G761=3,"3rd Grade",'ES Data Entry'!G761=4,"4th Grade",'ES Data Entry'!G761=5,"5th Grade")</f>
        <v>Kindergarten</v>
      </c>
      <c r="F760" t="e">
        <f>'ES Data Entry'!#REF!</f>
        <v>#REF!</v>
      </c>
      <c r="G760" t="e" cm="1">
        <f t="array" ref="G760">_xlfn.IFS('ES Data Entry'!L761=2, "Virtual", 'ES Data Entry'!L761=1, "In-person",'ES Data Entry'!L761=3, "Hybrid")</f>
        <v>#N/A</v>
      </c>
      <c r="H760" t="e" cm="1">
        <f t="array" ref="H760">_xlfn.IFS('ES Data Entry'!H761= 1, "American Indian/Alaskan Native", 'ES Data Entry'!H761= 2, "Asian", 'ES Data Entry'!H761= 3, "Native Hawaiian/Pacific Islander", 'ES Data Entry'!H761= 4, "Black/African American",'ES Data Entry'!H761= 5,  "White", 'ES Data Entry'!H761= 6, "Other", 'ES Data Entry'!H761= 7, "Two races or more", 'ES Data Entry'!H761= 8, "Unknown")</f>
        <v>#N/A</v>
      </c>
      <c r="I760" t="e" cm="1">
        <f t="array" ref="I760">_xlfn.IFS('ES Data Entry'!I761=1, "Hispanic/Latino", 'ES Data Entry'!I761=2, "Not Hispanic/Latino", 'ES Data Entry'!I761=3, "Other")</f>
        <v>#N/A</v>
      </c>
      <c r="J760" t="e" cm="1">
        <f t="array" ref="J760">_xlfn.IFS('ES Data Entry'!J761= 1, "Male", 'ES Data Entry'!J761= 2, "Female", 'ES Data Entry'!J761= 3, "Transgender Male", 'ES Data Entry'!J761= 4, "Transgender Female",'ES Data Entry'!J761= 5, "Non-binary", 'ES Data Entry'!J761= 6, "Other", 'ES Data Entry'!J761= 7, "Unknown")</f>
        <v>#N/A</v>
      </c>
      <c r="K760" s="180">
        <f>'ES Data Entry'!K761</f>
        <v>0</v>
      </c>
      <c r="L760" s="291" t="e">
        <f>'ES Data Entry'!#REF!</f>
        <v>#REF!</v>
      </c>
      <c r="M760" t="e">
        <f>'ES Raw Data'!N763</f>
        <v>#DIV/0!</v>
      </c>
      <c r="N760" t="e">
        <f>'ES Raw Data'!O763</f>
        <v>#DIV/0!</v>
      </c>
      <c r="O760" t="e">
        <f>'ES Raw Data'!P763</f>
        <v>#DIV/0!</v>
      </c>
      <c r="P760" t="e">
        <f>'ES Raw Data'!Q763</f>
        <v>#DIV/0!</v>
      </c>
      <c r="Q760" t="e">
        <f>'ES Raw Data'!R763</f>
        <v>#DIV/0!</v>
      </c>
      <c r="R760" t="e">
        <f>'ES Raw Data'!S763</f>
        <v>#DIV/0!</v>
      </c>
      <c r="S760" t="e">
        <f>'ES Raw Data'!T763</f>
        <v>#DIV/0!</v>
      </c>
      <c r="T760" t="e">
        <f>'ES Raw Data'!U763</f>
        <v>#DIV/0!</v>
      </c>
      <c r="U760" t="e">
        <f>'ES Raw Data'!V763</f>
        <v>#DIV/0!</v>
      </c>
      <c r="V760" t="e">
        <f>'ES Raw Data'!W763</f>
        <v>#DIV/0!</v>
      </c>
    </row>
    <row r="761" spans="1:22">
      <c r="A761">
        <f>'ES Data Entry'!D762</f>
        <v>0</v>
      </c>
      <c r="B761">
        <f>'ES Data Entry'!E762</f>
        <v>0</v>
      </c>
      <c r="C761">
        <f>'ES Data Entry'!F762</f>
        <v>0</v>
      </c>
      <c r="D761" s="180" t="e">
        <f>'ES Data Entry'!#REF!</f>
        <v>#REF!</v>
      </c>
      <c r="E761" t="str" cm="1">
        <f t="array" ref="E761">_xlfn.IFS('ES Data Entry'!G762=0,"Kindergarten",'ES Data Entry'!G762=1,"1st Grade",'ES Data Entry'!G762=2,"2nd Grade",'ES Data Entry'!G762=3,"3rd Grade",'ES Data Entry'!G762=4,"4th Grade",'ES Data Entry'!G762=5,"5th Grade")</f>
        <v>Kindergarten</v>
      </c>
      <c r="F761" t="e">
        <f>'ES Data Entry'!#REF!</f>
        <v>#REF!</v>
      </c>
      <c r="G761" t="e" cm="1">
        <f t="array" ref="G761">_xlfn.IFS('ES Data Entry'!L762=2, "Virtual", 'ES Data Entry'!L762=1, "In-person",'ES Data Entry'!L762=3, "Hybrid")</f>
        <v>#N/A</v>
      </c>
      <c r="H761" t="e" cm="1">
        <f t="array" ref="H761">_xlfn.IFS('ES Data Entry'!H762= 1, "American Indian/Alaskan Native", 'ES Data Entry'!H762= 2, "Asian", 'ES Data Entry'!H762= 3, "Native Hawaiian/Pacific Islander", 'ES Data Entry'!H762= 4, "Black/African American",'ES Data Entry'!H762= 5,  "White", 'ES Data Entry'!H762= 6, "Other", 'ES Data Entry'!H762= 7, "Two races or more", 'ES Data Entry'!H762= 8, "Unknown")</f>
        <v>#N/A</v>
      </c>
      <c r="I761" t="e" cm="1">
        <f t="array" ref="I761">_xlfn.IFS('ES Data Entry'!I762=1, "Hispanic/Latino", 'ES Data Entry'!I762=2, "Not Hispanic/Latino", 'ES Data Entry'!I762=3, "Other")</f>
        <v>#N/A</v>
      </c>
      <c r="J761" t="e" cm="1">
        <f t="array" ref="J761">_xlfn.IFS('ES Data Entry'!J762= 1, "Male", 'ES Data Entry'!J762= 2, "Female", 'ES Data Entry'!J762= 3, "Transgender Male", 'ES Data Entry'!J762= 4, "Transgender Female",'ES Data Entry'!J762= 5, "Non-binary", 'ES Data Entry'!J762= 6, "Other", 'ES Data Entry'!J762= 7, "Unknown")</f>
        <v>#N/A</v>
      </c>
      <c r="K761" s="180">
        <f>'ES Data Entry'!K762</f>
        <v>0</v>
      </c>
      <c r="L761" s="291" t="e">
        <f>'ES Data Entry'!#REF!</f>
        <v>#REF!</v>
      </c>
      <c r="M761" t="e">
        <f>'ES Raw Data'!N764</f>
        <v>#DIV/0!</v>
      </c>
      <c r="N761" t="e">
        <f>'ES Raw Data'!O764</f>
        <v>#DIV/0!</v>
      </c>
      <c r="O761" t="e">
        <f>'ES Raw Data'!P764</f>
        <v>#DIV/0!</v>
      </c>
      <c r="P761" t="e">
        <f>'ES Raw Data'!Q764</f>
        <v>#DIV/0!</v>
      </c>
      <c r="Q761" t="e">
        <f>'ES Raw Data'!R764</f>
        <v>#DIV/0!</v>
      </c>
      <c r="R761" t="e">
        <f>'ES Raw Data'!S764</f>
        <v>#DIV/0!</v>
      </c>
      <c r="S761" t="e">
        <f>'ES Raw Data'!T764</f>
        <v>#DIV/0!</v>
      </c>
      <c r="T761" t="e">
        <f>'ES Raw Data'!U764</f>
        <v>#DIV/0!</v>
      </c>
      <c r="U761" t="e">
        <f>'ES Raw Data'!V764</f>
        <v>#DIV/0!</v>
      </c>
      <c r="V761" t="e">
        <f>'ES Raw Data'!W764</f>
        <v>#DIV/0!</v>
      </c>
    </row>
    <row r="762" spans="1:22">
      <c r="A762">
        <f>'ES Data Entry'!D763</f>
        <v>0</v>
      </c>
      <c r="B762">
        <f>'ES Data Entry'!E763</f>
        <v>0</v>
      </c>
      <c r="C762">
        <f>'ES Data Entry'!F763</f>
        <v>0</v>
      </c>
      <c r="D762" s="180" t="e">
        <f>'ES Data Entry'!#REF!</f>
        <v>#REF!</v>
      </c>
      <c r="E762" t="str" cm="1">
        <f t="array" ref="E762">_xlfn.IFS('ES Data Entry'!G763=0,"Kindergarten",'ES Data Entry'!G763=1,"1st Grade",'ES Data Entry'!G763=2,"2nd Grade",'ES Data Entry'!G763=3,"3rd Grade",'ES Data Entry'!G763=4,"4th Grade",'ES Data Entry'!G763=5,"5th Grade")</f>
        <v>Kindergarten</v>
      </c>
      <c r="F762" t="e">
        <f>'ES Data Entry'!#REF!</f>
        <v>#REF!</v>
      </c>
      <c r="G762" t="e" cm="1">
        <f t="array" ref="G762">_xlfn.IFS('ES Data Entry'!L763=2, "Virtual", 'ES Data Entry'!L763=1, "In-person",'ES Data Entry'!L763=3, "Hybrid")</f>
        <v>#N/A</v>
      </c>
      <c r="H762" t="e" cm="1">
        <f t="array" ref="H762">_xlfn.IFS('ES Data Entry'!H763= 1, "American Indian/Alaskan Native", 'ES Data Entry'!H763= 2, "Asian", 'ES Data Entry'!H763= 3, "Native Hawaiian/Pacific Islander", 'ES Data Entry'!H763= 4, "Black/African American",'ES Data Entry'!H763= 5,  "White", 'ES Data Entry'!H763= 6, "Other", 'ES Data Entry'!H763= 7, "Two races or more", 'ES Data Entry'!H763= 8, "Unknown")</f>
        <v>#N/A</v>
      </c>
      <c r="I762" t="e" cm="1">
        <f t="array" ref="I762">_xlfn.IFS('ES Data Entry'!I763=1, "Hispanic/Latino", 'ES Data Entry'!I763=2, "Not Hispanic/Latino", 'ES Data Entry'!I763=3, "Other")</f>
        <v>#N/A</v>
      </c>
      <c r="J762" t="e" cm="1">
        <f t="array" ref="J762">_xlfn.IFS('ES Data Entry'!J763= 1, "Male", 'ES Data Entry'!J763= 2, "Female", 'ES Data Entry'!J763= 3, "Transgender Male", 'ES Data Entry'!J763= 4, "Transgender Female",'ES Data Entry'!J763= 5, "Non-binary", 'ES Data Entry'!J763= 6, "Other", 'ES Data Entry'!J763= 7, "Unknown")</f>
        <v>#N/A</v>
      </c>
      <c r="K762" s="180">
        <f>'ES Data Entry'!K763</f>
        <v>0</v>
      </c>
      <c r="L762" s="291" t="e">
        <f>'ES Data Entry'!#REF!</f>
        <v>#REF!</v>
      </c>
      <c r="M762" t="e">
        <f>'ES Raw Data'!N765</f>
        <v>#DIV/0!</v>
      </c>
      <c r="N762" t="e">
        <f>'ES Raw Data'!O765</f>
        <v>#DIV/0!</v>
      </c>
      <c r="O762" t="e">
        <f>'ES Raw Data'!P765</f>
        <v>#DIV/0!</v>
      </c>
      <c r="P762" t="e">
        <f>'ES Raw Data'!Q765</f>
        <v>#DIV/0!</v>
      </c>
      <c r="Q762" t="e">
        <f>'ES Raw Data'!R765</f>
        <v>#DIV/0!</v>
      </c>
      <c r="R762" t="e">
        <f>'ES Raw Data'!S765</f>
        <v>#DIV/0!</v>
      </c>
      <c r="S762" t="e">
        <f>'ES Raw Data'!T765</f>
        <v>#DIV/0!</v>
      </c>
      <c r="T762" t="e">
        <f>'ES Raw Data'!U765</f>
        <v>#DIV/0!</v>
      </c>
      <c r="U762" t="e">
        <f>'ES Raw Data'!V765</f>
        <v>#DIV/0!</v>
      </c>
      <c r="V762" t="e">
        <f>'ES Raw Data'!W765</f>
        <v>#DIV/0!</v>
      </c>
    </row>
    <row r="763" spans="1:22">
      <c r="A763">
        <f>'ES Data Entry'!D764</f>
        <v>0</v>
      </c>
      <c r="B763">
        <f>'ES Data Entry'!E764</f>
        <v>0</v>
      </c>
      <c r="C763">
        <f>'ES Data Entry'!F764</f>
        <v>0</v>
      </c>
      <c r="D763" s="180" t="e">
        <f>'ES Data Entry'!#REF!</f>
        <v>#REF!</v>
      </c>
      <c r="E763" t="str" cm="1">
        <f t="array" ref="E763">_xlfn.IFS('ES Data Entry'!G764=0,"Kindergarten",'ES Data Entry'!G764=1,"1st Grade",'ES Data Entry'!G764=2,"2nd Grade",'ES Data Entry'!G764=3,"3rd Grade",'ES Data Entry'!G764=4,"4th Grade",'ES Data Entry'!G764=5,"5th Grade")</f>
        <v>Kindergarten</v>
      </c>
      <c r="F763" t="e">
        <f>'ES Data Entry'!#REF!</f>
        <v>#REF!</v>
      </c>
      <c r="G763" t="e" cm="1">
        <f t="array" ref="G763">_xlfn.IFS('ES Data Entry'!L764=2, "Virtual", 'ES Data Entry'!L764=1, "In-person",'ES Data Entry'!L764=3, "Hybrid")</f>
        <v>#N/A</v>
      </c>
      <c r="H763" t="e" cm="1">
        <f t="array" ref="H763">_xlfn.IFS('ES Data Entry'!H764= 1, "American Indian/Alaskan Native", 'ES Data Entry'!H764= 2, "Asian", 'ES Data Entry'!H764= 3, "Native Hawaiian/Pacific Islander", 'ES Data Entry'!H764= 4, "Black/African American",'ES Data Entry'!H764= 5,  "White", 'ES Data Entry'!H764= 6, "Other", 'ES Data Entry'!H764= 7, "Two races or more", 'ES Data Entry'!H764= 8, "Unknown")</f>
        <v>#N/A</v>
      </c>
      <c r="I763" t="e" cm="1">
        <f t="array" ref="I763">_xlfn.IFS('ES Data Entry'!I764=1, "Hispanic/Latino", 'ES Data Entry'!I764=2, "Not Hispanic/Latino", 'ES Data Entry'!I764=3, "Other")</f>
        <v>#N/A</v>
      </c>
      <c r="J763" t="e" cm="1">
        <f t="array" ref="J763">_xlfn.IFS('ES Data Entry'!J764= 1, "Male", 'ES Data Entry'!J764= 2, "Female", 'ES Data Entry'!J764= 3, "Transgender Male", 'ES Data Entry'!J764= 4, "Transgender Female",'ES Data Entry'!J764= 5, "Non-binary", 'ES Data Entry'!J764= 6, "Other", 'ES Data Entry'!J764= 7, "Unknown")</f>
        <v>#N/A</v>
      </c>
      <c r="K763" s="180">
        <f>'ES Data Entry'!K764</f>
        <v>0</v>
      </c>
      <c r="L763" s="291" t="e">
        <f>'ES Data Entry'!#REF!</f>
        <v>#REF!</v>
      </c>
      <c r="M763" t="e">
        <f>'ES Raw Data'!N766</f>
        <v>#DIV/0!</v>
      </c>
      <c r="N763" t="e">
        <f>'ES Raw Data'!O766</f>
        <v>#DIV/0!</v>
      </c>
      <c r="O763" t="e">
        <f>'ES Raw Data'!P766</f>
        <v>#DIV/0!</v>
      </c>
      <c r="P763" t="e">
        <f>'ES Raw Data'!Q766</f>
        <v>#DIV/0!</v>
      </c>
      <c r="Q763" t="e">
        <f>'ES Raw Data'!R766</f>
        <v>#DIV/0!</v>
      </c>
      <c r="R763" t="e">
        <f>'ES Raw Data'!S766</f>
        <v>#DIV/0!</v>
      </c>
      <c r="S763" t="e">
        <f>'ES Raw Data'!T766</f>
        <v>#DIV/0!</v>
      </c>
      <c r="T763" t="e">
        <f>'ES Raw Data'!U766</f>
        <v>#DIV/0!</v>
      </c>
      <c r="U763" t="e">
        <f>'ES Raw Data'!V766</f>
        <v>#DIV/0!</v>
      </c>
      <c r="V763" t="e">
        <f>'ES Raw Data'!W766</f>
        <v>#DIV/0!</v>
      </c>
    </row>
    <row r="764" spans="1:22">
      <c r="A764">
        <f>'ES Data Entry'!D765</f>
        <v>0</v>
      </c>
      <c r="B764">
        <f>'ES Data Entry'!E765</f>
        <v>0</v>
      </c>
      <c r="C764">
        <f>'ES Data Entry'!F765</f>
        <v>0</v>
      </c>
      <c r="D764" s="180" t="e">
        <f>'ES Data Entry'!#REF!</f>
        <v>#REF!</v>
      </c>
      <c r="E764" t="str" cm="1">
        <f t="array" ref="E764">_xlfn.IFS('ES Data Entry'!G765=0,"Kindergarten",'ES Data Entry'!G765=1,"1st Grade",'ES Data Entry'!G765=2,"2nd Grade",'ES Data Entry'!G765=3,"3rd Grade",'ES Data Entry'!G765=4,"4th Grade",'ES Data Entry'!G765=5,"5th Grade")</f>
        <v>Kindergarten</v>
      </c>
      <c r="F764" t="e">
        <f>'ES Data Entry'!#REF!</f>
        <v>#REF!</v>
      </c>
      <c r="G764" t="e" cm="1">
        <f t="array" ref="G764">_xlfn.IFS('ES Data Entry'!L765=2, "Virtual", 'ES Data Entry'!L765=1, "In-person",'ES Data Entry'!L765=3, "Hybrid")</f>
        <v>#N/A</v>
      </c>
      <c r="H764" t="e" cm="1">
        <f t="array" ref="H764">_xlfn.IFS('ES Data Entry'!H765= 1, "American Indian/Alaskan Native", 'ES Data Entry'!H765= 2, "Asian", 'ES Data Entry'!H765= 3, "Native Hawaiian/Pacific Islander", 'ES Data Entry'!H765= 4, "Black/African American",'ES Data Entry'!H765= 5,  "White", 'ES Data Entry'!H765= 6, "Other", 'ES Data Entry'!H765= 7, "Two races or more", 'ES Data Entry'!H765= 8, "Unknown")</f>
        <v>#N/A</v>
      </c>
      <c r="I764" t="e" cm="1">
        <f t="array" ref="I764">_xlfn.IFS('ES Data Entry'!I765=1, "Hispanic/Latino", 'ES Data Entry'!I765=2, "Not Hispanic/Latino", 'ES Data Entry'!I765=3, "Other")</f>
        <v>#N/A</v>
      </c>
      <c r="J764" t="e" cm="1">
        <f t="array" ref="J764">_xlfn.IFS('ES Data Entry'!J765= 1, "Male", 'ES Data Entry'!J765= 2, "Female", 'ES Data Entry'!J765= 3, "Transgender Male", 'ES Data Entry'!J765= 4, "Transgender Female",'ES Data Entry'!J765= 5, "Non-binary", 'ES Data Entry'!J765= 6, "Other", 'ES Data Entry'!J765= 7, "Unknown")</f>
        <v>#N/A</v>
      </c>
      <c r="K764" s="180">
        <f>'ES Data Entry'!K765</f>
        <v>0</v>
      </c>
      <c r="L764" s="291" t="e">
        <f>'ES Data Entry'!#REF!</f>
        <v>#REF!</v>
      </c>
      <c r="M764" t="e">
        <f>'ES Raw Data'!N767</f>
        <v>#DIV/0!</v>
      </c>
      <c r="N764" t="e">
        <f>'ES Raw Data'!O767</f>
        <v>#DIV/0!</v>
      </c>
      <c r="O764" t="e">
        <f>'ES Raw Data'!P767</f>
        <v>#DIV/0!</v>
      </c>
      <c r="P764" t="e">
        <f>'ES Raw Data'!Q767</f>
        <v>#DIV/0!</v>
      </c>
      <c r="Q764" t="e">
        <f>'ES Raw Data'!R767</f>
        <v>#DIV/0!</v>
      </c>
      <c r="R764" t="e">
        <f>'ES Raw Data'!S767</f>
        <v>#DIV/0!</v>
      </c>
      <c r="S764" t="e">
        <f>'ES Raw Data'!T767</f>
        <v>#DIV/0!</v>
      </c>
      <c r="T764" t="e">
        <f>'ES Raw Data'!U767</f>
        <v>#DIV/0!</v>
      </c>
      <c r="U764" t="e">
        <f>'ES Raw Data'!V767</f>
        <v>#DIV/0!</v>
      </c>
      <c r="V764" t="e">
        <f>'ES Raw Data'!W767</f>
        <v>#DIV/0!</v>
      </c>
    </row>
    <row r="765" spans="1:22">
      <c r="A765">
        <f>'ES Data Entry'!D766</f>
        <v>0</v>
      </c>
      <c r="B765">
        <f>'ES Data Entry'!E766</f>
        <v>0</v>
      </c>
      <c r="C765">
        <f>'ES Data Entry'!F766</f>
        <v>0</v>
      </c>
      <c r="D765" s="180" t="e">
        <f>'ES Data Entry'!#REF!</f>
        <v>#REF!</v>
      </c>
      <c r="E765" t="str" cm="1">
        <f t="array" ref="E765">_xlfn.IFS('ES Data Entry'!G766=0,"Kindergarten",'ES Data Entry'!G766=1,"1st Grade",'ES Data Entry'!G766=2,"2nd Grade",'ES Data Entry'!G766=3,"3rd Grade",'ES Data Entry'!G766=4,"4th Grade",'ES Data Entry'!G766=5,"5th Grade")</f>
        <v>Kindergarten</v>
      </c>
      <c r="F765" t="e">
        <f>'ES Data Entry'!#REF!</f>
        <v>#REF!</v>
      </c>
      <c r="G765" t="e" cm="1">
        <f t="array" ref="G765">_xlfn.IFS('ES Data Entry'!L766=2, "Virtual", 'ES Data Entry'!L766=1, "In-person",'ES Data Entry'!L766=3, "Hybrid")</f>
        <v>#N/A</v>
      </c>
      <c r="H765" t="e" cm="1">
        <f t="array" ref="H765">_xlfn.IFS('ES Data Entry'!H766= 1, "American Indian/Alaskan Native", 'ES Data Entry'!H766= 2, "Asian", 'ES Data Entry'!H766= 3, "Native Hawaiian/Pacific Islander", 'ES Data Entry'!H766= 4, "Black/African American",'ES Data Entry'!H766= 5,  "White", 'ES Data Entry'!H766= 6, "Other", 'ES Data Entry'!H766= 7, "Two races or more", 'ES Data Entry'!H766= 8, "Unknown")</f>
        <v>#N/A</v>
      </c>
      <c r="I765" t="e" cm="1">
        <f t="array" ref="I765">_xlfn.IFS('ES Data Entry'!I766=1, "Hispanic/Latino", 'ES Data Entry'!I766=2, "Not Hispanic/Latino", 'ES Data Entry'!I766=3, "Other")</f>
        <v>#N/A</v>
      </c>
      <c r="J765" t="e" cm="1">
        <f t="array" ref="J765">_xlfn.IFS('ES Data Entry'!J766= 1, "Male", 'ES Data Entry'!J766= 2, "Female", 'ES Data Entry'!J766= 3, "Transgender Male", 'ES Data Entry'!J766= 4, "Transgender Female",'ES Data Entry'!J766= 5, "Non-binary", 'ES Data Entry'!J766= 6, "Other", 'ES Data Entry'!J766= 7, "Unknown")</f>
        <v>#N/A</v>
      </c>
      <c r="K765" s="180">
        <f>'ES Data Entry'!K766</f>
        <v>0</v>
      </c>
      <c r="L765" s="291" t="e">
        <f>'ES Data Entry'!#REF!</f>
        <v>#REF!</v>
      </c>
      <c r="M765" t="e">
        <f>'ES Raw Data'!N768</f>
        <v>#DIV/0!</v>
      </c>
      <c r="N765" t="e">
        <f>'ES Raw Data'!O768</f>
        <v>#DIV/0!</v>
      </c>
      <c r="O765" t="e">
        <f>'ES Raw Data'!P768</f>
        <v>#DIV/0!</v>
      </c>
      <c r="P765" t="e">
        <f>'ES Raw Data'!Q768</f>
        <v>#DIV/0!</v>
      </c>
      <c r="Q765" t="e">
        <f>'ES Raw Data'!R768</f>
        <v>#DIV/0!</v>
      </c>
      <c r="R765" t="e">
        <f>'ES Raw Data'!S768</f>
        <v>#DIV/0!</v>
      </c>
      <c r="S765" t="e">
        <f>'ES Raw Data'!T768</f>
        <v>#DIV/0!</v>
      </c>
      <c r="T765" t="e">
        <f>'ES Raw Data'!U768</f>
        <v>#DIV/0!</v>
      </c>
      <c r="U765" t="e">
        <f>'ES Raw Data'!V768</f>
        <v>#DIV/0!</v>
      </c>
      <c r="V765" t="e">
        <f>'ES Raw Data'!W768</f>
        <v>#DIV/0!</v>
      </c>
    </row>
    <row r="766" spans="1:22">
      <c r="A766">
        <f>'ES Data Entry'!D767</f>
        <v>0</v>
      </c>
      <c r="B766">
        <f>'ES Data Entry'!E767</f>
        <v>0</v>
      </c>
      <c r="C766">
        <f>'ES Data Entry'!F767</f>
        <v>0</v>
      </c>
      <c r="D766" s="180" t="e">
        <f>'ES Data Entry'!#REF!</f>
        <v>#REF!</v>
      </c>
      <c r="E766" t="str" cm="1">
        <f t="array" ref="E766">_xlfn.IFS('ES Data Entry'!G767=0,"Kindergarten",'ES Data Entry'!G767=1,"1st Grade",'ES Data Entry'!G767=2,"2nd Grade",'ES Data Entry'!G767=3,"3rd Grade",'ES Data Entry'!G767=4,"4th Grade",'ES Data Entry'!G767=5,"5th Grade")</f>
        <v>Kindergarten</v>
      </c>
      <c r="F766" t="e">
        <f>'ES Data Entry'!#REF!</f>
        <v>#REF!</v>
      </c>
      <c r="G766" t="e" cm="1">
        <f t="array" ref="G766">_xlfn.IFS('ES Data Entry'!L767=2, "Virtual", 'ES Data Entry'!L767=1, "In-person",'ES Data Entry'!L767=3, "Hybrid")</f>
        <v>#N/A</v>
      </c>
      <c r="H766" t="e" cm="1">
        <f t="array" ref="H766">_xlfn.IFS('ES Data Entry'!H767= 1, "American Indian/Alaskan Native", 'ES Data Entry'!H767= 2, "Asian", 'ES Data Entry'!H767= 3, "Native Hawaiian/Pacific Islander", 'ES Data Entry'!H767= 4, "Black/African American",'ES Data Entry'!H767= 5,  "White", 'ES Data Entry'!H767= 6, "Other", 'ES Data Entry'!H767= 7, "Two races or more", 'ES Data Entry'!H767= 8, "Unknown")</f>
        <v>#N/A</v>
      </c>
      <c r="I766" t="e" cm="1">
        <f t="array" ref="I766">_xlfn.IFS('ES Data Entry'!I767=1, "Hispanic/Latino", 'ES Data Entry'!I767=2, "Not Hispanic/Latino", 'ES Data Entry'!I767=3, "Other")</f>
        <v>#N/A</v>
      </c>
      <c r="J766" t="e" cm="1">
        <f t="array" ref="J766">_xlfn.IFS('ES Data Entry'!J767= 1, "Male", 'ES Data Entry'!J767= 2, "Female", 'ES Data Entry'!J767= 3, "Transgender Male", 'ES Data Entry'!J767= 4, "Transgender Female",'ES Data Entry'!J767= 5, "Non-binary", 'ES Data Entry'!J767= 6, "Other", 'ES Data Entry'!J767= 7, "Unknown")</f>
        <v>#N/A</v>
      </c>
      <c r="K766" s="180">
        <f>'ES Data Entry'!K767</f>
        <v>0</v>
      </c>
      <c r="L766" s="291" t="e">
        <f>'ES Data Entry'!#REF!</f>
        <v>#REF!</v>
      </c>
      <c r="M766" t="e">
        <f>'ES Raw Data'!N769</f>
        <v>#DIV/0!</v>
      </c>
      <c r="N766" t="e">
        <f>'ES Raw Data'!O769</f>
        <v>#DIV/0!</v>
      </c>
      <c r="O766" t="e">
        <f>'ES Raw Data'!P769</f>
        <v>#DIV/0!</v>
      </c>
      <c r="P766" t="e">
        <f>'ES Raw Data'!Q769</f>
        <v>#DIV/0!</v>
      </c>
      <c r="Q766" t="e">
        <f>'ES Raw Data'!R769</f>
        <v>#DIV/0!</v>
      </c>
      <c r="R766" t="e">
        <f>'ES Raw Data'!S769</f>
        <v>#DIV/0!</v>
      </c>
      <c r="S766" t="e">
        <f>'ES Raw Data'!T769</f>
        <v>#DIV/0!</v>
      </c>
      <c r="T766" t="e">
        <f>'ES Raw Data'!U769</f>
        <v>#DIV/0!</v>
      </c>
      <c r="U766" t="e">
        <f>'ES Raw Data'!V769</f>
        <v>#DIV/0!</v>
      </c>
      <c r="V766" t="e">
        <f>'ES Raw Data'!W769</f>
        <v>#DIV/0!</v>
      </c>
    </row>
    <row r="767" spans="1:22">
      <c r="A767">
        <f>'ES Data Entry'!D768</f>
        <v>0</v>
      </c>
      <c r="B767">
        <f>'ES Data Entry'!E768</f>
        <v>0</v>
      </c>
      <c r="C767">
        <f>'ES Data Entry'!F768</f>
        <v>0</v>
      </c>
      <c r="D767" s="180" t="e">
        <f>'ES Data Entry'!#REF!</f>
        <v>#REF!</v>
      </c>
      <c r="E767" t="str" cm="1">
        <f t="array" ref="E767">_xlfn.IFS('ES Data Entry'!G768=0,"Kindergarten",'ES Data Entry'!G768=1,"1st Grade",'ES Data Entry'!G768=2,"2nd Grade",'ES Data Entry'!G768=3,"3rd Grade",'ES Data Entry'!G768=4,"4th Grade",'ES Data Entry'!G768=5,"5th Grade")</f>
        <v>Kindergarten</v>
      </c>
      <c r="F767" t="e">
        <f>'ES Data Entry'!#REF!</f>
        <v>#REF!</v>
      </c>
      <c r="G767" t="e" cm="1">
        <f t="array" ref="G767">_xlfn.IFS('ES Data Entry'!L768=2, "Virtual", 'ES Data Entry'!L768=1, "In-person",'ES Data Entry'!L768=3, "Hybrid")</f>
        <v>#N/A</v>
      </c>
      <c r="H767" t="e" cm="1">
        <f t="array" ref="H767">_xlfn.IFS('ES Data Entry'!H768= 1, "American Indian/Alaskan Native", 'ES Data Entry'!H768= 2, "Asian", 'ES Data Entry'!H768= 3, "Native Hawaiian/Pacific Islander", 'ES Data Entry'!H768= 4, "Black/African American",'ES Data Entry'!H768= 5,  "White", 'ES Data Entry'!H768= 6, "Other", 'ES Data Entry'!H768= 7, "Two races or more", 'ES Data Entry'!H768= 8, "Unknown")</f>
        <v>#N/A</v>
      </c>
      <c r="I767" t="e" cm="1">
        <f t="array" ref="I767">_xlfn.IFS('ES Data Entry'!I768=1, "Hispanic/Latino", 'ES Data Entry'!I768=2, "Not Hispanic/Latino", 'ES Data Entry'!I768=3, "Other")</f>
        <v>#N/A</v>
      </c>
      <c r="J767" t="e" cm="1">
        <f t="array" ref="J767">_xlfn.IFS('ES Data Entry'!J768= 1, "Male", 'ES Data Entry'!J768= 2, "Female", 'ES Data Entry'!J768= 3, "Transgender Male", 'ES Data Entry'!J768= 4, "Transgender Female",'ES Data Entry'!J768= 5, "Non-binary", 'ES Data Entry'!J768= 6, "Other", 'ES Data Entry'!J768= 7, "Unknown")</f>
        <v>#N/A</v>
      </c>
      <c r="K767" s="180">
        <f>'ES Data Entry'!K768</f>
        <v>0</v>
      </c>
      <c r="L767" s="291" t="e">
        <f>'ES Data Entry'!#REF!</f>
        <v>#REF!</v>
      </c>
      <c r="M767" t="e">
        <f>'ES Raw Data'!N770</f>
        <v>#DIV/0!</v>
      </c>
      <c r="N767" t="e">
        <f>'ES Raw Data'!O770</f>
        <v>#DIV/0!</v>
      </c>
      <c r="O767" t="e">
        <f>'ES Raw Data'!P770</f>
        <v>#DIV/0!</v>
      </c>
      <c r="P767" t="e">
        <f>'ES Raw Data'!Q770</f>
        <v>#DIV/0!</v>
      </c>
      <c r="Q767" t="e">
        <f>'ES Raw Data'!R770</f>
        <v>#DIV/0!</v>
      </c>
      <c r="R767" t="e">
        <f>'ES Raw Data'!S770</f>
        <v>#DIV/0!</v>
      </c>
      <c r="S767" t="e">
        <f>'ES Raw Data'!T770</f>
        <v>#DIV/0!</v>
      </c>
      <c r="T767" t="e">
        <f>'ES Raw Data'!U770</f>
        <v>#DIV/0!</v>
      </c>
      <c r="U767" t="e">
        <f>'ES Raw Data'!V770</f>
        <v>#DIV/0!</v>
      </c>
      <c r="V767" t="e">
        <f>'ES Raw Data'!W770</f>
        <v>#DIV/0!</v>
      </c>
    </row>
    <row r="768" spans="1:22">
      <c r="A768">
        <f>'ES Data Entry'!D769</f>
        <v>0</v>
      </c>
      <c r="B768">
        <f>'ES Data Entry'!E769</f>
        <v>0</v>
      </c>
      <c r="C768">
        <f>'ES Data Entry'!F769</f>
        <v>0</v>
      </c>
      <c r="D768" s="180" t="e">
        <f>'ES Data Entry'!#REF!</f>
        <v>#REF!</v>
      </c>
      <c r="E768" t="str" cm="1">
        <f t="array" ref="E768">_xlfn.IFS('ES Data Entry'!G769=0,"Kindergarten",'ES Data Entry'!G769=1,"1st Grade",'ES Data Entry'!G769=2,"2nd Grade",'ES Data Entry'!G769=3,"3rd Grade",'ES Data Entry'!G769=4,"4th Grade",'ES Data Entry'!G769=5,"5th Grade")</f>
        <v>Kindergarten</v>
      </c>
      <c r="F768" t="e">
        <f>'ES Data Entry'!#REF!</f>
        <v>#REF!</v>
      </c>
      <c r="G768" t="e" cm="1">
        <f t="array" ref="G768">_xlfn.IFS('ES Data Entry'!L769=2, "Virtual", 'ES Data Entry'!L769=1, "In-person",'ES Data Entry'!L769=3, "Hybrid")</f>
        <v>#N/A</v>
      </c>
      <c r="H768" t="e" cm="1">
        <f t="array" ref="H768">_xlfn.IFS('ES Data Entry'!H769= 1, "American Indian/Alaskan Native", 'ES Data Entry'!H769= 2, "Asian", 'ES Data Entry'!H769= 3, "Native Hawaiian/Pacific Islander", 'ES Data Entry'!H769= 4, "Black/African American",'ES Data Entry'!H769= 5,  "White", 'ES Data Entry'!H769= 6, "Other", 'ES Data Entry'!H769= 7, "Two races or more", 'ES Data Entry'!H769= 8, "Unknown")</f>
        <v>#N/A</v>
      </c>
      <c r="I768" t="e" cm="1">
        <f t="array" ref="I768">_xlfn.IFS('ES Data Entry'!I769=1, "Hispanic/Latino", 'ES Data Entry'!I769=2, "Not Hispanic/Latino", 'ES Data Entry'!I769=3, "Other")</f>
        <v>#N/A</v>
      </c>
      <c r="J768" t="e" cm="1">
        <f t="array" ref="J768">_xlfn.IFS('ES Data Entry'!J769= 1, "Male", 'ES Data Entry'!J769= 2, "Female", 'ES Data Entry'!J769= 3, "Transgender Male", 'ES Data Entry'!J769= 4, "Transgender Female",'ES Data Entry'!J769= 5, "Non-binary", 'ES Data Entry'!J769= 6, "Other", 'ES Data Entry'!J769= 7, "Unknown")</f>
        <v>#N/A</v>
      </c>
      <c r="K768" s="180">
        <f>'ES Data Entry'!K769</f>
        <v>0</v>
      </c>
      <c r="L768" s="291" t="e">
        <f>'ES Data Entry'!#REF!</f>
        <v>#REF!</v>
      </c>
      <c r="M768" t="e">
        <f>'ES Raw Data'!N771</f>
        <v>#DIV/0!</v>
      </c>
      <c r="N768" t="e">
        <f>'ES Raw Data'!O771</f>
        <v>#DIV/0!</v>
      </c>
      <c r="O768" t="e">
        <f>'ES Raw Data'!P771</f>
        <v>#DIV/0!</v>
      </c>
      <c r="P768" t="e">
        <f>'ES Raw Data'!Q771</f>
        <v>#DIV/0!</v>
      </c>
      <c r="Q768" t="e">
        <f>'ES Raw Data'!R771</f>
        <v>#DIV/0!</v>
      </c>
      <c r="R768" t="e">
        <f>'ES Raw Data'!S771</f>
        <v>#DIV/0!</v>
      </c>
      <c r="S768" t="e">
        <f>'ES Raw Data'!T771</f>
        <v>#DIV/0!</v>
      </c>
      <c r="T768" t="e">
        <f>'ES Raw Data'!U771</f>
        <v>#DIV/0!</v>
      </c>
      <c r="U768" t="e">
        <f>'ES Raw Data'!V771</f>
        <v>#DIV/0!</v>
      </c>
      <c r="V768" t="e">
        <f>'ES Raw Data'!W771</f>
        <v>#DIV/0!</v>
      </c>
    </row>
    <row r="769" spans="1:22">
      <c r="A769">
        <f>'ES Data Entry'!D770</f>
        <v>0</v>
      </c>
      <c r="B769">
        <f>'ES Data Entry'!E770</f>
        <v>0</v>
      </c>
      <c r="C769">
        <f>'ES Data Entry'!F770</f>
        <v>0</v>
      </c>
      <c r="D769" s="180" t="e">
        <f>'ES Data Entry'!#REF!</f>
        <v>#REF!</v>
      </c>
      <c r="E769" t="str" cm="1">
        <f t="array" ref="E769">_xlfn.IFS('ES Data Entry'!G770=0,"Kindergarten",'ES Data Entry'!G770=1,"1st Grade",'ES Data Entry'!G770=2,"2nd Grade",'ES Data Entry'!G770=3,"3rd Grade",'ES Data Entry'!G770=4,"4th Grade",'ES Data Entry'!G770=5,"5th Grade")</f>
        <v>Kindergarten</v>
      </c>
      <c r="F769" t="e">
        <f>'ES Data Entry'!#REF!</f>
        <v>#REF!</v>
      </c>
      <c r="G769" t="e" cm="1">
        <f t="array" ref="G769">_xlfn.IFS('ES Data Entry'!L770=2, "Virtual", 'ES Data Entry'!L770=1, "In-person",'ES Data Entry'!L770=3, "Hybrid")</f>
        <v>#N/A</v>
      </c>
      <c r="H769" t="e" cm="1">
        <f t="array" ref="H769">_xlfn.IFS('ES Data Entry'!H770= 1, "American Indian/Alaskan Native", 'ES Data Entry'!H770= 2, "Asian", 'ES Data Entry'!H770= 3, "Native Hawaiian/Pacific Islander", 'ES Data Entry'!H770= 4, "Black/African American",'ES Data Entry'!H770= 5,  "White", 'ES Data Entry'!H770= 6, "Other", 'ES Data Entry'!H770= 7, "Two races or more", 'ES Data Entry'!H770= 8, "Unknown")</f>
        <v>#N/A</v>
      </c>
      <c r="I769" t="e" cm="1">
        <f t="array" ref="I769">_xlfn.IFS('ES Data Entry'!I770=1, "Hispanic/Latino", 'ES Data Entry'!I770=2, "Not Hispanic/Latino", 'ES Data Entry'!I770=3, "Other")</f>
        <v>#N/A</v>
      </c>
      <c r="J769" t="e" cm="1">
        <f t="array" ref="J769">_xlfn.IFS('ES Data Entry'!J770= 1, "Male", 'ES Data Entry'!J770= 2, "Female", 'ES Data Entry'!J770= 3, "Transgender Male", 'ES Data Entry'!J770= 4, "Transgender Female",'ES Data Entry'!J770= 5, "Non-binary", 'ES Data Entry'!J770= 6, "Other", 'ES Data Entry'!J770= 7, "Unknown")</f>
        <v>#N/A</v>
      </c>
      <c r="K769" s="180">
        <f>'ES Data Entry'!K770</f>
        <v>0</v>
      </c>
      <c r="L769" s="291" t="e">
        <f>'ES Data Entry'!#REF!</f>
        <v>#REF!</v>
      </c>
      <c r="M769" t="e">
        <f>'ES Raw Data'!N772</f>
        <v>#DIV/0!</v>
      </c>
      <c r="N769" t="e">
        <f>'ES Raw Data'!O772</f>
        <v>#DIV/0!</v>
      </c>
      <c r="O769" t="e">
        <f>'ES Raw Data'!P772</f>
        <v>#DIV/0!</v>
      </c>
      <c r="P769" t="e">
        <f>'ES Raw Data'!Q772</f>
        <v>#DIV/0!</v>
      </c>
      <c r="Q769" t="e">
        <f>'ES Raw Data'!R772</f>
        <v>#DIV/0!</v>
      </c>
      <c r="R769" t="e">
        <f>'ES Raw Data'!S772</f>
        <v>#DIV/0!</v>
      </c>
      <c r="S769" t="e">
        <f>'ES Raw Data'!T772</f>
        <v>#DIV/0!</v>
      </c>
      <c r="T769" t="e">
        <f>'ES Raw Data'!U772</f>
        <v>#DIV/0!</v>
      </c>
      <c r="U769" t="e">
        <f>'ES Raw Data'!V772</f>
        <v>#DIV/0!</v>
      </c>
      <c r="V769" t="e">
        <f>'ES Raw Data'!W772</f>
        <v>#DIV/0!</v>
      </c>
    </row>
    <row r="770" spans="1:22">
      <c r="A770">
        <f>'ES Data Entry'!D771</f>
        <v>0</v>
      </c>
      <c r="B770">
        <f>'ES Data Entry'!E771</f>
        <v>0</v>
      </c>
      <c r="C770">
        <f>'ES Data Entry'!F771</f>
        <v>0</v>
      </c>
      <c r="D770" s="180" t="e">
        <f>'ES Data Entry'!#REF!</f>
        <v>#REF!</v>
      </c>
      <c r="E770" t="str" cm="1">
        <f t="array" ref="E770">_xlfn.IFS('ES Data Entry'!G771=0,"Kindergarten",'ES Data Entry'!G771=1,"1st Grade",'ES Data Entry'!G771=2,"2nd Grade",'ES Data Entry'!G771=3,"3rd Grade",'ES Data Entry'!G771=4,"4th Grade",'ES Data Entry'!G771=5,"5th Grade")</f>
        <v>Kindergarten</v>
      </c>
      <c r="F770" t="e">
        <f>'ES Data Entry'!#REF!</f>
        <v>#REF!</v>
      </c>
      <c r="G770" t="e" cm="1">
        <f t="array" ref="G770">_xlfn.IFS('ES Data Entry'!L771=2, "Virtual", 'ES Data Entry'!L771=1, "In-person",'ES Data Entry'!L771=3, "Hybrid")</f>
        <v>#N/A</v>
      </c>
      <c r="H770" t="e" cm="1">
        <f t="array" ref="H770">_xlfn.IFS('ES Data Entry'!H771= 1, "American Indian/Alaskan Native", 'ES Data Entry'!H771= 2, "Asian", 'ES Data Entry'!H771= 3, "Native Hawaiian/Pacific Islander", 'ES Data Entry'!H771= 4, "Black/African American",'ES Data Entry'!H771= 5,  "White", 'ES Data Entry'!H771= 6, "Other", 'ES Data Entry'!H771= 7, "Two races or more", 'ES Data Entry'!H771= 8, "Unknown")</f>
        <v>#N/A</v>
      </c>
      <c r="I770" t="e" cm="1">
        <f t="array" ref="I770">_xlfn.IFS('ES Data Entry'!I771=1, "Hispanic/Latino", 'ES Data Entry'!I771=2, "Not Hispanic/Latino", 'ES Data Entry'!I771=3, "Other")</f>
        <v>#N/A</v>
      </c>
      <c r="J770" t="e" cm="1">
        <f t="array" ref="J770">_xlfn.IFS('ES Data Entry'!J771= 1, "Male", 'ES Data Entry'!J771= 2, "Female", 'ES Data Entry'!J771= 3, "Transgender Male", 'ES Data Entry'!J771= 4, "Transgender Female",'ES Data Entry'!J771= 5, "Non-binary", 'ES Data Entry'!J771= 6, "Other", 'ES Data Entry'!J771= 7, "Unknown")</f>
        <v>#N/A</v>
      </c>
      <c r="K770" s="180">
        <f>'ES Data Entry'!K771</f>
        <v>0</v>
      </c>
      <c r="L770" s="291" t="e">
        <f>'ES Data Entry'!#REF!</f>
        <v>#REF!</v>
      </c>
      <c r="M770" t="e">
        <f>'ES Raw Data'!N773</f>
        <v>#DIV/0!</v>
      </c>
      <c r="N770" t="e">
        <f>'ES Raw Data'!O773</f>
        <v>#DIV/0!</v>
      </c>
      <c r="O770" t="e">
        <f>'ES Raw Data'!P773</f>
        <v>#DIV/0!</v>
      </c>
      <c r="P770" t="e">
        <f>'ES Raw Data'!Q773</f>
        <v>#DIV/0!</v>
      </c>
      <c r="Q770" t="e">
        <f>'ES Raw Data'!R773</f>
        <v>#DIV/0!</v>
      </c>
      <c r="R770" t="e">
        <f>'ES Raw Data'!S773</f>
        <v>#DIV/0!</v>
      </c>
      <c r="S770" t="e">
        <f>'ES Raw Data'!T773</f>
        <v>#DIV/0!</v>
      </c>
      <c r="T770" t="e">
        <f>'ES Raw Data'!U773</f>
        <v>#DIV/0!</v>
      </c>
      <c r="U770" t="e">
        <f>'ES Raw Data'!V773</f>
        <v>#DIV/0!</v>
      </c>
      <c r="V770" t="e">
        <f>'ES Raw Data'!W773</f>
        <v>#DIV/0!</v>
      </c>
    </row>
    <row r="771" spans="1:22">
      <c r="A771">
        <f>'ES Data Entry'!D772</f>
        <v>0</v>
      </c>
      <c r="B771">
        <f>'ES Data Entry'!E772</f>
        <v>0</v>
      </c>
      <c r="C771">
        <f>'ES Data Entry'!F772</f>
        <v>0</v>
      </c>
      <c r="D771" s="180" t="e">
        <f>'ES Data Entry'!#REF!</f>
        <v>#REF!</v>
      </c>
      <c r="E771" t="str" cm="1">
        <f t="array" ref="E771">_xlfn.IFS('ES Data Entry'!G772=0,"Kindergarten",'ES Data Entry'!G772=1,"1st Grade",'ES Data Entry'!G772=2,"2nd Grade",'ES Data Entry'!G772=3,"3rd Grade",'ES Data Entry'!G772=4,"4th Grade",'ES Data Entry'!G772=5,"5th Grade")</f>
        <v>Kindergarten</v>
      </c>
      <c r="F771" t="e">
        <f>'ES Data Entry'!#REF!</f>
        <v>#REF!</v>
      </c>
      <c r="G771" t="e" cm="1">
        <f t="array" ref="G771">_xlfn.IFS('ES Data Entry'!L772=2, "Virtual", 'ES Data Entry'!L772=1, "In-person",'ES Data Entry'!L772=3, "Hybrid")</f>
        <v>#N/A</v>
      </c>
      <c r="H771" t="e" cm="1">
        <f t="array" ref="H771">_xlfn.IFS('ES Data Entry'!H772= 1, "American Indian/Alaskan Native", 'ES Data Entry'!H772= 2, "Asian", 'ES Data Entry'!H772= 3, "Native Hawaiian/Pacific Islander", 'ES Data Entry'!H772= 4, "Black/African American",'ES Data Entry'!H772= 5,  "White", 'ES Data Entry'!H772= 6, "Other", 'ES Data Entry'!H772= 7, "Two races or more", 'ES Data Entry'!H772= 8, "Unknown")</f>
        <v>#N/A</v>
      </c>
      <c r="I771" t="e" cm="1">
        <f t="array" ref="I771">_xlfn.IFS('ES Data Entry'!I772=1, "Hispanic/Latino", 'ES Data Entry'!I772=2, "Not Hispanic/Latino", 'ES Data Entry'!I772=3, "Other")</f>
        <v>#N/A</v>
      </c>
      <c r="J771" t="e" cm="1">
        <f t="array" ref="J771">_xlfn.IFS('ES Data Entry'!J772= 1, "Male", 'ES Data Entry'!J772= 2, "Female", 'ES Data Entry'!J772= 3, "Transgender Male", 'ES Data Entry'!J772= 4, "Transgender Female",'ES Data Entry'!J772= 5, "Non-binary", 'ES Data Entry'!J772= 6, "Other", 'ES Data Entry'!J772= 7, "Unknown")</f>
        <v>#N/A</v>
      </c>
      <c r="K771" s="180">
        <f>'ES Data Entry'!K772</f>
        <v>0</v>
      </c>
      <c r="L771" s="291" t="e">
        <f>'ES Data Entry'!#REF!</f>
        <v>#REF!</v>
      </c>
      <c r="M771" t="e">
        <f>'ES Raw Data'!N774</f>
        <v>#DIV/0!</v>
      </c>
      <c r="N771" t="e">
        <f>'ES Raw Data'!O774</f>
        <v>#DIV/0!</v>
      </c>
      <c r="O771" t="e">
        <f>'ES Raw Data'!P774</f>
        <v>#DIV/0!</v>
      </c>
      <c r="P771" t="e">
        <f>'ES Raw Data'!Q774</f>
        <v>#DIV/0!</v>
      </c>
      <c r="Q771" t="e">
        <f>'ES Raw Data'!R774</f>
        <v>#DIV/0!</v>
      </c>
      <c r="R771" t="e">
        <f>'ES Raw Data'!S774</f>
        <v>#DIV/0!</v>
      </c>
      <c r="S771" t="e">
        <f>'ES Raw Data'!T774</f>
        <v>#DIV/0!</v>
      </c>
      <c r="T771" t="e">
        <f>'ES Raw Data'!U774</f>
        <v>#DIV/0!</v>
      </c>
      <c r="U771" t="e">
        <f>'ES Raw Data'!V774</f>
        <v>#DIV/0!</v>
      </c>
      <c r="V771" t="e">
        <f>'ES Raw Data'!W774</f>
        <v>#DIV/0!</v>
      </c>
    </row>
    <row r="772" spans="1:22">
      <c r="A772">
        <f>'ES Data Entry'!D773</f>
        <v>0</v>
      </c>
      <c r="B772">
        <f>'ES Data Entry'!E773</f>
        <v>0</v>
      </c>
      <c r="C772">
        <f>'ES Data Entry'!F773</f>
        <v>0</v>
      </c>
      <c r="D772" s="180" t="e">
        <f>'ES Data Entry'!#REF!</f>
        <v>#REF!</v>
      </c>
      <c r="E772" t="str" cm="1">
        <f t="array" ref="E772">_xlfn.IFS('ES Data Entry'!G773=0,"Kindergarten",'ES Data Entry'!G773=1,"1st Grade",'ES Data Entry'!G773=2,"2nd Grade",'ES Data Entry'!G773=3,"3rd Grade",'ES Data Entry'!G773=4,"4th Grade",'ES Data Entry'!G773=5,"5th Grade")</f>
        <v>Kindergarten</v>
      </c>
      <c r="F772" t="e">
        <f>'ES Data Entry'!#REF!</f>
        <v>#REF!</v>
      </c>
      <c r="G772" t="e" cm="1">
        <f t="array" ref="G772">_xlfn.IFS('ES Data Entry'!L773=2, "Virtual", 'ES Data Entry'!L773=1, "In-person",'ES Data Entry'!L773=3, "Hybrid")</f>
        <v>#N/A</v>
      </c>
      <c r="H772" t="e" cm="1">
        <f t="array" ref="H772">_xlfn.IFS('ES Data Entry'!H773= 1, "American Indian/Alaskan Native", 'ES Data Entry'!H773= 2, "Asian", 'ES Data Entry'!H773= 3, "Native Hawaiian/Pacific Islander", 'ES Data Entry'!H773= 4, "Black/African American",'ES Data Entry'!H773= 5,  "White", 'ES Data Entry'!H773= 6, "Other", 'ES Data Entry'!H773= 7, "Two races or more", 'ES Data Entry'!H773= 8, "Unknown")</f>
        <v>#N/A</v>
      </c>
      <c r="I772" t="e" cm="1">
        <f t="array" ref="I772">_xlfn.IFS('ES Data Entry'!I773=1, "Hispanic/Latino", 'ES Data Entry'!I773=2, "Not Hispanic/Latino", 'ES Data Entry'!I773=3, "Other")</f>
        <v>#N/A</v>
      </c>
      <c r="J772" t="e" cm="1">
        <f t="array" ref="J772">_xlfn.IFS('ES Data Entry'!J773= 1, "Male", 'ES Data Entry'!J773= 2, "Female", 'ES Data Entry'!J773= 3, "Transgender Male", 'ES Data Entry'!J773= 4, "Transgender Female",'ES Data Entry'!J773= 5, "Non-binary", 'ES Data Entry'!J773= 6, "Other", 'ES Data Entry'!J773= 7, "Unknown")</f>
        <v>#N/A</v>
      </c>
      <c r="K772" s="180">
        <f>'ES Data Entry'!K773</f>
        <v>0</v>
      </c>
      <c r="L772" s="291" t="e">
        <f>'ES Data Entry'!#REF!</f>
        <v>#REF!</v>
      </c>
      <c r="M772" t="e">
        <f>'ES Raw Data'!N775</f>
        <v>#DIV/0!</v>
      </c>
      <c r="N772" t="e">
        <f>'ES Raw Data'!O775</f>
        <v>#DIV/0!</v>
      </c>
      <c r="O772" t="e">
        <f>'ES Raw Data'!P775</f>
        <v>#DIV/0!</v>
      </c>
      <c r="P772" t="e">
        <f>'ES Raw Data'!Q775</f>
        <v>#DIV/0!</v>
      </c>
      <c r="Q772" t="e">
        <f>'ES Raw Data'!R775</f>
        <v>#DIV/0!</v>
      </c>
      <c r="R772" t="e">
        <f>'ES Raw Data'!S775</f>
        <v>#DIV/0!</v>
      </c>
      <c r="S772" t="e">
        <f>'ES Raw Data'!T775</f>
        <v>#DIV/0!</v>
      </c>
      <c r="T772" t="e">
        <f>'ES Raw Data'!U775</f>
        <v>#DIV/0!</v>
      </c>
      <c r="U772" t="e">
        <f>'ES Raw Data'!V775</f>
        <v>#DIV/0!</v>
      </c>
      <c r="V772" t="e">
        <f>'ES Raw Data'!W775</f>
        <v>#DIV/0!</v>
      </c>
    </row>
    <row r="773" spans="1:22">
      <c r="A773">
        <f>'ES Data Entry'!D774</f>
        <v>0</v>
      </c>
      <c r="B773">
        <f>'ES Data Entry'!E774</f>
        <v>0</v>
      </c>
      <c r="C773">
        <f>'ES Data Entry'!F774</f>
        <v>0</v>
      </c>
      <c r="D773" s="180" t="e">
        <f>'ES Data Entry'!#REF!</f>
        <v>#REF!</v>
      </c>
      <c r="E773" t="str" cm="1">
        <f t="array" ref="E773">_xlfn.IFS('ES Data Entry'!G774=0,"Kindergarten",'ES Data Entry'!G774=1,"1st Grade",'ES Data Entry'!G774=2,"2nd Grade",'ES Data Entry'!G774=3,"3rd Grade",'ES Data Entry'!G774=4,"4th Grade",'ES Data Entry'!G774=5,"5th Grade")</f>
        <v>Kindergarten</v>
      </c>
      <c r="F773" t="e">
        <f>'ES Data Entry'!#REF!</f>
        <v>#REF!</v>
      </c>
      <c r="G773" t="e" cm="1">
        <f t="array" ref="G773">_xlfn.IFS('ES Data Entry'!L774=2, "Virtual", 'ES Data Entry'!L774=1, "In-person",'ES Data Entry'!L774=3, "Hybrid")</f>
        <v>#N/A</v>
      </c>
      <c r="H773" t="e" cm="1">
        <f t="array" ref="H773">_xlfn.IFS('ES Data Entry'!H774= 1, "American Indian/Alaskan Native", 'ES Data Entry'!H774= 2, "Asian", 'ES Data Entry'!H774= 3, "Native Hawaiian/Pacific Islander", 'ES Data Entry'!H774= 4, "Black/African American",'ES Data Entry'!H774= 5,  "White", 'ES Data Entry'!H774= 6, "Other", 'ES Data Entry'!H774= 7, "Two races or more", 'ES Data Entry'!H774= 8, "Unknown")</f>
        <v>#N/A</v>
      </c>
      <c r="I773" t="e" cm="1">
        <f t="array" ref="I773">_xlfn.IFS('ES Data Entry'!I774=1, "Hispanic/Latino", 'ES Data Entry'!I774=2, "Not Hispanic/Latino", 'ES Data Entry'!I774=3, "Other")</f>
        <v>#N/A</v>
      </c>
      <c r="J773" t="e" cm="1">
        <f t="array" ref="J773">_xlfn.IFS('ES Data Entry'!J774= 1, "Male", 'ES Data Entry'!J774= 2, "Female", 'ES Data Entry'!J774= 3, "Transgender Male", 'ES Data Entry'!J774= 4, "Transgender Female",'ES Data Entry'!J774= 5, "Non-binary", 'ES Data Entry'!J774= 6, "Other", 'ES Data Entry'!J774= 7, "Unknown")</f>
        <v>#N/A</v>
      </c>
      <c r="K773" s="180">
        <f>'ES Data Entry'!K774</f>
        <v>0</v>
      </c>
      <c r="L773" s="291" t="e">
        <f>'ES Data Entry'!#REF!</f>
        <v>#REF!</v>
      </c>
      <c r="M773" t="e">
        <f>'ES Raw Data'!N776</f>
        <v>#DIV/0!</v>
      </c>
      <c r="N773" t="e">
        <f>'ES Raw Data'!O776</f>
        <v>#DIV/0!</v>
      </c>
      <c r="O773" t="e">
        <f>'ES Raw Data'!P776</f>
        <v>#DIV/0!</v>
      </c>
      <c r="P773" t="e">
        <f>'ES Raw Data'!Q776</f>
        <v>#DIV/0!</v>
      </c>
      <c r="Q773" t="e">
        <f>'ES Raw Data'!R776</f>
        <v>#DIV/0!</v>
      </c>
      <c r="R773" t="e">
        <f>'ES Raw Data'!S776</f>
        <v>#DIV/0!</v>
      </c>
      <c r="S773" t="e">
        <f>'ES Raw Data'!T776</f>
        <v>#DIV/0!</v>
      </c>
      <c r="T773" t="e">
        <f>'ES Raw Data'!U776</f>
        <v>#DIV/0!</v>
      </c>
      <c r="U773" t="e">
        <f>'ES Raw Data'!V776</f>
        <v>#DIV/0!</v>
      </c>
      <c r="V773" t="e">
        <f>'ES Raw Data'!W776</f>
        <v>#DIV/0!</v>
      </c>
    </row>
    <row r="774" spans="1:22">
      <c r="A774">
        <f>'ES Data Entry'!D775</f>
        <v>0</v>
      </c>
      <c r="B774">
        <f>'ES Data Entry'!E775</f>
        <v>0</v>
      </c>
      <c r="C774">
        <f>'ES Data Entry'!F775</f>
        <v>0</v>
      </c>
      <c r="D774" s="180" t="e">
        <f>'ES Data Entry'!#REF!</f>
        <v>#REF!</v>
      </c>
      <c r="E774" t="str" cm="1">
        <f t="array" ref="E774">_xlfn.IFS('ES Data Entry'!G775=0,"Kindergarten",'ES Data Entry'!G775=1,"1st Grade",'ES Data Entry'!G775=2,"2nd Grade",'ES Data Entry'!G775=3,"3rd Grade",'ES Data Entry'!G775=4,"4th Grade",'ES Data Entry'!G775=5,"5th Grade")</f>
        <v>Kindergarten</v>
      </c>
      <c r="F774" t="e">
        <f>'ES Data Entry'!#REF!</f>
        <v>#REF!</v>
      </c>
      <c r="G774" t="e" cm="1">
        <f t="array" ref="G774">_xlfn.IFS('ES Data Entry'!L775=2, "Virtual", 'ES Data Entry'!L775=1, "In-person",'ES Data Entry'!L775=3, "Hybrid")</f>
        <v>#N/A</v>
      </c>
      <c r="H774" t="e" cm="1">
        <f t="array" ref="H774">_xlfn.IFS('ES Data Entry'!H775= 1, "American Indian/Alaskan Native", 'ES Data Entry'!H775= 2, "Asian", 'ES Data Entry'!H775= 3, "Native Hawaiian/Pacific Islander", 'ES Data Entry'!H775= 4, "Black/African American",'ES Data Entry'!H775= 5,  "White", 'ES Data Entry'!H775= 6, "Other", 'ES Data Entry'!H775= 7, "Two races or more", 'ES Data Entry'!H775= 8, "Unknown")</f>
        <v>#N/A</v>
      </c>
      <c r="I774" t="e" cm="1">
        <f t="array" ref="I774">_xlfn.IFS('ES Data Entry'!I775=1, "Hispanic/Latino", 'ES Data Entry'!I775=2, "Not Hispanic/Latino", 'ES Data Entry'!I775=3, "Other")</f>
        <v>#N/A</v>
      </c>
      <c r="J774" t="e" cm="1">
        <f t="array" ref="J774">_xlfn.IFS('ES Data Entry'!J775= 1, "Male", 'ES Data Entry'!J775= 2, "Female", 'ES Data Entry'!J775= 3, "Transgender Male", 'ES Data Entry'!J775= 4, "Transgender Female",'ES Data Entry'!J775= 5, "Non-binary", 'ES Data Entry'!J775= 6, "Other", 'ES Data Entry'!J775= 7, "Unknown")</f>
        <v>#N/A</v>
      </c>
      <c r="K774" s="180">
        <f>'ES Data Entry'!K775</f>
        <v>0</v>
      </c>
      <c r="L774" s="291" t="e">
        <f>'ES Data Entry'!#REF!</f>
        <v>#REF!</v>
      </c>
      <c r="M774" t="e">
        <f>'ES Raw Data'!N777</f>
        <v>#DIV/0!</v>
      </c>
      <c r="N774" t="e">
        <f>'ES Raw Data'!O777</f>
        <v>#DIV/0!</v>
      </c>
      <c r="O774" t="e">
        <f>'ES Raw Data'!P777</f>
        <v>#DIV/0!</v>
      </c>
      <c r="P774" t="e">
        <f>'ES Raw Data'!Q777</f>
        <v>#DIV/0!</v>
      </c>
      <c r="Q774" t="e">
        <f>'ES Raw Data'!R777</f>
        <v>#DIV/0!</v>
      </c>
      <c r="R774" t="e">
        <f>'ES Raw Data'!S777</f>
        <v>#DIV/0!</v>
      </c>
      <c r="S774" t="e">
        <f>'ES Raw Data'!T777</f>
        <v>#DIV/0!</v>
      </c>
      <c r="T774" t="e">
        <f>'ES Raw Data'!U777</f>
        <v>#DIV/0!</v>
      </c>
      <c r="U774" t="e">
        <f>'ES Raw Data'!V777</f>
        <v>#DIV/0!</v>
      </c>
      <c r="V774" t="e">
        <f>'ES Raw Data'!W777</f>
        <v>#DIV/0!</v>
      </c>
    </row>
    <row r="775" spans="1:22">
      <c r="A775">
        <f>'ES Data Entry'!D776</f>
        <v>0</v>
      </c>
      <c r="B775">
        <f>'ES Data Entry'!E776</f>
        <v>0</v>
      </c>
      <c r="C775">
        <f>'ES Data Entry'!F776</f>
        <v>0</v>
      </c>
      <c r="D775" s="180" t="e">
        <f>'ES Data Entry'!#REF!</f>
        <v>#REF!</v>
      </c>
      <c r="E775" t="str" cm="1">
        <f t="array" ref="E775">_xlfn.IFS('ES Data Entry'!G776=0,"Kindergarten",'ES Data Entry'!G776=1,"1st Grade",'ES Data Entry'!G776=2,"2nd Grade",'ES Data Entry'!G776=3,"3rd Grade",'ES Data Entry'!G776=4,"4th Grade",'ES Data Entry'!G776=5,"5th Grade")</f>
        <v>Kindergarten</v>
      </c>
      <c r="F775" t="e">
        <f>'ES Data Entry'!#REF!</f>
        <v>#REF!</v>
      </c>
      <c r="G775" t="e" cm="1">
        <f t="array" ref="G775">_xlfn.IFS('ES Data Entry'!L776=2, "Virtual", 'ES Data Entry'!L776=1, "In-person",'ES Data Entry'!L776=3, "Hybrid")</f>
        <v>#N/A</v>
      </c>
      <c r="H775" t="e" cm="1">
        <f t="array" ref="H775">_xlfn.IFS('ES Data Entry'!H776= 1, "American Indian/Alaskan Native", 'ES Data Entry'!H776= 2, "Asian", 'ES Data Entry'!H776= 3, "Native Hawaiian/Pacific Islander", 'ES Data Entry'!H776= 4, "Black/African American",'ES Data Entry'!H776= 5,  "White", 'ES Data Entry'!H776= 6, "Other", 'ES Data Entry'!H776= 7, "Two races or more", 'ES Data Entry'!H776= 8, "Unknown")</f>
        <v>#N/A</v>
      </c>
      <c r="I775" t="e" cm="1">
        <f t="array" ref="I775">_xlfn.IFS('ES Data Entry'!I776=1, "Hispanic/Latino", 'ES Data Entry'!I776=2, "Not Hispanic/Latino", 'ES Data Entry'!I776=3, "Other")</f>
        <v>#N/A</v>
      </c>
      <c r="J775" t="e" cm="1">
        <f t="array" ref="J775">_xlfn.IFS('ES Data Entry'!J776= 1, "Male", 'ES Data Entry'!J776= 2, "Female", 'ES Data Entry'!J776= 3, "Transgender Male", 'ES Data Entry'!J776= 4, "Transgender Female",'ES Data Entry'!J776= 5, "Non-binary", 'ES Data Entry'!J776= 6, "Other", 'ES Data Entry'!J776= 7, "Unknown")</f>
        <v>#N/A</v>
      </c>
      <c r="K775" s="180">
        <f>'ES Data Entry'!K776</f>
        <v>0</v>
      </c>
      <c r="L775" s="291" t="e">
        <f>'ES Data Entry'!#REF!</f>
        <v>#REF!</v>
      </c>
      <c r="M775" t="e">
        <f>'ES Raw Data'!N778</f>
        <v>#DIV/0!</v>
      </c>
      <c r="N775" t="e">
        <f>'ES Raw Data'!O778</f>
        <v>#DIV/0!</v>
      </c>
      <c r="O775" t="e">
        <f>'ES Raw Data'!P778</f>
        <v>#DIV/0!</v>
      </c>
      <c r="P775" t="e">
        <f>'ES Raw Data'!Q778</f>
        <v>#DIV/0!</v>
      </c>
      <c r="Q775" t="e">
        <f>'ES Raw Data'!R778</f>
        <v>#DIV/0!</v>
      </c>
      <c r="R775" t="e">
        <f>'ES Raw Data'!S778</f>
        <v>#DIV/0!</v>
      </c>
      <c r="S775" t="e">
        <f>'ES Raw Data'!T778</f>
        <v>#DIV/0!</v>
      </c>
      <c r="T775" t="e">
        <f>'ES Raw Data'!U778</f>
        <v>#DIV/0!</v>
      </c>
      <c r="U775" t="e">
        <f>'ES Raw Data'!V778</f>
        <v>#DIV/0!</v>
      </c>
      <c r="V775" t="e">
        <f>'ES Raw Data'!W778</f>
        <v>#DIV/0!</v>
      </c>
    </row>
    <row r="776" spans="1:22">
      <c r="A776">
        <f>'ES Data Entry'!D777</f>
        <v>0</v>
      </c>
      <c r="B776">
        <f>'ES Data Entry'!E777</f>
        <v>0</v>
      </c>
      <c r="C776">
        <f>'ES Data Entry'!F777</f>
        <v>0</v>
      </c>
      <c r="D776" s="180" t="e">
        <f>'ES Data Entry'!#REF!</f>
        <v>#REF!</v>
      </c>
      <c r="E776" t="str" cm="1">
        <f t="array" ref="E776">_xlfn.IFS('ES Data Entry'!G777=0,"Kindergarten",'ES Data Entry'!G777=1,"1st Grade",'ES Data Entry'!G777=2,"2nd Grade",'ES Data Entry'!G777=3,"3rd Grade",'ES Data Entry'!G777=4,"4th Grade",'ES Data Entry'!G777=5,"5th Grade")</f>
        <v>Kindergarten</v>
      </c>
      <c r="F776" t="e">
        <f>'ES Data Entry'!#REF!</f>
        <v>#REF!</v>
      </c>
      <c r="G776" t="e" cm="1">
        <f t="array" ref="G776">_xlfn.IFS('ES Data Entry'!L777=2, "Virtual", 'ES Data Entry'!L777=1, "In-person",'ES Data Entry'!L777=3, "Hybrid")</f>
        <v>#N/A</v>
      </c>
      <c r="H776" t="e" cm="1">
        <f t="array" ref="H776">_xlfn.IFS('ES Data Entry'!H777= 1, "American Indian/Alaskan Native", 'ES Data Entry'!H777= 2, "Asian", 'ES Data Entry'!H777= 3, "Native Hawaiian/Pacific Islander", 'ES Data Entry'!H777= 4, "Black/African American",'ES Data Entry'!H777= 5,  "White", 'ES Data Entry'!H777= 6, "Other", 'ES Data Entry'!H777= 7, "Two races or more", 'ES Data Entry'!H777= 8, "Unknown")</f>
        <v>#N/A</v>
      </c>
      <c r="I776" t="e" cm="1">
        <f t="array" ref="I776">_xlfn.IFS('ES Data Entry'!I777=1, "Hispanic/Latino", 'ES Data Entry'!I777=2, "Not Hispanic/Latino", 'ES Data Entry'!I777=3, "Other")</f>
        <v>#N/A</v>
      </c>
      <c r="J776" t="e" cm="1">
        <f t="array" ref="J776">_xlfn.IFS('ES Data Entry'!J777= 1, "Male", 'ES Data Entry'!J777= 2, "Female", 'ES Data Entry'!J777= 3, "Transgender Male", 'ES Data Entry'!J777= 4, "Transgender Female",'ES Data Entry'!J777= 5, "Non-binary", 'ES Data Entry'!J777= 6, "Other", 'ES Data Entry'!J777= 7, "Unknown")</f>
        <v>#N/A</v>
      </c>
      <c r="K776" s="180">
        <f>'ES Data Entry'!K777</f>
        <v>0</v>
      </c>
      <c r="L776" s="291" t="e">
        <f>'ES Data Entry'!#REF!</f>
        <v>#REF!</v>
      </c>
      <c r="M776" t="e">
        <f>'ES Raw Data'!N779</f>
        <v>#DIV/0!</v>
      </c>
      <c r="N776" t="e">
        <f>'ES Raw Data'!O779</f>
        <v>#DIV/0!</v>
      </c>
      <c r="O776" t="e">
        <f>'ES Raw Data'!P779</f>
        <v>#DIV/0!</v>
      </c>
      <c r="P776" t="e">
        <f>'ES Raw Data'!Q779</f>
        <v>#DIV/0!</v>
      </c>
      <c r="Q776" t="e">
        <f>'ES Raw Data'!R779</f>
        <v>#DIV/0!</v>
      </c>
      <c r="R776" t="e">
        <f>'ES Raw Data'!S779</f>
        <v>#DIV/0!</v>
      </c>
      <c r="S776" t="e">
        <f>'ES Raw Data'!T779</f>
        <v>#DIV/0!</v>
      </c>
      <c r="T776" t="e">
        <f>'ES Raw Data'!U779</f>
        <v>#DIV/0!</v>
      </c>
      <c r="U776" t="e">
        <f>'ES Raw Data'!V779</f>
        <v>#DIV/0!</v>
      </c>
      <c r="V776" t="e">
        <f>'ES Raw Data'!W779</f>
        <v>#DIV/0!</v>
      </c>
    </row>
    <row r="777" spans="1:22">
      <c r="A777">
        <f>'ES Data Entry'!D778</f>
        <v>0</v>
      </c>
      <c r="B777">
        <f>'ES Data Entry'!E778</f>
        <v>0</v>
      </c>
      <c r="C777">
        <f>'ES Data Entry'!F778</f>
        <v>0</v>
      </c>
      <c r="D777" s="180" t="e">
        <f>'ES Data Entry'!#REF!</f>
        <v>#REF!</v>
      </c>
      <c r="E777" t="str" cm="1">
        <f t="array" ref="E777">_xlfn.IFS('ES Data Entry'!G778=0,"Kindergarten",'ES Data Entry'!G778=1,"1st Grade",'ES Data Entry'!G778=2,"2nd Grade",'ES Data Entry'!G778=3,"3rd Grade",'ES Data Entry'!G778=4,"4th Grade",'ES Data Entry'!G778=5,"5th Grade")</f>
        <v>Kindergarten</v>
      </c>
      <c r="F777" t="e">
        <f>'ES Data Entry'!#REF!</f>
        <v>#REF!</v>
      </c>
      <c r="G777" t="e" cm="1">
        <f t="array" ref="G777">_xlfn.IFS('ES Data Entry'!L778=2, "Virtual", 'ES Data Entry'!L778=1, "In-person",'ES Data Entry'!L778=3, "Hybrid")</f>
        <v>#N/A</v>
      </c>
      <c r="H777" t="e" cm="1">
        <f t="array" ref="H777">_xlfn.IFS('ES Data Entry'!H778= 1, "American Indian/Alaskan Native", 'ES Data Entry'!H778= 2, "Asian", 'ES Data Entry'!H778= 3, "Native Hawaiian/Pacific Islander", 'ES Data Entry'!H778= 4, "Black/African American",'ES Data Entry'!H778= 5,  "White", 'ES Data Entry'!H778= 6, "Other", 'ES Data Entry'!H778= 7, "Two races or more", 'ES Data Entry'!H778= 8, "Unknown")</f>
        <v>#N/A</v>
      </c>
      <c r="I777" t="e" cm="1">
        <f t="array" ref="I777">_xlfn.IFS('ES Data Entry'!I778=1, "Hispanic/Latino", 'ES Data Entry'!I778=2, "Not Hispanic/Latino", 'ES Data Entry'!I778=3, "Other")</f>
        <v>#N/A</v>
      </c>
      <c r="J777" t="e" cm="1">
        <f t="array" ref="J777">_xlfn.IFS('ES Data Entry'!J778= 1, "Male", 'ES Data Entry'!J778= 2, "Female", 'ES Data Entry'!J778= 3, "Transgender Male", 'ES Data Entry'!J778= 4, "Transgender Female",'ES Data Entry'!J778= 5, "Non-binary", 'ES Data Entry'!J778= 6, "Other", 'ES Data Entry'!J778= 7, "Unknown")</f>
        <v>#N/A</v>
      </c>
      <c r="K777" s="180">
        <f>'ES Data Entry'!K778</f>
        <v>0</v>
      </c>
      <c r="L777" s="291" t="e">
        <f>'ES Data Entry'!#REF!</f>
        <v>#REF!</v>
      </c>
      <c r="M777" t="e">
        <f>'ES Raw Data'!N780</f>
        <v>#DIV/0!</v>
      </c>
      <c r="N777" t="e">
        <f>'ES Raw Data'!O780</f>
        <v>#DIV/0!</v>
      </c>
      <c r="O777" t="e">
        <f>'ES Raw Data'!P780</f>
        <v>#DIV/0!</v>
      </c>
      <c r="P777" t="e">
        <f>'ES Raw Data'!Q780</f>
        <v>#DIV/0!</v>
      </c>
      <c r="Q777" t="e">
        <f>'ES Raw Data'!R780</f>
        <v>#DIV/0!</v>
      </c>
      <c r="R777" t="e">
        <f>'ES Raw Data'!S780</f>
        <v>#DIV/0!</v>
      </c>
      <c r="S777" t="e">
        <f>'ES Raw Data'!T780</f>
        <v>#DIV/0!</v>
      </c>
      <c r="T777" t="e">
        <f>'ES Raw Data'!U780</f>
        <v>#DIV/0!</v>
      </c>
      <c r="U777" t="e">
        <f>'ES Raw Data'!V780</f>
        <v>#DIV/0!</v>
      </c>
      <c r="V777" t="e">
        <f>'ES Raw Data'!W780</f>
        <v>#DIV/0!</v>
      </c>
    </row>
    <row r="778" spans="1:22">
      <c r="A778">
        <f>'ES Data Entry'!D779</f>
        <v>0</v>
      </c>
      <c r="B778">
        <f>'ES Data Entry'!E779</f>
        <v>0</v>
      </c>
      <c r="C778">
        <f>'ES Data Entry'!F779</f>
        <v>0</v>
      </c>
      <c r="D778" s="180" t="e">
        <f>'ES Data Entry'!#REF!</f>
        <v>#REF!</v>
      </c>
      <c r="E778" t="str" cm="1">
        <f t="array" ref="E778">_xlfn.IFS('ES Data Entry'!G779=0,"Kindergarten",'ES Data Entry'!G779=1,"1st Grade",'ES Data Entry'!G779=2,"2nd Grade",'ES Data Entry'!G779=3,"3rd Grade",'ES Data Entry'!G779=4,"4th Grade",'ES Data Entry'!G779=5,"5th Grade")</f>
        <v>Kindergarten</v>
      </c>
      <c r="F778" t="e">
        <f>'ES Data Entry'!#REF!</f>
        <v>#REF!</v>
      </c>
      <c r="G778" t="e" cm="1">
        <f t="array" ref="G778">_xlfn.IFS('ES Data Entry'!L779=2, "Virtual", 'ES Data Entry'!L779=1, "In-person",'ES Data Entry'!L779=3, "Hybrid")</f>
        <v>#N/A</v>
      </c>
      <c r="H778" t="e" cm="1">
        <f t="array" ref="H778">_xlfn.IFS('ES Data Entry'!H779= 1, "American Indian/Alaskan Native", 'ES Data Entry'!H779= 2, "Asian", 'ES Data Entry'!H779= 3, "Native Hawaiian/Pacific Islander", 'ES Data Entry'!H779= 4, "Black/African American",'ES Data Entry'!H779= 5,  "White", 'ES Data Entry'!H779= 6, "Other", 'ES Data Entry'!H779= 7, "Two races or more", 'ES Data Entry'!H779= 8, "Unknown")</f>
        <v>#N/A</v>
      </c>
      <c r="I778" t="e" cm="1">
        <f t="array" ref="I778">_xlfn.IFS('ES Data Entry'!I779=1, "Hispanic/Latino", 'ES Data Entry'!I779=2, "Not Hispanic/Latino", 'ES Data Entry'!I779=3, "Other")</f>
        <v>#N/A</v>
      </c>
      <c r="J778" t="e" cm="1">
        <f t="array" ref="J778">_xlfn.IFS('ES Data Entry'!J779= 1, "Male", 'ES Data Entry'!J779= 2, "Female", 'ES Data Entry'!J779= 3, "Transgender Male", 'ES Data Entry'!J779= 4, "Transgender Female",'ES Data Entry'!J779= 5, "Non-binary", 'ES Data Entry'!J779= 6, "Other", 'ES Data Entry'!J779= 7, "Unknown")</f>
        <v>#N/A</v>
      </c>
      <c r="K778" s="180">
        <f>'ES Data Entry'!K779</f>
        <v>0</v>
      </c>
      <c r="L778" s="291" t="e">
        <f>'ES Data Entry'!#REF!</f>
        <v>#REF!</v>
      </c>
      <c r="M778" t="e">
        <f>'ES Raw Data'!N781</f>
        <v>#DIV/0!</v>
      </c>
      <c r="N778" t="e">
        <f>'ES Raw Data'!O781</f>
        <v>#DIV/0!</v>
      </c>
      <c r="O778" t="e">
        <f>'ES Raw Data'!P781</f>
        <v>#DIV/0!</v>
      </c>
      <c r="P778" t="e">
        <f>'ES Raw Data'!Q781</f>
        <v>#DIV/0!</v>
      </c>
      <c r="Q778" t="e">
        <f>'ES Raw Data'!R781</f>
        <v>#DIV/0!</v>
      </c>
      <c r="R778" t="e">
        <f>'ES Raw Data'!S781</f>
        <v>#DIV/0!</v>
      </c>
      <c r="S778" t="e">
        <f>'ES Raw Data'!T781</f>
        <v>#DIV/0!</v>
      </c>
      <c r="T778" t="e">
        <f>'ES Raw Data'!U781</f>
        <v>#DIV/0!</v>
      </c>
      <c r="U778" t="e">
        <f>'ES Raw Data'!V781</f>
        <v>#DIV/0!</v>
      </c>
      <c r="V778" t="e">
        <f>'ES Raw Data'!W781</f>
        <v>#DIV/0!</v>
      </c>
    </row>
    <row r="779" spans="1:22">
      <c r="A779">
        <f>'ES Data Entry'!D780</f>
        <v>0</v>
      </c>
      <c r="B779">
        <f>'ES Data Entry'!E780</f>
        <v>0</v>
      </c>
      <c r="C779">
        <f>'ES Data Entry'!F780</f>
        <v>0</v>
      </c>
      <c r="D779" s="180" t="e">
        <f>'ES Data Entry'!#REF!</f>
        <v>#REF!</v>
      </c>
      <c r="E779" t="str" cm="1">
        <f t="array" ref="E779">_xlfn.IFS('ES Data Entry'!G780=0,"Kindergarten",'ES Data Entry'!G780=1,"1st Grade",'ES Data Entry'!G780=2,"2nd Grade",'ES Data Entry'!G780=3,"3rd Grade",'ES Data Entry'!G780=4,"4th Grade",'ES Data Entry'!G780=5,"5th Grade")</f>
        <v>Kindergarten</v>
      </c>
      <c r="F779" t="e">
        <f>'ES Data Entry'!#REF!</f>
        <v>#REF!</v>
      </c>
      <c r="G779" t="e" cm="1">
        <f t="array" ref="G779">_xlfn.IFS('ES Data Entry'!L780=2, "Virtual", 'ES Data Entry'!L780=1, "In-person",'ES Data Entry'!L780=3, "Hybrid")</f>
        <v>#N/A</v>
      </c>
      <c r="H779" t="e" cm="1">
        <f t="array" ref="H779">_xlfn.IFS('ES Data Entry'!H780= 1, "American Indian/Alaskan Native", 'ES Data Entry'!H780= 2, "Asian", 'ES Data Entry'!H780= 3, "Native Hawaiian/Pacific Islander", 'ES Data Entry'!H780= 4, "Black/African American",'ES Data Entry'!H780= 5,  "White", 'ES Data Entry'!H780= 6, "Other", 'ES Data Entry'!H780= 7, "Two races or more", 'ES Data Entry'!H780= 8, "Unknown")</f>
        <v>#N/A</v>
      </c>
      <c r="I779" t="e" cm="1">
        <f t="array" ref="I779">_xlfn.IFS('ES Data Entry'!I780=1, "Hispanic/Latino", 'ES Data Entry'!I780=2, "Not Hispanic/Latino", 'ES Data Entry'!I780=3, "Other")</f>
        <v>#N/A</v>
      </c>
      <c r="J779" t="e" cm="1">
        <f t="array" ref="J779">_xlfn.IFS('ES Data Entry'!J780= 1, "Male", 'ES Data Entry'!J780= 2, "Female", 'ES Data Entry'!J780= 3, "Transgender Male", 'ES Data Entry'!J780= 4, "Transgender Female",'ES Data Entry'!J780= 5, "Non-binary", 'ES Data Entry'!J780= 6, "Other", 'ES Data Entry'!J780= 7, "Unknown")</f>
        <v>#N/A</v>
      </c>
      <c r="K779" s="180">
        <f>'ES Data Entry'!K780</f>
        <v>0</v>
      </c>
      <c r="L779" s="291" t="e">
        <f>'ES Data Entry'!#REF!</f>
        <v>#REF!</v>
      </c>
      <c r="M779" t="e">
        <f>'ES Raw Data'!N782</f>
        <v>#DIV/0!</v>
      </c>
      <c r="N779" t="e">
        <f>'ES Raw Data'!O782</f>
        <v>#DIV/0!</v>
      </c>
      <c r="O779" t="e">
        <f>'ES Raw Data'!P782</f>
        <v>#DIV/0!</v>
      </c>
      <c r="P779" t="e">
        <f>'ES Raw Data'!Q782</f>
        <v>#DIV/0!</v>
      </c>
      <c r="Q779" t="e">
        <f>'ES Raw Data'!R782</f>
        <v>#DIV/0!</v>
      </c>
      <c r="R779" t="e">
        <f>'ES Raw Data'!S782</f>
        <v>#DIV/0!</v>
      </c>
      <c r="S779" t="e">
        <f>'ES Raw Data'!T782</f>
        <v>#DIV/0!</v>
      </c>
      <c r="T779" t="e">
        <f>'ES Raw Data'!U782</f>
        <v>#DIV/0!</v>
      </c>
      <c r="U779" t="e">
        <f>'ES Raw Data'!V782</f>
        <v>#DIV/0!</v>
      </c>
      <c r="V779" t="e">
        <f>'ES Raw Data'!W782</f>
        <v>#DIV/0!</v>
      </c>
    </row>
    <row r="780" spans="1:22">
      <c r="A780">
        <f>'ES Data Entry'!D781</f>
        <v>0</v>
      </c>
      <c r="B780">
        <f>'ES Data Entry'!E781</f>
        <v>0</v>
      </c>
      <c r="C780">
        <f>'ES Data Entry'!F781</f>
        <v>0</v>
      </c>
      <c r="D780" s="180" t="e">
        <f>'ES Data Entry'!#REF!</f>
        <v>#REF!</v>
      </c>
      <c r="E780" t="str" cm="1">
        <f t="array" ref="E780">_xlfn.IFS('ES Data Entry'!G781=0,"Kindergarten",'ES Data Entry'!G781=1,"1st Grade",'ES Data Entry'!G781=2,"2nd Grade",'ES Data Entry'!G781=3,"3rd Grade",'ES Data Entry'!G781=4,"4th Grade",'ES Data Entry'!G781=5,"5th Grade")</f>
        <v>Kindergarten</v>
      </c>
      <c r="F780" t="e">
        <f>'ES Data Entry'!#REF!</f>
        <v>#REF!</v>
      </c>
      <c r="G780" t="e" cm="1">
        <f t="array" ref="G780">_xlfn.IFS('ES Data Entry'!L781=2, "Virtual", 'ES Data Entry'!L781=1, "In-person",'ES Data Entry'!L781=3, "Hybrid")</f>
        <v>#N/A</v>
      </c>
      <c r="H780" t="e" cm="1">
        <f t="array" ref="H780">_xlfn.IFS('ES Data Entry'!H781= 1, "American Indian/Alaskan Native", 'ES Data Entry'!H781= 2, "Asian", 'ES Data Entry'!H781= 3, "Native Hawaiian/Pacific Islander", 'ES Data Entry'!H781= 4, "Black/African American",'ES Data Entry'!H781= 5,  "White", 'ES Data Entry'!H781= 6, "Other", 'ES Data Entry'!H781= 7, "Two races or more", 'ES Data Entry'!H781= 8, "Unknown")</f>
        <v>#N/A</v>
      </c>
      <c r="I780" t="e" cm="1">
        <f t="array" ref="I780">_xlfn.IFS('ES Data Entry'!I781=1, "Hispanic/Latino", 'ES Data Entry'!I781=2, "Not Hispanic/Latino", 'ES Data Entry'!I781=3, "Other")</f>
        <v>#N/A</v>
      </c>
      <c r="J780" t="e" cm="1">
        <f t="array" ref="J780">_xlfn.IFS('ES Data Entry'!J781= 1, "Male", 'ES Data Entry'!J781= 2, "Female", 'ES Data Entry'!J781= 3, "Transgender Male", 'ES Data Entry'!J781= 4, "Transgender Female",'ES Data Entry'!J781= 5, "Non-binary", 'ES Data Entry'!J781= 6, "Other", 'ES Data Entry'!J781= 7, "Unknown")</f>
        <v>#N/A</v>
      </c>
      <c r="K780" s="180">
        <f>'ES Data Entry'!K781</f>
        <v>0</v>
      </c>
      <c r="L780" s="291" t="e">
        <f>'ES Data Entry'!#REF!</f>
        <v>#REF!</v>
      </c>
      <c r="M780" t="e">
        <f>'ES Raw Data'!N783</f>
        <v>#DIV/0!</v>
      </c>
      <c r="N780" t="e">
        <f>'ES Raw Data'!O783</f>
        <v>#DIV/0!</v>
      </c>
      <c r="O780" t="e">
        <f>'ES Raw Data'!P783</f>
        <v>#DIV/0!</v>
      </c>
      <c r="P780" t="e">
        <f>'ES Raw Data'!Q783</f>
        <v>#DIV/0!</v>
      </c>
      <c r="Q780" t="e">
        <f>'ES Raw Data'!R783</f>
        <v>#DIV/0!</v>
      </c>
      <c r="R780" t="e">
        <f>'ES Raw Data'!S783</f>
        <v>#DIV/0!</v>
      </c>
      <c r="S780" t="e">
        <f>'ES Raw Data'!T783</f>
        <v>#DIV/0!</v>
      </c>
      <c r="T780" t="e">
        <f>'ES Raw Data'!U783</f>
        <v>#DIV/0!</v>
      </c>
      <c r="U780" t="e">
        <f>'ES Raw Data'!V783</f>
        <v>#DIV/0!</v>
      </c>
      <c r="V780" t="e">
        <f>'ES Raw Data'!W783</f>
        <v>#DIV/0!</v>
      </c>
    </row>
    <row r="781" spans="1:22">
      <c r="A781">
        <f>'ES Data Entry'!D782</f>
        <v>0</v>
      </c>
      <c r="B781">
        <f>'ES Data Entry'!E782</f>
        <v>0</v>
      </c>
      <c r="C781">
        <f>'ES Data Entry'!F782</f>
        <v>0</v>
      </c>
      <c r="D781" s="180" t="e">
        <f>'ES Data Entry'!#REF!</f>
        <v>#REF!</v>
      </c>
      <c r="E781" t="str" cm="1">
        <f t="array" ref="E781">_xlfn.IFS('ES Data Entry'!G782=0,"Kindergarten",'ES Data Entry'!G782=1,"1st Grade",'ES Data Entry'!G782=2,"2nd Grade",'ES Data Entry'!G782=3,"3rd Grade",'ES Data Entry'!G782=4,"4th Grade",'ES Data Entry'!G782=5,"5th Grade")</f>
        <v>Kindergarten</v>
      </c>
      <c r="F781" t="e">
        <f>'ES Data Entry'!#REF!</f>
        <v>#REF!</v>
      </c>
      <c r="G781" t="e" cm="1">
        <f t="array" ref="G781">_xlfn.IFS('ES Data Entry'!L782=2, "Virtual", 'ES Data Entry'!L782=1, "In-person",'ES Data Entry'!L782=3, "Hybrid")</f>
        <v>#N/A</v>
      </c>
      <c r="H781" t="e" cm="1">
        <f t="array" ref="H781">_xlfn.IFS('ES Data Entry'!H782= 1, "American Indian/Alaskan Native", 'ES Data Entry'!H782= 2, "Asian", 'ES Data Entry'!H782= 3, "Native Hawaiian/Pacific Islander", 'ES Data Entry'!H782= 4, "Black/African American",'ES Data Entry'!H782= 5,  "White", 'ES Data Entry'!H782= 6, "Other", 'ES Data Entry'!H782= 7, "Two races or more", 'ES Data Entry'!H782= 8, "Unknown")</f>
        <v>#N/A</v>
      </c>
      <c r="I781" t="e" cm="1">
        <f t="array" ref="I781">_xlfn.IFS('ES Data Entry'!I782=1, "Hispanic/Latino", 'ES Data Entry'!I782=2, "Not Hispanic/Latino", 'ES Data Entry'!I782=3, "Other")</f>
        <v>#N/A</v>
      </c>
      <c r="J781" t="e" cm="1">
        <f t="array" ref="J781">_xlfn.IFS('ES Data Entry'!J782= 1, "Male", 'ES Data Entry'!J782= 2, "Female", 'ES Data Entry'!J782= 3, "Transgender Male", 'ES Data Entry'!J782= 4, "Transgender Female",'ES Data Entry'!J782= 5, "Non-binary", 'ES Data Entry'!J782= 6, "Other", 'ES Data Entry'!J782= 7, "Unknown")</f>
        <v>#N/A</v>
      </c>
      <c r="K781" s="180">
        <f>'ES Data Entry'!K782</f>
        <v>0</v>
      </c>
      <c r="L781" s="291" t="e">
        <f>'ES Data Entry'!#REF!</f>
        <v>#REF!</v>
      </c>
      <c r="M781" t="e">
        <f>'ES Raw Data'!N784</f>
        <v>#DIV/0!</v>
      </c>
      <c r="N781" t="e">
        <f>'ES Raw Data'!O784</f>
        <v>#DIV/0!</v>
      </c>
      <c r="O781" t="e">
        <f>'ES Raw Data'!P784</f>
        <v>#DIV/0!</v>
      </c>
      <c r="P781" t="e">
        <f>'ES Raw Data'!Q784</f>
        <v>#DIV/0!</v>
      </c>
      <c r="Q781" t="e">
        <f>'ES Raw Data'!R784</f>
        <v>#DIV/0!</v>
      </c>
      <c r="R781" t="e">
        <f>'ES Raw Data'!S784</f>
        <v>#DIV/0!</v>
      </c>
      <c r="S781" t="e">
        <f>'ES Raw Data'!T784</f>
        <v>#DIV/0!</v>
      </c>
      <c r="T781" t="e">
        <f>'ES Raw Data'!U784</f>
        <v>#DIV/0!</v>
      </c>
      <c r="U781" t="e">
        <f>'ES Raw Data'!V784</f>
        <v>#DIV/0!</v>
      </c>
      <c r="V781" t="e">
        <f>'ES Raw Data'!W784</f>
        <v>#DIV/0!</v>
      </c>
    </row>
    <row r="782" spans="1:22">
      <c r="A782">
        <f>'ES Data Entry'!D783</f>
        <v>0</v>
      </c>
      <c r="B782">
        <f>'ES Data Entry'!E783</f>
        <v>0</v>
      </c>
      <c r="C782">
        <f>'ES Data Entry'!F783</f>
        <v>0</v>
      </c>
      <c r="D782" s="180" t="e">
        <f>'ES Data Entry'!#REF!</f>
        <v>#REF!</v>
      </c>
      <c r="E782" t="str" cm="1">
        <f t="array" ref="E782">_xlfn.IFS('ES Data Entry'!G783=0,"Kindergarten",'ES Data Entry'!G783=1,"1st Grade",'ES Data Entry'!G783=2,"2nd Grade",'ES Data Entry'!G783=3,"3rd Grade",'ES Data Entry'!G783=4,"4th Grade",'ES Data Entry'!G783=5,"5th Grade")</f>
        <v>Kindergarten</v>
      </c>
      <c r="F782" t="e">
        <f>'ES Data Entry'!#REF!</f>
        <v>#REF!</v>
      </c>
      <c r="G782" t="e" cm="1">
        <f t="array" ref="G782">_xlfn.IFS('ES Data Entry'!L783=2, "Virtual", 'ES Data Entry'!L783=1, "In-person",'ES Data Entry'!L783=3, "Hybrid")</f>
        <v>#N/A</v>
      </c>
      <c r="H782" t="e" cm="1">
        <f t="array" ref="H782">_xlfn.IFS('ES Data Entry'!H783= 1, "American Indian/Alaskan Native", 'ES Data Entry'!H783= 2, "Asian", 'ES Data Entry'!H783= 3, "Native Hawaiian/Pacific Islander", 'ES Data Entry'!H783= 4, "Black/African American",'ES Data Entry'!H783= 5,  "White", 'ES Data Entry'!H783= 6, "Other", 'ES Data Entry'!H783= 7, "Two races or more", 'ES Data Entry'!H783= 8, "Unknown")</f>
        <v>#N/A</v>
      </c>
      <c r="I782" t="e" cm="1">
        <f t="array" ref="I782">_xlfn.IFS('ES Data Entry'!I783=1, "Hispanic/Latino", 'ES Data Entry'!I783=2, "Not Hispanic/Latino", 'ES Data Entry'!I783=3, "Other")</f>
        <v>#N/A</v>
      </c>
      <c r="J782" t="e" cm="1">
        <f t="array" ref="J782">_xlfn.IFS('ES Data Entry'!J783= 1, "Male", 'ES Data Entry'!J783= 2, "Female", 'ES Data Entry'!J783= 3, "Transgender Male", 'ES Data Entry'!J783= 4, "Transgender Female",'ES Data Entry'!J783= 5, "Non-binary", 'ES Data Entry'!J783= 6, "Other", 'ES Data Entry'!J783= 7, "Unknown")</f>
        <v>#N/A</v>
      </c>
      <c r="K782" s="180">
        <f>'ES Data Entry'!K783</f>
        <v>0</v>
      </c>
      <c r="L782" s="291" t="e">
        <f>'ES Data Entry'!#REF!</f>
        <v>#REF!</v>
      </c>
      <c r="M782" t="e">
        <f>'ES Raw Data'!N785</f>
        <v>#DIV/0!</v>
      </c>
      <c r="N782" t="e">
        <f>'ES Raw Data'!O785</f>
        <v>#DIV/0!</v>
      </c>
      <c r="O782" t="e">
        <f>'ES Raw Data'!P785</f>
        <v>#DIV/0!</v>
      </c>
      <c r="P782" t="e">
        <f>'ES Raw Data'!Q785</f>
        <v>#DIV/0!</v>
      </c>
      <c r="Q782" t="e">
        <f>'ES Raw Data'!R785</f>
        <v>#DIV/0!</v>
      </c>
      <c r="R782" t="e">
        <f>'ES Raw Data'!S785</f>
        <v>#DIV/0!</v>
      </c>
      <c r="S782" t="e">
        <f>'ES Raw Data'!T785</f>
        <v>#DIV/0!</v>
      </c>
      <c r="T782" t="e">
        <f>'ES Raw Data'!U785</f>
        <v>#DIV/0!</v>
      </c>
      <c r="U782" t="e">
        <f>'ES Raw Data'!V785</f>
        <v>#DIV/0!</v>
      </c>
      <c r="V782" t="e">
        <f>'ES Raw Data'!W785</f>
        <v>#DIV/0!</v>
      </c>
    </row>
    <row r="783" spans="1:22">
      <c r="A783">
        <f>'ES Data Entry'!D784</f>
        <v>0</v>
      </c>
      <c r="B783">
        <f>'ES Data Entry'!E784</f>
        <v>0</v>
      </c>
      <c r="C783">
        <f>'ES Data Entry'!F784</f>
        <v>0</v>
      </c>
      <c r="D783" s="180" t="e">
        <f>'ES Data Entry'!#REF!</f>
        <v>#REF!</v>
      </c>
      <c r="E783" t="str" cm="1">
        <f t="array" ref="E783">_xlfn.IFS('ES Data Entry'!G784=0,"Kindergarten",'ES Data Entry'!G784=1,"1st Grade",'ES Data Entry'!G784=2,"2nd Grade",'ES Data Entry'!G784=3,"3rd Grade",'ES Data Entry'!G784=4,"4th Grade",'ES Data Entry'!G784=5,"5th Grade")</f>
        <v>Kindergarten</v>
      </c>
      <c r="F783" t="e">
        <f>'ES Data Entry'!#REF!</f>
        <v>#REF!</v>
      </c>
      <c r="G783" t="e" cm="1">
        <f t="array" ref="G783">_xlfn.IFS('ES Data Entry'!L784=2, "Virtual", 'ES Data Entry'!L784=1, "In-person",'ES Data Entry'!L784=3, "Hybrid")</f>
        <v>#N/A</v>
      </c>
      <c r="H783" t="e" cm="1">
        <f t="array" ref="H783">_xlfn.IFS('ES Data Entry'!H784= 1, "American Indian/Alaskan Native", 'ES Data Entry'!H784= 2, "Asian", 'ES Data Entry'!H784= 3, "Native Hawaiian/Pacific Islander", 'ES Data Entry'!H784= 4, "Black/African American",'ES Data Entry'!H784= 5,  "White", 'ES Data Entry'!H784= 6, "Other", 'ES Data Entry'!H784= 7, "Two races or more", 'ES Data Entry'!H784= 8, "Unknown")</f>
        <v>#N/A</v>
      </c>
      <c r="I783" t="e" cm="1">
        <f t="array" ref="I783">_xlfn.IFS('ES Data Entry'!I784=1, "Hispanic/Latino", 'ES Data Entry'!I784=2, "Not Hispanic/Latino", 'ES Data Entry'!I784=3, "Other")</f>
        <v>#N/A</v>
      </c>
      <c r="J783" t="e" cm="1">
        <f t="array" ref="J783">_xlfn.IFS('ES Data Entry'!J784= 1, "Male", 'ES Data Entry'!J784= 2, "Female", 'ES Data Entry'!J784= 3, "Transgender Male", 'ES Data Entry'!J784= 4, "Transgender Female",'ES Data Entry'!J784= 5, "Non-binary", 'ES Data Entry'!J784= 6, "Other", 'ES Data Entry'!J784= 7, "Unknown")</f>
        <v>#N/A</v>
      </c>
      <c r="K783" s="180">
        <f>'ES Data Entry'!K784</f>
        <v>0</v>
      </c>
      <c r="L783" s="291" t="e">
        <f>'ES Data Entry'!#REF!</f>
        <v>#REF!</v>
      </c>
      <c r="M783" t="e">
        <f>'ES Raw Data'!N786</f>
        <v>#DIV/0!</v>
      </c>
      <c r="N783" t="e">
        <f>'ES Raw Data'!O786</f>
        <v>#DIV/0!</v>
      </c>
      <c r="O783" t="e">
        <f>'ES Raw Data'!P786</f>
        <v>#DIV/0!</v>
      </c>
      <c r="P783" t="e">
        <f>'ES Raw Data'!Q786</f>
        <v>#DIV/0!</v>
      </c>
      <c r="Q783" t="e">
        <f>'ES Raw Data'!R786</f>
        <v>#DIV/0!</v>
      </c>
      <c r="R783" t="e">
        <f>'ES Raw Data'!S786</f>
        <v>#DIV/0!</v>
      </c>
      <c r="S783" t="e">
        <f>'ES Raw Data'!T786</f>
        <v>#DIV/0!</v>
      </c>
      <c r="T783" t="e">
        <f>'ES Raw Data'!U786</f>
        <v>#DIV/0!</v>
      </c>
      <c r="U783" t="e">
        <f>'ES Raw Data'!V786</f>
        <v>#DIV/0!</v>
      </c>
      <c r="V783" t="e">
        <f>'ES Raw Data'!W786</f>
        <v>#DIV/0!</v>
      </c>
    </row>
    <row r="784" spans="1:22">
      <c r="A784">
        <f>'ES Data Entry'!D785</f>
        <v>0</v>
      </c>
      <c r="B784">
        <f>'ES Data Entry'!E785</f>
        <v>0</v>
      </c>
      <c r="C784">
        <f>'ES Data Entry'!F785</f>
        <v>0</v>
      </c>
      <c r="D784" s="180" t="e">
        <f>'ES Data Entry'!#REF!</f>
        <v>#REF!</v>
      </c>
      <c r="E784" t="str" cm="1">
        <f t="array" ref="E784">_xlfn.IFS('ES Data Entry'!G785=0,"Kindergarten",'ES Data Entry'!G785=1,"1st Grade",'ES Data Entry'!G785=2,"2nd Grade",'ES Data Entry'!G785=3,"3rd Grade",'ES Data Entry'!G785=4,"4th Grade",'ES Data Entry'!G785=5,"5th Grade")</f>
        <v>Kindergarten</v>
      </c>
      <c r="F784" t="e">
        <f>'ES Data Entry'!#REF!</f>
        <v>#REF!</v>
      </c>
      <c r="G784" t="e" cm="1">
        <f t="array" ref="G784">_xlfn.IFS('ES Data Entry'!L785=2, "Virtual", 'ES Data Entry'!L785=1, "In-person",'ES Data Entry'!L785=3, "Hybrid")</f>
        <v>#N/A</v>
      </c>
      <c r="H784" t="e" cm="1">
        <f t="array" ref="H784">_xlfn.IFS('ES Data Entry'!H785= 1, "American Indian/Alaskan Native", 'ES Data Entry'!H785= 2, "Asian", 'ES Data Entry'!H785= 3, "Native Hawaiian/Pacific Islander", 'ES Data Entry'!H785= 4, "Black/African American",'ES Data Entry'!H785= 5,  "White", 'ES Data Entry'!H785= 6, "Other", 'ES Data Entry'!H785= 7, "Two races or more", 'ES Data Entry'!H785= 8, "Unknown")</f>
        <v>#N/A</v>
      </c>
      <c r="I784" t="e" cm="1">
        <f t="array" ref="I784">_xlfn.IFS('ES Data Entry'!I785=1, "Hispanic/Latino", 'ES Data Entry'!I785=2, "Not Hispanic/Latino", 'ES Data Entry'!I785=3, "Other")</f>
        <v>#N/A</v>
      </c>
      <c r="J784" t="e" cm="1">
        <f t="array" ref="J784">_xlfn.IFS('ES Data Entry'!J785= 1, "Male", 'ES Data Entry'!J785= 2, "Female", 'ES Data Entry'!J785= 3, "Transgender Male", 'ES Data Entry'!J785= 4, "Transgender Female",'ES Data Entry'!J785= 5, "Non-binary", 'ES Data Entry'!J785= 6, "Other", 'ES Data Entry'!J785= 7, "Unknown")</f>
        <v>#N/A</v>
      </c>
      <c r="K784" s="180">
        <f>'ES Data Entry'!K785</f>
        <v>0</v>
      </c>
      <c r="L784" s="291" t="e">
        <f>'ES Data Entry'!#REF!</f>
        <v>#REF!</v>
      </c>
      <c r="M784" t="e">
        <f>'ES Raw Data'!N787</f>
        <v>#DIV/0!</v>
      </c>
      <c r="N784" t="e">
        <f>'ES Raw Data'!O787</f>
        <v>#DIV/0!</v>
      </c>
      <c r="O784" t="e">
        <f>'ES Raw Data'!P787</f>
        <v>#DIV/0!</v>
      </c>
      <c r="P784" t="e">
        <f>'ES Raw Data'!Q787</f>
        <v>#DIV/0!</v>
      </c>
      <c r="Q784" t="e">
        <f>'ES Raw Data'!R787</f>
        <v>#DIV/0!</v>
      </c>
      <c r="R784" t="e">
        <f>'ES Raw Data'!S787</f>
        <v>#DIV/0!</v>
      </c>
      <c r="S784" t="e">
        <f>'ES Raw Data'!T787</f>
        <v>#DIV/0!</v>
      </c>
      <c r="T784" t="e">
        <f>'ES Raw Data'!U787</f>
        <v>#DIV/0!</v>
      </c>
      <c r="U784" t="e">
        <f>'ES Raw Data'!V787</f>
        <v>#DIV/0!</v>
      </c>
      <c r="V784" t="e">
        <f>'ES Raw Data'!W787</f>
        <v>#DIV/0!</v>
      </c>
    </row>
    <row r="785" spans="1:22">
      <c r="A785">
        <f>'ES Data Entry'!D786</f>
        <v>0</v>
      </c>
      <c r="B785">
        <f>'ES Data Entry'!E786</f>
        <v>0</v>
      </c>
      <c r="C785">
        <f>'ES Data Entry'!F786</f>
        <v>0</v>
      </c>
      <c r="D785" s="180" t="e">
        <f>'ES Data Entry'!#REF!</f>
        <v>#REF!</v>
      </c>
      <c r="E785" t="str" cm="1">
        <f t="array" ref="E785">_xlfn.IFS('ES Data Entry'!G786=0,"Kindergarten",'ES Data Entry'!G786=1,"1st Grade",'ES Data Entry'!G786=2,"2nd Grade",'ES Data Entry'!G786=3,"3rd Grade",'ES Data Entry'!G786=4,"4th Grade",'ES Data Entry'!G786=5,"5th Grade")</f>
        <v>Kindergarten</v>
      </c>
      <c r="F785" t="e">
        <f>'ES Data Entry'!#REF!</f>
        <v>#REF!</v>
      </c>
      <c r="G785" t="e" cm="1">
        <f t="array" ref="G785">_xlfn.IFS('ES Data Entry'!L786=2, "Virtual", 'ES Data Entry'!L786=1, "In-person",'ES Data Entry'!L786=3, "Hybrid")</f>
        <v>#N/A</v>
      </c>
      <c r="H785" t="e" cm="1">
        <f t="array" ref="H785">_xlfn.IFS('ES Data Entry'!H786= 1, "American Indian/Alaskan Native", 'ES Data Entry'!H786= 2, "Asian", 'ES Data Entry'!H786= 3, "Native Hawaiian/Pacific Islander", 'ES Data Entry'!H786= 4, "Black/African American",'ES Data Entry'!H786= 5,  "White", 'ES Data Entry'!H786= 6, "Other", 'ES Data Entry'!H786= 7, "Two races or more", 'ES Data Entry'!H786= 8, "Unknown")</f>
        <v>#N/A</v>
      </c>
      <c r="I785" t="e" cm="1">
        <f t="array" ref="I785">_xlfn.IFS('ES Data Entry'!I786=1, "Hispanic/Latino", 'ES Data Entry'!I786=2, "Not Hispanic/Latino", 'ES Data Entry'!I786=3, "Other")</f>
        <v>#N/A</v>
      </c>
      <c r="J785" t="e" cm="1">
        <f t="array" ref="J785">_xlfn.IFS('ES Data Entry'!J786= 1, "Male", 'ES Data Entry'!J786= 2, "Female", 'ES Data Entry'!J786= 3, "Transgender Male", 'ES Data Entry'!J786= 4, "Transgender Female",'ES Data Entry'!J786= 5, "Non-binary", 'ES Data Entry'!J786= 6, "Other", 'ES Data Entry'!J786= 7, "Unknown")</f>
        <v>#N/A</v>
      </c>
      <c r="K785" s="180">
        <f>'ES Data Entry'!K786</f>
        <v>0</v>
      </c>
      <c r="L785" s="291" t="e">
        <f>'ES Data Entry'!#REF!</f>
        <v>#REF!</v>
      </c>
      <c r="M785" t="e">
        <f>'ES Raw Data'!N788</f>
        <v>#DIV/0!</v>
      </c>
      <c r="N785" t="e">
        <f>'ES Raw Data'!O788</f>
        <v>#DIV/0!</v>
      </c>
      <c r="O785" t="e">
        <f>'ES Raw Data'!P788</f>
        <v>#DIV/0!</v>
      </c>
      <c r="P785" t="e">
        <f>'ES Raw Data'!Q788</f>
        <v>#DIV/0!</v>
      </c>
      <c r="Q785" t="e">
        <f>'ES Raw Data'!R788</f>
        <v>#DIV/0!</v>
      </c>
      <c r="R785" t="e">
        <f>'ES Raw Data'!S788</f>
        <v>#DIV/0!</v>
      </c>
      <c r="S785" t="e">
        <f>'ES Raw Data'!T788</f>
        <v>#DIV/0!</v>
      </c>
      <c r="T785" t="e">
        <f>'ES Raw Data'!U788</f>
        <v>#DIV/0!</v>
      </c>
      <c r="U785" t="e">
        <f>'ES Raw Data'!V788</f>
        <v>#DIV/0!</v>
      </c>
      <c r="V785" t="e">
        <f>'ES Raw Data'!W788</f>
        <v>#DIV/0!</v>
      </c>
    </row>
    <row r="786" spans="1:22">
      <c r="A786">
        <f>'ES Data Entry'!D787</f>
        <v>0</v>
      </c>
      <c r="B786">
        <f>'ES Data Entry'!E787</f>
        <v>0</v>
      </c>
      <c r="C786">
        <f>'ES Data Entry'!F787</f>
        <v>0</v>
      </c>
      <c r="D786" s="180" t="e">
        <f>'ES Data Entry'!#REF!</f>
        <v>#REF!</v>
      </c>
      <c r="E786" t="str" cm="1">
        <f t="array" ref="E786">_xlfn.IFS('ES Data Entry'!G787=0,"Kindergarten",'ES Data Entry'!G787=1,"1st Grade",'ES Data Entry'!G787=2,"2nd Grade",'ES Data Entry'!G787=3,"3rd Grade",'ES Data Entry'!G787=4,"4th Grade",'ES Data Entry'!G787=5,"5th Grade")</f>
        <v>Kindergarten</v>
      </c>
      <c r="F786" t="e">
        <f>'ES Data Entry'!#REF!</f>
        <v>#REF!</v>
      </c>
      <c r="G786" t="e" cm="1">
        <f t="array" ref="G786">_xlfn.IFS('ES Data Entry'!L787=2, "Virtual", 'ES Data Entry'!L787=1, "In-person",'ES Data Entry'!L787=3, "Hybrid")</f>
        <v>#N/A</v>
      </c>
      <c r="H786" t="e" cm="1">
        <f t="array" ref="H786">_xlfn.IFS('ES Data Entry'!H787= 1, "American Indian/Alaskan Native", 'ES Data Entry'!H787= 2, "Asian", 'ES Data Entry'!H787= 3, "Native Hawaiian/Pacific Islander", 'ES Data Entry'!H787= 4, "Black/African American",'ES Data Entry'!H787= 5,  "White", 'ES Data Entry'!H787= 6, "Other", 'ES Data Entry'!H787= 7, "Two races or more", 'ES Data Entry'!H787= 8, "Unknown")</f>
        <v>#N/A</v>
      </c>
      <c r="I786" t="e" cm="1">
        <f t="array" ref="I786">_xlfn.IFS('ES Data Entry'!I787=1, "Hispanic/Latino", 'ES Data Entry'!I787=2, "Not Hispanic/Latino", 'ES Data Entry'!I787=3, "Other")</f>
        <v>#N/A</v>
      </c>
      <c r="J786" t="e" cm="1">
        <f t="array" ref="J786">_xlfn.IFS('ES Data Entry'!J787= 1, "Male", 'ES Data Entry'!J787= 2, "Female", 'ES Data Entry'!J787= 3, "Transgender Male", 'ES Data Entry'!J787= 4, "Transgender Female",'ES Data Entry'!J787= 5, "Non-binary", 'ES Data Entry'!J787= 6, "Other", 'ES Data Entry'!J787= 7, "Unknown")</f>
        <v>#N/A</v>
      </c>
      <c r="K786" s="180">
        <f>'ES Data Entry'!K787</f>
        <v>0</v>
      </c>
      <c r="L786" s="291" t="e">
        <f>'ES Data Entry'!#REF!</f>
        <v>#REF!</v>
      </c>
      <c r="M786" t="e">
        <f>'ES Raw Data'!N789</f>
        <v>#DIV/0!</v>
      </c>
      <c r="N786" t="e">
        <f>'ES Raw Data'!O789</f>
        <v>#DIV/0!</v>
      </c>
      <c r="O786" t="e">
        <f>'ES Raw Data'!P789</f>
        <v>#DIV/0!</v>
      </c>
      <c r="P786" t="e">
        <f>'ES Raw Data'!Q789</f>
        <v>#DIV/0!</v>
      </c>
      <c r="Q786" t="e">
        <f>'ES Raw Data'!R789</f>
        <v>#DIV/0!</v>
      </c>
      <c r="R786" t="e">
        <f>'ES Raw Data'!S789</f>
        <v>#DIV/0!</v>
      </c>
      <c r="S786" t="e">
        <f>'ES Raw Data'!T789</f>
        <v>#DIV/0!</v>
      </c>
      <c r="T786" t="e">
        <f>'ES Raw Data'!U789</f>
        <v>#DIV/0!</v>
      </c>
      <c r="U786" t="e">
        <f>'ES Raw Data'!V789</f>
        <v>#DIV/0!</v>
      </c>
      <c r="V786" t="e">
        <f>'ES Raw Data'!W789</f>
        <v>#DIV/0!</v>
      </c>
    </row>
    <row r="787" spans="1:22">
      <c r="A787">
        <f>'ES Data Entry'!D788</f>
        <v>0</v>
      </c>
      <c r="B787">
        <f>'ES Data Entry'!E788</f>
        <v>0</v>
      </c>
      <c r="C787">
        <f>'ES Data Entry'!F788</f>
        <v>0</v>
      </c>
      <c r="D787" s="180" t="e">
        <f>'ES Data Entry'!#REF!</f>
        <v>#REF!</v>
      </c>
      <c r="E787" t="str" cm="1">
        <f t="array" ref="E787">_xlfn.IFS('ES Data Entry'!G788=0,"Kindergarten",'ES Data Entry'!G788=1,"1st Grade",'ES Data Entry'!G788=2,"2nd Grade",'ES Data Entry'!G788=3,"3rd Grade",'ES Data Entry'!G788=4,"4th Grade",'ES Data Entry'!G788=5,"5th Grade")</f>
        <v>Kindergarten</v>
      </c>
      <c r="F787" t="e">
        <f>'ES Data Entry'!#REF!</f>
        <v>#REF!</v>
      </c>
      <c r="G787" t="e" cm="1">
        <f t="array" ref="G787">_xlfn.IFS('ES Data Entry'!L788=2, "Virtual", 'ES Data Entry'!L788=1, "In-person",'ES Data Entry'!L788=3, "Hybrid")</f>
        <v>#N/A</v>
      </c>
      <c r="H787" t="e" cm="1">
        <f t="array" ref="H787">_xlfn.IFS('ES Data Entry'!H788= 1, "American Indian/Alaskan Native", 'ES Data Entry'!H788= 2, "Asian", 'ES Data Entry'!H788= 3, "Native Hawaiian/Pacific Islander", 'ES Data Entry'!H788= 4, "Black/African American",'ES Data Entry'!H788= 5,  "White", 'ES Data Entry'!H788= 6, "Other", 'ES Data Entry'!H788= 7, "Two races or more", 'ES Data Entry'!H788= 8, "Unknown")</f>
        <v>#N/A</v>
      </c>
      <c r="I787" t="e" cm="1">
        <f t="array" ref="I787">_xlfn.IFS('ES Data Entry'!I788=1, "Hispanic/Latino", 'ES Data Entry'!I788=2, "Not Hispanic/Latino", 'ES Data Entry'!I788=3, "Other")</f>
        <v>#N/A</v>
      </c>
      <c r="J787" t="e" cm="1">
        <f t="array" ref="J787">_xlfn.IFS('ES Data Entry'!J788= 1, "Male", 'ES Data Entry'!J788= 2, "Female", 'ES Data Entry'!J788= 3, "Transgender Male", 'ES Data Entry'!J788= 4, "Transgender Female",'ES Data Entry'!J788= 5, "Non-binary", 'ES Data Entry'!J788= 6, "Other", 'ES Data Entry'!J788= 7, "Unknown")</f>
        <v>#N/A</v>
      </c>
      <c r="K787" s="180">
        <f>'ES Data Entry'!K788</f>
        <v>0</v>
      </c>
      <c r="L787" s="291" t="e">
        <f>'ES Data Entry'!#REF!</f>
        <v>#REF!</v>
      </c>
      <c r="M787" t="e">
        <f>'ES Raw Data'!N790</f>
        <v>#DIV/0!</v>
      </c>
      <c r="N787" t="e">
        <f>'ES Raw Data'!O790</f>
        <v>#DIV/0!</v>
      </c>
      <c r="O787" t="e">
        <f>'ES Raw Data'!P790</f>
        <v>#DIV/0!</v>
      </c>
      <c r="P787" t="e">
        <f>'ES Raw Data'!Q790</f>
        <v>#DIV/0!</v>
      </c>
      <c r="Q787" t="e">
        <f>'ES Raw Data'!R790</f>
        <v>#DIV/0!</v>
      </c>
      <c r="R787" t="e">
        <f>'ES Raw Data'!S790</f>
        <v>#DIV/0!</v>
      </c>
      <c r="S787" t="e">
        <f>'ES Raw Data'!T790</f>
        <v>#DIV/0!</v>
      </c>
      <c r="T787" t="e">
        <f>'ES Raw Data'!U790</f>
        <v>#DIV/0!</v>
      </c>
      <c r="U787" t="e">
        <f>'ES Raw Data'!V790</f>
        <v>#DIV/0!</v>
      </c>
      <c r="V787" t="e">
        <f>'ES Raw Data'!W790</f>
        <v>#DIV/0!</v>
      </c>
    </row>
    <row r="788" spans="1:22">
      <c r="A788">
        <f>'ES Data Entry'!D789</f>
        <v>0</v>
      </c>
      <c r="B788">
        <f>'ES Data Entry'!E789</f>
        <v>0</v>
      </c>
      <c r="C788">
        <f>'ES Data Entry'!F789</f>
        <v>0</v>
      </c>
      <c r="D788" s="180" t="e">
        <f>'ES Data Entry'!#REF!</f>
        <v>#REF!</v>
      </c>
      <c r="E788" t="str" cm="1">
        <f t="array" ref="E788">_xlfn.IFS('ES Data Entry'!G789=0,"Kindergarten",'ES Data Entry'!G789=1,"1st Grade",'ES Data Entry'!G789=2,"2nd Grade",'ES Data Entry'!G789=3,"3rd Grade",'ES Data Entry'!G789=4,"4th Grade",'ES Data Entry'!G789=5,"5th Grade")</f>
        <v>Kindergarten</v>
      </c>
      <c r="F788" t="e">
        <f>'ES Data Entry'!#REF!</f>
        <v>#REF!</v>
      </c>
      <c r="G788" t="e" cm="1">
        <f t="array" ref="G788">_xlfn.IFS('ES Data Entry'!L789=2, "Virtual", 'ES Data Entry'!L789=1, "In-person",'ES Data Entry'!L789=3, "Hybrid")</f>
        <v>#N/A</v>
      </c>
      <c r="H788" t="e" cm="1">
        <f t="array" ref="H788">_xlfn.IFS('ES Data Entry'!H789= 1, "American Indian/Alaskan Native", 'ES Data Entry'!H789= 2, "Asian", 'ES Data Entry'!H789= 3, "Native Hawaiian/Pacific Islander", 'ES Data Entry'!H789= 4, "Black/African American",'ES Data Entry'!H789= 5,  "White", 'ES Data Entry'!H789= 6, "Other", 'ES Data Entry'!H789= 7, "Two races or more", 'ES Data Entry'!H789= 8, "Unknown")</f>
        <v>#N/A</v>
      </c>
      <c r="I788" t="e" cm="1">
        <f t="array" ref="I788">_xlfn.IFS('ES Data Entry'!I789=1, "Hispanic/Latino", 'ES Data Entry'!I789=2, "Not Hispanic/Latino", 'ES Data Entry'!I789=3, "Other")</f>
        <v>#N/A</v>
      </c>
      <c r="J788" t="e" cm="1">
        <f t="array" ref="J788">_xlfn.IFS('ES Data Entry'!J789= 1, "Male", 'ES Data Entry'!J789= 2, "Female", 'ES Data Entry'!J789= 3, "Transgender Male", 'ES Data Entry'!J789= 4, "Transgender Female",'ES Data Entry'!J789= 5, "Non-binary", 'ES Data Entry'!J789= 6, "Other", 'ES Data Entry'!J789= 7, "Unknown")</f>
        <v>#N/A</v>
      </c>
      <c r="K788" s="180">
        <f>'ES Data Entry'!K789</f>
        <v>0</v>
      </c>
      <c r="L788" s="291" t="e">
        <f>'ES Data Entry'!#REF!</f>
        <v>#REF!</v>
      </c>
      <c r="M788" t="e">
        <f>'ES Raw Data'!N791</f>
        <v>#DIV/0!</v>
      </c>
      <c r="N788" t="e">
        <f>'ES Raw Data'!O791</f>
        <v>#DIV/0!</v>
      </c>
      <c r="O788" t="e">
        <f>'ES Raw Data'!P791</f>
        <v>#DIV/0!</v>
      </c>
      <c r="P788" t="e">
        <f>'ES Raw Data'!Q791</f>
        <v>#DIV/0!</v>
      </c>
      <c r="Q788" t="e">
        <f>'ES Raw Data'!R791</f>
        <v>#DIV/0!</v>
      </c>
      <c r="R788" t="e">
        <f>'ES Raw Data'!S791</f>
        <v>#DIV/0!</v>
      </c>
      <c r="S788" t="e">
        <f>'ES Raw Data'!T791</f>
        <v>#DIV/0!</v>
      </c>
      <c r="T788" t="e">
        <f>'ES Raw Data'!U791</f>
        <v>#DIV/0!</v>
      </c>
      <c r="U788" t="e">
        <f>'ES Raw Data'!V791</f>
        <v>#DIV/0!</v>
      </c>
      <c r="V788" t="e">
        <f>'ES Raw Data'!W791</f>
        <v>#DIV/0!</v>
      </c>
    </row>
    <row r="789" spans="1:22">
      <c r="A789">
        <f>'ES Data Entry'!D790</f>
        <v>0</v>
      </c>
      <c r="B789">
        <f>'ES Data Entry'!E790</f>
        <v>0</v>
      </c>
      <c r="C789">
        <f>'ES Data Entry'!F790</f>
        <v>0</v>
      </c>
      <c r="D789" s="180" t="e">
        <f>'ES Data Entry'!#REF!</f>
        <v>#REF!</v>
      </c>
      <c r="E789" t="str" cm="1">
        <f t="array" ref="E789">_xlfn.IFS('ES Data Entry'!G790=0,"Kindergarten",'ES Data Entry'!G790=1,"1st Grade",'ES Data Entry'!G790=2,"2nd Grade",'ES Data Entry'!G790=3,"3rd Grade",'ES Data Entry'!G790=4,"4th Grade",'ES Data Entry'!G790=5,"5th Grade")</f>
        <v>Kindergarten</v>
      </c>
      <c r="F789" t="e">
        <f>'ES Data Entry'!#REF!</f>
        <v>#REF!</v>
      </c>
      <c r="G789" t="e" cm="1">
        <f t="array" ref="G789">_xlfn.IFS('ES Data Entry'!L790=2, "Virtual", 'ES Data Entry'!L790=1, "In-person",'ES Data Entry'!L790=3, "Hybrid")</f>
        <v>#N/A</v>
      </c>
      <c r="H789" t="e" cm="1">
        <f t="array" ref="H789">_xlfn.IFS('ES Data Entry'!H790= 1, "American Indian/Alaskan Native", 'ES Data Entry'!H790= 2, "Asian", 'ES Data Entry'!H790= 3, "Native Hawaiian/Pacific Islander", 'ES Data Entry'!H790= 4, "Black/African American",'ES Data Entry'!H790= 5,  "White", 'ES Data Entry'!H790= 6, "Other", 'ES Data Entry'!H790= 7, "Two races or more", 'ES Data Entry'!H790= 8, "Unknown")</f>
        <v>#N/A</v>
      </c>
      <c r="I789" t="e" cm="1">
        <f t="array" ref="I789">_xlfn.IFS('ES Data Entry'!I790=1, "Hispanic/Latino", 'ES Data Entry'!I790=2, "Not Hispanic/Latino", 'ES Data Entry'!I790=3, "Other")</f>
        <v>#N/A</v>
      </c>
      <c r="J789" t="e" cm="1">
        <f t="array" ref="J789">_xlfn.IFS('ES Data Entry'!J790= 1, "Male", 'ES Data Entry'!J790= 2, "Female", 'ES Data Entry'!J790= 3, "Transgender Male", 'ES Data Entry'!J790= 4, "Transgender Female",'ES Data Entry'!J790= 5, "Non-binary", 'ES Data Entry'!J790= 6, "Other", 'ES Data Entry'!J790= 7, "Unknown")</f>
        <v>#N/A</v>
      </c>
      <c r="K789" s="180">
        <f>'ES Data Entry'!K790</f>
        <v>0</v>
      </c>
      <c r="L789" s="291" t="e">
        <f>'ES Data Entry'!#REF!</f>
        <v>#REF!</v>
      </c>
      <c r="M789" t="e">
        <f>'ES Raw Data'!N792</f>
        <v>#DIV/0!</v>
      </c>
      <c r="N789" t="e">
        <f>'ES Raw Data'!O792</f>
        <v>#DIV/0!</v>
      </c>
      <c r="O789" t="e">
        <f>'ES Raw Data'!P792</f>
        <v>#DIV/0!</v>
      </c>
      <c r="P789" t="e">
        <f>'ES Raw Data'!Q792</f>
        <v>#DIV/0!</v>
      </c>
      <c r="Q789" t="e">
        <f>'ES Raw Data'!R792</f>
        <v>#DIV/0!</v>
      </c>
      <c r="R789" t="e">
        <f>'ES Raw Data'!S792</f>
        <v>#DIV/0!</v>
      </c>
      <c r="S789" t="e">
        <f>'ES Raw Data'!T792</f>
        <v>#DIV/0!</v>
      </c>
      <c r="T789" t="e">
        <f>'ES Raw Data'!U792</f>
        <v>#DIV/0!</v>
      </c>
      <c r="U789" t="e">
        <f>'ES Raw Data'!V792</f>
        <v>#DIV/0!</v>
      </c>
      <c r="V789" t="e">
        <f>'ES Raw Data'!W792</f>
        <v>#DIV/0!</v>
      </c>
    </row>
    <row r="790" spans="1:22">
      <c r="A790">
        <f>'ES Data Entry'!D791</f>
        <v>0</v>
      </c>
      <c r="B790">
        <f>'ES Data Entry'!E791</f>
        <v>0</v>
      </c>
      <c r="C790">
        <f>'ES Data Entry'!F791</f>
        <v>0</v>
      </c>
      <c r="D790" s="180" t="e">
        <f>'ES Data Entry'!#REF!</f>
        <v>#REF!</v>
      </c>
      <c r="E790" t="str" cm="1">
        <f t="array" ref="E790">_xlfn.IFS('ES Data Entry'!G791=0,"Kindergarten",'ES Data Entry'!G791=1,"1st Grade",'ES Data Entry'!G791=2,"2nd Grade",'ES Data Entry'!G791=3,"3rd Grade",'ES Data Entry'!G791=4,"4th Grade",'ES Data Entry'!G791=5,"5th Grade")</f>
        <v>Kindergarten</v>
      </c>
      <c r="F790" t="e">
        <f>'ES Data Entry'!#REF!</f>
        <v>#REF!</v>
      </c>
      <c r="G790" t="e" cm="1">
        <f t="array" ref="G790">_xlfn.IFS('ES Data Entry'!L791=2, "Virtual", 'ES Data Entry'!L791=1, "In-person",'ES Data Entry'!L791=3, "Hybrid")</f>
        <v>#N/A</v>
      </c>
      <c r="H790" t="e" cm="1">
        <f t="array" ref="H790">_xlfn.IFS('ES Data Entry'!H791= 1, "American Indian/Alaskan Native", 'ES Data Entry'!H791= 2, "Asian", 'ES Data Entry'!H791= 3, "Native Hawaiian/Pacific Islander", 'ES Data Entry'!H791= 4, "Black/African American",'ES Data Entry'!H791= 5,  "White", 'ES Data Entry'!H791= 6, "Other", 'ES Data Entry'!H791= 7, "Two races or more", 'ES Data Entry'!H791= 8, "Unknown")</f>
        <v>#N/A</v>
      </c>
      <c r="I790" t="e" cm="1">
        <f t="array" ref="I790">_xlfn.IFS('ES Data Entry'!I791=1, "Hispanic/Latino", 'ES Data Entry'!I791=2, "Not Hispanic/Latino", 'ES Data Entry'!I791=3, "Other")</f>
        <v>#N/A</v>
      </c>
      <c r="J790" t="e" cm="1">
        <f t="array" ref="J790">_xlfn.IFS('ES Data Entry'!J791= 1, "Male", 'ES Data Entry'!J791= 2, "Female", 'ES Data Entry'!J791= 3, "Transgender Male", 'ES Data Entry'!J791= 4, "Transgender Female",'ES Data Entry'!J791= 5, "Non-binary", 'ES Data Entry'!J791= 6, "Other", 'ES Data Entry'!J791= 7, "Unknown")</f>
        <v>#N/A</v>
      </c>
      <c r="K790" s="180">
        <f>'ES Data Entry'!K791</f>
        <v>0</v>
      </c>
      <c r="L790" s="291" t="e">
        <f>'ES Data Entry'!#REF!</f>
        <v>#REF!</v>
      </c>
      <c r="M790" t="e">
        <f>'ES Raw Data'!N793</f>
        <v>#DIV/0!</v>
      </c>
      <c r="N790" t="e">
        <f>'ES Raw Data'!O793</f>
        <v>#DIV/0!</v>
      </c>
      <c r="O790" t="e">
        <f>'ES Raw Data'!P793</f>
        <v>#DIV/0!</v>
      </c>
      <c r="P790" t="e">
        <f>'ES Raw Data'!Q793</f>
        <v>#DIV/0!</v>
      </c>
      <c r="Q790" t="e">
        <f>'ES Raw Data'!R793</f>
        <v>#DIV/0!</v>
      </c>
      <c r="R790" t="e">
        <f>'ES Raw Data'!S793</f>
        <v>#DIV/0!</v>
      </c>
      <c r="S790" t="e">
        <f>'ES Raw Data'!T793</f>
        <v>#DIV/0!</v>
      </c>
      <c r="T790" t="e">
        <f>'ES Raw Data'!U793</f>
        <v>#DIV/0!</v>
      </c>
      <c r="U790" t="e">
        <f>'ES Raw Data'!V793</f>
        <v>#DIV/0!</v>
      </c>
      <c r="V790" t="e">
        <f>'ES Raw Data'!W793</f>
        <v>#DIV/0!</v>
      </c>
    </row>
    <row r="791" spans="1:22">
      <c r="A791">
        <f>'ES Data Entry'!D792</f>
        <v>0</v>
      </c>
      <c r="B791">
        <f>'ES Data Entry'!E792</f>
        <v>0</v>
      </c>
      <c r="C791">
        <f>'ES Data Entry'!F792</f>
        <v>0</v>
      </c>
      <c r="D791" s="180" t="e">
        <f>'ES Data Entry'!#REF!</f>
        <v>#REF!</v>
      </c>
      <c r="E791" t="str" cm="1">
        <f t="array" ref="E791">_xlfn.IFS('ES Data Entry'!G792=0,"Kindergarten",'ES Data Entry'!G792=1,"1st Grade",'ES Data Entry'!G792=2,"2nd Grade",'ES Data Entry'!G792=3,"3rd Grade",'ES Data Entry'!G792=4,"4th Grade",'ES Data Entry'!G792=5,"5th Grade")</f>
        <v>Kindergarten</v>
      </c>
      <c r="F791" t="e">
        <f>'ES Data Entry'!#REF!</f>
        <v>#REF!</v>
      </c>
      <c r="G791" t="e" cm="1">
        <f t="array" ref="G791">_xlfn.IFS('ES Data Entry'!L792=2, "Virtual", 'ES Data Entry'!L792=1, "In-person",'ES Data Entry'!L792=3, "Hybrid")</f>
        <v>#N/A</v>
      </c>
      <c r="H791" t="e" cm="1">
        <f t="array" ref="H791">_xlfn.IFS('ES Data Entry'!H792= 1, "American Indian/Alaskan Native", 'ES Data Entry'!H792= 2, "Asian", 'ES Data Entry'!H792= 3, "Native Hawaiian/Pacific Islander", 'ES Data Entry'!H792= 4, "Black/African American",'ES Data Entry'!H792= 5,  "White", 'ES Data Entry'!H792= 6, "Other", 'ES Data Entry'!H792= 7, "Two races or more", 'ES Data Entry'!H792= 8, "Unknown")</f>
        <v>#N/A</v>
      </c>
      <c r="I791" t="e" cm="1">
        <f t="array" ref="I791">_xlfn.IFS('ES Data Entry'!I792=1, "Hispanic/Latino", 'ES Data Entry'!I792=2, "Not Hispanic/Latino", 'ES Data Entry'!I792=3, "Other")</f>
        <v>#N/A</v>
      </c>
      <c r="J791" t="e" cm="1">
        <f t="array" ref="J791">_xlfn.IFS('ES Data Entry'!J792= 1, "Male", 'ES Data Entry'!J792= 2, "Female", 'ES Data Entry'!J792= 3, "Transgender Male", 'ES Data Entry'!J792= 4, "Transgender Female",'ES Data Entry'!J792= 5, "Non-binary", 'ES Data Entry'!J792= 6, "Other", 'ES Data Entry'!J792= 7, "Unknown")</f>
        <v>#N/A</v>
      </c>
      <c r="K791" s="180">
        <f>'ES Data Entry'!K792</f>
        <v>0</v>
      </c>
      <c r="L791" s="291" t="e">
        <f>'ES Data Entry'!#REF!</f>
        <v>#REF!</v>
      </c>
      <c r="M791" t="e">
        <f>'ES Raw Data'!N794</f>
        <v>#DIV/0!</v>
      </c>
      <c r="N791" t="e">
        <f>'ES Raw Data'!O794</f>
        <v>#DIV/0!</v>
      </c>
      <c r="O791" t="e">
        <f>'ES Raw Data'!P794</f>
        <v>#DIV/0!</v>
      </c>
      <c r="P791" t="e">
        <f>'ES Raw Data'!Q794</f>
        <v>#DIV/0!</v>
      </c>
      <c r="Q791" t="e">
        <f>'ES Raw Data'!R794</f>
        <v>#DIV/0!</v>
      </c>
      <c r="R791" t="e">
        <f>'ES Raw Data'!S794</f>
        <v>#DIV/0!</v>
      </c>
      <c r="S791" t="e">
        <f>'ES Raw Data'!T794</f>
        <v>#DIV/0!</v>
      </c>
      <c r="T791" t="e">
        <f>'ES Raw Data'!U794</f>
        <v>#DIV/0!</v>
      </c>
      <c r="U791" t="e">
        <f>'ES Raw Data'!V794</f>
        <v>#DIV/0!</v>
      </c>
      <c r="V791" t="e">
        <f>'ES Raw Data'!W794</f>
        <v>#DIV/0!</v>
      </c>
    </row>
    <row r="792" spans="1:22">
      <c r="A792">
        <f>'ES Data Entry'!D793</f>
        <v>0</v>
      </c>
      <c r="B792">
        <f>'ES Data Entry'!E793</f>
        <v>0</v>
      </c>
      <c r="C792">
        <f>'ES Data Entry'!F793</f>
        <v>0</v>
      </c>
      <c r="D792" s="180" t="e">
        <f>'ES Data Entry'!#REF!</f>
        <v>#REF!</v>
      </c>
      <c r="E792" t="str" cm="1">
        <f t="array" ref="E792">_xlfn.IFS('ES Data Entry'!G793=0,"Kindergarten",'ES Data Entry'!G793=1,"1st Grade",'ES Data Entry'!G793=2,"2nd Grade",'ES Data Entry'!G793=3,"3rd Grade",'ES Data Entry'!G793=4,"4th Grade",'ES Data Entry'!G793=5,"5th Grade")</f>
        <v>Kindergarten</v>
      </c>
      <c r="F792" t="e">
        <f>'ES Data Entry'!#REF!</f>
        <v>#REF!</v>
      </c>
      <c r="G792" t="e" cm="1">
        <f t="array" ref="G792">_xlfn.IFS('ES Data Entry'!L793=2, "Virtual", 'ES Data Entry'!L793=1, "In-person",'ES Data Entry'!L793=3, "Hybrid")</f>
        <v>#N/A</v>
      </c>
      <c r="H792" t="e" cm="1">
        <f t="array" ref="H792">_xlfn.IFS('ES Data Entry'!H793= 1, "American Indian/Alaskan Native", 'ES Data Entry'!H793= 2, "Asian", 'ES Data Entry'!H793= 3, "Native Hawaiian/Pacific Islander", 'ES Data Entry'!H793= 4, "Black/African American",'ES Data Entry'!H793= 5,  "White", 'ES Data Entry'!H793= 6, "Other", 'ES Data Entry'!H793= 7, "Two races or more", 'ES Data Entry'!H793= 8, "Unknown")</f>
        <v>#N/A</v>
      </c>
      <c r="I792" t="e" cm="1">
        <f t="array" ref="I792">_xlfn.IFS('ES Data Entry'!I793=1, "Hispanic/Latino", 'ES Data Entry'!I793=2, "Not Hispanic/Latino", 'ES Data Entry'!I793=3, "Other")</f>
        <v>#N/A</v>
      </c>
      <c r="J792" t="e" cm="1">
        <f t="array" ref="J792">_xlfn.IFS('ES Data Entry'!J793= 1, "Male", 'ES Data Entry'!J793= 2, "Female", 'ES Data Entry'!J793= 3, "Transgender Male", 'ES Data Entry'!J793= 4, "Transgender Female",'ES Data Entry'!J793= 5, "Non-binary", 'ES Data Entry'!J793= 6, "Other", 'ES Data Entry'!J793= 7, "Unknown")</f>
        <v>#N/A</v>
      </c>
      <c r="K792" s="180">
        <f>'ES Data Entry'!K793</f>
        <v>0</v>
      </c>
      <c r="L792" s="291" t="e">
        <f>'ES Data Entry'!#REF!</f>
        <v>#REF!</v>
      </c>
      <c r="M792" t="e">
        <f>'ES Raw Data'!N795</f>
        <v>#DIV/0!</v>
      </c>
      <c r="N792" t="e">
        <f>'ES Raw Data'!O795</f>
        <v>#DIV/0!</v>
      </c>
      <c r="O792" t="e">
        <f>'ES Raw Data'!P795</f>
        <v>#DIV/0!</v>
      </c>
      <c r="P792" t="e">
        <f>'ES Raw Data'!Q795</f>
        <v>#DIV/0!</v>
      </c>
      <c r="Q792" t="e">
        <f>'ES Raw Data'!R795</f>
        <v>#DIV/0!</v>
      </c>
      <c r="R792" t="e">
        <f>'ES Raw Data'!S795</f>
        <v>#DIV/0!</v>
      </c>
      <c r="S792" t="e">
        <f>'ES Raw Data'!T795</f>
        <v>#DIV/0!</v>
      </c>
      <c r="T792" t="e">
        <f>'ES Raw Data'!U795</f>
        <v>#DIV/0!</v>
      </c>
      <c r="U792" t="e">
        <f>'ES Raw Data'!V795</f>
        <v>#DIV/0!</v>
      </c>
      <c r="V792" t="e">
        <f>'ES Raw Data'!W795</f>
        <v>#DIV/0!</v>
      </c>
    </row>
    <row r="793" spans="1:22">
      <c r="A793">
        <f>'ES Data Entry'!D794</f>
        <v>0</v>
      </c>
      <c r="B793">
        <f>'ES Data Entry'!E794</f>
        <v>0</v>
      </c>
      <c r="C793">
        <f>'ES Data Entry'!F794</f>
        <v>0</v>
      </c>
      <c r="D793" s="180" t="e">
        <f>'ES Data Entry'!#REF!</f>
        <v>#REF!</v>
      </c>
      <c r="E793" t="str" cm="1">
        <f t="array" ref="E793">_xlfn.IFS('ES Data Entry'!G794=0,"Kindergarten",'ES Data Entry'!G794=1,"1st Grade",'ES Data Entry'!G794=2,"2nd Grade",'ES Data Entry'!G794=3,"3rd Grade",'ES Data Entry'!G794=4,"4th Grade",'ES Data Entry'!G794=5,"5th Grade")</f>
        <v>Kindergarten</v>
      </c>
      <c r="F793" t="e">
        <f>'ES Data Entry'!#REF!</f>
        <v>#REF!</v>
      </c>
      <c r="G793" t="e" cm="1">
        <f t="array" ref="G793">_xlfn.IFS('ES Data Entry'!L794=2, "Virtual", 'ES Data Entry'!L794=1, "In-person",'ES Data Entry'!L794=3, "Hybrid")</f>
        <v>#N/A</v>
      </c>
      <c r="H793" t="e" cm="1">
        <f t="array" ref="H793">_xlfn.IFS('ES Data Entry'!H794= 1, "American Indian/Alaskan Native", 'ES Data Entry'!H794= 2, "Asian", 'ES Data Entry'!H794= 3, "Native Hawaiian/Pacific Islander", 'ES Data Entry'!H794= 4, "Black/African American",'ES Data Entry'!H794= 5,  "White", 'ES Data Entry'!H794= 6, "Other", 'ES Data Entry'!H794= 7, "Two races or more", 'ES Data Entry'!H794= 8, "Unknown")</f>
        <v>#N/A</v>
      </c>
      <c r="I793" t="e" cm="1">
        <f t="array" ref="I793">_xlfn.IFS('ES Data Entry'!I794=1, "Hispanic/Latino", 'ES Data Entry'!I794=2, "Not Hispanic/Latino", 'ES Data Entry'!I794=3, "Other")</f>
        <v>#N/A</v>
      </c>
      <c r="J793" t="e" cm="1">
        <f t="array" ref="J793">_xlfn.IFS('ES Data Entry'!J794= 1, "Male", 'ES Data Entry'!J794= 2, "Female", 'ES Data Entry'!J794= 3, "Transgender Male", 'ES Data Entry'!J794= 4, "Transgender Female",'ES Data Entry'!J794= 5, "Non-binary", 'ES Data Entry'!J794= 6, "Other", 'ES Data Entry'!J794= 7, "Unknown")</f>
        <v>#N/A</v>
      </c>
      <c r="K793" s="180">
        <f>'ES Data Entry'!K794</f>
        <v>0</v>
      </c>
      <c r="L793" s="291" t="e">
        <f>'ES Data Entry'!#REF!</f>
        <v>#REF!</v>
      </c>
      <c r="M793" t="e">
        <f>'ES Raw Data'!N796</f>
        <v>#DIV/0!</v>
      </c>
      <c r="N793" t="e">
        <f>'ES Raw Data'!O796</f>
        <v>#DIV/0!</v>
      </c>
      <c r="O793" t="e">
        <f>'ES Raw Data'!P796</f>
        <v>#DIV/0!</v>
      </c>
      <c r="P793" t="e">
        <f>'ES Raw Data'!Q796</f>
        <v>#DIV/0!</v>
      </c>
      <c r="Q793" t="e">
        <f>'ES Raw Data'!R796</f>
        <v>#DIV/0!</v>
      </c>
      <c r="R793" t="e">
        <f>'ES Raw Data'!S796</f>
        <v>#DIV/0!</v>
      </c>
      <c r="S793" t="e">
        <f>'ES Raw Data'!T796</f>
        <v>#DIV/0!</v>
      </c>
      <c r="T793" t="e">
        <f>'ES Raw Data'!U796</f>
        <v>#DIV/0!</v>
      </c>
      <c r="U793" t="e">
        <f>'ES Raw Data'!V796</f>
        <v>#DIV/0!</v>
      </c>
      <c r="V793" t="e">
        <f>'ES Raw Data'!W796</f>
        <v>#DIV/0!</v>
      </c>
    </row>
    <row r="794" spans="1:22">
      <c r="A794">
        <f>'ES Data Entry'!D795</f>
        <v>0</v>
      </c>
      <c r="B794">
        <f>'ES Data Entry'!E795</f>
        <v>0</v>
      </c>
      <c r="C794">
        <f>'ES Data Entry'!F795</f>
        <v>0</v>
      </c>
      <c r="D794" s="180" t="e">
        <f>'ES Data Entry'!#REF!</f>
        <v>#REF!</v>
      </c>
      <c r="E794" t="str" cm="1">
        <f t="array" ref="E794">_xlfn.IFS('ES Data Entry'!G795=0,"Kindergarten",'ES Data Entry'!G795=1,"1st Grade",'ES Data Entry'!G795=2,"2nd Grade",'ES Data Entry'!G795=3,"3rd Grade",'ES Data Entry'!G795=4,"4th Grade",'ES Data Entry'!G795=5,"5th Grade")</f>
        <v>Kindergarten</v>
      </c>
      <c r="F794" t="e">
        <f>'ES Data Entry'!#REF!</f>
        <v>#REF!</v>
      </c>
      <c r="G794" t="e" cm="1">
        <f t="array" ref="G794">_xlfn.IFS('ES Data Entry'!L795=2, "Virtual", 'ES Data Entry'!L795=1, "In-person",'ES Data Entry'!L795=3, "Hybrid")</f>
        <v>#N/A</v>
      </c>
      <c r="H794" t="e" cm="1">
        <f t="array" ref="H794">_xlfn.IFS('ES Data Entry'!H795= 1, "American Indian/Alaskan Native", 'ES Data Entry'!H795= 2, "Asian", 'ES Data Entry'!H795= 3, "Native Hawaiian/Pacific Islander", 'ES Data Entry'!H795= 4, "Black/African American",'ES Data Entry'!H795= 5,  "White", 'ES Data Entry'!H795= 6, "Other", 'ES Data Entry'!H795= 7, "Two races or more", 'ES Data Entry'!H795= 8, "Unknown")</f>
        <v>#N/A</v>
      </c>
      <c r="I794" t="e" cm="1">
        <f t="array" ref="I794">_xlfn.IFS('ES Data Entry'!I795=1, "Hispanic/Latino", 'ES Data Entry'!I795=2, "Not Hispanic/Latino", 'ES Data Entry'!I795=3, "Other")</f>
        <v>#N/A</v>
      </c>
      <c r="J794" t="e" cm="1">
        <f t="array" ref="J794">_xlfn.IFS('ES Data Entry'!J795= 1, "Male", 'ES Data Entry'!J795= 2, "Female", 'ES Data Entry'!J795= 3, "Transgender Male", 'ES Data Entry'!J795= 4, "Transgender Female",'ES Data Entry'!J795= 5, "Non-binary", 'ES Data Entry'!J795= 6, "Other", 'ES Data Entry'!J795= 7, "Unknown")</f>
        <v>#N/A</v>
      </c>
      <c r="K794" s="180">
        <f>'ES Data Entry'!K795</f>
        <v>0</v>
      </c>
      <c r="L794" s="291" t="e">
        <f>'ES Data Entry'!#REF!</f>
        <v>#REF!</v>
      </c>
      <c r="M794" t="e">
        <f>'ES Raw Data'!N797</f>
        <v>#DIV/0!</v>
      </c>
      <c r="N794" t="e">
        <f>'ES Raw Data'!O797</f>
        <v>#DIV/0!</v>
      </c>
      <c r="O794" t="e">
        <f>'ES Raw Data'!P797</f>
        <v>#DIV/0!</v>
      </c>
      <c r="P794" t="e">
        <f>'ES Raw Data'!Q797</f>
        <v>#DIV/0!</v>
      </c>
      <c r="Q794" t="e">
        <f>'ES Raw Data'!R797</f>
        <v>#DIV/0!</v>
      </c>
      <c r="R794" t="e">
        <f>'ES Raw Data'!S797</f>
        <v>#DIV/0!</v>
      </c>
      <c r="S794" t="e">
        <f>'ES Raw Data'!T797</f>
        <v>#DIV/0!</v>
      </c>
      <c r="T794" t="e">
        <f>'ES Raw Data'!U797</f>
        <v>#DIV/0!</v>
      </c>
      <c r="U794" t="e">
        <f>'ES Raw Data'!V797</f>
        <v>#DIV/0!</v>
      </c>
      <c r="V794" t="e">
        <f>'ES Raw Data'!W797</f>
        <v>#DIV/0!</v>
      </c>
    </row>
    <row r="795" spans="1:22">
      <c r="A795">
        <f>'ES Data Entry'!D796</f>
        <v>0</v>
      </c>
      <c r="B795">
        <f>'ES Data Entry'!E796</f>
        <v>0</v>
      </c>
      <c r="C795">
        <f>'ES Data Entry'!F796</f>
        <v>0</v>
      </c>
      <c r="D795" s="180" t="e">
        <f>'ES Data Entry'!#REF!</f>
        <v>#REF!</v>
      </c>
      <c r="E795" t="str" cm="1">
        <f t="array" ref="E795">_xlfn.IFS('ES Data Entry'!G796=0,"Kindergarten",'ES Data Entry'!G796=1,"1st Grade",'ES Data Entry'!G796=2,"2nd Grade",'ES Data Entry'!G796=3,"3rd Grade",'ES Data Entry'!G796=4,"4th Grade",'ES Data Entry'!G796=5,"5th Grade")</f>
        <v>Kindergarten</v>
      </c>
      <c r="F795" t="e">
        <f>'ES Data Entry'!#REF!</f>
        <v>#REF!</v>
      </c>
      <c r="G795" t="e" cm="1">
        <f t="array" ref="G795">_xlfn.IFS('ES Data Entry'!L796=2, "Virtual", 'ES Data Entry'!L796=1, "In-person",'ES Data Entry'!L796=3, "Hybrid")</f>
        <v>#N/A</v>
      </c>
      <c r="H795" t="e" cm="1">
        <f t="array" ref="H795">_xlfn.IFS('ES Data Entry'!H796= 1, "American Indian/Alaskan Native", 'ES Data Entry'!H796= 2, "Asian", 'ES Data Entry'!H796= 3, "Native Hawaiian/Pacific Islander", 'ES Data Entry'!H796= 4, "Black/African American",'ES Data Entry'!H796= 5,  "White", 'ES Data Entry'!H796= 6, "Other", 'ES Data Entry'!H796= 7, "Two races or more", 'ES Data Entry'!H796= 8, "Unknown")</f>
        <v>#N/A</v>
      </c>
      <c r="I795" t="e" cm="1">
        <f t="array" ref="I795">_xlfn.IFS('ES Data Entry'!I796=1, "Hispanic/Latino", 'ES Data Entry'!I796=2, "Not Hispanic/Latino", 'ES Data Entry'!I796=3, "Other")</f>
        <v>#N/A</v>
      </c>
      <c r="J795" t="e" cm="1">
        <f t="array" ref="J795">_xlfn.IFS('ES Data Entry'!J796= 1, "Male", 'ES Data Entry'!J796= 2, "Female", 'ES Data Entry'!J796= 3, "Transgender Male", 'ES Data Entry'!J796= 4, "Transgender Female",'ES Data Entry'!J796= 5, "Non-binary", 'ES Data Entry'!J796= 6, "Other", 'ES Data Entry'!J796= 7, "Unknown")</f>
        <v>#N/A</v>
      </c>
      <c r="K795" s="180">
        <f>'ES Data Entry'!K796</f>
        <v>0</v>
      </c>
      <c r="L795" s="291" t="e">
        <f>'ES Data Entry'!#REF!</f>
        <v>#REF!</v>
      </c>
      <c r="M795" t="e">
        <f>'ES Raw Data'!N798</f>
        <v>#DIV/0!</v>
      </c>
      <c r="N795" t="e">
        <f>'ES Raw Data'!O798</f>
        <v>#DIV/0!</v>
      </c>
      <c r="O795" t="e">
        <f>'ES Raw Data'!P798</f>
        <v>#DIV/0!</v>
      </c>
      <c r="P795" t="e">
        <f>'ES Raw Data'!Q798</f>
        <v>#DIV/0!</v>
      </c>
      <c r="Q795" t="e">
        <f>'ES Raw Data'!R798</f>
        <v>#DIV/0!</v>
      </c>
      <c r="R795" t="e">
        <f>'ES Raw Data'!S798</f>
        <v>#DIV/0!</v>
      </c>
      <c r="S795" t="e">
        <f>'ES Raw Data'!T798</f>
        <v>#DIV/0!</v>
      </c>
      <c r="T795" t="e">
        <f>'ES Raw Data'!U798</f>
        <v>#DIV/0!</v>
      </c>
      <c r="U795" t="e">
        <f>'ES Raw Data'!V798</f>
        <v>#DIV/0!</v>
      </c>
      <c r="V795" t="e">
        <f>'ES Raw Data'!W798</f>
        <v>#DIV/0!</v>
      </c>
    </row>
    <row r="796" spans="1:22">
      <c r="A796">
        <f>'ES Data Entry'!D797</f>
        <v>0</v>
      </c>
      <c r="B796">
        <f>'ES Data Entry'!E797</f>
        <v>0</v>
      </c>
      <c r="C796">
        <f>'ES Data Entry'!F797</f>
        <v>0</v>
      </c>
      <c r="D796" s="180" t="e">
        <f>'ES Data Entry'!#REF!</f>
        <v>#REF!</v>
      </c>
      <c r="E796" t="str" cm="1">
        <f t="array" ref="E796">_xlfn.IFS('ES Data Entry'!G797=0,"Kindergarten",'ES Data Entry'!G797=1,"1st Grade",'ES Data Entry'!G797=2,"2nd Grade",'ES Data Entry'!G797=3,"3rd Grade",'ES Data Entry'!G797=4,"4th Grade",'ES Data Entry'!G797=5,"5th Grade")</f>
        <v>Kindergarten</v>
      </c>
      <c r="F796" t="e">
        <f>'ES Data Entry'!#REF!</f>
        <v>#REF!</v>
      </c>
      <c r="G796" t="e" cm="1">
        <f t="array" ref="G796">_xlfn.IFS('ES Data Entry'!L797=2, "Virtual", 'ES Data Entry'!L797=1, "In-person",'ES Data Entry'!L797=3, "Hybrid")</f>
        <v>#N/A</v>
      </c>
      <c r="H796" t="e" cm="1">
        <f t="array" ref="H796">_xlfn.IFS('ES Data Entry'!H797= 1, "American Indian/Alaskan Native", 'ES Data Entry'!H797= 2, "Asian", 'ES Data Entry'!H797= 3, "Native Hawaiian/Pacific Islander", 'ES Data Entry'!H797= 4, "Black/African American",'ES Data Entry'!H797= 5,  "White", 'ES Data Entry'!H797= 6, "Other", 'ES Data Entry'!H797= 7, "Two races or more", 'ES Data Entry'!H797= 8, "Unknown")</f>
        <v>#N/A</v>
      </c>
      <c r="I796" t="e" cm="1">
        <f t="array" ref="I796">_xlfn.IFS('ES Data Entry'!I797=1, "Hispanic/Latino", 'ES Data Entry'!I797=2, "Not Hispanic/Latino", 'ES Data Entry'!I797=3, "Other")</f>
        <v>#N/A</v>
      </c>
      <c r="J796" t="e" cm="1">
        <f t="array" ref="J796">_xlfn.IFS('ES Data Entry'!J797= 1, "Male", 'ES Data Entry'!J797= 2, "Female", 'ES Data Entry'!J797= 3, "Transgender Male", 'ES Data Entry'!J797= 4, "Transgender Female",'ES Data Entry'!J797= 5, "Non-binary", 'ES Data Entry'!J797= 6, "Other", 'ES Data Entry'!J797= 7, "Unknown")</f>
        <v>#N/A</v>
      </c>
      <c r="K796" s="180">
        <f>'ES Data Entry'!K797</f>
        <v>0</v>
      </c>
      <c r="L796" s="291" t="e">
        <f>'ES Data Entry'!#REF!</f>
        <v>#REF!</v>
      </c>
      <c r="M796" t="e">
        <f>'ES Raw Data'!N799</f>
        <v>#DIV/0!</v>
      </c>
      <c r="N796" t="e">
        <f>'ES Raw Data'!O799</f>
        <v>#DIV/0!</v>
      </c>
      <c r="O796" t="e">
        <f>'ES Raw Data'!P799</f>
        <v>#DIV/0!</v>
      </c>
      <c r="P796" t="e">
        <f>'ES Raw Data'!Q799</f>
        <v>#DIV/0!</v>
      </c>
      <c r="Q796" t="e">
        <f>'ES Raw Data'!R799</f>
        <v>#DIV/0!</v>
      </c>
      <c r="R796" t="e">
        <f>'ES Raw Data'!S799</f>
        <v>#DIV/0!</v>
      </c>
      <c r="S796" t="e">
        <f>'ES Raw Data'!T799</f>
        <v>#DIV/0!</v>
      </c>
      <c r="T796" t="e">
        <f>'ES Raw Data'!U799</f>
        <v>#DIV/0!</v>
      </c>
      <c r="U796" t="e">
        <f>'ES Raw Data'!V799</f>
        <v>#DIV/0!</v>
      </c>
      <c r="V796" t="e">
        <f>'ES Raw Data'!W799</f>
        <v>#DIV/0!</v>
      </c>
    </row>
    <row r="797" spans="1:22">
      <c r="A797">
        <f>'ES Data Entry'!D798</f>
        <v>0</v>
      </c>
      <c r="B797">
        <f>'ES Data Entry'!E798</f>
        <v>0</v>
      </c>
      <c r="C797">
        <f>'ES Data Entry'!F798</f>
        <v>0</v>
      </c>
      <c r="D797" s="180" t="e">
        <f>'ES Data Entry'!#REF!</f>
        <v>#REF!</v>
      </c>
      <c r="E797" t="str" cm="1">
        <f t="array" ref="E797">_xlfn.IFS('ES Data Entry'!G798=0,"Kindergarten",'ES Data Entry'!G798=1,"1st Grade",'ES Data Entry'!G798=2,"2nd Grade",'ES Data Entry'!G798=3,"3rd Grade",'ES Data Entry'!G798=4,"4th Grade",'ES Data Entry'!G798=5,"5th Grade")</f>
        <v>Kindergarten</v>
      </c>
      <c r="F797" t="e">
        <f>'ES Data Entry'!#REF!</f>
        <v>#REF!</v>
      </c>
      <c r="G797" t="e" cm="1">
        <f t="array" ref="G797">_xlfn.IFS('ES Data Entry'!L798=2, "Virtual", 'ES Data Entry'!L798=1, "In-person",'ES Data Entry'!L798=3, "Hybrid")</f>
        <v>#N/A</v>
      </c>
      <c r="H797" t="e" cm="1">
        <f t="array" ref="H797">_xlfn.IFS('ES Data Entry'!H798= 1, "American Indian/Alaskan Native", 'ES Data Entry'!H798= 2, "Asian", 'ES Data Entry'!H798= 3, "Native Hawaiian/Pacific Islander", 'ES Data Entry'!H798= 4, "Black/African American",'ES Data Entry'!H798= 5,  "White", 'ES Data Entry'!H798= 6, "Other", 'ES Data Entry'!H798= 7, "Two races or more", 'ES Data Entry'!H798= 8, "Unknown")</f>
        <v>#N/A</v>
      </c>
      <c r="I797" t="e" cm="1">
        <f t="array" ref="I797">_xlfn.IFS('ES Data Entry'!I798=1, "Hispanic/Latino", 'ES Data Entry'!I798=2, "Not Hispanic/Latino", 'ES Data Entry'!I798=3, "Other")</f>
        <v>#N/A</v>
      </c>
      <c r="J797" t="e" cm="1">
        <f t="array" ref="J797">_xlfn.IFS('ES Data Entry'!J798= 1, "Male", 'ES Data Entry'!J798= 2, "Female", 'ES Data Entry'!J798= 3, "Transgender Male", 'ES Data Entry'!J798= 4, "Transgender Female",'ES Data Entry'!J798= 5, "Non-binary", 'ES Data Entry'!J798= 6, "Other", 'ES Data Entry'!J798= 7, "Unknown")</f>
        <v>#N/A</v>
      </c>
      <c r="K797" s="180">
        <f>'ES Data Entry'!K798</f>
        <v>0</v>
      </c>
      <c r="L797" s="291" t="e">
        <f>'ES Data Entry'!#REF!</f>
        <v>#REF!</v>
      </c>
      <c r="M797" t="e">
        <f>'ES Raw Data'!N800</f>
        <v>#DIV/0!</v>
      </c>
      <c r="N797" t="e">
        <f>'ES Raw Data'!O800</f>
        <v>#DIV/0!</v>
      </c>
      <c r="O797" t="e">
        <f>'ES Raw Data'!P800</f>
        <v>#DIV/0!</v>
      </c>
      <c r="P797" t="e">
        <f>'ES Raw Data'!Q800</f>
        <v>#DIV/0!</v>
      </c>
      <c r="Q797" t="e">
        <f>'ES Raw Data'!R800</f>
        <v>#DIV/0!</v>
      </c>
      <c r="R797" t="e">
        <f>'ES Raw Data'!S800</f>
        <v>#DIV/0!</v>
      </c>
      <c r="S797" t="e">
        <f>'ES Raw Data'!T800</f>
        <v>#DIV/0!</v>
      </c>
      <c r="T797" t="e">
        <f>'ES Raw Data'!U800</f>
        <v>#DIV/0!</v>
      </c>
      <c r="U797" t="e">
        <f>'ES Raw Data'!V800</f>
        <v>#DIV/0!</v>
      </c>
      <c r="V797" t="e">
        <f>'ES Raw Data'!W800</f>
        <v>#DIV/0!</v>
      </c>
    </row>
    <row r="798" spans="1:22">
      <c r="A798">
        <f>'ES Data Entry'!D799</f>
        <v>0</v>
      </c>
      <c r="B798">
        <f>'ES Data Entry'!E799</f>
        <v>0</v>
      </c>
      <c r="C798">
        <f>'ES Data Entry'!F799</f>
        <v>0</v>
      </c>
      <c r="D798" s="180" t="e">
        <f>'ES Data Entry'!#REF!</f>
        <v>#REF!</v>
      </c>
      <c r="E798" t="str" cm="1">
        <f t="array" ref="E798">_xlfn.IFS('ES Data Entry'!G799=0,"Kindergarten",'ES Data Entry'!G799=1,"1st Grade",'ES Data Entry'!G799=2,"2nd Grade",'ES Data Entry'!G799=3,"3rd Grade",'ES Data Entry'!G799=4,"4th Grade",'ES Data Entry'!G799=5,"5th Grade")</f>
        <v>Kindergarten</v>
      </c>
      <c r="F798" t="e">
        <f>'ES Data Entry'!#REF!</f>
        <v>#REF!</v>
      </c>
      <c r="G798" t="e" cm="1">
        <f t="array" ref="G798">_xlfn.IFS('ES Data Entry'!L799=2, "Virtual", 'ES Data Entry'!L799=1, "In-person",'ES Data Entry'!L799=3, "Hybrid")</f>
        <v>#N/A</v>
      </c>
      <c r="H798" t="e" cm="1">
        <f t="array" ref="H798">_xlfn.IFS('ES Data Entry'!H799= 1, "American Indian/Alaskan Native", 'ES Data Entry'!H799= 2, "Asian", 'ES Data Entry'!H799= 3, "Native Hawaiian/Pacific Islander", 'ES Data Entry'!H799= 4, "Black/African American",'ES Data Entry'!H799= 5,  "White", 'ES Data Entry'!H799= 6, "Other", 'ES Data Entry'!H799= 7, "Two races or more", 'ES Data Entry'!H799= 8, "Unknown")</f>
        <v>#N/A</v>
      </c>
      <c r="I798" t="e" cm="1">
        <f t="array" ref="I798">_xlfn.IFS('ES Data Entry'!I799=1, "Hispanic/Latino", 'ES Data Entry'!I799=2, "Not Hispanic/Latino", 'ES Data Entry'!I799=3, "Other")</f>
        <v>#N/A</v>
      </c>
      <c r="J798" t="e" cm="1">
        <f t="array" ref="J798">_xlfn.IFS('ES Data Entry'!J799= 1, "Male", 'ES Data Entry'!J799= 2, "Female", 'ES Data Entry'!J799= 3, "Transgender Male", 'ES Data Entry'!J799= 4, "Transgender Female",'ES Data Entry'!J799= 5, "Non-binary", 'ES Data Entry'!J799= 6, "Other", 'ES Data Entry'!J799= 7, "Unknown")</f>
        <v>#N/A</v>
      </c>
      <c r="K798" s="180">
        <f>'ES Data Entry'!K799</f>
        <v>0</v>
      </c>
      <c r="L798" s="291" t="e">
        <f>'ES Data Entry'!#REF!</f>
        <v>#REF!</v>
      </c>
      <c r="M798" t="e">
        <f>'ES Raw Data'!N801</f>
        <v>#DIV/0!</v>
      </c>
      <c r="N798" t="e">
        <f>'ES Raw Data'!O801</f>
        <v>#DIV/0!</v>
      </c>
      <c r="O798" t="e">
        <f>'ES Raw Data'!P801</f>
        <v>#DIV/0!</v>
      </c>
      <c r="P798" t="e">
        <f>'ES Raw Data'!Q801</f>
        <v>#DIV/0!</v>
      </c>
      <c r="Q798" t="e">
        <f>'ES Raw Data'!R801</f>
        <v>#DIV/0!</v>
      </c>
      <c r="R798" t="e">
        <f>'ES Raw Data'!S801</f>
        <v>#DIV/0!</v>
      </c>
      <c r="S798" t="e">
        <f>'ES Raw Data'!T801</f>
        <v>#DIV/0!</v>
      </c>
      <c r="T798" t="e">
        <f>'ES Raw Data'!U801</f>
        <v>#DIV/0!</v>
      </c>
      <c r="U798" t="e">
        <f>'ES Raw Data'!V801</f>
        <v>#DIV/0!</v>
      </c>
      <c r="V798" t="e">
        <f>'ES Raw Data'!W801</f>
        <v>#DIV/0!</v>
      </c>
    </row>
    <row r="799" spans="1:22">
      <c r="A799">
        <f>'ES Data Entry'!D800</f>
        <v>0</v>
      </c>
      <c r="B799">
        <f>'ES Data Entry'!E800</f>
        <v>0</v>
      </c>
      <c r="C799">
        <f>'ES Data Entry'!F800</f>
        <v>0</v>
      </c>
      <c r="D799" s="180" t="e">
        <f>'ES Data Entry'!#REF!</f>
        <v>#REF!</v>
      </c>
      <c r="E799" t="str" cm="1">
        <f t="array" ref="E799">_xlfn.IFS('ES Data Entry'!G800=0,"Kindergarten",'ES Data Entry'!G800=1,"1st Grade",'ES Data Entry'!G800=2,"2nd Grade",'ES Data Entry'!G800=3,"3rd Grade",'ES Data Entry'!G800=4,"4th Grade",'ES Data Entry'!G800=5,"5th Grade")</f>
        <v>Kindergarten</v>
      </c>
      <c r="F799" t="e">
        <f>'ES Data Entry'!#REF!</f>
        <v>#REF!</v>
      </c>
      <c r="G799" t="e" cm="1">
        <f t="array" ref="G799">_xlfn.IFS('ES Data Entry'!L800=2, "Virtual", 'ES Data Entry'!L800=1, "In-person",'ES Data Entry'!L800=3, "Hybrid")</f>
        <v>#N/A</v>
      </c>
      <c r="H799" t="e" cm="1">
        <f t="array" ref="H799">_xlfn.IFS('ES Data Entry'!H800= 1, "American Indian/Alaskan Native", 'ES Data Entry'!H800= 2, "Asian", 'ES Data Entry'!H800= 3, "Native Hawaiian/Pacific Islander", 'ES Data Entry'!H800= 4, "Black/African American",'ES Data Entry'!H800= 5,  "White", 'ES Data Entry'!H800= 6, "Other", 'ES Data Entry'!H800= 7, "Two races or more", 'ES Data Entry'!H800= 8, "Unknown")</f>
        <v>#N/A</v>
      </c>
      <c r="I799" t="e" cm="1">
        <f t="array" ref="I799">_xlfn.IFS('ES Data Entry'!I800=1, "Hispanic/Latino", 'ES Data Entry'!I800=2, "Not Hispanic/Latino", 'ES Data Entry'!I800=3, "Other")</f>
        <v>#N/A</v>
      </c>
      <c r="J799" t="e" cm="1">
        <f t="array" ref="J799">_xlfn.IFS('ES Data Entry'!J800= 1, "Male", 'ES Data Entry'!J800= 2, "Female", 'ES Data Entry'!J800= 3, "Transgender Male", 'ES Data Entry'!J800= 4, "Transgender Female",'ES Data Entry'!J800= 5, "Non-binary", 'ES Data Entry'!J800= 6, "Other", 'ES Data Entry'!J800= 7, "Unknown")</f>
        <v>#N/A</v>
      </c>
      <c r="K799" s="180">
        <f>'ES Data Entry'!K800</f>
        <v>0</v>
      </c>
      <c r="L799" s="291" t="e">
        <f>'ES Data Entry'!#REF!</f>
        <v>#REF!</v>
      </c>
      <c r="M799" t="e">
        <f>'ES Raw Data'!N802</f>
        <v>#DIV/0!</v>
      </c>
      <c r="N799" t="e">
        <f>'ES Raw Data'!O802</f>
        <v>#DIV/0!</v>
      </c>
      <c r="O799" t="e">
        <f>'ES Raw Data'!P802</f>
        <v>#DIV/0!</v>
      </c>
      <c r="P799" t="e">
        <f>'ES Raw Data'!Q802</f>
        <v>#DIV/0!</v>
      </c>
      <c r="Q799" t="e">
        <f>'ES Raw Data'!R802</f>
        <v>#DIV/0!</v>
      </c>
      <c r="R799" t="e">
        <f>'ES Raw Data'!S802</f>
        <v>#DIV/0!</v>
      </c>
      <c r="S799" t="e">
        <f>'ES Raw Data'!T802</f>
        <v>#DIV/0!</v>
      </c>
      <c r="T799" t="e">
        <f>'ES Raw Data'!U802</f>
        <v>#DIV/0!</v>
      </c>
      <c r="U799" t="e">
        <f>'ES Raw Data'!V802</f>
        <v>#DIV/0!</v>
      </c>
      <c r="V799" t="e">
        <f>'ES Raw Data'!W802</f>
        <v>#DIV/0!</v>
      </c>
    </row>
    <row r="800" spans="1:22">
      <c r="A800">
        <f>'ES Data Entry'!D801</f>
        <v>0</v>
      </c>
      <c r="B800">
        <f>'ES Data Entry'!E801</f>
        <v>0</v>
      </c>
      <c r="C800">
        <f>'ES Data Entry'!F801</f>
        <v>0</v>
      </c>
      <c r="D800" s="180" t="e">
        <f>'ES Data Entry'!#REF!</f>
        <v>#REF!</v>
      </c>
      <c r="E800" t="str" cm="1">
        <f t="array" ref="E800">_xlfn.IFS('ES Data Entry'!G801=0,"Kindergarten",'ES Data Entry'!G801=1,"1st Grade",'ES Data Entry'!G801=2,"2nd Grade",'ES Data Entry'!G801=3,"3rd Grade",'ES Data Entry'!G801=4,"4th Grade",'ES Data Entry'!G801=5,"5th Grade")</f>
        <v>Kindergarten</v>
      </c>
      <c r="F800" t="e">
        <f>'ES Data Entry'!#REF!</f>
        <v>#REF!</v>
      </c>
      <c r="G800" t="e" cm="1">
        <f t="array" ref="G800">_xlfn.IFS('ES Data Entry'!L801=2, "Virtual", 'ES Data Entry'!L801=1, "In-person",'ES Data Entry'!L801=3, "Hybrid")</f>
        <v>#N/A</v>
      </c>
      <c r="H800" t="e" cm="1">
        <f t="array" ref="H800">_xlfn.IFS('ES Data Entry'!H801= 1, "American Indian/Alaskan Native", 'ES Data Entry'!H801= 2, "Asian", 'ES Data Entry'!H801= 3, "Native Hawaiian/Pacific Islander", 'ES Data Entry'!H801= 4, "Black/African American",'ES Data Entry'!H801= 5,  "White", 'ES Data Entry'!H801= 6, "Other", 'ES Data Entry'!H801= 7, "Two races or more", 'ES Data Entry'!H801= 8, "Unknown")</f>
        <v>#N/A</v>
      </c>
      <c r="I800" t="e" cm="1">
        <f t="array" ref="I800">_xlfn.IFS('ES Data Entry'!I801=1, "Hispanic/Latino", 'ES Data Entry'!I801=2, "Not Hispanic/Latino", 'ES Data Entry'!I801=3, "Other")</f>
        <v>#N/A</v>
      </c>
      <c r="J800" t="e" cm="1">
        <f t="array" ref="J800">_xlfn.IFS('ES Data Entry'!J801= 1, "Male", 'ES Data Entry'!J801= 2, "Female", 'ES Data Entry'!J801= 3, "Transgender Male", 'ES Data Entry'!J801= 4, "Transgender Female",'ES Data Entry'!J801= 5, "Non-binary", 'ES Data Entry'!J801= 6, "Other", 'ES Data Entry'!J801= 7, "Unknown")</f>
        <v>#N/A</v>
      </c>
      <c r="K800" s="180">
        <f>'ES Data Entry'!K801</f>
        <v>0</v>
      </c>
      <c r="L800" s="291" t="e">
        <f>'ES Data Entry'!#REF!</f>
        <v>#REF!</v>
      </c>
      <c r="M800" t="e">
        <f>'ES Raw Data'!N803</f>
        <v>#DIV/0!</v>
      </c>
      <c r="N800" t="e">
        <f>'ES Raw Data'!O803</f>
        <v>#DIV/0!</v>
      </c>
      <c r="O800" t="e">
        <f>'ES Raw Data'!P803</f>
        <v>#DIV/0!</v>
      </c>
      <c r="P800" t="e">
        <f>'ES Raw Data'!Q803</f>
        <v>#DIV/0!</v>
      </c>
      <c r="Q800" t="e">
        <f>'ES Raw Data'!R803</f>
        <v>#DIV/0!</v>
      </c>
      <c r="R800" t="e">
        <f>'ES Raw Data'!S803</f>
        <v>#DIV/0!</v>
      </c>
      <c r="S800" t="e">
        <f>'ES Raw Data'!T803</f>
        <v>#DIV/0!</v>
      </c>
      <c r="T800" t="e">
        <f>'ES Raw Data'!U803</f>
        <v>#DIV/0!</v>
      </c>
      <c r="U800" t="e">
        <f>'ES Raw Data'!V803</f>
        <v>#DIV/0!</v>
      </c>
      <c r="V800" t="e">
        <f>'ES Raw Data'!W803</f>
        <v>#DIV/0!</v>
      </c>
    </row>
    <row r="801" spans="1:22">
      <c r="A801">
        <f>'ES Data Entry'!D802</f>
        <v>0</v>
      </c>
      <c r="B801">
        <f>'ES Data Entry'!E802</f>
        <v>0</v>
      </c>
      <c r="C801">
        <f>'ES Data Entry'!F802</f>
        <v>0</v>
      </c>
      <c r="D801" s="180" t="e">
        <f>'ES Data Entry'!#REF!</f>
        <v>#REF!</v>
      </c>
      <c r="E801" t="str" cm="1">
        <f t="array" ref="E801">_xlfn.IFS('ES Data Entry'!G802=0,"Kindergarten",'ES Data Entry'!G802=1,"1st Grade",'ES Data Entry'!G802=2,"2nd Grade",'ES Data Entry'!G802=3,"3rd Grade",'ES Data Entry'!G802=4,"4th Grade",'ES Data Entry'!G802=5,"5th Grade")</f>
        <v>Kindergarten</v>
      </c>
      <c r="F801" t="e">
        <f>'ES Data Entry'!#REF!</f>
        <v>#REF!</v>
      </c>
      <c r="G801" t="e" cm="1">
        <f t="array" ref="G801">_xlfn.IFS('ES Data Entry'!L802=2, "Virtual", 'ES Data Entry'!L802=1, "In-person",'ES Data Entry'!L802=3, "Hybrid")</f>
        <v>#N/A</v>
      </c>
      <c r="H801" t="e" cm="1">
        <f t="array" ref="H801">_xlfn.IFS('ES Data Entry'!H802= 1, "American Indian/Alaskan Native", 'ES Data Entry'!H802= 2, "Asian", 'ES Data Entry'!H802= 3, "Native Hawaiian/Pacific Islander", 'ES Data Entry'!H802= 4, "Black/African American",'ES Data Entry'!H802= 5,  "White", 'ES Data Entry'!H802= 6, "Other", 'ES Data Entry'!H802= 7, "Two races or more", 'ES Data Entry'!H802= 8, "Unknown")</f>
        <v>#N/A</v>
      </c>
      <c r="I801" t="e" cm="1">
        <f t="array" ref="I801">_xlfn.IFS('ES Data Entry'!I802=1, "Hispanic/Latino", 'ES Data Entry'!I802=2, "Not Hispanic/Latino", 'ES Data Entry'!I802=3, "Other")</f>
        <v>#N/A</v>
      </c>
      <c r="J801" t="e" cm="1">
        <f t="array" ref="J801">_xlfn.IFS('ES Data Entry'!J802= 1, "Male", 'ES Data Entry'!J802= 2, "Female", 'ES Data Entry'!J802= 3, "Transgender Male", 'ES Data Entry'!J802= 4, "Transgender Female",'ES Data Entry'!J802= 5, "Non-binary", 'ES Data Entry'!J802= 6, "Other", 'ES Data Entry'!J802= 7, "Unknown")</f>
        <v>#N/A</v>
      </c>
      <c r="K801" s="180">
        <f>'ES Data Entry'!K802</f>
        <v>0</v>
      </c>
      <c r="L801" s="291" t="e">
        <f>'ES Data Entry'!#REF!</f>
        <v>#REF!</v>
      </c>
      <c r="M801" t="e">
        <f>'ES Raw Data'!N804</f>
        <v>#DIV/0!</v>
      </c>
      <c r="N801" t="e">
        <f>'ES Raw Data'!O804</f>
        <v>#DIV/0!</v>
      </c>
      <c r="O801" t="e">
        <f>'ES Raw Data'!P804</f>
        <v>#DIV/0!</v>
      </c>
      <c r="P801" t="e">
        <f>'ES Raw Data'!Q804</f>
        <v>#DIV/0!</v>
      </c>
      <c r="Q801" t="e">
        <f>'ES Raw Data'!R804</f>
        <v>#DIV/0!</v>
      </c>
      <c r="R801" t="e">
        <f>'ES Raw Data'!S804</f>
        <v>#DIV/0!</v>
      </c>
      <c r="S801" t="e">
        <f>'ES Raw Data'!T804</f>
        <v>#DIV/0!</v>
      </c>
      <c r="T801" t="e">
        <f>'ES Raw Data'!U804</f>
        <v>#DIV/0!</v>
      </c>
      <c r="U801" t="e">
        <f>'ES Raw Data'!V804</f>
        <v>#DIV/0!</v>
      </c>
      <c r="V801" t="e">
        <f>'ES Raw Data'!W804</f>
        <v>#DIV/0!</v>
      </c>
    </row>
    <row r="802" spans="1:22">
      <c r="A802">
        <f>'ES Data Entry'!D803</f>
        <v>0</v>
      </c>
      <c r="B802">
        <f>'ES Data Entry'!E803</f>
        <v>0</v>
      </c>
      <c r="C802">
        <f>'ES Data Entry'!F803</f>
        <v>0</v>
      </c>
      <c r="D802" s="180" t="e">
        <f>'ES Data Entry'!#REF!</f>
        <v>#REF!</v>
      </c>
      <c r="E802" t="str" cm="1">
        <f t="array" ref="E802">_xlfn.IFS('ES Data Entry'!G803=0,"Kindergarten",'ES Data Entry'!G803=1,"1st Grade",'ES Data Entry'!G803=2,"2nd Grade",'ES Data Entry'!G803=3,"3rd Grade",'ES Data Entry'!G803=4,"4th Grade",'ES Data Entry'!G803=5,"5th Grade")</f>
        <v>Kindergarten</v>
      </c>
      <c r="F802" t="e">
        <f>'ES Data Entry'!#REF!</f>
        <v>#REF!</v>
      </c>
      <c r="G802" t="e" cm="1">
        <f t="array" ref="G802">_xlfn.IFS('ES Data Entry'!L803=2, "Virtual", 'ES Data Entry'!L803=1, "In-person",'ES Data Entry'!L803=3, "Hybrid")</f>
        <v>#N/A</v>
      </c>
      <c r="H802" t="e" cm="1">
        <f t="array" ref="H802">_xlfn.IFS('ES Data Entry'!H803= 1, "American Indian/Alaskan Native", 'ES Data Entry'!H803= 2, "Asian", 'ES Data Entry'!H803= 3, "Native Hawaiian/Pacific Islander", 'ES Data Entry'!H803= 4, "Black/African American",'ES Data Entry'!H803= 5,  "White", 'ES Data Entry'!H803= 6, "Other", 'ES Data Entry'!H803= 7, "Two races or more", 'ES Data Entry'!H803= 8, "Unknown")</f>
        <v>#N/A</v>
      </c>
      <c r="I802" t="e" cm="1">
        <f t="array" ref="I802">_xlfn.IFS('ES Data Entry'!I803=1, "Hispanic/Latino", 'ES Data Entry'!I803=2, "Not Hispanic/Latino", 'ES Data Entry'!I803=3, "Other")</f>
        <v>#N/A</v>
      </c>
      <c r="J802" t="e" cm="1">
        <f t="array" ref="J802">_xlfn.IFS('ES Data Entry'!J803= 1, "Male", 'ES Data Entry'!J803= 2, "Female", 'ES Data Entry'!J803= 3, "Transgender Male", 'ES Data Entry'!J803= 4, "Transgender Female",'ES Data Entry'!J803= 5, "Non-binary", 'ES Data Entry'!J803= 6, "Other", 'ES Data Entry'!J803= 7, "Unknown")</f>
        <v>#N/A</v>
      </c>
      <c r="K802" s="180">
        <f>'ES Data Entry'!K803</f>
        <v>0</v>
      </c>
      <c r="L802" s="291" t="e">
        <f>'ES Data Entry'!#REF!</f>
        <v>#REF!</v>
      </c>
      <c r="M802" t="e">
        <f>'ES Raw Data'!N805</f>
        <v>#DIV/0!</v>
      </c>
      <c r="N802" t="e">
        <f>'ES Raw Data'!O805</f>
        <v>#DIV/0!</v>
      </c>
      <c r="O802" t="e">
        <f>'ES Raw Data'!P805</f>
        <v>#DIV/0!</v>
      </c>
      <c r="P802" t="e">
        <f>'ES Raw Data'!Q805</f>
        <v>#DIV/0!</v>
      </c>
      <c r="Q802" t="e">
        <f>'ES Raw Data'!R805</f>
        <v>#DIV/0!</v>
      </c>
      <c r="R802" t="e">
        <f>'ES Raw Data'!S805</f>
        <v>#DIV/0!</v>
      </c>
      <c r="S802" t="e">
        <f>'ES Raw Data'!T805</f>
        <v>#DIV/0!</v>
      </c>
      <c r="T802" t="e">
        <f>'ES Raw Data'!U805</f>
        <v>#DIV/0!</v>
      </c>
      <c r="U802" t="e">
        <f>'ES Raw Data'!V805</f>
        <v>#DIV/0!</v>
      </c>
      <c r="V802" t="e">
        <f>'ES Raw Data'!W805</f>
        <v>#DIV/0!</v>
      </c>
    </row>
    <row r="803" spans="1:22">
      <c r="A803">
        <f>'ES Data Entry'!D804</f>
        <v>0</v>
      </c>
      <c r="B803">
        <f>'ES Data Entry'!E804</f>
        <v>0</v>
      </c>
      <c r="C803">
        <f>'ES Data Entry'!F804</f>
        <v>0</v>
      </c>
      <c r="D803" s="180" t="e">
        <f>'ES Data Entry'!#REF!</f>
        <v>#REF!</v>
      </c>
      <c r="E803" t="str" cm="1">
        <f t="array" ref="E803">_xlfn.IFS('ES Data Entry'!G804=0,"Kindergarten",'ES Data Entry'!G804=1,"1st Grade",'ES Data Entry'!G804=2,"2nd Grade",'ES Data Entry'!G804=3,"3rd Grade",'ES Data Entry'!G804=4,"4th Grade",'ES Data Entry'!G804=5,"5th Grade")</f>
        <v>Kindergarten</v>
      </c>
      <c r="F803" t="e">
        <f>'ES Data Entry'!#REF!</f>
        <v>#REF!</v>
      </c>
      <c r="G803" t="e" cm="1">
        <f t="array" ref="G803">_xlfn.IFS('ES Data Entry'!L804=2, "Virtual", 'ES Data Entry'!L804=1, "In-person",'ES Data Entry'!L804=3, "Hybrid")</f>
        <v>#N/A</v>
      </c>
      <c r="H803" t="e" cm="1">
        <f t="array" ref="H803">_xlfn.IFS('ES Data Entry'!H804= 1, "American Indian/Alaskan Native", 'ES Data Entry'!H804= 2, "Asian", 'ES Data Entry'!H804= 3, "Native Hawaiian/Pacific Islander", 'ES Data Entry'!H804= 4, "Black/African American",'ES Data Entry'!H804= 5,  "White", 'ES Data Entry'!H804= 6, "Other", 'ES Data Entry'!H804= 7, "Two races or more", 'ES Data Entry'!H804= 8, "Unknown")</f>
        <v>#N/A</v>
      </c>
      <c r="I803" t="e" cm="1">
        <f t="array" ref="I803">_xlfn.IFS('ES Data Entry'!I804=1, "Hispanic/Latino", 'ES Data Entry'!I804=2, "Not Hispanic/Latino", 'ES Data Entry'!I804=3, "Other")</f>
        <v>#N/A</v>
      </c>
      <c r="J803" t="e" cm="1">
        <f t="array" ref="J803">_xlfn.IFS('ES Data Entry'!J804= 1, "Male", 'ES Data Entry'!J804= 2, "Female", 'ES Data Entry'!J804= 3, "Transgender Male", 'ES Data Entry'!J804= 4, "Transgender Female",'ES Data Entry'!J804= 5, "Non-binary", 'ES Data Entry'!J804= 6, "Other", 'ES Data Entry'!J804= 7, "Unknown")</f>
        <v>#N/A</v>
      </c>
      <c r="K803" s="180">
        <f>'ES Data Entry'!K804</f>
        <v>0</v>
      </c>
      <c r="L803" s="291" t="e">
        <f>'ES Data Entry'!#REF!</f>
        <v>#REF!</v>
      </c>
      <c r="M803" t="e">
        <f>'ES Raw Data'!N806</f>
        <v>#DIV/0!</v>
      </c>
      <c r="N803" t="e">
        <f>'ES Raw Data'!O806</f>
        <v>#DIV/0!</v>
      </c>
      <c r="O803" t="e">
        <f>'ES Raw Data'!P806</f>
        <v>#DIV/0!</v>
      </c>
      <c r="P803" t="e">
        <f>'ES Raw Data'!Q806</f>
        <v>#DIV/0!</v>
      </c>
      <c r="Q803" t="e">
        <f>'ES Raw Data'!R806</f>
        <v>#DIV/0!</v>
      </c>
      <c r="R803" t="e">
        <f>'ES Raw Data'!S806</f>
        <v>#DIV/0!</v>
      </c>
      <c r="S803" t="e">
        <f>'ES Raw Data'!T806</f>
        <v>#DIV/0!</v>
      </c>
      <c r="T803" t="e">
        <f>'ES Raw Data'!U806</f>
        <v>#DIV/0!</v>
      </c>
      <c r="U803" t="e">
        <f>'ES Raw Data'!V806</f>
        <v>#DIV/0!</v>
      </c>
      <c r="V803" t="e">
        <f>'ES Raw Data'!W806</f>
        <v>#DIV/0!</v>
      </c>
    </row>
    <row r="804" spans="1:22">
      <c r="A804">
        <f>'ES Data Entry'!D805</f>
        <v>0</v>
      </c>
      <c r="B804">
        <f>'ES Data Entry'!E805</f>
        <v>0</v>
      </c>
      <c r="C804">
        <f>'ES Data Entry'!F805</f>
        <v>0</v>
      </c>
      <c r="D804" s="180" t="e">
        <f>'ES Data Entry'!#REF!</f>
        <v>#REF!</v>
      </c>
      <c r="E804" t="str" cm="1">
        <f t="array" ref="E804">_xlfn.IFS('ES Data Entry'!G805=0,"Kindergarten",'ES Data Entry'!G805=1,"1st Grade",'ES Data Entry'!G805=2,"2nd Grade",'ES Data Entry'!G805=3,"3rd Grade",'ES Data Entry'!G805=4,"4th Grade",'ES Data Entry'!G805=5,"5th Grade")</f>
        <v>Kindergarten</v>
      </c>
      <c r="F804" t="e">
        <f>'ES Data Entry'!#REF!</f>
        <v>#REF!</v>
      </c>
      <c r="G804" t="e" cm="1">
        <f t="array" ref="G804">_xlfn.IFS('ES Data Entry'!L805=2, "Virtual", 'ES Data Entry'!L805=1, "In-person",'ES Data Entry'!L805=3, "Hybrid")</f>
        <v>#N/A</v>
      </c>
      <c r="H804" t="e" cm="1">
        <f t="array" ref="H804">_xlfn.IFS('ES Data Entry'!H805= 1, "American Indian/Alaskan Native", 'ES Data Entry'!H805= 2, "Asian", 'ES Data Entry'!H805= 3, "Native Hawaiian/Pacific Islander", 'ES Data Entry'!H805= 4, "Black/African American",'ES Data Entry'!H805= 5,  "White", 'ES Data Entry'!H805= 6, "Other", 'ES Data Entry'!H805= 7, "Two races or more", 'ES Data Entry'!H805= 8, "Unknown")</f>
        <v>#N/A</v>
      </c>
      <c r="I804" t="e" cm="1">
        <f t="array" ref="I804">_xlfn.IFS('ES Data Entry'!I805=1, "Hispanic/Latino", 'ES Data Entry'!I805=2, "Not Hispanic/Latino", 'ES Data Entry'!I805=3, "Other")</f>
        <v>#N/A</v>
      </c>
      <c r="J804" t="e" cm="1">
        <f t="array" ref="J804">_xlfn.IFS('ES Data Entry'!J805= 1, "Male", 'ES Data Entry'!J805= 2, "Female", 'ES Data Entry'!J805= 3, "Transgender Male", 'ES Data Entry'!J805= 4, "Transgender Female",'ES Data Entry'!J805= 5, "Non-binary", 'ES Data Entry'!J805= 6, "Other", 'ES Data Entry'!J805= 7, "Unknown")</f>
        <v>#N/A</v>
      </c>
      <c r="K804" s="180">
        <f>'ES Data Entry'!K805</f>
        <v>0</v>
      </c>
      <c r="L804" s="291" t="e">
        <f>'ES Data Entry'!#REF!</f>
        <v>#REF!</v>
      </c>
      <c r="M804" t="e">
        <f>'ES Raw Data'!N807</f>
        <v>#DIV/0!</v>
      </c>
      <c r="N804" t="e">
        <f>'ES Raw Data'!O807</f>
        <v>#DIV/0!</v>
      </c>
      <c r="O804" t="e">
        <f>'ES Raw Data'!P807</f>
        <v>#DIV/0!</v>
      </c>
      <c r="P804" t="e">
        <f>'ES Raw Data'!Q807</f>
        <v>#DIV/0!</v>
      </c>
      <c r="Q804" t="e">
        <f>'ES Raw Data'!R807</f>
        <v>#DIV/0!</v>
      </c>
      <c r="R804" t="e">
        <f>'ES Raw Data'!S807</f>
        <v>#DIV/0!</v>
      </c>
      <c r="S804" t="e">
        <f>'ES Raw Data'!T807</f>
        <v>#DIV/0!</v>
      </c>
      <c r="T804" t="e">
        <f>'ES Raw Data'!U807</f>
        <v>#DIV/0!</v>
      </c>
      <c r="U804" t="e">
        <f>'ES Raw Data'!V807</f>
        <v>#DIV/0!</v>
      </c>
      <c r="V804" t="e">
        <f>'ES Raw Data'!W807</f>
        <v>#DIV/0!</v>
      </c>
    </row>
    <row r="805" spans="1:22">
      <c r="A805">
        <f>'ES Data Entry'!D806</f>
        <v>0</v>
      </c>
      <c r="B805">
        <f>'ES Data Entry'!E806</f>
        <v>0</v>
      </c>
      <c r="C805">
        <f>'ES Data Entry'!F806</f>
        <v>0</v>
      </c>
      <c r="D805" s="180" t="e">
        <f>'ES Data Entry'!#REF!</f>
        <v>#REF!</v>
      </c>
      <c r="E805" t="str" cm="1">
        <f t="array" ref="E805">_xlfn.IFS('ES Data Entry'!G806=0,"Kindergarten",'ES Data Entry'!G806=1,"1st Grade",'ES Data Entry'!G806=2,"2nd Grade",'ES Data Entry'!G806=3,"3rd Grade",'ES Data Entry'!G806=4,"4th Grade",'ES Data Entry'!G806=5,"5th Grade")</f>
        <v>Kindergarten</v>
      </c>
      <c r="F805" t="e">
        <f>'ES Data Entry'!#REF!</f>
        <v>#REF!</v>
      </c>
      <c r="G805" t="e" cm="1">
        <f t="array" ref="G805">_xlfn.IFS('ES Data Entry'!L806=2, "Virtual", 'ES Data Entry'!L806=1, "In-person",'ES Data Entry'!L806=3, "Hybrid")</f>
        <v>#N/A</v>
      </c>
      <c r="H805" t="e" cm="1">
        <f t="array" ref="H805">_xlfn.IFS('ES Data Entry'!H806= 1, "American Indian/Alaskan Native", 'ES Data Entry'!H806= 2, "Asian", 'ES Data Entry'!H806= 3, "Native Hawaiian/Pacific Islander", 'ES Data Entry'!H806= 4, "Black/African American",'ES Data Entry'!H806= 5,  "White", 'ES Data Entry'!H806= 6, "Other", 'ES Data Entry'!H806= 7, "Two races or more", 'ES Data Entry'!H806= 8, "Unknown")</f>
        <v>#N/A</v>
      </c>
      <c r="I805" t="e" cm="1">
        <f t="array" ref="I805">_xlfn.IFS('ES Data Entry'!I806=1, "Hispanic/Latino", 'ES Data Entry'!I806=2, "Not Hispanic/Latino", 'ES Data Entry'!I806=3, "Other")</f>
        <v>#N/A</v>
      </c>
      <c r="J805" t="e" cm="1">
        <f t="array" ref="J805">_xlfn.IFS('ES Data Entry'!J806= 1, "Male", 'ES Data Entry'!J806= 2, "Female", 'ES Data Entry'!J806= 3, "Transgender Male", 'ES Data Entry'!J806= 4, "Transgender Female",'ES Data Entry'!J806= 5, "Non-binary", 'ES Data Entry'!J806= 6, "Other", 'ES Data Entry'!J806= 7, "Unknown")</f>
        <v>#N/A</v>
      </c>
      <c r="K805" s="180">
        <f>'ES Data Entry'!K806</f>
        <v>0</v>
      </c>
      <c r="L805" s="291" t="e">
        <f>'ES Data Entry'!#REF!</f>
        <v>#REF!</v>
      </c>
      <c r="M805" t="e">
        <f>'ES Raw Data'!N808</f>
        <v>#DIV/0!</v>
      </c>
      <c r="N805" t="e">
        <f>'ES Raw Data'!O808</f>
        <v>#DIV/0!</v>
      </c>
      <c r="O805" t="e">
        <f>'ES Raw Data'!P808</f>
        <v>#DIV/0!</v>
      </c>
      <c r="P805" t="e">
        <f>'ES Raw Data'!Q808</f>
        <v>#DIV/0!</v>
      </c>
      <c r="Q805" t="e">
        <f>'ES Raw Data'!R808</f>
        <v>#DIV/0!</v>
      </c>
      <c r="R805" t="e">
        <f>'ES Raw Data'!S808</f>
        <v>#DIV/0!</v>
      </c>
      <c r="S805" t="e">
        <f>'ES Raw Data'!T808</f>
        <v>#DIV/0!</v>
      </c>
      <c r="T805" t="e">
        <f>'ES Raw Data'!U808</f>
        <v>#DIV/0!</v>
      </c>
      <c r="U805" t="e">
        <f>'ES Raw Data'!V808</f>
        <v>#DIV/0!</v>
      </c>
      <c r="V805" t="e">
        <f>'ES Raw Data'!W808</f>
        <v>#DIV/0!</v>
      </c>
    </row>
    <row r="806" spans="1:22">
      <c r="A806">
        <f>'ES Data Entry'!D807</f>
        <v>0</v>
      </c>
      <c r="B806">
        <f>'ES Data Entry'!E807</f>
        <v>0</v>
      </c>
      <c r="C806">
        <f>'ES Data Entry'!F807</f>
        <v>0</v>
      </c>
      <c r="D806" s="180" t="e">
        <f>'ES Data Entry'!#REF!</f>
        <v>#REF!</v>
      </c>
      <c r="E806" t="str" cm="1">
        <f t="array" ref="E806">_xlfn.IFS('ES Data Entry'!G807=0,"Kindergarten",'ES Data Entry'!G807=1,"1st Grade",'ES Data Entry'!G807=2,"2nd Grade",'ES Data Entry'!G807=3,"3rd Grade",'ES Data Entry'!G807=4,"4th Grade",'ES Data Entry'!G807=5,"5th Grade")</f>
        <v>Kindergarten</v>
      </c>
      <c r="F806" t="e">
        <f>'ES Data Entry'!#REF!</f>
        <v>#REF!</v>
      </c>
      <c r="G806" t="e" cm="1">
        <f t="array" ref="G806">_xlfn.IFS('ES Data Entry'!L807=2, "Virtual", 'ES Data Entry'!L807=1, "In-person",'ES Data Entry'!L807=3, "Hybrid")</f>
        <v>#N/A</v>
      </c>
      <c r="H806" t="e" cm="1">
        <f t="array" ref="H806">_xlfn.IFS('ES Data Entry'!H807= 1, "American Indian/Alaskan Native", 'ES Data Entry'!H807= 2, "Asian", 'ES Data Entry'!H807= 3, "Native Hawaiian/Pacific Islander", 'ES Data Entry'!H807= 4, "Black/African American",'ES Data Entry'!H807= 5,  "White", 'ES Data Entry'!H807= 6, "Other", 'ES Data Entry'!H807= 7, "Two races or more", 'ES Data Entry'!H807= 8, "Unknown")</f>
        <v>#N/A</v>
      </c>
      <c r="I806" t="e" cm="1">
        <f t="array" ref="I806">_xlfn.IFS('ES Data Entry'!I807=1, "Hispanic/Latino", 'ES Data Entry'!I807=2, "Not Hispanic/Latino", 'ES Data Entry'!I807=3, "Other")</f>
        <v>#N/A</v>
      </c>
      <c r="J806" t="e" cm="1">
        <f t="array" ref="J806">_xlfn.IFS('ES Data Entry'!J807= 1, "Male", 'ES Data Entry'!J807= 2, "Female", 'ES Data Entry'!J807= 3, "Transgender Male", 'ES Data Entry'!J807= 4, "Transgender Female",'ES Data Entry'!J807= 5, "Non-binary", 'ES Data Entry'!J807= 6, "Other", 'ES Data Entry'!J807= 7, "Unknown")</f>
        <v>#N/A</v>
      </c>
      <c r="K806" s="180">
        <f>'ES Data Entry'!K807</f>
        <v>0</v>
      </c>
      <c r="L806" s="291" t="e">
        <f>'ES Data Entry'!#REF!</f>
        <v>#REF!</v>
      </c>
      <c r="M806" t="e">
        <f>'ES Raw Data'!N809</f>
        <v>#DIV/0!</v>
      </c>
      <c r="N806" t="e">
        <f>'ES Raw Data'!O809</f>
        <v>#DIV/0!</v>
      </c>
      <c r="O806" t="e">
        <f>'ES Raw Data'!P809</f>
        <v>#DIV/0!</v>
      </c>
      <c r="P806" t="e">
        <f>'ES Raw Data'!Q809</f>
        <v>#DIV/0!</v>
      </c>
      <c r="Q806" t="e">
        <f>'ES Raw Data'!R809</f>
        <v>#DIV/0!</v>
      </c>
      <c r="R806" t="e">
        <f>'ES Raw Data'!S809</f>
        <v>#DIV/0!</v>
      </c>
      <c r="S806" t="e">
        <f>'ES Raw Data'!T809</f>
        <v>#DIV/0!</v>
      </c>
      <c r="T806" t="e">
        <f>'ES Raw Data'!U809</f>
        <v>#DIV/0!</v>
      </c>
      <c r="U806" t="e">
        <f>'ES Raw Data'!V809</f>
        <v>#DIV/0!</v>
      </c>
      <c r="V806" t="e">
        <f>'ES Raw Data'!W809</f>
        <v>#DIV/0!</v>
      </c>
    </row>
    <row r="807" spans="1:22">
      <c r="A807">
        <f>'ES Data Entry'!D808</f>
        <v>0</v>
      </c>
      <c r="B807">
        <f>'ES Data Entry'!E808</f>
        <v>0</v>
      </c>
      <c r="C807">
        <f>'ES Data Entry'!F808</f>
        <v>0</v>
      </c>
      <c r="D807" s="180" t="e">
        <f>'ES Data Entry'!#REF!</f>
        <v>#REF!</v>
      </c>
      <c r="E807" t="str" cm="1">
        <f t="array" ref="E807">_xlfn.IFS('ES Data Entry'!G808=0,"Kindergarten",'ES Data Entry'!G808=1,"1st Grade",'ES Data Entry'!G808=2,"2nd Grade",'ES Data Entry'!G808=3,"3rd Grade",'ES Data Entry'!G808=4,"4th Grade",'ES Data Entry'!G808=5,"5th Grade")</f>
        <v>Kindergarten</v>
      </c>
      <c r="F807" t="e">
        <f>'ES Data Entry'!#REF!</f>
        <v>#REF!</v>
      </c>
      <c r="G807" t="e" cm="1">
        <f t="array" ref="G807">_xlfn.IFS('ES Data Entry'!L808=2, "Virtual", 'ES Data Entry'!L808=1, "In-person",'ES Data Entry'!L808=3, "Hybrid")</f>
        <v>#N/A</v>
      </c>
      <c r="H807" t="e" cm="1">
        <f t="array" ref="H807">_xlfn.IFS('ES Data Entry'!H808= 1, "American Indian/Alaskan Native", 'ES Data Entry'!H808= 2, "Asian", 'ES Data Entry'!H808= 3, "Native Hawaiian/Pacific Islander", 'ES Data Entry'!H808= 4, "Black/African American",'ES Data Entry'!H808= 5,  "White", 'ES Data Entry'!H808= 6, "Other", 'ES Data Entry'!H808= 7, "Two races or more", 'ES Data Entry'!H808= 8, "Unknown")</f>
        <v>#N/A</v>
      </c>
      <c r="I807" t="e" cm="1">
        <f t="array" ref="I807">_xlfn.IFS('ES Data Entry'!I808=1, "Hispanic/Latino", 'ES Data Entry'!I808=2, "Not Hispanic/Latino", 'ES Data Entry'!I808=3, "Other")</f>
        <v>#N/A</v>
      </c>
      <c r="J807" t="e" cm="1">
        <f t="array" ref="J807">_xlfn.IFS('ES Data Entry'!J808= 1, "Male", 'ES Data Entry'!J808= 2, "Female", 'ES Data Entry'!J808= 3, "Transgender Male", 'ES Data Entry'!J808= 4, "Transgender Female",'ES Data Entry'!J808= 5, "Non-binary", 'ES Data Entry'!J808= 6, "Other", 'ES Data Entry'!J808= 7, "Unknown")</f>
        <v>#N/A</v>
      </c>
      <c r="K807" s="180">
        <f>'ES Data Entry'!K808</f>
        <v>0</v>
      </c>
      <c r="L807" s="291" t="e">
        <f>'ES Data Entry'!#REF!</f>
        <v>#REF!</v>
      </c>
      <c r="M807" t="e">
        <f>'ES Raw Data'!N810</f>
        <v>#DIV/0!</v>
      </c>
      <c r="N807" t="e">
        <f>'ES Raw Data'!O810</f>
        <v>#DIV/0!</v>
      </c>
      <c r="O807" t="e">
        <f>'ES Raw Data'!P810</f>
        <v>#DIV/0!</v>
      </c>
      <c r="P807" t="e">
        <f>'ES Raw Data'!Q810</f>
        <v>#DIV/0!</v>
      </c>
      <c r="Q807" t="e">
        <f>'ES Raw Data'!R810</f>
        <v>#DIV/0!</v>
      </c>
      <c r="R807" t="e">
        <f>'ES Raw Data'!S810</f>
        <v>#DIV/0!</v>
      </c>
      <c r="S807" t="e">
        <f>'ES Raw Data'!T810</f>
        <v>#DIV/0!</v>
      </c>
      <c r="T807" t="e">
        <f>'ES Raw Data'!U810</f>
        <v>#DIV/0!</v>
      </c>
      <c r="U807" t="e">
        <f>'ES Raw Data'!V810</f>
        <v>#DIV/0!</v>
      </c>
      <c r="V807" t="e">
        <f>'ES Raw Data'!W810</f>
        <v>#DIV/0!</v>
      </c>
    </row>
    <row r="808" spans="1:22">
      <c r="A808">
        <f>'ES Data Entry'!D809</f>
        <v>0</v>
      </c>
      <c r="B808">
        <f>'ES Data Entry'!E809</f>
        <v>0</v>
      </c>
      <c r="C808">
        <f>'ES Data Entry'!F809</f>
        <v>0</v>
      </c>
      <c r="D808" s="180" t="e">
        <f>'ES Data Entry'!#REF!</f>
        <v>#REF!</v>
      </c>
      <c r="E808" t="str" cm="1">
        <f t="array" ref="E808">_xlfn.IFS('ES Data Entry'!G809=0,"Kindergarten",'ES Data Entry'!G809=1,"1st Grade",'ES Data Entry'!G809=2,"2nd Grade",'ES Data Entry'!G809=3,"3rd Grade",'ES Data Entry'!G809=4,"4th Grade",'ES Data Entry'!G809=5,"5th Grade")</f>
        <v>Kindergarten</v>
      </c>
      <c r="F808" t="e">
        <f>'ES Data Entry'!#REF!</f>
        <v>#REF!</v>
      </c>
      <c r="G808" t="e" cm="1">
        <f t="array" ref="G808">_xlfn.IFS('ES Data Entry'!L809=2, "Virtual", 'ES Data Entry'!L809=1, "In-person",'ES Data Entry'!L809=3, "Hybrid")</f>
        <v>#N/A</v>
      </c>
      <c r="H808" t="e" cm="1">
        <f t="array" ref="H808">_xlfn.IFS('ES Data Entry'!H809= 1, "American Indian/Alaskan Native", 'ES Data Entry'!H809= 2, "Asian", 'ES Data Entry'!H809= 3, "Native Hawaiian/Pacific Islander", 'ES Data Entry'!H809= 4, "Black/African American",'ES Data Entry'!H809= 5,  "White", 'ES Data Entry'!H809= 6, "Other", 'ES Data Entry'!H809= 7, "Two races or more", 'ES Data Entry'!H809= 8, "Unknown")</f>
        <v>#N/A</v>
      </c>
      <c r="I808" t="e" cm="1">
        <f t="array" ref="I808">_xlfn.IFS('ES Data Entry'!I809=1, "Hispanic/Latino", 'ES Data Entry'!I809=2, "Not Hispanic/Latino", 'ES Data Entry'!I809=3, "Other")</f>
        <v>#N/A</v>
      </c>
      <c r="J808" t="e" cm="1">
        <f t="array" ref="J808">_xlfn.IFS('ES Data Entry'!J809= 1, "Male", 'ES Data Entry'!J809= 2, "Female", 'ES Data Entry'!J809= 3, "Transgender Male", 'ES Data Entry'!J809= 4, "Transgender Female",'ES Data Entry'!J809= 5, "Non-binary", 'ES Data Entry'!J809= 6, "Other", 'ES Data Entry'!J809= 7, "Unknown")</f>
        <v>#N/A</v>
      </c>
      <c r="K808" s="180">
        <f>'ES Data Entry'!K809</f>
        <v>0</v>
      </c>
      <c r="L808" s="291" t="e">
        <f>'ES Data Entry'!#REF!</f>
        <v>#REF!</v>
      </c>
      <c r="M808" t="e">
        <f>'ES Raw Data'!N811</f>
        <v>#DIV/0!</v>
      </c>
      <c r="N808" t="e">
        <f>'ES Raw Data'!O811</f>
        <v>#DIV/0!</v>
      </c>
      <c r="O808" t="e">
        <f>'ES Raw Data'!P811</f>
        <v>#DIV/0!</v>
      </c>
      <c r="P808" t="e">
        <f>'ES Raw Data'!Q811</f>
        <v>#DIV/0!</v>
      </c>
      <c r="Q808" t="e">
        <f>'ES Raw Data'!R811</f>
        <v>#DIV/0!</v>
      </c>
      <c r="R808" t="e">
        <f>'ES Raw Data'!S811</f>
        <v>#DIV/0!</v>
      </c>
      <c r="S808" t="e">
        <f>'ES Raw Data'!T811</f>
        <v>#DIV/0!</v>
      </c>
      <c r="T808" t="e">
        <f>'ES Raw Data'!U811</f>
        <v>#DIV/0!</v>
      </c>
      <c r="U808" t="e">
        <f>'ES Raw Data'!V811</f>
        <v>#DIV/0!</v>
      </c>
      <c r="V808" t="e">
        <f>'ES Raw Data'!W811</f>
        <v>#DIV/0!</v>
      </c>
    </row>
    <row r="809" spans="1:22">
      <c r="A809">
        <f>'ES Data Entry'!D810</f>
        <v>0</v>
      </c>
      <c r="B809">
        <f>'ES Data Entry'!E810</f>
        <v>0</v>
      </c>
      <c r="C809">
        <f>'ES Data Entry'!F810</f>
        <v>0</v>
      </c>
      <c r="D809" s="180" t="e">
        <f>'ES Data Entry'!#REF!</f>
        <v>#REF!</v>
      </c>
      <c r="E809" t="str" cm="1">
        <f t="array" ref="E809">_xlfn.IFS('ES Data Entry'!G810=0,"Kindergarten",'ES Data Entry'!G810=1,"1st Grade",'ES Data Entry'!G810=2,"2nd Grade",'ES Data Entry'!G810=3,"3rd Grade",'ES Data Entry'!G810=4,"4th Grade",'ES Data Entry'!G810=5,"5th Grade")</f>
        <v>Kindergarten</v>
      </c>
      <c r="F809" t="e">
        <f>'ES Data Entry'!#REF!</f>
        <v>#REF!</v>
      </c>
      <c r="G809" t="e" cm="1">
        <f t="array" ref="G809">_xlfn.IFS('ES Data Entry'!L810=2, "Virtual", 'ES Data Entry'!L810=1, "In-person",'ES Data Entry'!L810=3, "Hybrid")</f>
        <v>#N/A</v>
      </c>
      <c r="H809" t="e" cm="1">
        <f t="array" ref="H809">_xlfn.IFS('ES Data Entry'!H810= 1, "American Indian/Alaskan Native", 'ES Data Entry'!H810= 2, "Asian", 'ES Data Entry'!H810= 3, "Native Hawaiian/Pacific Islander", 'ES Data Entry'!H810= 4, "Black/African American",'ES Data Entry'!H810= 5,  "White", 'ES Data Entry'!H810= 6, "Other", 'ES Data Entry'!H810= 7, "Two races or more", 'ES Data Entry'!H810= 8, "Unknown")</f>
        <v>#N/A</v>
      </c>
      <c r="I809" t="e" cm="1">
        <f t="array" ref="I809">_xlfn.IFS('ES Data Entry'!I810=1, "Hispanic/Latino", 'ES Data Entry'!I810=2, "Not Hispanic/Latino", 'ES Data Entry'!I810=3, "Other")</f>
        <v>#N/A</v>
      </c>
      <c r="J809" t="e" cm="1">
        <f t="array" ref="J809">_xlfn.IFS('ES Data Entry'!J810= 1, "Male", 'ES Data Entry'!J810= 2, "Female", 'ES Data Entry'!J810= 3, "Transgender Male", 'ES Data Entry'!J810= 4, "Transgender Female",'ES Data Entry'!J810= 5, "Non-binary", 'ES Data Entry'!J810= 6, "Other", 'ES Data Entry'!J810= 7, "Unknown")</f>
        <v>#N/A</v>
      </c>
      <c r="K809" s="180">
        <f>'ES Data Entry'!K810</f>
        <v>0</v>
      </c>
      <c r="L809" s="291" t="e">
        <f>'ES Data Entry'!#REF!</f>
        <v>#REF!</v>
      </c>
      <c r="M809" t="e">
        <f>'ES Raw Data'!N812</f>
        <v>#DIV/0!</v>
      </c>
      <c r="N809" t="e">
        <f>'ES Raw Data'!O812</f>
        <v>#DIV/0!</v>
      </c>
      <c r="O809" t="e">
        <f>'ES Raw Data'!P812</f>
        <v>#DIV/0!</v>
      </c>
      <c r="P809" t="e">
        <f>'ES Raw Data'!Q812</f>
        <v>#DIV/0!</v>
      </c>
      <c r="Q809" t="e">
        <f>'ES Raw Data'!R812</f>
        <v>#DIV/0!</v>
      </c>
      <c r="R809" t="e">
        <f>'ES Raw Data'!S812</f>
        <v>#DIV/0!</v>
      </c>
      <c r="S809" t="e">
        <f>'ES Raw Data'!T812</f>
        <v>#DIV/0!</v>
      </c>
      <c r="T809" t="e">
        <f>'ES Raw Data'!U812</f>
        <v>#DIV/0!</v>
      </c>
      <c r="U809" t="e">
        <f>'ES Raw Data'!V812</f>
        <v>#DIV/0!</v>
      </c>
      <c r="V809" t="e">
        <f>'ES Raw Data'!W812</f>
        <v>#DIV/0!</v>
      </c>
    </row>
    <row r="810" spans="1:22">
      <c r="A810">
        <f>'ES Data Entry'!D811</f>
        <v>0</v>
      </c>
      <c r="B810">
        <f>'ES Data Entry'!E811</f>
        <v>0</v>
      </c>
      <c r="C810">
        <f>'ES Data Entry'!F811</f>
        <v>0</v>
      </c>
      <c r="D810" s="180" t="e">
        <f>'ES Data Entry'!#REF!</f>
        <v>#REF!</v>
      </c>
      <c r="E810" t="str" cm="1">
        <f t="array" ref="E810">_xlfn.IFS('ES Data Entry'!G811=0,"Kindergarten",'ES Data Entry'!G811=1,"1st Grade",'ES Data Entry'!G811=2,"2nd Grade",'ES Data Entry'!G811=3,"3rd Grade",'ES Data Entry'!G811=4,"4th Grade",'ES Data Entry'!G811=5,"5th Grade")</f>
        <v>Kindergarten</v>
      </c>
      <c r="F810" t="e">
        <f>'ES Data Entry'!#REF!</f>
        <v>#REF!</v>
      </c>
      <c r="G810" t="e" cm="1">
        <f t="array" ref="G810">_xlfn.IFS('ES Data Entry'!L811=2, "Virtual", 'ES Data Entry'!L811=1, "In-person",'ES Data Entry'!L811=3, "Hybrid")</f>
        <v>#N/A</v>
      </c>
      <c r="H810" t="e" cm="1">
        <f t="array" ref="H810">_xlfn.IFS('ES Data Entry'!H811= 1, "American Indian/Alaskan Native", 'ES Data Entry'!H811= 2, "Asian", 'ES Data Entry'!H811= 3, "Native Hawaiian/Pacific Islander", 'ES Data Entry'!H811= 4, "Black/African American",'ES Data Entry'!H811= 5,  "White", 'ES Data Entry'!H811= 6, "Other", 'ES Data Entry'!H811= 7, "Two races or more", 'ES Data Entry'!H811= 8, "Unknown")</f>
        <v>#N/A</v>
      </c>
      <c r="I810" t="e" cm="1">
        <f t="array" ref="I810">_xlfn.IFS('ES Data Entry'!I811=1, "Hispanic/Latino", 'ES Data Entry'!I811=2, "Not Hispanic/Latino", 'ES Data Entry'!I811=3, "Other")</f>
        <v>#N/A</v>
      </c>
      <c r="J810" t="e" cm="1">
        <f t="array" ref="J810">_xlfn.IFS('ES Data Entry'!J811= 1, "Male", 'ES Data Entry'!J811= 2, "Female", 'ES Data Entry'!J811= 3, "Transgender Male", 'ES Data Entry'!J811= 4, "Transgender Female",'ES Data Entry'!J811= 5, "Non-binary", 'ES Data Entry'!J811= 6, "Other", 'ES Data Entry'!J811= 7, "Unknown")</f>
        <v>#N/A</v>
      </c>
      <c r="K810" s="180">
        <f>'ES Data Entry'!K811</f>
        <v>0</v>
      </c>
      <c r="L810" s="291" t="e">
        <f>'ES Data Entry'!#REF!</f>
        <v>#REF!</v>
      </c>
      <c r="M810" t="e">
        <f>'ES Raw Data'!N813</f>
        <v>#DIV/0!</v>
      </c>
      <c r="N810" t="e">
        <f>'ES Raw Data'!O813</f>
        <v>#DIV/0!</v>
      </c>
      <c r="O810" t="e">
        <f>'ES Raw Data'!P813</f>
        <v>#DIV/0!</v>
      </c>
      <c r="P810" t="e">
        <f>'ES Raw Data'!Q813</f>
        <v>#DIV/0!</v>
      </c>
      <c r="Q810" t="e">
        <f>'ES Raw Data'!R813</f>
        <v>#DIV/0!</v>
      </c>
      <c r="R810" t="e">
        <f>'ES Raw Data'!S813</f>
        <v>#DIV/0!</v>
      </c>
      <c r="S810" t="e">
        <f>'ES Raw Data'!T813</f>
        <v>#DIV/0!</v>
      </c>
      <c r="T810" t="e">
        <f>'ES Raw Data'!U813</f>
        <v>#DIV/0!</v>
      </c>
      <c r="U810" t="e">
        <f>'ES Raw Data'!V813</f>
        <v>#DIV/0!</v>
      </c>
      <c r="V810" t="e">
        <f>'ES Raw Data'!W813</f>
        <v>#DIV/0!</v>
      </c>
    </row>
    <row r="811" spans="1:22">
      <c r="A811">
        <f>'ES Data Entry'!D812</f>
        <v>0</v>
      </c>
      <c r="B811">
        <f>'ES Data Entry'!E812</f>
        <v>0</v>
      </c>
      <c r="C811">
        <f>'ES Data Entry'!F812</f>
        <v>0</v>
      </c>
      <c r="D811" s="180" t="e">
        <f>'ES Data Entry'!#REF!</f>
        <v>#REF!</v>
      </c>
      <c r="E811" t="str" cm="1">
        <f t="array" ref="E811">_xlfn.IFS('ES Data Entry'!G812=0,"Kindergarten",'ES Data Entry'!G812=1,"1st Grade",'ES Data Entry'!G812=2,"2nd Grade",'ES Data Entry'!G812=3,"3rd Grade",'ES Data Entry'!G812=4,"4th Grade",'ES Data Entry'!G812=5,"5th Grade")</f>
        <v>Kindergarten</v>
      </c>
      <c r="F811" t="e">
        <f>'ES Data Entry'!#REF!</f>
        <v>#REF!</v>
      </c>
      <c r="G811" t="e" cm="1">
        <f t="array" ref="G811">_xlfn.IFS('ES Data Entry'!L812=2, "Virtual", 'ES Data Entry'!L812=1, "In-person",'ES Data Entry'!L812=3, "Hybrid")</f>
        <v>#N/A</v>
      </c>
      <c r="H811" t="e" cm="1">
        <f t="array" ref="H811">_xlfn.IFS('ES Data Entry'!H812= 1, "American Indian/Alaskan Native", 'ES Data Entry'!H812= 2, "Asian", 'ES Data Entry'!H812= 3, "Native Hawaiian/Pacific Islander", 'ES Data Entry'!H812= 4, "Black/African American",'ES Data Entry'!H812= 5,  "White", 'ES Data Entry'!H812= 6, "Other", 'ES Data Entry'!H812= 7, "Two races or more", 'ES Data Entry'!H812= 8, "Unknown")</f>
        <v>#N/A</v>
      </c>
      <c r="I811" t="e" cm="1">
        <f t="array" ref="I811">_xlfn.IFS('ES Data Entry'!I812=1, "Hispanic/Latino", 'ES Data Entry'!I812=2, "Not Hispanic/Latino", 'ES Data Entry'!I812=3, "Other")</f>
        <v>#N/A</v>
      </c>
      <c r="J811" t="e" cm="1">
        <f t="array" ref="J811">_xlfn.IFS('ES Data Entry'!J812= 1, "Male", 'ES Data Entry'!J812= 2, "Female", 'ES Data Entry'!J812= 3, "Transgender Male", 'ES Data Entry'!J812= 4, "Transgender Female",'ES Data Entry'!J812= 5, "Non-binary", 'ES Data Entry'!J812= 6, "Other", 'ES Data Entry'!J812= 7, "Unknown")</f>
        <v>#N/A</v>
      </c>
      <c r="K811" s="180">
        <f>'ES Data Entry'!K812</f>
        <v>0</v>
      </c>
      <c r="L811" s="291" t="e">
        <f>'ES Data Entry'!#REF!</f>
        <v>#REF!</v>
      </c>
      <c r="M811" t="e">
        <f>'ES Raw Data'!N814</f>
        <v>#DIV/0!</v>
      </c>
      <c r="N811" t="e">
        <f>'ES Raw Data'!O814</f>
        <v>#DIV/0!</v>
      </c>
      <c r="O811" t="e">
        <f>'ES Raw Data'!P814</f>
        <v>#DIV/0!</v>
      </c>
      <c r="P811" t="e">
        <f>'ES Raw Data'!Q814</f>
        <v>#DIV/0!</v>
      </c>
      <c r="Q811" t="e">
        <f>'ES Raw Data'!R814</f>
        <v>#DIV/0!</v>
      </c>
      <c r="R811" t="e">
        <f>'ES Raw Data'!S814</f>
        <v>#DIV/0!</v>
      </c>
      <c r="S811" t="e">
        <f>'ES Raw Data'!T814</f>
        <v>#DIV/0!</v>
      </c>
      <c r="T811" t="e">
        <f>'ES Raw Data'!U814</f>
        <v>#DIV/0!</v>
      </c>
      <c r="U811" t="e">
        <f>'ES Raw Data'!V814</f>
        <v>#DIV/0!</v>
      </c>
      <c r="V811" t="e">
        <f>'ES Raw Data'!W814</f>
        <v>#DIV/0!</v>
      </c>
    </row>
    <row r="812" spans="1:22">
      <c r="A812">
        <f>'ES Data Entry'!D813</f>
        <v>0</v>
      </c>
      <c r="B812">
        <f>'ES Data Entry'!E813</f>
        <v>0</v>
      </c>
      <c r="C812">
        <f>'ES Data Entry'!F813</f>
        <v>0</v>
      </c>
      <c r="D812" s="180" t="e">
        <f>'ES Data Entry'!#REF!</f>
        <v>#REF!</v>
      </c>
      <c r="E812" t="str" cm="1">
        <f t="array" ref="E812">_xlfn.IFS('ES Data Entry'!G813=0,"Kindergarten",'ES Data Entry'!G813=1,"1st Grade",'ES Data Entry'!G813=2,"2nd Grade",'ES Data Entry'!G813=3,"3rd Grade",'ES Data Entry'!G813=4,"4th Grade",'ES Data Entry'!G813=5,"5th Grade")</f>
        <v>Kindergarten</v>
      </c>
      <c r="F812" t="e">
        <f>'ES Data Entry'!#REF!</f>
        <v>#REF!</v>
      </c>
      <c r="G812" t="e" cm="1">
        <f t="array" ref="G812">_xlfn.IFS('ES Data Entry'!L813=2, "Virtual", 'ES Data Entry'!L813=1, "In-person",'ES Data Entry'!L813=3, "Hybrid")</f>
        <v>#N/A</v>
      </c>
      <c r="H812" t="e" cm="1">
        <f t="array" ref="H812">_xlfn.IFS('ES Data Entry'!H813= 1, "American Indian/Alaskan Native", 'ES Data Entry'!H813= 2, "Asian", 'ES Data Entry'!H813= 3, "Native Hawaiian/Pacific Islander", 'ES Data Entry'!H813= 4, "Black/African American",'ES Data Entry'!H813= 5,  "White", 'ES Data Entry'!H813= 6, "Other", 'ES Data Entry'!H813= 7, "Two races or more", 'ES Data Entry'!H813= 8, "Unknown")</f>
        <v>#N/A</v>
      </c>
      <c r="I812" t="e" cm="1">
        <f t="array" ref="I812">_xlfn.IFS('ES Data Entry'!I813=1, "Hispanic/Latino", 'ES Data Entry'!I813=2, "Not Hispanic/Latino", 'ES Data Entry'!I813=3, "Other")</f>
        <v>#N/A</v>
      </c>
      <c r="J812" t="e" cm="1">
        <f t="array" ref="J812">_xlfn.IFS('ES Data Entry'!J813= 1, "Male", 'ES Data Entry'!J813= 2, "Female", 'ES Data Entry'!J813= 3, "Transgender Male", 'ES Data Entry'!J813= 4, "Transgender Female",'ES Data Entry'!J813= 5, "Non-binary", 'ES Data Entry'!J813= 6, "Other", 'ES Data Entry'!J813= 7, "Unknown")</f>
        <v>#N/A</v>
      </c>
      <c r="K812" s="180">
        <f>'ES Data Entry'!K813</f>
        <v>0</v>
      </c>
      <c r="L812" s="291" t="e">
        <f>'ES Data Entry'!#REF!</f>
        <v>#REF!</v>
      </c>
      <c r="M812" t="e">
        <f>'ES Raw Data'!N815</f>
        <v>#DIV/0!</v>
      </c>
      <c r="N812" t="e">
        <f>'ES Raw Data'!O815</f>
        <v>#DIV/0!</v>
      </c>
      <c r="O812" t="e">
        <f>'ES Raw Data'!P815</f>
        <v>#DIV/0!</v>
      </c>
      <c r="P812" t="e">
        <f>'ES Raw Data'!Q815</f>
        <v>#DIV/0!</v>
      </c>
      <c r="Q812" t="e">
        <f>'ES Raw Data'!R815</f>
        <v>#DIV/0!</v>
      </c>
      <c r="R812" t="e">
        <f>'ES Raw Data'!S815</f>
        <v>#DIV/0!</v>
      </c>
      <c r="S812" t="e">
        <f>'ES Raw Data'!T815</f>
        <v>#DIV/0!</v>
      </c>
      <c r="T812" t="e">
        <f>'ES Raw Data'!U815</f>
        <v>#DIV/0!</v>
      </c>
      <c r="U812" t="e">
        <f>'ES Raw Data'!V815</f>
        <v>#DIV/0!</v>
      </c>
      <c r="V812" t="e">
        <f>'ES Raw Data'!W815</f>
        <v>#DIV/0!</v>
      </c>
    </row>
    <row r="813" spans="1:22">
      <c r="A813">
        <f>'ES Data Entry'!D814</f>
        <v>0</v>
      </c>
      <c r="B813">
        <f>'ES Data Entry'!E814</f>
        <v>0</v>
      </c>
      <c r="C813">
        <f>'ES Data Entry'!F814</f>
        <v>0</v>
      </c>
      <c r="D813" s="180" t="e">
        <f>'ES Data Entry'!#REF!</f>
        <v>#REF!</v>
      </c>
      <c r="E813" t="str" cm="1">
        <f t="array" ref="E813">_xlfn.IFS('ES Data Entry'!G814=0,"Kindergarten",'ES Data Entry'!G814=1,"1st Grade",'ES Data Entry'!G814=2,"2nd Grade",'ES Data Entry'!G814=3,"3rd Grade",'ES Data Entry'!G814=4,"4th Grade",'ES Data Entry'!G814=5,"5th Grade")</f>
        <v>Kindergarten</v>
      </c>
      <c r="F813" t="e">
        <f>'ES Data Entry'!#REF!</f>
        <v>#REF!</v>
      </c>
      <c r="G813" t="e" cm="1">
        <f t="array" ref="G813">_xlfn.IFS('ES Data Entry'!L814=2, "Virtual", 'ES Data Entry'!L814=1, "In-person",'ES Data Entry'!L814=3, "Hybrid")</f>
        <v>#N/A</v>
      </c>
      <c r="H813" t="e" cm="1">
        <f t="array" ref="H813">_xlfn.IFS('ES Data Entry'!H814= 1, "American Indian/Alaskan Native", 'ES Data Entry'!H814= 2, "Asian", 'ES Data Entry'!H814= 3, "Native Hawaiian/Pacific Islander", 'ES Data Entry'!H814= 4, "Black/African American",'ES Data Entry'!H814= 5,  "White", 'ES Data Entry'!H814= 6, "Other", 'ES Data Entry'!H814= 7, "Two races or more", 'ES Data Entry'!H814= 8, "Unknown")</f>
        <v>#N/A</v>
      </c>
      <c r="I813" t="e" cm="1">
        <f t="array" ref="I813">_xlfn.IFS('ES Data Entry'!I814=1, "Hispanic/Latino", 'ES Data Entry'!I814=2, "Not Hispanic/Latino", 'ES Data Entry'!I814=3, "Other")</f>
        <v>#N/A</v>
      </c>
      <c r="J813" t="e" cm="1">
        <f t="array" ref="J813">_xlfn.IFS('ES Data Entry'!J814= 1, "Male", 'ES Data Entry'!J814= 2, "Female", 'ES Data Entry'!J814= 3, "Transgender Male", 'ES Data Entry'!J814= 4, "Transgender Female",'ES Data Entry'!J814= 5, "Non-binary", 'ES Data Entry'!J814= 6, "Other", 'ES Data Entry'!J814= 7, "Unknown")</f>
        <v>#N/A</v>
      </c>
      <c r="K813" s="180">
        <f>'ES Data Entry'!K814</f>
        <v>0</v>
      </c>
      <c r="L813" s="291" t="e">
        <f>'ES Data Entry'!#REF!</f>
        <v>#REF!</v>
      </c>
      <c r="M813" t="e">
        <f>'ES Raw Data'!N816</f>
        <v>#DIV/0!</v>
      </c>
      <c r="N813" t="e">
        <f>'ES Raw Data'!O816</f>
        <v>#DIV/0!</v>
      </c>
      <c r="O813" t="e">
        <f>'ES Raw Data'!P816</f>
        <v>#DIV/0!</v>
      </c>
      <c r="P813" t="e">
        <f>'ES Raw Data'!Q816</f>
        <v>#DIV/0!</v>
      </c>
      <c r="Q813" t="e">
        <f>'ES Raw Data'!R816</f>
        <v>#DIV/0!</v>
      </c>
      <c r="R813" t="e">
        <f>'ES Raw Data'!S816</f>
        <v>#DIV/0!</v>
      </c>
      <c r="S813" t="e">
        <f>'ES Raw Data'!T816</f>
        <v>#DIV/0!</v>
      </c>
      <c r="T813" t="e">
        <f>'ES Raw Data'!U816</f>
        <v>#DIV/0!</v>
      </c>
      <c r="U813" t="e">
        <f>'ES Raw Data'!V816</f>
        <v>#DIV/0!</v>
      </c>
      <c r="V813" t="e">
        <f>'ES Raw Data'!W816</f>
        <v>#DIV/0!</v>
      </c>
    </row>
    <row r="814" spans="1:22">
      <c r="A814">
        <f>'ES Data Entry'!D815</f>
        <v>0</v>
      </c>
      <c r="B814">
        <f>'ES Data Entry'!E815</f>
        <v>0</v>
      </c>
      <c r="C814">
        <f>'ES Data Entry'!F815</f>
        <v>0</v>
      </c>
      <c r="D814" s="180" t="e">
        <f>'ES Data Entry'!#REF!</f>
        <v>#REF!</v>
      </c>
      <c r="E814" t="str" cm="1">
        <f t="array" ref="E814">_xlfn.IFS('ES Data Entry'!G815=0,"Kindergarten",'ES Data Entry'!G815=1,"1st Grade",'ES Data Entry'!G815=2,"2nd Grade",'ES Data Entry'!G815=3,"3rd Grade",'ES Data Entry'!G815=4,"4th Grade",'ES Data Entry'!G815=5,"5th Grade")</f>
        <v>Kindergarten</v>
      </c>
      <c r="F814" t="e">
        <f>'ES Data Entry'!#REF!</f>
        <v>#REF!</v>
      </c>
      <c r="G814" t="e" cm="1">
        <f t="array" ref="G814">_xlfn.IFS('ES Data Entry'!L815=2, "Virtual", 'ES Data Entry'!L815=1, "In-person",'ES Data Entry'!L815=3, "Hybrid")</f>
        <v>#N/A</v>
      </c>
      <c r="H814" t="e" cm="1">
        <f t="array" ref="H814">_xlfn.IFS('ES Data Entry'!H815= 1, "American Indian/Alaskan Native", 'ES Data Entry'!H815= 2, "Asian", 'ES Data Entry'!H815= 3, "Native Hawaiian/Pacific Islander", 'ES Data Entry'!H815= 4, "Black/African American",'ES Data Entry'!H815= 5,  "White", 'ES Data Entry'!H815= 6, "Other", 'ES Data Entry'!H815= 7, "Two races or more", 'ES Data Entry'!H815= 8, "Unknown")</f>
        <v>#N/A</v>
      </c>
      <c r="I814" t="e" cm="1">
        <f t="array" ref="I814">_xlfn.IFS('ES Data Entry'!I815=1, "Hispanic/Latino", 'ES Data Entry'!I815=2, "Not Hispanic/Latino", 'ES Data Entry'!I815=3, "Other")</f>
        <v>#N/A</v>
      </c>
      <c r="J814" t="e" cm="1">
        <f t="array" ref="J814">_xlfn.IFS('ES Data Entry'!J815= 1, "Male", 'ES Data Entry'!J815= 2, "Female", 'ES Data Entry'!J815= 3, "Transgender Male", 'ES Data Entry'!J815= 4, "Transgender Female",'ES Data Entry'!J815= 5, "Non-binary", 'ES Data Entry'!J815= 6, "Other", 'ES Data Entry'!J815= 7, "Unknown")</f>
        <v>#N/A</v>
      </c>
      <c r="K814" s="180">
        <f>'ES Data Entry'!K815</f>
        <v>0</v>
      </c>
      <c r="L814" s="291" t="e">
        <f>'ES Data Entry'!#REF!</f>
        <v>#REF!</v>
      </c>
      <c r="M814" t="e">
        <f>'ES Raw Data'!N817</f>
        <v>#DIV/0!</v>
      </c>
      <c r="N814" t="e">
        <f>'ES Raw Data'!O817</f>
        <v>#DIV/0!</v>
      </c>
      <c r="O814" t="e">
        <f>'ES Raw Data'!P817</f>
        <v>#DIV/0!</v>
      </c>
      <c r="P814" t="e">
        <f>'ES Raw Data'!Q817</f>
        <v>#DIV/0!</v>
      </c>
      <c r="Q814" t="e">
        <f>'ES Raw Data'!R817</f>
        <v>#DIV/0!</v>
      </c>
      <c r="R814" t="e">
        <f>'ES Raw Data'!S817</f>
        <v>#DIV/0!</v>
      </c>
      <c r="S814" t="e">
        <f>'ES Raw Data'!T817</f>
        <v>#DIV/0!</v>
      </c>
      <c r="T814" t="e">
        <f>'ES Raw Data'!U817</f>
        <v>#DIV/0!</v>
      </c>
      <c r="U814" t="e">
        <f>'ES Raw Data'!V817</f>
        <v>#DIV/0!</v>
      </c>
      <c r="V814" t="e">
        <f>'ES Raw Data'!W817</f>
        <v>#DIV/0!</v>
      </c>
    </row>
    <row r="815" spans="1:22">
      <c r="A815">
        <f>'ES Data Entry'!D816</f>
        <v>0</v>
      </c>
      <c r="B815">
        <f>'ES Data Entry'!E816</f>
        <v>0</v>
      </c>
      <c r="C815">
        <f>'ES Data Entry'!F816</f>
        <v>0</v>
      </c>
      <c r="D815" s="180" t="e">
        <f>'ES Data Entry'!#REF!</f>
        <v>#REF!</v>
      </c>
      <c r="E815" t="str" cm="1">
        <f t="array" ref="E815">_xlfn.IFS('ES Data Entry'!G816=0,"Kindergarten",'ES Data Entry'!G816=1,"1st Grade",'ES Data Entry'!G816=2,"2nd Grade",'ES Data Entry'!G816=3,"3rd Grade",'ES Data Entry'!G816=4,"4th Grade",'ES Data Entry'!G816=5,"5th Grade")</f>
        <v>Kindergarten</v>
      </c>
      <c r="F815" t="e">
        <f>'ES Data Entry'!#REF!</f>
        <v>#REF!</v>
      </c>
      <c r="G815" t="e" cm="1">
        <f t="array" ref="G815">_xlfn.IFS('ES Data Entry'!L816=2, "Virtual", 'ES Data Entry'!L816=1, "In-person",'ES Data Entry'!L816=3, "Hybrid")</f>
        <v>#N/A</v>
      </c>
      <c r="H815" t="e" cm="1">
        <f t="array" ref="H815">_xlfn.IFS('ES Data Entry'!H816= 1, "American Indian/Alaskan Native", 'ES Data Entry'!H816= 2, "Asian", 'ES Data Entry'!H816= 3, "Native Hawaiian/Pacific Islander", 'ES Data Entry'!H816= 4, "Black/African American",'ES Data Entry'!H816= 5,  "White", 'ES Data Entry'!H816= 6, "Other", 'ES Data Entry'!H816= 7, "Two races or more", 'ES Data Entry'!H816= 8, "Unknown")</f>
        <v>#N/A</v>
      </c>
      <c r="I815" t="e" cm="1">
        <f t="array" ref="I815">_xlfn.IFS('ES Data Entry'!I816=1, "Hispanic/Latino", 'ES Data Entry'!I816=2, "Not Hispanic/Latino", 'ES Data Entry'!I816=3, "Other")</f>
        <v>#N/A</v>
      </c>
      <c r="J815" t="e" cm="1">
        <f t="array" ref="J815">_xlfn.IFS('ES Data Entry'!J816= 1, "Male", 'ES Data Entry'!J816= 2, "Female", 'ES Data Entry'!J816= 3, "Transgender Male", 'ES Data Entry'!J816= 4, "Transgender Female",'ES Data Entry'!J816= 5, "Non-binary", 'ES Data Entry'!J816= 6, "Other", 'ES Data Entry'!J816= 7, "Unknown")</f>
        <v>#N/A</v>
      </c>
      <c r="K815" s="180">
        <f>'ES Data Entry'!K816</f>
        <v>0</v>
      </c>
      <c r="L815" s="291" t="e">
        <f>'ES Data Entry'!#REF!</f>
        <v>#REF!</v>
      </c>
      <c r="M815" t="e">
        <f>'ES Raw Data'!N818</f>
        <v>#DIV/0!</v>
      </c>
      <c r="N815" t="e">
        <f>'ES Raw Data'!O818</f>
        <v>#DIV/0!</v>
      </c>
      <c r="O815" t="e">
        <f>'ES Raw Data'!P818</f>
        <v>#DIV/0!</v>
      </c>
      <c r="P815" t="e">
        <f>'ES Raw Data'!Q818</f>
        <v>#DIV/0!</v>
      </c>
      <c r="Q815" t="e">
        <f>'ES Raw Data'!R818</f>
        <v>#DIV/0!</v>
      </c>
      <c r="R815" t="e">
        <f>'ES Raw Data'!S818</f>
        <v>#DIV/0!</v>
      </c>
      <c r="S815" t="e">
        <f>'ES Raw Data'!T818</f>
        <v>#DIV/0!</v>
      </c>
      <c r="T815" t="e">
        <f>'ES Raw Data'!U818</f>
        <v>#DIV/0!</v>
      </c>
      <c r="U815" t="e">
        <f>'ES Raw Data'!V818</f>
        <v>#DIV/0!</v>
      </c>
      <c r="V815" t="e">
        <f>'ES Raw Data'!W818</f>
        <v>#DIV/0!</v>
      </c>
    </row>
    <row r="816" spans="1:22">
      <c r="A816">
        <f>'ES Data Entry'!D817</f>
        <v>0</v>
      </c>
      <c r="B816">
        <f>'ES Data Entry'!E817</f>
        <v>0</v>
      </c>
      <c r="C816">
        <f>'ES Data Entry'!F817</f>
        <v>0</v>
      </c>
      <c r="D816" s="180" t="e">
        <f>'ES Data Entry'!#REF!</f>
        <v>#REF!</v>
      </c>
      <c r="E816" t="str" cm="1">
        <f t="array" ref="E816">_xlfn.IFS('ES Data Entry'!G817=0,"Kindergarten",'ES Data Entry'!G817=1,"1st Grade",'ES Data Entry'!G817=2,"2nd Grade",'ES Data Entry'!G817=3,"3rd Grade",'ES Data Entry'!G817=4,"4th Grade",'ES Data Entry'!G817=5,"5th Grade")</f>
        <v>Kindergarten</v>
      </c>
      <c r="F816" t="e">
        <f>'ES Data Entry'!#REF!</f>
        <v>#REF!</v>
      </c>
      <c r="G816" t="e" cm="1">
        <f t="array" ref="G816">_xlfn.IFS('ES Data Entry'!L817=2, "Virtual", 'ES Data Entry'!L817=1, "In-person",'ES Data Entry'!L817=3, "Hybrid")</f>
        <v>#N/A</v>
      </c>
      <c r="H816" t="e" cm="1">
        <f t="array" ref="H816">_xlfn.IFS('ES Data Entry'!H817= 1, "American Indian/Alaskan Native", 'ES Data Entry'!H817= 2, "Asian", 'ES Data Entry'!H817= 3, "Native Hawaiian/Pacific Islander", 'ES Data Entry'!H817= 4, "Black/African American",'ES Data Entry'!H817= 5,  "White", 'ES Data Entry'!H817= 6, "Other", 'ES Data Entry'!H817= 7, "Two races or more", 'ES Data Entry'!H817= 8, "Unknown")</f>
        <v>#N/A</v>
      </c>
      <c r="I816" t="e" cm="1">
        <f t="array" ref="I816">_xlfn.IFS('ES Data Entry'!I817=1, "Hispanic/Latino", 'ES Data Entry'!I817=2, "Not Hispanic/Latino", 'ES Data Entry'!I817=3, "Other")</f>
        <v>#N/A</v>
      </c>
      <c r="J816" t="e" cm="1">
        <f t="array" ref="J816">_xlfn.IFS('ES Data Entry'!J817= 1, "Male", 'ES Data Entry'!J817= 2, "Female", 'ES Data Entry'!J817= 3, "Transgender Male", 'ES Data Entry'!J817= 4, "Transgender Female",'ES Data Entry'!J817= 5, "Non-binary", 'ES Data Entry'!J817= 6, "Other", 'ES Data Entry'!J817= 7, "Unknown")</f>
        <v>#N/A</v>
      </c>
      <c r="K816" s="180">
        <f>'ES Data Entry'!K817</f>
        <v>0</v>
      </c>
      <c r="L816" s="291" t="e">
        <f>'ES Data Entry'!#REF!</f>
        <v>#REF!</v>
      </c>
      <c r="M816" t="e">
        <f>'ES Raw Data'!N819</f>
        <v>#DIV/0!</v>
      </c>
      <c r="N816" t="e">
        <f>'ES Raw Data'!O819</f>
        <v>#DIV/0!</v>
      </c>
      <c r="O816" t="e">
        <f>'ES Raw Data'!P819</f>
        <v>#DIV/0!</v>
      </c>
      <c r="P816" t="e">
        <f>'ES Raw Data'!Q819</f>
        <v>#DIV/0!</v>
      </c>
      <c r="Q816" t="e">
        <f>'ES Raw Data'!R819</f>
        <v>#DIV/0!</v>
      </c>
      <c r="R816" t="e">
        <f>'ES Raw Data'!S819</f>
        <v>#DIV/0!</v>
      </c>
      <c r="S816" t="e">
        <f>'ES Raw Data'!T819</f>
        <v>#DIV/0!</v>
      </c>
      <c r="T816" t="e">
        <f>'ES Raw Data'!U819</f>
        <v>#DIV/0!</v>
      </c>
      <c r="U816" t="e">
        <f>'ES Raw Data'!V819</f>
        <v>#DIV/0!</v>
      </c>
      <c r="V816" t="e">
        <f>'ES Raw Data'!W819</f>
        <v>#DIV/0!</v>
      </c>
    </row>
    <row r="817" spans="1:22">
      <c r="A817">
        <f>'ES Data Entry'!D818</f>
        <v>0</v>
      </c>
      <c r="B817">
        <f>'ES Data Entry'!E818</f>
        <v>0</v>
      </c>
      <c r="C817">
        <f>'ES Data Entry'!F818</f>
        <v>0</v>
      </c>
      <c r="D817" s="180" t="e">
        <f>'ES Data Entry'!#REF!</f>
        <v>#REF!</v>
      </c>
      <c r="E817" t="str" cm="1">
        <f t="array" ref="E817">_xlfn.IFS('ES Data Entry'!G818=0,"Kindergarten",'ES Data Entry'!G818=1,"1st Grade",'ES Data Entry'!G818=2,"2nd Grade",'ES Data Entry'!G818=3,"3rd Grade",'ES Data Entry'!G818=4,"4th Grade",'ES Data Entry'!G818=5,"5th Grade")</f>
        <v>Kindergarten</v>
      </c>
      <c r="F817" t="e">
        <f>'ES Data Entry'!#REF!</f>
        <v>#REF!</v>
      </c>
      <c r="G817" t="e" cm="1">
        <f t="array" ref="G817">_xlfn.IFS('ES Data Entry'!L818=2, "Virtual", 'ES Data Entry'!L818=1, "In-person",'ES Data Entry'!L818=3, "Hybrid")</f>
        <v>#N/A</v>
      </c>
      <c r="H817" t="e" cm="1">
        <f t="array" ref="H817">_xlfn.IFS('ES Data Entry'!H818= 1, "American Indian/Alaskan Native", 'ES Data Entry'!H818= 2, "Asian", 'ES Data Entry'!H818= 3, "Native Hawaiian/Pacific Islander", 'ES Data Entry'!H818= 4, "Black/African American",'ES Data Entry'!H818= 5,  "White", 'ES Data Entry'!H818= 6, "Other", 'ES Data Entry'!H818= 7, "Two races or more", 'ES Data Entry'!H818= 8, "Unknown")</f>
        <v>#N/A</v>
      </c>
      <c r="I817" t="e" cm="1">
        <f t="array" ref="I817">_xlfn.IFS('ES Data Entry'!I818=1, "Hispanic/Latino", 'ES Data Entry'!I818=2, "Not Hispanic/Latino", 'ES Data Entry'!I818=3, "Other")</f>
        <v>#N/A</v>
      </c>
      <c r="J817" t="e" cm="1">
        <f t="array" ref="J817">_xlfn.IFS('ES Data Entry'!J818= 1, "Male", 'ES Data Entry'!J818= 2, "Female", 'ES Data Entry'!J818= 3, "Transgender Male", 'ES Data Entry'!J818= 4, "Transgender Female",'ES Data Entry'!J818= 5, "Non-binary", 'ES Data Entry'!J818= 6, "Other", 'ES Data Entry'!J818= 7, "Unknown")</f>
        <v>#N/A</v>
      </c>
      <c r="K817" s="180">
        <f>'ES Data Entry'!K818</f>
        <v>0</v>
      </c>
      <c r="L817" s="291" t="e">
        <f>'ES Data Entry'!#REF!</f>
        <v>#REF!</v>
      </c>
      <c r="M817" t="e">
        <f>'ES Raw Data'!N820</f>
        <v>#DIV/0!</v>
      </c>
      <c r="N817" t="e">
        <f>'ES Raw Data'!O820</f>
        <v>#DIV/0!</v>
      </c>
      <c r="O817" t="e">
        <f>'ES Raw Data'!P820</f>
        <v>#DIV/0!</v>
      </c>
      <c r="P817" t="e">
        <f>'ES Raw Data'!Q820</f>
        <v>#DIV/0!</v>
      </c>
      <c r="Q817" t="e">
        <f>'ES Raw Data'!R820</f>
        <v>#DIV/0!</v>
      </c>
      <c r="R817" t="e">
        <f>'ES Raw Data'!S820</f>
        <v>#DIV/0!</v>
      </c>
      <c r="S817" t="e">
        <f>'ES Raw Data'!T820</f>
        <v>#DIV/0!</v>
      </c>
      <c r="T817" t="e">
        <f>'ES Raw Data'!U820</f>
        <v>#DIV/0!</v>
      </c>
      <c r="U817" t="e">
        <f>'ES Raw Data'!V820</f>
        <v>#DIV/0!</v>
      </c>
      <c r="V817" t="e">
        <f>'ES Raw Data'!W820</f>
        <v>#DIV/0!</v>
      </c>
    </row>
    <row r="818" spans="1:22">
      <c r="A818">
        <f>'ES Data Entry'!D819</f>
        <v>0</v>
      </c>
      <c r="B818">
        <f>'ES Data Entry'!E819</f>
        <v>0</v>
      </c>
      <c r="C818">
        <f>'ES Data Entry'!F819</f>
        <v>0</v>
      </c>
      <c r="D818" s="180" t="e">
        <f>'ES Data Entry'!#REF!</f>
        <v>#REF!</v>
      </c>
      <c r="E818" t="str" cm="1">
        <f t="array" ref="E818">_xlfn.IFS('ES Data Entry'!G819=0,"Kindergarten",'ES Data Entry'!G819=1,"1st Grade",'ES Data Entry'!G819=2,"2nd Grade",'ES Data Entry'!G819=3,"3rd Grade",'ES Data Entry'!G819=4,"4th Grade",'ES Data Entry'!G819=5,"5th Grade")</f>
        <v>Kindergarten</v>
      </c>
      <c r="F818" t="e">
        <f>'ES Data Entry'!#REF!</f>
        <v>#REF!</v>
      </c>
      <c r="G818" t="e" cm="1">
        <f t="array" ref="G818">_xlfn.IFS('ES Data Entry'!L819=2, "Virtual", 'ES Data Entry'!L819=1, "In-person",'ES Data Entry'!L819=3, "Hybrid")</f>
        <v>#N/A</v>
      </c>
      <c r="H818" t="e" cm="1">
        <f t="array" ref="H818">_xlfn.IFS('ES Data Entry'!H819= 1, "American Indian/Alaskan Native", 'ES Data Entry'!H819= 2, "Asian", 'ES Data Entry'!H819= 3, "Native Hawaiian/Pacific Islander", 'ES Data Entry'!H819= 4, "Black/African American",'ES Data Entry'!H819= 5,  "White", 'ES Data Entry'!H819= 6, "Other", 'ES Data Entry'!H819= 7, "Two races or more", 'ES Data Entry'!H819= 8, "Unknown")</f>
        <v>#N/A</v>
      </c>
      <c r="I818" t="e" cm="1">
        <f t="array" ref="I818">_xlfn.IFS('ES Data Entry'!I819=1, "Hispanic/Latino", 'ES Data Entry'!I819=2, "Not Hispanic/Latino", 'ES Data Entry'!I819=3, "Other")</f>
        <v>#N/A</v>
      </c>
      <c r="J818" t="e" cm="1">
        <f t="array" ref="J818">_xlfn.IFS('ES Data Entry'!J819= 1, "Male", 'ES Data Entry'!J819= 2, "Female", 'ES Data Entry'!J819= 3, "Transgender Male", 'ES Data Entry'!J819= 4, "Transgender Female",'ES Data Entry'!J819= 5, "Non-binary", 'ES Data Entry'!J819= 6, "Other", 'ES Data Entry'!J819= 7, "Unknown")</f>
        <v>#N/A</v>
      </c>
      <c r="K818" s="180">
        <f>'ES Data Entry'!K819</f>
        <v>0</v>
      </c>
      <c r="L818" s="291" t="e">
        <f>'ES Data Entry'!#REF!</f>
        <v>#REF!</v>
      </c>
      <c r="M818" t="e">
        <f>'ES Raw Data'!N821</f>
        <v>#DIV/0!</v>
      </c>
      <c r="N818" t="e">
        <f>'ES Raw Data'!O821</f>
        <v>#DIV/0!</v>
      </c>
      <c r="O818" t="e">
        <f>'ES Raw Data'!P821</f>
        <v>#DIV/0!</v>
      </c>
      <c r="P818" t="e">
        <f>'ES Raw Data'!Q821</f>
        <v>#DIV/0!</v>
      </c>
      <c r="Q818" t="e">
        <f>'ES Raw Data'!R821</f>
        <v>#DIV/0!</v>
      </c>
      <c r="R818" t="e">
        <f>'ES Raw Data'!S821</f>
        <v>#DIV/0!</v>
      </c>
      <c r="S818" t="e">
        <f>'ES Raw Data'!T821</f>
        <v>#DIV/0!</v>
      </c>
      <c r="T818" t="e">
        <f>'ES Raw Data'!U821</f>
        <v>#DIV/0!</v>
      </c>
      <c r="U818" t="e">
        <f>'ES Raw Data'!V821</f>
        <v>#DIV/0!</v>
      </c>
      <c r="V818" t="e">
        <f>'ES Raw Data'!W821</f>
        <v>#DIV/0!</v>
      </c>
    </row>
    <row r="819" spans="1:22">
      <c r="A819">
        <f>'ES Data Entry'!D820</f>
        <v>0</v>
      </c>
      <c r="B819">
        <f>'ES Data Entry'!E820</f>
        <v>0</v>
      </c>
      <c r="C819">
        <f>'ES Data Entry'!F820</f>
        <v>0</v>
      </c>
      <c r="D819" s="180" t="e">
        <f>'ES Data Entry'!#REF!</f>
        <v>#REF!</v>
      </c>
      <c r="E819" t="str" cm="1">
        <f t="array" ref="E819">_xlfn.IFS('ES Data Entry'!G820=0,"Kindergarten",'ES Data Entry'!G820=1,"1st Grade",'ES Data Entry'!G820=2,"2nd Grade",'ES Data Entry'!G820=3,"3rd Grade",'ES Data Entry'!G820=4,"4th Grade",'ES Data Entry'!G820=5,"5th Grade")</f>
        <v>Kindergarten</v>
      </c>
      <c r="F819" t="e">
        <f>'ES Data Entry'!#REF!</f>
        <v>#REF!</v>
      </c>
      <c r="G819" t="e" cm="1">
        <f t="array" ref="G819">_xlfn.IFS('ES Data Entry'!L820=2, "Virtual", 'ES Data Entry'!L820=1, "In-person",'ES Data Entry'!L820=3, "Hybrid")</f>
        <v>#N/A</v>
      </c>
      <c r="H819" t="e" cm="1">
        <f t="array" ref="H819">_xlfn.IFS('ES Data Entry'!H820= 1, "American Indian/Alaskan Native", 'ES Data Entry'!H820= 2, "Asian", 'ES Data Entry'!H820= 3, "Native Hawaiian/Pacific Islander", 'ES Data Entry'!H820= 4, "Black/African American",'ES Data Entry'!H820= 5,  "White", 'ES Data Entry'!H820= 6, "Other", 'ES Data Entry'!H820= 7, "Two races or more", 'ES Data Entry'!H820= 8, "Unknown")</f>
        <v>#N/A</v>
      </c>
      <c r="I819" t="e" cm="1">
        <f t="array" ref="I819">_xlfn.IFS('ES Data Entry'!I820=1, "Hispanic/Latino", 'ES Data Entry'!I820=2, "Not Hispanic/Latino", 'ES Data Entry'!I820=3, "Other")</f>
        <v>#N/A</v>
      </c>
      <c r="J819" t="e" cm="1">
        <f t="array" ref="J819">_xlfn.IFS('ES Data Entry'!J820= 1, "Male", 'ES Data Entry'!J820= 2, "Female", 'ES Data Entry'!J820= 3, "Transgender Male", 'ES Data Entry'!J820= 4, "Transgender Female",'ES Data Entry'!J820= 5, "Non-binary", 'ES Data Entry'!J820= 6, "Other", 'ES Data Entry'!J820= 7, "Unknown")</f>
        <v>#N/A</v>
      </c>
      <c r="K819" s="180">
        <f>'ES Data Entry'!K820</f>
        <v>0</v>
      </c>
      <c r="L819" s="291" t="e">
        <f>'ES Data Entry'!#REF!</f>
        <v>#REF!</v>
      </c>
      <c r="M819" t="e">
        <f>'ES Raw Data'!N822</f>
        <v>#DIV/0!</v>
      </c>
      <c r="N819" t="e">
        <f>'ES Raw Data'!O822</f>
        <v>#DIV/0!</v>
      </c>
      <c r="O819" t="e">
        <f>'ES Raw Data'!P822</f>
        <v>#DIV/0!</v>
      </c>
      <c r="P819" t="e">
        <f>'ES Raw Data'!Q822</f>
        <v>#DIV/0!</v>
      </c>
      <c r="Q819" t="e">
        <f>'ES Raw Data'!R822</f>
        <v>#DIV/0!</v>
      </c>
      <c r="R819" t="e">
        <f>'ES Raw Data'!S822</f>
        <v>#DIV/0!</v>
      </c>
      <c r="S819" t="e">
        <f>'ES Raw Data'!T822</f>
        <v>#DIV/0!</v>
      </c>
      <c r="T819" t="e">
        <f>'ES Raw Data'!U822</f>
        <v>#DIV/0!</v>
      </c>
      <c r="U819" t="e">
        <f>'ES Raw Data'!V822</f>
        <v>#DIV/0!</v>
      </c>
      <c r="V819" t="e">
        <f>'ES Raw Data'!W822</f>
        <v>#DIV/0!</v>
      </c>
    </row>
    <row r="820" spans="1:22">
      <c r="A820">
        <f>'ES Data Entry'!D821</f>
        <v>0</v>
      </c>
      <c r="B820">
        <f>'ES Data Entry'!E821</f>
        <v>0</v>
      </c>
      <c r="C820">
        <f>'ES Data Entry'!F821</f>
        <v>0</v>
      </c>
      <c r="D820" s="180" t="e">
        <f>'ES Data Entry'!#REF!</f>
        <v>#REF!</v>
      </c>
      <c r="E820" t="str" cm="1">
        <f t="array" ref="E820">_xlfn.IFS('ES Data Entry'!G821=0,"Kindergarten",'ES Data Entry'!G821=1,"1st Grade",'ES Data Entry'!G821=2,"2nd Grade",'ES Data Entry'!G821=3,"3rd Grade",'ES Data Entry'!G821=4,"4th Grade",'ES Data Entry'!G821=5,"5th Grade")</f>
        <v>Kindergarten</v>
      </c>
      <c r="F820" t="e">
        <f>'ES Data Entry'!#REF!</f>
        <v>#REF!</v>
      </c>
      <c r="G820" t="e" cm="1">
        <f t="array" ref="G820">_xlfn.IFS('ES Data Entry'!L821=2, "Virtual", 'ES Data Entry'!L821=1, "In-person",'ES Data Entry'!L821=3, "Hybrid")</f>
        <v>#N/A</v>
      </c>
      <c r="H820" t="e" cm="1">
        <f t="array" ref="H820">_xlfn.IFS('ES Data Entry'!H821= 1, "American Indian/Alaskan Native", 'ES Data Entry'!H821= 2, "Asian", 'ES Data Entry'!H821= 3, "Native Hawaiian/Pacific Islander", 'ES Data Entry'!H821= 4, "Black/African American",'ES Data Entry'!H821= 5,  "White", 'ES Data Entry'!H821= 6, "Other", 'ES Data Entry'!H821= 7, "Two races or more", 'ES Data Entry'!H821= 8, "Unknown")</f>
        <v>#N/A</v>
      </c>
      <c r="I820" t="e" cm="1">
        <f t="array" ref="I820">_xlfn.IFS('ES Data Entry'!I821=1, "Hispanic/Latino", 'ES Data Entry'!I821=2, "Not Hispanic/Latino", 'ES Data Entry'!I821=3, "Other")</f>
        <v>#N/A</v>
      </c>
      <c r="J820" t="e" cm="1">
        <f t="array" ref="J820">_xlfn.IFS('ES Data Entry'!J821= 1, "Male", 'ES Data Entry'!J821= 2, "Female", 'ES Data Entry'!J821= 3, "Transgender Male", 'ES Data Entry'!J821= 4, "Transgender Female",'ES Data Entry'!J821= 5, "Non-binary", 'ES Data Entry'!J821= 6, "Other", 'ES Data Entry'!J821= 7, "Unknown")</f>
        <v>#N/A</v>
      </c>
      <c r="K820" s="180">
        <f>'ES Data Entry'!K821</f>
        <v>0</v>
      </c>
      <c r="L820" s="291" t="e">
        <f>'ES Data Entry'!#REF!</f>
        <v>#REF!</v>
      </c>
      <c r="M820" t="e">
        <f>'ES Raw Data'!N823</f>
        <v>#DIV/0!</v>
      </c>
      <c r="N820" t="e">
        <f>'ES Raw Data'!O823</f>
        <v>#DIV/0!</v>
      </c>
      <c r="O820" t="e">
        <f>'ES Raw Data'!P823</f>
        <v>#DIV/0!</v>
      </c>
      <c r="P820" t="e">
        <f>'ES Raw Data'!Q823</f>
        <v>#DIV/0!</v>
      </c>
      <c r="Q820" t="e">
        <f>'ES Raw Data'!R823</f>
        <v>#DIV/0!</v>
      </c>
      <c r="R820" t="e">
        <f>'ES Raw Data'!S823</f>
        <v>#DIV/0!</v>
      </c>
      <c r="S820" t="e">
        <f>'ES Raw Data'!T823</f>
        <v>#DIV/0!</v>
      </c>
      <c r="T820" t="e">
        <f>'ES Raw Data'!U823</f>
        <v>#DIV/0!</v>
      </c>
      <c r="U820" t="e">
        <f>'ES Raw Data'!V823</f>
        <v>#DIV/0!</v>
      </c>
      <c r="V820" t="e">
        <f>'ES Raw Data'!W823</f>
        <v>#DIV/0!</v>
      </c>
    </row>
    <row r="821" spans="1:22">
      <c r="A821">
        <f>'ES Data Entry'!D822</f>
        <v>0</v>
      </c>
      <c r="B821">
        <f>'ES Data Entry'!E822</f>
        <v>0</v>
      </c>
      <c r="C821">
        <f>'ES Data Entry'!F822</f>
        <v>0</v>
      </c>
      <c r="D821" s="180" t="e">
        <f>'ES Data Entry'!#REF!</f>
        <v>#REF!</v>
      </c>
      <c r="E821" t="str" cm="1">
        <f t="array" ref="E821">_xlfn.IFS('ES Data Entry'!G822=0,"Kindergarten",'ES Data Entry'!G822=1,"1st Grade",'ES Data Entry'!G822=2,"2nd Grade",'ES Data Entry'!G822=3,"3rd Grade",'ES Data Entry'!G822=4,"4th Grade",'ES Data Entry'!G822=5,"5th Grade")</f>
        <v>Kindergarten</v>
      </c>
      <c r="F821" t="e">
        <f>'ES Data Entry'!#REF!</f>
        <v>#REF!</v>
      </c>
      <c r="G821" t="e" cm="1">
        <f t="array" ref="G821">_xlfn.IFS('ES Data Entry'!L822=2, "Virtual", 'ES Data Entry'!L822=1, "In-person",'ES Data Entry'!L822=3, "Hybrid")</f>
        <v>#N/A</v>
      </c>
      <c r="H821" t="e" cm="1">
        <f t="array" ref="H821">_xlfn.IFS('ES Data Entry'!H822= 1, "American Indian/Alaskan Native", 'ES Data Entry'!H822= 2, "Asian", 'ES Data Entry'!H822= 3, "Native Hawaiian/Pacific Islander", 'ES Data Entry'!H822= 4, "Black/African American",'ES Data Entry'!H822= 5,  "White", 'ES Data Entry'!H822= 6, "Other", 'ES Data Entry'!H822= 7, "Two races or more", 'ES Data Entry'!H822= 8, "Unknown")</f>
        <v>#N/A</v>
      </c>
      <c r="I821" t="e" cm="1">
        <f t="array" ref="I821">_xlfn.IFS('ES Data Entry'!I822=1, "Hispanic/Latino", 'ES Data Entry'!I822=2, "Not Hispanic/Latino", 'ES Data Entry'!I822=3, "Other")</f>
        <v>#N/A</v>
      </c>
      <c r="J821" t="e" cm="1">
        <f t="array" ref="J821">_xlfn.IFS('ES Data Entry'!J822= 1, "Male", 'ES Data Entry'!J822= 2, "Female", 'ES Data Entry'!J822= 3, "Transgender Male", 'ES Data Entry'!J822= 4, "Transgender Female",'ES Data Entry'!J822= 5, "Non-binary", 'ES Data Entry'!J822= 6, "Other", 'ES Data Entry'!J822= 7, "Unknown")</f>
        <v>#N/A</v>
      </c>
      <c r="K821" s="180">
        <f>'ES Data Entry'!K822</f>
        <v>0</v>
      </c>
      <c r="L821" s="291" t="e">
        <f>'ES Data Entry'!#REF!</f>
        <v>#REF!</v>
      </c>
      <c r="M821" t="e">
        <f>'ES Raw Data'!N824</f>
        <v>#DIV/0!</v>
      </c>
      <c r="N821" t="e">
        <f>'ES Raw Data'!O824</f>
        <v>#DIV/0!</v>
      </c>
      <c r="O821" t="e">
        <f>'ES Raw Data'!P824</f>
        <v>#DIV/0!</v>
      </c>
      <c r="P821" t="e">
        <f>'ES Raw Data'!Q824</f>
        <v>#DIV/0!</v>
      </c>
      <c r="Q821" t="e">
        <f>'ES Raw Data'!R824</f>
        <v>#DIV/0!</v>
      </c>
      <c r="R821" t="e">
        <f>'ES Raw Data'!S824</f>
        <v>#DIV/0!</v>
      </c>
      <c r="S821" t="e">
        <f>'ES Raw Data'!T824</f>
        <v>#DIV/0!</v>
      </c>
      <c r="T821" t="e">
        <f>'ES Raw Data'!U824</f>
        <v>#DIV/0!</v>
      </c>
      <c r="U821" t="e">
        <f>'ES Raw Data'!V824</f>
        <v>#DIV/0!</v>
      </c>
      <c r="V821" t="e">
        <f>'ES Raw Data'!W824</f>
        <v>#DIV/0!</v>
      </c>
    </row>
    <row r="822" spans="1:22">
      <c r="A822">
        <f>'ES Data Entry'!D823</f>
        <v>0</v>
      </c>
      <c r="B822">
        <f>'ES Data Entry'!E823</f>
        <v>0</v>
      </c>
      <c r="C822">
        <f>'ES Data Entry'!F823</f>
        <v>0</v>
      </c>
      <c r="D822" s="180" t="e">
        <f>'ES Data Entry'!#REF!</f>
        <v>#REF!</v>
      </c>
      <c r="E822" t="str" cm="1">
        <f t="array" ref="E822">_xlfn.IFS('ES Data Entry'!G823=0,"Kindergarten",'ES Data Entry'!G823=1,"1st Grade",'ES Data Entry'!G823=2,"2nd Grade",'ES Data Entry'!G823=3,"3rd Grade",'ES Data Entry'!G823=4,"4th Grade",'ES Data Entry'!G823=5,"5th Grade")</f>
        <v>Kindergarten</v>
      </c>
      <c r="F822" t="e">
        <f>'ES Data Entry'!#REF!</f>
        <v>#REF!</v>
      </c>
      <c r="G822" t="e" cm="1">
        <f t="array" ref="G822">_xlfn.IFS('ES Data Entry'!L823=2, "Virtual", 'ES Data Entry'!L823=1, "In-person",'ES Data Entry'!L823=3, "Hybrid")</f>
        <v>#N/A</v>
      </c>
      <c r="H822" t="e" cm="1">
        <f t="array" ref="H822">_xlfn.IFS('ES Data Entry'!H823= 1, "American Indian/Alaskan Native", 'ES Data Entry'!H823= 2, "Asian", 'ES Data Entry'!H823= 3, "Native Hawaiian/Pacific Islander", 'ES Data Entry'!H823= 4, "Black/African American",'ES Data Entry'!H823= 5,  "White", 'ES Data Entry'!H823= 6, "Other", 'ES Data Entry'!H823= 7, "Two races or more", 'ES Data Entry'!H823= 8, "Unknown")</f>
        <v>#N/A</v>
      </c>
      <c r="I822" t="e" cm="1">
        <f t="array" ref="I822">_xlfn.IFS('ES Data Entry'!I823=1, "Hispanic/Latino", 'ES Data Entry'!I823=2, "Not Hispanic/Latino", 'ES Data Entry'!I823=3, "Other")</f>
        <v>#N/A</v>
      </c>
      <c r="J822" t="e" cm="1">
        <f t="array" ref="J822">_xlfn.IFS('ES Data Entry'!J823= 1, "Male", 'ES Data Entry'!J823= 2, "Female", 'ES Data Entry'!J823= 3, "Transgender Male", 'ES Data Entry'!J823= 4, "Transgender Female",'ES Data Entry'!J823= 5, "Non-binary", 'ES Data Entry'!J823= 6, "Other", 'ES Data Entry'!J823= 7, "Unknown")</f>
        <v>#N/A</v>
      </c>
      <c r="K822" s="180">
        <f>'ES Data Entry'!K823</f>
        <v>0</v>
      </c>
      <c r="L822" s="291" t="e">
        <f>'ES Data Entry'!#REF!</f>
        <v>#REF!</v>
      </c>
      <c r="M822" t="e">
        <f>'ES Raw Data'!N825</f>
        <v>#DIV/0!</v>
      </c>
      <c r="N822" t="e">
        <f>'ES Raw Data'!O825</f>
        <v>#DIV/0!</v>
      </c>
      <c r="O822" t="e">
        <f>'ES Raw Data'!P825</f>
        <v>#DIV/0!</v>
      </c>
      <c r="P822" t="e">
        <f>'ES Raw Data'!Q825</f>
        <v>#DIV/0!</v>
      </c>
      <c r="Q822" t="e">
        <f>'ES Raw Data'!R825</f>
        <v>#DIV/0!</v>
      </c>
      <c r="R822" t="e">
        <f>'ES Raw Data'!S825</f>
        <v>#DIV/0!</v>
      </c>
      <c r="S822" t="e">
        <f>'ES Raw Data'!T825</f>
        <v>#DIV/0!</v>
      </c>
      <c r="T822" t="e">
        <f>'ES Raw Data'!U825</f>
        <v>#DIV/0!</v>
      </c>
      <c r="U822" t="e">
        <f>'ES Raw Data'!V825</f>
        <v>#DIV/0!</v>
      </c>
      <c r="V822" t="e">
        <f>'ES Raw Data'!W825</f>
        <v>#DIV/0!</v>
      </c>
    </row>
    <row r="823" spans="1:22">
      <c r="A823">
        <f>'ES Data Entry'!D824</f>
        <v>0</v>
      </c>
      <c r="B823">
        <f>'ES Data Entry'!E824</f>
        <v>0</v>
      </c>
      <c r="C823">
        <f>'ES Data Entry'!F824</f>
        <v>0</v>
      </c>
      <c r="D823" s="180" t="e">
        <f>'ES Data Entry'!#REF!</f>
        <v>#REF!</v>
      </c>
      <c r="E823" t="str" cm="1">
        <f t="array" ref="E823">_xlfn.IFS('ES Data Entry'!G824=0,"Kindergarten",'ES Data Entry'!G824=1,"1st Grade",'ES Data Entry'!G824=2,"2nd Grade",'ES Data Entry'!G824=3,"3rd Grade",'ES Data Entry'!G824=4,"4th Grade",'ES Data Entry'!G824=5,"5th Grade")</f>
        <v>Kindergarten</v>
      </c>
      <c r="F823" t="e">
        <f>'ES Data Entry'!#REF!</f>
        <v>#REF!</v>
      </c>
      <c r="G823" t="e" cm="1">
        <f t="array" ref="G823">_xlfn.IFS('ES Data Entry'!L824=2, "Virtual", 'ES Data Entry'!L824=1, "In-person",'ES Data Entry'!L824=3, "Hybrid")</f>
        <v>#N/A</v>
      </c>
      <c r="H823" t="e" cm="1">
        <f t="array" ref="H823">_xlfn.IFS('ES Data Entry'!H824= 1, "American Indian/Alaskan Native", 'ES Data Entry'!H824= 2, "Asian", 'ES Data Entry'!H824= 3, "Native Hawaiian/Pacific Islander", 'ES Data Entry'!H824= 4, "Black/African American",'ES Data Entry'!H824= 5,  "White", 'ES Data Entry'!H824= 6, "Other", 'ES Data Entry'!H824= 7, "Two races or more", 'ES Data Entry'!H824= 8, "Unknown")</f>
        <v>#N/A</v>
      </c>
      <c r="I823" t="e" cm="1">
        <f t="array" ref="I823">_xlfn.IFS('ES Data Entry'!I824=1, "Hispanic/Latino", 'ES Data Entry'!I824=2, "Not Hispanic/Latino", 'ES Data Entry'!I824=3, "Other")</f>
        <v>#N/A</v>
      </c>
      <c r="J823" t="e" cm="1">
        <f t="array" ref="J823">_xlfn.IFS('ES Data Entry'!J824= 1, "Male", 'ES Data Entry'!J824= 2, "Female", 'ES Data Entry'!J824= 3, "Transgender Male", 'ES Data Entry'!J824= 4, "Transgender Female",'ES Data Entry'!J824= 5, "Non-binary", 'ES Data Entry'!J824= 6, "Other", 'ES Data Entry'!J824= 7, "Unknown")</f>
        <v>#N/A</v>
      </c>
      <c r="K823" s="180">
        <f>'ES Data Entry'!K824</f>
        <v>0</v>
      </c>
      <c r="L823" s="291" t="e">
        <f>'ES Data Entry'!#REF!</f>
        <v>#REF!</v>
      </c>
      <c r="M823" t="e">
        <f>'ES Raw Data'!N826</f>
        <v>#DIV/0!</v>
      </c>
      <c r="N823" t="e">
        <f>'ES Raw Data'!O826</f>
        <v>#DIV/0!</v>
      </c>
      <c r="O823" t="e">
        <f>'ES Raw Data'!P826</f>
        <v>#DIV/0!</v>
      </c>
      <c r="P823" t="e">
        <f>'ES Raw Data'!Q826</f>
        <v>#DIV/0!</v>
      </c>
      <c r="Q823" t="e">
        <f>'ES Raw Data'!R826</f>
        <v>#DIV/0!</v>
      </c>
      <c r="R823" t="e">
        <f>'ES Raw Data'!S826</f>
        <v>#DIV/0!</v>
      </c>
      <c r="S823" t="e">
        <f>'ES Raw Data'!T826</f>
        <v>#DIV/0!</v>
      </c>
      <c r="T823" t="e">
        <f>'ES Raw Data'!U826</f>
        <v>#DIV/0!</v>
      </c>
      <c r="U823" t="e">
        <f>'ES Raw Data'!V826</f>
        <v>#DIV/0!</v>
      </c>
      <c r="V823" t="e">
        <f>'ES Raw Data'!W826</f>
        <v>#DIV/0!</v>
      </c>
    </row>
    <row r="824" spans="1:22">
      <c r="A824">
        <f>'ES Data Entry'!D825</f>
        <v>0</v>
      </c>
      <c r="B824">
        <f>'ES Data Entry'!E825</f>
        <v>0</v>
      </c>
      <c r="C824">
        <f>'ES Data Entry'!F825</f>
        <v>0</v>
      </c>
      <c r="D824" s="180" t="e">
        <f>'ES Data Entry'!#REF!</f>
        <v>#REF!</v>
      </c>
      <c r="E824" t="str" cm="1">
        <f t="array" ref="E824">_xlfn.IFS('ES Data Entry'!G825=0,"Kindergarten",'ES Data Entry'!G825=1,"1st Grade",'ES Data Entry'!G825=2,"2nd Grade",'ES Data Entry'!G825=3,"3rd Grade",'ES Data Entry'!G825=4,"4th Grade",'ES Data Entry'!G825=5,"5th Grade")</f>
        <v>Kindergarten</v>
      </c>
      <c r="F824" t="e">
        <f>'ES Data Entry'!#REF!</f>
        <v>#REF!</v>
      </c>
      <c r="G824" t="e" cm="1">
        <f t="array" ref="G824">_xlfn.IFS('ES Data Entry'!L825=2, "Virtual", 'ES Data Entry'!L825=1, "In-person",'ES Data Entry'!L825=3, "Hybrid")</f>
        <v>#N/A</v>
      </c>
      <c r="H824" t="e" cm="1">
        <f t="array" ref="H824">_xlfn.IFS('ES Data Entry'!H825= 1, "American Indian/Alaskan Native", 'ES Data Entry'!H825= 2, "Asian", 'ES Data Entry'!H825= 3, "Native Hawaiian/Pacific Islander", 'ES Data Entry'!H825= 4, "Black/African American",'ES Data Entry'!H825= 5,  "White", 'ES Data Entry'!H825= 6, "Other", 'ES Data Entry'!H825= 7, "Two races or more", 'ES Data Entry'!H825= 8, "Unknown")</f>
        <v>#N/A</v>
      </c>
      <c r="I824" t="e" cm="1">
        <f t="array" ref="I824">_xlfn.IFS('ES Data Entry'!I825=1, "Hispanic/Latino", 'ES Data Entry'!I825=2, "Not Hispanic/Latino", 'ES Data Entry'!I825=3, "Other")</f>
        <v>#N/A</v>
      </c>
      <c r="J824" t="e" cm="1">
        <f t="array" ref="J824">_xlfn.IFS('ES Data Entry'!J825= 1, "Male", 'ES Data Entry'!J825= 2, "Female", 'ES Data Entry'!J825= 3, "Transgender Male", 'ES Data Entry'!J825= 4, "Transgender Female",'ES Data Entry'!J825= 5, "Non-binary", 'ES Data Entry'!J825= 6, "Other", 'ES Data Entry'!J825= 7, "Unknown")</f>
        <v>#N/A</v>
      </c>
      <c r="K824" s="180">
        <f>'ES Data Entry'!K825</f>
        <v>0</v>
      </c>
      <c r="L824" s="291" t="e">
        <f>'ES Data Entry'!#REF!</f>
        <v>#REF!</v>
      </c>
      <c r="M824" t="e">
        <f>'ES Raw Data'!N827</f>
        <v>#DIV/0!</v>
      </c>
      <c r="N824" t="e">
        <f>'ES Raw Data'!O827</f>
        <v>#DIV/0!</v>
      </c>
      <c r="O824" t="e">
        <f>'ES Raw Data'!P827</f>
        <v>#DIV/0!</v>
      </c>
      <c r="P824" t="e">
        <f>'ES Raw Data'!Q827</f>
        <v>#DIV/0!</v>
      </c>
      <c r="Q824" t="e">
        <f>'ES Raw Data'!R827</f>
        <v>#DIV/0!</v>
      </c>
      <c r="R824" t="e">
        <f>'ES Raw Data'!S827</f>
        <v>#DIV/0!</v>
      </c>
      <c r="S824" t="e">
        <f>'ES Raw Data'!T827</f>
        <v>#DIV/0!</v>
      </c>
      <c r="T824" t="e">
        <f>'ES Raw Data'!U827</f>
        <v>#DIV/0!</v>
      </c>
      <c r="U824" t="e">
        <f>'ES Raw Data'!V827</f>
        <v>#DIV/0!</v>
      </c>
      <c r="V824" t="e">
        <f>'ES Raw Data'!W827</f>
        <v>#DIV/0!</v>
      </c>
    </row>
    <row r="825" spans="1:22">
      <c r="A825">
        <f>'ES Data Entry'!D826</f>
        <v>0</v>
      </c>
      <c r="B825">
        <f>'ES Data Entry'!E826</f>
        <v>0</v>
      </c>
      <c r="C825">
        <f>'ES Data Entry'!F826</f>
        <v>0</v>
      </c>
      <c r="D825" s="180" t="e">
        <f>'ES Data Entry'!#REF!</f>
        <v>#REF!</v>
      </c>
      <c r="E825" t="str" cm="1">
        <f t="array" ref="E825">_xlfn.IFS('ES Data Entry'!G826=0,"Kindergarten",'ES Data Entry'!G826=1,"1st Grade",'ES Data Entry'!G826=2,"2nd Grade",'ES Data Entry'!G826=3,"3rd Grade",'ES Data Entry'!G826=4,"4th Grade",'ES Data Entry'!G826=5,"5th Grade")</f>
        <v>Kindergarten</v>
      </c>
      <c r="F825" t="e">
        <f>'ES Data Entry'!#REF!</f>
        <v>#REF!</v>
      </c>
      <c r="G825" t="e" cm="1">
        <f t="array" ref="G825">_xlfn.IFS('ES Data Entry'!L826=2, "Virtual", 'ES Data Entry'!L826=1, "In-person",'ES Data Entry'!L826=3, "Hybrid")</f>
        <v>#N/A</v>
      </c>
      <c r="H825" t="e" cm="1">
        <f t="array" ref="H825">_xlfn.IFS('ES Data Entry'!H826= 1, "American Indian/Alaskan Native", 'ES Data Entry'!H826= 2, "Asian", 'ES Data Entry'!H826= 3, "Native Hawaiian/Pacific Islander", 'ES Data Entry'!H826= 4, "Black/African American",'ES Data Entry'!H826= 5,  "White", 'ES Data Entry'!H826= 6, "Other", 'ES Data Entry'!H826= 7, "Two races or more", 'ES Data Entry'!H826= 8, "Unknown")</f>
        <v>#N/A</v>
      </c>
      <c r="I825" t="e" cm="1">
        <f t="array" ref="I825">_xlfn.IFS('ES Data Entry'!I826=1, "Hispanic/Latino", 'ES Data Entry'!I826=2, "Not Hispanic/Latino", 'ES Data Entry'!I826=3, "Other")</f>
        <v>#N/A</v>
      </c>
      <c r="J825" t="e" cm="1">
        <f t="array" ref="J825">_xlfn.IFS('ES Data Entry'!J826= 1, "Male", 'ES Data Entry'!J826= 2, "Female", 'ES Data Entry'!J826= 3, "Transgender Male", 'ES Data Entry'!J826= 4, "Transgender Female",'ES Data Entry'!J826= 5, "Non-binary", 'ES Data Entry'!J826= 6, "Other", 'ES Data Entry'!J826= 7, "Unknown")</f>
        <v>#N/A</v>
      </c>
      <c r="K825" s="180">
        <f>'ES Data Entry'!K826</f>
        <v>0</v>
      </c>
      <c r="L825" s="291" t="e">
        <f>'ES Data Entry'!#REF!</f>
        <v>#REF!</v>
      </c>
      <c r="M825" t="e">
        <f>'ES Raw Data'!N828</f>
        <v>#DIV/0!</v>
      </c>
      <c r="N825" t="e">
        <f>'ES Raw Data'!O828</f>
        <v>#DIV/0!</v>
      </c>
      <c r="O825" t="e">
        <f>'ES Raw Data'!P828</f>
        <v>#DIV/0!</v>
      </c>
      <c r="P825" t="e">
        <f>'ES Raw Data'!Q828</f>
        <v>#DIV/0!</v>
      </c>
      <c r="Q825" t="e">
        <f>'ES Raw Data'!R828</f>
        <v>#DIV/0!</v>
      </c>
      <c r="R825" t="e">
        <f>'ES Raw Data'!S828</f>
        <v>#DIV/0!</v>
      </c>
      <c r="S825" t="e">
        <f>'ES Raw Data'!T828</f>
        <v>#DIV/0!</v>
      </c>
      <c r="T825" t="e">
        <f>'ES Raw Data'!U828</f>
        <v>#DIV/0!</v>
      </c>
      <c r="U825" t="e">
        <f>'ES Raw Data'!V828</f>
        <v>#DIV/0!</v>
      </c>
      <c r="V825" t="e">
        <f>'ES Raw Data'!W828</f>
        <v>#DIV/0!</v>
      </c>
    </row>
    <row r="826" spans="1:22">
      <c r="A826">
        <f>'ES Data Entry'!D827</f>
        <v>0</v>
      </c>
      <c r="B826">
        <f>'ES Data Entry'!E827</f>
        <v>0</v>
      </c>
      <c r="C826">
        <f>'ES Data Entry'!F827</f>
        <v>0</v>
      </c>
      <c r="D826" s="180" t="e">
        <f>'ES Data Entry'!#REF!</f>
        <v>#REF!</v>
      </c>
      <c r="E826" t="str" cm="1">
        <f t="array" ref="E826">_xlfn.IFS('ES Data Entry'!G827=0,"Kindergarten",'ES Data Entry'!G827=1,"1st Grade",'ES Data Entry'!G827=2,"2nd Grade",'ES Data Entry'!G827=3,"3rd Grade",'ES Data Entry'!G827=4,"4th Grade",'ES Data Entry'!G827=5,"5th Grade")</f>
        <v>Kindergarten</v>
      </c>
      <c r="F826" t="e">
        <f>'ES Data Entry'!#REF!</f>
        <v>#REF!</v>
      </c>
      <c r="G826" t="e" cm="1">
        <f t="array" ref="G826">_xlfn.IFS('ES Data Entry'!L827=2, "Virtual", 'ES Data Entry'!L827=1, "In-person",'ES Data Entry'!L827=3, "Hybrid")</f>
        <v>#N/A</v>
      </c>
      <c r="H826" t="e" cm="1">
        <f t="array" ref="H826">_xlfn.IFS('ES Data Entry'!H827= 1, "American Indian/Alaskan Native", 'ES Data Entry'!H827= 2, "Asian", 'ES Data Entry'!H827= 3, "Native Hawaiian/Pacific Islander", 'ES Data Entry'!H827= 4, "Black/African American",'ES Data Entry'!H827= 5,  "White", 'ES Data Entry'!H827= 6, "Other", 'ES Data Entry'!H827= 7, "Two races or more", 'ES Data Entry'!H827= 8, "Unknown")</f>
        <v>#N/A</v>
      </c>
      <c r="I826" t="e" cm="1">
        <f t="array" ref="I826">_xlfn.IFS('ES Data Entry'!I827=1, "Hispanic/Latino", 'ES Data Entry'!I827=2, "Not Hispanic/Latino", 'ES Data Entry'!I827=3, "Other")</f>
        <v>#N/A</v>
      </c>
      <c r="J826" t="e" cm="1">
        <f t="array" ref="J826">_xlfn.IFS('ES Data Entry'!J827= 1, "Male", 'ES Data Entry'!J827= 2, "Female", 'ES Data Entry'!J827= 3, "Transgender Male", 'ES Data Entry'!J827= 4, "Transgender Female",'ES Data Entry'!J827= 5, "Non-binary", 'ES Data Entry'!J827= 6, "Other", 'ES Data Entry'!J827= 7, "Unknown")</f>
        <v>#N/A</v>
      </c>
      <c r="K826" s="180">
        <f>'ES Data Entry'!K827</f>
        <v>0</v>
      </c>
      <c r="L826" s="291" t="e">
        <f>'ES Data Entry'!#REF!</f>
        <v>#REF!</v>
      </c>
      <c r="M826" t="e">
        <f>'ES Raw Data'!N829</f>
        <v>#DIV/0!</v>
      </c>
      <c r="N826" t="e">
        <f>'ES Raw Data'!O829</f>
        <v>#DIV/0!</v>
      </c>
      <c r="O826" t="e">
        <f>'ES Raw Data'!P829</f>
        <v>#DIV/0!</v>
      </c>
      <c r="P826" t="e">
        <f>'ES Raw Data'!Q829</f>
        <v>#DIV/0!</v>
      </c>
      <c r="Q826" t="e">
        <f>'ES Raw Data'!R829</f>
        <v>#DIV/0!</v>
      </c>
      <c r="R826" t="e">
        <f>'ES Raw Data'!S829</f>
        <v>#DIV/0!</v>
      </c>
      <c r="S826" t="e">
        <f>'ES Raw Data'!T829</f>
        <v>#DIV/0!</v>
      </c>
      <c r="T826" t="e">
        <f>'ES Raw Data'!U829</f>
        <v>#DIV/0!</v>
      </c>
      <c r="U826" t="e">
        <f>'ES Raw Data'!V829</f>
        <v>#DIV/0!</v>
      </c>
      <c r="V826" t="e">
        <f>'ES Raw Data'!W829</f>
        <v>#DIV/0!</v>
      </c>
    </row>
    <row r="827" spans="1:22">
      <c r="A827">
        <f>'ES Data Entry'!D828</f>
        <v>0</v>
      </c>
      <c r="B827">
        <f>'ES Data Entry'!E828</f>
        <v>0</v>
      </c>
      <c r="C827">
        <f>'ES Data Entry'!F828</f>
        <v>0</v>
      </c>
      <c r="D827" s="180" t="e">
        <f>'ES Data Entry'!#REF!</f>
        <v>#REF!</v>
      </c>
      <c r="E827" t="str" cm="1">
        <f t="array" ref="E827">_xlfn.IFS('ES Data Entry'!G828=0,"Kindergarten",'ES Data Entry'!G828=1,"1st Grade",'ES Data Entry'!G828=2,"2nd Grade",'ES Data Entry'!G828=3,"3rd Grade",'ES Data Entry'!G828=4,"4th Grade",'ES Data Entry'!G828=5,"5th Grade")</f>
        <v>Kindergarten</v>
      </c>
      <c r="F827" t="e">
        <f>'ES Data Entry'!#REF!</f>
        <v>#REF!</v>
      </c>
      <c r="G827" t="e" cm="1">
        <f t="array" ref="G827">_xlfn.IFS('ES Data Entry'!L828=2, "Virtual", 'ES Data Entry'!L828=1, "In-person",'ES Data Entry'!L828=3, "Hybrid")</f>
        <v>#N/A</v>
      </c>
      <c r="H827" t="e" cm="1">
        <f t="array" ref="H827">_xlfn.IFS('ES Data Entry'!H828= 1, "American Indian/Alaskan Native", 'ES Data Entry'!H828= 2, "Asian", 'ES Data Entry'!H828= 3, "Native Hawaiian/Pacific Islander", 'ES Data Entry'!H828= 4, "Black/African American",'ES Data Entry'!H828= 5,  "White", 'ES Data Entry'!H828= 6, "Other", 'ES Data Entry'!H828= 7, "Two races or more", 'ES Data Entry'!H828= 8, "Unknown")</f>
        <v>#N/A</v>
      </c>
      <c r="I827" t="e" cm="1">
        <f t="array" ref="I827">_xlfn.IFS('ES Data Entry'!I828=1, "Hispanic/Latino", 'ES Data Entry'!I828=2, "Not Hispanic/Latino", 'ES Data Entry'!I828=3, "Other")</f>
        <v>#N/A</v>
      </c>
      <c r="J827" t="e" cm="1">
        <f t="array" ref="J827">_xlfn.IFS('ES Data Entry'!J828= 1, "Male", 'ES Data Entry'!J828= 2, "Female", 'ES Data Entry'!J828= 3, "Transgender Male", 'ES Data Entry'!J828= 4, "Transgender Female",'ES Data Entry'!J828= 5, "Non-binary", 'ES Data Entry'!J828= 6, "Other", 'ES Data Entry'!J828= 7, "Unknown")</f>
        <v>#N/A</v>
      </c>
      <c r="K827" s="180">
        <f>'ES Data Entry'!K828</f>
        <v>0</v>
      </c>
      <c r="L827" s="291" t="e">
        <f>'ES Data Entry'!#REF!</f>
        <v>#REF!</v>
      </c>
      <c r="M827" t="e">
        <f>'ES Raw Data'!N830</f>
        <v>#DIV/0!</v>
      </c>
      <c r="N827" t="e">
        <f>'ES Raw Data'!O830</f>
        <v>#DIV/0!</v>
      </c>
      <c r="O827" t="e">
        <f>'ES Raw Data'!P830</f>
        <v>#DIV/0!</v>
      </c>
      <c r="P827" t="e">
        <f>'ES Raw Data'!Q830</f>
        <v>#DIV/0!</v>
      </c>
      <c r="Q827" t="e">
        <f>'ES Raw Data'!R830</f>
        <v>#DIV/0!</v>
      </c>
      <c r="R827" t="e">
        <f>'ES Raw Data'!S830</f>
        <v>#DIV/0!</v>
      </c>
      <c r="S827" t="e">
        <f>'ES Raw Data'!T830</f>
        <v>#DIV/0!</v>
      </c>
      <c r="T827" t="e">
        <f>'ES Raw Data'!U830</f>
        <v>#DIV/0!</v>
      </c>
      <c r="U827" t="e">
        <f>'ES Raw Data'!V830</f>
        <v>#DIV/0!</v>
      </c>
      <c r="V827" t="e">
        <f>'ES Raw Data'!W830</f>
        <v>#DIV/0!</v>
      </c>
    </row>
    <row r="828" spans="1:22">
      <c r="A828">
        <f>'ES Data Entry'!D829</f>
        <v>0</v>
      </c>
      <c r="B828">
        <f>'ES Data Entry'!E829</f>
        <v>0</v>
      </c>
      <c r="C828">
        <f>'ES Data Entry'!F829</f>
        <v>0</v>
      </c>
      <c r="D828" s="180" t="e">
        <f>'ES Data Entry'!#REF!</f>
        <v>#REF!</v>
      </c>
      <c r="E828" t="str" cm="1">
        <f t="array" ref="E828">_xlfn.IFS('ES Data Entry'!G829=0,"Kindergarten",'ES Data Entry'!G829=1,"1st Grade",'ES Data Entry'!G829=2,"2nd Grade",'ES Data Entry'!G829=3,"3rd Grade",'ES Data Entry'!G829=4,"4th Grade",'ES Data Entry'!G829=5,"5th Grade")</f>
        <v>Kindergarten</v>
      </c>
      <c r="F828" t="e">
        <f>'ES Data Entry'!#REF!</f>
        <v>#REF!</v>
      </c>
      <c r="G828" t="e" cm="1">
        <f t="array" ref="G828">_xlfn.IFS('ES Data Entry'!L829=2, "Virtual", 'ES Data Entry'!L829=1, "In-person",'ES Data Entry'!L829=3, "Hybrid")</f>
        <v>#N/A</v>
      </c>
      <c r="H828" t="e" cm="1">
        <f t="array" ref="H828">_xlfn.IFS('ES Data Entry'!H829= 1, "American Indian/Alaskan Native", 'ES Data Entry'!H829= 2, "Asian", 'ES Data Entry'!H829= 3, "Native Hawaiian/Pacific Islander", 'ES Data Entry'!H829= 4, "Black/African American",'ES Data Entry'!H829= 5,  "White", 'ES Data Entry'!H829= 6, "Other", 'ES Data Entry'!H829= 7, "Two races or more", 'ES Data Entry'!H829= 8, "Unknown")</f>
        <v>#N/A</v>
      </c>
      <c r="I828" t="e" cm="1">
        <f t="array" ref="I828">_xlfn.IFS('ES Data Entry'!I829=1, "Hispanic/Latino", 'ES Data Entry'!I829=2, "Not Hispanic/Latino", 'ES Data Entry'!I829=3, "Other")</f>
        <v>#N/A</v>
      </c>
      <c r="J828" t="e" cm="1">
        <f t="array" ref="J828">_xlfn.IFS('ES Data Entry'!J829= 1, "Male", 'ES Data Entry'!J829= 2, "Female", 'ES Data Entry'!J829= 3, "Transgender Male", 'ES Data Entry'!J829= 4, "Transgender Female",'ES Data Entry'!J829= 5, "Non-binary", 'ES Data Entry'!J829= 6, "Other", 'ES Data Entry'!J829= 7, "Unknown")</f>
        <v>#N/A</v>
      </c>
      <c r="K828" s="180">
        <f>'ES Data Entry'!K829</f>
        <v>0</v>
      </c>
      <c r="L828" s="291" t="e">
        <f>'ES Data Entry'!#REF!</f>
        <v>#REF!</v>
      </c>
      <c r="M828" t="e">
        <f>'ES Raw Data'!N831</f>
        <v>#DIV/0!</v>
      </c>
      <c r="N828" t="e">
        <f>'ES Raw Data'!O831</f>
        <v>#DIV/0!</v>
      </c>
      <c r="O828" t="e">
        <f>'ES Raw Data'!P831</f>
        <v>#DIV/0!</v>
      </c>
      <c r="P828" t="e">
        <f>'ES Raw Data'!Q831</f>
        <v>#DIV/0!</v>
      </c>
      <c r="Q828" t="e">
        <f>'ES Raw Data'!R831</f>
        <v>#DIV/0!</v>
      </c>
      <c r="R828" t="e">
        <f>'ES Raw Data'!S831</f>
        <v>#DIV/0!</v>
      </c>
      <c r="S828" t="e">
        <f>'ES Raw Data'!T831</f>
        <v>#DIV/0!</v>
      </c>
      <c r="T828" t="e">
        <f>'ES Raw Data'!U831</f>
        <v>#DIV/0!</v>
      </c>
      <c r="U828" t="e">
        <f>'ES Raw Data'!V831</f>
        <v>#DIV/0!</v>
      </c>
      <c r="V828" t="e">
        <f>'ES Raw Data'!W831</f>
        <v>#DIV/0!</v>
      </c>
    </row>
    <row r="829" spans="1:22">
      <c r="A829">
        <f>'ES Data Entry'!D830</f>
        <v>0</v>
      </c>
      <c r="B829">
        <f>'ES Data Entry'!E830</f>
        <v>0</v>
      </c>
      <c r="C829">
        <f>'ES Data Entry'!F830</f>
        <v>0</v>
      </c>
      <c r="D829" s="180" t="e">
        <f>'ES Data Entry'!#REF!</f>
        <v>#REF!</v>
      </c>
      <c r="E829" t="str" cm="1">
        <f t="array" ref="E829">_xlfn.IFS('ES Data Entry'!G830=0,"Kindergarten",'ES Data Entry'!G830=1,"1st Grade",'ES Data Entry'!G830=2,"2nd Grade",'ES Data Entry'!G830=3,"3rd Grade",'ES Data Entry'!G830=4,"4th Grade",'ES Data Entry'!G830=5,"5th Grade")</f>
        <v>Kindergarten</v>
      </c>
      <c r="F829" t="e">
        <f>'ES Data Entry'!#REF!</f>
        <v>#REF!</v>
      </c>
      <c r="G829" t="e" cm="1">
        <f t="array" ref="G829">_xlfn.IFS('ES Data Entry'!L830=2, "Virtual", 'ES Data Entry'!L830=1, "In-person",'ES Data Entry'!L830=3, "Hybrid")</f>
        <v>#N/A</v>
      </c>
      <c r="H829" t="e" cm="1">
        <f t="array" ref="H829">_xlfn.IFS('ES Data Entry'!H830= 1, "American Indian/Alaskan Native", 'ES Data Entry'!H830= 2, "Asian", 'ES Data Entry'!H830= 3, "Native Hawaiian/Pacific Islander", 'ES Data Entry'!H830= 4, "Black/African American",'ES Data Entry'!H830= 5,  "White", 'ES Data Entry'!H830= 6, "Other", 'ES Data Entry'!H830= 7, "Two races or more", 'ES Data Entry'!H830= 8, "Unknown")</f>
        <v>#N/A</v>
      </c>
      <c r="I829" t="e" cm="1">
        <f t="array" ref="I829">_xlfn.IFS('ES Data Entry'!I830=1, "Hispanic/Latino", 'ES Data Entry'!I830=2, "Not Hispanic/Latino", 'ES Data Entry'!I830=3, "Other")</f>
        <v>#N/A</v>
      </c>
      <c r="J829" t="e" cm="1">
        <f t="array" ref="J829">_xlfn.IFS('ES Data Entry'!J830= 1, "Male", 'ES Data Entry'!J830= 2, "Female", 'ES Data Entry'!J830= 3, "Transgender Male", 'ES Data Entry'!J830= 4, "Transgender Female",'ES Data Entry'!J830= 5, "Non-binary", 'ES Data Entry'!J830= 6, "Other", 'ES Data Entry'!J830= 7, "Unknown")</f>
        <v>#N/A</v>
      </c>
      <c r="K829" s="180">
        <f>'ES Data Entry'!K830</f>
        <v>0</v>
      </c>
      <c r="L829" s="291" t="e">
        <f>'ES Data Entry'!#REF!</f>
        <v>#REF!</v>
      </c>
      <c r="M829" t="e">
        <f>'ES Raw Data'!N832</f>
        <v>#DIV/0!</v>
      </c>
      <c r="N829" t="e">
        <f>'ES Raw Data'!O832</f>
        <v>#DIV/0!</v>
      </c>
      <c r="O829" t="e">
        <f>'ES Raw Data'!P832</f>
        <v>#DIV/0!</v>
      </c>
      <c r="P829" t="e">
        <f>'ES Raw Data'!Q832</f>
        <v>#DIV/0!</v>
      </c>
      <c r="Q829" t="e">
        <f>'ES Raw Data'!R832</f>
        <v>#DIV/0!</v>
      </c>
      <c r="R829" t="e">
        <f>'ES Raw Data'!S832</f>
        <v>#DIV/0!</v>
      </c>
      <c r="S829" t="e">
        <f>'ES Raw Data'!T832</f>
        <v>#DIV/0!</v>
      </c>
      <c r="T829" t="e">
        <f>'ES Raw Data'!U832</f>
        <v>#DIV/0!</v>
      </c>
      <c r="U829" t="e">
        <f>'ES Raw Data'!V832</f>
        <v>#DIV/0!</v>
      </c>
      <c r="V829" t="e">
        <f>'ES Raw Data'!W832</f>
        <v>#DIV/0!</v>
      </c>
    </row>
    <row r="830" spans="1:22">
      <c r="A830">
        <f>'ES Data Entry'!D831</f>
        <v>0</v>
      </c>
      <c r="B830">
        <f>'ES Data Entry'!E831</f>
        <v>0</v>
      </c>
      <c r="C830">
        <f>'ES Data Entry'!F831</f>
        <v>0</v>
      </c>
      <c r="D830" s="180" t="e">
        <f>'ES Data Entry'!#REF!</f>
        <v>#REF!</v>
      </c>
      <c r="E830" t="str" cm="1">
        <f t="array" ref="E830">_xlfn.IFS('ES Data Entry'!G831=0,"Kindergarten",'ES Data Entry'!G831=1,"1st Grade",'ES Data Entry'!G831=2,"2nd Grade",'ES Data Entry'!G831=3,"3rd Grade",'ES Data Entry'!G831=4,"4th Grade",'ES Data Entry'!G831=5,"5th Grade")</f>
        <v>Kindergarten</v>
      </c>
      <c r="F830" t="e">
        <f>'ES Data Entry'!#REF!</f>
        <v>#REF!</v>
      </c>
      <c r="G830" t="e" cm="1">
        <f t="array" ref="G830">_xlfn.IFS('ES Data Entry'!L831=2, "Virtual", 'ES Data Entry'!L831=1, "In-person",'ES Data Entry'!L831=3, "Hybrid")</f>
        <v>#N/A</v>
      </c>
      <c r="H830" t="e" cm="1">
        <f t="array" ref="H830">_xlfn.IFS('ES Data Entry'!H831= 1, "American Indian/Alaskan Native", 'ES Data Entry'!H831= 2, "Asian", 'ES Data Entry'!H831= 3, "Native Hawaiian/Pacific Islander", 'ES Data Entry'!H831= 4, "Black/African American",'ES Data Entry'!H831= 5,  "White", 'ES Data Entry'!H831= 6, "Other", 'ES Data Entry'!H831= 7, "Two races or more", 'ES Data Entry'!H831= 8, "Unknown")</f>
        <v>#N/A</v>
      </c>
      <c r="I830" t="e" cm="1">
        <f t="array" ref="I830">_xlfn.IFS('ES Data Entry'!I831=1, "Hispanic/Latino", 'ES Data Entry'!I831=2, "Not Hispanic/Latino", 'ES Data Entry'!I831=3, "Other")</f>
        <v>#N/A</v>
      </c>
      <c r="J830" t="e" cm="1">
        <f t="array" ref="J830">_xlfn.IFS('ES Data Entry'!J831= 1, "Male", 'ES Data Entry'!J831= 2, "Female", 'ES Data Entry'!J831= 3, "Transgender Male", 'ES Data Entry'!J831= 4, "Transgender Female",'ES Data Entry'!J831= 5, "Non-binary", 'ES Data Entry'!J831= 6, "Other", 'ES Data Entry'!J831= 7, "Unknown")</f>
        <v>#N/A</v>
      </c>
      <c r="K830" s="180">
        <f>'ES Data Entry'!K831</f>
        <v>0</v>
      </c>
      <c r="L830" s="291" t="e">
        <f>'ES Data Entry'!#REF!</f>
        <v>#REF!</v>
      </c>
      <c r="M830" t="e">
        <f>'ES Raw Data'!N833</f>
        <v>#DIV/0!</v>
      </c>
      <c r="N830" t="e">
        <f>'ES Raw Data'!O833</f>
        <v>#DIV/0!</v>
      </c>
      <c r="O830" t="e">
        <f>'ES Raw Data'!P833</f>
        <v>#DIV/0!</v>
      </c>
      <c r="P830" t="e">
        <f>'ES Raw Data'!Q833</f>
        <v>#DIV/0!</v>
      </c>
      <c r="Q830" t="e">
        <f>'ES Raw Data'!R833</f>
        <v>#DIV/0!</v>
      </c>
      <c r="R830" t="e">
        <f>'ES Raw Data'!S833</f>
        <v>#DIV/0!</v>
      </c>
      <c r="S830" t="e">
        <f>'ES Raw Data'!T833</f>
        <v>#DIV/0!</v>
      </c>
      <c r="T830" t="e">
        <f>'ES Raw Data'!U833</f>
        <v>#DIV/0!</v>
      </c>
      <c r="U830" t="e">
        <f>'ES Raw Data'!V833</f>
        <v>#DIV/0!</v>
      </c>
      <c r="V830" t="e">
        <f>'ES Raw Data'!W833</f>
        <v>#DIV/0!</v>
      </c>
    </row>
    <row r="831" spans="1:22">
      <c r="A831">
        <f>'ES Data Entry'!D832</f>
        <v>0</v>
      </c>
      <c r="B831">
        <f>'ES Data Entry'!E832</f>
        <v>0</v>
      </c>
      <c r="C831">
        <f>'ES Data Entry'!F832</f>
        <v>0</v>
      </c>
      <c r="D831" s="180" t="e">
        <f>'ES Data Entry'!#REF!</f>
        <v>#REF!</v>
      </c>
      <c r="E831" t="str" cm="1">
        <f t="array" ref="E831">_xlfn.IFS('ES Data Entry'!G832=0,"Kindergarten",'ES Data Entry'!G832=1,"1st Grade",'ES Data Entry'!G832=2,"2nd Grade",'ES Data Entry'!G832=3,"3rd Grade",'ES Data Entry'!G832=4,"4th Grade",'ES Data Entry'!G832=5,"5th Grade")</f>
        <v>Kindergarten</v>
      </c>
      <c r="F831" t="e">
        <f>'ES Data Entry'!#REF!</f>
        <v>#REF!</v>
      </c>
      <c r="G831" t="e" cm="1">
        <f t="array" ref="G831">_xlfn.IFS('ES Data Entry'!L832=2, "Virtual", 'ES Data Entry'!L832=1, "In-person",'ES Data Entry'!L832=3, "Hybrid")</f>
        <v>#N/A</v>
      </c>
      <c r="H831" t="e" cm="1">
        <f t="array" ref="H831">_xlfn.IFS('ES Data Entry'!H832= 1, "American Indian/Alaskan Native", 'ES Data Entry'!H832= 2, "Asian", 'ES Data Entry'!H832= 3, "Native Hawaiian/Pacific Islander", 'ES Data Entry'!H832= 4, "Black/African American",'ES Data Entry'!H832= 5,  "White", 'ES Data Entry'!H832= 6, "Other", 'ES Data Entry'!H832= 7, "Two races or more", 'ES Data Entry'!H832= 8, "Unknown")</f>
        <v>#N/A</v>
      </c>
      <c r="I831" t="e" cm="1">
        <f t="array" ref="I831">_xlfn.IFS('ES Data Entry'!I832=1, "Hispanic/Latino", 'ES Data Entry'!I832=2, "Not Hispanic/Latino", 'ES Data Entry'!I832=3, "Other")</f>
        <v>#N/A</v>
      </c>
      <c r="J831" t="e" cm="1">
        <f t="array" ref="J831">_xlfn.IFS('ES Data Entry'!J832= 1, "Male", 'ES Data Entry'!J832= 2, "Female", 'ES Data Entry'!J832= 3, "Transgender Male", 'ES Data Entry'!J832= 4, "Transgender Female",'ES Data Entry'!J832= 5, "Non-binary", 'ES Data Entry'!J832= 6, "Other", 'ES Data Entry'!J832= 7, "Unknown")</f>
        <v>#N/A</v>
      </c>
      <c r="K831" s="180">
        <f>'ES Data Entry'!K832</f>
        <v>0</v>
      </c>
      <c r="L831" s="291" t="e">
        <f>'ES Data Entry'!#REF!</f>
        <v>#REF!</v>
      </c>
      <c r="M831" t="e">
        <f>'ES Raw Data'!N834</f>
        <v>#DIV/0!</v>
      </c>
      <c r="N831" t="e">
        <f>'ES Raw Data'!O834</f>
        <v>#DIV/0!</v>
      </c>
      <c r="O831" t="e">
        <f>'ES Raw Data'!P834</f>
        <v>#DIV/0!</v>
      </c>
      <c r="P831" t="e">
        <f>'ES Raw Data'!Q834</f>
        <v>#DIV/0!</v>
      </c>
      <c r="Q831" t="e">
        <f>'ES Raw Data'!R834</f>
        <v>#DIV/0!</v>
      </c>
      <c r="R831" t="e">
        <f>'ES Raw Data'!S834</f>
        <v>#DIV/0!</v>
      </c>
      <c r="S831" t="e">
        <f>'ES Raw Data'!T834</f>
        <v>#DIV/0!</v>
      </c>
      <c r="T831" t="e">
        <f>'ES Raw Data'!U834</f>
        <v>#DIV/0!</v>
      </c>
      <c r="U831" t="e">
        <f>'ES Raw Data'!V834</f>
        <v>#DIV/0!</v>
      </c>
      <c r="V831" t="e">
        <f>'ES Raw Data'!W834</f>
        <v>#DIV/0!</v>
      </c>
    </row>
    <row r="832" spans="1:22">
      <c r="A832">
        <f>'ES Data Entry'!D833</f>
        <v>0</v>
      </c>
      <c r="B832">
        <f>'ES Data Entry'!E833</f>
        <v>0</v>
      </c>
      <c r="C832">
        <f>'ES Data Entry'!F833</f>
        <v>0</v>
      </c>
      <c r="D832" s="180" t="e">
        <f>'ES Data Entry'!#REF!</f>
        <v>#REF!</v>
      </c>
      <c r="E832" t="str" cm="1">
        <f t="array" ref="E832">_xlfn.IFS('ES Data Entry'!G833=0,"Kindergarten",'ES Data Entry'!G833=1,"1st Grade",'ES Data Entry'!G833=2,"2nd Grade",'ES Data Entry'!G833=3,"3rd Grade",'ES Data Entry'!G833=4,"4th Grade",'ES Data Entry'!G833=5,"5th Grade")</f>
        <v>Kindergarten</v>
      </c>
      <c r="F832" t="e">
        <f>'ES Data Entry'!#REF!</f>
        <v>#REF!</v>
      </c>
      <c r="G832" t="e" cm="1">
        <f t="array" ref="G832">_xlfn.IFS('ES Data Entry'!L833=2, "Virtual", 'ES Data Entry'!L833=1, "In-person",'ES Data Entry'!L833=3, "Hybrid")</f>
        <v>#N/A</v>
      </c>
      <c r="H832" t="e" cm="1">
        <f t="array" ref="H832">_xlfn.IFS('ES Data Entry'!H833= 1, "American Indian/Alaskan Native", 'ES Data Entry'!H833= 2, "Asian", 'ES Data Entry'!H833= 3, "Native Hawaiian/Pacific Islander", 'ES Data Entry'!H833= 4, "Black/African American",'ES Data Entry'!H833= 5,  "White", 'ES Data Entry'!H833= 6, "Other", 'ES Data Entry'!H833= 7, "Two races or more", 'ES Data Entry'!H833= 8, "Unknown")</f>
        <v>#N/A</v>
      </c>
      <c r="I832" t="e" cm="1">
        <f t="array" ref="I832">_xlfn.IFS('ES Data Entry'!I833=1, "Hispanic/Latino", 'ES Data Entry'!I833=2, "Not Hispanic/Latino", 'ES Data Entry'!I833=3, "Other")</f>
        <v>#N/A</v>
      </c>
      <c r="J832" t="e" cm="1">
        <f t="array" ref="J832">_xlfn.IFS('ES Data Entry'!J833= 1, "Male", 'ES Data Entry'!J833= 2, "Female", 'ES Data Entry'!J833= 3, "Transgender Male", 'ES Data Entry'!J833= 4, "Transgender Female",'ES Data Entry'!J833= 5, "Non-binary", 'ES Data Entry'!J833= 6, "Other", 'ES Data Entry'!J833= 7, "Unknown")</f>
        <v>#N/A</v>
      </c>
      <c r="K832" s="180">
        <f>'ES Data Entry'!K833</f>
        <v>0</v>
      </c>
      <c r="L832" s="291" t="e">
        <f>'ES Data Entry'!#REF!</f>
        <v>#REF!</v>
      </c>
      <c r="M832" t="e">
        <f>'ES Raw Data'!N835</f>
        <v>#DIV/0!</v>
      </c>
      <c r="N832" t="e">
        <f>'ES Raw Data'!O835</f>
        <v>#DIV/0!</v>
      </c>
      <c r="O832" t="e">
        <f>'ES Raw Data'!P835</f>
        <v>#DIV/0!</v>
      </c>
      <c r="P832" t="e">
        <f>'ES Raw Data'!Q835</f>
        <v>#DIV/0!</v>
      </c>
      <c r="Q832" t="e">
        <f>'ES Raw Data'!R835</f>
        <v>#DIV/0!</v>
      </c>
      <c r="R832" t="e">
        <f>'ES Raw Data'!S835</f>
        <v>#DIV/0!</v>
      </c>
      <c r="S832" t="e">
        <f>'ES Raw Data'!T835</f>
        <v>#DIV/0!</v>
      </c>
      <c r="T832" t="e">
        <f>'ES Raw Data'!U835</f>
        <v>#DIV/0!</v>
      </c>
      <c r="U832" t="e">
        <f>'ES Raw Data'!V835</f>
        <v>#DIV/0!</v>
      </c>
      <c r="V832" t="e">
        <f>'ES Raw Data'!W835</f>
        <v>#DIV/0!</v>
      </c>
    </row>
    <row r="833" spans="1:22">
      <c r="A833">
        <f>'ES Data Entry'!D834</f>
        <v>0</v>
      </c>
      <c r="B833">
        <f>'ES Data Entry'!E834</f>
        <v>0</v>
      </c>
      <c r="C833">
        <f>'ES Data Entry'!F834</f>
        <v>0</v>
      </c>
      <c r="D833" s="180" t="e">
        <f>'ES Data Entry'!#REF!</f>
        <v>#REF!</v>
      </c>
      <c r="E833" t="str" cm="1">
        <f t="array" ref="E833">_xlfn.IFS('ES Data Entry'!G834=0,"Kindergarten",'ES Data Entry'!G834=1,"1st Grade",'ES Data Entry'!G834=2,"2nd Grade",'ES Data Entry'!G834=3,"3rd Grade",'ES Data Entry'!G834=4,"4th Grade",'ES Data Entry'!G834=5,"5th Grade")</f>
        <v>Kindergarten</v>
      </c>
      <c r="F833" t="e">
        <f>'ES Data Entry'!#REF!</f>
        <v>#REF!</v>
      </c>
      <c r="G833" t="e" cm="1">
        <f t="array" ref="G833">_xlfn.IFS('ES Data Entry'!L834=2, "Virtual", 'ES Data Entry'!L834=1, "In-person",'ES Data Entry'!L834=3, "Hybrid")</f>
        <v>#N/A</v>
      </c>
      <c r="H833" t="e" cm="1">
        <f t="array" ref="H833">_xlfn.IFS('ES Data Entry'!H834= 1, "American Indian/Alaskan Native", 'ES Data Entry'!H834= 2, "Asian", 'ES Data Entry'!H834= 3, "Native Hawaiian/Pacific Islander", 'ES Data Entry'!H834= 4, "Black/African American",'ES Data Entry'!H834= 5,  "White", 'ES Data Entry'!H834= 6, "Other", 'ES Data Entry'!H834= 7, "Two races or more", 'ES Data Entry'!H834= 8, "Unknown")</f>
        <v>#N/A</v>
      </c>
      <c r="I833" t="e" cm="1">
        <f t="array" ref="I833">_xlfn.IFS('ES Data Entry'!I834=1, "Hispanic/Latino", 'ES Data Entry'!I834=2, "Not Hispanic/Latino", 'ES Data Entry'!I834=3, "Other")</f>
        <v>#N/A</v>
      </c>
      <c r="J833" t="e" cm="1">
        <f t="array" ref="J833">_xlfn.IFS('ES Data Entry'!J834= 1, "Male", 'ES Data Entry'!J834= 2, "Female", 'ES Data Entry'!J834= 3, "Transgender Male", 'ES Data Entry'!J834= 4, "Transgender Female",'ES Data Entry'!J834= 5, "Non-binary", 'ES Data Entry'!J834= 6, "Other", 'ES Data Entry'!J834= 7, "Unknown")</f>
        <v>#N/A</v>
      </c>
      <c r="K833" s="180">
        <f>'ES Data Entry'!K834</f>
        <v>0</v>
      </c>
      <c r="L833" s="291" t="e">
        <f>'ES Data Entry'!#REF!</f>
        <v>#REF!</v>
      </c>
      <c r="M833" t="e">
        <f>'ES Raw Data'!N836</f>
        <v>#DIV/0!</v>
      </c>
      <c r="N833" t="e">
        <f>'ES Raw Data'!O836</f>
        <v>#DIV/0!</v>
      </c>
      <c r="O833" t="e">
        <f>'ES Raw Data'!P836</f>
        <v>#DIV/0!</v>
      </c>
      <c r="P833" t="e">
        <f>'ES Raw Data'!Q836</f>
        <v>#DIV/0!</v>
      </c>
      <c r="Q833" t="e">
        <f>'ES Raw Data'!R836</f>
        <v>#DIV/0!</v>
      </c>
      <c r="R833" t="e">
        <f>'ES Raw Data'!S836</f>
        <v>#DIV/0!</v>
      </c>
      <c r="S833" t="e">
        <f>'ES Raw Data'!T836</f>
        <v>#DIV/0!</v>
      </c>
      <c r="T833" t="e">
        <f>'ES Raw Data'!U836</f>
        <v>#DIV/0!</v>
      </c>
      <c r="U833" t="e">
        <f>'ES Raw Data'!V836</f>
        <v>#DIV/0!</v>
      </c>
      <c r="V833" t="e">
        <f>'ES Raw Data'!W836</f>
        <v>#DIV/0!</v>
      </c>
    </row>
    <row r="834" spans="1:22">
      <c r="A834">
        <f>'ES Data Entry'!D835</f>
        <v>0</v>
      </c>
      <c r="B834">
        <f>'ES Data Entry'!E835</f>
        <v>0</v>
      </c>
      <c r="C834">
        <f>'ES Data Entry'!F835</f>
        <v>0</v>
      </c>
      <c r="D834" s="180" t="e">
        <f>'ES Data Entry'!#REF!</f>
        <v>#REF!</v>
      </c>
      <c r="E834" t="str" cm="1">
        <f t="array" ref="E834">_xlfn.IFS('ES Data Entry'!G835=0,"Kindergarten",'ES Data Entry'!G835=1,"1st Grade",'ES Data Entry'!G835=2,"2nd Grade",'ES Data Entry'!G835=3,"3rd Grade",'ES Data Entry'!G835=4,"4th Grade",'ES Data Entry'!G835=5,"5th Grade")</f>
        <v>Kindergarten</v>
      </c>
      <c r="F834" t="e">
        <f>'ES Data Entry'!#REF!</f>
        <v>#REF!</v>
      </c>
      <c r="G834" t="e" cm="1">
        <f t="array" ref="G834">_xlfn.IFS('ES Data Entry'!L835=2, "Virtual", 'ES Data Entry'!L835=1, "In-person",'ES Data Entry'!L835=3, "Hybrid")</f>
        <v>#N/A</v>
      </c>
      <c r="H834" t="e" cm="1">
        <f t="array" ref="H834">_xlfn.IFS('ES Data Entry'!H835= 1, "American Indian/Alaskan Native", 'ES Data Entry'!H835= 2, "Asian", 'ES Data Entry'!H835= 3, "Native Hawaiian/Pacific Islander", 'ES Data Entry'!H835= 4, "Black/African American",'ES Data Entry'!H835= 5,  "White", 'ES Data Entry'!H835= 6, "Other", 'ES Data Entry'!H835= 7, "Two races or more", 'ES Data Entry'!H835= 8, "Unknown")</f>
        <v>#N/A</v>
      </c>
      <c r="I834" t="e" cm="1">
        <f t="array" ref="I834">_xlfn.IFS('ES Data Entry'!I835=1, "Hispanic/Latino", 'ES Data Entry'!I835=2, "Not Hispanic/Latino", 'ES Data Entry'!I835=3, "Other")</f>
        <v>#N/A</v>
      </c>
      <c r="J834" t="e" cm="1">
        <f t="array" ref="J834">_xlfn.IFS('ES Data Entry'!J835= 1, "Male", 'ES Data Entry'!J835= 2, "Female", 'ES Data Entry'!J835= 3, "Transgender Male", 'ES Data Entry'!J835= 4, "Transgender Female",'ES Data Entry'!J835= 5, "Non-binary", 'ES Data Entry'!J835= 6, "Other", 'ES Data Entry'!J835= 7, "Unknown")</f>
        <v>#N/A</v>
      </c>
      <c r="K834" s="180">
        <f>'ES Data Entry'!K835</f>
        <v>0</v>
      </c>
      <c r="L834" s="291" t="e">
        <f>'ES Data Entry'!#REF!</f>
        <v>#REF!</v>
      </c>
      <c r="M834" t="e">
        <f>'ES Raw Data'!N837</f>
        <v>#DIV/0!</v>
      </c>
      <c r="N834" t="e">
        <f>'ES Raw Data'!O837</f>
        <v>#DIV/0!</v>
      </c>
      <c r="O834" t="e">
        <f>'ES Raw Data'!P837</f>
        <v>#DIV/0!</v>
      </c>
      <c r="P834" t="e">
        <f>'ES Raw Data'!Q837</f>
        <v>#DIV/0!</v>
      </c>
      <c r="Q834" t="e">
        <f>'ES Raw Data'!R837</f>
        <v>#DIV/0!</v>
      </c>
      <c r="R834" t="e">
        <f>'ES Raw Data'!S837</f>
        <v>#DIV/0!</v>
      </c>
      <c r="S834" t="e">
        <f>'ES Raw Data'!T837</f>
        <v>#DIV/0!</v>
      </c>
      <c r="T834" t="e">
        <f>'ES Raw Data'!U837</f>
        <v>#DIV/0!</v>
      </c>
      <c r="U834" t="e">
        <f>'ES Raw Data'!V837</f>
        <v>#DIV/0!</v>
      </c>
      <c r="V834" t="e">
        <f>'ES Raw Data'!W837</f>
        <v>#DIV/0!</v>
      </c>
    </row>
    <row r="835" spans="1:22">
      <c r="A835">
        <f>'ES Data Entry'!D836</f>
        <v>0</v>
      </c>
      <c r="B835">
        <f>'ES Data Entry'!E836</f>
        <v>0</v>
      </c>
      <c r="C835">
        <f>'ES Data Entry'!F836</f>
        <v>0</v>
      </c>
      <c r="D835" s="180" t="e">
        <f>'ES Data Entry'!#REF!</f>
        <v>#REF!</v>
      </c>
      <c r="E835" t="str" cm="1">
        <f t="array" ref="E835">_xlfn.IFS('ES Data Entry'!G836=0,"Kindergarten",'ES Data Entry'!G836=1,"1st Grade",'ES Data Entry'!G836=2,"2nd Grade",'ES Data Entry'!G836=3,"3rd Grade",'ES Data Entry'!G836=4,"4th Grade",'ES Data Entry'!G836=5,"5th Grade")</f>
        <v>Kindergarten</v>
      </c>
      <c r="F835" t="e">
        <f>'ES Data Entry'!#REF!</f>
        <v>#REF!</v>
      </c>
      <c r="G835" t="e" cm="1">
        <f t="array" ref="G835">_xlfn.IFS('ES Data Entry'!L836=2, "Virtual", 'ES Data Entry'!L836=1, "In-person",'ES Data Entry'!L836=3, "Hybrid")</f>
        <v>#N/A</v>
      </c>
      <c r="H835" t="e" cm="1">
        <f t="array" ref="H835">_xlfn.IFS('ES Data Entry'!H836= 1, "American Indian/Alaskan Native", 'ES Data Entry'!H836= 2, "Asian", 'ES Data Entry'!H836= 3, "Native Hawaiian/Pacific Islander", 'ES Data Entry'!H836= 4, "Black/African American",'ES Data Entry'!H836= 5,  "White", 'ES Data Entry'!H836= 6, "Other", 'ES Data Entry'!H836= 7, "Two races or more", 'ES Data Entry'!H836= 8, "Unknown")</f>
        <v>#N/A</v>
      </c>
      <c r="I835" t="e" cm="1">
        <f t="array" ref="I835">_xlfn.IFS('ES Data Entry'!I836=1, "Hispanic/Latino", 'ES Data Entry'!I836=2, "Not Hispanic/Latino", 'ES Data Entry'!I836=3, "Other")</f>
        <v>#N/A</v>
      </c>
      <c r="J835" t="e" cm="1">
        <f t="array" ref="J835">_xlfn.IFS('ES Data Entry'!J836= 1, "Male", 'ES Data Entry'!J836= 2, "Female", 'ES Data Entry'!J836= 3, "Transgender Male", 'ES Data Entry'!J836= 4, "Transgender Female",'ES Data Entry'!J836= 5, "Non-binary", 'ES Data Entry'!J836= 6, "Other", 'ES Data Entry'!J836= 7, "Unknown")</f>
        <v>#N/A</v>
      </c>
      <c r="K835" s="180">
        <f>'ES Data Entry'!K836</f>
        <v>0</v>
      </c>
      <c r="L835" s="291" t="e">
        <f>'ES Data Entry'!#REF!</f>
        <v>#REF!</v>
      </c>
      <c r="M835" t="e">
        <f>'ES Raw Data'!N838</f>
        <v>#DIV/0!</v>
      </c>
      <c r="N835" t="e">
        <f>'ES Raw Data'!O838</f>
        <v>#DIV/0!</v>
      </c>
      <c r="O835" t="e">
        <f>'ES Raw Data'!P838</f>
        <v>#DIV/0!</v>
      </c>
      <c r="P835" t="e">
        <f>'ES Raw Data'!Q838</f>
        <v>#DIV/0!</v>
      </c>
      <c r="Q835" t="e">
        <f>'ES Raw Data'!R838</f>
        <v>#DIV/0!</v>
      </c>
      <c r="R835" t="e">
        <f>'ES Raw Data'!S838</f>
        <v>#DIV/0!</v>
      </c>
      <c r="S835" t="e">
        <f>'ES Raw Data'!T838</f>
        <v>#DIV/0!</v>
      </c>
      <c r="T835" t="e">
        <f>'ES Raw Data'!U838</f>
        <v>#DIV/0!</v>
      </c>
      <c r="U835" t="e">
        <f>'ES Raw Data'!V838</f>
        <v>#DIV/0!</v>
      </c>
      <c r="V835" t="e">
        <f>'ES Raw Data'!W838</f>
        <v>#DIV/0!</v>
      </c>
    </row>
    <row r="836" spans="1:22">
      <c r="A836">
        <f>'ES Data Entry'!D837</f>
        <v>0</v>
      </c>
      <c r="B836">
        <f>'ES Data Entry'!E837</f>
        <v>0</v>
      </c>
      <c r="C836">
        <f>'ES Data Entry'!F837</f>
        <v>0</v>
      </c>
      <c r="D836" s="180" t="e">
        <f>'ES Data Entry'!#REF!</f>
        <v>#REF!</v>
      </c>
      <c r="E836" t="str" cm="1">
        <f t="array" ref="E836">_xlfn.IFS('ES Data Entry'!G837=0,"Kindergarten",'ES Data Entry'!G837=1,"1st Grade",'ES Data Entry'!G837=2,"2nd Grade",'ES Data Entry'!G837=3,"3rd Grade",'ES Data Entry'!G837=4,"4th Grade",'ES Data Entry'!G837=5,"5th Grade")</f>
        <v>Kindergarten</v>
      </c>
      <c r="F836" t="e">
        <f>'ES Data Entry'!#REF!</f>
        <v>#REF!</v>
      </c>
      <c r="G836" t="e" cm="1">
        <f t="array" ref="G836">_xlfn.IFS('ES Data Entry'!L837=2, "Virtual", 'ES Data Entry'!L837=1, "In-person",'ES Data Entry'!L837=3, "Hybrid")</f>
        <v>#N/A</v>
      </c>
      <c r="H836" t="e" cm="1">
        <f t="array" ref="H836">_xlfn.IFS('ES Data Entry'!H837= 1, "American Indian/Alaskan Native", 'ES Data Entry'!H837= 2, "Asian", 'ES Data Entry'!H837= 3, "Native Hawaiian/Pacific Islander", 'ES Data Entry'!H837= 4, "Black/African American",'ES Data Entry'!H837= 5,  "White", 'ES Data Entry'!H837= 6, "Other", 'ES Data Entry'!H837= 7, "Two races or more", 'ES Data Entry'!H837= 8, "Unknown")</f>
        <v>#N/A</v>
      </c>
      <c r="I836" t="e" cm="1">
        <f t="array" ref="I836">_xlfn.IFS('ES Data Entry'!I837=1, "Hispanic/Latino", 'ES Data Entry'!I837=2, "Not Hispanic/Latino", 'ES Data Entry'!I837=3, "Other")</f>
        <v>#N/A</v>
      </c>
      <c r="J836" t="e" cm="1">
        <f t="array" ref="J836">_xlfn.IFS('ES Data Entry'!J837= 1, "Male", 'ES Data Entry'!J837= 2, "Female", 'ES Data Entry'!J837= 3, "Transgender Male", 'ES Data Entry'!J837= 4, "Transgender Female",'ES Data Entry'!J837= 5, "Non-binary", 'ES Data Entry'!J837= 6, "Other", 'ES Data Entry'!J837= 7, "Unknown")</f>
        <v>#N/A</v>
      </c>
      <c r="K836" s="180">
        <f>'ES Data Entry'!K837</f>
        <v>0</v>
      </c>
      <c r="L836" s="291" t="e">
        <f>'ES Data Entry'!#REF!</f>
        <v>#REF!</v>
      </c>
      <c r="M836" t="e">
        <f>'ES Raw Data'!N839</f>
        <v>#DIV/0!</v>
      </c>
      <c r="N836" t="e">
        <f>'ES Raw Data'!O839</f>
        <v>#DIV/0!</v>
      </c>
      <c r="O836" t="e">
        <f>'ES Raw Data'!P839</f>
        <v>#DIV/0!</v>
      </c>
      <c r="P836" t="e">
        <f>'ES Raw Data'!Q839</f>
        <v>#DIV/0!</v>
      </c>
      <c r="Q836" t="e">
        <f>'ES Raw Data'!R839</f>
        <v>#DIV/0!</v>
      </c>
      <c r="R836" t="e">
        <f>'ES Raw Data'!S839</f>
        <v>#DIV/0!</v>
      </c>
      <c r="S836" t="e">
        <f>'ES Raw Data'!T839</f>
        <v>#DIV/0!</v>
      </c>
      <c r="T836" t="e">
        <f>'ES Raw Data'!U839</f>
        <v>#DIV/0!</v>
      </c>
      <c r="U836" t="e">
        <f>'ES Raw Data'!V839</f>
        <v>#DIV/0!</v>
      </c>
      <c r="V836" t="e">
        <f>'ES Raw Data'!W839</f>
        <v>#DIV/0!</v>
      </c>
    </row>
    <row r="837" spans="1:22">
      <c r="A837">
        <f>'ES Data Entry'!D838</f>
        <v>0</v>
      </c>
      <c r="B837">
        <f>'ES Data Entry'!E838</f>
        <v>0</v>
      </c>
      <c r="C837">
        <f>'ES Data Entry'!F838</f>
        <v>0</v>
      </c>
      <c r="D837" s="180" t="e">
        <f>'ES Data Entry'!#REF!</f>
        <v>#REF!</v>
      </c>
      <c r="E837" t="str" cm="1">
        <f t="array" ref="E837">_xlfn.IFS('ES Data Entry'!G838=0,"Kindergarten",'ES Data Entry'!G838=1,"1st Grade",'ES Data Entry'!G838=2,"2nd Grade",'ES Data Entry'!G838=3,"3rd Grade",'ES Data Entry'!G838=4,"4th Grade",'ES Data Entry'!G838=5,"5th Grade")</f>
        <v>Kindergarten</v>
      </c>
      <c r="F837" t="e">
        <f>'ES Data Entry'!#REF!</f>
        <v>#REF!</v>
      </c>
      <c r="G837" t="e" cm="1">
        <f t="array" ref="G837">_xlfn.IFS('ES Data Entry'!L838=2, "Virtual", 'ES Data Entry'!L838=1, "In-person",'ES Data Entry'!L838=3, "Hybrid")</f>
        <v>#N/A</v>
      </c>
      <c r="H837" t="e" cm="1">
        <f t="array" ref="H837">_xlfn.IFS('ES Data Entry'!H838= 1, "American Indian/Alaskan Native", 'ES Data Entry'!H838= 2, "Asian", 'ES Data Entry'!H838= 3, "Native Hawaiian/Pacific Islander", 'ES Data Entry'!H838= 4, "Black/African American",'ES Data Entry'!H838= 5,  "White", 'ES Data Entry'!H838= 6, "Other", 'ES Data Entry'!H838= 7, "Two races or more", 'ES Data Entry'!H838= 8, "Unknown")</f>
        <v>#N/A</v>
      </c>
      <c r="I837" t="e" cm="1">
        <f t="array" ref="I837">_xlfn.IFS('ES Data Entry'!I838=1, "Hispanic/Latino", 'ES Data Entry'!I838=2, "Not Hispanic/Latino", 'ES Data Entry'!I838=3, "Other")</f>
        <v>#N/A</v>
      </c>
      <c r="J837" t="e" cm="1">
        <f t="array" ref="J837">_xlfn.IFS('ES Data Entry'!J838= 1, "Male", 'ES Data Entry'!J838= 2, "Female", 'ES Data Entry'!J838= 3, "Transgender Male", 'ES Data Entry'!J838= 4, "Transgender Female",'ES Data Entry'!J838= 5, "Non-binary", 'ES Data Entry'!J838= 6, "Other", 'ES Data Entry'!J838= 7, "Unknown")</f>
        <v>#N/A</v>
      </c>
      <c r="K837" s="180">
        <f>'ES Data Entry'!K838</f>
        <v>0</v>
      </c>
      <c r="L837" s="291" t="e">
        <f>'ES Data Entry'!#REF!</f>
        <v>#REF!</v>
      </c>
      <c r="M837" t="e">
        <f>'ES Raw Data'!N840</f>
        <v>#DIV/0!</v>
      </c>
      <c r="N837" t="e">
        <f>'ES Raw Data'!O840</f>
        <v>#DIV/0!</v>
      </c>
      <c r="O837" t="e">
        <f>'ES Raw Data'!P840</f>
        <v>#DIV/0!</v>
      </c>
      <c r="P837" t="e">
        <f>'ES Raw Data'!Q840</f>
        <v>#DIV/0!</v>
      </c>
      <c r="Q837" t="e">
        <f>'ES Raw Data'!R840</f>
        <v>#DIV/0!</v>
      </c>
      <c r="R837" t="e">
        <f>'ES Raw Data'!S840</f>
        <v>#DIV/0!</v>
      </c>
      <c r="S837" t="e">
        <f>'ES Raw Data'!T840</f>
        <v>#DIV/0!</v>
      </c>
      <c r="T837" t="e">
        <f>'ES Raw Data'!U840</f>
        <v>#DIV/0!</v>
      </c>
      <c r="U837" t="e">
        <f>'ES Raw Data'!V840</f>
        <v>#DIV/0!</v>
      </c>
      <c r="V837" t="e">
        <f>'ES Raw Data'!W840</f>
        <v>#DIV/0!</v>
      </c>
    </row>
    <row r="838" spans="1:22">
      <c r="A838">
        <f>'ES Data Entry'!D839</f>
        <v>0</v>
      </c>
      <c r="B838">
        <f>'ES Data Entry'!E839</f>
        <v>0</v>
      </c>
      <c r="C838">
        <f>'ES Data Entry'!F839</f>
        <v>0</v>
      </c>
      <c r="D838" s="180" t="e">
        <f>'ES Data Entry'!#REF!</f>
        <v>#REF!</v>
      </c>
      <c r="E838" t="str" cm="1">
        <f t="array" ref="E838">_xlfn.IFS('ES Data Entry'!G839=0,"Kindergarten",'ES Data Entry'!G839=1,"1st Grade",'ES Data Entry'!G839=2,"2nd Grade",'ES Data Entry'!G839=3,"3rd Grade",'ES Data Entry'!G839=4,"4th Grade",'ES Data Entry'!G839=5,"5th Grade")</f>
        <v>Kindergarten</v>
      </c>
      <c r="F838" t="e">
        <f>'ES Data Entry'!#REF!</f>
        <v>#REF!</v>
      </c>
      <c r="G838" t="e" cm="1">
        <f t="array" ref="G838">_xlfn.IFS('ES Data Entry'!L839=2, "Virtual", 'ES Data Entry'!L839=1, "In-person",'ES Data Entry'!L839=3, "Hybrid")</f>
        <v>#N/A</v>
      </c>
      <c r="H838" t="e" cm="1">
        <f t="array" ref="H838">_xlfn.IFS('ES Data Entry'!H839= 1, "American Indian/Alaskan Native", 'ES Data Entry'!H839= 2, "Asian", 'ES Data Entry'!H839= 3, "Native Hawaiian/Pacific Islander", 'ES Data Entry'!H839= 4, "Black/African American",'ES Data Entry'!H839= 5,  "White", 'ES Data Entry'!H839= 6, "Other", 'ES Data Entry'!H839= 7, "Two races or more", 'ES Data Entry'!H839= 8, "Unknown")</f>
        <v>#N/A</v>
      </c>
      <c r="I838" t="e" cm="1">
        <f t="array" ref="I838">_xlfn.IFS('ES Data Entry'!I839=1, "Hispanic/Latino", 'ES Data Entry'!I839=2, "Not Hispanic/Latino", 'ES Data Entry'!I839=3, "Other")</f>
        <v>#N/A</v>
      </c>
      <c r="J838" t="e" cm="1">
        <f t="array" ref="J838">_xlfn.IFS('ES Data Entry'!J839= 1, "Male", 'ES Data Entry'!J839= 2, "Female", 'ES Data Entry'!J839= 3, "Transgender Male", 'ES Data Entry'!J839= 4, "Transgender Female",'ES Data Entry'!J839= 5, "Non-binary", 'ES Data Entry'!J839= 6, "Other", 'ES Data Entry'!J839= 7, "Unknown")</f>
        <v>#N/A</v>
      </c>
      <c r="K838" s="180">
        <f>'ES Data Entry'!K839</f>
        <v>0</v>
      </c>
      <c r="L838" s="291" t="e">
        <f>'ES Data Entry'!#REF!</f>
        <v>#REF!</v>
      </c>
      <c r="M838" t="e">
        <f>'ES Raw Data'!N841</f>
        <v>#DIV/0!</v>
      </c>
      <c r="N838" t="e">
        <f>'ES Raw Data'!O841</f>
        <v>#DIV/0!</v>
      </c>
      <c r="O838" t="e">
        <f>'ES Raw Data'!P841</f>
        <v>#DIV/0!</v>
      </c>
      <c r="P838" t="e">
        <f>'ES Raw Data'!Q841</f>
        <v>#DIV/0!</v>
      </c>
      <c r="Q838" t="e">
        <f>'ES Raw Data'!R841</f>
        <v>#DIV/0!</v>
      </c>
      <c r="R838" t="e">
        <f>'ES Raw Data'!S841</f>
        <v>#DIV/0!</v>
      </c>
      <c r="S838" t="e">
        <f>'ES Raw Data'!T841</f>
        <v>#DIV/0!</v>
      </c>
      <c r="T838" t="e">
        <f>'ES Raw Data'!U841</f>
        <v>#DIV/0!</v>
      </c>
      <c r="U838" t="e">
        <f>'ES Raw Data'!V841</f>
        <v>#DIV/0!</v>
      </c>
      <c r="V838" t="e">
        <f>'ES Raw Data'!W841</f>
        <v>#DIV/0!</v>
      </c>
    </row>
    <row r="839" spans="1:22">
      <c r="A839">
        <f>'ES Data Entry'!D840</f>
        <v>0</v>
      </c>
      <c r="B839">
        <f>'ES Data Entry'!E840</f>
        <v>0</v>
      </c>
      <c r="C839">
        <f>'ES Data Entry'!F840</f>
        <v>0</v>
      </c>
      <c r="D839" s="180" t="e">
        <f>'ES Data Entry'!#REF!</f>
        <v>#REF!</v>
      </c>
      <c r="E839" t="str" cm="1">
        <f t="array" ref="E839">_xlfn.IFS('ES Data Entry'!G840=0,"Kindergarten",'ES Data Entry'!G840=1,"1st Grade",'ES Data Entry'!G840=2,"2nd Grade",'ES Data Entry'!G840=3,"3rd Grade",'ES Data Entry'!G840=4,"4th Grade",'ES Data Entry'!G840=5,"5th Grade")</f>
        <v>Kindergarten</v>
      </c>
      <c r="F839" t="e">
        <f>'ES Data Entry'!#REF!</f>
        <v>#REF!</v>
      </c>
      <c r="G839" t="e" cm="1">
        <f t="array" ref="G839">_xlfn.IFS('ES Data Entry'!L840=2, "Virtual", 'ES Data Entry'!L840=1, "In-person",'ES Data Entry'!L840=3, "Hybrid")</f>
        <v>#N/A</v>
      </c>
      <c r="H839" t="e" cm="1">
        <f t="array" ref="H839">_xlfn.IFS('ES Data Entry'!H840= 1, "American Indian/Alaskan Native", 'ES Data Entry'!H840= 2, "Asian", 'ES Data Entry'!H840= 3, "Native Hawaiian/Pacific Islander", 'ES Data Entry'!H840= 4, "Black/African American",'ES Data Entry'!H840= 5,  "White", 'ES Data Entry'!H840= 6, "Other", 'ES Data Entry'!H840= 7, "Two races or more", 'ES Data Entry'!H840= 8, "Unknown")</f>
        <v>#N/A</v>
      </c>
      <c r="I839" t="e" cm="1">
        <f t="array" ref="I839">_xlfn.IFS('ES Data Entry'!I840=1, "Hispanic/Latino", 'ES Data Entry'!I840=2, "Not Hispanic/Latino", 'ES Data Entry'!I840=3, "Other")</f>
        <v>#N/A</v>
      </c>
      <c r="J839" t="e" cm="1">
        <f t="array" ref="J839">_xlfn.IFS('ES Data Entry'!J840= 1, "Male", 'ES Data Entry'!J840= 2, "Female", 'ES Data Entry'!J840= 3, "Transgender Male", 'ES Data Entry'!J840= 4, "Transgender Female",'ES Data Entry'!J840= 5, "Non-binary", 'ES Data Entry'!J840= 6, "Other", 'ES Data Entry'!J840= 7, "Unknown")</f>
        <v>#N/A</v>
      </c>
      <c r="K839" s="180">
        <f>'ES Data Entry'!K840</f>
        <v>0</v>
      </c>
      <c r="L839" s="291" t="e">
        <f>'ES Data Entry'!#REF!</f>
        <v>#REF!</v>
      </c>
      <c r="M839" t="e">
        <f>'ES Raw Data'!N842</f>
        <v>#DIV/0!</v>
      </c>
      <c r="N839" t="e">
        <f>'ES Raw Data'!O842</f>
        <v>#DIV/0!</v>
      </c>
      <c r="O839" t="e">
        <f>'ES Raw Data'!P842</f>
        <v>#DIV/0!</v>
      </c>
      <c r="P839" t="e">
        <f>'ES Raw Data'!Q842</f>
        <v>#DIV/0!</v>
      </c>
      <c r="Q839" t="e">
        <f>'ES Raw Data'!R842</f>
        <v>#DIV/0!</v>
      </c>
      <c r="R839" t="e">
        <f>'ES Raw Data'!S842</f>
        <v>#DIV/0!</v>
      </c>
      <c r="S839" t="e">
        <f>'ES Raw Data'!T842</f>
        <v>#DIV/0!</v>
      </c>
      <c r="T839" t="e">
        <f>'ES Raw Data'!U842</f>
        <v>#DIV/0!</v>
      </c>
      <c r="U839" t="e">
        <f>'ES Raw Data'!V842</f>
        <v>#DIV/0!</v>
      </c>
      <c r="V839" t="e">
        <f>'ES Raw Data'!W842</f>
        <v>#DIV/0!</v>
      </c>
    </row>
    <row r="840" spans="1:22">
      <c r="A840">
        <f>'ES Data Entry'!D841</f>
        <v>0</v>
      </c>
      <c r="B840">
        <f>'ES Data Entry'!E841</f>
        <v>0</v>
      </c>
      <c r="C840">
        <f>'ES Data Entry'!F841</f>
        <v>0</v>
      </c>
      <c r="D840" s="180" t="e">
        <f>'ES Data Entry'!#REF!</f>
        <v>#REF!</v>
      </c>
      <c r="E840" t="str" cm="1">
        <f t="array" ref="E840">_xlfn.IFS('ES Data Entry'!G841=0,"Kindergarten",'ES Data Entry'!G841=1,"1st Grade",'ES Data Entry'!G841=2,"2nd Grade",'ES Data Entry'!G841=3,"3rd Grade",'ES Data Entry'!G841=4,"4th Grade",'ES Data Entry'!G841=5,"5th Grade")</f>
        <v>Kindergarten</v>
      </c>
      <c r="F840" t="e">
        <f>'ES Data Entry'!#REF!</f>
        <v>#REF!</v>
      </c>
      <c r="G840" t="e" cm="1">
        <f t="array" ref="G840">_xlfn.IFS('ES Data Entry'!L841=2, "Virtual", 'ES Data Entry'!L841=1, "In-person",'ES Data Entry'!L841=3, "Hybrid")</f>
        <v>#N/A</v>
      </c>
      <c r="H840" t="e" cm="1">
        <f t="array" ref="H840">_xlfn.IFS('ES Data Entry'!H841= 1, "American Indian/Alaskan Native", 'ES Data Entry'!H841= 2, "Asian", 'ES Data Entry'!H841= 3, "Native Hawaiian/Pacific Islander", 'ES Data Entry'!H841= 4, "Black/African American",'ES Data Entry'!H841= 5,  "White", 'ES Data Entry'!H841= 6, "Other", 'ES Data Entry'!H841= 7, "Two races or more", 'ES Data Entry'!H841= 8, "Unknown")</f>
        <v>#N/A</v>
      </c>
      <c r="I840" t="e" cm="1">
        <f t="array" ref="I840">_xlfn.IFS('ES Data Entry'!I841=1, "Hispanic/Latino", 'ES Data Entry'!I841=2, "Not Hispanic/Latino", 'ES Data Entry'!I841=3, "Other")</f>
        <v>#N/A</v>
      </c>
      <c r="J840" t="e" cm="1">
        <f t="array" ref="J840">_xlfn.IFS('ES Data Entry'!J841= 1, "Male", 'ES Data Entry'!J841= 2, "Female", 'ES Data Entry'!J841= 3, "Transgender Male", 'ES Data Entry'!J841= 4, "Transgender Female",'ES Data Entry'!J841= 5, "Non-binary", 'ES Data Entry'!J841= 6, "Other", 'ES Data Entry'!J841= 7, "Unknown")</f>
        <v>#N/A</v>
      </c>
      <c r="K840" s="180">
        <f>'ES Data Entry'!K841</f>
        <v>0</v>
      </c>
      <c r="L840" s="291" t="e">
        <f>'ES Data Entry'!#REF!</f>
        <v>#REF!</v>
      </c>
      <c r="M840" t="e">
        <f>'ES Raw Data'!N843</f>
        <v>#DIV/0!</v>
      </c>
      <c r="N840" t="e">
        <f>'ES Raw Data'!O843</f>
        <v>#DIV/0!</v>
      </c>
      <c r="O840" t="e">
        <f>'ES Raw Data'!P843</f>
        <v>#DIV/0!</v>
      </c>
      <c r="P840" t="e">
        <f>'ES Raw Data'!Q843</f>
        <v>#DIV/0!</v>
      </c>
      <c r="Q840" t="e">
        <f>'ES Raw Data'!R843</f>
        <v>#DIV/0!</v>
      </c>
      <c r="R840" t="e">
        <f>'ES Raw Data'!S843</f>
        <v>#DIV/0!</v>
      </c>
      <c r="S840" t="e">
        <f>'ES Raw Data'!T843</f>
        <v>#DIV/0!</v>
      </c>
      <c r="T840" t="e">
        <f>'ES Raw Data'!U843</f>
        <v>#DIV/0!</v>
      </c>
      <c r="U840" t="e">
        <f>'ES Raw Data'!V843</f>
        <v>#DIV/0!</v>
      </c>
      <c r="V840" t="e">
        <f>'ES Raw Data'!W843</f>
        <v>#DIV/0!</v>
      </c>
    </row>
    <row r="841" spans="1:22">
      <c r="A841">
        <f>'ES Data Entry'!D842</f>
        <v>0</v>
      </c>
      <c r="B841">
        <f>'ES Data Entry'!E842</f>
        <v>0</v>
      </c>
      <c r="C841">
        <f>'ES Data Entry'!F842</f>
        <v>0</v>
      </c>
      <c r="D841" s="180" t="e">
        <f>'ES Data Entry'!#REF!</f>
        <v>#REF!</v>
      </c>
      <c r="E841" t="str" cm="1">
        <f t="array" ref="E841">_xlfn.IFS('ES Data Entry'!G842=0,"Kindergarten",'ES Data Entry'!G842=1,"1st Grade",'ES Data Entry'!G842=2,"2nd Grade",'ES Data Entry'!G842=3,"3rd Grade",'ES Data Entry'!G842=4,"4th Grade",'ES Data Entry'!G842=5,"5th Grade")</f>
        <v>Kindergarten</v>
      </c>
      <c r="F841" t="e">
        <f>'ES Data Entry'!#REF!</f>
        <v>#REF!</v>
      </c>
      <c r="G841" t="e" cm="1">
        <f t="array" ref="G841">_xlfn.IFS('ES Data Entry'!L842=2, "Virtual", 'ES Data Entry'!L842=1, "In-person",'ES Data Entry'!L842=3, "Hybrid")</f>
        <v>#N/A</v>
      </c>
      <c r="H841" t="e" cm="1">
        <f t="array" ref="H841">_xlfn.IFS('ES Data Entry'!H842= 1, "American Indian/Alaskan Native", 'ES Data Entry'!H842= 2, "Asian", 'ES Data Entry'!H842= 3, "Native Hawaiian/Pacific Islander", 'ES Data Entry'!H842= 4, "Black/African American",'ES Data Entry'!H842= 5,  "White", 'ES Data Entry'!H842= 6, "Other", 'ES Data Entry'!H842= 7, "Two races or more", 'ES Data Entry'!H842= 8, "Unknown")</f>
        <v>#N/A</v>
      </c>
      <c r="I841" t="e" cm="1">
        <f t="array" ref="I841">_xlfn.IFS('ES Data Entry'!I842=1, "Hispanic/Latino", 'ES Data Entry'!I842=2, "Not Hispanic/Latino", 'ES Data Entry'!I842=3, "Other")</f>
        <v>#N/A</v>
      </c>
      <c r="J841" t="e" cm="1">
        <f t="array" ref="J841">_xlfn.IFS('ES Data Entry'!J842= 1, "Male", 'ES Data Entry'!J842= 2, "Female", 'ES Data Entry'!J842= 3, "Transgender Male", 'ES Data Entry'!J842= 4, "Transgender Female",'ES Data Entry'!J842= 5, "Non-binary", 'ES Data Entry'!J842= 6, "Other", 'ES Data Entry'!J842= 7, "Unknown")</f>
        <v>#N/A</v>
      </c>
      <c r="K841" s="180">
        <f>'ES Data Entry'!K842</f>
        <v>0</v>
      </c>
      <c r="L841" s="291" t="e">
        <f>'ES Data Entry'!#REF!</f>
        <v>#REF!</v>
      </c>
      <c r="M841" t="e">
        <f>'ES Raw Data'!N844</f>
        <v>#DIV/0!</v>
      </c>
      <c r="N841" t="e">
        <f>'ES Raw Data'!O844</f>
        <v>#DIV/0!</v>
      </c>
      <c r="O841" t="e">
        <f>'ES Raw Data'!P844</f>
        <v>#DIV/0!</v>
      </c>
      <c r="P841" t="e">
        <f>'ES Raw Data'!Q844</f>
        <v>#DIV/0!</v>
      </c>
      <c r="Q841" t="e">
        <f>'ES Raw Data'!R844</f>
        <v>#DIV/0!</v>
      </c>
      <c r="R841" t="e">
        <f>'ES Raw Data'!S844</f>
        <v>#DIV/0!</v>
      </c>
      <c r="S841" t="e">
        <f>'ES Raw Data'!T844</f>
        <v>#DIV/0!</v>
      </c>
      <c r="T841" t="e">
        <f>'ES Raw Data'!U844</f>
        <v>#DIV/0!</v>
      </c>
      <c r="U841" t="e">
        <f>'ES Raw Data'!V844</f>
        <v>#DIV/0!</v>
      </c>
      <c r="V841" t="e">
        <f>'ES Raw Data'!W844</f>
        <v>#DIV/0!</v>
      </c>
    </row>
    <row r="842" spans="1:22">
      <c r="A842">
        <f>'ES Data Entry'!D843</f>
        <v>0</v>
      </c>
      <c r="B842">
        <f>'ES Data Entry'!E843</f>
        <v>0</v>
      </c>
      <c r="C842">
        <f>'ES Data Entry'!F843</f>
        <v>0</v>
      </c>
      <c r="D842" s="180" t="e">
        <f>'ES Data Entry'!#REF!</f>
        <v>#REF!</v>
      </c>
      <c r="E842" t="str" cm="1">
        <f t="array" ref="E842">_xlfn.IFS('ES Data Entry'!G843=0,"Kindergarten",'ES Data Entry'!G843=1,"1st Grade",'ES Data Entry'!G843=2,"2nd Grade",'ES Data Entry'!G843=3,"3rd Grade",'ES Data Entry'!G843=4,"4th Grade",'ES Data Entry'!G843=5,"5th Grade")</f>
        <v>Kindergarten</v>
      </c>
      <c r="F842" t="e">
        <f>'ES Data Entry'!#REF!</f>
        <v>#REF!</v>
      </c>
      <c r="G842" t="e" cm="1">
        <f t="array" ref="G842">_xlfn.IFS('ES Data Entry'!L843=2, "Virtual", 'ES Data Entry'!L843=1, "In-person",'ES Data Entry'!L843=3, "Hybrid")</f>
        <v>#N/A</v>
      </c>
      <c r="H842" t="e" cm="1">
        <f t="array" ref="H842">_xlfn.IFS('ES Data Entry'!H843= 1, "American Indian/Alaskan Native", 'ES Data Entry'!H843= 2, "Asian", 'ES Data Entry'!H843= 3, "Native Hawaiian/Pacific Islander", 'ES Data Entry'!H843= 4, "Black/African American",'ES Data Entry'!H843= 5,  "White", 'ES Data Entry'!H843= 6, "Other", 'ES Data Entry'!H843= 7, "Two races or more", 'ES Data Entry'!H843= 8, "Unknown")</f>
        <v>#N/A</v>
      </c>
      <c r="I842" t="e" cm="1">
        <f t="array" ref="I842">_xlfn.IFS('ES Data Entry'!I843=1, "Hispanic/Latino", 'ES Data Entry'!I843=2, "Not Hispanic/Latino", 'ES Data Entry'!I843=3, "Other")</f>
        <v>#N/A</v>
      </c>
      <c r="J842" t="e" cm="1">
        <f t="array" ref="J842">_xlfn.IFS('ES Data Entry'!J843= 1, "Male", 'ES Data Entry'!J843= 2, "Female", 'ES Data Entry'!J843= 3, "Transgender Male", 'ES Data Entry'!J843= 4, "Transgender Female",'ES Data Entry'!J843= 5, "Non-binary", 'ES Data Entry'!J843= 6, "Other", 'ES Data Entry'!J843= 7, "Unknown")</f>
        <v>#N/A</v>
      </c>
      <c r="K842" s="180">
        <f>'ES Data Entry'!K843</f>
        <v>0</v>
      </c>
      <c r="L842" s="291" t="e">
        <f>'ES Data Entry'!#REF!</f>
        <v>#REF!</v>
      </c>
      <c r="M842" t="e">
        <f>'ES Raw Data'!N845</f>
        <v>#DIV/0!</v>
      </c>
      <c r="N842" t="e">
        <f>'ES Raw Data'!O845</f>
        <v>#DIV/0!</v>
      </c>
      <c r="O842" t="e">
        <f>'ES Raw Data'!P845</f>
        <v>#DIV/0!</v>
      </c>
      <c r="P842" t="e">
        <f>'ES Raw Data'!Q845</f>
        <v>#DIV/0!</v>
      </c>
      <c r="Q842" t="e">
        <f>'ES Raw Data'!R845</f>
        <v>#DIV/0!</v>
      </c>
      <c r="R842" t="e">
        <f>'ES Raw Data'!S845</f>
        <v>#DIV/0!</v>
      </c>
      <c r="S842" t="e">
        <f>'ES Raw Data'!T845</f>
        <v>#DIV/0!</v>
      </c>
      <c r="T842" t="e">
        <f>'ES Raw Data'!U845</f>
        <v>#DIV/0!</v>
      </c>
      <c r="U842" t="e">
        <f>'ES Raw Data'!V845</f>
        <v>#DIV/0!</v>
      </c>
      <c r="V842" t="e">
        <f>'ES Raw Data'!W845</f>
        <v>#DIV/0!</v>
      </c>
    </row>
    <row r="843" spans="1:22">
      <c r="A843">
        <f>'ES Data Entry'!D844</f>
        <v>0</v>
      </c>
      <c r="B843">
        <f>'ES Data Entry'!E844</f>
        <v>0</v>
      </c>
      <c r="C843">
        <f>'ES Data Entry'!F844</f>
        <v>0</v>
      </c>
      <c r="D843" s="180" t="e">
        <f>'ES Data Entry'!#REF!</f>
        <v>#REF!</v>
      </c>
      <c r="E843" t="str" cm="1">
        <f t="array" ref="E843">_xlfn.IFS('ES Data Entry'!G844=0,"Kindergarten",'ES Data Entry'!G844=1,"1st Grade",'ES Data Entry'!G844=2,"2nd Grade",'ES Data Entry'!G844=3,"3rd Grade",'ES Data Entry'!G844=4,"4th Grade",'ES Data Entry'!G844=5,"5th Grade")</f>
        <v>Kindergarten</v>
      </c>
      <c r="F843" t="e">
        <f>'ES Data Entry'!#REF!</f>
        <v>#REF!</v>
      </c>
      <c r="G843" t="e" cm="1">
        <f t="array" ref="G843">_xlfn.IFS('ES Data Entry'!L844=2, "Virtual", 'ES Data Entry'!L844=1, "In-person",'ES Data Entry'!L844=3, "Hybrid")</f>
        <v>#N/A</v>
      </c>
      <c r="H843" t="e" cm="1">
        <f t="array" ref="H843">_xlfn.IFS('ES Data Entry'!H844= 1, "American Indian/Alaskan Native", 'ES Data Entry'!H844= 2, "Asian", 'ES Data Entry'!H844= 3, "Native Hawaiian/Pacific Islander", 'ES Data Entry'!H844= 4, "Black/African American",'ES Data Entry'!H844= 5,  "White", 'ES Data Entry'!H844= 6, "Other", 'ES Data Entry'!H844= 7, "Two races or more", 'ES Data Entry'!H844= 8, "Unknown")</f>
        <v>#N/A</v>
      </c>
      <c r="I843" t="e" cm="1">
        <f t="array" ref="I843">_xlfn.IFS('ES Data Entry'!I844=1, "Hispanic/Latino", 'ES Data Entry'!I844=2, "Not Hispanic/Latino", 'ES Data Entry'!I844=3, "Other")</f>
        <v>#N/A</v>
      </c>
      <c r="J843" t="e" cm="1">
        <f t="array" ref="J843">_xlfn.IFS('ES Data Entry'!J844= 1, "Male", 'ES Data Entry'!J844= 2, "Female", 'ES Data Entry'!J844= 3, "Transgender Male", 'ES Data Entry'!J844= 4, "Transgender Female",'ES Data Entry'!J844= 5, "Non-binary", 'ES Data Entry'!J844= 6, "Other", 'ES Data Entry'!J844= 7, "Unknown")</f>
        <v>#N/A</v>
      </c>
      <c r="K843" s="180">
        <f>'ES Data Entry'!K844</f>
        <v>0</v>
      </c>
      <c r="L843" s="291" t="e">
        <f>'ES Data Entry'!#REF!</f>
        <v>#REF!</v>
      </c>
      <c r="M843" t="e">
        <f>'ES Raw Data'!N846</f>
        <v>#DIV/0!</v>
      </c>
      <c r="N843" t="e">
        <f>'ES Raw Data'!O846</f>
        <v>#DIV/0!</v>
      </c>
      <c r="O843" t="e">
        <f>'ES Raw Data'!P846</f>
        <v>#DIV/0!</v>
      </c>
      <c r="P843" t="e">
        <f>'ES Raw Data'!Q846</f>
        <v>#DIV/0!</v>
      </c>
      <c r="Q843" t="e">
        <f>'ES Raw Data'!R846</f>
        <v>#DIV/0!</v>
      </c>
      <c r="R843" t="e">
        <f>'ES Raw Data'!S846</f>
        <v>#DIV/0!</v>
      </c>
      <c r="S843" t="e">
        <f>'ES Raw Data'!T846</f>
        <v>#DIV/0!</v>
      </c>
      <c r="T843" t="e">
        <f>'ES Raw Data'!U846</f>
        <v>#DIV/0!</v>
      </c>
      <c r="U843" t="e">
        <f>'ES Raw Data'!V846</f>
        <v>#DIV/0!</v>
      </c>
      <c r="V843" t="e">
        <f>'ES Raw Data'!W846</f>
        <v>#DIV/0!</v>
      </c>
    </row>
    <row r="844" spans="1:22">
      <c r="A844">
        <f>'ES Data Entry'!D845</f>
        <v>0</v>
      </c>
      <c r="B844">
        <f>'ES Data Entry'!E845</f>
        <v>0</v>
      </c>
      <c r="C844">
        <f>'ES Data Entry'!F845</f>
        <v>0</v>
      </c>
      <c r="D844" s="180" t="e">
        <f>'ES Data Entry'!#REF!</f>
        <v>#REF!</v>
      </c>
      <c r="E844" t="str" cm="1">
        <f t="array" ref="E844">_xlfn.IFS('ES Data Entry'!G845=0,"Kindergarten",'ES Data Entry'!G845=1,"1st Grade",'ES Data Entry'!G845=2,"2nd Grade",'ES Data Entry'!G845=3,"3rd Grade",'ES Data Entry'!G845=4,"4th Grade",'ES Data Entry'!G845=5,"5th Grade")</f>
        <v>Kindergarten</v>
      </c>
      <c r="F844" t="e">
        <f>'ES Data Entry'!#REF!</f>
        <v>#REF!</v>
      </c>
      <c r="G844" t="e" cm="1">
        <f t="array" ref="G844">_xlfn.IFS('ES Data Entry'!L845=2, "Virtual", 'ES Data Entry'!L845=1, "In-person",'ES Data Entry'!L845=3, "Hybrid")</f>
        <v>#N/A</v>
      </c>
      <c r="H844" t="e" cm="1">
        <f t="array" ref="H844">_xlfn.IFS('ES Data Entry'!H845= 1, "American Indian/Alaskan Native", 'ES Data Entry'!H845= 2, "Asian", 'ES Data Entry'!H845= 3, "Native Hawaiian/Pacific Islander", 'ES Data Entry'!H845= 4, "Black/African American",'ES Data Entry'!H845= 5,  "White", 'ES Data Entry'!H845= 6, "Other", 'ES Data Entry'!H845= 7, "Two races or more", 'ES Data Entry'!H845= 8, "Unknown")</f>
        <v>#N/A</v>
      </c>
      <c r="I844" t="e" cm="1">
        <f t="array" ref="I844">_xlfn.IFS('ES Data Entry'!I845=1, "Hispanic/Latino", 'ES Data Entry'!I845=2, "Not Hispanic/Latino", 'ES Data Entry'!I845=3, "Other")</f>
        <v>#N/A</v>
      </c>
      <c r="J844" t="e" cm="1">
        <f t="array" ref="J844">_xlfn.IFS('ES Data Entry'!J845= 1, "Male", 'ES Data Entry'!J845= 2, "Female", 'ES Data Entry'!J845= 3, "Transgender Male", 'ES Data Entry'!J845= 4, "Transgender Female",'ES Data Entry'!J845= 5, "Non-binary", 'ES Data Entry'!J845= 6, "Other", 'ES Data Entry'!J845= 7, "Unknown")</f>
        <v>#N/A</v>
      </c>
      <c r="K844" s="180">
        <f>'ES Data Entry'!K845</f>
        <v>0</v>
      </c>
      <c r="L844" s="291" t="e">
        <f>'ES Data Entry'!#REF!</f>
        <v>#REF!</v>
      </c>
      <c r="M844" t="e">
        <f>'ES Raw Data'!N847</f>
        <v>#DIV/0!</v>
      </c>
      <c r="N844" t="e">
        <f>'ES Raw Data'!O847</f>
        <v>#DIV/0!</v>
      </c>
      <c r="O844" t="e">
        <f>'ES Raw Data'!P847</f>
        <v>#DIV/0!</v>
      </c>
      <c r="P844" t="e">
        <f>'ES Raw Data'!Q847</f>
        <v>#DIV/0!</v>
      </c>
      <c r="Q844" t="e">
        <f>'ES Raw Data'!R847</f>
        <v>#DIV/0!</v>
      </c>
      <c r="R844" t="e">
        <f>'ES Raw Data'!S847</f>
        <v>#DIV/0!</v>
      </c>
      <c r="S844" t="e">
        <f>'ES Raw Data'!T847</f>
        <v>#DIV/0!</v>
      </c>
      <c r="T844" t="e">
        <f>'ES Raw Data'!U847</f>
        <v>#DIV/0!</v>
      </c>
      <c r="U844" t="e">
        <f>'ES Raw Data'!V847</f>
        <v>#DIV/0!</v>
      </c>
      <c r="V844" t="e">
        <f>'ES Raw Data'!W847</f>
        <v>#DIV/0!</v>
      </c>
    </row>
    <row r="845" spans="1:22">
      <c r="A845">
        <f>'ES Data Entry'!D846</f>
        <v>0</v>
      </c>
      <c r="B845">
        <f>'ES Data Entry'!E846</f>
        <v>0</v>
      </c>
      <c r="C845">
        <f>'ES Data Entry'!F846</f>
        <v>0</v>
      </c>
      <c r="D845" s="180" t="e">
        <f>'ES Data Entry'!#REF!</f>
        <v>#REF!</v>
      </c>
      <c r="E845" t="str" cm="1">
        <f t="array" ref="E845">_xlfn.IFS('ES Data Entry'!G846=0,"Kindergarten",'ES Data Entry'!G846=1,"1st Grade",'ES Data Entry'!G846=2,"2nd Grade",'ES Data Entry'!G846=3,"3rd Grade",'ES Data Entry'!G846=4,"4th Grade",'ES Data Entry'!G846=5,"5th Grade")</f>
        <v>Kindergarten</v>
      </c>
      <c r="F845" t="e">
        <f>'ES Data Entry'!#REF!</f>
        <v>#REF!</v>
      </c>
      <c r="G845" t="e" cm="1">
        <f t="array" ref="G845">_xlfn.IFS('ES Data Entry'!L846=2, "Virtual", 'ES Data Entry'!L846=1, "In-person",'ES Data Entry'!L846=3, "Hybrid")</f>
        <v>#N/A</v>
      </c>
      <c r="H845" t="e" cm="1">
        <f t="array" ref="H845">_xlfn.IFS('ES Data Entry'!H846= 1, "American Indian/Alaskan Native", 'ES Data Entry'!H846= 2, "Asian", 'ES Data Entry'!H846= 3, "Native Hawaiian/Pacific Islander", 'ES Data Entry'!H846= 4, "Black/African American",'ES Data Entry'!H846= 5,  "White", 'ES Data Entry'!H846= 6, "Other", 'ES Data Entry'!H846= 7, "Two races or more", 'ES Data Entry'!H846= 8, "Unknown")</f>
        <v>#N/A</v>
      </c>
      <c r="I845" t="e" cm="1">
        <f t="array" ref="I845">_xlfn.IFS('ES Data Entry'!I846=1, "Hispanic/Latino", 'ES Data Entry'!I846=2, "Not Hispanic/Latino", 'ES Data Entry'!I846=3, "Other")</f>
        <v>#N/A</v>
      </c>
      <c r="J845" t="e" cm="1">
        <f t="array" ref="J845">_xlfn.IFS('ES Data Entry'!J846= 1, "Male", 'ES Data Entry'!J846= 2, "Female", 'ES Data Entry'!J846= 3, "Transgender Male", 'ES Data Entry'!J846= 4, "Transgender Female",'ES Data Entry'!J846= 5, "Non-binary", 'ES Data Entry'!J846= 6, "Other", 'ES Data Entry'!J846= 7, "Unknown")</f>
        <v>#N/A</v>
      </c>
      <c r="K845" s="180">
        <f>'ES Data Entry'!K846</f>
        <v>0</v>
      </c>
      <c r="L845" s="291" t="e">
        <f>'ES Data Entry'!#REF!</f>
        <v>#REF!</v>
      </c>
      <c r="M845" t="e">
        <f>'ES Raw Data'!N848</f>
        <v>#DIV/0!</v>
      </c>
      <c r="N845" t="e">
        <f>'ES Raw Data'!O848</f>
        <v>#DIV/0!</v>
      </c>
      <c r="O845" t="e">
        <f>'ES Raw Data'!P848</f>
        <v>#DIV/0!</v>
      </c>
      <c r="P845" t="e">
        <f>'ES Raw Data'!Q848</f>
        <v>#DIV/0!</v>
      </c>
      <c r="Q845" t="e">
        <f>'ES Raw Data'!R848</f>
        <v>#DIV/0!</v>
      </c>
      <c r="R845" t="e">
        <f>'ES Raw Data'!S848</f>
        <v>#DIV/0!</v>
      </c>
      <c r="S845" t="e">
        <f>'ES Raw Data'!T848</f>
        <v>#DIV/0!</v>
      </c>
      <c r="T845" t="e">
        <f>'ES Raw Data'!U848</f>
        <v>#DIV/0!</v>
      </c>
      <c r="U845" t="e">
        <f>'ES Raw Data'!V848</f>
        <v>#DIV/0!</v>
      </c>
      <c r="V845" t="e">
        <f>'ES Raw Data'!W848</f>
        <v>#DIV/0!</v>
      </c>
    </row>
    <row r="846" spans="1:22">
      <c r="A846">
        <f>'ES Data Entry'!D847</f>
        <v>0</v>
      </c>
      <c r="B846">
        <f>'ES Data Entry'!E847</f>
        <v>0</v>
      </c>
      <c r="C846">
        <f>'ES Data Entry'!F847</f>
        <v>0</v>
      </c>
      <c r="D846" s="180" t="e">
        <f>'ES Data Entry'!#REF!</f>
        <v>#REF!</v>
      </c>
      <c r="E846" t="str" cm="1">
        <f t="array" ref="E846">_xlfn.IFS('ES Data Entry'!G847=0,"Kindergarten",'ES Data Entry'!G847=1,"1st Grade",'ES Data Entry'!G847=2,"2nd Grade",'ES Data Entry'!G847=3,"3rd Grade",'ES Data Entry'!G847=4,"4th Grade",'ES Data Entry'!G847=5,"5th Grade")</f>
        <v>Kindergarten</v>
      </c>
      <c r="F846" t="e">
        <f>'ES Data Entry'!#REF!</f>
        <v>#REF!</v>
      </c>
      <c r="G846" t="e" cm="1">
        <f t="array" ref="G846">_xlfn.IFS('ES Data Entry'!L847=2, "Virtual", 'ES Data Entry'!L847=1, "In-person",'ES Data Entry'!L847=3, "Hybrid")</f>
        <v>#N/A</v>
      </c>
      <c r="H846" t="e" cm="1">
        <f t="array" ref="H846">_xlfn.IFS('ES Data Entry'!H847= 1, "American Indian/Alaskan Native", 'ES Data Entry'!H847= 2, "Asian", 'ES Data Entry'!H847= 3, "Native Hawaiian/Pacific Islander", 'ES Data Entry'!H847= 4, "Black/African American",'ES Data Entry'!H847= 5,  "White", 'ES Data Entry'!H847= 6, "Other", 'ES Data Entry'!H847= 7, "Two races or more", 'ES Data Entry'!H847= 8, "Unknown")</f>
        <v>#N/A</v>
      </c>
      <c r="I846" t="e" cm="1">
        <f t="array" ref="I846">_xlfn.IFS('ES Data Entry'!I847=1, "Hispanic/Latino", 'ES Data Entry'!I847=2, "Not Hispanic/Latino", 'ES Data Entry'!I847=3, "Other")</f>
        <v>#N/A</v>
      </c>
      <c r="J846" t="e" cm="1">
        <f t="array" ref="J846">_xlfn.IFS('ES Data Entry'!J847= 1, "Male", 'ES Data Entry'!J847= 2, "Female", 'ES Data Entry'!J847= 3, "Transgender Male", 'ES Data Entry'!J847= 4, "Transgender Female",'ES Data Entry'!J847= 5, "Non-binary", 'ES Data Entry'!J847= 6, "Other", 'ES Data Entry'!J847= 7, "Unknown")</f>
        <v>#N/A</v>
      </c>
      <c r="K846" s="180">
        <f>'ES Data Entry'!K847</f>
        <v>0</v>
      </c>
      <c r="L846" s="291" t="e">
        <f>'ES Data Entry'!#REF!</f>
        <v>#REF!</v>
      </c>
      <c r="M846" t="e">
        <f>'ES Raw Data'!N849</f>
        <v>#DIV/0!</v>
      </c>
      <c r="N846" t="e">
        <f>'ES Raw Data'!O849</f>
        <v>#DIV/0!</v>
      </c>
      <c r="O846" t="e">
        <f>'ES Raw Data'!P849</f>
        <v>#DIV/0!</v>
      </c>
      <c r="P846" t="e">
        <f>'ES Raw Data'!Q849</f>
        <v>#DIV/0!</v>
      </c>
      <c r="Q846" t="e">
        <f>'ES Raw Data'!R849</f>
        <v>#DIV/0!</v>
      </c>
      <c r="R846" t="e">
        <f>'ES Raw Data'!S849</f>
        <v>#DIV/0!</v>
      </c>
      <c r="S846" t="e">
        <f>'ES Raw Data'!T849</f>
        <v>#DIV/0!</v>
      </c>
      <c r="T846" t="e">
        <f>'ES Raw Data'!U849</f>
        <v>#DIV/0!</v>
      </c>
      <c r="U846" t="e">
        <f>'ES Raw Data'!V849</f>
        <v>#DIV/0!</v>
      </c>
      <c r="V846" t="e">
        <f>'ES Raw Data'!W849</f>
        <v>#DIV/0!</v>
      </c>
    </row>
    <row r="847" spans="1:22">
      <c r="A847">
        <f>'ES Data Entry'!D848</f>
        <v>0</v>
      </c>
      <c r="B847">
        <f>'ES Data Entry'!E848</f>
        <v>0</v>
      </c>
      <c r="C847">
        <f>'ES Data Entry'!F848</f>
        <v>0</v>
      </c>
      <c r="D847" s="180" t="e">
        <f>'ES Data Entry'!#REF!</f>
        <v>#REF!</v>
      </c>
      <c r="E847" t="str" cm="1">
        <f t="array" ref="E847">_xlfn.IFS('ES Data Entry'!G848=0,"Kindergarten",'ES Data Entry'!G848=1,"1st Grade",'ES Data Entry'!G848=2,"2nd Grade",'ES Data Entry'!G848=3,"3rd Grade",'ES Data Entry'!G848=4,"4th Grade",'ES Data Entry'!G848=5,"5th Grade")</f>
        <v>Kindergarten</v>
      </c>
      <c r="F847" t="e">
        <f>'ES Data Entry'!#REF!</f>
        <v>#REF!</v>
      </c>
      <c r="G847" t="e" cm="1">
        <f t="array" ref="G847">_xlfn.IFS('ES Data Entry'!L848=2, "Virtual", 'ES Data Entry'!L848=1, "In-person",'ES Data Entry'!L848=3, "Hybrid")</f>
        <v>#N/A</v>
      </c>
      <c r="H847" t="e" cm="1">
        <f t="array" ref="H847">_xlfn.IFS('ES Data Entry'!H848= 1, "American Indian/Alaskan Native", 'ES Data Entry'!H848= 2, "Asian", 'ES Data Entry'!H848= 3, "Native Hawaiian/Pacific Islander", 'ES Data Entry'!H848= 4, "Black/African American",'ES Data Entry'!H848= 5,  "White", 'ES Data Entry'!H848= 6, "Other", 'ES Data Entry'!H848= 7, "Two races or more", 'ES Data Entry'!H848= 8, "Unknown")</f>
        <v>#N/A</v>
      </c>
      <c r="I847" t="e" cm="1">
        <f t="array" ref="I847">_xlfn.IFS('ES Data Entry'!I848=1, "Hispanic/Latino", 'ES Data Entry'!I848=2, "Not Hispanic/Latino", 'ES Data Entry'!I848=3, "Other")</f>
        <v>#N/A</v>
      </c>
      <c r="J847" t="e" cm="1">
        <f t="array" ref="J847">_xlfn.IFS('ES Data Entry'!J848= 1, "Male", 'ES Data Entry'!J848= 2, "Female", 'ES Data Entry'!J848= 3, "Transgender Male", 'ES Data Entry'!J848= 4, "Transgender Female",'ES Data Entry'!J848= 5, "Non-binary", 'ES Data Entry'!J848= 6, "Other", 'ES Data Entry'!J848= 7, "Unknown")</f>
        <v>#N/A</v>
      </c>
      <c r="K847" s="180">
        <f>'ES Data Entry'!K848</f>
        <v>0</v>
      </c>
      <c r="L847" s="291" t="e">
        <f>'ES Data Entry'!#REF!</f>
        <v>#REF!</v>
      </c>
      <c r="M847" t="e">
        <f>'ES Raw Data'!N850</f>
        <v>#DIV/0!</v>
      </c>
      <c r="N847" t="e">
        <f>'ES Raw Data'!O850</f>
        <v>#DIV/0!</v>
      </c>
      <c r="O847" t="e">
        <f>'ES Raw Data'!P850</f>
        <v>#DIV/0!</v>
      </c>
      <c r="P847" t="e">
        <f>'ES Raw Data'!Q850</f>
        <v>#DIV/0!</v>
      </c>
      <c r="Q847" t="e">
        <f>'ES Raw Data'!R850</f>
        <v>#DIV/0!</v>
      </c>
      <c r="R847" t="e">
        <f>'ES Raw Data'!S850</f>
        <v>#DIV/0!</v>
      </c>
      <c r="S847" t="e">
        <f>'ES Raw Data'!T850</f>
        <v>#DIV/0!</v>
      </c>
      <c r="T847" t="e">
        <f>'ES Raw Data'!U850</f>
        <v>#DIV/0!</v>
      </c>
      <c r="U847" t="e">
        <f>'ES Raw Data'!V850</f>
        <v>#DIV/0!</v>
      </c>
      <c r="V847" t="e">
        <f>'ES Raw Data'!W850</f>
        <v>#DIV/0!</v>
      </c>
    </row>
    <row r="848" spans="1:22">
      <c r="A848">
        <f>'ES Data Entry'!D849</f>
        <v>0</v>
      </c>
      <c r="B848">
        <f>'ES Data Entry'!E849</f>
        <v>0</v>
      </c>
      <c r="C848">
        <f>'ES Data Entry'!F849</f>
        <v>0</v>
      </c>
      <c r="D848" s="180" t="e">
        <f>'ES Data Entry'!#REF!</f>
        <v>#REF!</v>
      </c>
      <c r="E848" t="str" cm="1">
        <f t="array" ref="E848">_xlfn.IFS('ES Data Entry'!G849=0,"Kindergarten",'ES Data Entry'!G849=1,"1st Grade",'ES Data Entry'!G849=2,"2nd Grade",'ES Data Entry'!G849=3,"3rd Grade",'ES Data Entry'!G849=4,"4th Grade",'ES Data Entry'!G849=5,"5th Grade")</f>
        <v>Kindergarten</v>
      </c>
      <c r="F848" t="e">
        <f>'ES Data Entry'!#REF!</f>
        <v>#REF!</v>
      </c>
      <c r="G848" t="e" cm="1">
        <f t="array" ref="G848">_xlfn.IFS('ES Data Entry'!L849=2, "Virtual", 'ES Data Entry'!L849=1, "In-person",'ES Data Entry'!L849=3, "Hybrid")</f>
        <v>#N/A</v>
      </c>
      <c r="H848" t="e" cm="1">
        <f t="array" ref="H848">_xlfn.IFS('ES Data Entry'!H849= 1, "American Indian/Alaskan Native", 'ES Data Entry'!H849= 2, "Asian", 'ES Data Entry'!H849= 3, "Native Hawaiian/Pacific Islander", 'ES Data Entry'!H849= 4, "Black/African American",'ES Data Entry'!H849= 5,  "White", 'ES Data Entry'!H849= 6, "Other", 'ES Data Entry'!H849= 7, "Two races or more", 'ES Data Entry'!H849= 8, "Unknown")</f>
        <v>#N/A</v>
      </c>
      <c r="I848" t="e" cm="1">
        <f t="array" ref="I848">_xlfn.IFS('ES Data Entry'!I849=1, "Hispanic/Latino", 'ES Data Entry'!I849=2, "Not Hispanic/Latino", 'ES Data Entry'!I849=3, "Other")</f>
        <v>#N/A</v>
      </c>
      <c r="J848" t="e" cm="1">
        <f t="array" ref="J848">_xlfn.IFS('ES Data Entry'!J849= 1, "Male", 'ES Data Entry'!J849= 2, "Female", 'ES Data Entry'!J849= 3, "Transgender Male", 'ES Data Entry'!J849= 4, "Transgender Female",'ES Data Entry'!J849= 5, "Non-binary", 'ES Data Entry'!J849= 6, "Other", 'ES Data Entry'!J849= 7, "Unknown")</f>
        <v>#N/A</v>
      </c>
      <c r="K848" s="180">
        <f>'ES Data Entry'!K849</f>
        <v>0</v>
      </c>
      <c r="L848" s="291" t="e">
        <f>'ES Data Entry'!#REF!</f>
        <v>#REF!</v>
      </c>
      <c r="M848" t="e">
        <f>'ES Raw Data'!N851</f>
        <v>#DIV/0!</v>
      </c>
      <c r="N848" t="e">
        <f>'ES Raw Data'!O851</f>
        <v>#DIV/0!</v>
      </c>
      <c r="O848" t="e">
        <f>'ES Raw Data'!P851</f>
        <v>#DIV/0!</v>
      </c>
      <c r="P848" t="e">
        <f>'ES Raw Data'!Q851</f>
        <v>#DIV/0!</v>
      </c>
      <c r="Q848" t="e">
        <f>'ES Raw Data'!R851</f>
        <v>#DIV/0!</v>
      </c>
      <c r="R848" t="e">
        <f>'ES Raw Data'!S851</f>
        <v>#DIV/0!</v>
      </c>
      <c r="S848" t="e">
        <f>'ES Raw Data'!T851</f>
        <v>#DIV/0!</v>
      </c>
      <c r="T848" t="e">
        <f>'ES Raw Data'!U851</f>
        <v>#DIV/0!</v>
      </c>
      <c r="U848" t="e">
        <f>'ES Raw Data'!V851</f>
        <v>#DIV/0!</v>
      </c>
      <c r="V848" t="e">
        <f>'ES Raw Data'!W851</f>
        <v>#DIV/0!</v>
      </c>
    </row>
    <row r="849" spans="1:22">
      <c r="A849">
        <f>'ES Data Entry'!D850</f>
        <v>0</v>
      </c>
      <c r="B849">
        <f>'ES Data Entry'!E850</f>
        <v>0</v>
      </c>
      <c r="C849">
        <f>'ES Data Entry'!F850</f>
        <v>0</v>
      </c>
      <c r="D849" s="180" t="e">
        <f>'ES Data Entry'!#REF!</f>
        <v>#REF!</v>
      </c>
      <c r="E849" t="str" cm="1">
        <f t="array" ref="E849">_xlfn.IFS('ES Data Entry'!G850=0,"Kindergarten",'ES Data Entry'!G850=1,"1st Grade",'ES Data Entry'!G850=2,"2nd Grade",'ES Data Entry'!G850=3,"3rd Grade",'ES Data Entry'!G850=4,"4th Grade",'ES Data Entry'!G850=5,"5th Grade")</f>
        <v>Kindergarten</v>
      </c>
      <c r="F849" t="e">
        <f>'ES Data Entry'!#REF!</f>
        <v>#REF!</v>
      </c>
      <c r="G849" t="e" cm="1">
        <f t="array" ref="G849">_xlfn.IFS('ES Data Entry'!L850=2, "Virtual", 'ES Data Entry'!L850=1, "In-person",'ES Data Entry'!L850=3, "Hybrid")</f>
        <v>#N/A</v>
      </c>
      <c r="H849" t="e" cm="1">
        <f t="array" ref="H849">_xlfn.IFS('ES Data Entry'!H850= 1, "American Indian/Alaskan Native", 'ES Data Entry'!H850= 2, "Asian", 'ES Data Entry'!H850= 3, "Native Hawaiian/Pacific Islander", 'ES Data Entry'!H850= 4, "Black/African American",'ES Data Entry'!H850= 5,  "White", 'ES Data Entry'!H850= 6, "Other", 'ES Data Entry'!H850= 7, "Two races or more", 'ES Data Entry'!H850= 8, "Unknown")</f>
        <v>#N/A</v>
      </c>
      <c r="I849" t="e" cm="1">
        <f t="array" ref="I849">_xlfn.IFS('ES Data Entry'!I850=1, "Hispanic/Latino", 'ES Data Entry'!I850=2, "Not Hispanic/Latino", 'ES Data Entry'!I850=3, "Other")</f>
        <v>#N/A</v>
      </c>
      <c r="J849" t="e" cm="1">
        <f t="array" ref="J849">_xlfn.IFS('ES Data Entry'!J850= 1, "Male", 'ES Data Entry'!J850= 2, "Female", 'ES Data Entry'!J850= 3, "Transgender Male", 'ES Data Entry'!J850= 4, "Transgender Female",'ES Data Entry'!J850= 5, "Non-binary", 'ES Data Entry'!J850= 6, "Other", 'ES Data Entry'!J850= 7, "Unknown")</f>
        <v>#N/A</v>
      </c>
      <c r="K849" s="180">
        <f>'ES Data Entry'!K850</f>
        <v>0</v>
      </c>
      <c r="L849" s="291" t="e">
        <f>'ES Data Entry'!#REF!</f>
        <v>#REF!</v>
      </c>
      <c r="M849" t="e">
        <f>'ES Raw Data'!N852</f>
        <v>#DIV/0!</v>
      </c>
      <c r="N849" t="e">
        <f>'ES Raw Data'!O852</f>
        <v>#DIV/0!</v>
      </c>
      <c r="O849" t="e">
        <f>'ES Raw Data'!P852</f>
        <v>#DIV/0!</v>
      </c>
      <c r="P849" t="e">
        <f>'ES Raw Data'!Q852</f>
        <v>#DIV/0!</v>
      </c>
      <c r="Q849" t="e">
        <f>'ES Raw Data'!R852</f>
        <v>#DIV/0!</v>
      </c>
      <c r="R849" t="e">
        <f>'ES Raw Data'!S852</f>
        <v>#DIV/0!</v>
      </c>
      <c r="S849" t="e">
        <f>'ES Raw Data'!T852</f>
        <v>#DIV/0!</v>
      </c>
      <c r="T849" t="e">
        <f>'ES Raw Data'!U852</f>
        <v>#DIV/0!</v>
      </c>
      <c r="U849" t="e">
        <f>'ES Raw Data'!V852</f>
        <v>#DIV/0!</v>
      </c>
      <c r="V849" t="e">
        <f>'ES Raw Data'!W852</f>
        <v>#DIV/0!</v>
      </c>
    </row>
    <row r="850" spans="1:22">
      <c r="A850">
        <f>'ES Data Entry'!D851</f>
        <v>0</v>
      </c>
      <c r="B850">
        <f>'ES Data Entry'!E851</f>
        <v>0</v>
      </c>
      <c r="C850">
        <f>'ES Data Entry'!F851</f>
        <v>0</v>
      </c>
      <c r="D850" s="180" t="e">
        <f>'ES Data Entry'!#REF!</f>
        <v>#REF!</v>
      </c>
      <c r="E850" t="str" cm="1">
        <f t="array" ref="E850">_xlfn.IFS('ES Data Entry'!G851=0,"Kindergarten",'ES Data Entry'!G851=1,"1st Grade",'ES Data Entry'!G851=2,"2nd Grade",'ES Data Entry'!G851=3,"3rd Grade",'ES Data Entry'!G851=4,"4th Grade",'ES Data Entry'!G851=5,"5th Grade")</f>
        <v>Kindergarten</v>
      </c>
      <c r="F850" t="e">
        <f>'ES Data Entry'!#REF!</f>
        <v>#REF!</v>
      </c>
      <c r="G850" t="e" cm="1">
        <f t="array" ref="G850">_xlfn.IFS('ES Data Entry'!L851=2, "Virtual", 'ES Data Entry'!L851=1, "In-person",'ES Data Entry'!L851=3, "Hybrid")</f>
        <v>#N/A</v>
      </c>
      <c r="H850" t="e" cm="1">
        <f t="array" ref="H850">_xlfn.IFS('ES Data Entry'!H851= 1, "American Indian/Alaskan Native", 'ES Data Entry'!H851= 2, "Asian", 'ES Data Entry'!H851= 3, "Native Hawaiian/Pacific Islander", 'ES Data Entry'!H851= 4, "Black/African American",'ES Data Entry'!H851= 5,  "White", 'ES Data Entry'!H851= 6, "Other", 'ES Data Entry'!H851= 7, "Two races or more", 'ES Data Entry'!H851= 8, "Unknown")</f>
        <v>#N/A</v>
      </c>
      <c r="I850" t="e" cm="1">
        <f t="array" ref="I850">_xlfn.IFS('ES Data Entry'!I851=1, "Hispanic/Latino", 'ES Data Entry'!I851=2, "Not Hispanic/Latino", 'ES Data Entry'!I851=3, "Other")</f>
        <v>#N/A</v>
      </c>
      <c r="J850" t="e" cm="1">
        <f t="array" ref="J850">_xlfn.IFS('ES Data Entry'!J851= 1, "Male", 'ES Data Entry'!J851= 2, "Female", 'ES Data Entry'!J851= 3, "Transgender Male", 'ES Data Entry'!J851= 4, "Transgender Female",'ES Data Entry'!J851= 5, "Non-binary", 'ES Data Entry'!J851= 6, "Other", 'ES Data Entry'!J851= 7, "Unknown")</f>
        <v>#N/A</v>
      </c>
      <c r="K850" s="180">
        <f>'ES Data Entry'!K851</f>
        <v>0</v>
      </c>
      <c r="L850" s="291" t="e">
        <f>'ES Data Entry'!#REF!</f>
        <v>#REF!</v>
      </c>
      <c r="M850" t="e">
        <f>'ES Raw Data'!N853</f>
        <v>#DIV/0!</v>
      </c>
      <c r="N850" t="e">
        <f>'ES Raw Data'!O853</f>
        <v>#DIV/0!</v>
      </c>
      <c r="O850" t="e">
        <f>'ES Raw Data'!P853</f>
        <v>#DIV/0!</v>
      </c>
      <c r="P850" t="e">
        <f>'ES Raw Data'!Q853</f>
        <v>#DIV/0!</v>
      </c>
      <c r="Q850" t="e">
        <f>'ES Raw Data'!R853</f>
        <v>#DIV/0!</v>
      </c>
      <c r="R850" t="e">
        <f>'ES Raw Data'!S853</f>
        <v>#DIV/0!</v>
      </c>
      <c r="S850" t="e">
        <f>'ES Raw Data'!T853</f>
        <v>#DIV/0!</v>
      </c>
      <c r="T850" t="e">
        <f>'ES Raw Data'!U853</f>
        <v>#DIV/0!</v>
      </c>
      <c r="U850" t="e">
        <f>'ES Raw Data'!V853</f>
        <v>#DIV/0!</v>
      </c>
      <c r="V850" t="e">
        <f>'ES Raw Data'!W853</f>
        <v>#DIV/0!</v>
      </c>
    </row>
    <row r="851" spans="1:22">
      <c r="A851">
        <f>'ES Data Entry'!D852</f>
        <v>0</v>
      </c>
      <c r="B851">
        <f>'ES Data Entry'!E852</f>
        <v>0</v>
      </c>
      <c r="C851">
        <f>'ES Data Entry'!F852</f>
        <v>0</v>
      </c>
      <c r="D851" s="180" t="e">
        <f>'ES Data Entry'!#REF!</f>
        <v>#REF!</v>
      </c>
      <c r="E851" t="str" cm="1">
        <f t="array" ref="E851">_xlfn.IFS('ES Data Entry'!G852=0,"Kindergarten",'ES Data Entry'!G852=1,"1st Grade",'ES Data Entry'!G852=2,"2nd Grade",'ES Data Entry'!G852=3,"3rd Grade",'ES Data Entry'!G852=4,"4th Grade",'ES Data Entry'!G852=5,"5th Grade")</f>
        <v>Kindergarten</v>
      </c>
      <c r="F851" t="e">
        <f>'ES Data Entry'!#REF!</f>
        <v>#REF!</v>
      </c>
      <c r="G851" t="e" cm="1">
        <f t="array" ref="G851">_xlfn.IFS('ES Data Entry'!L852=2, "Virtual", 'ES Data Entry'!L852=1, "In-person",'ES Data Entry'!L852=3, "Hybrid")</f>
        <v>#N/A</v>
      </c>
      <c r="H851" t="e" cm="1">
        <f t="array" ref="H851">_xlfn.IFS('ES Data Entry'!H852= 1, "American Indian/Alaskan Native", 'ES Data Entry'!H852= 2, "Asian", 'ES Data Entry'!H852= 3, "Native Hawaiian/Pacific Islander", 'ES Data Entry'!H852= 4, "Black/African American",'ES Data Entry'!H852= 5,  "White", 'ES Data Entry'!H852= 6, "Other", 'ES Data Entry'!H852= 7, "Two races or more", 'ES Data Entry'!H852= 8, "Unknown")</f>
        <v>#N/A</v>
      </c>
      <c r="I851" t="e" cm="1">
        <f t="array" ref="I851">_xlfn.IFS('ES Data Entry'!I852=1, "Hispanic/Latino", 'ES Data Entry'!I852=2, "Not Hispanic/Latino", 'ES Data Entry'!I852=3, "Other")</f>
        <v>#N/A</v>
      </c>
      <c r="J851" t="e" cm="1">
        <f t="array" ref="J851">_xlfn.IFS('ES Data Entry'!J852= 1, "Male", 'ES Data Entry'!J852= 2, "Female", 'ES Data Entry'!J852= 3, "Transgender Male", 'ES Data Entry'!J852= 4, "Transgender Female",'ES Data Entry'!J852= 5, "Non-binary", 'ES Data Entry'!J852= 6, "Other", 'ES Data Entry'!J852= 7, "Unknown")</f>
        <v>#N/A</v>
      </c>
      <c r="K851" s="180">
        <f>'ES Data Entry'!K852</f>
        <v>0</v>
      </c>
      <c r="L851" s="291" t="e">
        <f>'ES Data Entry'!#REF!</f>
        <v>#REF!</v>
      </c>
      <c r="M851" t="e">
        <f>'ES Raw Data'!N854</f>
        <v>#DIV/0!</v>
      </c>
      <c r="N851" t="e">
        <f>'ES Raw Data'!O854</f>
        <v>#DIV/0!</v>
      </c>
      <c r="O851" t="e">
        <f>'ES Raw Data'!P854</f>
        <v>#DIV/0!</v>
      </c>
      <c r="P851" t="e">
        <f>'ES Raw Data'!Q854</f>
        <v>#DIV/0!</v>
      </c>
      <c r="Q851" t="e">
        <f>'ES Raw Data'!R854</f>
        <v>#DIV/0!</v>
      </c>
      <c r="R851" t="e">
        <f>'ES Raw Data'!S854</f>
        <v>#DIV/0!</v>
      </c>
      <c r="S851" t="e">
        <f>'ES Raw Data'!T854</f>
        <v>#DIV/0!</v>
      </c>
      <c r="T851" t="e">
        <f>'ES Raw Data'!U854</f>
        <v>#DIV/0!</v>
      </c>
      <c r="U851" t="e">
        <f>'ES Raw Data'!V854</f>
        <v>#DIV/0!</v>
      </c>
      <c r="V851" t="e">
        <f>'ES Raw Data'!W854</f>
        <v>#DIV/0!</v>
      </c>
    </row>
    <row r="852" spans="1:22">
      <c r="A852">
        <f>'ES Data Entry'!D853</f>
        <v>0</v>
      </c>
      <c r="B852">
        <f>'ES Data Entry'!E853</f>
        <v>0</v>
      </c>
      <c r="C852">
        <f>'ES Data Entry'!F853</f>
        <v>0</v>
      </c>
      <c r="D852" s="180" t="e">
        <f>'ES Data Entry'!#REF!</f>
        <v>#REF!</v>
      </c>
      <c r="E852" t="str" cm="1">
        <f t="array" ref="E852">_xlfn.IFS('ES Data Entry'!G853=0,"Kindergarten",'ES Data Entry'!G853=1,"1st Grade",'ES Data Entry'!G853=2,"2nd Grade",'ES Data Entry'!G853=3,"3rd Grade",'ES Data Entry'!G853=4,"4th Grade",'ES Data Entry'!G853=5,"5th Grade")</f>
        <v>Kindergarten</v>
      </c>
      <c r="F852" t="e">
        <f>'ES Data Entry'!#REF!</f>
        <v>#REF!</v>
      </c>
      <c r="G852" t="e" cm="1">
        <f t="array" ref="G852">_xlfn.IFS('ES Data Entry'!L853=2, "Virtual", 'ES Data Entry'!L853=1, "In-person",'ES Data Entry'!L853=3, "Hybrid")</f>
        <v>#N/A</v>
      </c>
      <c r="H852" t="e" cm="1">
        <f t="array" ref="H852">_xlfn.IFS('ES Data Entry'!H853= 1, "American Indian/Alaskan Native", 'ES Data Entry'!H853= 2, "Asian", 'ES Data Entry'!H853= 3, "Native Hawaiian/Pacific Islander", 'ES Data Entry'!H853= 4, "Black/African American",'ES Data Entry'!H853= 5,  "White", 'ES Data Entry'!H853= 6, "Other", 'ES Data Entry'!H853= 7, "Two races or more", 'ES Data Entry'!H853= 8, "Unknown")</f>
        <v>#N/A</v>
      </c>
      <c r="I852" t="e" cm="1">
        <f t="array" ref="I852">_xlfn.IFS('ES Data Entry'!I853=1, "Hispanic/Latino", 'ES Data Entry'!I853=2, "Not Hispanic/Latino", 'ES Data Entry'!I853=3, "Other")</f>
        <v>#N/A</v>
      </c>
      <c r="J852" t="e" cm="1">
        <f t="array" ref="J852">_xlfn.IFS('ES Data Entry'!J853= 1, "Male", 'ES Data Entry'!J853= 2, "Female", 'ES Data Entry'!J853= 3, "Transgender Male", 'ES Data Entry'!J853= 4, "Transgender Female",'ES Data Entry'!J853= 5, "Non-binary", 'ES Data Entry'!J853= 6, "Other", 'ES Data Entry'!J853= 7, "Unknown")</f>
        <v>#N/A</v>
      </c>
      <c r="K852" s="180">
        <f>'ES Data Entry'!K853</f>
        <v>0</v>
      </c>
      <c r="L852" s="291" t="e">
        <f>'ES Data Entry'!#REF!</f>
        <v>#REF!</v>
      </c>
      <c r="M852" t="e">
        <f>'ES Raw Data'!N855</f>
        <v>#DIV/0!</v>
      </c>
      <c r="N852" t="e">
        <f>'ES Raw Data'!O855</f>
        <v>#DIV/0!</v>
      </c>
      <c r="O852" t="e">
        <f>'ES Raw Data'!P855</f>
        <v>#DIV/0!</v>
      </c>
      <c r="P852" t="e">
        <f>'ES Raw Data'!Q855</f>
        <v>#DIV/0!</v>
      </c>
      <c r="Q852" t="e">
        <f>'ES Raw Data'!R855</f>
        <v>#DIV/0!</v>
      </c>
      <c r="R852" t="e">
        <f>'ES Raw Data'!S855</f>
        <v>#DIV/0!</v>
      </c>
      <c r="S852" t="e">
        <f>'ES Raw Data'!T855</f>
        <v>#DIV/0!</v>
      </c>
      <c r="T852" t="e">
        <f>'ES Raw Data'!U855</f>
        <v>#DIV/0!</v>
      </c>
      <c r="U852" t="e">
        <f>'ES Raw Data'!V855</f>
        <v>#DIV/0!</v>
      </c>
      <c r="V852" t="e">
        <f>'ES Raw Data'!W855</f>
        <v>#DIV/0!</v>
      </c>
    </row>
    <row r="853" spans="1:22">
      <c r="A853">
        <f>'ES Data Entry'!D854</f>
        <v>0</v>
      </c>
      <c r="B853">
        <f>'ES Data Entry'!E854</f>
        <v>0</v>
      </c>
      <c r="C853">
        <f>'ES Data Entry'!F854</f>
        <v>0</v>
      </c>
      <c r="D853" s="180" t="e">
        <f>'ES Data Entry'!#REF!</f>
        <v>#REF!</v>
      </c>
      <c r="E853" t="str" cm="1">
        <f t="array" ref="E853">_xlfn.IFS('ES Data Entry'!G854=0,"Kindergarten",'ES Data Entry'!G854=1,"1st Grade",'ES Data Entry'!G854=2,"2nd Grade",'ES Data Entry'!G854=3,"3rd Grade",'ES Data Entry'!G854=4,"4th Grade",'ES Data Entry'!G854=5,"5th Grade")</f>
        <v>Kindergarten</v>
      </c>
      <c r="F853" t="e">
        <f>'ES Data Entry'!#REF!</f>
        <v>#REF!</v>
      </c>
      <c r="G853" t="e" cm="1">
        <f t="array" ref="G853">_xlfn.IFS('ES Data Entry'!L854=2, "Virtual", 'ES Data Entry'!L854=1, "In-person",'ES Data Entry'!L854=3, "Hybrid")</f>
        <v>#N/A</v>
      </c>
      <c r="H853" t="e" cm="1">
        <f t="array" ref="H853">_xlfn.IFS('ES Data Entry'!H854= 1, "American Indian/Alaskan Native", 'ES Data Entry'!H854= 2, "Asian", 'ES Data Entry'!H854= 3, "Native Hawaiian/Pacific Islander", 'ES Data Entry'!H854= 4, "Black/African American",'ES Data Entry'!H854= 5,  "White", 'ES Data Entry'!H854= 6, "Other", 'ES Data Entry'!H854= 7, "Two races or more", 'ES Data Entry'!H854= 8, "Unknown")</f>
        <v>#N/A</v>
      </c>
      <c r="I853" t="e" cm="1">
        <f t="array" ref="I853">_xlfn.IFS('ES Data Entry'!I854=1, "Hispanic/Latino", 'ES Data Entry'!I854=2, "Not Hispanic/Latino", 'ES Data Entry'!I854=3, "Other")</f>
        <v>#N/A</v>
      </c>
      <c r="J853" t="e" cm="1">
        <f t="array" ref="J853">_xlfn.IFS('ES Data Entry'!J854= 1, "Male", 'ES Data Entry'!J854= 2, "Female", 'ES Data Entry'!J854= 3, "Transgender Male", 'ES Data Entry'!J854= 4, "Transgender Female",'ES Data Entry'!J854= 5, "Non-binary", 'ES Data Entry'!J854= 6, "Other", 'ES Data Entry'!J854= 7, "Unknown")</f>
        <v>#N/A</v>
      </c>
      <c r="K853" s="180">
        <f>'ES Data Entry'!K854</f>
        <v>0</v>
      </c>
      <c r="L853" s="291" t="e">
        <f>'ES Data Entry'!#REF!</f>
        <v>#REF!</v>
      </c>
      <c r="M853" t="e">
        <f>'ES Raw Data'!N856</f>
        <v>#DIV/0!</v>
      </c>
      <c r="N853" t="e">
        <f>'ES Raw Data'!O856</f>
        <v>#DIV/0!</v>
      </c>
      <c r="O853" t="e">
        <f>'ES Raw Data'!P856</f>
        <v>#DIV/0!</v>
      </c>
      <c r="P853" t="e">
        <f>'ES Raw Data'!Q856</f>
        <v>#DIV/0!</v>
      </c>
      <c r="Q853" t="e">
        <f>'ES Raw Data'!R856</f>
        <v>#DIV/0!</v>
      </c>
      <c r="R853" t="e">
        <f>'ES Raw Data'!S856</f>
        <v>#DIV/0!</v>
      </c>
      <c r="S853" t="e">
        <f>'ES Raw Data'!T856</f>
        <v>#DIV/0!</v>
      </c>
      <c r="T853" t="e">
        <f>'ES Raw Data'!U856</f>
        <v>#DIV/0!</v>
      </c>
      <c r="U853" t="e">
        <f>'ES Raw Data'!V856</f>
        <v>#DIV/0!</v>
      </c>
      <c r="V853" t="e">
        <f>'ES Raw Data'!W856</f>
        <v>#DIV/0!</v>
      </c>
    </row>
    <row r="854" spans="1:22">
      <c r="A854">
        <f>'ES Data Entry'!D855</f>
        <v>0</v>
      </c>
      <c r="B854">
        <f>'ES Data Entry'!E855</f>
        <v>0</v>
      </c>
      <c r="C854">
        <f>'ES Data Entry'!F855</f>
        <v>0</v>
      </c>
      <c r="D854" s="180" t="e">
        <f>'ES Data Entry'!#REF!</f>
        <v>#REF!</v>
      </c>
      <c r="E854" t="str" cm="1">
        <f t="array" ref="E854">_xlfn.IFS('ES Data Entry'!G855=0,"Kindergarten",'ES Data Entry'!G855=1,"1st Grade",'ES Data Entry'!G855=2,"2nd Grade",'ES Data Entry'!G855=3,"3rd Grade",'ES Data Entry'!G855=4,"4th Grade",'ES Data Entry'!G855=5,"5th Grade")</f>
        <v>Kindergarten</v>
      </c>
      <c r="F854" t="e">
        <f>'ES Data Entry'!#REF!</f>
        <v>#REF!</v>
      </c>
      <c r="G854" t="e" cm="1">
        <f t="array" ref="G854">_xlfn.IFS('ES Data Entry'!L855=2, "Virtual", 'ES Data Entry'!L855=1, "In-person",'ES Data Entry'!L855=3, "Hybrid")</f>
        <v>#N/A</v>
      </c>
      <c r="H854" t="e" cm="1">
        <f t="array" ref="H854">_xlfn.IFS('ES Data Entry'!H855= 1, "American Indian/Alaskan Native", 'ES Data Entry'!H855= 2, "Asian", 'ES Data Entry'!H855= 3, "Native Hawaiian/Pacific Islander", 'ES Data Entry'!H855= 4, "Black/African American",'ES Data Entry'!H855= 5,  "White", 'ES Data Entry'!H855= 6, "Other", 'ES Data Entry'!H855= 7, "Two races or more", 'ES Data Entry'!H855= 8, "Unknown")</f>
        <v>#N/A</v>
      </c>
      <c r="I854" t="e" cm="1">
        <f t="array" ref="I854">_xlfn.IFS('ES Data Entry'!I855=1, "Hispanic/Latino", 'ES Data Entry'!I855=2, "Not Hispanic/Latino", 'ES Data Entry'!I855=3, "Other")</f>
        <v>#N/A</v>
      </c>
      <c r="J854" t="e" cm="1">
        <f t="array" ref="J854">_xlfn.IFS('ES Data Entry'!J855= 1, "Male", 'ES Data Entry'!J855= 2, "Female", 'ES Data Entry'!J855= 3, "Transgender Male", 'ES Data Entry'!J855= 4, "Transgender Female",'ES Data Entry'!J855= 5, "Non-binary", 'ES Data Entry'!J855= 6, "Other", 'ES Data Entry'!J855= 7, "Unknown")</f>
        <v>#N/A</v>
      </c>
      <c r="K854" s="180">
        <f>'ES Data Entry'!K855</f>
        <v>0</v>
      </c>
      <c r="L854" s="291" t="e">
        <f>'ES Data Entry'!#REF!</f>
        <v>#REF!</v>
      </c>
      <c r="M854" t="e">
        <f>'ES Raw Data'!N857</f>
        <v>#DIV/0!</v>
      </c>
      <c r="N854" t="e">
        <f>'ES Raw Data'!O857</f>
        <v>#DIV/0!</v>
      </c>
      <c r="O854" t="e">
        <f>'ES Raw Data'!P857</f>
        <v>#DIV/0!</v>
      </c>
      <c r="P854" t="e">
        <f>'ES Raw Data'!Q857</f>
        <v>#DIV/0!</v>
      </c>
      <c r="Q854" t="e">
        <f>'ES Raw Data'!R857</f>
        <v>#DIV/0!</v>
      </c>
      <c r="R854" t="e">
        <f>'ES Raw Data'!S857</f>
        <v>#DIV/0!</v>
      </c>
      <c r="S854" t="e">
        <f>'ES Raw Data'!T857</f>
        <v>#DIV/0!</v>
      </c>
      <c r="T854" t="e">
        <f>'ES Raw Data'!U857</f>
        <v>#DIV/0!</v>
      </c>
      <c r="U854" t="e">
        <f>'ES Raw Data'!V857</f>
        <v>#DIV/0!</v>
      </c>
      <c r="V854" t="e">
        <f>'ES Raw Data'!W857</f>
        <v>#DIV/0!</v>
      </c>
    </row>
    <row r="855" spans="1:22">
      <c r="A855">
        <f>'ES Data Entry'!D856</f>
        <v>0</v>
      </c>
      <c r="B855">
        <f>'ES Data Entry'!E856</f>
        <v>0</v>
      </c>
      <c r="C855">
        <f>'ES Data Entry'!F856</f>
        <v>0</v>
      </c>
      <c r="D855" s="180" t="e">
        <f>'ES Data Entry'!#REF!</f>
        <v>#REF!</v>
      </c>
      <c r="E855" t="str" cm="1">
        <f t="array" ref="E855">_xlfn.IFS('ES Data Entry'!G856=0,"Kindergarten",'ES Data Entry'!G856=1,"1st Grade",'ES Data Entry'!G856=2,"2nd Grade",'ES Data Entry'!G856=3,"3rd Grade",'ES Data Entry'!G856=4,"4th Grade",'ES Data Entry'!G856=5,"5th Grade")</f>
        <v>Kindergarten</v>
      </c>
      <c r="F855" t="e">
        <f>'ES Data Entry'!#REF!</f>
        <v>#REF!</v>
      </c>
      <c r="G855" t="e" cm="1">
        <f t="array" ref="G855">_xlfn.IFS('ES Data Entry'!L856=2, "Virtual", 'ES Data Entry'!L856=1, "In-person",'ES Data Entry'!L856=3, "Hybrid")</f>
        <v>#N/A</v>
      </c>
      <c r="H855" t="e" cm="1">
        <f t="array" ref="H855">_xlfn.IFS('ES Data Entry'!H856= 1, "American Indian/Alaskan Native", 'ES Data Entry'!H856= 2, "Asian", 'ES Data Entry'!H856= 3, "Native Hawaiian/Pacific Islander", 'ES Data Entry'!H856= 4, "Black/African American",'ES Data Entry'!H856= 5,  "White", 'ES Data Entry'!H856= 6, "Other", 'ES Data Entry'!H856= 7, "Two races or more", 'ES Data Entry'!H856= 8, "Unknown")</f>
        <v>#N/A</v>
      </c>
      <c r="I855" t="e" cm="1">
        <f t="array" ref="I855">_xlfn.IFS('ES Data Entry'!I856=1, "Hispanic/Latino", 'ES Data Entry'!I856=2, "Not Hispanic/Latino", 'ES Data Entry'!I856=3, "Other")</f>
        <v>#N/A</v>
      </c>
      <c r="J855" t="e" cm="1">
        <f t="array" ref="J855">_xlfn.IFS('ES Data Entry'!J856= 1, "Male", 'ES Data Entry'!J856= 2, "Female", 'ES Data Entry'!J856= 3, "Transgender Male", 'ES Data Entry'!J856= 4, "Transgender Female",'ES Data Entry'!J856= 5, "Non-binary", 'ES Data Entry'!J856= 6, "Other", 'ES Data Entry'!J856= 7, "Unknown")</f>
        <v>#N/A</v>
      </c>
      <c r="K855" s="180">
        <f>'ES Data Entry'!K856</f>
        <v>0</v>
      </c>
      <c r="L855" s="291" t="e">
        <f>'ES Data Entry'!#REF!</f>
        <v>#REF!</v>
      </c>
      <c r="M855" t="e">
        <f>'ES Raw Data'!N858</f>
        <v>#DIV/0!</v>
      </c>
      <c r="N855" t="e">
        <f>'ES Raw Data'!O858</f>
        <v>#DIV/0!</v>
      </c>
      <c r="O855" t="e">
        <f>'ES Raw Data'!P858</f>
        <v>#DIV/0!</v>
      </c>
      <c r="P855" t="e">
        <f>'ES Raw Data'!Q858</f>
        <v>#DIV/0!</v>
      </c>
      <c r="Q855" t="e">
        <f>'ES Raw Data'!R858</f>
        <v>#DIV/0!</v>
      </c>
      <c r="R855" t="e">
        <f>'ES Raw Data'!S858</f>
        <v>#DIV/0!</v>
      </c>
      <c r="S855" t="e">
        <f>'ES Raw Data'!T858</f>
        <v>#DIV/0!</v>
      </c>
      <c r="T855" t="e">
        <f>'ES Raw Data'!U858</f>
        <v>#DIV/0!</v>
      </c>
      <c r="U855" t="e">
        <f>'ES Raw Data'!V858</f>
        <v>#DIV/0!</v>
      </c>
      <c r="V855" t="e">
        <f>'ES Raw Data'!W858</f>
        <v>#DIV/0!</v>
      </c>
    </row>
    <row r="856" spans="1:22">
      <c r="A856">
        <f>'ES Data Entry'!D857</f>
        <v>0</v>
      </c>
      <c r="B856">
        <f>'ES Data Entry'!E857</f>
        <v>0</v>
      </c>
      <c r="C856">
        <f>'ES Data Entry'!F857</f>
        <v>0</v>
      </c>
      <c r="D856" s="180" t="e">
        <f>'ES Data Entry'!#REF!</f>
        <v>#REF!</v>
      </c>
      <c r="E856" t="str" cm="1">
        <f t="array" ref="E856">_xlfn.IFS('ES Data Entry'!G857=0,"Kindergarten",'ES Data Entry'!G857=1,"1st Grade",'ES Data Entry'!G857=2,"2nd Grade",'ES Data Entry'!G857=3,"3rd Grade",'ES Data Entry'!G857=4,"4th Grade",'ES Data Entry'!G857=5,"5th Grade")</f>
        <v>Kindergarten</v>
      </c>
      <c r="F856" t="e">
        <f>'ES Data Entry'!#REF!</f>
        <v>#REF!</v>
      </c>
      <c r="G856" t="e" cm="1">
        <f t="array" ref="G856">_xlfn.IFS('ES Data Entry'!L857=2, "Virtual", 'ES Data Entry'!L857=1, "In-person",'ES Data Entry'!L857=3, "Hybrid")</f>
        <v>#N/A</v>
      </c>
      <c r="H856" t="e" cm="1">
        <f t="array" ref="H856">_xlfn.IFS('ES Data Entry'!H857= 1, "American Indian/Alaskan Native", 'ES Data Entry'!H857= 2, "Asian", 'ES Data Entry'!H857= 3, "Native Hawaiian/Pacific Islander", 'ES Data Entry'!H857= 4, "Black/African American",'ES Data Entry'!H857= 5,  "White", 'ES Data Entry'!H857= 6, "Other", 'ES Data Entry'!H857= 7, "Two races or more", 'ES Data Entry'!H857= 8, "Unknown")</f>
        <v>#N/A</v>
      </c>
      <c r="I856" t="e" cm="1">
        <f t="array" ref="I856">_xlfn.IFS('ES Data Entry'!I857=1, "Hispanic/Latino", 'ES Data Entry'!I857=2, "Not Hispanic/Latino", 'ES Data Entry'!I857=3, "Other")</f>
        <v>#N/A</v>
      </c>
      <c r="J856" t="e" cm="1">
        <f t="array" ref="J856">_xlfn.IFS('ES Data Entry'!J857= 1, "Male", 'ES Data Entry'!J857= 2, "Female", 'ES Data Entry'!J857= 3, "Transgender Male", 'ES Data Entry'!J857= 4, "Transgender Female",'ES Data Entry'!J857= 5, "Non-binary", 'ES Data Entry'!J857= 6, "Other", 'ES Data Entry'!J857= 7, "Unknown")</f>
        <v>#N/A</v>
      </c>
      <c r="K856" s="180">
        <f>'ES Data Entry'!K857</f>
        <v>0</v>
      </c>
      <c r="L856" s="291" t="e">
        <f>'ES Data Entry'!#REF!</f>
        <v>#REF!</v>
      </c>
      <c r="M856" t="e">
        <f>'ES Raw Data'!N859</f>
        <v>#DIV/0!</v>
      </c>
      <c r="N856" t="e">
        <f>'ES Raw Data'!O859</f>
        <v>#DIV/0!</v>
      </c>
      <c r="O856" t="e">
        <f>'ES Raw Data'!P859</f>
        <v>#DIV/0!</v>
      </c>
      <c r="P856" t="e">
        <f>'ES Raw Data'!Q859</f>
        <v>#DIV/0!</v>
      </c>
      <c r="Q856" t="e">
        <f>'ES Raw Data'!R859</f>
        <v>#DIV/0!</v>
      </c>
      <c r="R856" t="e">
        <f>'ES Raw Data'!S859</f>
        <v>#DIV/0!</v>
      </c>
      <c r="S856" t="e">
        <f>'ES Raw Data'!T859</f>
        <v>#DIV/0!</v>
      </c>
      <c r="T856" t="e">
        <f>'ES Raw Data'!U859</f>
        <v>#DIV/0!</v>
      </c>
      <c r="U856" t="e">
        <f>'ES Raw Data'!V859</f>
        <v>#DIV/0!</v>
      </c>
      <c r="V856" t="e">
        <f>'ES Raw Data'!W859</f>
        <v>#DIV/0!</v>
      </c>
    </row>
    <row r="857" spans="1:22">
      <c r="A857">
        <f>'ES Data Entry'!D858</f>
        <v>0</v>
      </c>
      <c r="B857">
        <f>'ES Data Entry'!E858</f>
        <v>0</v>
      </c>
      <c r="C857">
        <f>'ES Data Entry'!F858</f>
        <v>0</v>
      </c>
      <c r="D857" s="180" t="e">
        <f>'ES Data Entry'!#REF!</f>
        <v>#REF!</v>
      </c>
      <c r="E857" t="str" cm="1">
        <f t="array" ref="E857">_xlfn.IFS('ES Data Entry'!G858=0,"Kindergarten",'ES Data Entry'!G858=1,"1st Grade",'ES Data Entry'!G858=2,"2nd Grade",'ES Data Entry'!G858=3,"3rd Grade",'ES Data Entry'!G858=4,"4th Grade",'ES Data Entry'!G858=5,"5th Grade")</f>
        <v>Kindergarten</v>
      </c>
      <c r="F857" t="e">
        <f>'ES Data Entry'!#REF!</f>
        <v>#REF!</v>
      </c>
      <c r="G857" t="e" cm="1">
        <f t="array" ref="G857">_xlfn.IFS('ES Data Entry'!L858=2, "Virtual", 'ES Data Entry'!L858=1, "In-person",'ES Data Entry'!L858=3, "Hybrid")</f>
        <v>#N/A</v>
      </c>
      <c r="H857" t="e" cm="1">
        <f t="array" ref="H857">_xlfn.IFS('ES Data Entry'!H858= 1, "American Indian/Alaskan Native", 'ES Data Entry'!H858= 2, "Asian", 'ES Data Entry'!H858= 3, "Native Hawaiian/Pacific Islander", 'ES Data Entry'!H858= 4, "Black/African American",'ES Data Entry'!H858= 5,  "White", 'ES Data Entry'!H858= 6, "Other", 'ES Data Entry'!H858= 7, "Two races or more", 'ES Data Entry'!H858= 8, "Unknown")</f>
        <v>#N/A</v>
      </c>
      <c r="I857" t="e" cm="1">
        <f t="array" ref="I857">_xlfn.IFS('ES Data Entry'!I858=1, "Hispanic/Latino", 'ES Data Entry'!I858=2, "Not Hispanic/Latino", 'ES Data Entry'!I858=3, "Other")</f>
        <v>#N/A</v>
      </c>
      <c r="J857" t="e" cm="1">
        <f t="array" ref="J857">_xlfn.IFS('ES Data Entry'!J858= 1, "Male", 'ES Data Entry'!J858= 2, "Female", 'ES Data Entry'!J858= 3, "Transgender Male", 'ES Data Entry'!J858= 4, "Transgender Female",'ES Data Entry'!J858= 5, "Non-binary", 'ES Data Entry'!J858= 6, "Other", 'ES Data Entry'!J858= 7, "Unknown")</f>
        <v>#N/A</v>
      </c>
      <c r="K857" s="180">
        <f>'ES Data Entry'!K858</f>
        <v>0</v>
      </c>
      <c r="L857" s="291" t="e">
        <f>'ES Data Entry'!#REF!</f>
        <v>#REF!</v>
      </c>
      <c r="M857" t="e">
        <f>'ES Raw Data'!N860</f>
        <v>#DIV/0!</v>
      </c>
      <c r="N857" t="e">
        <f>'ES Raw Data'!O860</f>
        <v>#DIV/0!</v>
      </c>
      <c r="O857" t="e">
        <f>'ES Raw Data'!P860</f>
        <v>#DIV/0!</v>
      </c>
      <c r="P857" t="e">
        <f>'ES Raw Data'!Q860</f>
        <v>#DIV/0!</v>
      </c>
      <c r="Q857" t="e">
        <f>'ES Raw Data'!R860</f>
        <v>#DIV/0!</v>
      </c>
      <c r="R857" t="e">
        <f>'ES Raw Data'!S860</f>
        <v>#DIV/0!</v>
      </c>
      <c r="S857" t="e">
        <f>'ES Raw Data'!T860</f>
        <v>#DIV/0!</v>
      </c>
      <c r="T857" t="e">
        <f>'ES Raw Data'!U860</f>
        <v>#DIV/0!</v>
      </c>
      <c r="U857" t="e">
        <f>'ES Raw Data'!V860</f>
        <v>#DIV/0!</v>
      </c>
      <c r="V857" t="e">
        <f>'ES Raw Data'!W860</f>
        <v>#DIV/0!</v>
      </c>
    </row>
    <row r="858" spans="1:22">
      <c r="A858">
        <f>'ES Data Entry'!D859</f>
        <v>0</v>
      </c>
      <c r="B858">
        <f>'ES Data Entry'!E859</f>
        <v>0</v>
      </c>
      <c r="C858">
        <f>'ES Data Entry'!F859</f>
        <v>0</v>
      </c>
      <c r="D858" s="180" t="e">
        <f>'ES Data Entry'!#REF!</f>
        <v>#REF!</v>
      </c>
      <c r="E858" t="str" cm="1">
        <f t="array" ref="E858">_xlfn.IFS('ES Data Entry'!G859=0,"Kindergarten",'ES Data Entry'!G859=1,"1st Grade",'ES Data Entry'!G859=2,"2nd Grade",'ES Data Entry'!G859=3,"3rd Grade",'ES Data Entry'!G859=4,"4th Grade",'ES Data Entry'!G859=5,"5th Grade")</f>
        <v>Kindergarten</v>
      </c>
      <c r="F858" t="e">
        <f>'ES Data Entry'!#REF!</f>
        <v>#REF!</v>
      </c>
      <c r="G858" t="e" cm="1">
        <f t="array" ref="G858">_xlfn.IFS('ES Data Entry'!L859=2, "Virtual", 'ES Data Entry'!L859=1, "In-person",'ES Data Entry'!L859=3, "Hybrid")</f>
        <v>#N/A</v>
      </c>
      <c r="H858" t="e" cm="1">
        <f t="array" ref="H858">_xlfn.IFS('ES Data Entry'!H859= 1, "American Indian/Alaskan Native", 'ES Data Entry'!H859= 2, "Asian", 'ES Data Entry'!H859= 3, "Native Hawaiian/Pacific Islander", 'ES Data Entry'!H859= 4, "Black/African American",'ES Data Entry'!H859= 5,  "White", 'ES Data Entry'!H859= 6, "Other", 'ES Data Entry'!H859= 7, "Two races or more", 'ES Data Entry'!H859= 8, "Unknown")</f>
        <v>#N/A</v>
      </c>
      <c r="I858" t="e" cm="1">
        <f t="array" ref="I858">_xlfn.IFS('ES Data Entry'!I859=1, "Hispanic/Latino", 'ES Data Entry'!I859=2, "Not Hispanic/Latino", 'ES Data Entry'!I859=3, "Other")</f>
        <v>#N/A</v>
      </c>
      <c r="J858" t="e" cm="1">
        <f t="array" ref="J858">_xlfn.IFS('ES Data Entry'!J859= 1, "Male", 'ES Data Entry'!J859= 2, "Female", 'ES Data Entry'!J859= 3, "Transgender Male", 'ES Data Entry'!J859= 4, "Transgender Female",'ES Data Entry'!J859= 5, "Non-binary", 'ES Data Entry'!J859= 6, "Other", 'ES Data Entry'!J859= 7, "Unknown")</f>
        <v>#N/A</v>
      </c>
      <c r="K858" s="180">
        <f>'ES Data Entry'!K859</f>
        <v>0</v>
      </c>
      <c r="L858" s="291" t="e">
        <f>'ES Data Entry'!#REF!</f>
        <v>#REF!</v>
      </c>
      <c r="M858" t="e">
        <f>'ES Raw Data'!N861</f>
        <v>#DIV/0!</v>
      </c>
      <c r="N858" t="e">
        <f>'ES Raw Data'!O861</f>
        <v>#DIV/0!</v>
      </c>
      <c r="O858" t="e">
        <f>'ES Raw Data'!P861</f>
        <v>#DIV/0!</v>
      </c>
      <c r="P858" t="e">
        <f>'ES Raw Data'!Q861</f>
        <v>#DIV/0!</v>
      </c>
      <c r="Q858" t="e">
        <f>'ES Raw Data'!R861</f>
        <v>#DIV/0!</v>
      </c>
      <c r="R858" t="e">
        <f>'ES Raw Data'!S861</f>
        <v>#DIV/0!</v>
      </c>
      <c r="S858" t="e">
        <f>'ES Raw Data'!T861</f>
        <v>#DIV/0!</v>
      </c>
      <c r="T858" t="e">
        <f>'ES Raw Data'!U861</f>
        <v>#DIV/0!</v>
      </c>
      <c r="U858" t="e">
        <f>'ES Raw Data'!V861</f>
        <v>#DIV/0!</v>
      </c>
      <c r="V858" t="e">
        <f>'ES Raw Data'!W861</f>
        <v>#DIV/0!</v>
      </c>
    </row>
    <row r="859" spans="1:22">
      <c r="A859">
        <f>'ES Data Entry'!D860</f>
        <v>0</v>
      </c>
      <c r="B859">
        <f>'ES Data Entry'!E860</f>
        <v>0</v>
      </c>
      <c r="C859">
        <f>'ES Data Entry'!F860</f>
        <v>0</v>
      </c>
      <c r="D859" s="180" t="e">
        <f>'ES Data Entry'!#REF!</f>
        <v>#REF!</v>
      </c>
      <c r="E859" t="str" cm="1">
        <f t="array" ref="E859">_xlfn.IFS('ES Data Entry'!G860=0,"Kindergarten",'ES Data Entry'!G860=1,"1st Grade",'ES Data Entry'!G860=2,"2nd Grade",'ES Data Entry'!G860=3,"3rd Grade",'ES Data Entry'!G860=4,"4th Grade",'ES Data Entry'!G860=5,"5th Grade")</f>
        <v>Kindergarten</v>
      </c>
      <c r="F859" t="e">
        <f>'ES Data Entry'!#REF!</f>
        <v>#REF!</v>
      </c>
      <c r="G859" t="e" cm="1">
        <f t="array" ref="G859">_xlfn.IFS('ES Data Entry'!L860=2, "Virtual", 'ES Data Entry'!L860=1, "In-person",'ES Data Entry'!L860=3, "Hybrid")</f>
        <v>#N/A</v>
      </c>
      <c r="H859" t="e" cm="1">
        <f t="array" ref="H859">_xlfn.IFS('ES Data Entry'!H860= 1, "American Indian/Alaskan Native", 'ES Data Entry'!H860= 2, "Asian", 'ES Data Entry'!H860= 3, "Native Hawaiian/Pacific Islander", 'ES Data Entry'!H860= 4, "Black/African American",'ES Data Entry'!H860= 5,  "White", 'ES Data Entry'!H860= 6, "Other", 'ES Data Entry'!H860= 7, "Two races or more", 'ES Data Entry'!H860= 8, "Unknown")</f>
        <v>#N/A</v>
      </c>
      <c r="I859" t="e" cm="1">
        <f t="array" ref="I859">_xlfn.IFS('ES Data Entry'!I860=1, "Hispanic/Latino", 'ES Data Entry'!I860=2, "Not Hispanic/Latino", 'ES Data Entry'!I860=3, "Other")</f>
        <v>#N/A</v>
      </c>
      <c r="J859" t="e" cm="1">
        <f t="array" ref="J859">_xlfn.IFS('ES Data Entry'!J860= 1, "Male", 'ES Data Entry'!J860= 2, "Female", 'ES Data Entry'!J860= 3, "Transgender Male", 'ES Data Entry'!J860= 4, "Transgender Female",'ES Data Entry'!J860= 5, "Non-binary", 'ES Data Entry'!J860= 6, "Other", 'ES Data Entry'!J860= 7, "Unknown")</f>
        <v>#N/A</v>
      </c>
      <c r="K859" s="180">
        <f>'ES Data Entry'!K860</f>
        <v>0</v>
      </c>
      <c r="L859" s="291" t="e">
        <f>'ES Data Entry'!#REF!</f>
        <v>#REF!</v>
      </c>
      <c r="M859" t="e">
        <f>'ES Raw Data'!N862</f>
        <v>#DIV/0!</v>
      </c>
      <c r="N859" t="e">
        <f>'ES Raw Data'!O862</f>
        <v>#DIV/0!</v>
      </c>
      <c r="O859" t="e">
        <f>'ES Raw Data'!P862</f>
        <v>#DIV/0!</v>
      </c>
      <c r="P859" t="e">
        <f>'ES Raw Data'!Q862</f>
        <v>#DIV/0!</v>
      </c>
      <c r="Q859" t="e">
        <f>'ES Raw Data'!R862</f>
        <v>#DIV/0!</v>
      </c>
      <c r="R859" t="e">
        <f>'ES Raw Data'!S862</f>
        <v>#DIV/0!</v>
      </c>
      <c r="S859" t="e">
        <f>'ES Raw Data'!T862</f>
        <v>#DIV/0!</v>
      </c>
      <c r="T859" t="e">
        <f>'ES Raw Data'!U862</f>
        <v>#DIV/0!</v>
      </c>
      <c r="U859" t="e">
        <f>'ES Raw Data'!V862</f>
        <v>#DIV/0!</v>
      </c>
      <c r="V859" t="e">
        <f>'ES Raw Data'!W862</f>
        <v>#DIV/0!</v>
      </c>
    </row>
    <row r="860" spans="1:22">
      <c r="A860">
        <f>'ES Data Entry'!D861</f>
        <v>0</v>
      </c>
      <c r="B860">
        <f>'ES Data Entry'!E861</f>
        <v>0</v>
      </c>
      <c r="C860">
        <f>'ES Data Entry'!F861</f>
        <v>0</v>
      </c>
      <c r="D860" s="180" t="e">
        <f>'ES Data Entry'!#REF!</f>
        <v>#REF!</v>
      </c>
      <c r="E860" t="str" cm="1">
        <f t="array" ref="E860">_xlfn.IFS('ES Data Entry'!G861=0,"Kindergarten",'ES Data Entry'!G861=1,"1st Grade",'ES Data Entry'!G861=2,"2nd Grade",'ES Data Entry'!G861=3,"3rd Grade",'ES Data Entry'!G861=4,"4th Grade",'ES Data Entry'!G861=5,"5th Grade")</f>
        <v>Kindergarten</v>
      </c>
      <c r="F860" t="e">
        <f>'ES Data Entry'!#REF!</f>
        <v>#REF!</v>
      </c>
      <c r="G860" t="e" cm="1">
        <f t="array" ref="G860">_xlfn.IFS('ES Data Entry'!L861=2, "Virtual", 'ES Data Entry'!L861=1, "In-person",'ES Data Entry'!L861=3, "Hybrid")</f>
        <v>#N/A</v>
      </c>
      <c r="H860" t="e" cm="1">
        <f t="array" ref="H860">_xlfn.IFS('ES Data Entry'!H861= 1, "American Indian/Alaskan Native", 'ES Data Entry'!H861= 2, "Asian", 'ES Data Entry'!H861= 3, "Native Hawaiian/Pacific Islander", 'ES Data Entry'!H861= 4, "Black/African American",'ES Data Entry'!H861= 5,  "White", 'ES Data Entry'!H861= 6, "Other", 'ES Data Entry'!H861= 7, "Two races or more", 'ES Data Entry'!H861= 8, "Unknown")</f>
        <v>#N/A</v>
      </c>
      <c r="I860" t="e" cm="1">
        <f t="array" ref="I860">_xlfn.IFS('ES Data Entry'!I861=1, "Hispanic/Latino", 'ES Data Entry'!I861=2, "Not Hispanic/Latino", 'ES Data Entry'!I861=3, "Other")</f>
        <v>#N/A</v>
      </c>
      <c r="J860" t="e" cm="1">
        <f t="array" ref="J860">_xlfn.IFS('ES Data Entry'!J861= 1, "Male", 'ES Data Entry'!J861= 2, "Female", 'ES Data Entry'!J861= 3, "Transgender Male", 'ES Data Entry'!J861= 4, "Transgender Female",'ES Data Entry'!J861= 5, "Non-binary", 'ES Data Entry'!J861= 6, "Other", 'ES Data Entry'!J861= 7, "Unknown")</f>
        <v>#N/A</v>
      </c>
      <c r="K860" s="180">
        <f>'ES Data Entry'!K861</f>
        <v>0</v>
      </c>
      <c r="L860" s="291" t="e">
        <f>'ES Data Entry'!#REF!</f>
        <v>#REF!</v>
      </c>
      <c r="M860" t="e">
        <f>'ES Raw Data'!N863</f>
        <v>#DIV/0!</v>
      </c>
      <c r="N860" t="e">
        <f>'ES Raw Data'!O863</f>
        <v>#DIV/0!</v>
      </c>
      <c r="O860" t="e">
        <f>'ES Raw Data'!P863</f>
        <v>#DIV/0!</v>
      </c>
      <c r="P860" t="e">
        <f>'ES Raw Data'!Q863</f>
        <v>#DIV/0!</v>
      </c>
      <c r="Q860" t="e">
        <f>'ES Raw Data'!R863</f>
        <v>#DIV/0!</v>
      </c>
      <c r="R860" t="e">
        <f>'ES Raw Data'!S863</f>
        <v>#DIV/0!</v>
      </c>
      <c r="S860" t="e">
        <f>'ES Raw Data'!T863</f>
        <v>#DIV/0!</v>
      </c>
      <c r="T860" t="e">
        <f>'ES Raw Data'!U863</f>
        <v>#DIV/0!</v>
      </c>
      <c r="U860" t="e">
        <f>'ES Raw Data'!V863</f>
        <v>#DIV/0!</v>
      </c>
      <c r="V860" t="e">
        <f>'ES Raw Data'!W863</f>
        <v>#DIV/0!</v>
      </c>
    </row>
    <row r="861" spans="1:22">
      <c r="A861">
        <f>'ES Data Entry'!D862</f>
        <v>0</v>
      </c>
      <c r="B861">
        <f>'ES Data Entry'!E862</f>
        <v>0</v>
      </c>
      <c r="C861">
        <f>'ES Data Entry'!F862</f>
        <v>0</v>
      </c>
      <c r="D861" s="180" t="e">
        <f>'ES Data Entry'!#REF!</f>
        <v>#REF!</v>
      </c>
      <c r="E861" t="str" cm="1">
        <f t="array" ref="E861">_xlfn.IFS('ES Data Entry'!G862=0,"Kindergarten",'ES Data Entry'!G862=1,"1st Grade",'ES Data Entry'!G862=2,"2nd Grade",'ES Data Entry'!G862=3,"3rd Grade",'ES Data Entry'!G862=4,"4th Grade",'ES Data Entry'!G862=5,"5th Grade")</f>
        <v>Kindergarten</v>
      </c>
      <c r="F861" t="e">
        <f>'ES Data Entry'!#REF!</f>
        <v>#REF!</v>
      </c>
      <c r="G861" t="e" cm="1">
        <f t="array" ref="G861">_xlfn.IFS('ES Data Entry'!L862=2, "Virtual", 'ES Data Entry'!L862=1, "In-person",'ES Data Entry'!L862=3, "Hybrid")</f>
        <v>#N/A</v>
      </c>
      <c r="H861" t="e" cm="1">
        <f t="array" ref="H861">_xlfn.IFS('ES Data Entry'!H862= 1, "American Indian/Alaskan Native", 'ES Data Entry'!H862= 2, "Asian", 'ES Data Entry'!H862= 3, "Native Hawaiian/Pacific Islander", 'ES Data Entry'!H862= 4, "Black/African American",'ES Data Entry'!H862= 5,  "White", 'ES Data Entry'!H862= 6, "Other", 'ES Data Entry'!H862= 7, "Two races or more", 'ES Data Entry'!H862= 8, "Unknown")</f>
        <v>#N/A</v>
      </c>
      <c r="I861" t="e" cm="1">
        <f t="array" ref="I861">_xlfn.IFS('ES Data Entry'!I862=1, "Hispanic/Latino", 'ES Data Entry'!I862=2, "Not Hispanic/Latino", 'ES Data Entry'!I862=3, "Other")</f>
        <v>#N/A</v>
      </c>
      <c r="J861" t="e" cm="1">
        <f t="array" ref="J861">_xlfn.IFS('ES Data Entry'!J862= 1, "Male", 'ES Data Entry'!J862= 2, "Female", 'ES Data Entry'!J862= 3, "Transgender Male", 'ES Data Entry'!J862= 4, "Transgender Female",'ES Data Entry'!J862= 5, "Non-binary", 'ES Data Entry'!J862= 6, "Other", 'ES Data Entry'!J862= 7, "Unknown")</f>
        <v>#N/A</v>
      </c>
      <c r="K861" s="180">
        <f>'ES Data Entry'!K862</f>
        <v>0</v>
      </c>
      <c r="L861" s="291" t="e">
        <f>'ES Data Entry'!#REF!</f>
        <v>#REF!</v>
      </c>
      <c r="M861" t="e">
        <f>'ES Raw Data'!N864</f>
        <v>#DIV/0!</v>
      </c>
      <c r="N861" t="e">
        <f>'ES Raw Data'!O864</f>
        <v>#DIV/0!</v>
      </c>
      <c r="O861" t="e">
        <f>'ES Raw Data'!P864</f>
        <v>#DIV/0!</v>
      </c>
      <c r="P861" t="e">
        <f>'ES Raw Data'!Q864</f>
        <v>#DIV/0!</v>
      </c>
      <c r="Q861" t="e">
        <f>'ES Raw Data'!R864</f>
        <v>#DIV/0!</v>
      </c>
      <c r="R861" t="e">
        <f>'ES Raw Data'!S864</f>
        <v>#DIV/0!</v>
      </c>
      <c r="S861" t="e">
        <f>'ES Raw Data'!T864</f>
        <v>#DIV/0!</v>
      </c>
      <c r="T861" t="e">
        <f>'ES Raw Data'!U864</f>
        <v>#DIV/0!</v>
      </c>
      <c r="U861" t="e">
        <f>'ES Raw Data'!V864</f>
        <v>#DIV/0!</v>
      </c>
      <c r="V861" t="e">
        <f>'ES Raw Data'!W864</f>
        <v>#DIV/0!</v>
      </c>
    </row>
    <row r="862" spans="1:22">
      <c r="A862">
        <f>'ES Data Entry'!D863</f>
        <v>0</v>
      </c>
      <c r="B862">
        <f>'ES Data Entry'!E863</f>
        <v>0</v>
      </c>
      <c r="C862">
        <f>'ES Data Entry'!F863</f>
        <v>0</v>
      </c>
      <c r="D862" s="180" t="e">
        <f>'ES Data Entry'!#REF!</f>
        <v>#REF!</v>
      </c>
      <c r="E862" t="str" cm="1">
        <f t="array" ref="E862">_xlfn.IFS('ES Data Entry'!G863=0,"Kindergarten",'ES Data Entry'!G863=1,"1st Grade",'ES Data Entry'!G863=2,"2nd Grade",'ES Data Entry'!G863=3,"3rd Grade",'ES Data Entry'!G863=4,"4th Grade",'ES Data Entry'!G863=5,"5th Grade")</f>
        <v>Kindergarten</v>
      </c>
      <c r="F862" t="e">
        <f>'ES Data Entry'!#REF!</f>
        <v>#REF!</v>
      </c>
      <c r="G862" t="e" cm="1">
        <f t="array" ref="G862">_xlfn.IFS('ES Data Entry'!L863=2, "Virtual", 'ES Data Entry'!L863=1, "In-person",'ES Data Entry'!L863=3, "Hybrid")</f>
        <v>#N/A</v>
      </c>
      <c r="H862" t="e" cm="1">
        <f t="array" ref="H862">_xlfn.IFS('ES Data Entry'!H863= 1, "American Indian/Alaskan Native", 'ES Data Entry'!H863= 2, "Asian", 'ES Data Entry'!H863= 3, "Native Hawaiian/Pacific Islander", 'ES Data Entry'!H863= 4, "Black/African American",'ES Data Entry'!H863= 5,  "White", 'ES Data Entry'!H863= 6, "Other", 'ES Data Entry'!H863= 7, "Two races or more", 'ES Data Entry'!H863= 8, "Unknown")</f>
        <v>#N/A</v>
      </c>
      <c r="I862" t="e" cm="1">
        <f t="array" ref="I862">_xlfn.IFS('ES Data Entry'!I863=1, "Hispanic/Latino", 'ES Data Entry'!I863=2, "Not Hispanic/Latino", 'ES Data Entry'!I863=3, "Other")</f>
        <v>#N/A</v>
      </c>
      <c r="J862" t="e" cm="1">
        <f t="array" ref="J862">_xlfn.IFS('ES Data Entry'!J863= 1, "Male", 'ES Data Entry'!J863= 2, "Female", 'ES Data Entry'!J863= 3, "Transgender Male", 'ES Data Entry'!J863= 4, "Transgender Female",'ES Data Entry'!J863= 5, "Non-binary", 'ES Data Entry'!J863= 6, "Other", 'ES Data Entry'!J863= 7, "Unknown")</f>
        <v>#N/A</v>
      </c>
      <c r="K862" s="180">
        <f>'ES Data Entry'!K863</f>
        <v>0</v>
      </c>
      <c r="L862" s="291" t="e">
        <f>'ES Data Entry'!#REF!</f>
        <v>#REF!</v>
      </c>
      <c r="M862" t="e">
        <f>'ES Raw Data'!N865</f>
        <v>#DIV/0!</v>
      </c>
      <c r="N862" t="e">
        <f>'ES Raw Data'!O865</f>
        <v>#DIV/0!</v>
      </c>
      <c r="O862" t="e">
        <f>'ES Raw Data'!P865</f>
        <v>#DIV/0!</v>
      </c>
      <c r="P862" t="e">
        <f>'ES Raw Data'!Q865</f>
        <v>#DIV/0!</v>
      </c>
      <c r="Q862" t="e">
        <f>'ES Raw Data'!R865</f>
        <v>#DIV/0!</v>
      </c>
      <c r="R862" t="e">
        <f>'ES Raw Data'!S865</f>
        <v>#DIV/0!</v>
      </c>
      <c r="S862" t="e">
        <f>'ES Raw Data'!T865</f>
        <v>#DIV/0!</v>
      </c>
      <c r="T862" t="e">
        <f>'ES Raw Data'!U865</f>
        <v>#DIV/0!</v>
      </c>
      <c r="U862" t="e">
        <f>'ES Raw Data'!V865</f>
        <v>#DIV/0!</v>
      </c>
      <c r="V862" t="e">
        <f>'ES Raw Data'!W865</f>
        <v>#DIV/0!</v>
      </c>
    </row>
    <row r="863" spans="1:22">
      <c r="A863">
        <f>'ES Data Entry'!D864</f>
        <v>0</v>
      </c>
      <c r="B863">
        <f>'ES Data Entry'!E864</f>
        <v>0</v>
      </c>
      <c r="C863">
        <f>'ES Data Entry'!F864</f>
        <v>0</v>
      </c>
      <c r="D863" s="180" t="e">
        <f>'ES Data Entry'!#REF!</f>
        <v>#REF!</v>
      </c>
      <c r="E863" t="str" cm="1">
        <f t="array" ref="E863">_xlfn.IFS('ES Data Entry'!G864=0,"Kindergarten",'ES Data Entry'!G864=1,"1st Grade",'ES Data Entry'!G864=2,"2nd Grade",'ES Data Entry'!G864=3,"3rd Grade",'ES Data Entry'!G864=4,"4th Grade",'ES Data Entry'!G864=5,"5th Grade")</f>
        <v>Kindergarten</v>
      </c>
      <c r="F863" t="e">
        <f>'ES Data Entry'!#REF!</f>
        <v>#REF!</v>
      </c>
      <c r="G863" t="e" cm="1">
        <f t="array" ref="G863">_xlfn.IFS('ES Data Entry'!L864=2, "Virtual", 'ES Data Entry'!L864=1, "In-person",'ES Data Entry'!L864=3, "Hybrid")</f>
        <v>#N/A</v>
      </c>
      <c r="H863" t="e" cm="1">
        <f t="array" ref="H863">_xlfn.IFS('ES Data Entry'!H864= 1, "American Indian/Alaskan Native", 'ES Data Entry'!H864= 2, "Asian", 'ES Data Entry'!H864= 3, "Native Hawaiian/Pacific Islander", 'ES Data Entry'!H864= 4, "Black/African American",'ES Data Entry'!H864= 5,  "White", 'ES Data Entry'!H864= 6, "Other", 'ES Data Entry'!H864= 7, "Two races or more", 'ES Data Entry'!H864= 8, "Unknown")</f>
        <v>#N/A</v>
      </c>
      <c r="I863" t="e" cm="1">
        <f t="array" ref="I863">_xlfn.IFS('ES Data Entry'!I864=1, "Hispanic/Latino", 'ES Data Entry'!I864=2, "Not Hispanic/Latino", 'ES Data Entry'!I864=3, "Other")</f>
        <v>#N/A</v>
      </c>
      <c r="J863" t="e" cm="1">
        <f t="array" ref="J863">_xlfn.IFS('ES Data Entry'!J864= 1, "Male", 'ES Data Entry'!J864= 2, "Female", 'ES Data Entry'!J864= 3, "Transgender Male", 'ES Data Entry'!J864= 4, "Transgender Female",'ES Data Entry'!J864= 5, "Non-binary", 'ES Data Entry'!J864= 6, "Other", 'ES Data Entry'!J864= 7, "Unknown")</f>
        <v>#N/A</v>
      </c>
      <c r="K863" s="180">
        <f>'ES Data Entry'!K864</f>
        <v>0</v>
      </c>
      <c r="L863" s="291" t="e">
        <f>'ES Data Entry'!#REF!</f>
        <v>#REF!</v>
      </c>
      <c r="M863" t="e">
        <f>'ES Raw Data'!N866</f>
        <v>#DIV/0!</v>
      </c>
      <c r="N863" t="e">
        <f>'ES Raw Data'!O866</f>
        <v>#DIV/0!</v>
      </c>
      <c r="O863" t="e">
        <f>'ES Raw Data'!P866</f>
        <v>#DIV/0!</v>
      </c>
      <c r="P863" t="e">
        <f>'ES Raw Data'!Q866</f>
        <v>#DIV/0!</v>
      </c>
      <c r="Q863" t="e">
        <f>'ES Raw Data'!R866</f>
        <v>#DIV/0!</v>
      </c>
      <c r="R863" t="e">
        <f>'ES Raw Data'!S866</f>
        <v>#DIV/0!</v>
      </c>
      <c r="S863" t="e">
        <f>'ES Raw Data'!T866</f>
        <v>#DIV/0!</v>
      </c>
      <c r="T863" t="e">
        <f>'ES Raw Data'!U866</f>
        <v>#DIV/0!</v>
      </c>
      <c r="U863" t="e">
        <f>'ES Raw Data'!V866</f>
        <v>#DIV/0!</v>
      </c>
      <c r="V863" t="e">
        <f>'ES Raw Data'!W866</f>
        <v>#DIV/0!</v>
      </c>
    </row>
    <row r="864" spans="1:22">
      <c r="A864">
        <f>'ES Data Entry'!D865</f>
        <v>0</v>
      </c>
      <c r="B864">
        <f>'ES Data Entry'!E865</f>
        <v>0</v>
      </c>
      <c r="C864">
        <f>'ES Data Entry'!F865</f>
        <v>0</v>
      </c>
      <c r="D864" s="180" t="e">
        <f>'ES Data Entry'!#REF!</f>
        <v>#REF!</v>
      </c>
      <c r="E864" t="str" cm="1">
        <f t="array" ref="E864">_xlfn.IFS('ES Data Entry'!G865=0,"Kindergarten",'ES Data Entry'!G865=1,"1st Grade",'ES Data Entry'!G865=2,"2nd Grade",'ES Data Entry'!G865=3,"3rd Grade",'ES Data Entry'!G865=4,"4th Grade",'ES Data Entry'!G865=5,"5th Grade")</f>
        <v>Kindergarten</v>
      </c>
      <c r="F864" t="e">
        <f>'ES Data Entry'!#REF!</f>
        <v>#REF!</v>
      </c>
      <c r="G864" t="e" cm="1">
        <f t="array" ref="G864">_xlfn.IFS('ES Data Entry'!L865=2, "Virtual", 'ES Data Entry'!L865=1, "In-person",'ES Data Entry'!L865=3, "Hybrid")</f>
        <v>#N/A</v>
      </c>
      <c r="H864" t="e" cm="1">
        <f t="array" ref="H864">_xlfn.IFS('ES Data Entry'!H865= 1, "American Indian/Alaskan Native", 'ES Data Entry'!H865= 2, "Asian", 'ES Data Entry'!H865= 3, "Native Hawaiian/Pacific Islander", 'ES Data Entry'!H865= 4, "Black/African American",'ES Data Entry'!H865= 5,  "White", 'ES Data Entry'!H865= 6, "Other", 'ES Data Entry'!H865= 7, "Two races or more", 'ES Data Entry'!H865= 8, "Unknown")</f>
        <v>#N/A</v>
      </c>
      <c r="I864" t="e" cm="1">
        <f t="array" ref="I864">_xlfn.IFS('ES Data Entry'!I865=1, "Hispanic/Latino", 'ES Data Entry'!I865=2, "Not Hispanic/Latino", 'ES Data Entry'!I865=3, "Other")</f>
        <v>#N/A</v>
      </c>
      <c r="J864" t="e" cm="1">
        <f t="array" ref="J864">_xlfn.IFS('ES Data Entry'!J865= 1, "Male", 'ES Data Entry'!J865= 2, "Female", 'ES Data Entry'!J865= 3, "Transgender Male", 'ES Data Entry'!J865= 4, "Transgender Female",'ES Data Entry'!J865= 5, "Non-binary", 'ES Data Entry'!J865= 6, "Other", 'ES Data Entry'!J865= 7, "Unknown")</f>
        <v>#N/A</v>
      </c>
      <c r="K864" s="180">
        <f>'ES Data Entry'!K865</f>
        <v>0</v>
      </c>
      <c r="L864" s="291" t="e">
        <f>'ES Data Entry'!#REF!</f>
        <v>#REF!</v>
      </c>
      <c r="M864" t="e">
        <f>'ES Raw Data'!N867</f>
        <v>#DIV/0!</v>
      </c>
      <c r="N864" t="e">
        <f>'ES Raw Data'!O867</f>
        <v>#DIV/0!</v>
      </c>
      <c r="O864" t="e">
        <f>'ES Raw Data'!P867</f>
        <v>#DIV/0!</v>
      </c>
      <c r="P864" t="e">
        <f>'ES Raw Data'!Q867</f>
        <v>#DIV/0!</v>
      </c>
      <c r="Q864" t="e">
        <f>'ES Raw Data'!R867</f>
        <v>#DIV/0!</v>
      </c>
      <c r="R864" t="e">
        <f>'ES Raw Data'!S867</f>
        <v>#DIV/0!</v>
      </c>
      <c r="S864" t="e">
        <f>'ES Raw Data'!T867</f>
        <v>#DIV/0!</v>
      </c>
      <c r="T864" t="e">
        <f>'ES Raw Data'!U867</f>
        <v>#DIV/0!</v>
      </c>
      <c r="U864" t="e">
        <f>'ES Raw Data'!V867</f>
        <v>#DIV/0!</v>
      </c>
      <c r="V864" t="e">
        <f>'ES Raw Data'!W867</f>
        <v>#DIV/0!</v>
      </c>
    </row>
    <row r="865" spans="1:22">
      <c r="A865">
        <f>'ES Data Entry'!D866</f>
        <v>0</v>
      </c>
      <c r="B865">
        <f>'ES Data Entry'!E866</f>
        <v>0</v>
      </c>
      <c r="C865">
        <f>'ES Data Entry'!F866</f>
        <v>0</v>
      </c>
      <c r="D865" s="180" t="e">
        <f>'ES Data Entry'!#REF!</f>
        <v>#REF!</v>
      </c>
      <c r="E865" t="str" cm="1">
        <f t="array" ref="E865">_xlfn.IFS('ES Data Entry'!G866=0,"Kindergarten",'ES Data Entry'!G866=1,"1st Grade",'ES Data Entry'!G866=2,"2nd Grade",'ES Data Entry'!G866=3,"3rd Grade",'ES Data Entry'!G866=4,"4th Grade",'ES Data Entry'!G866=5,"5th Grade")</f>
        <v>Kindergarten</v>
      </c>
      <c r="F865" t="e">
        <f>'ES Data Entry'!#REF!</f>
        <v>#REF!</v>
      </c>
      <c r="G865" t="e" cm="1">
        <f t="array" ref="G865">_xlfn.IFS('ES Data Entry'!L866=2, "Virtual", 'ES Data Entry'!L866=1, "In-person",'ES Data Entry'!L866=3, "Hybrid")</f>
        <v>#N/A</v>
      </c>
      <c r="H865" t="e" cm="1">
        <f t="array" ref="H865">_xlfn.IFS('ES Data Entry'!H866= 1, "American Indian/Alaskan Native", 'ES Data Entry'!H866= 2, "Asian", 'ES Data Entry'!H866= 3, "Native Hawaiian/Pacific Islander", 'ES Data Entry'!H866= 4, "Black/African American",'ES Data Entry'!H866= 5,  "White", 'ES Data Entry'!H866= 6, "Other", 'ES Data Entry'!H866= 7, "Two races or more", 'ES Data Entry'!H866= 8, "Unknown")</f>
        <v>#N/A</v>
      </c>
      <c r="I865" t="e" cm="1">
        <f t="array" ref="I865">_xlfn.IFS('ES Data Entry'!I866=1, "Hispanic/Latino", 'ES Data Entry'!I866=2, "Not Hispanic/Latino", 'ES Data Entry'!I866=3, "Other")</f>
        <v>#N/A</v>
      </c>
      <c r="J865" t="e" cm="1">
        <f t="array" ref="J865">_xlfn.IFS('ES Data Entry'!J866= 1, "Male", 'ES Data Entry'!J866= 2, "Female", 'ES Data Entry'!J866= 3, "Transgender Male", 'ES Data Entry'!J866= 4, "Transgender Female",'ES Data Entry'!J866= 5, "Non-binary", 'ES Data Entry'!J866= 6, "Other", 'ES Data Entry'!J866= 7, "Unknown")</f>
        <v>#N/A</v>
      </c>
      <c r="K865" s="180">
        <f>'ES Data Entry'!K866</f>
        <v>0</v>
      </c>
      <c r="L865" s="291" t="e">
        <f>'ES Data Entry'!#REF!</f>
        <v>#REF!</v>
      </c>
      <c r="M865" t="e">
        <f>'ES Raw Data'!N868</f>
        <v>#DIV/0!</v>
      </c>
      <c r="N865" t="e">
        <f>'ES Raw Data'!O868</f>
        <v>#DIV/0!</v>
      </c>
      <c r="O865" t="e">
        <f>'ES Raw Data'!P868</f>
        <v>#DIV/0!</v>
      </c>
      <c r="P865" t="e">
        <f>'ES Raw Data'!Q868</f>
        <v>#DIV/0!</v>
      </c>
      <c r="Q865" t="e">
        <f>'ES Raw Data'!R868</f>
        <v>#DIV/0!</v>
      </c>
      <c r="R865" t="e">
        <f>'ES Raw Data'!S868</f>
        <v>#DIV/0!</v>
      </c>
      <c r="S865" t="e">
        <f>'ES Raw Data'!T868</f>
        <v>#DIV/0!</v>
      </c>
      <c r="T865" t="e">
        <f>'ES Raw Data'!U868</f>
        <v>#DIV/0!</v>
      </c>
      <c r="U865" t="e">
        <f>'ES Raw Data'!V868</f>
        <v>#DIV/0!</v>
      </c>
      <c r="V865" t="e">
        <f>'ES Raw Data'!W868</f>
        <v>#DIV/0!</v>
      </c>
    </row>
    <row r="866" spans="1:22">
      <c r="A866">
        <f>'ES Data Entry'!D867</f>
        <v>0</v>
      </c>
      <c r="B866">
        <f>'ES Data Entry'!E867</f>
        <v>0</v>
      </c>
      <c r="C866">
        <f>'ES Data Entry'!F867</f>
        <v>0</v>
      </c>
      <c r="D866" s="180" t="e">
        <f>'ES Data Entry'!#REF!</f>
        <v>#REF!</v>
      </c>
      <c r="E866" t="str" cm="1">
        <f t="array" ref="E866">_xlfn.IFS('ES Data Entry'!G867=0,"Kindergarten",'ES Data Entry'!G867=1,"1st Grade",'ES Data Entry'!G867=2,"2nd Grade",'ES Data Entry'!G867=3,"3rd Grade",'ES Data Entry'!G867=4,"4th Grade",'ES Data Entry'!G867=5,"5th Grade")</f>
        <v>Kindergarten</v>
      </c>
      <c r="F866" t="e">
        <f>'ES Data Entry'!#REF!</f>
        <v>#REF!</v>
      </c>
      <c r="G866" t="e" cm="1">
        <f t="array" ref="G866">_xlfn.IFS('ES Data Entry'!L867=2, "Virtual", 'ES Data Entry'!L867=1, "In-person",'ES Data Entry'!L867=3, "Hybrid")</f>
        <v>#N/A</v>
      </c>
      <c r="H866" t="e" cm="1">
        <f t="array" ref="H866">_xlfn.IFS('ES Data Entry'!H867= 1, "American Indian/Alaskan Native", 'ES Data Entry'!H867= 2, "Asian", 'ES Data Entry'!H867= 3, "Native Hawaiian/Pacific Islander", 'ES Data Entry'!H867= 4, "Black/African American",'ES Data Entry'!H867= 5,  "White", 'ES Data Entry'!H867= 6, "Other", 'ES Data Entry'!H867= 7, "Two races or more", 'ES Data Entry'!H867= 8, "Unknown")</f>
        <v>#N/A</v>
      </c>
      <c r="I866" t="e" cm="1">
        <f t="array" ref="I866">_xlfn.IFS('ES Data Entry'!I867=1, "Hispanic/Latino", 'ES Data Entry'!I867=2, "Not Hispanic/Latino", 'ES Data Entry'!I867=3, "Other")</f>
        <v>#N/A</v>
      </c>
      <c r="J866" t="e" cm="1">
        <f t="array" ref="J866">_xlfn.IFS('ES Data Entry'!J867= 1, "Male", 'ES Data Entry'!J867= 2, "Female", 'ES Data Entry'!J867= 3, "Transgender Male", 'ES Data Entry'!J867= 4, "Transgender Female",'ES Data Entry'!J867= 5, "Non-binary", 'ES Data Entry'!J867= 6, "Other", 'ES Data Entry'!J867= 7, "Unknown")</f>
        <v>#N/A</v>
      </c>
      <c r="K866" s="180">
        <f>'ES Data Entry'!K867</f>
        <v>0</v>
      </c>
      <c r="L866" s="291" t="e">
        <f>'ES Data Entry'!#REF!</f>
        <v>#REF!</v>
      </c>
      <c r="M866" t="e">
        <f>'ES Raw Data'!N869</f>
        <v>#DIV/0!</v>
      </c>
      <c r="N866" t="e">
        <f>'ES Raw Data'!O869</f>
        <v>#DIV/0!</v>
      </c>
      <c r="O866" t="e">
        <f>'ES Raw Data'!P869</f>
        <v>#DIV/0!</v>
      </c>
      <c r="P866" t="e">
        <f>'ES Raw Data'!Q869</f>
        <v>#DIV/0!</v>
      </c>
      <c r="Q866" t="e">
        <f>'ES Raw Data'!R869</f>
        <v>#DIV/0!</v>
      </c>
      <c r="R866" t="e">
        <f>'ES Raw Data'!S869</f>
        <v>#DIV/0!</v>
      </c>
      <c r="S866" t="e">
        <f>'ES Raw Data'!T869</f>
        <v>#DIV/0!</v>
      </c>
      <c r="T866" t="e">
        <f>'ES Raw Data'!U869</f>
        <v>#DIV/0!</v>
      </c>
      <c r="U866" t="e">
        <f>'ES Raw Data'!V869</f>
        <v>#DIV/0!</v>
      </c>
      <c r="V866" t="e">
        <f>'ES Raw Data'!W869</f>
        <v>#DIV/0!</v>
      </c>
    </row>
    <row r="867" spans="1:22">
      <c r="A867">
        <f>'ES Data Entry'!D868</f>
        <v>0</v>
      </c>
      <c r="B867">
        <f>'ES Data Entry'!E868</f>
        <v>0</v>
      </c>
      <c r="C867">
        <f>'ES Data Entry'!F868</f>
        <v>0</v>
      </c>
      <c r="D867" s="180" t="e">
        <f>'ES Data Entry'!#REF!</f>
        <v>#REF!</v>
      </c>
      <c r="E867" t="str" cm="1">
        <f t="array" ref="E867">_xlfn.IFS('ES Data Entry'!G868=0,"Kindergarten",'ES Data Entry'!G868=1,"1st Grade",'ES Data Entry'!G868=2,"2nd Grade",'ES Data Entry'!G868=3,"3rd Grade",'ES Data Entry'!G868=4,"4th Grade",'ES Data Entry'!G868=5,"5th Grade")</f>
        <v>Kindergarten</v>
      </c>
      <c r="F867" t="e">
        <f>'ES Data Entry'!#REF!</f>
        <v>#REF!</v>
      </c>
      <c r="G867" t="e" cm="1">
        <f t="array" ref="G867">_xlfn.IFS('ES Data Entry'!L868=2, "Virtual", 'ES Data Entry'!L868=1, "In-person",'ES Data Entry'!L868=3, "Hybrid")</f>
        <v>#N/A</v>
      </c>
      <c r="H867" t="e" cm="1">
        <f t="array" ref="H867">_xlfn.IFS('ES Data Entry'!H868= 1, "American Indian/Alaskan Native", 'ES Data Entry'!H868= 2, "Asian", 'ES Data Entry'!H868= 3, "Native Hawaiian/Pacific Islander", 'ES Data Entry'!H868= 4, "Black/African American",'ES Data Entry'!H868= 5,  "White", 'ES Data Entry'!H868= 6, "Other", 'ES Data Entry'!H868= 7, "Two races or more", 'ES Data Entry'!H868= 8, "Unknown")</f>
        <v>#N/A</v>
      </c>
      <c r="I867" t="e" cm="1">
        <f t="array" ref="I867">_xlfn.IFS('ES Data Entry'!I868=1, "Hispanic/Latino", 'ES Data Entry'!I868=2, "Not Hispanic/Latino", 'ES Data Entry'!I868=3, "Other")</f>
        <v>#N/A</v>
      </c>
      <c r="J867" t="e" cm="1">
        <f t="array" ref="J867">_xlfn.IFS('ES Data Entry'!J868= 1, "Male", 'ES Data Entry'!J868= 2, "Female", 'ES Data Entry'!J868= 3, "Transgender Male", 'ES Data Entry'!J868= 4, "Transgender Female",'ES Data Entry'!J868= 5, "Non-binary", 'ES Data Entry'!J868= 6, "Other", 'ES Data Entry'!J868= 7, "Unknown")</f>
        <v>#N/A</v>
      </c>
      <c r="K867" s="180">
        <f>'ES Data Entry'!K868</f>
        <v>0</v>
      </c>
      <c r="L867" s="291" t="e">
        <f>'ES Data Entry'!#REF!</f>
        <v>#REF!</v>
      </c>
      <c r="M867" t="e">
        <f>'ES Raw Data'!N870</f>
        <v>#DIV/0!</v>
      </c>
      <c r="N867" t="e">
        <f>'ES Raw Data'!O870</f>
        <v>#DIV/0!</v>
      </c>
      <c r="O867" t="e">
        <f>'ES Raw Data'!P870</f>
        <v>#DIV/0!</v>
      </c>
      <c r="P867" t="e">
        <f>'ES Raw Data'!Q870</f>
        <v>#DIV/0!</v>
      </c>
      <c r="Q867" t="e">
        <f>'ES Raw Data'!R870</f>
        <v>#DIV/0!</v>
      </c>
      <c r="R867" t="e">
        <f>'ES Raw Data'!S870</f>
        <v>#DIV/0!</v>
      </c>
      <c r="S867" t="e">
        <f>'ES Raw Data'!T870</f>
        <v>#DIV/0!</v>
      </c>
      <c r="T867" t="e">
        <f>'ES Raw Data'!U870</f>
        <v>#DIV/0!</v>
      </c>
      <c r="U867" t="e">
        <f>'ES Raw Data'!V870</f>
        <v>#DIV/0!</v>
      </c>
      <c r="V867" t="e">
        <f>'ES Raw Data'!W870</f>
        <v>#DIV/0!</v>
      </c>
    </row>
    <row r="868" spans="1:22">
      <c r="A868">
        <f>'ES Data Entry'!D869</f>
        <v>0</v>
      </c>
      <c r="B868">
        <f>'ES Data Entry'!E869</f>
        <v>0</v>
      </c>
      <c r="C868">
        <f>'ES Data Entry'!F869</f>
        <v>0</v>
      </c>
      <c r="D868" s="180" t="e">
        <f>'ES Data Entry'!#REF!</f>
        <v>#REF!</v>
      </c>
      <c r="E868" t="str" cm="1">
        <f t="array" ref="E868">_xlfn.IFS('ES Data Entry'!G869=0,"Kindergarten",'ES Data Entry'!G869=1,"1st Grade",'ES Data Entry'!G869=2,"2nd Grade",'ES Data Entry'!G869=3,"3rd Grade",'ES Data Entry'!G869=4,"4th Grade",'ES Data Entry'!G869=5,"5th Grade")</f>
        <v>Kindergarten</v>
      </c>
      <c r="F868" t="e">
        <f>'ES Data Entry'!#REF!</f>
        <v>#REF!</v>
      </c>
      <c r="G868" t="e" cm="1">
        <f t="array" ref="G868">_xlfn.IFS('ES Data Entry'!L869=2, "Virtual", 'ES Data Entry'!L869=1, "In-person",'ES Data Entry'!L869=3, "Hybrid")</f>
        <v>#N/A</v>
      </c>
      <c r="H868" t="e" cm="1">
        <f t="array" ref="H868">_xlfn.IFS('ES Data Entry'!H869= 1, "American Indian/Alaskan Native", 'ES Data Entry'!H869= 2, "Asian", 'ES Data Entry'!H869= 3, "Native Hawaiian/Pacific Islander", 'ES Data Entry'!H869= 4, "Black/African American",'ES Data Entry'!H869= 5,  "White", 'ES Data Entry'!H869= 6, "Other", 'ES Data Entry'!H869= 7, "Two races or more", 'ES Data Entry'!H869= 8, "Unknown")</f>
        <v>#N/A</v>
      </c>
      <c r="I868" t="e" cm="1">
        <f t="array" ref="I868">_xlfn.IFS('ES Data Entry'!I869=1, "Hispanic/Latino", 'ES Data Entry'!I869=2, "Not Hispanic/Latino", 'ES Data Entry'!I869=3, "Other")</f>
        <v>#N/A</v>
      </c>
      <c r="J868" t="e" cm="1">
        <f t="array" ref="J868">_xlfn.IFS('ES Data Entry'!J869= 1, "Male", 'ES Data Entry'!J869= 2, "Female", 'ES Data Entry'!J869= 3, "Transgender Male", 'ES Data Entry'!J869= 4, "Transgender Female",'ES Data Entry'!J869= 5, "Non-binary", 'ES Data Entry'!J869= 6, "Other", 'ES Data Entry'!J869= 7, "Unknown")</f>
        <v>#N/A</v>
      </c>
      <c r="K868" s="180">
        <f>'ES Data Entry'!K869</f>
        <v>0</v>
      </c>
      <c r="L868" s="291" t="e">
        <f>'ES Data Entry'!#REF!</f>
        <v>#REF!</v>
      </c>
      <c r="M868" t="e">
        <f>'ES Raw Data'!N871</f>
        <v>#DIV/0!</v>
      </c>
      <c r="N868" t="e">
        <f>'ES Raw Data'!O871</f>
        <v>#DIV/0!</v>
      </c>
      <c r="O868" t="e">
        <f>'ES Raw Data'!P871</f>
        <v>#DIV/0!</v>
      </c>
      <c r="P868" t="e">
        <f>'ES Raw Data'!Q871</f>
        <v>#DIV/0!</v>
      </c>
      <c r="Q868" t="e">
        <f>'ES Raw Data'!R871</f>
        <v>#DIV/0!</v>
      </c>
      <c r="R868" t="e">
        <f>'ES Raw Data'!S871</f>
        <v>#DIV/0!</v>
      </c>
      <c r="S868" t="e">
        <f>'ES Raw Data'!T871</f>
        <v>#DIV/0!</v>
      </c>
      <c r="T868" t="e">
        <f>'ES Raw Data'!U871</f>
        <v>#DIV/0!</v>
      </c>
      <c r="U868" t="e">
        <f>'ES Raw Data'!V871</f>
        <v>#DIV/0!</v>
      </c>
      <c r="V868" t="e">
        <f>'ES Raw Data'!W871</f>
        <v>#DIV/0!</v>
      </c>
    </row>
    <row r="869" spans="1:22">
      <c r="A869">
        <f>'ES Data Entry'!D870</f>
        <v>0</v>
      </c>
      <c r="B869">
        <f>'ES Data Entry'!E870</f>
        <v>0</v>
      </c>
      <c r="C869">
        <f>'ES Data Entry'!F870</f>
        <v>0</v>
      </c>
      <c r="D869" s="180" t="e">
        <f>'ES Data Entry'!#REF!</f>
        <v>#REF!</v>
      </c>
      <c r="E869" t="str" cm="1">
        <f t="array" ref="E869">_xlfn.IFS('ES Data Entry'!G870=0,"Kindergarten",'ES Data Entry'!G870=1,"1st Grade",'ES Data Entry'!G870=2,"2nd Grade",'ES Data Entry'!G870=3,"3rd Grade",'ES Data Entry'!G870=4,"4th Grade",'ES Data Entry'!G870=5,"5th Grade")</f>
        <v>Kindergarten</v>
      </c>
      <c r="F869" t="e">
        <f>'ES Data Entry'!#REF!</f>
        <v>#REF!</v>
      </c>
      <c r="G869" t="e" cm="1">
        <f t="array" ref="G869">_xlfn.IFS('ES Data Entry'!L870=2, "Virtual", 'ES Data Entry'!L870=1, "In-person",'ES Data Entry'!L870=3, "Hybrid")</f>
        <v>#N/A</v>
      </c>
      <c r="H869" t="e" cm="1">
        <f t="array" ref="H869">_xlfn.IFS('ES Data Entry'!H870= 1, "American Indian/Alaskan Native", 'ES Data Entry'!H870= 2, "Asian", 'ES Data Entry'!H870= 3, "Native Hawaiian/Pacific Islander", 'ES Data Entry'!H870= 4, "Black/African American",'ES Data Entry'!H870= 5,  "White", 'ES Data Entry'!H870= 6, "Other", 'ES Data Entry'!H870= 7, "Two races or more", 'ES Data Entry'!H870= 8, "Unknown")</f>
        <v>#N/A</v>
      </c>
      <c r="I869" t="e" cm="1">
        <f t="array" ref="I869">_xlfn.IFS('ES Data Entry'!I870=1, "Hispanic/Latino", 'ES Data Entry'!I870=2, "Not Hispanic/Latino", 'ES Data Entry'!I870=3, "Other")</f>
        <v>#N/A</v>
      </c>
      <c r="J869" t="e" cm="1">
        <f t="array" ref="J869">_xlfn.IFS('ES Data Entry'!J870= 1, "Male", 'ES Data Entry'!J870= 2, "Female", 'ES Data Entry'!J870= 3, "Transgender Male", 'ES Data Entry'!J870= 4, "Transgender Female",'ES Data Entry'!J870= 5, "Non-binary", 'ES Data Entry'!J870= 6, "Other", 'ES Data Entry'!J870= 7, "Unknown")</f>
        <v>#N/A</v>
      </c>
      <c r="K869" s="180">
        <f>'ES Data Entry'!K870</f>
        <v>0</v>
      </c>
      <c r="L869" s="291" t="e">
        <f>'ES Data Entry'!#REF!</f>
        <v>#REF!</v>
      </c>
      <c r="M869" t="e">
        <f>'ES Raw Data'!N872</f>
        <v>#DIV/0!</v>
      </c>
      <c r="N869" t="e">
        <f>'ES Raw Data'!O872</f>
        <v>#DIV/0!</v>
      </c>
      <c r="O869" t="e">
        <f>'ES Raw Data'!P872</f>
        <v>#DIV/0!</v>
      </c>
      <c r="P869" t="e">
        <f>'ES Raw Data'!Q872</f>
        <v>#DIV/0!</v>
      </c>
      <c r="Q869" t="e">
        <f>'ES Raw Data'!R872</f>
        <v>#DIV/0!</v>
      </c>
      <c r="R869" t="e">
        <f>'ES Raw Data'!S872</f>
        <v>#DIV/0!</v>
      </c>
      <c r="S869" t="e">
        <f>'ES Raw Data'!T872</f>
        <v>#DIV/0!</v>
      </c>
      <c r="T869" t="e">
        <f>'ES Raw Data'!U872</f>
        <v>#DIV/0!</v>
      </c>
      <c r="U869" t="e">
        <f>'ES Raw Data'!V872</f>
        <v>#DIV/0!</v>
      </c>
      <c r="V869" t="e">
        <f>'ES Raw Data'!W872</f>
        <v>#DIV/0!</v>
      </c>
    </row>
    <row r="870" spans="1:22">
      <c r="A870">
        <f>'ES Data Entry'!D871</f>
        <v>0</v>
      </c>
      <c r="B870">
        <f>'ES Data Entry'!E871</f>
        <v>0</v>
      </c>
      <c r="C870">
        <f>'ES Data Entry'!F871</f>
        <v>0</v>
      </c>
      <c r="D870" s="180" t="e">
        <f>'ES Data Entry'!#REF!</f>
        <v>#REF!</v>
      </c>
      <c r="E870" t="str" cm="1">
        <f t="array" ref="E870">_xlfn.IFS('ES Data Entry'!G871=0,"Kindergarten",'ES Data Entry'!G871=1,"1st Grade",'ES Data Entry'!G871=2,"2nd Grade",'ES Data Entry'!G871=3,"3rd Grade",'ES Data Entry'!G871=4,"4th Grade",'ES Data Entry'!G871=5,"5th Grade")</f>
        <v>Kindergarten</v>
      </c>
      <c r="F870" t="e">
        <f>'ES Data Entry'!#REF!</f>
        <v>#REF!</v>
      </c>
      <c r="G870" t="e" cm="1">
        <f t="array" ref="G870">_xlfn.IFS('ES Data Entry'!L871=2, "Virtual", 'ES Data Entry'!L871=1, "In-person",'ES Data Entry'!L871=3, "Hybrid")</f>
        <v>#N/A</v>
      </c>
      <c r="H870" t="e" cm="1">
        <f t="array" ref="H870">_xlfn.IFS('ES Data Entry'!H871= 1, "American Indian/Alaskan Native", 'ES Data Entry'!H871= 2, "Asian", 'ES Data Entry'!H871= 3, "Native Hawaiian/Pacific Islander", 'ES Data Entry'!H871= 4, "Black/African American",'ES Data Entry'!H871= 5,  "White", 'ES Data Entry'!H871= 6, "Other", 'ES Data Entry'!H871= 7, "Two races or more", 'ES Data Entry'!H871= 8, "Unknown")</f>
        <v>#N/A</v>
      </c>
      <c r="I870" t="e" cm="1">
        <f t="array" ref="I870">_xlfn.IFS('ES Data Entry'!I871=1, "Hispanic/Latino", 'ES Data Entry'!I871=2, "Not Hispanic/Latino", 'ES Data Entry'!I871=3, "Other")</f>
        <v>#N/A</v>
      </c>
      <c r="J870" t="e" cm="1">
        <f t="array" ref="J870">_xlfn.IFS('ES Data Entry'!J871= 1, "Male", 'ES Data Entry'!J871= 2, "Female", 'ES Data Entry'!J871= 3, "Transgender Male", 'ES Data Entry'!J871= 4, "Transgender Female",'ES Data Entry'!J871= 5, "Non-binary", 'ES Data Entry'!J871= 6, "Other", 'ES Data Entry'!J871= 7, "Unknown")</f>
        <v>#N/A</v>
      </c>
      <c r="K870" s="180">
        <f>'ES Data Entry'!K871</f>
        <v>0</v>
      </c>
      <c r="L870" s="291" t="e">
        <f>'ES Data Entry'!#REF!</f>
        <v>#REF!</v>
      </c>
      <c r="M870" t="e">
        <f>'ES Raw Data'!N873</f>
        <v>#DIV/0!</v>
      </c>
      <c r="N870" t="e">
        <f>'ES Raw Data'!O873</f>
        <v>#DIV/0!</v>
      </c>
      <c r="O870" t="e">
        <f>'ES Raw Data'!P873</f>
        <v>#DIV/0!</v>
      </c>
      <c r="P870" t="e">
        <f>'ES Raw Data'!Q873</f>
        <v>#DIV/0!</v>
      </c>
      <c r="Q870" t="e">
        <f>'ES Raw Data'!R873</f>
        <v>#DIV/0!</v>
      </c>
      <c r="R870" t="e">
        <f>'ES Raw Data'!S873</f>
        <v>#DIV/0!</v>
      </c>
      <c r="S870" t="e">
        <f>'ES Raw Data'!T873</f>
        <v>#DIV/0!</v>
      </c>
      <c r="T870" t="e">
        <f>'ES Raw Data'!U873</f>
        <v>#DIV/0!</v>
      </c>
      <c r="U870" t="e">
        <f>'ES Raw Data'!V873</f>
        <v>#DIV/0!</v>
      </c>
      <c r="V870" t="e">
        <f>'ES Raw Data'!W873</f>
        <v>#DIV/0!</v>
      </c>
    </row>
    <row r="871" spans="1:22">
      <c r="A871">
        <f>'ES Data Entry'!D872</f>
        <v>0</v>
      </c>
      <c r="B871">
        <f>'ES Data Entry'!E872</f>
        <v>0</v>
      </c>
      <c r="C871">
        <f>'ES Data Entry'!F872</f>
        <v>0</v>
      </c>
      <c r="D871" s="180" t="e">
        <f>'ES Data Entry'!#REF!</f>
        <v>#REF!</v>
      </c>
      <c r="E871" t="str" cm="1">
        <f t="array" ref="E871">_xlfn.IFS('ES Data Entry'!G872=0,"Kindergarten",'ES Data Entry'!G872=1,"1st Grade",'ES Data Entry'!G872=2,"2nd Grade",'ES Data Entry'!G872=3,"3rd Grade",'ES Data Entry'!G872=4,"4th Grade",'ES Data Entry'!G872=5,"5th Grade")</f>
        <v>Kindergarten</v>
      </c>
      <c r="F871" t="e">
        <f>'ES Data Entry'!#REF!</f>
        <v>#REF!</v>
      </c>
      <c r="G871" t="e" cm="1">
        <f t="array" ref="G871">_xlfn.IFS('ES Data Entry'!L872=2, "Virtual", 'ES Data Entry'!L872=1, "In-person",'ES Data Entry'!L872=3, "Hybrid")</f>
        <v>#N/A</v>
      </c>
      <c r="H871" t="e" cm="1">
        <f t="array" ref="H871">_xlfn.IFS('ES Data Entry'!H872= 1, "American Indian/Alaskan Native", 'ES Data Entry'!H872= 2, "Asian", 'ES Data Entry'!H872= 3, "Native Hawaiian/Pacific Islander", 'ES Data Entry'!H872= 4, "Black/African American",'ES Data Entry'!H872= 5,  "White", 'ES Data Entry'!H872= 6, "Other", 'ES Data Entry'!H872= 7, "Two races or more", 'ES Data Entry'!H872= 8, "Unknown")</f>
        <v>#N/A</v>
      </c>
      <c r="I871" t="e" cm="1">
        <f t="array" ref="I871">_xlfn.IFS('ES Data Entry'!I872=1, "Hispanic/Latino", 'ES Data Entry'!I872=2, "Not Hispanic/Latino", 'ES Data Entry'!I872=3, "Other")</f>
        <v>#N/A</v>
      </c>
      <c r="J871" t="e" cm="1">
        <f t="array" ref="J871">_xlfn.IFS('ES Data Entry'!J872= 1, "Male", 'ES Data Entry'!J872= 2, "Female", 'ES Data Entry'!J872= 3, "Transgender Male", 'ES Data Entry'!J872= 4, "Transgender Female",'ES Data Entry'!J872= 5, "Non-binary", 'ES Data Entry'!J872= 6, "Other", 'ES Data Entry'!J872= 7, "Unknown")</f>
        <v>#N/A</v>
      </c>
      <c r="K871" s="180">
        <f>'ES Data Entry'!K872</f>
        <v>0</v>
      </c>
      <c r="L871" s="291" t="e">
        <f>'ES Data Entry'!#REF!</f>
        <v>#REF!</v>
      </c>
      <c r="M871" t="e">
        <f>'ES Raw Data'!N874</f>
        <v>#DIV/0!</v>
      </c>
      <c r="N871" t="e">
        <f>'ES Raw Data'!O874</f>
        <v>#DIV/0!</v>
      </c>
      <c r="O871" t="e">
        <f>'ES Raw Data'!P874</f>
        <v>#DIV/0!</v>
      </c>
      <c r="P871" t="e">
        <f>'ES Raw Data'!Q874</f>
        <v>#DIV/0!</v>
      </c>
      <c r="Q871" t="e">
        <f>'ES Raw Data'!R874</f>
        <v>#DIV/0!</v>
      </c>
      <c r="R871" t="e">
        <f>'ES Raw Data'!S874</f>
        <v>#DIV/0!</v>
      </c>
      <c r="S871" t="e">
        <f>'ES Raw Data'!T874</f>
        <v>#DIV/0!</v>
      </c>
      <c r="T871" t="e">
        <f>'ES Raw Data'!U874</f>
        <v>#DIV/0!</v>
      </c>
      <c r="U871" t="e">
        <f>'ES Raw Data'!V874</f>
        <v>#DIV/0!</v>
      </c>
      <c r="V871" t="e">
        <f>'ES Raw Data'!W874</f>
        <v>#DIV/0!</v>
      </c>
    </row>
    <row r="872" spans="1:22">
      <c r="A872">
        <f>'ES Data Entry'!D873</f>
        <v>0</v>
      </c>
      <c r="B872">
        <f>'ES Data Entry'!E873</f>
        <v>0</v>
      </c>
      <c r="C872">
        <f>'ES Data Entry'!F873</f>
        <v>0</v>
      </c>
      <c r="D872" s="180" t="e">
        <f>'ES Data Entry'!#REF!</f>
        <v>#REF!</v>
      </c>
      <c r="E872" t="str" cm="1">
        <f t="array" ref="E872">_xlfn.IFS('ES Data Entry'!G873=0,"Kindergarten",'ES Data Entry'!G873=1,"1st Grade",'ES Data Entry'!G873=2,"2nd Grade",'ES Data Entry'!G873=3,"3rd Grade",'ES Data Entry'!G873=4,"4th Grade",'ES Data Entry'!G873=5,"5th Grade")</f>
        <v>Kindergarten</v>
      </c>
      <c r="F872" t="e">
        <f>'ES Data Entry'!#REF!</f>
        <v>#REF!</v>
      </c>
      <c r="G872" t="e" cm="1">
        <f t="array" ref="G872">_xlfn.IFS('ES Data Entry'!L873=2, "Virtual", 'ES Data Entry'!L873=1, "In-person",'ES Data Entry'!L873=3, "Hybrid")</f>
        <v>#N/A</v>
      </c>
      <c r="H872" t="e" cm="1">
        <f t="array" ref="H872">_xlfn.IFS('ES Data Entry'!H873= 1, "American Indian/Alaskan Native", 'ES Data Entry'!H873= 2, "Asian", 'ES Data Entry'!H873= 3, "Native Hawaiian/Pacific Islander", 'ES Data Entry'!H873= 4, "Black/African American",'ES Data Entry'!H873= 5,  "White", 'ES Data Entry'!H873= 6, "Other", 'ES Data Entry'!H873= 7, "Two races or more", 'ES Data Entry'!H873= 8, "Unknown")</f>
        <v>#N/A</v>
      </c>
      <c r="I872" t="e" cm="1">
        <f t="array" ref="I872">_xlfn.IFS('ES Data Entry'!I873=1, "Hispanic/Latino", 'ES Data Entry'!I873=2, "Not Hispanic/Latino", 'ES Data Entry'!I873=3, "Other")</f>
        <v>#N/A</v>
      </c>
      <c r="J872" t="e" cm="1">
        <f t="array" ref="J872">_xlfn.IFS('ES Data Entry'!J873= 1, "Male", 'ES Data Entry'!J873= 2, "Female", 'ES Data Entry'!J873= 3, "Transgender Male", 'ES Data Entry'!J873= 4, "Transgender Female",'ES Data Entry'!J873= 5, "Non-binary", 'ES Data Entry'!J873= 6, "Other", 'ES Data Entry'!J873= 7, "Unknown")</f>
        <v>#N/A</v>
      </c>
      <c r="K872" s="180">
        <f>'ES Data Entry'!K873</f>
        <v>0</v>
      </c>
      <c r="L872" s="291" t="e">
        <f>'ES Data Entry'!#REF!</f>
        <v>#REF!</v>
      </c>
      <c r="M872" t="e">
        <f>'ES Raw Data'!N875</f>
        <v>#DIV/0!</v>
      </c>
      <c r="N872" t="e">
        <f>'ES Raw Data'!O875</f>
        <v>#DIV/0!</v>
      </c>
      <c r="O872" t="e">
        <f>'ES Raw Data'!P875</f>
        <v>#DIV/0!</v>
      </c>
      <c r="P872" t="e">
        <f>'ES Raw Data'!Q875</f>
        <v>#DIV/0!</v>
      </c>
      <c r="Q872" t="e">
        <f>'ES Raw Data'!R875</f>
        <v>#DIV/0!</v>
      </c>
      <c r="R872" t="e">
        <f>'ES Raw Data'!S875</f>
        <v>#DIV/0!</v>
      </c>
      <c r="S872" t="e">
        <f>'ES Raw Data'!T875</f>
        <v>#DIV/0!</v>
      </c>
      <c r="T872" t="e">
        <f>'ES Raw Data'!U875</f>
        <v>#DIV/0!</v>
      </c>
      <c r="U872" t="e">
        <f>'ES Raw Data'!V875</f>
        <v>#DIV/0!</v>
      </c>
      <c r="V872" t="e">
        <f>'ES Raw Data'!W875</f>
        <v>#DIV/0!</v>
      </c>
    </row>
    <row r="873" spans="1:22">
      <c r="A873">
        <f>'ES Data Entry'!D874</f>
        <v>0</v>
      </c>
      <c r="B873">
        <f>'ES Data Entry'!E874</f>
        <v>0</v>
      </c>
      <c r="C873">
        <f>'ES Data Entry'!F874</f>
        <v>0</v>
      </c>
      <c r="D873" s="180" t="e">
        <f>'ES Data Entry'!#REF!</f>
        <v>#REF!</v>
      </c>
      <c r="E873" t="str" cm="1">
        <f t="array" ref="E873">_xlfn.IFS('ES Data Entry'!G874=0,"Kindergarten",'ES Data Entry'!G874=1,"1st Grade",'ES Data Entry'!G874=2,"2nd Grade",'ES Data Entry'!G874=3,"3rd Grade",'ES Data Entry'!G874=4,"4th Grade",'ES Data Entry'!G874=5,"5th Grade")</f>
        <v>Kindergarten</v>
      </c>
      <c r="F873" t="e">
        <f>'ES Data Entry'!#REF!</f>
        <v>#REF!</v>
      </c>
      <c r="G873" t="e" cm="1">
        <f t="array" ref="G873">_xlfn.IFS('ES Data Entry'!L874=2, "Virtual", 'ES Data Entry'!L874=1, "In-person",'ES Data Entry'!L874=3, "Hybrid")</f>
        <v>#N/A</v>
      </c>
      <c r="H873" t="e" cm="1">
        <f t="array" ref="H873">_xlfn.IFS('ES Data Entry'!H874= 1, "American Indian/Alaskan Native", 'ES Data Entry'!H874= 2, "Asian", 'ES Data Entry'!H874= 3, "Native Hawaiian/Pacific Islander", 'ES Data Entry'!H874= 4, "Black/African American",'ES Data Entry'!H874= 5,  "White", 'ES Data Entry'!H874= 6, "Other", 'ES Data Entry'!H874= 7, "Two races or more", 'ES Data Entry'!H874= 8, "Unknown")</f>
        <v>#N/A</v>
      </c>
      <c r="I873" t="e" cm="1">
        <f t="array" ref="I873">_xlfn.IFS('ES Data Entry'!I874=1, "Hispanic/Latino", 'ES Data Entry'!I874=2, "Not Hispanic/Latino", 'ES Data Entry'!I874=3, "Other")</f>
        <v>#N/A</v>
      </c>
      <c r="J873" t="e" cm="1">
        <f t="array" ref="J873">_xlfn.IFS('ES Data Entry'!J874= 1, "Male", 'ES Data Entry'!J874= 2, "Female", 'ES Data Entry'!J874= 3, "Transgender Male", 'ES Data Entry'!J874= 4, "Transgender Female",'ES Data Entry'!J874= 5, "Non-binary", 'ES Data Entry'!J874= 6, "Other", 'ES Data Entry'!J874= 7, "Unknown")</f>
        <v>#N/A</v>
      </c>
      <c r="K873" s="180">
        <f>'ES Data Entry'!K874</f>
        <v>0</v>
      </c>
      <c r="L873" s="291" t="e">
        <f>'ES Data Entry'!#REF!</f>
        <v>#REF!</v>
      </c>
      <c r="M873" t="e">
        <f>'ES Raw Data'!N876</f>
        <v>#DIV/0!</v>
      </c>
      <c r="N873" t="e">
        <f>'ES Raw Data'!O876</f>
        <v>#DIV/0!</v>
      </c>
      <c r="O873" t="e">
        <f>'ES Raw Data'!P876</f>
        <v>#DIV/0!</v>
      </c>
      <c r="P873" t="e">
        <f>'ES Raw Data'!Q876</f>
        <v>#DIV/0!</v>
      </c>
      <c r="Q873" t="e">
        <f>'ES Raw Data'!R876</f>
        <v>#DIV/0!</v>
      </c>
      <c r="R873" t="e">
        <f>'ES Raw Data'!S876</f>
        <v>#DIV/0!</v>
      </c>
      <c r="S873" t="e">
        <f>'ES Raw Data'!T876</f>
        <v>#DIV/0!</v>
      </c>
      <c r="T873" t="e">
        <f>'ES Raw Data'!U876</f>
        <v>#DIV/0!</v>
      </c>
      <c r="U873" t="e">
        <f>'ES Raw Data'!V876</f>
        <v>#DIV/0!</v>
      </c>
      <c r="V873" t="e">
        <f>'ES Raw Data'!W876</f>
        <v>#DIV/0!</v>
      </c>
    </row>
    <row r="874" spans="1:22">
      <c r="A874">
        <f>'ES Data Entry'!D875</f>
        <v>0</v>
      </c>
      <c r="B874">
        <f>'ES Data Entry'!E875</f>
        <v>0</v>
      </c>
      <c r="C874">
        <f>'ES Data Entry'!F875</f>
        <v>0</v>
      </c>
      <c r="D874" s="180" t="e">
        <f>'ES Data Entry'!#REF!</f>
        <v>#REF!</v>
      </c>
      <c r="E874" t="str" cm="1">
        <f t="array" ref="E874">_xlfn.IFS('ES Data Entry'!G875=0,"Kindergarten",'ES Data Entry'!G875=1,"1st Grade",'ES Data Entry'!G875=2,"2nd Grade",'ES Data Entry'!G875=3,"3rd Grade",'ES Data Entry'!G875=4,"4th Grade",'ES Data Entry'!G875=5,"5th Grade")</f>
        <v>Kindergarten</v>
      </c>
      <c r="F874" t="e">
        <f>'ES Data Entry'!#REF!</f>
        <v>#REF!</v>
      </c>
      <c r="G874" t="e" cm="1">
        <f t="array" ref="G874">_xlfn.IFS('ES Data Entry'!L875=2, "Virtual", 'ES Data Entry'!L875=1, "In-person",'ES Data Entry'!L875=3, "Hybrid")</f>
        <v>#N/A</v>
      </c>
      <c r="H874" t="e" cm="1">
        <f t="array" ref="H874">_xlfn.IFS('ES Data Entry'!H875= 1, "American Indian/Alaskan Native", 'ES Data Entry'!H875= 2, "Asian", 'ES Data Entry'!H875= 3, "Native Hawaiian/Pacific Islander", 'ES Data Entry'!H875= 4, "Black/African American",'ES Data Entry'!H875= 5,  "White", 'ES Data Entry'!H875= 6, "Other", 'ES Data Entry'!H875= 7, "Two races or more", 'ES Data Entry'!H875= 8, "Unknown")</f>
        <v>#N/A</v>
      </c>
      <c r="I874" t="e" cm="1">
        <f t="array" ref="I874">_xlfn.IFS('ES Data Entry'!I875=1, "Hispanic/Latino", 'ES Data Entry'!I875=2, "Not Hispanic/Latino", 'ES Data Entry'!I875=3, "Other")</f>
        <v>#N/A</v>
      </c>
      <c r="J874" t="e" cm="1">
        <f t="array" ref="J874">_xlfn.IFS('ES Data Entry'!J875= 1, "Male", 'ES Data Entry'!J875= 2, "Female", 'ES Data Entry'!J875= 3, "Transgender Male", 'ES Data Entry'!J875= 4, "Transgender Female",'ES Data Entry'!J875= 5, "Non-binary", 'ES Data Entry'!J875= 6, "Other", 'ES Data Entry'!J875= 7, "Unknown")</f>
        <v>#N/A</v>
      </c>
      <c r="K874" s="180">
        <f>'ES Data Entry'!K875</f>
        <v>0</v>
      </c>
      <c r="L874" s="291" t="e">
        <f>'ES Data Entry'!#REF!</f>
        <v>#REF!</v>
      </c>
      <c r="M874" t="e">
        <f>'ES Raw Data'!N877</f>
        <v>#DIV/0!</v>
      </c>
      <c r="N874" t="e">
        <f>'ES Raw Data'!O877</f>
        <v>#DIV/0!</v>
      </c>
      <c r="O874" t="e">
        <f>'ES Raw Data'!P877</f>
        <v>#DIV/0!</v>
      </c>
      <c r="P874" t="e">
        <f>'ES Raw Data'!Q877</f>
        <v>#DIV/0!</v>
      </c>
      <c r="Q874" t="e">
        <f>'ES Raw Data'!R877</f>
        <v>#DIV/0!</v>
      </c>
      <c r="R874" t="e">
        <f>'ES Raw Data'!S877</f>
        <v>#DIV/0!</v>
      </c>
      <c r="S874" t="e">
        <f>'ES Raw Data'!T877</f>
        <v>#DIV/0!</v>
      </c>
      <c r="T874" t="e">
        <f>'ES Raw Data'!U877</f>
        <v>#DIV/0!</v>
      </c>
      <c r="U874" t="e">
        <f>'ES Raw Data'!V877</f>
        <v>#DIV/0!</v>
      </c>
      <c r="V874" t="e">
        <f>'ES Raw Data'!W877</f>
        <v>#DIV/0!</v>
      </c>
    </row>
    <row r="875" spans="1:22">
      <c r="A875">
        <f>'ES Data Entry'!D876</f>
        <v>0</v>
      </c>
      <c r="B875">
        <f>'ES Data Entry'!E876</f>
        <v>0</v>
      </c>
      <c r="C875">
        <f>'ES Data Entry'!F876</f>
        <v>0</v>
      </c>
      <c r="D875" s="180" t="e">
        <f>'ES Data Entry'!#REF!</f>
        <v>#REF!</v>
      </c>
      <c r="E875" t="str" cm="1">
        <f t="array" ref="E875">_xlfn.IFS('ES Data Entry'!G876=0,"Kindergarten",'ES Data Entry'!G876=1,"1st Grade",'ES Data Entry'!G876=2,"2nd Grade",'ES Data Entry'!G876=3,"3rd Grade",'ES Data Entry'!G876=4,"4th Grade",'ES Data Entry'!G876=5,"5th Grade")</f>
        <v>Kindergarten</v>
      </c>
      <c r="F875" t="e">
        <f>'ES Data Entry'!#REF!</f>
        <v>#REF!</v>
      </c>
      <c r="G875" t="e" cm="1">
        <f t="array" ref="G875">_xlfn.IFS('ES Data Entry'!L876=2, "Virtual", 'ES Data Entry'!L876=1, "In-person",'ES Data Entry'!L876=3, "Hybrid")</f>
        <v>#N/A</v>
      </c>
      <c r="H875" t="e" cm="1">
        <f t="array" ref="H875">_xlfn.IFS('ES Data Entry'!H876= 1, "American Indian/Alaskan Native", 'ES Data Entry'!H876= 2, "Asian", 'ES Data Entry'!H876= 3, "Native Hawaiian/Pacific Islander", 'ES Data Entry'!H876= 4, "Black/African American",'ES Data Entry'!H876= 5,  "White", 'ES Data Entry'!H876= 6, "Other", 'ES Data Entry'!H876= 7, "Two races or more", 'ES Data Entry'!H876= 8, "Unknown")</f>
        <v>#N/A</v>
      </c>
      <c r="I875" t="e" cm="1">
        <f t="array" ref="I875">_xlfn.IFS('ES Data Entry'!I876=1, "Hispanic/Latino", 'ES Data Entry'!I876=2, "Not Hispanic/Latino", 'ES Data Entry'!I876=3, "Other")</f>
        <v>#N/A</v>
      </c>
      <c r="J875" t="e" cm="1">
        <f t="array" ref="J875">_xlfn.IFS('ES Data Entry'!J876= 1, "Male", 'ES Data Entry'!J876= 2, "Female", 'ES Data Entry'!J876= 3, "Transgender Male", 'ES Data Entry'!J876= 4, "Transgender Female",'ES Data Entry'!J876= 5, "Non-binary", 'ES Data Entry'!J876= 6, "Other", 'ES Data Entry'!J876= 7, "Unknown")</f>
        <v>#N/A</v>
      </c>
      <c r="K875" s="180">
        <f>'ES Data Entry'!K876</f>
        <v>0</v>
      </c>
      <c r="L875" s="291" t="e">
        <f>'ES Data Entry'!#REF!</f>
        <v>#REF!</v>
      </c>
      <c r="M875" t="e">
        <f>'ES Raw Data'!N878</f>
        <v>#DIV/0!</v>
      </c>
      <c r="N875" t="e">
        <f>'ES Raw Data'!O878</f>
        <v>#DIV/0!</v>
      </c>
      <c r="O875" t="e">
        <f>'ES Raw Data'!P878</f>
        <v>#DIV/0!</v>
      </c>
      <c r="P875" t="e">
        <f>'ES Raw Data'!Q878</f>
        <v>#DIV/0!</v>
      </c>
      <c r="Q875" t="e">
        <f>'ES Raw Data'!R878</f>
        <v>#DIV/0!</v>
      </c>
      <c r="R875" t="e">
        <f>'ES Raw Data'!S878</f>
        <v>#DIV/0!</v>
      </c>
      <c r="S875" t="e">
        <f>'ES Raw Data'!T878</f>
        <v>#DIV/0!</v>
      </c>
      <c r="T875" t="e">
        <f>'ES Raw Data'!U878</f>
        <v>#DIV/0!</v>
      </c>
      <c r="U875" t="e">
        <f>'ES Raw Data'!V878</f>
        <v>#DIV/0!</v>
      </c>
      <c r="V875" t="e">
        <f>'ES Raw Data'!W878</f>
        <v>#DIV/0!</v>
      </c>
    </row>
    <row r="876" spans="1:22">
      <c r="A876">
        <f>'ES Data Entry'!D877</f>
        <v>0</v>
      </c>
      <c r="B876">
        <f>'ES Data Entry'!E877</f>
        <v>0</v>
      </c>
      <c r="C876">
        <f>'ES Data Entry'!F877</f>
        <v>0</v>
      </c>
      <c r="D876" s="180" t="e">
        <f>'ES Data Entry'!#REF!</f>
        <v>#REF!</v>
      </c>
      <c r="E876" t="str" cm="1">
        <f t="array" ref="E876">_xlfn.IFS('ES Data Entry'!G877=0,"Kindergarten",'ES Data Entry'!G877=1,"1st Grade",'ES Data Entry'!G877=2,"2nd Grade",'ES Data Entry'!G877=3,"3rd Grade",'ES Data Entry'!G877=4,"4th Grade",'ES Data Entry'!G877=5,"5th Grade")</f>
        <v>Kindergarten</v>
      </c>
      <c r="F876" t="e">
        <f>'ES Data Entry'!#REF!</f>
        <v>#REF!</v>
      </c>
      <c r="G876" t="e" cm="1">
        <f t="array" ref="G876">_xlfn.IFS('ES Data Entry'!L877=2, "Virtual", 'ES Data Entry'!L877=1, "In-person",'ES Data Entry'!L877=3, "Hybrid")</f>
        <v>#N/A</v>
      </c>
      <c r="H876" t="e" cm="1">
        <f t="array" ref="H876">_xlfn.IFS('ES Data Entry'!H877= 1, "American Indian/Alaskan Native", 'ES Data Entry'!H877= 2, "Asian", 'ES Data Entry'!H877= 3, "Native Hawaiian/Pacific Islander", 'ES Data Entry'!H877= 4, "Black/African American",'ES Data Entry'!H877= 5,  "White", 'ES Data Entry'!H877= 6, "Other", 'ES Data Entry'!H877= 7, "Two races or more", 'ES Data Entry'!H877= 8, "Unknown")</f>
        <v>#N/A</v>
      </c>
      <c r="I876" t="e" cm="1">
        <f t="array" ref="I876">_xlfn.IFS('ES Data Entry'!I877=1, "Hispanic/Latino", 'ES Data Entry'!I877=2, "Not Hispanic/Latino", 'ES Data Entry'!I877=3, "Other")</f>
        <v>#N/A</v>
      </c>
      <c r="J876" t="e" cm="1">
        <f t="array" ref="J876">_xlfn.IFS('ES Data Entry'!J877= 1, "Male", 'ES Data Entry'!J877= 2, "Female", 'ES Data Entry'!J877= 3, "Transgender Male", 'ES Data Entry'!J877= 4, "Transgender Female",'ES Data Entry'!J877= 5, "Non-binary", 'ES Data Entry'!J877= 6, "Other", 'ES Data Entry'!J877= 7, "Unknown")</f>
        <v>#N/A</v>
      </c>
      <c r="K876" s="180">
        <f>'ES Data Entry'!K877</f>
        <v>0</v>
      </c>
      <c r="L876" s="291" t="e">
        <f>'ES Data Entry'!#REF!</f>
        <v>#REF!</v>
      </c>
      <c r="M876" t="e">
        <f>'ES Raw Data'!N879</f>
        <v>#DIV/0!</v>
      </c>
      <c r="N876" t="e">
        <f>'ES Raw Data'!O879</f>
        <v>#DIV/0!</v>
      </c>
      <c r="O876" t="e">
        <f>'ES Raw Data'!P879</f>
        <v>#DIV/0!</v>
      </c>
      <c r="P876" t="e">
        <f>'ES Raw Data'!Q879</f>
        <v>#DIV/0!</v>
      </c>
      <c r="Q876" t="e">
        <f>'ES Raw Data'!R879</f>
        <v>#DIV/0!</v>
      </c>
      <c r="R876" t="e">
        <f>'ES Raw Data'!S879</f>
        <v>#DIV/0!</v>
      </c>
      <c r="S876" t="e">
        <f>'ES Raw Data'!T879</f>
        <v>#DIV/0!</v>
      </c>
      <c r="T876" t="e">
        <f>'ES Raw Data'!U879</f>
        <v>#DIV/0!</v>
      </c>
      <c r="U876" t="e">
        <f>'ES Raw Data'!V879</f>
        <v>#DIV/0!</v>
      </c>
      <c r="V876" t="e">
        <f>'ES Raw Data'!W879</f>
        <v>#DIV/0!</v>
      </c>
    </row>
    <row r="877" spans="1:22">
      <c r="A877">
        <f>'ES Data Entry'!D878</f>
        <v>0</v>
      </c>
      <c r="B877">
        <f>'ES Data Entry'!E878</f>
        <v>0</v>
      </c>
      <c r="C877">
        <f>'ES Data Entry'!F878</f>
        <v>0</v>
      </c>
      <c r="D877" s="180" t="e">
        <f>'ES Data Entry'!#REF!</f>
        <v>#REF!</v>
      </c>
      <c r="E877" t="str" cm="1">
        <f t="array" ref="E877">_xlfn.IFS('ES Data Entry'!G878=0,"Kindergarten",'ES Data Entry'!G878=1,"1st Grade",'ES Data Entry'!G878=2,"2nd Grade",'ES Data Entry'!G878=3,"3rd Grade",'ES Data Entry'!G878=4,"4th Grade",'ES Data Entry'!G878=5,"5th Grade")</f>
        <v>Kindergarten</v>
      </c>
      <c r="F877" t="e">
        <f>'ES Data Entry'!#REF!</f>
        <v>#REF!</v>
      </c>
      <c r="G877" t="e" cm="1">
        <f t="array" ref="G877">_xlfn.IFS('ES Data Entry'!L878=2, "Virtual", 'ES Data Entry'!L878=1, "In-person",'ES Data Entry'!L878=3, "Hybrid")</f>
        <v>#N/A</v>
      </c>
      <c r="H877" t="e" cm="1">
        <f t="array" ref="H877">_xlfn.IFS('ES Data Entry'!H878= 1, "American Indian/Alaskan Native", 'ES Data Entry'!H878= 2, "Asian", 'ES Data Entry'!H878= 3, "Native Hawaiian/Pacific Islander", 'ES Data Entry'!H878= 4, "Black/African American",'ES Data Entry'!H878= 5,  "White", 'ES Data Entry'!H878= 6, "Other", 'ES Data Entry'!H878= 7, "Two races or more", 'ES Data Entry'!H878= 8, "Unknown")</f>
        <v>#N/A</v>
      </c>
      <c r="I877" t="e" cm="1">
        <f t="array" ref="I877">_xlfn.IFS('ES Data Entry'!I878=1, "Hispanic/Latino", 'ES Data Entry'!I878=2, "Not Hispanic/Latino", 'ES Data Entry'!I878=3, "Other")</f>
        <v>#N/A</v>
      </c>
      <c r="J877" t="e" cm="1">
        <f t="array" ref="J877">_xlfn.IFS('ES Data Entry'!J878= 1, "Male", 'ES Data Entry'!J878= 2, "Female", 'ES Data Entry'!J878= 3, "Transgender Male", 'ES Data Entry'!J878= 4, "Transgender Female",'ES Data Entry'!J878= 5, "Non-binary", 'ES Data Entry'!J878= 6, "Other", 'ES Data Entry'!J878= 7, "Unknown")</f>
        <v>#N/A</v>
      </c>
      <c r="K877" s="180">
        <f>'ES Data Entry'!K878</f>
        <v>0</v>
      </c>
      <c r="L877" s="291" t="e">
        <f>'ES Data Entry'!#REF!</f>
        <v>#REF!</v>
      </c>
      <c r="M877" t="e">
        <f>'ES Raw Data'!N880</f>
        <v>#DIV/0!</v>
      </c>
      <c r="N877" t="e">
        <f>'ES Raw Data'!O880</f>
        <v>#DIV/0!</v>
      </c>
      <c r="O877" t="e">
        <f>'ES Raw Data'!P880</f>
        <v>#DIV/0!</v>
      </c>
      <c r="P877" t="e">
        <f>'ES Raw Data'!Q880</f>
        <v>#DIV/0!</v>
      </c>
      <c r="Q877" t="e">
        <f>'ES Raw Data'!R880</f>
        <v>#DIV/0!</v>
      </c>
      <c r="R877" t="e">
        <f>'ES Raw Data'!S880</f>
        <v>#DIV/0!</v>
      </c>
      <c r="S877" t="e">
        <f>'ES Raw Data'!T880</f>
        <v>#DIV/0!</v>
      </c>
      <c r="T877" t="e">
        <f>'ES Raw Data'!U880</f>
        <v>#DIV/0!</v>
      </c>
      <c r="U877" t="e">
        <f>'ES Raw Data'!V880</f>
        <v>#DIV/0!</v>
      </c>
      <c r="V877" t="e">
        <f>'ES Raw Data'!W880</f>
        <v>#DIV/0!</v>
      </c>
    </row>
    <row r="878" spans="1:22">
      <c r="A878">
        <f>'ES Data Entry'!D879</f>
        <v>0</v>
      </c>
      <c r="B878">
        <f>'ES Data Entry'!E879</f>
        <v>0</v>
      </c>
      <c r="C878">
        <f>'ES Data Entry'!F879</f>
        <v>0</v>
      </c>
      <c r="D878" s="180" t="e">
        <f>'ES Data Entry'!#REF!</f>
        <v>#REF!</v>
      </c>
      <c r="E878" t="str" cm="1">
        <f t="array" ref="E878">_xlfn.IFS('ES Data Entry'!G879=0,"Kindergarten",'ES Data Entry'!G879=1,"1st Grade",'ES Data Entry'!G879=2,"2nd Grade",'ES Data Entry'!G879=3,"3rd Grade",'ES Data Entry'!G879=4,"4th Grade",'ES Data Entry'!G879=5,"5th Grade")</f>
        <v>Kindergarten</v>
      </c>
      <c r="F878" t="e">
        <f>'ES Data Entry'!#REF!</f>
        <v>#REF!</v>
      </c>
      <c r="G878" t="e" cm="1">
        <f t="array" ref="G878">_xlfn.IFS('ES Data Entry'!L879=2, "Virtual", 'ES Data Entry'!L879=1, "In-person",'ES Data Entry'!L879=3, "Hybrid")</f>
        <v>#N/A</v>
      </c>
      <c r="H878" t="e" cm="1">
        <f t="array" ref="H878">_xlfn.IFS('ES Data Entry'!H879= 1, "American Indian/Alaskan Native", 'ES Data Entry'!H879= 2, "Asian", 'ES Data Entry'!H879= 3, "Native Hawaiian/Pacific Islander", 'ES Data Entry'!H879= 4, "Black/African American",'ES Data Entry'!H879= 5,  "White", 'ES Data Entry'!H879= 6, "Other", 'ES Data Entry'!H879= 7, "Two races or more", 'ES Data Entry'!H879= 8, "Unknown")</f>
        <v>#N/A</v>
      </c>
      <c r="I878" t="e" cm="1">
        <f t="array" ref="I878">_xlfn.IFS('ES Data Entry'!I879=1, "Hispanic/Latino", 'ES Data Entry'!I879=2, "Not Hispanic/Latino", 'ES Data Entry'!I879=3, "Other")</f>
        <v>#N/A</v>
      </c>
      <c r="J878" t="e" cm="1">
        <f t="array" ref="J878">_xlfn.IFS('ES Data Entry'!J879= 1, "Male", 'ES Data Entry'!J879= 2, "Female", 'ES Data Entry'!J879= 3, "Transgender Male", 'ES Data Entry'!J879= 4, "Transgender Female",'ES Data Entry'!J879= 5, "Non-binary", 'ES Data Entry'!J879= 6, "Other", 'ES Data Entry'!J879= 7, "Unknown")</f>
        <v>#N/A</v>
      </c>
      <c r="K878" s="180">
        <f>'ES Data Entry'!K879</f>
        <v>0</v>
      </c>
      <c r="L878" s="291" t="e">
        <f>'ES Data Entry'!#REF!</f>
        <v>#REF!</v>
      </c>
      <c r="M878" t="e">
        <f>'ES Raw Data'!N881</f>
        <v>#DIV/0!</v>
      </c>
      <c r="N878" t="e">
        <f>'ES Raw Data'!O881</f>
        <v>#DIV/0!</v>
      </c>
      <c r="O878" t="e">
        <f>'ES Raw Data'!P881</f>
        <v>#DIV/0!</v>
      </c>
      <c r="P878" t="e">
        <f>'ES Raw Data'!Q881</f>
        <v>#DIV/0!</v>
      </c>
      <c r="Q878" t="e">
        <f>'ES Raw Data'!R881</f>
        <v>#DIV/0!</v>
      </c>
      <c r="R878" t="e">
        <f>'ES Raw Data'!S881</f>
        <v>#DIV/0!</v>
      </c>
      <c r="S878" t="e">
        <f>'ES Raw Data'!T881</f>
        <v>#DIV/0!</v>
      </c>
      <c r="T878" t="e">
        <f>'ES Raw Data'!U881</f>
        <v>#DIV/0!</v>
      </c>
      <c r="U878" t="e">
        <f>'ES Raw Data'!V881</f>
        <v>#DIV/0!</v>
      </c>
      <c r="V878" t="e">
        <f>'ES Raw Data'!W881</f>
        <v>#DIV/0!</v>
      </c>
    </row>
    <row r="879" spans="1:22">
      <c r="A879">
        <f>'ES Data Entry'!D880</f>
        <v>0</v>
      </c>
      <c r="B879">
        <f>'ES Data Entry'!E880</f>
        <v>0</v>
      </c>
      <c r="C879">
        <f>'ES Data Entry'!F880</f>
        <v>0</v>
      </c>
      <c r="D879" s="180" t="e">
        <f>'ES Data Entry'!#REF!</f>
        <v>#REF!</v>
      </c>
      <c r="E879" t="str" cm="1">
        <f t="array" ref="E879">_xlfn.IFS('ES Data Entry'!G880=0,"Kindergarten",'ES Data Entry'!G880=1,"1st Grade",'ES Data Entry'!G880=2,"2nd Grade",'ES Data Entry'!G880=3,"3rd Grade",'ES Data Entry'!G880=4,"4th Grade",'ES Data Entry'!G880=5,"5th Grade")</f>
        <v>Kindergarten</v>
      </c>
      <c r="F879" t="e">
        <f>'ES Data Entry'!#REF!</f>
        <v>#REF!</v>
      </c>
      <c r="G879" t="e" cm="1">
        <f t="array" ref="G879">_xlfn.IFS('ES Data Entry'!L880=2, "Virtual", 'ES Data Entry'!L880=1, "In-person",'ES Data Entry'!L880=3, "Hybrid")</f>
        <v>#N/A</v>
      </c>
      <c r="H879" t="e" cm="1">
        <f t="array" ref="H879">_xlfn.IFS('ES Data Entry'!H880= 1, "American Indian/Alaskan Native", 'ES Data Entry'!H880= 2, "Asian", 'ES Data Entry'!H880= 3, "Native Hawaiian/Pacific Islander", 'ES Data Entry'!H880= 4, "Black/African American",'ES Data Entry'!H880= 5,  "White", 'ES Data Entry'!H880= 6, "Other", 'ES Data Entry'!H880= 7, "Two races or more", 'ES Data Entry'!H880= 8, "Unknown")</f>
        <v>#N/A</v>
      </c>
      <c r="I879" t="e" cm="1">
        <f t="array" ref="I879">_xlfn.IFS('ES Data Entry'!I880=1, "Hispanic/Latino", 'ES Data Entry'!I880=2, "Not Hispanic/Latino", 'ES Data Entry'!I880=3, "Other")</f>
        <v>#N/A</v>
      </c>
      <c r="J879" t="e" cm="1">
        <f t="array" ref="J879">_xlfn.IFS('ES Data Entry'!J880= 1, "Male", 'ES Data Entry'!J880= 2, "Female", 'ES Data Entry'!J880= 3, "Transgender Male", 'ES Data Entry'!J880= 4, "Transgender Female",'ES Data Entry'!J880= 5, "Non-binary", 'ES Data Entry'!J880= 6, "Other", 'ES Data Entry'!J880= 7, "Unknown")</f>
        <v>#N/A</v>
      </c>
      <c r="K879" s="180">
        <f>'ES Data Entry'!K880</f>
        <v>0</v>
      </c>
      <c r="L879" s="291" t="e">
        <f>'ES Data Entry'!#REF!</f>
        <v>#REF!</v>
      </c>
      <c r="M879" t="e">
        <f>'ES Raw Data'!N882</f>
        <v>#DIV/0!</v>
      </c>
      <c r="N879" t="e">
        <f>'ES Raw Data'!O882</f>
        <v>#DIV/0!</v>
      </c>
      <c r="O879" t="e">
        <f>'ES Raw Data'!P882</f>
        <v>#DIV/0!</v>
      </c>
      <c r="P879" t="e">
        <f>'ES Raw Data'!Q882</f>
        <v>#DIV/0!</v>
      </c>
      <c r="Q879" t="e">
        <f>'ES Raw Data'!R882</f>
        <v>#DIV/0!</v>
      </c>
      <c r="R879" t="e">
        <f>'ES Raw Data'!S882</f>
        <v>#DIV/0!</v>
      </c>
      <c r="S879" t="e">
        <f>'ES Raw Data'!T882</f>
        <v>#DIV/0!</v>
      </c>
      <c r="T879" t="e">
        <f>'ES Raw Data'!U882</f>
        <v>#DIV/0!</v>
      </c>
      <c r="U879" t="e">
        <f>'ES Raw Data'!V882</f>
        <v>#DIV/0!</v>
      </c>
      <c r="V879" t="e">
        <f>'ES Raw Data'!W882</f>
        <v>#DIV/0!</v>
      </c>
    </row>
    <row r="880" spans="1:22">
      <c r="A880">
        <f>'ES Data Entry'!D881</f>
        <v>0</v>
      </c>
      <c r="B880">
        <f>'ES Data Entry'!E881</f>
        <v>0</v>
      </c>
      <c r="C880">
        <f>'ES Data Entry'!F881</f>
        <v>0</v>
      </c>
      <c r="D880" s="180" t="e">
        <f>'ES Data Entry'!#REF!</f>
        <v>#REF!</v>
      </c>
      <c r="E880" t="str" cm="1">
        <f t="array" ref="E880">_xlfn.IFS('ES Data Entry'!G881=0,"Kindergarten",'ES Data Entry'!G881=1,"1st Grade",'ES Data Entry'!G881=2,"2nd Grade",'ES Data Entry'!G881=3,"3rd Grade",'ES Data Entry'!G881=4,"4th Grade",'ES Data Entry'!G881=5,"5th Grade")</f>
        <v>Kindergarten</v>
      </c>
      <c r="F880" t="e">
        <f>'ES Data Entry'!#REF!</f>
        <v>#REF!</v>
      </c>
      <c r="G880" t="e" cm="1">
        <f t="array" ref="G880">_xlfn.IFS('ES Data Entry'!L881=2, "Virtual", 'ES Data Entry'!L881=1, "In-person",'ES Data Entry'!L881=3, "Hybrid")</f>
        <v>#N/A</v>
      </c>
      <c r="H880" t="e" cm="1">
        <f t="array" ref="H880">_xlfn.IFS('ES Data Entry'!H881= 1, "American Indian/Alaskan Native", 'ES Data Entry'!H881= 2, "Asian", 'ES Data Entry'!H881= 3, "Native Hawaiian/Pacific Islander", 'ES Data Entry'!H881= 4, "Black/African American",'ES Data Entry'!H881= 5,  "White", 'ES Data Entry'!H881= 6, "Other", 'ES Data Entry'!H881= 7, "Two races or more", 'ES Data Entry'!H881= 8, "Unknown")</f>
        <v>#N/A</v>
      </c>
      <c r="I880" t="e" cm="1">
        <f t="array" ref="I880">_xlfn.IFS('ES Data Entry'!I881=1, "Hispanic/Latino", 'ES Data Entry'!I881=2, "Not Hispanic/Latino", 'ES Data Entry'!I881=3, "Other")</f>
        <v>#N/A</v>
      </c>
      <c r="J880" t="e" cm="1">
        <f t="array" ref="J880">_xlfn.IFS('ES Data Entry'!J881= 1, "Male", 'ES Data Entry'!J881= 2, "Female", 'ES Data Entry'!J881= 3, "Transgender Male", 'ES Data Entry'!J881= 4, "Transgender Female",'ES Data Entry'!J881= 5, "Non-binary", 'ES Data Entry'!J881= 6, "Other", 'ES Data Entry'!J881= 7, "Unknown")</f>
        <v>#N/A</v>
      </c>
      <c r="K880" s="180">
        <f>'ES Data Entry'!K881</f>
        <v>0</v>
      </c>
      <c r="L880" s="291" t="e">
        <f>'ES Data Entry'!#REF!</f>
        <v>#REF!</v>
      </c>
      <c r="M880" t="e">
        <f>'ES Raw Data'!N883</f>
        <v>#DIV/0!</v>
      </c>
      <c r="N880" t="e">
        <f>'ES Raw Data'!O883</f>
        <v>#DIV/0!</v>
      </c>
      <c r="O880" t="e">
        <f>'ES Raw Data'!P883</f>
        <v>#DIV/0!</v>
      </c>
      <c r="P880" t="e">
        <f>'ES Raw Data'!Q883</f>
        <v>#DIV/0!</v>
      </c>
      <c r="Q880" t="e">
        <f>'ES Raw Data'!R883</f>
        <v>#DIV/0!</v>
      </c>
      <c r="R880" t="e">
        <f>'ES Raw Data'!S883</f>
        <v>#DIV/0!</v>
      </c>
      <c r="S880" t="e">
        <f>'ES Raw Data'!T883</f>
        <v>#DIV/0!</v>
      </c>
      <c r="T880" t="e">
        <f>'ES Raw Data'!U883</f>
        <v>#DIV/0!</v>
      </c>
      <c r="U880" t="e">
        <f>'ES Raw Data'!V883</f>
        <v>#DIV/0!</v>
      </c>
      <c r="V880" t="e">
        <f>'ES Raw Data'!W883</f>
        <v>#DIV/0!</v>
      </c>
    </row>
    <row r="881" spans="1:22">
      <c r="A881">
        <f>'ES Data Entry'!D882</f>
        <v>0</v>
      </c>
      <c r="B881">
        <f>'ES Data Entry'!E882</f>
        <v>0</v>
      </c>
      <c r="C881">
        <f>'ES Data Entry'!F882</f>
        <v>0</v>
      </c>
      <c r="D881" s="180" t="e">
        <f>'ES Data Entry'!#REF!</f>
        <v>#REF!</v>
      </c>
      <c r="E881" t="str" cm="1">
        <f t="array" ref="E881">_xlfn.IFS('ES Data Entry'!G882=0,"Kindergarten",'ES Data Entry'!G882=1,"1st Grade",'ES Data Entry'!G882=2,"2nd Grade",'ES Data Entry'!G882=3,"3rd Grade",'ES Data Entry'!G882=4,"4th Grade",'ES Data Entry'!G882=5,"5th Grade")</f>
        <v>Kindergarten</v>
      </c>
      <c r="F881" t="e">
        <f>'ES Data Entry'!#REF!</f>
        <v>#REF!</v>
      </c>
      <c r="G881" t="e" cm="1">
        <f t="array" ref="G881">_xlfn.IFS('ES Data Entry'!L882=2, "Virtual", 'ES Data Entry'!L882=1, "In-person",'ES Data Entry'!L882=3, "Hybrid")</f>
        <v>#N/A</v>
      </c>
      <c r="H881" t="e" cm="1">
        <f t="array" ref="H881">_xlfn.IFS('ES Data Entry'!H882= 1, "American Indian/Alaskan Native", 'ES Data Entry'!H882= 2, "Asian", 'ES Data Entry'!H882= 3, "Native Hawaiian/Pacific Islander", 'ES Data Entry'!H882= 4, "Black/African American",'ES Data Entry'!H882= 5,  "White", 'ES Data Entry'!H882= 6, "Other", 'ES Data Entry'!H882= 7, "Two races or more", 'ES Data Entry'!H882= 8, "Unknown")</f>
        <v>#N/A</v>
      </c>
      <c r="I881" t="e" cm="1">
        <f t="array" ref="I881">_xlfn.IFS('ES Data Entry'!I882=1, "Hispanic/Latino", 'ES Data Entry'!I882=2, "Not Hispanic/Latino", 'ES Data Entry'!I882=3, "Other")</f>
        <v>#N/A</v>
      </c>
      <c r="J881" t="e" cm="1">
        <f t="array" ref="J881">_xlfn.IFS('ES Data Entry'!J882= 1, "Male", 'ES Data Entry'!J882= 2, "Female", 'ES Data Entry'!J882= 3, "Transgender Male", 'ES Data Entry'!J882= 4, "Transgender Female",'ES Data Entry'!J882= 5, "Non-binary", 'ES Data Entry'!J882= 6, "Other", 'ES Data Entry'!J882= 7, "Unknown")</f>
        <v>#N/A</v>
      </c>
      <c r="K881" s="180">
        <f>'ES Data Entry'!K882</f>
        <v>0</v>
      </c>
      <c r="L881" s="291" t="e">
        <f>'ES Data Entry'!#REF!</f>
        <v>#REF!</v>
      </c>
      <c r="M881" t="e">
        <f>'ES Raw Data'!N884</f>
        <v>#DIV/0!</v>
      </c>
      <c r="N881" t="e">
        <f>'ES Raw Data'!O884</f>
        <v>#DIV/0!</v>
      </c>
      <c r="O881" t="e">
        <f>'ES Raw Data'!P884</f>
        <v>#DIV/0!</v>
      </c>
      <c r="P881" t="e">
        <f>'ES Raw Data'!Q884</f>
        <v>#DIV/0!</v>
      </c>
      <c r="Q881" t="e">
        <f>'ES Raw Data'!R884</f>
        <v>#DIV/0!</v>
      </c>
      <c r="R881" t="e">
        <f>'ES Raw Data'!S884</f>
        <v>#DIV/0!</v>
      </c>
      <c r="S881" t="e">
        <f>'ES Raw Data'!T884</f>
        <v>#DIV/0!</v>
      </c>
      <c r="T881" t="e">
        <f>'ES Raw Data'!U884</f>
        <v>#DIV/0!</v>
      </c>
      <c r="U881" t="e">
        <f>'ES Raw Data'!V884</f>
        <v>#DIV/0!</v>
      </c>
      <c r="V881" t="e">
        <f>'ES Raw Data'!W884</f>
        <v>#DIV/0!</v>
      </c>
    </row>
    <row r="882" spans="1:22">
      <c r="A882">
        <f>'ES Data Entry'!D883</f>
        <v>0</v>
      </c>
      <c r="B882">
        <f>'ES Data Entry'!E883</f>
        <v>0</v>
      </c>
      <c r="C882">
        <f>'ES Data Entry'!F883</f>
        <v>0</v>
      </c>
      <c r="D882" s="180" t="e">
        <f>'ES Data Entry'!#REF!</f>
        <v>#REF!</v>
      </c>
      <c r="E882" t="str" cm="1">
        <f t="array" ref="E882">_xlfn.IFS('ES Data Entry'!G883=0,"Kindergarten",'ES Data Entry'!G883=1,"1st Grade",'ES Data Entry'!G883=2,"2nd Grade",'ES Data Entry'!G883=3,"3rd Grade",'ES Data Entry'!G883=4,"4th Grade",'ES Data Entry'!G883=5,"5th Grade")</f>
        <v>Kindergarten</v>
      </c>
      <c r="F882" t="e">
        <f>'ES Data Entry'!#REF!</f>
        <v>#REF!</v>
      </c>
      <c r="G882" t="e" cm="1">
        <f t="array" ref="G882">_xlfn.IFS('ES Data Entry'!L883=2, "Virtual", 'ES Data Entry'!L883=1, "In-person",'ES Data Entry'!L883=3, "Hybrid")</f>
        <v>#N/A</v>
      </c>
      <c r="H882" t="e" cm="1">
        <f t="array" ref="H882">_xlfn.IFS('ES Data Entry'!H883= 1, "American Indian/Alaskan Native", 'ES Data Entry'!H883= 2, "Asian", 'ES Data Entry'!H883= 3, "Native Hawaiian/Pacific Islander", 'ES Data Entry'!H883= 4, "Black/African American",'ES Data Entry'!H883= 5,  "White", 'ES Data Entry'!H883= 6, "Other", 'ES Data Entry'!H883= 7, "Two races or more", 'ES Data Entry'!H883= 8, "Unknown")</f>
        <v>#N/A</v>
      </c>
      <c r="I882" t="e" cm="1">
        <f t="array" ref="I882">_xlfn.IFS('ES Data Entry'!I883=1, "Hispanic/Latino", 'ES Data Entry'!I883=2, "Not Hispanic/Latino", 'ES Data Entry'!I883=3, "Other")</f>
        <v>#N/A</v>
      </c>
      <c r="J882" t="e" cm="1">
        <f t="array" ref="J882">_xlfn.IFS('ES Data Entry'!J883= 1, "Male", 'ES Data Entry'!J883= 2, "Female", 'ES Data Entry'!J883= 3, "Transgender Male", 'ES Data Entry'!J883= 4, "Transgender Female",'ES Data Entry'!J883= 5, "Non-binary", 'ES Data Entry'!J883= 6, "Other", 'ES Data Entry'!J883= 7, "Unknown")</f>
        <v>#N/A</v>
      </c>
      <c r="K882" s="180">
        <f>'ES Data Entry'!K883</f>
        <v>0</v>
      </c>
      <c r="L882" s="291" t="e">
        <f>'ES Data Entry'!#REF!</f>
        <v>#REF!</v>
      </c>
      <c r="M882" t="e">
        <f>'ES Raw Data'!N885</f>
        <v>#DIV/0!</v>
      </c>
      <c r="N882" t="e">
        <f>'ES Raw Data'!O885</f>
        <v>#DIV/0!</v>
      </c>
      <c r="O882" t="e">
        <f>'ES Raw Data'!P885</f>
        <v>#DIV/0!</v>
      </c>
      <c r="P882" t="e">
        <f>'ES Raw Data'!Q885</f>
        <v>#DIV/0!</v>
      </c>
      <c r="Q882" t="e">
        <f>'ES Raw Data'!R885</f>
        <v>#DIV/0!</v>
      </c>
      <c r="R882" t="e">
        <f>'ES Raw Data'!S885</f>
        <v>#DIV/0!</v>
      </c>
      <c r="S882" t="e">
        <f>'ES Raw Data'!T885</f>
        <v>#DIV/0!</v>
      </c>
      <c r="T882" t="e">
        <f>'ES Raw Data'!U885</f>
        <v>#DIV/0!</v>
      </c>
      <c r="U882" t="e">
        <f>'ES Raw Data'!V885</f>
        <v>#DIV/0!</v>
      </c>
      <c r="V882" t="e">
        <f>'ES Raw Data'!W885</f>
        <v>#DIV/0!</v>
      </c>
    </row>
    <row r="883" spans="1:22">
      <c r="A883">
        <f>'ES Data Entry'!D884</f>
        <v>0</v>
      </c>
      <c r="B883">
        <f>'ES Data Entry'!E884</f>
        <v>0</v>
      </c>
      <c r="C883">
        <f>'ES Data Entry'!F884</f>
        <v>0</v>
      </c>
      <c r="D883" s="180" t="e">
        <f>'ES Data Entry'!#REF!</f>
        <v>#REF!</v>
      </c>
      <c r="E883" t="str" cm="1">
        <f t="array" ref="E883">_xlfn.IFS('ES Data Entry'!G884=0,"Kindergarten",'ES Data Entry'!G884=1,"1st Grade",'ES Data Entry'!G884=2,"2nd Grade",'ES Data Entry'!G884=3,"3rd Grade",'ES Data Entry'!G884=4,"4th Grade",'ES Data Entry'!G884=5,"5th Grade")</f>
        <v>Kindergarten</v>
      </c>
      <c r="F883" t="e">
        <f>'ES Data Entry'!#REF!</f>
        <v>#REF!</v>
      </c>
      <c r="G883" t="e" cm="1">
        <f t="array" ref="G883">_xlfn.IFS('ES Data Entry'!L884=2, "Virtual", 'ES Data Entry'!L884=1, "In-person",'ES Data Entry'!L884=3, "Hybrid")</f>
        <v>#N/A</v>
      </c>
      <c r="H883" t="e" cm="1">
        <f t="array" ref="H883">_xlfn.IFS('ES Data Entry'!H884= 1, "American Indian/Alaskan Native", 'ES Data Entry'!H884= 2, "Asian", 'ES Data Entry'!H884= 3, "Native Hawaiian/Pacific Islander", 'ES Data Entry'!H884= 4, "Black/African American",'ES Data Entry'!H884= 5,  "White", 'ES Data Entry'!H884= 6, "Other", 'ES Data Entry'!H884= 7, "Two races or more", 'ES Data Entry'!H884= 8, "Unknown")</f>
        <v>#N/A</v>
      </c>
      <c r="I883" t="e" cm="1">
        <f t="array" ref="I883">_xlfn.IFS('ES Data Entry'!I884=1, "Hispanic/Latino", 'ES Data Entry'!I884=2, "Not Hispanic/Latino", 'ES Data Entry'!I884=3, "Other")</f>
        <v>#N/A</v>
      </c>
      <c r="J883" t="e" cm="1">
        <f t="array" ref="J883">_xlfn.IFS('ES Data Entry'!J884= 1, "Male", 'ES Data Entry'!J884= 2, "Female", 'ES Data Entry'!J884= 3, "Transgender Male", 'ES Data Entry'!J884= 4, "Transgender Female",'ES Data Entry'!J884= 5, "Non-binary", 'ES Data Entry'!J884= 6, "Other", 'ES Data Entry'!J884= 7, "Unknown")</f>
        <v>#N/A</v>
      </c>
      <c r="K883" s="180">
        <f>'ES Data Entry'!K884</f>
        <v>0</v>
      </c>
      <c r="L883" s="291" t="e">
        <f>'ES Data Entry'!#REF!</f>
        <v>#REF!</v>
      </c>
      <c r="M883" t="e">
        <f>'ES Raw Data'!N886</f>
        <v>#DIV/0!</v>
      </c>
      <c r="N883" t="e">
        <f>'ES Raw Data'!O886</f>
        <v>#DIV/0!</v>
      </c>
      <c r="O883" t="e">
        <f>'ES Raw Data'!P886</f>
        <v>#DIV/0!</v>
      </c>
      <c r="P883" t="e">
        <f>'ES Raw Data'!Q886</f>
        <v>#DIV/0!</v>
      </c>
      <c r="Q883" t="e">
        <f>'ES Raw Data'!R886</f>
        <v>#DIV/0!</v>
      </c>
      <c r="R883" t="e">
        <f>'ES Raw Data'!S886</f>
        <v>#DIV/0!</v>
      </c>
      <c r="S883" t="e">
        <f>'ES Raw Data'!T886</f>
        <v>#DIV/0!</v>
      </c>
      <c r="T883" t="e">
        <f>'ES Raw Data'!U886</f>
        <v>#DIV/0!</v>
      </c>
      <c r="U883" t="e">
        <f>'ES Raw Data'!V886</f>
        <v>#DIV/0!</v>
      </c>
      <c r="V883" t="e">
        <f>'ES Raw Data'!W886</f>
        <v>#DIV/0!</v>
      </c>
    </row>
    <row r="884" spans="1:22">
      <c r="A884">
        <f>'ES Data Entry'!D885</f>
        <v>0</v>
      </c>
      <c r="B884">
        <f>'ES Data Entry'!E885</f>
        <v>0</v>
      </c>
      <c r="C884">
        <f>'ES Data Entry'!F885</f>
        <v>0</v>
      </c>
      <c r="D884" s="180" t="e">
        <f>'ES Data Entry'!#REF!</f>
        <v>#REF!</v>
      </c>
      <c r="E884" t="str" cm="1">
        <f t="array" ref="E884">_xlfn.IFS('ES Data Entry'!G885=0,"Kindergarten",'ES Data Entry'!G885=1,"1st Grade",'ES Data Entry'!G885=2,"2nd Grade",'ES Data Entry'!G885=3,"3rd Grade",'ES Data Entry'!G885=4,"4th Grade",'ES Data Entry'!G885=5,"5th Grade")</f>
        <v>Kindergarten</v>
      </c>
      <c r="F884" t="e">
        <f>'ES Data Entry'!#REF!</f>
        <v>#REF!</v>
      </c>
      <c r="G884" t="e" cm="1">
        <f t="array" ref="G884">_xlfn.IFS('ES Data Entry'!L885=2, "Virtual", 'ES Data Entry'!L885=1, "In-person",'ES Data Entry'!L885=3, "Hybrid")</f>
        <v>#N/A</v>
      </c>
      <c r="H884" t="e" cm="1">
        <f t="array" ref="H884">_xlfn.IFS('ES Data Entry'!H885= 1, "American Indian/Alaskan Native", 'ES Data Entry'!H885= 2, "Asian", 'ES Data Entry'!H885= 3, "Native Hawaiian/Pacific Islander", 'ES Data Entry'!H885= 4, "Black/African American",'ES Data Entry'!H885= 5,  "White", 'ES Data Entry'!H885= 6, "Other", 'ES Data Entry'!H885= 7, "Two races or more", 'ES Data Entry'!H885= 8, "Unknown")</f>
        <v>#N/A</v>
      </c>
      <c r="I884" t="e" cm="1">
        <f t="array" ref="I884">_xlfn.IFS('ES Data Entry'!I885=1, "Hispanic/Latino", 'ES Data Entry'!I885=2, "Not Hispanic/Latino", 'ES Data Entry'!I885=3, "Other")</f>
        <v>#N/A</v>
      </c>
      <c r="J884" t="e" cm="1">
        <f t="array" ref="J884">_xlfn.IFS('ES Data Entry'!J885= 1, "Male", 'ES Data Entry'!J885= 2, "Female", 'ES Data Entry'!J885= 3, "Transgender Male", 'ES Data Entry'!J885= 4, "Transgender Female",'ES Data Entry'!J885= 5, "Non-binary", 'ES Data Entry'!J885= 6, "Other", 'ES Data Entry'!J885= 7, "Unknown")</f>
        <v>#N/A</v>
      </c>
      <c r="K884" s="180">
        <f>'ES Data Entry'!K885</f>
        <v>0</v>
      </c>
      <c r="L884" s="291" t="e">
        <f>'ES Data Entry'!#REF!</f>
        <v>#REF!</v>
      </c>
      <c r="M884" t="e">
        <f>'ES Raw Data'!N887</f>
        <v>#DIV/0!</v>
      </c>
      <c r="N884" t="e">
        <f>'ES Raw Data'!O887</f>
        <v>#DIV/0!</v>
      </c>
      <c r="O884" t="e">
        <f>'ES Raw Data'!P887</f>
        <v>#DIV/0!</v>
      </c>
      <c r="P884" t="e">
        <f>'ES Raw Data'!Q887</f>
        <v>#DIV/0!</v>
      </c>
      <c r="Q884" t="e">
        <f>'ES Raw Data'!R887</f>
        <v>#DIV/0!</v>
      </c>
      <c r="R884" t="e">
        <f>'ES Raw Data'!S887</f>
        <v>#DIV/0!</v>
      </c>
      <c r="S884" t="e">
        <f>'ES Raw Data'!T887</f>
        <v>#DIV/0!</v>
      </c>
      <c r="T884" t="e">
        <f>'ES Raw Data'!U887</f>
        <v>#DIV/0!</v>
      </c>
      <c r="U884" t="e">
        <f>'ES Raw Data'!V887</f>
        <v>#DIV/0!</v>
      </c>
      <c r="V884" t="e">
        <f>'ES Raw Data'!W887</f>
        <v>#DIV/0!</v>
      </c>
    </row>
    <row r="885" spans="1:22">
      <c r="A885">
        <f>'ES Data Entry'!D886</f>
        <v>0</v>
      </c>
      <c r="B885">
        <f>'ES Data Entry'!E886</f>
        <v>0</v>
      </c>
      <c r="C885">
        <f>'ES Data Entry'!F886</f>
        <v>0</v>
      </c>
      <c r="D885" s="180" t="e">
        <f>'ES Data Entry'!#REF!</f>
        <v>#REF!</v>
      </c>
      <c r="E885" t="str" cm="1">
        <f t="array" ref="E885">_xlfn.IFS('ES Data Entry'!G886=0,"Kindergarten",'ES Data Entry'!G886=1,"1st Grade",'ES Data Entry'!G886=2,"2nd Grade",'ES Data Entry'!G886=3,"3rd Grade",'ES Data Entry'!G886=4,"4th Grade",'ES Data Entry'!G886=5,"5th Grade")</f>
        <v>Kindergarten</v>
      </c>
      <c r="F885" t="e">
        <f>'ES Data Entry'!#REF!</f>
        <v>#REF!</v>
      </c>
      <c r="G885" t="e" cm="1">
        <f t="array" ref="G885">_xlfn.IFS('ES Data Entry'!L886=2, "Virtual", 'ES Data Entry'!L886=1, "In-person",'ES Data Entry'!L886=3, "Hybrid")</f>
        <v>#N/A</v>
      </c>
      <c r="H885" t="e" cm="1">
        <f t="array" ref="H885">_xlfn.IFS('ES Data Entry'!H886= 1, "American Indian/Alaskan Native", 'ES Data Entry'!H886= 2, "Asian", 'ES Data Entry'!H886= 3, "Native Hawaiian/Pacific Islander", 'ES Data Entry'!H886= 4, "Black/African American",'ES Data Entry'!H886= 5,  "White", 'ES Data Entry'!H886= 6, "Other", 'ES Data Entry'!H886= 7, "Two races or more", 'ES Data Entry'!H886= 8, "Unknown")</f>
        <v>#N/A</v>
      </c>
      <c r="I885" t="e" cm="1">
        <f t="array" ref="I885">_xlfn.IFS('ES Data Entry'!I886=1, "Hispanic/Latino", 'ES Data Entry'!I886=2, "Not Hispanic/Latino", 'ES Data Entry'!I886=3, "Other")</f>
        <v>#N/A</v>
      </c>
      <c r="J885" t="e" cm="1">
        <f t="array" ref="J885">_xlfn.IFS('ES Data Entry'!J886= 1, "Male", 'ES Data Entry'!J886= 2, "Female", 'ES Data Entry'!J886= 3, "Transgender Male", 'ES Data Entry'!J886= 4, "Transgender Female",'ES Data Entry'!J886= 5, "Non-binary", 'ES Data Entry'!J886= 6, "Other", 'ES Data Entry'!J886= 7, "Unknown")</f>
        <v>#N/A</v>
      </c>
      <c r="K885" s="180">
        <f>'ES Data Entry'!K886</f>
        <v>0</v>
      </c>
      <c r="L885" s="291" t="e">
        <f>'ES Data Entry'!#REF!</f>
        <v>#REF!</v>
      </c>
      <c r="M885" t="e">
        <f>'ES Raw Data'!N888</f>
        <v>#DIV/0!</v>
      </c>
      <c r="N885" t="e">
        <f>'ES Raw Data'!O888</f>
        <v>#DIV/0!</v>
      </c>
      <c r="O885" t="e">
        <f>'ES Raw Data'!P888</f>
        <v>#DIV/0!</v>
      </c>
      <c r="P885" t="e">
        <f>'ES Raw Data'!Q888</f>
        <v>#DIV/0!</v>
      </c>
      <c r="Q885" t="e">
        <f>'ES Raw Data'!R888</f>
        <v>#DIV/0!</v>
      </c>
      <c r="R885" t="e">
        <f>'ES Raw Data'!S888</f>
        <v>#DIV/0!</v>
      </c>
      <c r="S885" t="e">
        <f>'ES Raw Data'!T888</f>
        <v>#DIV/0!</v>
      </c>
      <c r="T885" t="e">
        <f>'ES Raw Data'!U888</f>
        <v>#DIV/0!</v>
      </c>
      <c r="U885" t="e">
        <f>'ES Raw Data'!V888</f>
        <v>#DIV/0!</v>
      </c>
      <c r="V885" t="e">
        <f>'ES Raw Data'!W888</f>
        <v>#DIV/0!</v>
      </c>
    </row>
    <row r="886" spans="1:22">
      <c r="A886">
        <f>'ES Data Entry'!D887</f>
        <v>0</v>
      </c>
      <c r="B886">
        <f>'ES Data Entry'!E887</f>
        <v>0</v>
      </c>
      <c r="C886">
        <f>'ES Data Entry'!F887</f>
        <v>0</v>
      </c>
      <c r="D886" s="180" t="e">
        <f>'ES Data Entry'!#REF!</f>
        <v>#REF!</v>
      </c>
      <c r="E886" t="str" cm="1">
        <f t="array" ref="E886">_xlfn.IFS('ES Data Entry'!G887=0,"Kindergarten",'ES Data Entry'!G887=1,"1st Grade",'ES Data Entry'!G887=2,"2nd Grade",'ES Data Entry'!G887=3,"3rd Grade",'ES Data Entry'!G887=4,"4th Grade",'ES Data Entry'!G887=5,"5th Grade")</f>
        <v>Kindergarten</v>
      </c>
      <c r="F886" t="e">
        <f>'ES Data Entry'!#REF!</f>
        <v>#REF!</v>
      </c>
      <c r="G886" t="e" cm="1">
        <f t="array" ref="G886">_xlfn.IFS('ES Data Entry'!L887=2, "Virtual", 'ES Data Entry'!L887=1, "In-person",'ES Data Entry'!L887=3, "Hybrid")</f>
        <v>#N/A</v>
      </c>
      <c r="H886" t="e" cm="1">
        <f t="array" ref="H886">_xlfn.IFS('ES Data Entry'!H887= 1, "American Indian/Alaskan Native", 'ES Data Entry'!H887= 2, "Asian", 'ES Data Entry'!H887= 3, "Native Hawaiian/Pacific Islander", 'ES Data Entry'!H887= 4, "Black/African American",'ES Data Entry'!H887= 5,  "White", 'ES Data Entry'!H887= 6, "Other", 'ES Data Entry'!H887= 7, "Two races or more", 'ES Data Entry'!H887= 8, "Unknown")</f>
        <v>#N/A</v>
      </c>
      <c r="I886" t="e" cm="1">
        <f t="array" ref="I886">_xlfn.IFS('ES Data Entry'!I887=1, "Hispanic/Latino", 'ES Data Entry'!I887=2, "Not Hispanic/Latino", 'ES Data Entry'!I887=3, "Other")</f>
        <v>#N/A</v>
      </c>
      <c r="J886" t="e" cm="1">
        <f t="array" ref="J886">_xlfn.IFS('ES Data Entry'!J887= 1, "Male", 'ES Data Entry'!J887= 2, "Female", 'ES Data Entry'!J887= 3, "Transgender Male", 'ES Data Entry'!J887= 4, "Transgender Female",'ES Data Entry'!J887= 5, "Non-binary", 'ES Data Entry'!J887= 6, "Other", 'ES Data Entry'!J887= 7, "Unknown")</f>
        <v>#N/A</v>
      </c>
      <c r="K886" s="180">
        <f>'ES Data Entry'!K887</f>
        <v>0</v>
      </c>
      <c r="L886" s="291" t="e">
        <f>'ES Data Entry'!#REF!</f>
        <v>#REF!</v>
      </c>
      <c r="M886" t="e">
        <f>'ES Raw Data'!N889</f>
        <v>#DIV/0!</v>
      </c>
      <c r="N886" t="e">
        <f>'ES Raw Data'!O889</f>
        <v>#DIV/0!</v>
      </c>
      <c r="O886" t="e">
        <f>'ES Raw Data'!P889</f>
        <v>#DIV/0!</v>
      </c>
      <c r="P886" t="e">
        <f>'ES Raw Data'!Q889</f>
        <v>#DIV/0!</v>
      </c>
      <c r="Q886" t="e">
        <f>'ES Raw Data'!R889</f>
        <v>#DIV/0!</v>
      </c>
      <c r="R886" t="e">
        <f>'ES Raw Data'!S889</f>
        <v>#DIV/0!</v>
      </c>
      <c r="S886" t="e">
        <f>'ES Raw Data'!T889</f>
        <v>#DIV/0!</v>
      </c>
      <c r="T886" t="e">
        <f>'ES Raw Data'!U889</f>
        <v>#DIV/0!</v>
      </c>
      <c r="U886" t="e">
        <f>'ES Raw Data'!V889</f>
        <v>#DIV/0!</v>
      </c>
      <c r="V886" t="e">
        <f>'ES Raw Data'!W889</f>
        <v>#DIV/0!</v>
      </c>
    </row>
    <row r="887" spans="1:22">
      <c r="A887">
        <f>'ES Data Entry'!D888</f>
        <v>0</v>
      </c>
      <c r="B887">
        <f>'ES Data Entry'!E888</f>
        <v>0</v>
      </c>
      <c r="C887">
        <f>'ES Data Entry'!F888</f>
        <v>0</v>
      </c>
      <c r="D887" s="180" t="e">
        <f>'ES Data Entry'!#REF!</f>
        <v>#REF!</v>
      </c>
      <c r="E887" t="str" cm="1">
        <f t="array" ref="E887">_xlfn.IFS('ES Data Entry'!G888=0,"Kindergarten",'ES Data Entry'!G888=1,"1st Grade",'ES Data Entry'!G888=2,"2nd Grade",'ES Data Entry'!G888=3,"3rd Grade",'ES Data Entry'!G888=4,"4th Grade",'ES Data Entry'!G888=5,"5th Grade")</f>
        <v>Kindergarten</v>
      </c>
      <c r="F887" t="e">
        <f>'ES Data Entry'!#REF!</f>
        <v>#REF!</v>
      </c>
      <c r="G887" t="e" cm="1">
        <f t="array" ref="G887">_xlfn.IFS('ES Data Entry'!L888=2, "Virtual", 'ES Data Entry'!L888=1, "In-person",'ES Data Entry'!L888=3, "Hybrid")</f>
        <v>#N/A</v>
      </c>
      <c r="H887" t="e" cm="1">
        <f t="array" ref="H887">_xlfn.IFS('ES Data Entry'!H888= 1, "American Indian/Alaskan Native", 'ES Data Entry'!H888= 2, "Asian", 'ES Data Entry'!H888= 3, "Native Hawaiian/Pacific Islander", 'ES Data Entry'!H888= 4, "Black/African American",'ES Data Entry'!H888= 5,  "White", 'ES Data Entry'!H888= 6, "Other", 'ES Data Entry'!H888= 7, "Two races or more", 'ES Data Entry'!H888= 8, "Unknown")</f>
        <v>#N/A</v>
      </c>
      <c r="I887" t="e" cm="1">
        <f t="array" ref="I887">_xlfn.IFS('ES Data Entry'!I888=1, "Hispanic/Latino", 'ES Data Entry'!I888=2, "Not Hispanic/Latino", 'ES Data Entry'!I888=3, "Other")</f>
        <v>#N/A</v>
      </c>
      <c r="J887" t="e" cm="1">
        <f t="array" ref="J887">_xlfn.IFS('ES Data Entry'!J888= 1, "Male", 'ES Data Entry'!J888= 2, "Female", 'ES Data Entry'!J888= 3, "Transgender Male", 'ES Data Entry'!J888= 4, "Transgender Female",'ES Data Entry'!J888= 5, "Non-binary", 'ES Data Entry'!J888= 6, "Other", 'ES Data Entry'!J888= 7, "Unknown")</f>
        <v>#N/A</v>
      </c>
      <c r="K887" s="180">
        <f>'ES Data Entry'!K888</f>
        <v>0</v>
      </c>
      <c r="L887" s="291" t="e">
        <f>'ES Data Entry'!#REF!</f>
        <v>#REF!</v>
      </c>
      <c r="M887" t="e">
        <f>'ES Raw Data'!N890</f>
        <v>#DIV/0!</v>
      </c>
      <c r="N887" t="e">
        <f>'ES Raw Data'!O890</f>
        <v>#DIV/0!</v>
      </c>
      <c r="O887" t="e">
        <f>'ES Raw Data'!P890</f>
        <v>#DIV/0!</v>
      </c>
      <c r="P887" t="e">
        <f>'ES Raw Data'!Q890</f>
        <v>#DIV/0!</v>
      </c>
      <c r="Q887" t="e">
        <f>'ES Raw Data'!R890</f>
        <v>#DIV/0!</v>
      </c>
      <c r="R887" t="e">
        <f>'ES Raw Data'!S890</f>
        <v>#DIV/0!</v>
      </c>
      <c r="S887" t="e">
        <f>'ES Raw Data'!T890</f>
        <v>#DIV/0!</v>
      </c>
      <c r="T887" t="e">
        <f>'ES Raw Data'!U890</f>
        <v>#DIV/0!</v>
      </c>
      <c r="U887" t="e">
        <f>'ES Raw Data'!V890</f>
        <v>#DIV/0!</v>
      </c>
      <c r="V887" t="e">
        <f>'ES Raw Data'!W890</f>
        <v>#DIV/0!</v>
      </c>
    </row>
    <row r="888" spans="1:22">
      <c r="A888">
        <f>'ES Data Entry'!D889</f>
        <v>0</v>
      </c>
      <c r="B888">
        <f>'ES Data Entry'!E889</f>
        <v>0</v>
      </c>
      <c r="C888">
        <f>'ES Data Entry'!F889</f>
        <v>0</v>
      </c>
      <c r="D888" s="180" t="e">
        <f>'ES Data Entry'!#REF!</f>
        <v>#REF!</v>
      </c>
      <c r="E888" t="str" cm="1">
        <f t="array" ref="E888">_xlfn.IFS('ES Data Entry'!G889=0,"Kindergarten",'ES Data Entry'!G889=1,"1st Grade",'ES Data Entry'!G889=2,"2nd Grade",'ES Data Entry'!G889=3,"3rd Grade",'ES Data Entry'!G889=4,"4th Grade",'ES Data Entry'!G889=5,"5th Grade")</f>
        <v>Kindergarten</v>
      </c>
      <c r="F888" t="e">
        <f>'ES Data Entry'!#REF!</f>
        <v>#REF!</v>
      </c>
      <c r="G888" t="e" cm="1">
        <f t="array" ref="G888">_xlfn.IFS('ES Data Entry'!L889=2, "Virtual", 'ES Data Entry'!L889=1, "In-person",'ES Data Entry'!L889=3, "Hybrid")</f>
        <v>#N/A</v>
      </c>
      <c r="H888" t="e" cm="1">
        <f t="array" ref="H888">_xlfn.IFS('ES Data Entry'!H889= 1, "American Indian/Alaskan Native", 'ES Data Entry'!H889= 2, "Asian", 'ES Data Entry'!H889= 3, "Native Hawaiian/Pacific Islander", 'ES Data Entry'!H889= 4, "Black/African American",'ES Data Entry'!H889= 5,  "White", 'ES Data Entry'!H889= 6, "Other", 'ES Data Entry'!H889= 7, "Two races or more", 'ES Data Entry'!H889= 8, "Unknown")</f>
        <v>#N/A</v>
      </c>
      <c r="I888" t="e" cm="1">
        <f t="array" ref="I888">_xlfn.IFS('ES Data Entry'!I889=1, "Hispanic/Latino", 'ES Data Entry'!I889=2, "Not Hispanic/Latino", 'ES Data Entry'!I889=3, "Other")</f>
        <v>#N/A</v>
      </c>
      <c r="J888" t="e" cm="1">
        <f t="array" ref="J888">_xlfn.IFS('ES Data Entry'!J889= 1, "Male", 'ES Data Entry'!J889= 2, "Female", 'ES Data Entry'!J889= 3, "Transgender Male", 'ES Data Entry'!J889= 4, "Transgender Female",'ES Data Entry'!J889= 5, "Non-binary", 'ES Data Entry'!J889= 6, "Other", 'ES Data Entry'!J889= 7, "Unknown")</f>
        <v>#N/A</v>
      </c>
      <c r="K888" s="180">
        <f>'ES Data Entry'!K889</f>
        <v>0</v>
      </c>
      <c r="L888" s="291" t="e">
        <f>'ES Data Entry'!#REF!</f>
        <v>#REF!</v>
      </c>
      <c r="M888" t="e">
        <f>'ES Raw Data'!N891</f>
        <v>#DIV/0!</v>
      </c>
      <c r="N888" t="e">
        <f>'ES Raw Data'!O891</f>
        <v>#DIV/0!</v>
      </c>
      <c r="O888" t="e">
        <f>'ES Raw Data'!P891</f>
        <v>#DIV/0!</v>
      </c>
      <c r="P888" t="e">
        <f>'ES Raw Data'!Q891</f>
        <v>#DIV/0!</v>
      </c>
      <c r="Q888" t="e">
        <f>'ES Raw Data'!R891</f>
        <v>#DIV/0!</v>
      </c>
      <c r="R888" t="e">
        <f>'ES Raw Data'!S891</f>
        <v>#DIV/0!</v>
      </c>
      <c r="S888" t="e">
        <f>'ES Raw Data'!T891</f>
        <v>#DIV/0!</v>
      </c>
      <c r="T888" t="e">
        <f>'ES Raw Data'!U891</f>
        <v>#DIV/0!</v>
      </c>
      <c r="U888" t="e">
        <f>'ES Raw Data'!V891</f>
        <v>#DIV/0!</v>
      </c>
      <c r="V888" t="e">
        <f>'ES Raw Data'!W891</f>
        <v>#DIV/0!</v>
      </c>
    </row>
    <row r="889" spans="1:22">
      <c r="A889">
        <f>'ES Data Entry'!D890</f>
        <v>0</v>
      </c>
      <c r="B889">
        <f>'ES Data Entry'!E890</f>
        <v>0</v>
      </c>
      <c r="C889">
        <f>'ES Data Entry'!F890</f>
        <v>0</v>
      </c>
      <c r="D889" s="180" t="e">
        <f>'ES Data Entry'!#REF!</f>
        <v>#REF!</v>
      </c>
      <c r="E889" t="str" cm="1">
        <f t="array" ref="E889">_xlfn.IFS('ES Data Entry'!G890=0,"Kindergarten",'ES Data Entry'!G890=1,"1st Grade",'ES Data Entry'!G890=2,"2nd Grade",'ES Data Entry'!G890=3,"3rd Grade",'ES Data Entry'!G890=4,"4th Grade",'ES Data Entry'!G890=5,"5th Grade")</f>
        <v>Kindergarten</v>
      </c>
      <c r="F889" t="e">
        <f>'ES Data Entry'!#REF!</f>
        <v>#REF!</v>
      </c>
      <c r="G889" t="e" cm="1">
        <f t="array" ref="G889">_xlfn.IFS('ES Data Entry'!L890=2, "Virtual", 'ES Data Entry'!L890=1, "In-person",'ES Data Entry'!L890=3, "Hybrid")</f>
        <v>#N/A</v>
      </c>
      <c r="H889" t="e" cm="1">
        <f t="array" ref="H889">_xlfn.IFS('ES Data Entry'!H890= 1, "American Indian/Alaskan Native", 'ES Data Entry'!H890= 2, "Asian", 'ES Data Entry'!H890= 3, "Native Hawaiian/Pacific Islander", 'ES Data Entry'!H890= 4, "Black/African American",'ES Data Entry'!H890= 5,  "White", 'ES Data Entry'!H890= 6, "Other", 'ES Data Entry'!H890= 7, "Two races or more", 'ES Data Entry'!H890= 8, "Unknown")</f>
        <v>#N/A</v>
      </c>
      <c r="I889" t="e" cm="1">
        <f t="array" ref="I889">_xlfn.IFS('ES Data Entry'!I890=1, "Hispanic/Latino", 'ES Data Entry'!I890=2, "Not Hispanic/Latino", 'ES Data Entry'!I890=3, "Other")</f>
        <v>#N/A</v>
      </c>
      <c r="J889" t="e" cm="1">
        <f t="array" ref="J889">_xlfn.IFS('ES Data Entry'!J890= 1, "Male", 'ES Data Entry'!J890= 2, "Female", 'ES Data Entry'!J890= 3, "Transgender Male", 'ES Data Entry'!J890= 4, "Transgender Female",'ES Data Entry'!J890= 5, "Non-binary", 'ES Data Entry'!J890= 6, "Other", 'ES Data Entry'!J890= 7, "Unknown")</f>
        <v>#N/A</v>
      </c>
      <c r="K889" s="180">
        <f>'ES Data Entry'!K890</f>
        <v>0</v>
      </c>
      <c r="L889" s="291" t="e">
        <f>'ES Data Entry'!#REF!</f>
        <v>#REF!</v>
      </c>
      <c r="M889" t="e">
        <f>'ES Raw Data'!N892</f>
        <v>#DIV/0!</v>
      </c>
      <c r="N889" t="e">
        <f>'ES Raw Data'!O892</f>
        <v>#DIV/0!</v>
      </c>
      <c r="O889" t="e">
        <f>'ES Raw Data'!P892</f>
        <v>#DIV/0!</v>
      </c>
      <c r="P889" t="e">
        <f>'ES Raw Data'!Q892</f>
        <v>#DIV/0!</v>
      </c>
      <c r="Q889" t="e">
        <f>'ES Raw Data'!R892</f>
        <v>#DIV/0!</v>
      </c>
      <c r="R889" t="e">
        <f>'ES Raw Data'!S892</f>
        <v>#DIV/0!</v>
      </c>
      <c r="S889" t="e">
        <f>'ES Raw Data'!T892</f>
        <v>#DIV/0!</v>
      </c>
      <c r="T889" t="e">
        <f>'ES Raw Data'!U892</f>
        <v>#DIV/0!</v>
      </c>
      <c r="U889" t="e">
        <f>'ES Raw Data'!V892</f>
        <v>#DIV/0!</v>
      </c>
      <c r="V889" t="e">
        <f>'ES Raw Data'!W892</f>
        <v>#DIV/0!</v>
      </c>
    </row>
    <row r="890" spans="1:22">
      <c r="A890">
        <f>'ES Data Entry'!D891</f>
        <v>0</v>
      </c>
      <c r="B890">
        <f>'ES Data Entry'!E891</f>
        <v>0</v>
      </c>
      <c r="C890">
        <f>'ES Data Entry'!F891</f>
        <v>0</v>
      </c>
      <c r="D890" s="180" t="e">
        <f>'ES Data Entry'!#REF!</f>
        <v>#REF!</v>
      </c>
      <c r="E890" t="str" cm="1">
        <f t="array" ref="E890">_xlfn.IFS('ES Data Entry'!G891=0,"Kindergarten",'ES Data Entry'!G891=1,"1st Grade",'ES Data Entry'!G891=2,"2nd Grade",'ES Data Entry'!G891=3,"3rd Grade",'ES Data Entry'!G891=4,"4th Grade",'ES Data Entry'!G891=5,"5th Grade")</f>
        <v>Kindergarten</v>
      </c>
      <c r="F890" t="e">
        <f>'ES Data Entry'!#REF!</f>
        <v>#REF!</v>
      </c>
      <c r="G890" t="e" cm="1">
        <f t="array" ref="G890">_xlfn.IFS('ES Data Entry'!L891=2, "Virtual", 'ES Data Entry'!L891=1, "In-person",'ES Data Entry'!L891=3, "Hybrid")</f>
        <v>#N/A</v>
      </c>
      <c r="H890" t="e" cm="1">
        <f t="array" ref="H890">_xlfn.IFS('ES Data Entry'!H891= 1, "American Indian/Alaskan Native", 'ES Data Entry'!H891= 2, "Asian", 'ES Data Entry'!H891= 3, "Native Hawaiian/Pacific Islander", 'ES Data Entry'!H891= 4, "Black/African American",'ES Data Entry'!H891= 5,  "White", 'ES Data Entry'!H891= 6, "Other", 'ES Data Entry'!H891= 7, "Two races or more", 'ES Data Entry'!H891= 8, "Unknown")</f>
        <v>#N/A</v>
      </c>
      <c r="I890" t="e" cm="1">
        <f t="array" ref="I890">_xlfn.IFS('ES Data Entry'!I891=1, "Hispanic/Latino", 'ES Data Entry'!I891=2, "Not Hispanic/Latino", 'ES Data Entry'!I891=3, "Other")</f>
        <v>#N/A</v>
      </c>
      <c r="J890" t="e" cm="1">
        <f t="array" ref="J890">_xlfn.IFS('ES Data Entry'!J891= 1, "Male", 'ES Data Entry'!J891= 2, "Female", 'ES Data Entry'!J891= 3, "Transgender Male", 'ES Data Entry'!J891= 4, "Transgender Female",'ES Data Entry'!J891= 5, "Non-binary", 'ES Data Entry'!J891= 6, "Other", 'ES Data Entry'!J891= 7, "Unknown")</f>
        <v>#N/A</v>
      </c>
      <c r="K890" s="180">
        <f>'ES Data Entry'!K891</f>
        <v>0</v>
      </c>
      <c r="L890" s="291" t="e">
        <f>'ES Data Entry'!#REF!</f>
        <v>#REF!</v>
      </c>
      <c r="M890" t="e">
        <f>'ES Raw Data'!N893</f>
        <v>#DIV/0!</v>
      </c>
      <c r="N890" t="e">
        <f>'ES Raw Data'!O893</f>
        <v>#DIV/0!</v>
      </c>
      <c r="O890" t="e">
        <f>'ES Raw Data'!P893</f>
        <v>#DIV/0!</v>
      </c>
      <c r="P890" t="e">
        <f>'ES Raw Data'!Q893</f>
        <v>#DIV/0!</v>
      </c>
      <c r="Q890" t="e">
        <f>'ES Raw Data'!R893</f>
        <v>#DIV/0!</v>
      </c>
      <c r="R890" t="e">
        <f>'ES Raw Data'!S893</f>
        <v>#DIV/0!</v>
      </c>
      <c r="S890" t="e">
        <f>'ES Raw Data'!T893</f>
        <v>#DIV/0!</v>
      </c>
      <c r="T890" t="e">
        <f>'ES Raw Data'!U893</f>
        <v>#DIV/0!</v>
      </c>
      <c r="U890" t="e">
        <f>'ES Raw Data'!V893</f>
        <v>#DIV/0!</v>
      </c>
      <c r="V890" t="e">
        <f>'ES Raw Data'!W893</f>
        <v>#DIV/0!</v>
      </c>
    </row>
    <row r="891" spans="1:22">
      <c r="A891">
        <f>'ES Data Entry'!D892</f>
        <v>0</v>
      </c>
      <c r="B891">
        <f>'ES Data Entry'!E892</f>
        <v>0</v>
      </c>
      <c r="C891">
        <f>'ES Data Entry'!F892</f>
        <v>0</v>
      </c>
      <c r="D891" s="180" t="e">
        <f>'ES Data Entry'!#REF!</f>
        <v>#REF!</v>
      </c>
      <c r="E891" t="str" cm="1">
        <f t="array" ref="E891">_xlfn.IFS('ES Data Entry'!G892=0,"Kindergarten",'ES Data Entry'!G892=1,"1st Grade",'ES Data Entry'!G892=2,"2nd Grade",'ES Data Entry'!G892=3,"3rd Grade",'ES Data Entry'!G892=4,"4th Grade",'ES Data Entry'!G892=5,"5th Grade")</f>
        <v>Kindergarten</v>
      </c>
      <c r="F891" t="e">
        <f>'ES Data Entry'!#REF!</f>
        <v>#REF!</v>
      </c>
      <c r="G891" t="e" cm="1">
        <f t="array" ref="G891">_xlfn.IFS('ES Data Entry'!L892=2, "Virtual", 'ES Data Entry'!L892=1, "In-person",'ES Data Entry'!L892=3, "Hybrid")</f>
        <v>#N/A</v>
      </c>
      <c r="H891" t="e" cm="1">
        <f t="array" ref="H891">_xlfn.IFS('ES Data Entry'!H892= 1, "American Indian/Alaskan Native", 'ES Data Entry'!H892= 2, "Asian", 'ES Data Entry'!H892= 3, "Native Hawaiian/Pacific Islander", 'ES Data Entry'!H892= 4, "Black/African American",'ES Data Entry'!H892= 5,  "White", 'ES Data Entry'!H892= 6, "Other", 'ES Data Entry'!H892= 7, "Two races or more", 'ES Data Entry'!H892= 8, "Unknown")</f>
        <v>#N/A</v>
      </c>
      <c r="I891" t="e" cm="1">
        <f t="array" ref="I891">_xlfn.IFS('ES Data Entry'!I892=1, "Hispanic/Latino", 'ES Data Entry'!I892=2, "Not Hispanic/Latino", 'ES Data Entry'!I892=3, "Other")</f>
        <v>#N/A</v>
      </c>
      <c r="J891" t="e" cm="1">
        <f t="array" ref="J891">_xlfn.IFS('ES Data Entry'!J892= 1, "Male", 'ES Data Entry'!J892= 2, "Female", 'ES Data Entry'!J892= 3, "Transgender Male", 'ES Data Entry'!J892= 4, "Transgender Female",'ES Data Entry'!J892= 5, "Non-binary", 'ES Data Entry'!J892= 6, "Other", 'ES Data Entry'!J892= 7, "Unknown")</f>
        <v>#N/A</v>
      </c>
      <c r="K891" s="180">
        <f>'ES Data Entry'!K892</f>
        <v>0</v>
      </c>
      <c r="L891" s="291" t="e">
        <f>'ES Data Entry'!#REF!</f>
        <v>#REF!</v>
      </c>
      <c r="M891" t="e">
        <f>'ES Raw Data'!N894</f>
        <v>#DIV/0!</v>
      </c>
      <c r="N891" t="e">
        <f>'ES Raw Data'!O894</f>
        <v>#DIV/0!</v>
      </c>
      <c r="O891" t="e">
        <f>'ES Raw Data'!P894</f>
        <v>#DIV/0!</v>
      </c>
      <c r="P891" t="e">
        <f>'ES Raw Data'!Q894</f>
        <v>#DIV/0!</v>
      </c>
      <c r="Q891" t="e">
        <f>'ES Raw Data'!R894</f>
        <v>#DIV/0!</v>
      </c>
      <c r="R891" t="e">
        <f>'ES Raw Data'!S894</f>
        <v>#DIV/0!</v>
      </c>
      <c r="S891" t="e">
        <f>'ES Raw Data'!T894</f>
        <v>#DIV/0!</v>
      </c>
      <c r="T891" t="e">
        <f>'ES Raw Data'!U894</f>
        <v>#DIV/0!</v>
      </c>
      <c r="U891" t="e">
        <f>'ES Raw Data'!V894</f>
        <v>#DIV/0!</v>
      </c>
      <c r="V891" t="e">
        <f>'ES Raw Data'!W894</f>
        <v>#DIV/0!</v>
      </c>
    </row>
    <row r="892" spans="1:22">
      <c r="A892">
        <f>'ES Data Entry'!D893</f>
        <v>0</v>
      </c>
      <c r="B892">
        <f>'ES Data Entry'!E893</f>
        <v>0</v>
      </c>
      <c r="C892">
        <f>'ES Data Entry'!F893</f>
        <v>0</v>
      </c>
      <c r="D892" s="180" t="e">
        <f>'ES Data Entry'!#REF!</f>
        <v>#REF!</v>
      </c>
      <c r="E892" t="str" cm="1">
        <f t="array" ref="E892">_xlfn.IFS('ES Data Entry'!G893=0,"Kindergarten",'ES Data Entry'!G893=1,"1st Grade",'ES Data Entry'!G893=2,"2nd Grade",'ES Data Entry'!G893=3,"3rd Grade",'ES Data Entry'!G893=4,"4th Grade",'ES Data Entry'!G893=5,"5th Grade")</f>
        <v>Kindergarten</v>
      </c>
      <c r="F892" t="e">
        <f>'ES Data Entry'!#REF!</f>
        <v>#REF!</v>
      </c>
      <c r="G892" t="e" cm="1">
        <f t="array" ref="G892">_xlfn.IFS('ES Data Entry'!L893=2, "Virtual", 'ES Data Entry'!L893=1, "In-person",'ES Data Entry'!L893=3, "Hybrid")</f>
        <v>#N/A</v>
      </c>
      <c r="H892" t="e" cm="1">
        <f t="array" ref="H892">_xlfn.IFS('ES Data Entry'!H893= 1, "American Indian/Alaskan Native", 'ES Data Entry'!H893= 2, "Asian", 'ES Data Entry'!H893= 3, "Native Hawaiian/Pacific Islander", 'ES Data Entry'!H893= 4, "Black/African American",'ES Data Entry'!H893= 5,  "White", 'ES Data Entry'!H893= 6, "Other", 'ES Data Entry'!H893= 7, "Two races or more", 'ES Data Entry'!H893= 8, "Unknown")</f>
        <v>#N/A</v>
      </c>
      <c r="I892" t="e" cm="1">
        <f t="array" ref="I892">_xlfn.IFS('ES Data Entry'!I893=1, "Hispanic/Latino", 'ES Data Entry'!I893=2, "Not Hispanic/Latino", 'ES Data Entry'!I893=3, "Other")</f>
        <v>#N/A</v>
      </c>
      <c r="J892" t="e" cm="1">
        <f t="array" ref="J892">_xlfn.IFS('ES Data Entry'!J893= 1, "Male", 'ES Data Entry'!J893= 2, "Female", 'ES Data Entry'!J893= 3, "Transgender Male", 'ES Data Entry'!J893= 4, "Transgender Female",'ES Data Entry'!J893= 5, "Non-binary", 'ES Data Entry'!J893= 6, "Other", 'ES Data Entry'!J893= 7, "Unknown")</f>
        <v>#N/A</v>
      </c>
      <c r="K892" s="180">
        <f>'ES Data Entry'!K893</f>
        <v>0</v>
      </c>
      <c r="L892" s="291" t="e">
        <f>'ES Data Entry'!#REF!</f>
        <v>#REF!</v>
      </c>
      <c r="M892" t="e">
        <f>'ES Raw Data'!N895</f>
        <v>#DIV/0!</v>
      </c>
      <c r="N892" t="e">
        <f>'ES Raw Data'!O895</f>
        <v>#DIV/0!</v>
      </c>
      <c r="O892" t="e">
        <f>'ES Raw Data'!P895</f>
        <v>#DIV/0!</v>
      </c>
      <c r="P892" t="e">
        <f>'ES Raw Data'!Q895</f>
        <v>#DIV/0!</v>
      </c>
      <c r="Q892" t="e">
        <f>'ES Raw Data'!R895</f>
        <v>#DIV/0!</v>
      </c>
      <c r="R892" t="e">
        <f>'ES Raw Data'!S895</f>
        <v>#DIV/0!</v>
      </c>
      <c r="S892" t="e">
        <f>'ES Raw Data'!T895</f>
        <v>#DIV/0!</v>
      </c>
      <c r="T892" t="e">
        <f>'ES Raw Data'!U895</f>
        <v>#DIV/0!</v>
      </c>
      <c r="U892" t="e">
        <f>'ES Raw Data'!V895</f>
        <v>#DIV/0!</v>
      </c>
      <c r="V892" t="e">
        <f>'ES Raw Data'!W895</f>
        <v>#DIV/0!</v>
      </c>
    </row>
    <row r="893" spans="1:22">
      <c r="A893">
        <f>'ES Data Entry'!D894</f>
        <v>0</v>
      </c>
      <c r="B893">
        <f>'ES Data Entry'!E894</f>
        <v>0</v>
      </c>
      <c r="C893">
        <f>'ES Data Entry'!F894</f>
        <v>0</v>
      </c>
      <c r="D893" s="180" t="e">
        <f>'ES Data Entry'!#REF!</f>
        <v>#REF!</v>
      </c>
      <c r="E893" t="str" cm="1">
        <f t="array" ref="E893">_xlfn.IFS('ES Data Entry'!G894=0,"Kindergarten",'ES Data Entry'!G894=1,"1st Grade",'ES Data Entry'!G894=2,"2nd Grade",'ES Data Entry'!G894=3,"3rd Grade",'ES Data Entry'!G894=4,"4th Grade",'ES Data Entry'!G894=5,"5th Grade")</f>
        <v>Kindergarten</v>
      </c>
      <c r="F893" t="e">
        <f>'ES Data Entry'!#REF!</f>
        <v>#REF!</v>
      </c>
      <c r="G893" t="e" cm="1">
        <f t="array" ref="G893">_xlfn.IFS('ES Data Entry'!L894=2, "Virtual", 'ES Data Entry'!L894=1, "In-person",'ES Data Entry'!L894=3, "Hybrid")</f>
        <v>#N/A</v>
      </c>
      <c r="H893" t="e" cm="1">
        <f t="array" ref="H893">_xlfn.IFS('ES Data Entry'!H894= 1, "American Indian/Alaskan Native", 'ES Data Entry'!H894= 2, "Asian", 'ES Data Entry'!H894= 3, "Native Hawaiian/Pacific Islander", 'ES Data Entry'!H894= 4, "Black/African American",'ES Data Entry'!H894= 5,  "White", 'ES Data Entry'!H894= 6, "Other", 'ES Data Entry'!H894= 7, "Two races or more", 'ES Data Entry'!H894= 8, "Unknown")</f>
        <v>#N/A</v>
      </c>
      <c r="I893" t="e" cm="1">
        <f t="array" ref="I893">_xlfn.IFS('ES Data Entry'!I894=1, "Hispanic/Latino", 'ES Data Entry'!I894=2, "Not Hispanic/Latino", 'ES Data Entry'!I894=3, "Other")</f>
        <v>#N/A</v>
      </c>
      <c r="J893" t="e" cm="1">
        <f t="array" ref="J893">_xlfn.IFS('ES Data Entry'!J894= 1, "Male", 'ES Data Entry'!J894= 2, "Female", 'ES Data Entry'!J894= 3, "Transgender Male", 'ES Data Entry'!J894= 4, "Transgender Female",'ES Data Entry'!J894= 5, "Non-binary", 'ES Data Entry'!J894= 6, "Other", 'ES Data Entry'!J894= 7, "Unknown")</f>
        <v>#N/A</v>
      </c>
      <c r="K893" s="180">
        <f>'ES Data Entry'!K894</f>
        <v>0</v>
      </c>
      <c r="L893" s="291" t="e">
        <f>'ES Data Entry'!#REF!</f>
        <v>#REF!</v>
      </c>
      <c r="M893" t="e">
        <f>'ES Raw Data'!N896</f>
        <v>#DIV/0!</v>
      </c>
      <c r="N893" t="e">
        <f>'ES Raw Data'!O896</f>
        <v>#DIV/0!</v>
      </c>
      <c r="O893" t="e">
        <f>'ES Raw Data'!P896</f>
        <v>#DIV/0!</v>
      </c>
      <c r="P893" t="e">
        <f>'ES Raw Data'!Q896</f>
        <v>#DIV/0!</v>
      </c>
      <c r="Q893" t="e">
        <f>'ES Raw Data'!R896</f>
        <v>#DIV/0!</v>
      </c>
      <c r="R893" t="e">
        <f>'ES Raw Data'!S896</f>
        <v>#DIV/0!</v>
      </c>
      <c r="S893" t="e">
        <f>'ES Raw Data'!T896</f>
        <v>#DIV/0!</v>
      </c>
      <c r="T893" t="e">
        <f>'ES Raw Data'!U896</f>
        <v>#DIV/0!</v>
      </c>
      <c r="U893" t="e">
        <f>'ES Raw Data'!V896</f>
        <v>#DIV/0!</v>
      </c>
      <c r="V893" t="e">
        <f>'ES Raw Data'!W896</f>
        <v>#DIV/0!</v>
      </c>
    </row>
    <row r="894" spans="1:22">
      <c r="A894">
        <f>'ES Data Entry'!D895</f>
        <v>0</v>
      </c>
      <c r="B894">
        <f>'ES Data Entry'!E895</f>
        <v>0</v>
      </c>
      <c r="C894">
        <f>'ES Data Entry'!F895</f>
        <v>0</v>
      </c>
      <c r="D894" s="180" t="e">
        <f>'ES Data Entry'!#REF!</f>
        <v>#REF!</v>
      </c>
      <c r="E894" t="str" cm="1">
        <f t="array" ref="E894">_xlfn.IFS('ES Data Entry'!G895=0,"Kindergarten",'ES Data Entry'!G895=1,"1st Grade",'ES Data Entry'!G895=2,"2nd Grade",'ES Data Entry'!G895=3,"3rd Grade",'ES Data Entry'!G895=4,"4th Grade",'ES Data Entry'!G895=5,"5th Grade")</f>
        <v>Kindergarten</v>
      </c>
      <c r="F894" t="e">
        <f>'ES Data Entry'!#REF!</f>
        <v>#REF!</v>
      </c>
      <c r="G894" t="e" cm="1">
        <f t="array" ref="G894">_xlfn.IFS('ES Data Entry'!L895=2, "Virtual", 'ES Data Entry'!L895=1, "In-person",'ES Data Entry'!L895=3, "Hybrid")</f>
        <v>#N/A</v>
      </c>
      <c r="H894" t="e" cm="1">
        <f t="array" ref="H894">_xlfn.IFS('ES Data Entry'!H895= 1, "American Indian/Alaskan Native", 'ES Data Entry'!H895= 2, "Asian", 'ES Data Entry'!H895= 3, "Native Hawaiian/Pacific Islander", 'ES Data Entry'!H895= 4, "Black/African American",'ES Data Entry'!H895= 5,  "White", 'ES Data Entry'!H895= 6, "Other", 'ES Data Entry'!H895= 7, "Two races or more", 'ES Data Entry'!H895= 8, "Unknown")</f>
        <v>#N/A</v>
      </c>
      <c r="I894" t="e" cm="1">
        <f t="array" ref="I894">_xlfn.IFS('ES Data Entry'!I895=1, "Hispanic/Latino", 'ES Data Entry'!I895=2, "Not Hispanic/Latino", 'ES Data Entry'!I895=3, "Other")</f>
        <v>#N/A</v>
      </c>
      <c r="J894" t="e" cm="1">
        <f t="array" ref="J894">_xlfn.IFS('ES Data Entry'!J895= 1, "Male", 'ES Data Entry'!J895= 2, "Female", 'ES Data Entry'!J895= 3, "Transgender Male", 'ES Data Entry'!J895= 4, "Transgender Female",'ES Data Entry'!J895= 5, "Non-binary", 'ES Data Entry'!J895= 6, "Other", 'ES Data Entry'!J895= 7, "Unknown")</f>
        <v>#N/A</v>
      </c>
      <c r="K894" s="180">
        <f>'ES Data Entry'!K895</f>
        <v>0</v>
      </c>
      <c r="L894" s="291" t="e">
        <f>'ES Data Entry'!#REF!</f>
        <v>#REF!</v>
      </c>
      <c r="M894" t="e">
        <f>'ES Raw Data'!N897</f>
        <v>#DIV/0!</v>
      </c>
      <c r="N894" t="e">
        <f>'ES Raw Data'!O897</f>
        <v>#DIV/0!</v>
      </c>
      <c r="O894" t="e">
        <f>'ES Raw Data'!P897</f>
        <v>#DIV/0!</v>
      </c>
      <c r="P894" t="e">
        <f>'ES Raw Data'!Q897</f>
        <v>#DIV/0!</v>
      </c>
      <c r="Q894" t="e">
        <f>'ES Raw Data'!R897</f>
        <v>#DIV/0!</v>
      </c>
      <c r="R894" t="e">
        <f>'ES Raw Data'!S897</f>
        <v>#DIV/0!</v>
      </c>
      <c r="S894" t="e">
        <f>'ES Raw Data'!T897</f>
        <v>#DIV/0!</v>
      </c>
      <c r="T894" t="e">
        <f>'ES Raw Data'!U897</f>
        <v>#DIV/0!</v>
      </c>
      <c r="U894" t="e">
        <f>'ES Raw Data'!V897</f>
        <v>#DIV/0!</v>
      </c>
      <c r="V894" t="e">
        <f>'ES Raw Data'!W897</f>
        <v>#DIV/0!</v>
      </c>
    </row>
    <row r="895" spans="1:22">
      <c r="A895">
        <f>'ES Data Entry'!D896</f>
        <v>0</v>
      </c>
      <c r="B895">
        <f>'ES Data Entry'!E896</f>
        <v>0</v>
      </c>
      <c r="C895">
        <f>'ES Data Entry'!F896</f>
        <v>0</v>
      </c>
      <c r="D895" s="180" t="e">
        <f>'ES Data Entry'!#REF!</f>
        <v>#REF!</v>
      </c>
      <c r="E895" t="str" cm="1">
        <f t="array" ref="E895">_xlfn.IFS('ES Data Entry'!G896=0,"Kindergarten",'ES Data Entry'!G896=1,"1st Grade",'ES Data Entry'!G896=2,"2nd Grade",'ES Data Entry'!G896=3,"3rd Grade",'ES Data Entry'!G896=4,"4th Grade",'ES Data Entry'!G896=5,"5th Grade")</f>
        <v>Kindergarten</v>
      </c>
      <c r="F895" t="e">
        <f>'ES Data Entry'!#REF!</f>
        <v>#REF!</v>
      </c>
      <c r="G895" t="e" cm="1">
        <f t="array" ref="G895">_xlfn.IFS('ES Data Entry'!L896=2, "Virtual", 'ES Data Entry'!L896=1, "In-person",'ES Data Entry'!L896=3, "Hybrid")</f>
        <v>#N/A</v>
      </c>
      <c r="H895" t="e" cm="1">
        <f t="array" ref="H895">_xlfn.IFS('ES Data Entry'!H896= 1, "American Indian/Alaskan Native", 'ES Data Entry'!H896= 2, "Asian", 'ES Data Entry'!H896= 3, "Native Hawaiian/Pacific Islander", 'ES Data Entry'!H896= 4, "Black/African American",'ES Data Entry'!H896= 5,  "White", 'ES Data Entry'!H896= 6, "Other", 'ES Data Entry'!H896= 7, "Two races or more", 'ES Data Entry'!H896= 8, "Unknown")</f>
        <v>#N/A</v>
      </c>
      <c r="I895" t="e" cm="1">
        <f t="array" ref="I895">_xlfn.IFS('ES Data Entry'!I896=1, "Hispanic/Latino", 'ES Data Entry'!I896=2, "Not Hispanic/Latino", 'ES Data Entry'!I896=3, "Other")</f>
        <v>#N/A</v>
      </c>
      <c r="J895" t="e" cm="1">
        <f t="array" ref="J895">_xlfn.IFS('ES Data Entry'!J896= 1, "Male", 'ES Data Entry'!J896= 2, "Female", 'ES Data Entry'!J896= 3, "Transgender Male", 'ES Data Entry'!J896= 4, "Transgender Female",'ES Data Entry'!J896= 5, "Non-binary", 'ES Data Entry'!J896= 6, "Other", 'ES Data Entry'!J896= 7, "Unknown")</f>
        <v>#N/A</v>
      </c>
      <c r="K895" s="180">
        <f>'ES Data Entry'!K896</f>
        <v>0</v>
      </c>
      <c r="L895" s="291" t="e">
        <f>'ES Data Entry'!#REF!</f>
        <v>#REF!</v>
      </c>
      <c r="M895" t="e">
        <f>'ES Raw Data'!N898</f>
        <v>#DIV/0!</v>
      </c>
      <c r="N895" t="e">
        <f>'ES Raw Data'!O898</f>
        <v>#DIV/0!</v>
      </c>
      <c r="O895" t="e">
        <f>'ES Raw Data'!P898</f>
        <v>#DIV/0!</v>
      </c>
      <c r="P895" t="e">
        <f>'ES Raw Data'!Q898</f>
        <v>#DIV/0!</v>
      </c>
      <c r="Q895" t="e">
        <f>'ES Raw Data'!R898</f>
        <v>#DIV/0!</v>
      </c>
      <c r="R895" t="e">
        <f>'ES Raw Data'!S898</f>
        <v>#DIV/0!</v>
      </c>
      <c r="S895" t="e">
        <f>'ES Raw Data'!T898</f>
        <v>#DIV/0!</v>
      </c>
      <c r="T895" t="e">
        <f>'ES Raw Data'!U898</f>
        <v>#DIV/0!</v>
      </c>
      <c r="U895" t="e">
        <f>'ES Raw Data'!V898</f>
        <v>#DIV/0!</v>
      </c>
      <c r="V895" t="e">
        <f>'ES Raw Data'!W898</f>
        <v>#DIV/0!</v>
      </c>
    </row>
    <row r="896" spans="1:22">
      <c r="A896">
        <f>'ES Data Entry'!D897</f>
        <v>0</v>
      </c>
      <c r="B896">
        <f>'ES Data Entry'!E897</f>
        <v>0</v>
      </c>
      <c r="C896">
        <f>'ES Data Entry'!F897</f>
        <v>0</v>
      </c>
      <c r="D896" s="180" t="e">
        <f>'ES Data Entry'!#REF!</f>
        <v>#REF!</v>
      </c>
      <c r="E896" t="str" cm="1">
        <f t="array" ref="E896">_xlfn.IFS('ES Data Entry'!G897=0,"Kindergarten",'ES Data Entry'!G897=1,"1st Grade",'ES Data Entry'!G897=2,"2nd Grade",'ES Data Entry'!G897=3,"3rd Grade",'ES Data Entry'!G897=4,"4th Grade",'ES Data Entry'!G897=5,"5th Grade")</f>
        <v>Kindergarten</v>
      </c>
      <c r="F896" t="e">
        <f>'ES Data Entry'!#REF!</f>
        <v>#REF!</v>
      </c>
      <c r="G896" t="e" cm="1">
        <f t="array" ref="G896">_xlfn.IFS('ES Data Entry'!L897=2, "Virtual", 'ES Data Entry'!L897=1, "In-person",'ES Data Entry'!L897=3, "Hybrid")</f>
        <v>#N/A</v>
      </c>
      <c r="H896" t="e" cm="1">
        <f t="array" ref="H896">_xlfn.IFS('ES Data Entry'!H897= 1, "American Indian/Alaskan Native", 'ES Data Entry'!H897= 2, "Asian", 'ES Data Entry'!H897= 3, "Native Hawaiian/Pacific Islander", 'ES Data Entry'!H897= 4, "Black/African American",'ES Data Entry'!H897= 5,  "White", 'ES Data Entry'!H897= 6, "Other", 'ES Data Entry'!H897= 7, "Two races or more", 'ES Data Entry'!H897= 8, "Unknown")</f>
        <v>#N/A</v>
      </c>
      <c r="I896" t="e" cm="1">
        <f t="array" ref="I896">_xlfn.IFS('ES Data Entry'!I897=1, "Hispanic/Latino", 'ES Data Entry'!I897=2, "Not Hispanic/Latino", 'ES Data Entry'!I897=3, "Other")</f>
        <v>#N/A</v>
      </c>
      <c r="J896" t="e" cm="1">
        <f t="array" ref="J896">_xlfn.IFS('ES Data Entry'!J897= 1, "Male", 'ES Data Entry'!J897= 2, "Female", 'ES Data Entry'!J897= 3, "Transgender Male", 'ES Data Entry'!J897= 4, "Transgender Female",'ES Data Entry'!J897= 5, "Non-binary", 'ES Data Entry'!J897= 6, "Other", 'ES Data Entry'!J897= 7, "Unknown")</f>
        <v>#N/A</v>
      </c>
      <c r="K896" s="180">
        <f>'ES Data Entry'!K897</f>
        <v>0</v>
      </c>
      <c r="L896" s="291" t="e">
        <f>'ES Data Entry'!#REF!</f>
        <v>#REF!</v>
      </c>
      <c r="M896" t="e">
        <f>'ES Raw Data'!N899</f>
        <v>#DIV/0!</v>
      </c>
      <c r="N896" t="e">
        <f>'ES Raw Data'!O899</f>
        <v>#DIV/0!</v>
      </c>
      <c r="O896" t="e">
        <f>'ES Raw Data'!P899</f>
        <v>#DIV/0!</v>
      </c>
      <c r="P896" t="e">
        <f>'ES Raw Data'!Q899</f>
        <v>#DIV/0!</v>
      </c>
      <c r="Q896" t="e">
        <f>'ES Raw Data'!R899</f>
        <v>#DIV/0!</v>
      </c>
      <c r="R896" t="e">
        <f>'ES Raw Data'!S899</f>
        <v>#DIV/0!</v>
      </c>
      <c r="S896" t="e">
        <f>'ES Raw Data'!T899</f>
        <v>#DIV/0!</v>
      </c>
      <c r="T896" t="e">
        <f>'ES Raw Data'!U899</f>
        <v>#DIV/0!</v>
      </c>
      <c r="U896" t="e">
        <f>'ES Raw Data'!V899</f>
        <v>#DIV/0!</v>
      </c>
      <c r="V896" t="e">
        <f>'ES Raw Data'!W899</f>
        <v>#DIV/0!</v>
      </c>
    </row>
    <row r="897" spans="1:22">
      <c r="A897">
        <f>'ES Data Entry'!D898</f>
        <v>0</v>
      </c>
      <c r="B897">
        <f>'ES Data Entry'!E898</f>
        <v>0</v>
      </c>
      <c r="C897">
        <f>'ES Data Entry'!F898</f>
        <v>0</v>
      </c>
      <c r="D897" s="180" t="e">
        <f>'ES Data Entry'!#REF!</f>
        <v>#REF!</v>
      </c>
      <c r="E897" t="str" cm="1">
        <f t="array" ref="E897">_xlfn.IFS('ES Data Entry'!G898=0,"Kindergarten",'ES Data Entry'!G898=1,"1st Grade",'ES Data Entry'!G898=2,"2nd Grade",'ES Data Entry'!G898=3,"3rd Grade",'ES Data Entry'!G898=4,"4th Grade",'ES Data Entry'!G898=5,"5th Grade")</f>
        <v>Kindergarten</v>
      </c>
      <c r="F897" t="e">
        <f>'ES Data Entry'!#REF!</f>
        <v>#REF!</v>
      </c>
      <c r="G897" t="e" cm="1">
        <f t="array" ref="G897">_xlfn.IFS('ES Data Entry'!L898=2, "Virtual", 'ES Data Entry'!L898=1, "In-person",'ES Data Entry'!L898=3, "Hybrid")</f>
        <v>#N/A</v>
      </c>
      <c r="H897" t="e" cm="1">
        <f t="array" ref="H897">_xlfn.IFS('ES Data Entry'!H898= 1, "American Indian/Alaskan Native", 'ES Data Entry'!H898= 2, "Asian", 'ES Data Entry'!H898= 3, "Native Hawaiian/Pacific Islander", 'ES Data Entry'!H898= 4, "Black/African American",'ES Data Entry'!H898= 5,  "White", 'ES Data Entry'!H898= 6, "Other", 'ES Data Entry'!H898= 7, "Two races or more", 'ES Data Entry'!H898= 8, "Unknown")</f>
        <v>#N/A</v>
      </c>
      <c r="I897" t="e" cm="1">
        <f t="array" ref="I897">_xlfn.IFS('ES Data Entry'!I898=1, "Hispanic/Latino", 'ES Data Entry'!I898=2, "Not Hispanic/Latino", 'ES Data Entry'!I898=3, "Other")</f>
        <v>#N/A</v>
      </c>
      <c r="J897" t="e" cm="1">
        <f t="array" ref="J897">_xlfn.IFS('ES Data Entry'!J898= 1, "Male", 'ES Data Entry'!J898= 2, "Female", 'ES Data Entry'!J898= 3, "Transgender Male", 'ES Data Entry'!J898= 4, "Transgender Female",'ES Data Entry'!J898= 5, "Non-binary", 'ES Data Entry'!J898= 6, "Other", 'ES Data Entry'!J898= 7, "Unknown")</f>
        <v>#N/A</v>
      </c>
      <c r="K897" s="180">
        <f>'ES Data Entry'!K898</f>
        <v>0</v>
      </c>
      <c r="L897" s="291" t="e">
        <f>'ES Data Entry'!#REF!</f>
        <v>#REF!</v>
      </c>
      <c r="M897" t="e">
        <f>'ES Raw Data'!N900</f>
        <v>#DIV/0!</v>
      </c>
      <c r="N897" t="e">
        <f>'ES Raw Data'!O900</f>
        <v>#DIV/0!</v>
      </c>
      <c r="O897" t="e">
        <f>'ES Raw Data'!P900</f>
        <v>#DIV/0!</v>
      </c>
      <c r="P897" t="e">
        <f>'ES Raw Data'!Q900</f>
        <v>#DIV/0!</v>
      </c>
      <c r="Q897" t="e">
        <f>'ES Raw Data'!R900</f>
        <v>#DIV/0!</v>
      </c>
      <c r="R897" t="e">
        <f>'ES Raw Data'!S900</f>
        <v>#DIV/0!</v>
      </c>
      <c r="S897" t="e">
        <f>'ES Raw Data'!T900</f>
        <v>#DIV/0!</v>
      </c>
      <c r="T897" t="e">
        <f>'ES Raw Data'!U900</f>
        <v>#DIV/0!</v>
      </c>
      <c r="U897" t="e">
        <f>'ES Raw Data'!V900</f>
        <v>#DIV/0!</v>
      </c>
      <c r="V897" t="e">
        <f>'ES Raw Data'!W900</f>
        <v>#DIV/0!</v>
      </c>
    </row>
    <row r="898" spans="1:22">
      <c r="A898">
        <f>'ES Data Entry'!D899</f>
        <v>0</v>
      </c>
      <c r="B898">
        <f>'ES Data Entry'!E899</f>
        <v>0</v>
      </c>
      <c r="C898">
        <f>'ES Data Entry'!F899</f>
        <v>0</v>
      </c>
      <c r="D898" s="180" t="e">
        <f>'ES Data Entry'!#REF!</f>
        <v>#REF!</v>
      </c>
      <c r="E898" t="str" cm="1">
        <f t="array" ref="E898">_xlfn.IFS('ES Data Entry'!G899=0,"Kindergarten",'ES Data Entry'!G899=1,"1st Grade",'ES Data Entry'!G899=2,"2nd Grade",'ES Data Entry'!G899=3,"3rd Grade",'ES Data Entry'!G899=4,"4th Grade",'ES Data Entry'!G899=5,"5th Grade")</f>
        <v>Kindergarten</v>
      </c>
      <c r="F898" t="e">
        <f>'ES Data Entry'!#REF!</f>
        <v>#REF!</v>
      </c>
      <c r="G898" t="e" cm="1">
        <f t="array" ref="G898">_xlfn.IFS('ES Data Entry'!L899=2, "Virtual", 'ES Data Entry'!L899=1, "In-person",'ES Data Entry'!L899=3, "Hybrid")</f>
        <v>#N/A</v>
      </c>
      <c r="H898" t="e" cm="1">
        <f t="array" ref="H898">_xlfn.IFS('ES Data Entry'!H899= 1, "American Indian/Alaskan Native", 'ES Data Entry'!H899= 2, "Asian", 'ES Data Entry'!H899= 3, "Native Hawaiian/Pacific Islander", 'ES Data Entry'!H899= 4, "Black/African American",'ES Data Entry'!H899= 5,  "White", 'ES Data Entry'!H899= 6, "Other", 'ES Data Entry'!H899= 7, "Two races or more", 'ES Data Entry'!H899= 8, "Unknown")</f>
        <v>#N/A</v>
      </c>
      <c r="I898" t="e" cm="1">
        <f t="array" ref="I898">_xlfn.IFS('ES Data Entry'!I899=1, "Hispanic/Latino", 'ES Data Entry'!I899=2, "Not Hispanic/Latino", 'ES Data Entry'!I899=3, "Other")</f>
        <v>#N/A</v>
      </c>
      <c r="J898" t="e" cm="1">
        <f t="array" ref="J898">_xlfn.IFS('ES Data Entry'!J899= 1, "Male", 'ES Data Entry'!J899= 2, "Female", 'ES Data Entry'!J899= 3, "Transgender Male", 'ES Data Entry'!J899= 4, "Transgender Female",'ES Data Entry'!J899= 5, "Non-binary", 'ES Data Entry'!J899= 6, "Other", 'ES Data Entry'!J899= 7, "Unknown")</f>
        <v>#N/A</v>
      </c>
      <c r="K898" s="180">
        <f>'ES Data Entry'!K899</f>
        <v>0</v>
      </c>
      <c r="L898" s="291" t="e">
        <f>'ES Data Entry'!#REF!</f>
        <v>#REF!</v>
      </c>
      <c r="M898" t="e">
        <f>'ES Raw Data'!N901</f>
        <v>#DIV/0!</v>
      </c>
      <c r="N898" t="e">
        <f>'ES Raw Data'!O901</f>
        <v>#DIV/0!</v>
      </c>
      <c r="O898" t="e">
        <f>'ES Raw Data'!P901</f>
        <v>#DIV/0!</v>
      </c>
      <c r="P898" t="e">
        <f>'ES Raw Data'!Q901</f>
        <v>#DIV/0!</v>
      </c>
      <c r="Q898" t="e">
        <f>'ES Raw Data'!R901</f>
        <v>#DIV/0!</v>
      </c>
      <c r="R898" t="e">
        <f>'ES Raw Data'!S901</f>
        <v>#DIV/0!</v>
      </c>
      <c r="S898" t="e">
        <f>'ES Raw Data'!T901</f>
        <v>#DIV/0!</v>
      </c>
      <c r="T898" t="e">
        <f>'ES Raw Data'!U901</f>
        <v>#DIV/0!</v>
      </c>
      <c r="U898" t="e">
        <f>'ES Raw Data'!V901</f>
        <v>#DIV/0!</v>
      </c>
      <c r="V898" t="e">
        <f>'ES Raw Data'!W901</f>
        <v>#DIV/0!</v>
      </c>
    </row>
    <row r="899" spans="1:22">
      <c r="A899">
        <f>'ES Data Entry'!D900</f>
        <v>0</v>
      </c>
      <c r="B899">
        <f>'ES Data Entry'!E900</f>
        <v>0</v>
      </c>
      <c r="C899">
        <f>'ES Data Entry'!F900</f>
        <v>0</v>
      </c>
      <c r="D899" s="180" t="e">
        <f>'ES Data Entry'!#REF!</f>
        <v>#REF!</v>
      </c>
      <c r="E899" t="str" cm="1">
        <f t="array" ref="E899">_xlfn.IFS('ES Data Entry'!G900=0,"Kindergarten",'ES Data Entry'!G900=1,"1st Grade",'ES Data Entry'!G900=2,"2nd Grade",'ES Data Entry'!G900=3,"3rd Grade",'ES Data Entry'!G900=4,"4th Grade",'ES Data Entry'!G900=5,"5th Grade")</f>
        <v>Kindergarten</v>
      </c>
      <c r="F899" t="e">
        <f>'ES Data Entry'!#REF!</f>
        <v>#REF!</v>
      </c>
      <c r="G899" t="e" cm="1">
        <f t="array" ref="G899">_xlfn.IFS('ES Data Entry'!L900=2, "Virtual", 'ES Data Entry'!L900=1, "In-person",'ES Data Entry'!L900=3, "Hybrid")</f>
        <v>#N/A</v>
      </c>
      <c r="H899" t="e" cm="1">
        <f t="array" ref="H899">_xlfn.IFS('ES Data Entry'!H900= 1, "American Indian/Alaskan Native", 'ES Data Entry'!H900= 2, "Asian", 'ES Data Entry'!H900= 3, "Native Hawaiian/Pacific Islander", 'ES Data Entry'!H900= 4, "Black/African American",'ES Data Entry'!H900= 5,  "White", 'ES Data Entry'!H900= 6, "Other", 'ES Data Entry'!H900= 7, "Two races or more", 'ES Data Entry'!H900= 8, "Unknown")</f>
        <v>#N/A</v>
      </c>
      <c r="I899" t="e" cm="1">
        <f t="array" ref="I899">_xlfn.IFS('ES Data Entry'!I900=1, "Hispanic/Latino", 'ES Data Entry'!I900=2, "Not Hispanic/Latino", 'ES Data Entry'!I900=3, "Other")</f>
        <v>#N/A</v>
      </c>
      <c r="J899" t="e" cm="1">
        <f t="array" ref="J899">_xlfn.IFS('ES Data Entry'!J900= 1, "Male", 'ES Data Entry'!J900= 2, "Female", 'ES Data Entry'!J900= 3, "Transgender Male", 'ES Data Entry'!J900= 4, "Transgender Female",'ES Data Entry'!J900= 5, "Non-binary", 'ES Data Entry'!J900= 6, "Other", 'ES Data Entry'!J900= 7, "Unknown")</f>
        <v>#N/A</v>
      </c>
      <c r="K899" s="180">
        <f>'ES Data Entry'!K900</f>
        <v>0</v>
      </c>
      <c r="L899" s="291" t="e">
        <f>'ES Data Entry'!#REF!</f>
        <v>#REF!</v>
      </c>
      <c r="M899" t="e">
        <f>'ES Raw Data'!N902</f>
        <v>#DIV/0!</v>
      </c>
      <c r="N899" t="e">
        <f>'ES Raw Data'!O902</f>
        <v>#DIV/0!</v>
      </c>
      <c r="O899" t="e">
        <f>'ES Raw Data'!P902</f>
        <v>#DIV/0!</v>
      </c>
      <c r="P899" t="e">
        <f>'ES Raw Data'!Q902</f>
        <v>#DIV/0!</v>
      </c>
      <c r="Q899" t="e">
        <f>'ES Raw Data'!R902</f>
        <v>#DIV/0!</v>
      </c>
      <c r="R899" t="e">
        <f>'ES Raw Data'!S902</f>
        <v>#DIV/0!</v>
      </c>
      <c r="S899" t="e">
        <f>'ES Raw Data'!T902</f>
        <v>#DIV/0!</v>
      </c>
      <c r="T899" t="e">
        <f>'ES Raw Data'!U902</f>
        <v>#DIV/0!</v>
      </c>
      <c r="U899" t="e">
        <f>'ES Raw Data'!V902</f>
        <v>#DIV/0!</v>
      </c>
      <c r="V899" t="e">
        <f>'ES Raw Data'!W902</f>
        <v>#DIV/0!</v>
      </c>
    </row>
    <row r="900" spans="1:22">
      <c r="A900">
        <f>'ES Data Entry'!D901</f>
        <v>0</v>
      </c>
      <c r="B900">
        <f>'ES Data Entry'!E901</f>
        <v>0</v>
      </c>
      <c r="C900">
        <f>'ES Data Entry'!F901</f>
        <v>0</v>
      </c>
      <c r="D900" s="180" t="e">
        <f>'ES Data Entry'!#REF!</f>
        <v>#REF!</v>
      </c>
      <c r="E900" t="str" cm="1">
        <f t="array" ref="E900">_xlfn.IFS('ES Data Entry'!G901=0,"Kindergarten",'ES Data Entry'!G901=1,"1st Grade",'ES Data Entry'!G901=2,"2nd Grade",'ES Data Entry'!G901=3,"3rd Grade",'ES Data Entry'!G901=4,"4th Grade",'ES Data Entry'!G901=5,"5th Grade")</f>
        <v>Kindergarten</v>
      </c>
      <c r="F900" t="e">
        <f>'ES Data Entry'!#REF!</f>
        <v>#REF!</v>
      </c>
      <c r="G900" t="e" cm="1">
        <f t="array" ref="G900">_xlfn.IFS('ES Data Entry'!L901=2, "Virtual", 'ES Data Entry'!L901=1, "In-person",'ES Data Entry'!L901=3, "Hybrid")</f>
        <v>#N/A</v>
      </c>
      <c r="H900" t="e" cm="1">
        <f t="array" ref="H900">_xlfn.IFS('ES Data Entry'!H901= 1, "American Indian/Alaskan Native", 'ES Data Entry'!H901= 2, "Asian", 'ES Data Entry'!H901= 3, "Native Hawaiian/Pacific Islander", 'ES Data Entry'!H901= 4, "Black/African American",'ES Data Entry'!H901= 5,  "White", 'ES Data Entry'!H901= 6, "Other", 'ES Data Entry'!H901= 7, "Two races or more", 'ES Data Entry'!H901= 8, "Unknown")</f>
        <v>#N/A</v>
      </c>
      <c r="I900" t="e" cm="1">
        <f t="array" ref="I900">_xlfn.IFS('ES Data Entry'!I901=1, "Hispanic/Latino", 'ES Data Entry'!I901=2, "Not Hispanic/Latino", 'ES Data Entry'!I901=3, "Other")</f>
        <v>#N/A</v>
      </c>
      <c r="J900" t="e" cm="1">
        <f t="array" ref="J900">_xlfn.IFS('ES Data Entry'!J901= 1, "Male", 'ES Data Entry'!J901= 2, "Female", 'ES Data Entry'!J901= 3, "Transgender Male", 'ES Data Entry'!J901= 4, "Transgender Female",'ES Data Entry'!J901= 5, "Non-binary", 'ES Data Entry'!J901= 6, "Other", 'ES Data Entry'!J901= 7, "Unknown")</f>
        <v>#N/A</v>
      </c>
      <c r="K900" s="180">
        <f>'ES Data Entry'!K901</f>
        <v>0</v>
      </c>
      <c r="L900" s="291" t="e">
        <f>'ES Data Entry'!#REF!</f>
        <v>#REF!</v>
      </c>
      <c r="M900" t="e">
        <f>'ES Raw Data'!N903</f>
        <v>#DIV/0!</v>
      </c>
      <c r="N900" t="e">
        <f>'ES Raw Data'!O903</f>
        <v>#DIV/0!</v>
      </c>
      <c r="O900" t="e">
        <f>'ES Raw Data'!P903</f>
        <v>#DIV/0!</v>
      </c>
      <c r="P900" t="e">
        <f>'ES Raw Data'!Q903</f>
        <v>#DIV/0!</v>
      </c>
      <c r="Q900" t="e">
        <f>'ES Raw Data'!R903</f>
        <v>#DIV/0!</v>
      </c>
      <c r="R900" t="e">
        <f>'ES Raw Data'!S903</f>
        <v>#DIV/0!</v>
      </c>
      <c r="S900" t="e">
        <f>'ES Raw Data'!T903</f>
        <v>#DIV/0!</v>
      </c>
      <c r="T900" t="e">
        <f>'ES Raw Data'!U903</f>
        <v>#DIV/0!</v>
      </c>
      <c r="U900" t="e">
        <f>'ES Raw Data'!V903</f>
        <v>#DIV/0!</v>
      </c>
      <c r="V900" t="e">
        <f>'ES Raw Data'!W903</f>
        <v>#DIV/0!</v>
      </c>
    </row>
    <row r="901" spans="1:22">
      <c r="A901">
        <f>'ES Data Entry'!D902</f>
        <v>0</v>
      </c>
      <c r="B901">
        <f>'ES Data Entry'!E902</f>
        <v>0</v>
      </c>
      <c r="C901">
        <f>'ES Data Entry'!F902</f>
        <v>0</v>
      </c>
      <c r="D901" s="180" t="e">
        <f>'ES Data Entry'!#REF!</f>
        <v>#REF!</v>
      </c>
      <c r="E901" t="str" cm="1">
        <f t="array" ref="E901">_xlfn.IFS('ES Data Entry'!G902=0,"Kindergarten",'ES Data Entry'!G902=1,"1st Grade",'ES Data Entry'!G902=2,"2nd Grade",'ES Data Entry'!G902=3,"3rd Grade",'ES Data Entry'!G902=4,"4th Grade",'ES Data Entry'!G902=5,"5th Grade")</f>
        <v>Kindergarten</v>
      </c>
      <c r="F901" t="e">
        <f>'ES Data Entry'!#REF!</f>
        <v>#REF!</v>
      </c>
      <c r="G901" t="e" cm="1">
        <f t="array" ref="G901">_xlfn.IFS('ES Data Entry'!L902=2, "Virtual", 'ES Data Entry'!L902=1, "In-person",'ES Data Entry'!L902=3, "Hybrid")</f>
        <v>#N/A</v>
      </c>
      <c r="H901" t="e" cm="1">
        <f t="array" ref="H901">_xlfn.IFS('ES Data Entry'!H902= 1, "American Indian/Alaskan Native", 'ES Data Entry'!H902= 2, "Asian", 'ES Data Entry'!H902= 3, "Native Hawaiian/Pacific Islander", 'ES Data Entry'!H902= 4, "Black/African American",'ES Data Entry'!H902= 5,  "White", 'ES Data Entry'!H902= 6, "Other", 'ES Data Entry'!H902= 7, "Two races or more", 'ES Data Entry'!H902= 8, "Unknown")</f>
        <v>#N/A</v>
      </c>
      <c r="I901" t="e" cm="1">
        <f t="array" ref="I901">_xlfn.IFS('ES Data Entry'!I902=1, "Hispanic/Latino", 'ES Data Entry'!I902=2, "Not Hispanic/Latino", 'ES Data Entry'!I902=3, "Other")</f>
        <v>#N/A</v>
      </c>
      <c r="J901" t="e" cm="1">
        <f t="array" ref="J901">_xlfn.IFS('ES Data Entry'!J902= 1, "Male", 'ES Data Entry'!J902= 2, "Female", 'ES Data Entry'!J902= 3, "Transgender Male", 'ES Data Entry'!J902= 4, "Transgender Female",'ES Data Entry'!J902= 5, "Non-binary", 'ES Data Entry'!J902= 6, "Other", 'ES Data Entry'!J902= 7, "Unknown")</f>
        <v>#N/A</v>
      </c>
      <c r="K901" s="180">
        <f>'ES Data Entry'!K902</f>
        <v>0</v>
      </c>
      <c r="L901" s="291" t="e">
        <f>'ES Data Entry'!#REF!</f>
        <v>#REF!</v>
      </c>
      <c r="M901" t="e">
        <f>'ES Raw Data'!N904</f>
        <v>#DIV/0!</v>
      </c>
      <c r="N901" t="e">
        <f>'ES Raw Data'!O904</f>
        <v>#DIV/0!</v>
      </c>
      <c r="O901" t="e">
        <f>'ES Raw Data'!P904</f>
        <v>#DIV/0!</v>
      </c>
      <c r="P901" t="e">
        <f>'ES Raw Data'!Q904</f>
        <v>#DIV/0!</v>
      </c>
      <c r="Q901" t="e">
        <f>'ES Raw Data'!R904</f>
        <v>#DIV/0!</v>
      </c>
      <c r="R901" t="e">
        <f>'ES Raw Data'!S904</f>
        <v>#DIV/0!</v>
      </c>
      <c r="S901" t="e">
        <f>'ES Raw Data'!T904</f>
        <v>#DIV/0!</v>
      </c>
      <c r="T901" t="e">
        <f>'ES Raw Data'!U904</f>
        <v>#DIV/0!</v>
      </c>
      <c r="U901" t="e">
        <f>'ES Raw Data'!V904</f>
        <v>#DIV/0!</v>
      </c>
      <c r="V901" t="e">
        <f>'ES Raw Data'!W904</f>
        <v>#DIV/0!</v>
      </c>
    </row>
    <row r="902" spans="1:22">
      <c r="A902">
        <f>'ES Data Entry'!D903</f>
        <v>0</v>
      </c>
      <c r="B902">
        <f>'ES Data Entry'!E903</f>
        <v>0</v>
      </c>
      <c r="C902">
        <f>'ES Data Entry'!F903</f>
        <v>0</v>
      </c>
      <c r="D902" s="180" t="e">
        <f>'ES Data Entry'!#REF!</f>
        <v>#REF!</v>
      </c>
      <c r="E902" t="str" cm="1">
        <f t="array" ref="E902">_xlfn.IFS('ES Data Entry'!G903=0,"Kindergarten",'ES Data Entry'!G903=1,"1st Grade",'ES Data Entry'!G903=2,"2nd Grade",'ES Data Entry'!G903=3,"3rd Grade",'ES Data Entry'!G903=4,"4th Grade",'ES Data Entry'!G903=5,"5th Grade")</f>
        <v>Kindergarten</v>
      </c>
      <c r="F902" t="e">
        <f>'ES Data Entry'!#REF!</f>
        <v>#REF!</v>
      </c>
      <c r="G902" t="e" cm="1">
        <f t="array" ref="G902">_xlfn.IFS('ES Data Entry'!L903=2, "Virtual", 'ES Data Entry'!L903=1, "In-person",'ES Data Entry'!L903=3, "Hybrid")</f>
        <v>#N/A</v>
      </c>
      <c r="H902" t="e" cm="1">
        <f t="array" ref="H902">_xlfn.IFS('ES Data Entry'!H903= 1, "American Indian/Alaskan Native", 'ES Data Entry'!H903= 2, "Asian", 'ES Data Entry'!H903= 3, "Native Hawaiian/Pacific Islander", 'ES Data Entry'!H903= 4, "Black/African American",'ES Data Entry'!H903= 5,  "White", 'ES Data Entry'!H903= 6, "Other", 'ES Data Entry'!H903= 7, "Two races or more", 'ES Data Entry'!H903= 8, "Unknown")</f>
        <v>#N/A</v>
      </c>
      <c r="I902" t="e" cm="1">
        <f t="array" ref="I902">_xlfn.IFS('ES Data Entry'!I903=1, "Hispanic/Latino", 'ES Data Entry'!I903=2, "Not Hispanic/Latino", 'ES Data Entry'!I903=3, "Other")</f>
        <v>#N/A</v>
      </c>
      <c r="J902" t="e" cm="1">
        <f t="array" ref="J902">_xlfn.IFS('ES Data Entry'!J903= 1, "Male", 'ES Data Entry'!J903= 2, "Female", 'ES Data Entry'!J903= 3, "Transgender Male", 'ES Data Entry'!J903= 4, "Transgender Female",'ES Data Entry'!J903= 5, "Non-binary", 'ES Data Entry'!J903= 6, "Other", 'ES Data Entry'!J903= 7, "Unknown")</f>
        <v>#N/A</v>
      </c>
      <c r="K902" s="180">
        <f>'ES Data Entry'!K903</f>
        <v>0</v>
      </c>
      <c r="L902" s="291" t="e">
        <f>'ES Data Entry'!#REF!</f>
        <v>#REF!</v>
      </c>
      <c r="M902" t="e">
        <f>'ES Raw Data'!N905</f>
        <v>#DIV/0!</v>
      </c>
      <c r="N902" t="e">
        <f>'ES Raw Data'!O905</f>
        <v>#DIV/0!</v>
      </c>
      <c r="O902" t="e">
        <f>'ES Raw Data'!P905</f>
        <v>#DIV/0!</v>
      </c>
      <c r="P902" t="e">
        <f>'ES Raw Data'!Q905</f>
        <v>#DIV/0!</v>
      </c>
      <c r="Q902" t="e">
        <f>'ES Raw Data'!R905</f>
        <v>#DIV/0!</v>
      </c>
      <c r="R902" t="e">
        <f>'ES Raw Data'!S905</f>
        <v>#DIV/0!</v>
      </c>
      <c r="S902" t="e">
        <f>'ES Raw Data'!T905</f>
        <v>#DIV/0!</v>
      </c>
      <c r="T902" t="e">
        <f>'ES Raw Data'!U905</f>
        <v>#DIV/0!</v>
      </c>
      <c r="U902" t="e">
        <f>'ES Raw Data'!V905</f>
        <v>#DIV/0!</v>
      </c>
      <c r="V902" t="e">
        <f>'ES Raw Data'!W905</f>
        <v>#DIV/0!</v>
      </c>
    </row>
    <row r="903" spans="1:22">
      <c r="A903">
        <f>'ES Data Entry'!D904</f>
        <v>0</v>
      </c>
      <c r="B903">
        <f>'ES Data Entry'!E904</f>
        <v>0</v>
      </c>
      <c r="C903">
        <f>'ES Data Entry'!F904</f>
        <v>0</v>
      </c>
      <c r="D903" s="180" t="e">
        <f>'ES Data Entry'!#REF!</f>
        <v>#REF!</v>
      </c>
      <c r="E903" t="str" cm="1">
        <f t="array" ref="E903">_xlfn.IFS('ES Data Entry'!G904=0,"Kindergarten",'ES Data Entry'!G904=1,"1st Grade",'ES Data Entry'!G904=2,"2nd Grade",'ES Data Entry'!G904=3,"3rd Grade",'ES Data Entry'!G904=4,"4th Grade",'ES Data Entry'!G904=5,"5th Grade")</f>
        <v>Kindergarten</v>
      </c>
      <c r="F903" t="e">
        <f>'ES Data Entry'!#REF!</f>
        <v>#REF!</v>
      </c>
      <c r="G903" t="e" cm="1">
        <f t="array" ref="G903">_xlfn.IFS('ES Data Entry'!L904=2, "Virtual", 'ES Data Entry'!L904=1, "In-person",'ES Data Entry'!L904=3, "Hybrid")</f>
        <v>#N/A</v>
      </c>
      <c r="H903" t="e" cm="1">
        <f t="array" ref="H903">_xlfn.IFS('ES Data Entry'!H904= 1, "American Indian/Alaskan Native", 'ES Data Entry'!H904= 2, "Asian", 'ES Data Entry'!H904= 3, "Native Hawaiian/Pacific Islander", 'ES Data Entry'!H904= 4, "Black/African American",'ES Data Entry'!H904= 5,  "White", 'ES Data Entry'!H904= 6, "Other", 'ES Data Entry'!H904= 7, "Two races or more", 'ES Data Entry'!H904= 8, "Unknown")</f>
        <v>#N/A</v>
      </c>
      <c r="I903" t="e" cm="1">
        <f t="array" ref="I903">_xlfn.IFS('ES Data Entry'!I904=1, "Hispanic/Latino", 'ES Data Entry'!I904=2, "Not Hispanic/Latino", 'ES Data Entry'!I904=3, "Other")</f>
        <v>#N/A</v>
      </c>
      <c r="J903" t="e" cm="1">
        <f t="array" ref="J903">_xlfn.IFS('ES Data Entry'!J904= 1, "Male", 'ES Data Entry'!J904= 2, "Female", 'ES Data Entry'!J904= 3, "Transgender Male", 'ES Data Entry'!J904= 4, "Transgender Female",'ES Data Entry'!J904= 5, "Non-binary", 'ES Data Entry'!J904= 6, "Other", 'ES Data Entry'!J904= 7, "Unknown")</f>
        <v>#N/A</v>
      </c>
      <c r="K903" s="180">
        <f>'ES Data Entry'!K904</f>
        <v>0</v>
      </c>
      <c r="L903" s="291" t="e">
        <f>'ES Data Entry'!#REF!</f>
        <v>#REF!</v>
      </c>
      <c r="M903" t="e">
        <f>'ES Raw Data'!N906</f>
        <v>#DIV/0!</v>
      </c>
      <c r="N903" t="e">
        <f>'ES Raw Data'!O906</f>
        <v>#DIV/0!</v>
      </c>
      <c r="O903" t="e">
        <f>'ES Raw Data'!P906</f>
        <v>#DIV/0!</v>
      </c>
      <c r="P903" t="e">
        <f>'ES Raw Data'!Q906</f>
        <v>#DIV/0!</v>
      </c>
      <c r="Q903" t="e">
        <f>'ES Raw Data'!R906</f>
        <v>#DIV/0!</v>
      </c>
      <c r="R903" t="e">
        <f>'ES Raw Data'!S906</f>
        <v>#DIV/0!</v>
      </c>
      <c r="S903" t="e">
        <f>'ES Raw Data'!T906</f>
        <v>#DIV/0!</v>
      </c>
      <c r="T903" t="e">
        <f>'ES Raw Data'!U906</f>
        <v>#DIV/0!</v>
      </c>
      <c r="U903" t="e">
        <f>'ES Raw Data'!V906</f>
        <v>#DIV/0!</v>
      </c>
      <c r="V903" t="e">
        <f>'ES Raw Data'!W906</f>
        <v>#DIV/0!</v>
      </c>
    </row>
    <row r="904" spans="1:22">
      <c r="A904">
        <f>'ES Data Entry'!D905</f>
        <v>0</v>
      </c>
      <c r="B904">
        <f>'ES Data Entry'!E905</f>
        <v>0</v>
      </c>
      <c r="C904">
        <f>'ES Data Entry'!F905</f>
        <v>0</v>
      </c>
      <c r="D904" s="180" t="e">
        <f>'ES Data Entry'!#REF!</f>
        <v>#REF!</v>
      </c>
      <c r="E904" t="str" cm="1">
        <f t="array" ref="E904">_xlfn.IFS('ES Data Entry'!G905=0,"Kindergarten",'ES Data Entry'!G905=1,"1st Grade",'ES Data Entry'!G905=2,"2nd Grade",'ES Data Entry'!G905=3,"3rd Grade",'ES Data Entry'!G905=4,"4th Grade",'ES Data Entry'!G905=5,"5th Grade")</f>
        <v>Kindergarten</v>
      </c>
      <c r="F904" t="e">
        <f>'ES Data Entry'!#REF!</f>
        <v>#REF!</v>
      </c>
      <c r="G904" t="e" cm="1">
        <f t="array" ref="G904">_xlfn.IFS('ES Data Entry'!L905=2, "Virtual", 'ES Data Entry'!L905=1, "In-person",'ES Data Entry'!L905=3, "Hybrid")</f>
        <v>#N/A</v>
      </c>
      <c r="H904" t="e" cm="1">
        <f t="array" ref="H904">_xlfn.IFS('ES Data Entry'!H905= 1, "American Indian/Alaskan Native", 'ES Data Entry'!H905= 2, "Asian", 'ES Data Entry'!H905= 3, "Native Hawaiian/Pacific Islander", 'ES Data Entry'!H905= 4, "Black/African American",'ES Data Entry'!H905= 5,  "White", 'ES Data Entry'!H905= 6, "Other", 'ES Data Entry'!H905= 7, "Two races or more", 'ES Data Entry'!H905= 8, "Unknown")</f>
        <v>#N/A</v>
      </c>
      <c r="I904" t="e" cm="1">
        <f t="array" ref="I904">_xlfn.IFS('ES Data Entry'!I905=1, "Hispanic/Latino", 'ES Data Entry'!I905=2, "Not Hispanic/Latino", 'ES Data Entry'!I905=3, "Other")</f>
        <v>#N/A</v>
      </c>
      <c r="J904" t="e" cm="1">
        <f t="array" ref="J904">_xlfn.IFS('ES Data Entry'!J905= 1, "Male", 'ES Data Entry'!J905= 2, "Female", 'ES Data Entry'!J905= 3, "Transgender Male", 'ES Data Entry'!J905= 4, "Transgender Female",'ES Data Entry'!J905= 5, "Non-binary", 'ES Data Entry'!J905= 6, "Other", 'ES Data Entry'!J905= 7, "Unknown")</f>
        <v>#N/A</v>
      </c>
      <c r="K904" s="180">
        <f>'ES Data Entry'!K905</f>
        <v>0</v>
      </c>
      <c r="L904" s="291" t="e">
        <f>'ES Data Entry'!#REF!</f>
        <v>#REF!</v>
      </c>
      <c r="M904" t="e">
        <f>'ES Raw Data'!N907</f>
        <v>#DIV/0!</v>
      </c>
      <c r="N904" t="e">
        <f>'ES Raw Data'!O907</f>
        <v>#DIV/0!</v>
      </c>
      <c r="O904" t="e">
        <f>'ES Raw Data'!P907</f>
        <v>#DIV/0!</v>
      </c>
      <c r="P904" t="e">
        <f>'ES Raw Data'!Q907</f>
        <v>#DIV/0!</v>
      </c>
      <c r="Q904" t="e">
        <f>'ES Raw Data'!R907</f>
        <v>#DIV/0!</v>
      </c>
      <c r="R904" t="e">
        <f>'ES Raw Data'!S907</f>
        <v>#DIV/0!</v>
      </c>
      <c r="S904" t="e">
        <f>'ES Raw Data'!T907</f>
        <v>#DIV/0!</v>
      </c>
      <c r="T904" t="e">
        <f>'ES Raw Data'!U907</f>
        <v>#DIV/0!</v>
      </c>
      <c r="U904" t="e">
        <f>'ES Raw Data'!V907</f>
        <v>#DIV/0!</v>
      </c>
      <c r="V904" t="e">
        <f>'ES Raw Data'!W907</f>
        <v>#DIV/0!</v>
      </c>
    </row>
    <row r="905" spans="1:22">
      <c r="A905">
        <f>'ES Data Entry'!D906</f>
        <v>0</v>
      </c>
      <c r="B905">
        <f>'ES Data Entry'!E906</f>
        <v>0</v>
      </c>
      <c r="C905">
        <f>'ES Data Entry'!F906</f>
        <v>0</v>
      </c>
      <c r="D905" s="180" t="e">
        <f>'ES Data Entry'!#REF!</f>
        <v>#REF!</v>
      </c>
      <c r="E905" t="str" cm="1">
        <f t="array" ref="E905">_xlfn.IFS('ES Data Entry'!G906=0,"Kindergarten",'ES Data Entry'!G906=1,"1st Grade",'ES Data Entry'!G906=2,"2nd Grade",'ES Data Entry'!G906=3,"3rd Grade",'ES Data Entry'!G906=4,"4th Grade",'ES Data Entry'!G906=5,"5th Grade")</f>
        <v>Kindergarten</v>
      </c>
      <c r="F905" t="e">
        <f>'ES Data Entry'!#REF!</f>
        <v>#REF!</v>
      </c>
      <c r="G905" t="e" cm="1">
        <f t="array" ref="G905">_xlfn.IFS('ES Data Entry'!L906=2, "Virtual", 'ES Data Entry'!L906=1, "In-person",'ES Data Entry'!L906=3, "Hybrid")</f>
        <v>#N/A</v>
      </c>
      <c r="H905" t="e" cm="1">
        <f t="array" ref="H905">_xlfn.IFS('ES Data Entry'!H906= 1, "American Indian/Alaskan Native", 'ES Data Entry'!H906= 2, "Asian", 'ES Data Entry'!H906= 3, "Native Hawaiian/Pacific Islander", 'ES Data Entry'!H906= 4, "Black/African American",'ES Data Entry'!H906= 5,  "White", 'ES Data Entry'!H906= 6, "Other", 'ES Data Entry'!H906= 7, "Two races or more", 'ES Data Entry'!H906= 8, "Unknown")</f>
        <v>#N/A</v>
      </c>
      <c r="I905" t="e" cm="1">
        <f t="array" ref="I905">_xlfn.IFS('ES Data Entry'!I906=1, "Hispanic/Latino", 'ES Data Entry'!I906=2, "Not Hispanic/Latino", 'ES Data Entry'!I906=3, "Other")</f>
        <v>#N/A</v>
      </c>
      <c r="J905" t="e" cm="1">
        <f t="array" ref="J905">_xlfn.IFS('ES Data Entry'!J906= 1, "Male", 'ES Data Entry'!J906= 2, "Female", 'ES Data Entry'!J906= 3, "Transgender Male", 'ES Data Entry'!J906= 4, "Transgender Female",'ES Data Entry'!J906= 5, "Non-binary", 'ES Data Entry'!J906= 6, "Other", 'ES Data Entry'!J906= 7, "Unknown")</f>
        <v>#N/A</v>
      </c>
      <c r="K905" s="180">
        <f>'ES Data Entry'!K906</f>
        <v>0</v>
      </c>
      <c r="L905" s="291" t="e">
        <f>'ES Data Entry'!#REF!</f>
        <v>#REF!</v>
      </c>
      <c r="M905" t="e">
        <f>'ES Raw Data'!N908</f>
        <v>#DIV/0!</v>
      </c>
      <c r="N905" t="e">
        <f>'ES Raw Data'!O908</f>
        <v>#DIV/0!</v>
      </c>
      <c r="O905" t="e">
        <f>'ES Raw Data'!P908</f>
        <v>#DIV/0!</v>
      </c>
      <c r="P905" t="e">
        <f>'ES Raw Data'!Q908</f>
        <v>#DIV/0!</v>
      </c>
      <c r="Q905" t="e">
        <f>'ES Raw Data'!R908</f>
        <v>#DIV/0!</v>
      </c>
      <c r="R905" t="e">
        <f>'ES Raw Data'!S908</f>
        <v>#DIV/0!</v>
      </c>
      <c r="S905" t="e">
        <f>'ES Raw Data'!T908</f>
        <v>#DIV/0!</v>
      </c>
      <c r="T905" t="e">
        <f>'ES Raw Data'!U908</f>
        <v>#DIV/0!</v>
      </c>
      <c r="U905" t="e">
        <f>'ES Raw Data'!V908</f>
        <v>#DIV/0!</v>
      </c>
      <c r="V905" t="e">
        <f>'ES Raw Data'!W908</f>
        <v>#DIV/0!</v>
      </c>
    </row>
    <row r="906" spans="1:22">
      <c r="A906">
        <f>'ES Data Entry'!D907</f>
        <v>0</v>
      </c>
      <c r="B906">
        <f>'ES Data Entry'!E907</f>
        <v>0</v>
      </c>
      <c r="C906">
        <f>'ES Data Entry'!F907</f>
        <v>0</v>
      </c>
      <c r="D906" s="180" t="e">
        <f>'ES Data Entry'!#REF!</f>
        <v>#REF!</v>
      </c>
      <c r="E906" t="str" cm="1">
        <f t="array" ref="E906">_xlfn.IFS('ES Data Entry'!G907=0,"Kindergarten",'ES Data Entry'!G907=1,"1st Grade",'ES Data Entry'!G907=2,"2nd Grade",'ES Data Entry'!G907=3,"3rd Grade",'ES Data Entry'!G907=4,"4th Grade",'ES Data Entry'!G907=5,"5th Grade")</f>
        <v>Kindergarten</v>
      </c>
      <c r="F906" t="e">
        <f>'ES Data Entry'!#REF!</f>
        <v>#REF!</v>
      </c>
      <c r="G906" t="e" cm="1">
        <f t="array" ref="G906">_xlfn.IFS('ES Data Entry'!L907=2, "Virtual", 'ES Data Entry'!L907=1, "In-person",'ES Data Entry'!L907=3, "Hybrid")</f>
        <v>#N/A</v>
      </c>
      <c r="H906" t="e" cm="1">
        <f t="array" ref="H906">_xlfn.IFS('ES Data Entry'!H907= 1, "American Indian/Alaskan Native", 'ES Data Entry'!H907= 2, "Asian", 'ES Data Entry'!H907= 3, "Native Hawaiian/Pacific Islander", 'ES Data Entry'!H907= 4, "Black/African American",'ES Data Entry'!H907= 5,  "White", 'ES Data Entry'!H907= 6, "Other", 'ES Data Entry'!H907= 7, "Two races or more", 'ES Data Entry'!H907= 8, "Unknown")</f>
        <v>#N/A</v>
      </c>
      <c r="I906" t="e" cm="1">
        <f t="array" ref="I906">_xlfn.IFS('ES Data Entry'!I907=1, "Hispanic/Latino", 'ES Data Entry'!I907=2, "Not Hispanic/Latino", 'ES Data Entry'!I907=3, "Other")</f>
        <v>#N/A</v>
      </c>
      <c r="J906" t="e" cm="1">
        <f t="array" ref="J906">_xlfn.IFS('ES Data Entry'!J907= 1, "Male", 'ES Data Entry'!J907= 2, "Female", 'ES Data Entry'!J907= 3, "Transgender Male", 'ES Data Entry'!J907= 4, "Transgender Female",'ES Data Entry'!J907= 5, "Non-binary", 'ES Data Entry'!J907= 6, "Other", 'ES Data Entry'!J907= 7, "Unknown")</f>
        <v>#N/A</v>
      </c>
      <c r="K906" s="180">
        <f>'ES Data Entry'!K907</f>
        <v>0</v>
      </c>
      <c r="L906" s="291" t="e">
        <f>'ES Data Entry'!#REF!</f>
        <v>#REF!</v>
      </c>
      <c r="M906" t="e">
        <f>'ES Raw Data'!N909</f>
        <v>#DIV/0!</v>
      </c>
      <c r="N906" t="e">
        <f>'ES Raw Data'!O909</f>
        <v>#DIV/0!</v>
      </c>
      <c r="O906" t="e">
        <f>'ES Raw Data'!P909</f>
        <v>#DIV/0!</v>
      </c>
      <c r="P906" t="e">
        <f>'ES Raw Data'!Q909</f>
        <v>#DIV/0!</v>
      </c>
      <c r="Q906" t="e">
        <f>'ES Raw Data'!R909</f>
        <v>#DIV/0!</v>
      </c>
      <c r="R906" t="e">
        <f>'ES Raw Data'!S909</f>
        <v>#DIV/0!</v>
      </c>
      <c r="S906" t="e">
        <f>'ES Raw Data'!T909</f>
        <v>#DIV/0!</v>
      </c>
      <c r="T906" t="e">
        <f>'ES Raw Data'!U909</f>
        <v>#DIV/0!</v>
      </c>
      <c r="U906" t="e">
        <f>'ES Raw Data'!V909</f>
        <v>#DIV/0!</v>
      </c>
      <c r="V906" t="e">
        <f>'ES Raw Data'!W909</f>
        <v>#DIV/0!</v>
      </c>
    </row>
    <row r="907" spans="1:22">
      <c r="A907">
        <f>'ES Data Entry'!D908</f>
        <v>0</v>
      </c>
      <c r="B907">
        <f>'ES Data Entry'!E908</f>
        <v>0</v>
      </c>
      <c r="C907">
        <f>'ES Data Entry'!F908</f>
        <v>0</v>
      </c>
      <c r="D907" s="180" t="e">
        <f>'ES Data Entry'!#REF!</f>
        <v>#REF!</v>
      </c>
      <c r="E907" t="str" cm="1">
        <f t="array" ref="E907">_xlfn.IFS('ES Data Entry'!G908=0,"Kindergarten",'ES Data Entry'!G908=1,"1st Grade",'ES Data Entry'!G908=2,"2nd Grade",'ES Data Entry'!G908=3,"3rd Grade",'ES Data Entry'!G908=4,"4th Grade",'ES Data Entry'!G908=5,"5th Grade")</f>
        <v>Kindergarten</v>
      </c>
      <c r="F907" t="e">
        <f>'ES Data Entry'!#REF!</f>
        <v>#REF!</v>
      </c>
      <c r="G907" t="e" cm="1">
        <f t="array" ref="G907">_xlfn.IFS('ES Data Entry'!L908=2, "Virtual", 'ES Data Entry'!L908=1, "In-person",'ES Data Entry'!L908=3, "Hybrid")</f>
        <v>#N/A</v>
      </c>
      <c r="H907" t="e" cm="1">
        <f t="array" ref="H907">_xlfn.IFS('ES Data Entry'!H908= 1, "American Indian/Alaskan Native", 'ES Data Entry'!H908= 2, "Asian", 'ES Data Entry'!H908= 3, "Native Hawaiian/Pacific Islander", 'ES Data Entry'!H908= 4, "Black/African American",'ES Data Entry'!H908= 5,  "White", 'ES Data Entry'!H908= 6, "Other", 'ES Data Entry'!H908= 7, "Two races or more", 'ES Data Entry'!H908= 8, "Unknown")</f>
        <v>#N/A</v>
      </c>
      <c r="I907" t="e" cm="1">
        <f t="array" ref="I907">_xlfn.IFS('ES Data Entry'!I908=1, "Hispanic/Latino", 'ES Data Entry'!I908=2, "Not Hispanic/Latino", 'ES Data Entry'!I908=3, "Other")</f>
        <v>#N/A</v>
      </c>
      <c r="J907" t="e" cm="1">
        <f t="array" ref="J907">_xlfn.IFS('ES Data Entry'!J908= 1, "Male", 'ES Data Entry'!J908= 2, "Female", 'ES Data Entry'!J908= 3, "Transgender Male", 'ES Data Entry'!J908= 4, "Transgender Female",'ES Data Entry'!J908= 5, "Non-binary", 'ES Data Entry'!J908= 6, "Other", 'ES Data Entry'!J908= 7, "Unknown")</f>
        <v>#N/A</v>
      </c>
      <c r="K907" s="180">
        <f>'ES Data Entry'!K908</f>
        <v>0</v>
      </c>
      <c r="L907" s="291" t="e">
        <f>'ES Data Entry'!#REF!</f>
        <v>#REF!</v>
      </c>
      <c r="M907" t="e">
        <f>'ES Raw Data'!N910</f>
        <v>#DIV/0!</v>
      </c>
      <c r="N907" t="e">
        <f>'ES Raw Data'!O910</f>
        <v>#DIV/0!</v>
      </c>
      <c r="O907" t="e">
        <f>'ES Raw Data'!P910</f>
        <v>#DIV/0!</v>
      </c>
      <c r="P907" t="e">
        <f>'ES Raw Data'!Q910</f>
        <v>#DIV/0!</v>
      </c>
      <c r="Q907" t="e">
        <f>'ES Raw Data'!R910</f>
        <v>#DIV/0!</v>
      </c>
      <c r="R907" t="e">
        <f>'ES Raw Data'!S910</f>
        <v>#DIV/0!</v>
      </c>
      <c r="S907" t="e">
        <f>'ES Raw Data'!T910</f>
        <v>#DIV/0!</v>
      </c>
      <c r="T907" t="e">
        <f>'ES Raw Data'!U910</f>
        <v>#DIV/0!</v>
      </c>
      <c r="U907" t="e">
        <f>'ES Raw Data'!V910</f>
        <v>#DIV/0!</v>
      </c>
      <c r="V907" t="e">
        <f>'ES Raw Data'!W910</f>
        <v>#DIV/0!</v>
      </c>
    </row>
    <row r="908" spans="1:22">
      <c r="A908">
        <f>'ES Data Entry'!D909</f>
        <v>0</v>
      </c>
      <c r="B908">
        <f>'ES Data Entry'!E909</f>
        <v>0</v>
      </c>
      <c r="C908">
        <f>'ES Data Entry'!F909</f>
        <v>0</v>
      </c>
      <c r="D908" s="180" t="e">
        <f>'ES Data Entry'!#REF!</f>
        <v>#REF!</v>
      </c>
      <c r="E908" t="str" cm="1">
        <f t="array" ref="E908">_xlfn.IFS('ES Data Entry'!G909=0,"Kindergarten",'ES Data Entry'!G909=1,"1st Grade",'ES Data Entry'!G909=2,"2nd Grade",'ES Data Entry'!G909=3,"3rd Grade",'ES Data Entry'!G909=4,"4th Grade",'ES Data Entry'!G909=5,"5th Grade")</f>
        <v>Kindergarten</v>
      </c>
      <c r="F908" t="e">
        <f>'ES Data Entry'!#REF!</f>
        <v>#REF!</v>
      </c>
      <c r="G908" t="e" cm="1">
        <f t="array" ref="G908">_xlfn.IFS('ES Data Entry'!L909=2, "Virtual", 'ES Data Entry'!L909=1, "In-person",'ES Data Entry'!L909=3, "Hybrid")</f>
        <v>#N/A</v>
      </c>
      <c r="H908" t="e" cm="1">
        <f t="array" ref="H908">_xlfn.IFS('ES Data Entry'!H909= 1, "American Indian/Alaskan Native", 'ES Data Entry'!H909= 2, "Asian", 'ES Data Entry'!H909= 3, "Native Hawaiian/Pacific Islander", 'ES Data Entry'!H909= 4, "Black/African American",'ES Data Entry'!H909= 5,  "White", 'ES Data Entry'!H909= 6, "Other", 'ES Data Entry'!H909= 7, "Two races or more", 'ES Data Entry'!H909= 8, "Unknown")</f>
        <v>#N/A</v>
      </c>
      <c r="I908" t="e" cm="1">
        <f t="array" ref="I908">_xlfn.IFS('ES Data Entry'!I909=1, "Hispanic/Latino", 'ES Data Entry'!I909=2, "Not Hispanic/Latino", 'ES Data Entry'!I909=3, "Other")</f>
        <v>#N/A</v>
      </c>
      <c r="J908" t="e" cm="1">
        <f t="array" ref="J908">_xlfn.IFS('ES Data Entry'!J909= 1, "Male", 'ES Data Entry'!J909= 2, "Female", 'ES Data Entry'!J909= 3, "Transgender Male", 'ES Data Entry'!J909= 4, "Transgender Female",'ES Data Entry'!J909= 5, "Non-binary", 'ES Data Entry'!J909= 6, "Other", 'ES Data Entry'!J909= 7, "Unknown")</f>
        <v>#N/A</v>
      </c>
      <c r="K908" s="180">
        <f>'ES Data Entry'!K909</f>
        <v>0</v>
      </c>
      <c r="L908" s="291" t="e">
        <f>'ES Data Entry'!#REF!</f>
        <v>#REF!</v>
      </c>
      <c r="M908" t="e">
        <f>'ES Raw Data'!N911</f>
        <v>#DIV/0!</v>
      </c>
      <c r="N908" t="e">
        <f>'ES Raw Data'!O911</f>
        <v>#DIV/0!</v>
      </c>
      <c r="O908" t="e">
        <f>'ES Raw Data'!P911</f>
        <v>#DIV/0!</v>
      </c>
      <c r="P908" t="e">
        <f>'ES Raw Data'!Q911</f>
        <v>#DIV/0!</v>
      </c>
      <c r="Q908" t="e">
        <f>'ES Raw Data'!R911</f>
        <v>#DIV/0!</v>
      </c>
      <c r="R908" t="e">
        <f>'ES Raw Data'!S911</f>
        <v>#DIV/0!</v>
      </c>
      <c r="S908" t="e">
        <f>'ES Raw Data'!T911</f>
        <v>#DIV/0!</v>
      </c>
      <c r="T908" t="e">
        <f>'ES Raw Data'!U911</f>
        <v>#DIV/0!</v>
      </c>
      <c r="U908" t="e">
        <f>'ES Raw Data'!V911</f>
        <v>#DIV/0!</v>
      </c>
      <c r="V908" t="e">
        <f>'ES Raw Data'!W911</f>
        <v>#DIV/0!</v>
      </c>
    </row>
    <row r="909" spans="1:22">
      <c r="A909">
        <f>'ES Data Entry'!D910</f>
        <v>0</v>
      </c>
      <c r="B909">
        <f>'ES Data Entry'!E910</f>
        <v>0</v>
      </c>
      <c r="C909">
        <f>'ES Data Entry'!F910</f>
        <v>0</v>
      </c>
      <c r="D909" s="180" t="e">
        <f>'ES Data Entry'!#REF!</f>
        <v>#REF!</v>
      </c>
      <c r="E909" t="str" cm="1">
        <f t="array" ref="E909">_xlfn.IFS('ES Data Entry'!G910=0,"Kindergarten",'ES Data Entry'!G910=1,"1st Grade",'ES Data Entry'!G910=2,"2nd Grade",'ES Data Entry'!G910=3,"3rd Grade",'ES Data Entry'!G910=4,"4th Grade",'ES Data Entry'!G910=5,"5th Grade")</f>
        <v>Kindergarten</v>
      </c>
      <c r="F909" t="e">
        <f>'ES Data Entry'!#REF!</f>
        <v>#REF!</v>
      </c>
      <c r="G909" t="e" cm="1">
        <f t="array" ref="G909">_xlfn.IFS('ES Data Entry'!L910=2, "Virtual", 'ES Data Entry'!L910=1, "In-person",'ES Data Entry'!L910=3, "Hybrid")</f>
        <v>#N/A</v>
      </c>
      <c r="H909" t="e" cm="1">
        <f t="array" ref="H909">_xlfn.IFS('ES Data Entry'!H910= 1, "American Indian/Alaskan Native", 'ES Data Entry'!H910= 2, "Asian", 'ES Data Entry'!H910= 3, "Native Hawaiian/Pacific Islander", 'ES Data Entry'!H910= 4, "Black/African American",'ES Data Entry'!H910= 5,  "White", 'ES Data Entry'!H910= 6, "Other", 'ES Data Entry'!H910= 7, "Two races or more", 'ES Data Entry'!H910= 8, "Unknown")</f>
        <v>#N/A</v>
      </c>
      <c r="I909" t="e" cm="1">
        <f t="array" ref="I909">_xlfn.IFS('ES Data Entry'!I910=1, "Hispanic/Latino", 'ES Data Entry'!I910=2, "Not Hispanic/Latino", 'ES Data Entry'!I910=3, "Other")</f>
        <v>#N/A</v>
      </c>
      <c r="J909" t="e" cm="1">
        <f t="array" ref="J909">_xlfn.IFS('ES Data Entry'!J910= 1, "Male", 'ES Data Entry'!J910= 2, "Female", 'ES Data Entry'!J910= 3, "Transgender Male", 'ES Data Entry'!J910= 4, "Transgender Female",'ES Data Entry'!J910= 5, "Non-binary", 'ES Data Entry'!J910= 6, "Other", 'ES Data Entry'!J910= 7, "Unknown")</f>
        <v>#N/A</v>
      </c>
      <c r="K909" s="180">
        <f>'ES Data Entry'!K910</f>
        <v>0</v>
      </c>
      <c r="L909" s="291" t="e">
        <f>'ES Data Entry'!#REF!</f>
        <v>#REF!</v>
      </c>
      <c r="M909" t="e">
        <f>'ES Raw Data'!N912</f>
        <v>#DIV/0!</v>
      </c>
      <c r="N909" t="e">
        <f>'ES Raw Data'!O912</f>
        <v>#DIV/0!</v>
      </c>
      <c r="O909" t="e">
        <f>'ES Raw Data'!P912</f>
        <v>#DIV/0!</v>
      </c>
      <c r="P909" t="e">
        <f>'ES Raw Data'!Q912</f>
        <v>#DIV/0!</v>
      </c>
      <c r="Q909" t="e">
        <f>'ES Raw Data'!R912</f>
        <v>#DIV/0!</v>
      </c>
      <c r="R909" t="e">
        <f>'ES Raw Data'!S912</f>
        <v>#DIV/0!</v>
      </c>
      <c r="S909" t="e">
        <f>'ES Raw Data'!T912</f>
        <v>#DIV/0!</v>
      </c>
      <c r="T909" t="e">
        <f>'ES Raw Data'!U912</f>
        <v>#DIV/0!</v>
      </c>
      <c r="U909" t="e">
        <f>'ES Raw Data'!V912</f>
        <v>#DIV/0!</v>
      </c>
      <c r="V909" t="e">
        <f>'ES Raw Data'!W912</f>
        <v>#DIV/0!</v>
      </c>
    </row>
    <row r="910" spans="1:22">
      <c r="A910">
        <f>'ES Data Entry'!D911</f>
        <v>0</v>
      </c>
      <c r="B910">
        <f>'ES Data Entry'!E911</f>
        <v>0</v>
      </c>
      <c r="C910">
        <f>'ES Data Entry'!F911</f>
        <v>0</v>
      </c>
      <c r="D910" s="180" t="e">
        <f>'ES Data Entry'!#REF!</f>
        <v>#REF!</v>
      </c>
      <c r="E910" t="str" cm="1">
        <f t="array" ref="E910">_xlfn.IFS('ES Data Entry'!G911=0,"Kindergarten",'ES Data Entry'!G911=1,"1st Grade",'ES Data Entry'!G911=2,"2nd Grade",'ES Data Entry'!G911=3,"3rd Grade",'ES Data Entry'!G911=4,"4th Grade",'ES Data Entry'!G911=5,"5th Grade")</f>
        <v>Kindergarten</v>
      </c>
      <c r="F910" t="e">
        <f>'ES Data Entry'!#REF!</f>
        <v>#REF!</v>
      </c>
      <c r="G910" t="e" cm="1">
        <f t="array" ref="G910">_xlfn.IFS('ES Data Entry'!L911=2, "Virtual", 'ES Data Entry'!L911=1, "In-person",'ES Data Entry'!L911=3, "Hybrid")</f>
        <v>#N/A</v>
      </c>
      <c r="H910" t="e" cm="1">
        <f t="array" ref="H910">_xlfn.IFS('ES Data Entry'!H911= 1, "American Indian/Alaskan Native", 'ES Data Entry'!H911= 2, "Asian", 'ES Data Entry'!H911= 3, "Native Hawaiian/Pacific Islander", 'ES Data Entry'!H911= 4, "Black/African American",'ES Data Entry'!H911= 5,  "White", 'ES Data Entry'!H911= 6, "Other", 'ES Data Entry'!H911= 7, "Two races or more", 'ES Data Entry'!H911= 8, "Unknown")</f>
        <v>#N/A</v>
      </c>
      <c r="I910" t="e" cm="1">
        <f t="array" ref="I910">_xlfn.IFS('ES Data Entry'!I911=1, "Hispanic/Latino", 'ES Data Entry'!I911=2, "Not Hispanic/Latino", 'ES Data Entry'!I911=3, "Other")</f>
        <v>#N/A</v>
      </c>
      <c r="J910" t="e" cm="1">
        <f t="array" ref="J910">_xlfn.IFS('ES Data Entry'!J911= 1, "Male", 'ES Data Entry'!J911= 2, "Female", 'ES Data Entry'!J911= 3, "Transgender Male", 'ES Data Entry'!J911= 4, "Transgender Female",'ES Data Entry'!J911= 5, "Non-binary", 'ES Data Entry'!J911= 6, "Other", 'ES Data Entry'!J911= 7, "Unknown")</f>
        <v>#N/A</v>
      </c>
      <c r="K910" s="180">
        <f>'ES Data Entry'!K911</f>
        <v>0</v>
      </c>
      <c r="L910" s="291" t="e">
        <f>'ES Data Entry'!#REF!</f>
        <v>#REF!</v>
      </c>
      <c r="M910" t="e">
        <f>'ES Raw Data'!N913</f>
        <v>#DIV/0!</v>
      </c>
      <c r="N910" t="e">
        <f>'ES Raw Data'!O913</f>
        <v>#DIV/0!</v>
      </c>
      <c r="O910" t="e">
        <f>'ES Raw Data'!P913</f>
        <v>#DIV/0!</v>
      </c>
      <c r="P910" t="e">
        <f>'ES Raw Data'!Q913</f>
        <v>#DIV/0!</v>
      </c>
      <c r="Q910" t="e">
        <f>'ES Raw Data'!R913</f>
        <v>#DIV/0!</v>
      </c>
      <c r="R910" t="e">
        <f>'ES Raw Data'!S913</f>
        <v>#DIV/0!</v>
      </c>
      <c r="S910" t="e">
        <f>'ES Raw Data'!T913</f>
        <v>#DIV/0!</v>
      </c>
      <c r="T910" t="e">
        <f>'ES Raw Data'!U913</f>
        <v>#DIV/0!</v>
      </c>
      <c r="U910" t="e">
        <f>'ES Raw Data'!V913</f>
        <v>#DIV/0!</v>
      </c>
      <c r="V910" t="e">
        <f>'ES Raw Data'!W913</f>
        <v>#DIV/0!</v>
      </c>
    </row>
    <row r="911" spans="1:22">
      <c r="A911">
        <f>'ES Data Entry'!D912</f>
        <v>0</v>
      </c>
      <c r="B911">
        <f>'ES Data Entry'!E912</f>
        <v>0</v>
      </c>
      <c r="C911">
        <f>'ES Data Entry'!F912</f>
        <v>0</v>
      </c>
      <c r="D911" s="180" t="e">
        <f>'ES Data Entry'!#REF!</f>
        <v>#REF!</v>
      </c>
      <c r="E911" t="str" cm="1">
        <f t="array" ref="E911">_xlfn.IFS('ES Data Entry'!G912=0,"Kindergarten",'ES Data Entry'!G912=1,"1st Grade",'ES Data Entry'!G912=2,"2nd Grade",'ES Data Entry'!G912=3,"3rd Grade",'ES Data Entry'!G912=4,"4th Grade",'ES Data Entry'!G912=5,"5th Grade")</f>
        <v>Kindergarten</v>
      </c>
      <c r="F911" t="e">
        <f>'ES Data Entry'!#REF!</f>
        <v>#REF!</v>
      </c>
      <c r="G911" t="e" cm="1">
        <f t="array" ref="G911">_xlfn.IFS('ES Data Entry'!L912=2, "Virtual", 'ES Data Entry'!L912=1, "In-person",'ES Data Entry'!L912=3, "Hybrid")</f>
        <v>#N/A</v>
      </c>
      <c r="H911" t="e" cm="1">
        <f t="array" ref="H911">_xlfn.IFS('ES Data Entry'!H912= 1, "American Indian/Alaskan Native", 'ES Data Entry'!H912= 2, "Asian", 'ES Data Entry'!H912= 3, "Native Hawaiian/Pacific Islander", 'ES Data Entry'!H912= 4, "Black/African American",'ES Data Entry'!H912= 5,  "White", 'ES Data Entry'!H912= 6, "Other", 'ES Data Entry'!H912= 7, "Two races or more", 'ES Data Entry'!H912= 8, "Unknown")</f>
        <v>#N/A</v>
      </c>
      <c r="I911" t="e" cm="1">
        <f t="array" ref="I911">_xlfn.IFS('ES Data Entry'!I912=1, "Hispanic/Latino", 'ES Data Entry'!I912=2, "Not Hispanic/Latino", 'ES Data Entry'!I912=3, "Other")</f>
        <v>#N/A</v>
      </c>
      <c r="J911" t="e" cm="1">
        <f t="array" ref="J911">_xlfn.IFS('ES Data Entry'!J912= 1, "Male", 'ES Data Entry'!J912= 2, "Female", 'ES Data Entry'!J912= 3, "Transgender Male", 'ES Data Entry'!J912= 4, "Transgender Female",'ES Data Entry'!J912= 5, "Non-binary", 'ES Data Entry'!J912= 6, "Other", 'ES Data Entry'!J912= 7, "Unknown")</f>
        <v>#N/A</v>
      </c>
      <c r="K911" s="180">
        <f>'ES Data Entry'!K912</f>
        <v>0</v>
      </c>
      <c r="L911" s="291" t="e">
        <f>'ES Data Entry'!#REF!</f>
        <v>#REF!</v>
      </c>
      <c r="M911" t="e">
        <f>'ES Raw Data'!N914</f>
        <v>#DIV/0!</v>
      </c>
      <c r="N911" t="e">
        <f>'ES Raw Data'!O914</f>
        <v>#DIV/0!</v>
      </c>
      <c r="O911" t="e">
        <f>'ES Raw Data'!P914</f>
        <v>#DIV/0!</v>
      </c>
      <c r="P911" t="e">
        <f>'ES Raw Data'!Q914</f>
        <v>#DIV/0!</v>
      </c>
      <c r="Q911" t="e">
        <f>'ES Raw Data'!R914</f>
        <v>#DIV/0!</v>
      </c>
      <c r="R911" t="e">
        <f>'ES Raw Data'!S914</f>
        <v>#DIV/0!</v>
      </c>
      <c r="S911" t="e">
        <f>'ES Raw Data'!T914</f>
        <v>#DIV/0!</v>
      </c>
      <c r="T911" t="e">
        <f>'ES Raw Data'!U914</f>
        <v>#DIV/0!</v>
      </c>
      <c r="U911" t="e">
        <f>'ES Raw Data'!V914</f>
        <v>#DIV/0!</v>
      </c>
      <c r="V911" t="e">
        <f>'ES Raw Data'!W914</f>
        <v>#DIV/0!</v>
      </c>
    </row>
    <row r="912" spans="1:22">
      <c r="A912">
        <f>'ES Data Entry'!D913</f>
        <v>0</v>
      </c>
      <c r="B912">
        <f>'ES Data Entry'!E913</f>
        <v>0</v>
      </c>
      <c r="C912">
        <f>'ES Data Entry'!F913</f>
        <v>0</v>
      </c>
      <c r="D912" s="180" t="e">
        <f>'ES Data Entry'!#REF!</f>
        <v>#REF!</v>
      </c>
      <c r="E912" t="str" cm="1">
        <f t="array" ref="E912">_xlfn.IFS('ES Data Entry'!G913=0,"Kindergarten",'ES Data Entry'!G913=1,"1st Grade",'ES Data Entry'!G913=2,"2nd Grade",'ES Data Entry'!G913=3,"3rd Grade",'ES Data Entry'!G913=4,"4th Grade",'ES Data Entry'!G913=5,"5th Grade")</f>
        <v>Kindergarten</v>
      </c>
      <c r="F912" t="e">
        <f>'ES Data Entry'!#REF!</f>
        <v>#REF!</v>
      </c>
      <c r="G912" t="e" cm="1">
        <f t="array" ref="G912">_xlfn.IFS('ES Data Entry'!L913=2, "Virtual", 'ES Data Entry'!L913=1, "In-person",'ES Data Entry'!L913=3, "Hybrid")</f>
        <v>#N/A</v>
      </c>
      <c r="H912" t="e" cm="1">
        <f t="array" ref="H912">_xlfn.IFS('ES Data Entry'!H913= 1, "American Indian/Alaskan Native", 'ES Data Entry'!H913= 2, "Asian", 'ES Data Entry'!H913= 3, "Native Hawaiian/Pacific Islander", 'ES Data Entry'!H913= 4, "Black/African American",'ES Data Entry'!H913= 5,  "White", 'ES Data Entry'!H913= 6, "Other", 'ES Data Entry'!H913= 7, "Two races or more", 'ES Data Entry'!H913= 8, "Unknown")</f>
        <v>#N/A</v>
      </c>
      <c r="I912" t="e" cm="1">
        <f t="array" ref="I912">_xlfn.IFS('ES Data Entry'!I913=1, "Hispanic/Latino", 'ES Data Entry'!I913=2, "Not Hispanic/Latino", 'ES Data Entry'!I913=3, "Other")</f>
        <v>#N/A</v>
      </c>
      <c r="J912" t="e" cm="1">
        <f t="array" ref="J912">_xlfn.IFS('ES Data Entry'!J913= 1, "Male", 'ES Data Entry'!J913= 2, "Female", 'ES Data Entry'!J913= 3, "Transgender Male", 'ES Data Entry'!J913= 4, "Transgender Female",'ES Data Entry'!J913= 5, "Non-binary", 'ES Data Entry'!J913= 6, "Other", 'ES Data Entry'!J913= 7, "Unknown")</f>
        <v>#N/A</v>
      </c>
      <c r="K912" s="180">
        <f>'ES Data Entry'!K913</f>
        <v>0</v>
      </c>
      <c r="L912" s="291" t="e">
        <f>'ES Data Entry'!#REF!</f>
        <v>#REF!</v>
      </c>
      <c r="M912" t="e">
        <f>'ES Raw Data'!N915</f>
        <v>#DIV/0!</v>
      </c>
      <c r="N912" t="e">
        <f>'ES Raw Data'!O915</f>
        <v>#DIV/0!</v>
      </c>
      <c r="O912" t="e">
        <f>'ES Raw Data'!P915</f>
        <v>#DIV/0!</v>
      </c>
      <c r="P912" t="e">
        <f>'ES Raw Data'!Q915</f>
        <v>#DIV/0!</v>
      </c>
      <c r="Q912" t="e">
        <f>'ES Raw Data'!R915</f>
        <v>#DIV/0!</v>
      </c>
      <c r="R912" t="e">
        <f>'ES Raw Data'!S915</f>
        <v>#DIV/0!</v>
      </c>
      <c r="S912" t="e">
        <f>'ES Raw Data'!T915</f>
        <v>#DIV/0!</v>
      </c>
      <c r="T912" t="e">
        <f>'ES Raw Data'!U915</f>
        <v>#DIV/0!</v>
      </c>
      <c r="U912" t="e">
        <f>'ES Raw Data'!V915</f>
        <v>#DIV/0!</v>
      </c>
      <c r="V912" t="e">
        <f>'ES Raw Data'!W915</f>
        <v>#DIV/0!</v>
      </c>
    </row>
    <row r="913" spans="1:22">
      <c r="A913">
        <f>'ES Data Entry'!D914</f>
        <v>0</v>
      </c>
      <c r="B913">
        <f>'ES Data Entry'!E914</f>
        <v>0</v>
      </c>
      <c r="C913">
        <f>'ES Data Entry'!F914</f>
        <v>0</v>
      </c>
      <c r="D913" s="180" t="e">
        <f>'ES Data Entry'!#REF!</f>
        <v>#REF!</v>
      </c>
      <c r="E913" t="str" cm="1">
        <f t="array" ref="E913">_xlfn.IFS('ES Data Entry'!G914=0,"Kindergarten",'ES Data Entry'!G914=1,"1st Grade",'ES Data Entry'!G914=2,"2nd Grade",'ES Data Entry'!G914=3,"3rd Grade",'ES Data Entry'!G914=4,"4th Grade",'ES Data Entry'!G914=5,"5th Grade")</f>
        <v>Kindergarten</v>
      </c>
      <c r="F913" t="e">
        <f>'ES Data Entry'!#REF!</f>
        <v>#REF!</v>
      </c>
      <c r="G913" t="e" cm="1">
        <f t="array" ref="G913">_xlfn.IFS('ES Data Entry'!L914=2, "Virtual", 'ES Data Entry'!L914=1, "In-person",'ES Data Entry'!L914=3, "Hybrid")</f>
        <v>#N/A</v>
      </c>
      <c r="H913" t="e" cm="1">
        <f t="array" ref="H913">_xlfn.IFS('ES Data Entry'!H914= 1, "American Indian/Alaskan Native", 'ES Data Entry'!H914= 2, "Asian", 'ES Data Entry'!H914= 3, "Native Hawaiian/Pacific Islander", 'ES Data Entry'!H914= 4, "Black/African American",'ES Data Entry'!H914= 5,  "White", 'ES Data Entry'!H914= 6, "Other", 'ES Data Entry'!H914= 7, "Two races or more", 'ES Data Entry'!H914= 8, "Unknown")</f>
        <v>#N/A</v>
      </c>
      <c r="I913" t="e" cm="1">
        <f t="array" ref="I913">_xlfn.IFS('ES Data Entry'!I914=1, "Hispanic/Latino", 'ES Data Entry'!I914=2, "Not Hispanic/Latino", 'ES Data Entry'!I914=3, "Other")</f>
        <v>#N/A</v>
      </c>
      <c r="J913" t="e" cm="1">
        <f t="array" ref="J913">_xlfn.IFS('ES Data Entry'!J914= 1, "Male", 'ES Data Entry'!J914= 2, "Female", 'ES Data Entry'!J914= 3, "Transgender Male", 'ES Data Entry'!J914= 4, "Transgender Female",'ES Data Entry'!J914= 5, "Non-binary", 'ES Data Entry'!J914= 6, "Other", 'ES Data Entry'!J914= 7, "Unknown")</f>
        <v>#N/A</v>
      </c>
      <c r="K913" s="180">
        <f>'ES Data Entry'!K914</f>
        <v>0</v>
      </c>
      <c r="L913" s="291" t="e">
        <f>'ES Data Entry'!#REF!</f>
        <v>#REF!</v>
      </c>
      <c r="M913" t="e">
        <f>'ES Raw Data'!N916</f>
        <v>#DIV/0!</v>
      </c>
      <c r="N913" t="e">
        <f>'ES Raw Data'!O916</f>
        <v>#DIV/0!</v>
      </c>
      <c r="O913" t="e">
        <f>'ES Raw Data'!P916</f>
        <v>#DIV/0!</v>
      </c>
      <c r="P913" t="e">
        <f>'ES Raw Data'!Q916</f>
        <v>#DIV/0!</v>
      </c>
      <c r="Q913" t="e">
        <f>'ES Raw Data'!R916</f>
        <v>#DIV/0!</v>
      </c>
      <c r="R913" t="e">
        <f>'ES Raw Data'!S916</f>
        <v>#DIV/0!</v>
      </c>
      <c r="S913" t="e">
        <f>'ES Raw Data'!T916</f>
        <v>#DIV/0!</v>
      </c>
      <c r="T913" t="e">
        <f>'ES Raw Data'!U916</f>
        <v>#DIV/0!</v>
      </c>
      <c r="U913" t="e">
        <f>'ES Raw Data'!V916</f>
        <v>#DIV/0!</v>
      </c>
      <c r="V913" t="e">
        <f>'ES Raw Data'!W916</f>
        <v>#DIV/0!</v>
      </c>
    </row>
    <row r="914" spans="1:22">
      <c r="A914">
        <f>'ES Data Entry'!D915</f>
        <v>0</v>
      </c>
      <c r="B914">
        <f>'ES Data Entry'!E915</f>
        <v>0</v>
      </c>
      <c r="C914">
        <f>'ES Data Entry'!F915</f>
        <v>0</v>
      </c>
      <c r="D914" s="180" t="e">
        <f>'ES Data Entry'!#REF!</f>
        <v>#REF!</v>
      </c>
      <c r="E914" t="str" cm="1">
        <f t="array" ref="E914">_xlfn.IFS('ES Data Entry'!G915=0,"Kindergarten",'ES Data Entry'!G915=1,"1st Grade",'ES Data Entry'!G915=2,"2nd Grade",'ES Data Entry'!G915=3,"3rd Grade",'ES Data Entry'!G915=4,"4th Grade",'ES Data Entry'!G915=5,"5th Grade")</f>
        <v>Kindergarten</v>
      </c>
      <c r="F914" t="e">
        <f>'ES Data Entry'!#REF!</f>
        <v>#REF!</v>
      </c>
      <c r="G914" t="e" cm="1">
        <f t="array" ref="G914">_xlfn.IFS('ES Data Entry'!L915=2, "Virtual", 'ES Data Entry'!L915=1, "In-person",'ES Data Entry'!L915=3, "Hybrid")</f>
        <v>#N/A</v>
      </c>
      <c r="H914" t="e" cm="1">
        <f t="array" ref="H914">_xlfn.IFS('ES Data Entry'!H915= 1, "American Indian/Alaskan Native", 'ES Data Entry'!H915= 2, "Asian", 'ES Data Entry'!H915= 3, "Native Hawaiian/Pacific Islander", 'ES Data Entry'!H915= 4, "Black/African American",'ES Data Entry'!H915= 5,  "White", 'ES Data Entry'!H915= 6, "Other", 'ES Data Entry'!H915= 7, "Two races or more", 'ES Data Entry'!H915= 8, "Unknown")</f>
        <v>#N/A</v>
      </c>
      <c r="I914" t="e" cm="1">
        <f t="array" ref="I914">_xlfn.IFS('ES Data Entry'!I915=1, "Hispanic/Latino", 'ES Data Entry'!I915=2, "Not Hispanic/Latino", 'ES Data Entry'!I915=3, "Other")</f>
        <v>#N/A</v>
      </c>
      <c r="J914" t="e" cm="1">
        <f t="array" ref="J914">_xlfn.IFS('ES Data Entry'!J915= 1, "Male", 'ES Data Entry'!J915= 2, "Female", 'ES Data Entry'!J915= 3, "Transgender Male", 'ES Data Entry'!J915= 4, "Transgender Female",'ES Data Entry'!J915= 5, "Non-binary", 'ES Data Entry'!J915= 6, "Other", 'ES Data Entry'!J915= 7, "Unknown")</f>
        <v>#N/A</v>
      </c>
      <c r="K914" s="180">
        <f>'ES Data Entry'!K915</f>
        <v>0</v>
      </c>
      <c r="L914" s="291" t="e">
        <f>'ES Data Entry'!#REF!</f>
        <v>#REF!</v>
      </c>
      <c r="M914" t="e">
        <f>'ES Raw Data'!N917</f>
        <v>#DIV/0!</v>
      </c>
      <c r="N914" t="e">
        <f>'ES Raw Data'!O917</f>
        <v>#DIV/0!</v>
      </c>
      <c r="O914" t="e">
        <f>'ES Raw Data'!P917</f>
        <v>#DIV/0!</v>
      </c>
      <c r="P914" t="e">
        <f>'ES Raw Data'!Q917</f>
        <v>#DIV/0!</v>
      </c>
      <c r="Q914" t="e">
        <f>'ES Raw Data'!R917</f>
        <v>#DIV/0!</v>
      </c>
      <c r="R914" t="e">
        <f>'ES Raw Data'!S917</f>
        <v>#DIV/0!</v>
      </c>
      <c r="S914" t="e">
        <f>'ES Raw Data'!T917</f>
        <v>#DIV/0!</v>
      </c>
      <c r="T914" t="e">
        <f>'ES Raw Data'!U917</f>
        <v>#DIV/0!</v>
      </c>
      <c r="U914" t="e">
        <f>'ES Raw Data'!V917</f>
        <v>#DIV/0!</v>
      </c>
      <c r="V914" t="e">
        <f>'ES Raw Data'!W917</f>
        <v>#DIV/0!</v>
      </c>
    </row>
    <row r="915" spans="1:22">
      <c r="A915">
        <f>'ES Data Entry'!D916</f>
        <v>0</v>
      </c>
      <c r="B915">
        <f>'ES Data Entry'!E916</f>
        <v>0</v>
      </c>
      <c r="C915">
        <f>'ES Data Entry'!F916</f>
        <v>0</v>
      </c>
      <c r="D915" s="180" t="e">
        <f>'ES Data Entry'!#REF!</f>
        <v>#REF!</v>
      </c>
      <c r="E915" t="str" cm="1">
        <f t="array" ref="E915">_xlfn.IFS('ES Data Entry'!G916=0,"Kindergarten",'ES Data Entry'!G916=1,"1st Grade",'ES Data Entry'!G916=2,"2nd Grade",'ES Data Entry'!G916=3,"3rd Grade",'ES Data Entry'!G916=4,"4th Grade",'ES Data Entry'!G916=5,"5th Grade")</f>
        <v>Kindergarten</v>
      </c>
      <c r="F915" t="e">
        <f>'ES Data Entry'!#REF!</f>
        <v>#REF!</v>
      </c>
      <c r="G915" t="e" cm="1">
        <f t="array" ref="G915">_xlfn.IFS('ES Data Entry'!L916=2, "Virtual", 'ES Data Entry'!L916=1, "In-person",'ES Data Entry'!L916=3, "Hybrid")</f>
        <v>#N/A</v>
      </c>
      <c r="H915" t="e" cm="1">
        <f t="array" ref="H915">_xlfn.IFS('ES Data Entry'!H916= 1, "American Indian/Alaskan Native", 'ES Data Entry'!H916= 2, "Asian", 'ES Data Entry'!H916= 3, "Native Hawaiian/Pacific Islander", 'ES Data Entry'!H916= 4, "Black/African American",'ES Data Entry'!H916= 5,  "White", 'ES Data Entry'!H916= 6, "Other", 'ES Data Entry'!H916= 7, "Two races or more", 'ES Data Entry'!H916= 8, "Unknown")</f>
        <v>#N/A</v>
      </c>
      <c r="I915" t="e" cm="1">
        <f t="array" ref="I915">_xlfn.IFS('ES Data Entry'!I916=1, "Hispanic/Latino", 'ES Data Entry'!I916=2, "Not Hispanic/Latino", 'ES Data Entry'!I916=3, "Other")</f>
        <v>#N/A</v>
      </c>
      <c r="J915" t="e" cm="1">
        <f t="array" ref="J915">_xlfn.IFS('ES Data Entry'!J916= 1, "Male", 'ES Data Entry'!J916= 2, "Female", 'ES Data Entry'!J916= 3, "Transgender Male", 'ES Data Entry'!J916= 4, "Transgender Female",'ES Data Entry'!J916= 5, "Non-binary", 'ES Data Entry'!J916= 6, "Other", 'ES Data Entry'!J916= 7, "Unknown")</f>
        <v>#N/A</v>
      </c>
      <c r="K915" s="180">
        <f>'ES Data Entry'!K916</f>
        <v>0</v>
      </c>
      <c r="L915" s="291" t="e">
        <f>'ES Data Entry'!#REF!</f>
        <v>#REF!</v>
      </c>
      <c r="M915" t="e">
        <f>'ES Raw Data'!N918</f>
        <v>#DIV/0!</v>
      </c>
      <c r="N915" t="e">
        <f>'ES Raw Data'!O918</f>
        <v>#DIV/0!</v>
      </c>
      <c r="O915" t="e">
        <f>'ES Raw Data'!P918</f>
        <v>#DIV/0!</v>
      </c>
      <c r="P915" t="e">
        <f>'ES Raw Data'!Q918</f>
        <v>#DIV/0!</v>
      </c>
      <c r="Q915" t="e">
        <f>'ES Raw Data'!R918</f>
        <v>#DIV/0!</v>
      </c>
      <c r="R915" t="e">
        <f>'ES Raw Data'!S918</f>
        <v>#DIV/0!</v>
      </c>
      <c r="S915" t="e">
        <f>'ES Raw Data'!T918</f>
        <v>#DIV/0!</v>
      </c>
      <c r="T915" t="e">
        <f>'ES Raw Data'!U918</f>
        <v>#DIV/0!</v>
      </c>
      <c r="U915" t="e">
        <f>'ES Raw Data'!V918</f>
        <v>#DIV/0!</v>
      </c>
      <c r="V915" t="e">
        <f>'ES Raw Data'!W918</f>
        <v>#DIV/0!</v>
      </c>
    </row>
    <row r="916" spans="1:22">
      <c r="A916">
        <f>'ES Data Entry'!D917</f>
        <v>0</v>
      </c>
      <c r="B916">
        <f>'ES Data Entry'!E917</f>
        <v>0</v>
      </c>
      <c r="C916">
        <f>'ES Data Entry'!F917</f>
        <v>0</v>
      </c>
      <c r="D916" s="180" t="e">
        <f>'ES Data Entry'!#REF!</f>
        <v>#REF!</v>
      </c>
      <c r="E916" t="str" cm="1">
        <f t="array" ref="E916">_xlfn.IFS('ES Data Entry'!G917=0,"Kindergarten",'ES Data Entry'!G917=1,"1st Grade",'ES Data Entry'!G917=2,"2nd Grade",'ES Data Entry'!G917=3,"3rd Grade",'ES Data Entry'!G917=4,"4th Grade",'ES Data Entry'!G917=5,"5th Grade")</f>
        <v>Kindergarten</v>
      </c>
      <c r="F916" t="e">
        <f>'ES Data Entry'!#REF!</f>
        <v>#REF!</v>
      </c>
      <c r="G916" t="e" cm="1">
        <f t="array" ref="G916">_xlfn.IFS('ES Data Entry'!L917=2, "Virtual", 'ES Data Entry'!L917=1, "In-person",'ES Data Entry'!L917=3, "Hybrid")</f>
        <v>#N/A</v>
      </c>
      <c r="H916" t="e" cm="1">
        <f t="array" ref="H916">_xlfn.IFS('ES Data Entry'!H917= 1, "American Indian/Alaskan Native", 'ES Data Entry'!H917= 2, "Asian", 'ES Data Entry'!H917= 3, "Native Hawaiian/Pacific Islander", 'ES Data Entry'!H917= 4, "Black/African American",'ES Data Entry'!H917= 5,  "White", 'ES Data Entry'!H917= 6, "Other", 'ES Data Entry'!H917= 7, "Two races or more", 'ES Data Entry'!H917= 8, "Unknown")</f>
        <v>#N/A</v>
      </c>
      <c r="I916" t="e" cm="1">
        <f t="array" ref="I916">_xlfn.IFS('ES Data Entry'!I917=1, "Hispanic/Latino", 'ES Data Entry'!I917=2, "Not Hispanic/Latino", 'ES Data Entry'!I917=3, "Other")</f>
        <v>#N/A</v>
      </c>
      <c r="J916" t="e" cm="1">
        <f t="array" ref="J916">_xlfn.IFS('ES Data Entry'!J917= 1, "Male", 'ES Data Entry'!J917= 2, "Female", 'ES Data Entry'!J917= 3, "Transgender Male", 'ES Data Entry'!J917= 4, "Transgender Female",'ES Data Entry'!J917= 5, "Non-binary", 'ES Data Entry'!J917= 6, "Other", 'ES Data Entry'!J917= 7, "Unknown")</f>
        <v>#N/A</v>
      </c>
      <c r="K916" s="180">
        <f>'ES Data Entry'!K917</f>
        <v>0</v>
      </c>
      <c r="L916" s="291" t="e">
        <f>'ES Data Entry'!#REF!</f>
        <v>#REF!</v>
      </c>
      <c r="M916" t="e">
        <f>'ES Raw Data'!N919</f>
        <v>#DIV/0!</v>
      </c>
      <c r="N916" t="e">
        <f>'ES Raw Data'!O919</f>
        <v>#DIV/0!</v>
      </c>
      <c r="O916" t="e">
        <f>'ES Raw Data'!P919</f>
        <v>#DIV/0!</v>
      </c>
      <c r="P916" t="e">
        <f>'ES Raw Data'!Q919</f>
        <v>#DIV/0!</v>
      </c>
      <c r="Q916" t="e">
        <f>'ES Raw Data'!R919</f>
        <v>#DIV/0!</v>
      </c>
      <c r="R916" t="e">
        <f>'ES Raw Data'!S919</f>
        <v>#DIV/0!</v>
      </c>
      <c r="S916" t="e">
        <f>'ES Raw Data'!T919</f>
        <v>#DIV/0!</v>
      </c>
      <c r="T916" t="e">
        <f>'ES Raw Data'!U919</f>
        <v>#DIV/0!</v>
      </c>
      <c r="U916" t="e">
        <f>'ES Raw Data'!V919</f>
        <v>#DIV/0!</v>
      </c>
      <c r="V916" t="e">
        <f>'ES Raw Data'!W919</f>
        <v>#DIV/0!</v>
      </c>
    </row>
    <row r="917" spans="1:22">
      <c r="A917">
        <f>'ES Data Entry'!D918</f>
        <v>0</v>
      </c>
      <c r="B917">
        <f>'ES Data Entry'!E918</f>
        <v>0</v>
      </c>
      <c r="C917">
        <f>'ES Data Entry'!F918</f>
        <v>0</v>
      </c>
      <c r="D917" s="180" t="e">
        <f>'ES Data Entry'!#REF!</f>
        <v>#REF!</v>
      </c>
      <c r="E917" t="str" cm="1">
        <f t="array" ref="E917">_xlfn.IFS('ES Data Entry'!G918=0,"Kindergarten",'ES Data Entry'!G918=1,"1st Grade",'ES Data Entry'!G918=2,"2nd Grade",'ES Data Entry'!G918=3,"3rd Grade",'ES Data Entry'!G918=4,"4th Grade",'ES Data Entry'!G918=5,"5th Grade")</f>
        <v>Kindergarten</v>
      </c>
      <c r="F917" t="e">
        <f>'ES Data Entry'!#REF!</f>
        <v>#REF!</v>
      </c>
      <c r="G917" t="e" cm="1">
        <f t="array" ref="G917">_xlfn.IFS('ES Data Entry'!L918=2, "Virtual", 'ES Data Entry'!L918=1, "In-person",'ES Data Entry'!L918=3, "Hybrid")</f>
        <v>#N/A</v>
      </c>
      <c r="H917" t="e" cm="1">
        <f t="array" ref="H917">_xlfn.IFS('ES Data Entry'!H918= 1, "American Indian/Alaskan Native", 'ES Data Entry'!H918= 2, "Asian", 'ES Data Entry'!H918= 3, "Native Hawaiian/Pacific Islander", 'ES Data Entry'!H918= 4, "Black/African American",'ES Data Entry'!H918= 5,  "White", 'ES Data Entry'!H918= 6, "Other", 'ES Data Entry'!H918= 7, "Two races or more", 'ES Data Entry'!H918= 8, "Unknown")</f>
        <v>#N/A</v>
      </c>
      <c r="I917" t="e" cm="1">
        <f t="array" ref="I917">_xlfn.IFS('ES Data Entry'!I918=1, "Hispanic/Latino", 'ES Data Entry'!I918=2, "Not Hispanic/Latino", 'ES Data Entry'!I918=3, "Other")</f>
        <v>#N/A</v>
      </c>
      <c r="J917" t="e" cm="1">
        <f t="array" ref="J917">_xlfn.IFS('ES Data Entry'!J918= 1, "Male", 'ES Data Entry'!J918= 2, "Female", 'ES Data Entry'!J918= 3, "Transgender Male", 'ES Data Entry'!J918= 4, "Transgender Female",'ES Data Entry'!J918= 5, "Non-binary", 'ES Data Entry'!J918= 6, "Other", 'ES Data Entry'!J918= 7, "Unknown")</f>
        <v>#N/A</v>
      </c>
      <c r="K917" s="180">
        <f>'ES Data Entry'!K918</f>
        <v>0</v>
      </c>
      <c r="L917" s="291" t="e">
        <f>'ES Data Entry'!#REF!</f>
        <v>#REF!</v>
      </c>
      <c r="M917" t="e">
        <f>'ES Raw Data'!N920</f>
        <v>#DIV/0!</v>
      </c>
      <c r="N917" t="e">
        <f>'ES Raw Data'!O920</f>
        <v>#DIV/0!</v>
      </c>
      <c r="O917" t="e">
        <f>'ES Raw Data'!P920</f>
        <v>#DIV/0!</v>
      </c>
      <c r="P917" t="e">
        <f>'ES Raw Data'!Q920</f>
        <v>#DIV/0!</v>
      </c>
      <c r="Q917" t="e">
        <f>'ES Raw Data'!R920</f>
        <v>#DIV/0!</v>
      </c>
      <c r="R917" t="e">
        <f>'ES Raw Data'!S920</f>
        <v>#DIV/0!</v>
      </c>
      <c r="S917" t="e">
        <f>'ES Raw Data'!T920</f>
        <v>#DIV/0!</v>
      </c>
      <c r="T917" t="e">
        <f>'ES Raw Data'!U920</f>
        <v>#DIV/0!</v>
      </c>
      <c r="U917" t="e">
        <f>'ES Raw Data'!V920</f>
        <v>#DIV/0!</v>
      </c>
      <c r="V917" t="e">
        <f>'ES Raw Data'!W920</f>
        <v>#DIV/0!</v>
      </c>
    </row>
    <row r="918" spans="1:22">
      <c r="A918">
        <f>'ES Data Entry'!D919</f>
        <v>0</v>
      </c>
      <c r="B918">
        <f>'ES Data Entry'!E919</f>
        <v>0</v>
      </c>
      <c r="C918">
        <f>'ES Data Entry'!F919</f>
        <v>0</v>
      </c>
      <c r="D918" s="180" t="e">
        <f>'ES Data Entry'!#REF!</f>
        <v>#REF!</v>
      </c>
      <c r="E918" t="str" cm="1">
        <f t="array" ref="E918">_xlfn.IFS('ES Data Entry'!G919=0,"Kindergarten",'ES Data Entry'!G919=1,"1st Grade",'ES Data Entry'!G919=2,"2nd Grade",'ES Data Entry'!G919=3,"3rd Grade",'ES Data Entry'!G919=4,"4th Grade",'ES Data Entry'!G919=5,"5th Grade")</f>
        <v>Kindergarten</v>
      </c>
      <c r="F918" t="e">
        <f>'ES Data Entry'!#REF!</f>
        <v>#REF!</v>
      </c>
      <c r="G918" t="e" cm="1">
        <f t="array" ref="G918">_xlfn.IFS('ES Data Entry'!L919=2, "Virtual", 'ES Data Entry'!L919=1, "In-person",'ES Data Entry'!L919=3, "Hybrid")</f>
        <v>#N/A</v>
      </c>
      <c r="H918" t="e" cm="1">
        <f t="array" ref="H918">_xlfn.IFS('ES Data Entry'!H919= 1, "American Indian/Alaskan Native", 'ES Data Entry'!H919= 2, "Asian", 'ES Data Entry'!H919= 3, "Native Hawaiian/Pacific Islander", 'ES Data Entry'!H919= 4, "Black/African American",'ES Data Entry'!H919= 5,  "White", 'ES Data Entry'!H919= 6, "Other", 'ES Data Entry'!H919= 7, "Two races or more", 'ES Data Entry'!H919= 8, "Unknown")</f>
        <v>#N/A</v>
      </c>
      <c r="I918" t="e" cm="1">
        <f t="array" ref="I918">_xlfn.IFS('ES Data Entry'!I919=1, "Hispanic/Latino", 'ES Data Entry'!I919=2, "Not Hispanic/Latino", 'ES Data Entry'!I919=3, "Other")</f>
        <v>#N/A</v>
      </c>
      <c r="J918" t="e" cm="1">
        <f t="array" ref="J918">_xlfn.IFS('ES Data Entry'!J919= 1, "Male", 'ES Data Entry'!J919= 2, "Female", 'ES Data Entry'!J919= 3, "Transgender Male", 'ES Data Entry'!J919= 4, "Transgender Female",'ES Data Entry'!J919= 5, "Non-binary", 'ES Data Entry'!J919= 6, "Other", 'ES Data Entry'!J919= 7, "Unknown")</f>
        <v>#N/A</v>
      </c>
      <c r="K918" s="180">
        <f>'ES Data Entry'!K919</f>
        <v>0</v>
      </c>
      <c r="L918" s="291" t="e">
        <f>'ES Data Entry'!#REF!</f>
        <v>#REF!</v>
      </c>
      <c r="M918" t="e">
        <f>'ES Raw Data'!N921</f>
        <v>#DIV/0!</v>
      </c>
      <c r="N918" t="e">
        <f>'ES Raw Data'!O921</f>
        <v>#DIV/0!</v>
      </c>
      <c r="O918" t="e">
        <f>'ES Raw Data'!P921</f>
        <v>#DIV/0!</v>
      </c>
      <c r="P918" t="e">
        <f>'ES Raw Data'!Q921</f>
        <v>#DIV/0!</v>
      </c>
      <c r="Q918" t="e">
        <f>'ES Raw Data'!R921</f>
        <v>#DIV/0!</v>
      </c>
      <c r="R918" t="e">
        <f>'ES Raw Data'!S921</f>
        <v>#DIV/0!</v>
      </c>
      <c r="S918" t="e">
        <f>'ES Raw Data'!T921</f>
        <v>#DIV/0!</v>
      </c>
      <c r="T918" t="e">
        <f>'ES Raw Data'!U921</f>
        <v>#DIV/0!</v>
      </c>
      <c r="U918" t="e">
        <f>'ES Raw Data'!V921</f>
        <v>#DIV/0!</v>
      </c>
      <c r="V918" t="e">
        <f>'ES Raw Data'!W921</f>
        <v>#DIV/0!</v>
      </c>
    </row>
    <row r="919" spans="1:22">
      <c r="A919">
        <f>'ES Data Entry'!D920</f>
        <v>0</v>
      </c>
      <c r="B919">
        <f>'ES Data Entry'!E920</f>
        <v>0</v>
      </c>
      <c r="C919">
        <f>'ES Data Entry'!F920</f>
        <v>0</v>
      </c>
      <c r="D919" s="180" t="e">
        <f>'ES Data Entry'!#REF!</f>
        <v>#REF!</v>
      </c>
      <c r="E919" t="str" cm="1">
        <f t="array" ref="E919">_xlfn.IFS('ES Data Entry'!G920=0,"Kindergarten",'ES Data Entry'!G920=1,"1st Grade",'ES Data Entry'!G920=2,"2nd Grade",'ES Data Entry'!G920=3,"3rd Grade",'ES Data Entry'!G920=4,"4th Grade",'ES Data Entry'!G920=5,"5th Grade")</f>
        <v>Kindergarten</v>
      </c>
      <c r="F919" t="e">
        <f>'ES Data Entry'!#REF!</f>
        <v>#REF!</v>
      </c>
      <c r="G919" t="e" cm="1">
        <f t="array" ref="G919">_xlfn.IFS('ES Data Entry'!L920=2, "Virtual", 'ES Data Entry'!L920=1, "In-person",'ES Data Entry'!L920=3, "Hybrid")</f>
        <v>#N/A</v>
      </c>
      <c r="H919" t="e" cm="1">
        <f t="array" ref="H919">_xlfn.IFS('ES Data Entry'!H920= 1, "American Indian/Alaskan Native", 'ES Data Entry'!H920= 2, "Asian", 'ES Data Entry'!H920= 3, "Native Hawaiian/Pacific Islander", 'ES Data Entry'!H920= 4, "Black/African American",'ES Data Entry'!H920= 5,  "White", 'ES Data Entry'!H920= 6, "Other", 'ES Data Entry'!H920= 7, "Two races or more", 'ES Data Entry'!H920= 8, "Unknown")</f>
        <v>#N/A</v>
      </c>
      <c r="I919" t="e" cm="1">
        <f t="array" ref="I919">_xlfn.IFS('ES Data Entry'!I920=1, "Hispanic/Latino", 'ES Data Entry'!I920=2, "Not Hispanic/Latino", 'ES Data Entry'!I920=3, "Other")</f>
        <v>#N/A</v>
      </c>
      <c r="J919" t="e" cm="1">
        <f t="array" ref="J919">_xlfn.IFS('ES Data Entry'!J920= 1, "Male", 'ES Data Entry'!J920= 2, "Female", 'ES Data Entry'!J920= 3, "Transgender Male", 'ES Data Entry'!J920= 4, "Transgender Female",'ES Data Entry'!J920= 5, "Non-binary", 'ES Data Entry'!J920= 6, "Other", 'ES Data Entry'!J920= 7, "Unknown")</f>
        <v>#N/A</v>
      </c>
      <c r="K919" s="180">
        <f>'ES Data Entry'!K920</f>
        <v>0</v>
      </c>
      <c r="L919" s="291" t="e">
        <f>'ES Data Entry'!#REF!</f>
        <v>#REF!</v>
      </c>
      <c r="M919" t="e">
        <f>'ES Raw Data'!N922</f>
        <v>#DIV/0!</v>
      </c>
      <c r="N919" t="e">
        <f>'ES Raw Data'!O922</f>
        <v>#DIV/0!</v>
      </c>
      <c r="O919" t="e">
        <f>'ES Raw Data'!P922</f>
        <v>#DIV/0!</v>
      </c>
      <c r="P919" t="e">
        <f>'ES Raw Data'!Q922</f>
        <v>#DIV/0!</v>
      </c>
      <c r="Q919" t="e">
        <f>'ES Raw Data'!R922</f>
        <v>#DIV/0!</v>
      </c>
      <c r="R919" t="e">
        <f>'ES Raw Data'!S922</f>
        <v>#DIV/0!</v>
      </c>
      <c r="S919" t="e">
        <f>'ES Raw Data'!T922</f>
        <v>#DIV/0!</v>
      </c>
      <c r="T919" t="e">
        <f>'ES Raw Data'!U922</f>
        <v>#DIV/0!</v>
      </c>
      <c r="U919" t="e">
        <f>'ES Raw Data'!V922</f>
        <v>#DIV/0!</v>
      </c>
      <c r="V919" t="e">
        <f>'ES Raw Data'!W922</f>
        <v>#DIV/0!</v>
      </c>
    </row>
    <row r="920" spans="1:22">
      <c r="A920">
        <f>'ES Data Entry'!D921</f>
        <v>0</v>
      </c>
      <c r="B920">
        <f>'ES Data Entry'!E921</f>
        <v>0</v>
      </c>
      <c r="C920">
        <f>'ES Data Entry'!F921</f>
        <v>0</v>
      </c>
      <c r="D920" s="180" t="e">
        <f>'ES Data Entry'!#REF!</f>
        <v>#REF!</v>
      </c>
      <c r="E920" t="str" cm="1">
        <f t="array" ref="E920">_xlfn.IFS('ES Data Entry'!G921=0,"Kindergarten",'ES Data Entry'!G921=1,"1st Grade",'ES Data Entry'!G921=2,"2nd Grade",'ES Data Entry'!G921=3,"3rd Grade",'ES Data Entry'!G921=4,"4th Grade",'ES Data Entry'!G921=5,"5th Grade")</f>
        <v>Kindergarten</v>
      </c>
      <c r="F920" t="e">
        <f>'ES Data Entry'!#REF!</f>
        <v>#REF!</v>
      </c>
      <c r="G920" t="e" cm="1">
        <f t="array" ref="G920">_xlfn.IFS('ES Data Entry'!L921=2, "Virtual", 'ES Data Entry'!L921=1, "In-person",'ES Data Entry'!L921=3, "Hybrid")</f>
        <v>#N/A</v>
      </c>
      <c r="H920" t="e" cm="1">
        <f t="array" ref="H920">_xlfn.IFS('ES Data Entry'!H921= 1, "American Indian/Alaskan Native", 'ES Data Entry'!H921= 2, "Asian", 'ES Data Entry'!H921= 3, "Native Hawaiian/Pacific Islander", 'ES Data Entry'!H921= 4, "Black/African American",'ES Data Entry'!H921= 5,  "White", 'ES Data Entry'!H921= 6, "Other", 'ES Data Entry'!H921= 7, "Two races or more", 'ES Data Entry'!H921= 8, "Unknown")</f>
        <v>#N/A</v>
      </c>
      <c r="I920" t="e" cm="1">
        <f t="array" ref="I920">_xlfn.IFS('ES Data Entry'!I921=1, "Hispanic/Latino", 'ES Data Entry'!I921=2, "Not Hispanic/Latino", 'ES Data Entry'!I921=3, "Other")</f>
        <v>#N/A</v>
      </c>
      <c r="J920" t="e" cm="1">
        <f t="array" ref="J920">_xlfn.IFS('ES Data Entry'!J921= 1, "Male", 'ES Data Entry'!J921= 2, "Female", 'ES Data Entry'!J921= 3, "Transgender Male", 'ES Data Entry'!J921= 4, "Transgender Female",'ES Data Entry'!J921= 5, "Non-binary", 'ES Data Entry'!J921= 6, "Other", 'ES Data Entry'!J921= 7, "Unknown")</f>
        <v>#N/A</v>
      </c>
      <c r="K920" s="180">
        <f>'ES Data Entry'!K921</f>
        <v>0</v>
      </c>
      <c r="L920" s="291" t="e">
        <f>'ES Data Entry'!#REF!</f>
        <v>#REF!</v>
      </c>
      <c r="M920" t="e">
        <f>'ES Raw Data'!N923</f>
        <v>#DIV/0!</v>
      </c>
      <c r="N920" t="e">
        <f>'ES Raw Data'!O923</f>
        <v>#DIV/0!</v>
      </c>
      <c r="O920" t="e">
        <f>'ES Raw Data'!P923</f>
        <v>#DIV/0!</v>
      </c>
      <c r="P920" t="e">
        <f>'ES Raw Data'!Q923</f>
        <v>#DIV/0!</v>
      </c>
      <c r="Q920" t="e">
        <f>'ES Raw Data'!R923</f>
        <v>#DIV/0!</v>
      </c>
      <c r="R920" t="e">
        <f>'ES Raw Data'!S923</f>
        <v>#DIV/0!</v>
      </c>
      <c r="S920" t="e">
        <f>'ES Raw Data'!T923</f>
        <v>#DIV/0!</v>
      </c>
      <c r="T920" t="e">
        <f>'ES Raw Data'!U923</f>
        <v>#DIV/0!</v>
      </c>
      <c r="U920" t="e">
        <f>'ES Raw Data'!V923</f>
        <v>#DIV/0!</v>
      </c>
      <c r="V920" t="e">
        <f>'ES Raw Data'!W923</f>
        <v>#DIV/0!</v>
      </c>
    </row>
    <row r="921" spans="1:22">
      <c r="A921">
        <f>'ES Data Entry'!D922</f>
        <v>0</v>
      </c>
      <c r="B921">
        <f>'ES Data Entry'!E922</f>
        <v>0</v>
      </c>
      <c r="C921">
        <f>'ES Data Entry'!F922</f>
        <v>0</v>
      </c>
      <c r="D921" s="180" t="e">
        <f>'ES Data Entry'!#REF!</f>
        <v>#REF!</v>
      </c>
      <c r="E921" t="str" cm="1">
        <f t="array" ref="E921">_xlfn.IFS('ES Data Entry'!G922=0,"Kindergarten",'ES Data Entry'!G922=1,"1st Grade",'ES Data Entry'!G922=2,"2nd Grade",'ES Data Entry'!G922=3,"3rd Grade",'ES Data Entry'!G922=4,"4th Grade",'ES Data Entry'!G922=5,"5th Grade")</f>
        <v>Kindergarten</v>
      </c>
      <c r="F921" t="e">
        <f>'ES Data Entry'!#REF!</f>
        <v>#REF!</v>
      </c>
      <c r="G921" t="e" cm="1">
        <f t="array" ref="G921">_xlfn.IFS('ES Data Entry'!L922=2, "Virtual", 'ES Data Entry'!L922=1, "In-person",'ES Data Entry'!L922=3, "Hybrid")</f>
        <v>#N/A</v>
      </c>
      <c r="H921" t="e" cm="1">
        <f t="array" ref="H921">_xlfn.IFS('ES Data Entry'!H922= 1, "American Indian/Alaskan Native", 'ES Data Entry'!H922= 2, "Asian", 'ES Data Entry'!H922= 3, "Native Hawaiian/Pacific Islander", 'ES Data Entry'!H922= 4, "Black/African American",'ES Data Entry'!H922= 5,  "White", 'ES Data Entry'!H922= 6, "Other", 'ES Data Entry'!H922= 7, "Two races or more", 'ES Data Entry'!H922= 8, "Unknown")</f>
        <v>#N/A</v>
      </c>
      <c r="I921" t="e" cm="1">
        <f t="array" ref="I921">_xlfn.IFS('ES Data Entry'!I922=1, "Hispanic/Latino", 'ES Data Entry'!I922=2, "Not Hispanic/Latino", 'ES Data Entry'!I922=3, "Other")</f>
        <v>#N/A</v>
      </c>
      <c r="J921" t="e" cm="1">
        <f t="array" ref="J921">_xlfn.IFS('ES Data Entry'!J922= 1, "Male", 'ES Data Entry'!J922= 2, "Female", 'ES Data Entry'!J922= 3, "Transgender Male", 'ES Data Entry'!J922= 4, "Transgender Female",'ES Data Entry'!J922= 5, "Non-binary", 'ES Data Entry'!J922= 6, "Other", 'ES Data Entry'!J922= 7, "Unknown")</f>
        <v>#N/A</v>
      </c>
      <c r="K921" s="180">
        <f>'ES Data Entry'!K922</f>
        <v>0</v>
      </c>
      <c r="L921" s="291" t="e">
        <f>'ES Data Entry'!#REF!</f>
        <v>#REF!</v>
      </c>
      <c r="M921" t="e">
        <f>'ES Raw Data'!N924</f>
        <v>#DIV/0!</v>
      </c>
      <c r="N921" t="e">
        <f>'ES Raw Data'!O924</f>
        <v>#DIV/0!</v>
      </c>
      <c r="O921" t="e">
        <f>'ES Raw Data'!P924</f>
        <v>#DIV/0!</v>
      </c>
      <c r="P921" t="e">
        <f>'ES Raw Data'!Q924</f>
        <v>#DIV/0!</v>
      </c>
      <c r="Q921" t="e">
        <f>'ES Raw Data'!R924</f>
        <v>#DIV/0!</v>
      </c>
      <c r="R921" t="e">
        <f>'ES Raw Data'!S924</f>
        <v>#DIV/0!</v>
      </c>
      <c r="S921" t="e">
        <f>'ES Raw Data'!T924</f>
        <v>#DIV/0!</v>
      </c>
      <c r="T921" t="e">
        <f>'ES Raw Data'!U924</f>
        <v>#DIV/0!</v>
      </c>
      <c r="U921" t="e">
        <f>'ES Raw Data'!V924</f>
        <v>#DIV/0!</v>
      </c>
      <c r="V921" t="e">
        <f>'ES Raw Data'!W924</f>
        <v>#DIV/0!</v>
      </c>
    </row>
    <row r="922" spans="1:22">
      <c r="A922">
        <f>'ES Data Entry'!D923</f>
        <v>0</v>
      </c>
      <c r="B922">
        <f>'ES Data Entry'!E923</f>
        <v>0</v>
      </c>
      <c r="C922">
        <f>'ES Data Entry'!F923</f>
        <v>0</v>
      </c>
      <c r="D922" s="180" t="e">
        <f>'ES Data Entry'!#REF!</f>
        <v>#REF!</v>
      </c>
      <c r="E922" t="str" cm="1">
        <f t="array" ref="E922">_xlfn.IFS('ES Data Entry'!G923=0,"Kindergarten",'ES Data Entry'!G923=1,"1st Grade",'ES Data Entry'!G923=2,"2nd Grade",'ES Data Entry'!G923=3,"3rd Grade",'ES Data Entry'!G923=4,"4th Grade",'ES Data Entry'!G923=5,"5th Grade")</f>
        <v>Kindergarten</v>
      </c>
      <c r="F922" t="e">
        <f>'ES Data Entry'!#REF!</f>
        <v>#REF!</v>
      </c>
      <c r="G922" t="e" cm="1">
        <f t="array" ref="G922">_xlfn.IFS('ES Data Entry'!L923=2, "Virtual", 'ES Data Entry'!L923=1, "In-person",'ES Data Entry'!L923=3, "Hybrid")</f>
        <v>#N/A</v>
      </c>
      <c r="H922" t="e" cm="1">
        <f t="array" ref="H922">_xlfn.IFS('ES Data Entry'!H923= 1, "American Indian/Alaskan Native", 'ES Data Entry'!H923= 2, "Asian", 'ES Data Entry'!H923= 3, "Native Hawaiian/Pacific Islander", 'ES Data Entry'!H923= 4, "Black/African American",'ES Data Entry'!H923= 5,  "White", 'ES Data Entry'!H923= 6, "Other", 'ES Data Entry'!H923= 7, "Two races or more", 'ES Data Entry'!H923= 8, "Unknown")</f>
        <v>#N/A</v>
      </c>
      <c r="I922" t="e" cm="1">
        <f t="array" ref="I922">_xlfn.IFS('ES Data Entry'!I923=1, "Hispanic/Latino", 'ES Data Entry'!I923=2, "Not Hispanic/Latino", 'ES Data Entry'!I923=3, "Other")</f>
        <v>#N/A</v>
      </c>
      <c r="J922" t="e" cm="1">
        <f t="array" ref="J922">_xlfn.IFS('ES Data Entry'!J923= 1, "Male", 'ES Data Entry'!J923= 2, "Female", 'ES Data Entry'!J923= 3, "Transgender Male", 'ES Data Entry'!J923= 4, "Transgender Female",'ES Data Entry'!J923= 5, "Non-binary", 'ES Data Entry'!J923= 6, "Other", 'ES Data Entry'!J923= 7, "Unknown")</f>
        <v>#N/A</v>
      </c>
      <c r="K922" s="180">
        <f>'ES Data Entry'!K923</f>
        <v>0</v>
      </c>
      <c r="L922" s="291" t="e">
        <f>'ES Data Entry'!#REF!</f>
        <v>#REF!</v>
      </c>
      <c r="M922" t="e">
        <f>'ES Raw Data'!N925</f>
        <v>#DIV/0!</v>
      </c>
      <c r="N922" t="e">
        <f>'ES Raw Data'!O925</f>
        <v>#DIV/0!</v>
      </c>
      <c r="O922" t="e">
        <f>'ES Raw Data'!P925</f>
        <v>#DIV/0!</v>
      </c>
      <c r="P922" t="e">
        <f>'ES Raw Data'!Q925</f>
        <v>#DIV/0!</v>
      </c>
      <c r="Q922" t="e">
        <f>'ES Raw Data'!R925</f>
        <v>#DIV/0!</v>
      </c>
      <c r="R922" t="e">
        <f>'ES Raw Data'!S925</f>
        <v>#DIV/0!</v>
      </c>
      <c r="S922" t="e">
        <f>'ES Raw Data'!T925</f>
        <v>#DIV/0!</v>
      </c>
      <c r="T922" t="e">
        <f>'ES Raw Data'!U925</f>
        <v>#DIV/0!</v>
      </c>
      <c r="U922" t="e">
        <f>'ES Raw Data'!V925</f>
        <v>#DIV/0!</v>
      </c>
      <c r="V922" t="e">
        <f>'ES Raw Data'!W925</f>
        <v>#DIV/0!</v>
      </c>
    </row>
    <row r="923" spans="1:22">
      <c r="A923">
        <f>'ES Data Entry'!D924</f>
        <v>0</v>
      </c>
      <c r="B923">
        <f>'ES Data Entry'!E924</f>
        <v>0</v>
      </c>
      <c r="C923">
        <f>'ES Data Entry'!F924</f>
        <v>0</v>
      </c>
      <c r="D923" s="180" t="e">
        <f>'ES Data Entry'!#REF!</f>
        <v>#REF!</v>
      </c>
      <c r="E923" t="str" cm="1">
        <f t="array" ref="E923">_xlfn.IFS('ES Data Entry'!G924=0,"Kindergarten",'ES Data Entry'!G924=1,"1st Grade",'ES Data Entry'!G924=2,"2nd Grade",'ES Data Entry'!G924=3,"3rd Grade",'ES Data Entry'!G924=4,"4th Grade",'ES Data Entry'!G924=5,"5th Grade")</f>
        <v>Kindergarten</v>
      </c>
      <c r="F923" t="e">
        <f>'ES Data Entry'!#REF!</f>
        <v>#REF!</v>
      </c>
      <c r="G923" t="e" cm="1">
        <f t="array" ref="G923">_xlfn.IFS('ES Data Entry'!L924=2, "Virtual", 'ES Data Entry'!L924=1, "In-person",'ES Data Entry'!L924=3, "Hybrid")</f>
        <v>#N/A</v>
      </c>
      <c r="H923" t="e" cm="1">
        <f t="array" ref="H923">_xlfn.IFS('ES Data Entry'!H924= 1, "American Indian/Alaskan Native", 'ES Data Entry'!H924= 2, "Asian", 'ES Data Entry'!H924= 3, "Native Hawaiian/Pacific Islander", 'ES Data Entry'!H924= 4, "Black/African American",'ES Data Entry'!H924= 5,  "White", 'ES Data Entry'!H924= 6, "Other", 'ES Data Entry'!H924= 7, "Two races or more", 'ES Data Entry'!H924= 8, "Unknown")</f>
        <v>#N/A</v>
      </c>
      <c r="I923" t="e" cm="1">
        <f t="array" ref="I923">_xlfn.IFS('ES Data Entry'!I924=1, "Hispanic/Latino", 'ES Data Entry'!I924=2, "Not Hispanic/Latino", 'ES Data Entry'!I924=3, "Other")</f>
        <v>#N/A</v>
      </c>
      <c r="J923" t="e" cm="1">
        <f t="array" ref="J923">_xlfn.IFS('ES Data Entry'!J924= 1, "Male", 'ES Data Entry'!J924= 2, "Female", 'ES Data Entry'!J924= 3, "Transgender Male", 'ES Data Entry'!J924= 4, "Transgender Female",'ES Data Entry'!J924= 5, "Non-binary", 'ES Data Entry'!J924= 6, "Other", 'ES Data Entry'!J924= 7, "Unknown")</f>
        <v>#N/A</v>
      </c>
      <c r="K923" s="180">
        <f>'ES Data Entry'!K924</f>
        <v>0</v>
      </c>
      <c r="L923" s="291" t="e">
        <f>'ES Data Entry'!#REF!</f>
        <v>#REF!</v>
      </c>
      <c r="M923" t="e">
        <f>'ES Raw Data'!N926</f>
        <v>#DIV/0!</v>
      </c>
      <c r="N923" t="e">
        <f>'ES Raw Data'!O926</f>
        <v>#DIV/0!</v>
      </c>
      <c r="O923" t="e">
        <f>'ES Raw Data'!P926</f>
        <v>#DIV/0!</v>
      </c>
      <c r="P923" t="e">
        <f>'ES Raw Data'!Q926</f>
        <v>#DIV/0!</v>
      </c>
      <c r="Q923" t="e">
        <f>'ES Raw Data'!R926</f>
        <v>#DIV/0!</v>
      </c>
      <c r="R923" t="e">
        <f>'ES Raw Data'!S926</f>
        <v>#DIV/0!</v>
      </c>
      <c r="S923" t="e">
        <f>'ES Raw Data'!T926</f>
        <v>#DIV/0!</v>
      </c>
      <c r="T923" t="e">
        <f>'ES Raw Data'!U926</f>
        <v>#DIV/0!</v>
      </c>
      <c r="U923" t="e">
        <f>'ES Raw Data'!V926</f>
        <v>#DIV/0!</v>
      </c>
      <c r="V923" t="e">
        <f>'ES Raw Data'!W926</f>
        <v>#DIV/0!</v>
      </c>
    </row>
    <row r="924" spans="1:22">
      <c r="A924">
        <f>'ES Data Entry'!D925</f>
        <v>0</v>
      </c>
      <c r="B924">
        <f>'ES Data Entry'!E925</f>
        <v>0</v>
      </c>
      <c r="C924">
        <f>'ES Data Entry'!F925</f>
        <v>0</v>
      </c>
      <c r="D924" s="180" t="e">
        <f>'ES Data Entry'!#REF!</f>
        <v>#REF!</v>
      </c>
      <c r="E924" t="str" cm="1">
        <f t="array" ref="E924">_xlfn.IFS('ES Data Entry'!G925=0,"Kindergarten",'ES Data Entry'!G925=1,"1st Grade",'ES Data Entry'!G925=2,"2nd Grade",'ES Data Entry'!G925=3,"3rd Grade",'ES Data Entry'!G925=4,"4th Grade",'ES Data Entry'!G925=5,"5th Grade")</f>
        <v>Kindergarten</v>
      </c>
      <c r="F924" t="e">
        <f>'ES Data Entry'!#REF!</f>
        <v>#REF!</v>
      </c>
      <c r="G924" t="e" cm="1">
        <f t="array" ref="G924">_xlfn.IFS('ES Data Entry'!L925=2, "Virtual", 'ES Data Entry'!L925=1, "In-person",'ES Data Entry'!L925=3, "Hybrid")</f>
        <v>#N/A</v>
      </c>
      <c r="H924" t="e" cm="1">
        <f t="array" ref="H924">_xlfn.IFS('ES Data Entry'!H925= 1, "American Indian/Alaskan Native", 'ES Data Entry'!H925= 2, "Asian", 'ES Data Entry'!H925= 3, "Native Hawaiian/Pacific Islander", 'ES Data Entry'!H925= 4, "Black/African American",'ES Data Entry'!H925= 5,  "White", 'ES Data Entry'!H925= 6, "Other", 'ES Data Entry'!H925= 7, "Two races or more", 'ES Data Entry'!H925= 8, "Unknown")</f>
        <v>#N/A</v>
      </c>
      <c r="I924" t="e" cm="1">
        <f t="array" ref="I924">_xlfn.IFS('ES Data Entry'!I925=1, "Hispanic/Latino", 'ES Data Entry'!I925=2, "Not Hispanic/Latino", 'ES Data Entry'!I925=3, "Other")</f>
        <v>#N/A</v>
      </c>
      <c r="J924" t="e" cm="1">
        <f t="array" ref="J924">_xlfn.IFS('ES Data Entry'!J925= 1, "Male", 'ES Data Entry'!J925= 2, "Female", 'ES Data Entry'!J925= 3, "Transgender Male", 'ES Data Entry'!J925= 4, "Transgender Female",'ES Data Entry'!J925= 5, "Non-binary", 'ES Data Entry'!J925= 6, "Other", 'ES Data Entry'!J925= 7, "Unknown")</f>
        <v>#N/A</v>
      </c>
      <c r="K924" s="180">
        <f>'ES Data Entry'!K925</f>
        <v>0</v>
      </c>
      <c r="L924" s="291" t="e">
        <f>'ES Data Entry'!#REF!</f>
        <v>#REF!</v>
      </c>
      <c r="M924" t="e">
        <f>'ES Raw Data'!N927</f>
        <v>#DIV/0!</v>
      </c>
      <c r="N924" t="e">
        <f>'ES Raw Data'!O927</f>
        <v>#DIV/0!</v>
      </c>
      <c r="O924" t="e">
        <f>'ES Raw Data'!P927</f>
        <v>#DIV/0!</v>
      </c>
      <c r="P924" t="e">
        <f>'ES Raw Data'!Q927</f>
        <v>#DIV/0!</v>
      </c>
      <c r="Q924" t="e">
        <f>'ES Raw Data'!R927</f>
        <v>#DIV/0!</v>
      </c>
      <c r="R924" t="e">
        <f>'ES Raw Data'!S927</f>
        <v>#DIV/0!</v>
      </c>
      <c r="S924" t="e">
        <f>'ES Raw Data'!T927</f>
        <v>#DIV/0!</v>
      </c>
      <c r="T924" t="e">
        <f>'ES Raw Data'!U927</f>
        <v>#DIV/0!</v>
      </c>
      <c r="U924" t="e">
        <f>'ES Raw Data'!V927</f>
        <v>#DIV/0!</v>
      </c>
      <c r="V924" t="e">
        <f>'ES Raw Data'!W927</f>
        <v>#DIV/0!</v>
      </c>
    </row>
    <row r="925" spans="1:22">
      <c r="A925">
        <f>'ES Data Entry'!D926</f>
        <v>0</v>
      </c>
      <c r="B925">
        <f>'ES Data Entry'!E926</f>
        <v>0</v>
      </c>
      <c r="C925">
        <f>'ES Data Entry'!F926</f>
        <v>0</v>
      </c>
      <c r="D925" s="180" t="e">
        <f>'ES Data Entry'!#REF!</f>
        <v>#REF!</v>
      </c>
      <c r="E925" t="str" cm="1">
        <f t="array" ref="E925">_xlfn.IFS('ES Data Entry'!G926=0,"Kindergarten",'ES Data Entry'!G926=1,"1st Grade",'ES Data Entry'!G926=2,"2nd Grade",'ES Data Entry'!G926=3,"3rd Grade",'ES Data Entry'!G926=4,"4th Grade",'ES Data Entry'!G926=5,"5th Grade")</f>
        <v>Kindergarten</v>
      </c>
      <c r="F925" t="e">
        <f>'ES Data Entry'!#REF!</f>
        <v>#REF!</v>
      </c>
      <c r="G925" t="e" cm="1">
        <f t="array" ref="G925">_xlfn.IFS('ES Data Entry'!L926=2, "Virtual", 'ES Data Entry'!L926=1, "In-person",'ES Data Entry'!L926=3, "Hybrid")</f>
        <v>#N/A</v>
      </c>
      <c r="H925" t="e" cm="1">
        <f t="array" ref="H925">_xlfn.IFS('ES Data Entry'!H926= 1, "American Indian/Alaskan Native", 'ES Data Entry'!H926= 2, "Asian", 'ES Data Entry'!H926= 3, "Native Hawaiian/Pacific Islander", 'ES Data Entry'!H926= 4, "Black/African American",'ES Data Entry'!H926= 5,  "White", 'ES Data Entry'!H926= 6, "Other", 'ES Data Entry'!H926= 7, "Two races or more", 'ES Data Entry'!H926= 8, "Unknown")</f>
        <v>#N/A</v>
      </c>
      <c r="I925" t="e" cm="1">
        <f t="array" ref="I925">_xlfn.IFS('ES Data Entry'!I926=1, "Hispanic/Latino", 'ES Data Entry'!I926=2, "Not Hispanic/Latino", 'ES Data Entry'!I926=3, "Other")</f>
        <v>#N/A</v>
      </c>
      <c r="J925" t="e" cm="1">
        <f t="array" ref="J925">_xlfn.IFS('ES Data Entry'!J926= 1, "Male", 'ES Data Entry'!J926= 2, "Female", 'ES Data Entry'!J926= 3, "Transgender Male", 'ES Data Entry'!J926= 4, "Transgender Female",'ES Data Entry'!J926= 5, "Non-binary", 'ES Data Entry'!J926= 6, "Other", 'ES Data Entry'!J926= 7, "Unknown")</f>
        <v>#N/A</v>
      </c>
      <c r="K925" s="180">
        <f>'ES Data Entry'!K926</f>
        <v>0</v>
      </c>
      <c r="L925" s="291" t="e">
        <f>'ES Data Entry'!#REF!</f>
        <v>#REF!</v>
      </c>
      <c r="M925" t="e">
        <f>'ES Raw Data'!N928</f>
        <v>#DIV/0!</v>
      </c>
      <c r="N925" t="e">
        <f>'ES Raw Data'!O928</f>
        <v>#DIV/0!</v>
      </c>
      <c r="O925" t="e">
        <f>'ES Raw Data'!P928</f>
        <v>#DIV/0!</v>
      </c>
      <c r="P925" t="e">
        <f>'ES Raw Data'!Q928</f>
        <v>#DIV/0!</v>
      </c>
      <c r="Q925" t="e">
        <f>'ES Raw Data'!R928</f>
        <v>#DIV/0!</v>
      </c>
      <c r="R925" t="e">
        <f>'ES Raw Data'!S928</f>
        <v>#DIV/0!</v>
      </c>
      <c r="S925" t="e">
        <f>'ES Raw Data'!T928</f>
        <v>#DIV/0!</v>
      </c>
      <c r="T925" t="e">
        <f>'ES Raw Data'!U928</f>
        <v>#DIV/0!</v>
      </c>
      <c r="U925" t="e">
        <f>'ES Raw Data'!V928</f>
        <v>#DIV/0!</v>
      </c>
      <c r="V925" t="e">
        <f>'ES Raw Data'!W928</f>
        <v>#DIV/0!</v>
      </c>
    </row>
    <row r="926" spans="1:22">
      <c r="A926">
        <f>'ES Data Entry'!D927</f>
        <v>0</v>
      </c>
      <c r="B926">
        <f>'ES Data Entry'!E927</f>
        <v>0</v>
      </c>
      <c r="C926">
        <f>'ES Data Entry'!F927</f>
        <v>0</v>
      </c>
      <c r="D926" s="180" t="e">
        <f>'ES Data Entry'!#REF!</f>
        <v>#REF!</v>
      </c>
      <c r="E926" t="str" cm="1">
        <f t="array" ref="E926">_xlfn.IFS('ES Data Entry'!G927=0,"Kindergarten",'ES Data Entry'!G927=1,"1st Grade",'ES Data Entry'!G927=2,"2nd Grade",'ES Data Entry'!G927=3,"3rd Grade",'ES Data Entry'!G927=4,"4th Grade",'ES Data Entry'!G927=5,"5th Grade")</f>
        <v>Kindergarten</v>
      </c>
      <c r="F926" t="e">
        <f>'ES Data Entry'!#REF!</f>
        <v>#REF!</v>
      </c>
      <c r="G926" t="e" cm="1">
        <f t="array" ref="G926">_xlfn.IFS('ES Data Entry'!L927=2, "Virtual", 'ES Data Entry'!L927=1, "In-person",'ES Data Entry'!L927=3, "Hybrid")</f>
        <v>#N/A</v>
      </c>
      <c r="H926" t="e" cm="1">
        <f t="array" ref="H926">_xlfn.IFS('ES Data Entry'!H927= 1, "American Indian/Alaskan Native", 'ES Data Entry'!H927= 2, "Asian", 'ES Data Entry'!H927= 3, "Native Hawaiian/Pacific Islander", 'ES Data Entry'!H927= 4, "Black/African American",'ES Data Entry'!H927= 5,  "White", 'ES Data Entry'!H927= 6, "Other", 'ES Data Entry'!H927= 7, "Two races or more", 'ES Data Entry'!H927= 8, "Unknown")</f>
        <v>#N/A</v>
      </c>
      <c r="I926" t="e" cm="1">
        <f t="array" ref="I926">_xlfn.IFS('ES Data Entry'!I927=1, "Hispanic/Latino", 'ES Data Entry'!I927=2, "Not Hispanic/Latino", 'ES Data Entry'!I927=3, "Other")</f>
        <v>#N/A</v>
      </c>
      <c r="J926" t="e" cm="1">
        <f t="array" ref="J926">_xlfn.IFS('ES Data Entry'!J927= 1, "Male", 'ES Data Entry'!J927= 2, "Female", 'ES Data Entry'!J927= 3, "Transgender Male", 'ES Data Entry'!J927= 4, "Transgender Female",'ES Data Entry'!J927= 5, "Non-binary", 'ES Data Entry'!J927= 6, "Other", 'ES Data Entry'!J927= 7, "Unknown")</f>
        <v>#N/A</v>
      </c>
      <c r="K926" s="180">
        <f>'ES Data Entry'!K927</f>
        <v>0</v>
      </c>
      <c r="L926" s="291" t="e">
        <f>'ES Data Entry'!#REF!</f>
        <v>#REF!</v>
      </c>
      <c r="M926" t="e">
        <f>'ES Raw Data'!N929</f>
        <v>#DIV/0!</v>
      </c>
      <c r="N926" t="e">
        <f>'ES Raw Data'!O929</f>
        <v>#DIV/0!</v>
      </c>
      <c r="O926" t="e">
        <f>'ES Raw Data'!P929</f>
        <v>#DIV/0!</v>
      </c>
      <c r="P926" t="e">
        <f>'ES Raw Data'!Q929</f>
        <v>#DIV/0!</v>
      </c>
      <c r="Q926" t="e">
        <f>'ES Raw Data'!R929</f>
        <v>#DIV/0!</v>
      </c>
      <c r="R926" t="e">
        <f>'ES Raw Data'!S929</f>
        <v>#DIV/0!</v>
      </c>
      <c r="S926" t="e">
        <f>'ES Raw Data'!T929</f>
        <v>#DIV/0!</v>
      </c>
      <c r="T926" t="e">
        <f>'ES Raw Data'!U929</f>
        <v>#DIV/0!</v>
      </c>
      <c r="U926" t="e">
        <f>'ES Raw Data'!V929</f>
        <v>#DIV/0!</v>
      </c>
      <c r="V926" t="e">
        <f>'ES Raw Data'!W929</f>
        <v>#DIV/0!</v>
      </c>
    </row>
    <row r="927" spans="1:22">
      <c r="A927">
        <f>'ES Data Entry'!D928</f>
        <v>0</v>
      </c>
      <c r="B927">
        <f>'ES Data Entry'!E928</f>
        <v>0</v>
      </c>
      <c r="C927">
        <f>'ES Data Entry'!F928</f>
        <v>0</v>
      </c>
      <c r="D927" s="180" t="e">
        <f>'ES Data Entry'!#REF!</f>
        <v>#REF!</v>
      </c>
      <c r="E927" t="str" cm="1">
        <f t="array" ref="E927">_xlfn.IFS('ES Data Entry'!G928=0,"Kindergarten",'ES Data Entry'!G928=1,"1st Grade",'ES Data Entry'!G928=2,"2nd Grade",'ES Data Entry'!G928=3,"3rd Grade",'ES Data Entry'!G928=4,"4th Grade",'ES Data Entry'!G928=5,"5th Grade")</f>
        <v>Kindergarten</v>
      </c>
      <c r="F927" t="e">
        <f>'ES Data Entry'!#REF!</f>
        <v>#REF!</v>
      </c>
      <c r="G927" t="e" cm="1">
        <f t="array" ref="G927">_xlfn.IFS('ES Data Entry'!L928=2, "Virtual", 'ES Data Entry'!L928=1, "In-person",'ES Data Entry'!L928=3, "Hybrid")</f>
        <v>#N/A</v>
      </c>
      <c r="H927" t="e" cm="1">
        <f t="array" ref="H927">_xlfn.IFS('ES Data Entry'!H928= 1, "American Indian/Alaskan Native", 'ES Data Entry'!H928= 2, "Asian", 'ES Data Entry'!H928= 3, "Native Hawaiian/Pacific Islander", 'ES Data Entry'!H928= 4, "Black/African American",'ES Data Entry'!H928= 5,  "White", 'ES Data Entry'!H928= 6, "Other", 'ES Data Entry'!H928= 7, "Two races or more", 'ES Data Entry'!H928= 8, "Unknown")</f>
        <v>#N/A</v>
      </c>
      <c r="I927" t="e" cm="1">
        <f t="array" ref="I927">_xlfn.IFS('ES Data Entry'!I928=1, "Hispanic/Latino", 'ES Data Entry'!I928=2, "Not Hispanic/Latino", 'ES Data Entry'!I928=3, "Other")</f>
        <v>#N/A</v>
      </c>
      <c r="J927" t="e" cm="1">
        <f t="array" ref="J927">_xlfn.IFS('ES Data Entry'!J928= 1, "Male", 'ES Data Entry'!J928= 2, "Female", 'ES Data Entry'!J928= 3, "Transgender Male", 'ES Data Entry'!J928= 4, "Transgender Female",'ES Data Entry'!J928= 5, "Non-binary", 'ES Data Entry'!J928= 6, "Other", 'ES Data Entry'!J928= 7, "Unknown")</f>
        <v>#N/A</v>
      </c>
      <c r="K927" s="180">
        <f>'ES Data Entry'!K928</f>
        <v>0</v>
      </c>
      <c r="L927" s="291" t="e">
        <f>'ES Data Entry'!#REF!</f>
        <v>#REF!</v>
      </c>
      <c r="M927" t="e">
        <f>'ES Raw Data'!N930</f>
        <v>#DIV/0!</v>
      </c>
      <c r="N927" t="e">
        <f>'ES Raw Data'!O930</f>
        <v>#DIV/0!</v>
      </c>
      <c r="O927" t="e">
        <f>'ES Raw Data'!P930</f>
        <v>#DIV/0!</v>
      </c>
      <c r="P927" t="e">
        <f>'ES Raw Data'!Q930</f>
        <v>#DIV/0!</v>
      </c>
      <c r="Q927" t="e">
        <f>'ES Raw Data'!R930</f>
        <v>#DIV/0!</v>
      </c>
      <c r="R927" t="e">
        <f>'ES Raw Data'!S930</f>
        <v>#DIV/0!</v>
      </c>
      <c r="S927" t="e">
        <f>'ES Raw Data'!T930</f>
        <v>#DIV/0!</v>
      </c>
      <c r="T927" t="e">
        <f>'ES Raw Data'!U930</f>
        <v>#DIV/0!</v>
      </c>
      <c r="U927" t="e">
        <f>'ES Raw Data'!V930</f>
        <v>#DIV/0!</v>
      </c>
      <c r="V927" t="e">
        <f>'ES Raw Data'!W930</f>
        <v>#DIV/0!</v>
      </c>
    </row>
    <row r="928" spans="1:22">
      <c r="A928">
        <f>'ES Data Entry'!D929</f>
        <v>0</v>
      </c>
      <c r="B928">
        <f>'ES Data Entry'!E929</f>
        <v>0</v>
      </c>
      <c r="C928">
        <f>'ES Data Entry'!F929</f>
        <v>0</v>
      </c>
      <c r="D928" s="180" t="e">
        <f>'ES Data Entry'!#REF!</f>
        <v>#REF!</v>
      </c>
      <c r="E928" t="str" cm="1">
        <f t="array" ref="E928">_xlfn.IFS('ES Data Entry'!G929=0,"Kindergarten",'ES Data Entry'!G929=1,"1st Grade",'ES Data Entry'!G929=2,"2nd Grade",'ES Data Entry'!G929=3,"3rd Grade",'ES Data Entry'!G929=4,"4th Grade",'ES Data Entry'!G929=5,"5th Grade")</f>
        <v>Kindergarten</v>
      </c>
      <c r="F928" t="e">
        <f>'ES Data Entry'!#REF!</f>
        <v>#REF!</v>
      </c>
      <c r="G928" t="e" cm="1">
        <f t="array" ref="G928">_xlfn.IFS('ES Data Entry'!L929=2, "Virtual", 'ES Data Entry'!L929=1, "In-person",'ES Data Entry'!L929=3, "Hybrid")</f>
        <v>#N/A</v>
      </c>
      <c r="H928" t="e" cm="1">
        <f t="array" ref="H928">_xlfn.IFS('ES Data Entry'!H929= 1, "American Indian/Alaskan Native", 'ES Data Entry'!H929= 2, "Asian", 'ES Data Entry'!H929= 3, "Native Hawaiian/Pacific Islander", 'ES Data Entry'!H929= 4, "Black/African American",'ES Data Entry'!H929= 5,  "White", 'ES Data Entry'!H929= 6, "Other", 'ES Data Entry'!H929= 7, "Two races or more", 'ES Data Entry'!H929= 8, "Unknown")</f>
        <v>#N/A</v>
      </c>
      <c r="I928" t="e" cm="1">
        <f t="array" ref="I928">_xlfn.IFS('ES Data Entry'!I929=1, "Hispanic/Latino", 'ES Data Entry'!I929=2, "Not Hispanic/Latino", 'ES Data Entry'!I929=3, "Other")</f>
        <v>#N/A</v>
      </c>
      <c r="J928" t="e" cm="1">
        <f t="array" ref="J928">_xlfn.IFS('ES Data Entry'!J929= 1, "Male", 'ES Data Entry'!J929= 2, "Female", 'ES Data Entry'!J929= 3, "Transgender Male", 'ES Data Entry'!J929= 4, "Transgender Female",'ES Data Entry'!J929= 5, "Non-binary", 'ES Data Entry'!J929= 6, "Other", 'ES Data Entry'!J929= 7, "Unknown")</f>
        <v>#N/A</v>
      </c>
      <c r="K928" s="180">
        <f>'ES Data Entry'!K929</f>
        <v>0</v>
      </c>
      <c r="L928" s="291" t="e">
        <f>'ES Data Entry'!#REF!</f>
        <v>#REF!</v>
      </c>
      <c r="M928" t="e">
        <f>'ES Raw Data'!N931</f>
        <v>#DIV/0!</v>
      </c>
      <c r="N928" t="e">
        <f>'ES Raw Data'!O931</f>
        <v>#DIV/0!</v>
      </c>
      <c r="O928" t="e">
        <f>'ES Raw Data'!P931</f>
        <v>#DIV/0!</v>
      </c>
      <c r="P928" t="e">
        <f>'ES Raw Data'!Q931</f>
        <v>#DIV/0!</v>
      </c>
      <c r="Q928" t="e">
        <f>'ES Raw Data'!R931</f>
        <v>#DIV/0!</v>
      </c>
      <c r="R928" t="e">
        <f>'ES Raw Data'!S931</f>
        <v>#DIV/0!</v>
      </c>
      <c r="S928" t="e">
        <f>'ES Raw Data'!T931</f>
        <v>#DIV/0!</v>
      </c>
      <c r="T928" t="e">
        <f>'ES Raw Data'!U931</f>
        <v>#DIV/0!</v>
      </c>
      <c r="U928" t="e">
        <f>'ES Raw Data'!V931</f>
        <v>#DIV/0!</v>
      </c>
      <c r="V928" t="e">
        <f>'ES Raw Data'!W931</f>
        <v>#DIV/0!</v>
      </c>
    </row>
    <row r="929" spans="1:22">
      <c r="A929">
        <f>'ES Data Entry'!D930</f>
        <v>0</v>
      </c>
      <c r="B929">
        <f>'ES Data Entry'!E930</f>
        <v>0</v>
      </c>
      <c r="C929">
        <f>'ES Data Entry'!F930</f>
        <v>0</v>
      </c>
      <c r="D929" s="180" t="e">
        <f>'ES Data Entry'!#REF!</f>
        <v>#REF!</v>
      </c>
      <c r="E929" t="str" cm="1">
        <f t="array" ref="E929">_xlfn.IFS('ES Data Entry'!G930=0,"Kindergarten",'ES Data Entry'!G930=1,"1st Grade",'ES Data Entry'!G930=2,"2nd Grade",'ES Data Entry'!G930=3,"3rd Grade",'ES Data Entry'!G930=4,"4th Grade",'ES Data Entry'!G930=5,"5th Grade")</f>
        <v>Kindergarten</v>
      </c>
      <c r="F929" t="e">
        <f>'ES Data Entry'!#REF!</f>
        <v>#REF!</v>
      </c>
      <c r="G929" t="e" cm="1">
        <f t="array" ref="G929">_xlfn.IFS('ES Data Entry'!L930=2, "Virtual", 'ES Data Entry'!L930=1, "In-person",'ES Data Entry'!L930=3, "Hybrid")</f>
        <v>#N/A</v>
      </c>
      <c r="H929" t="e" cm="1">
        <f t="array" ref="H929">_xlfn.IFS('ES Data Entry'!H930= 1, "American Indian/Alaskan Native", 'ES Data Entry'!H930= 2, "Asian", 'ES Data Entry'!H930= 3, "Native Hawaiian/Pacific Islander", 'ES Data Entry'!H930= 4, "Black/African American",'ES Data Entry'!H930= 5,  "White", 'ES Data Entry'!H930= 6, "Other", 'ES Data Entry'!H930= 7, "Two races or more", 'ES Data Entry'!H930= 8, "Unknown")</f>
        <v>#N/A</v>
      </c>
      <c r="I929" t="e" cm="1">
        <f t="array" ref="I929">_xlfn.IFS('ES Data Entry'!I930=1, "Hispanic/Latino", 'ES Data Entry'!I930=2, "Not Hispanic/Latino", 'ES Data Entry'!I930=3, "Other")</f>
        <v>#N/A</v>
      </c>
      <c r="J929" t="e" cm="1">
        <f t="array" ref="J929">_xlfn.IFS('ES Data Entry'!J930= 1, "Male", 'ES Data Entry'!J930= 2, "Female", 'ES Data Entry'!J930= 3, "Transgender Male", 'ES Data Entry'!J930= 4, "Transgender Female",'ES Data Entry'!J930= 5, "Non-binary", 'ES Data Entry'!J930= 6, "Other", 'ES Data Entry'!J930= 7, "Unknown")</f>
        <v>#N/A</v>
      </c>
      <c r="K929" s="180">
        <f>'ES Data Entry'!K930</f>
        <v>0</v>
      </c>
      <c r="L929" s="291" t="e">
        <f>'ES Data Entry'!#REF!</f>
        <v>#REF!</v>
      </c>
      <c r="M929" t="e">
        <f>'ES Raw Data'!N932</f>
        <v>#DIV/0!</v>
      </c>
      <c r="N929" t="e">
        <f>'ES Raw Data'!O932</f>
        <v>#DIV/0!</v>
      </c>
      <c r="O929" t="e">
        <f>'ES Raw Data'!P932</f>
        <v>#DIV/0!</v>
      </c>
      <c r="P929" t="e">
        <f>'ES Raw Data'!Q932</f>
        <v>#DIV/0!</v>
      </c>
      <c r="Q929" t="e">
        <f>'ES Raw Data'!R932</f>
        <v>#DIV/0!</v>
      </c>
      <c r="R929" t="e">
        <f>'ES Raw Data'!S932</f>
        <v>#DIV/0!</v>
      </c>
      <c r="S929" t="e">
        <f>'ES Raw Data'!T932</f>
        <v>#DIV/0!</v>
      </c>
      <c r="T929" t="e">
        <f>'ES Raw Data'!U932</f>
        <v>#DIV/0!</v>
      </c>
      <c r="U929" t="e">
        <f>'ES Raw Data'!V932</f>
        <v>#DIV/0!</v>
      </c>
      <c r="V929" t="e">
        <f>'ES Raw Data'!W932</f>
        <v>#DIV/0!</v>
      </c>
    </row>
    <row r="930" spans="1:22">
      <c r="A930">
        <f>'ES Data Entry'!D931</f>
        <v>0</v>
      </c>
      <c r="B930">
        <f>'ES Data Entry'!E931</f>
        <v>0</v>
      </c>
      <c r="C930">
        <f>'ES Data Entry'!F931</f>
        <v>0</v>
      </c>
      <c r="D930" s="180" t="e">
        <f>'ES Data Entry'!#REF!</f>
        <v>#REF!</v>
      </c>
      <c r="E930" t="str" cm="1">
        <f t="array" ref="E930">_xlfn.IFS('ES Data Entry'!G931=0,"Kindergarten",'ES Data Entry'!G931=1,"1st Grade",'ES Data Entry'!G931=2,"2nd Grade",'ES Data Entry'!G931=3,"3rd Grade",'ES Data Entry'!G931=4,"4th Grade",'ES Data Entry'!G931=5,"5th Grade")</f>
        <v>Kindergarten</v>
      </c>
      <c r="F930" t="e">
        <f>'ES Data Entry'!#REF!</f>
        <v>#REF!</v>
      </c>
      <c r="G930" t="e" cm="1">
        <f t="array" ref="G930">_xlfn.IFS('ES Data Entry'!L931=2, "Virtual", 'ES Data Entry'!L931=1, "In-person",'ES Data Entry'!L931=3, "Hybrid")</f>
        <v>#N/A</v>
      </c>
      <c r="H930" t="e" cm="1">
        <f t="array" ref="H930">_xlfn.IFS('ES Data Entry'!H931= 1, "American Indian/Alaskan Native", 'ES Data Entry'!H931= 2, "Asian", 'ES Data Entry'!H931= 3, "Native Hawaiian/Pacific Islander", 'ES Data Entry'!H931= 4, "Black/African American",'ES Data Entry'!H931= 5,  "White", 'ES Data Entry'!H931= 6, "Other", 'ES Data Entry'!H931= 7, "Two races or more", 'ES Data Entry'!H931= 8, "Unknown")</f>
        <v>#N/A</v>
      </c>
      <c r="I930" t="e" cm="1">
        <f t="array" ref="I930">_xlfn.IFS('ES Data Entry'!I931=1, "Hispanic/Latino", 'ES Data Entry'!I931=2, "Not Hispanic/Latino", 'ES Data Entry'!I931=3, "Other")</f>
        <v>#N/A</v>
      </c>
      <c r="J930" t="e" cm="1">
        <f t="array" ref="J930">_xlfn.IFS('ES Data Entry'!J931= 1, "Male", 'ES Data Entry'!J931= 2, "Female", 'ES Data Entry'!J931= 3, "Transgender Male", 'ES Data Entry'!J931= 4, "Transgender Female",'ES Data Entry'!J931= 5, "Non-binary", 'ES Data Entry'!J931= 6, "Other", 'ES Data Entry'!J931= 7, "Unknown")</f>
        <v>#N/A</v>
      </c>
      <c r="K930" s="180">
        <f>'ES Data Entry'!K931</f>
        <v>0</v>
      </c>
      <c r="L930" s="291" t="e">
        <f>'ES Data Entry'!#REF!</f>
        <v>#REF!</v>
      </c>
      <c r="M930" t="e">
        <f>'ES Raw Data'!N933</f>
        <v>#DIV/0!</v>
      </c>
      <c r="N930" t="e">
        <f>'ES Raw Data'!O933</f>
        <v>#DIV/0!</v>
      </c>
      <c r="O930" t="e">
        <f>'ES Raw Data'!P933</f>
        <v>#DIV/0!</v>
      </c>
      <c r="P930" t="e">
        <f>'ES Raw Data'!Q933</f>
        <v>#DIV/0!</v>
      </c>
      <c r="Q930" t="e">
        <f>'ES Raw Data'!R933</f>
        <v>#DIV/0!</v>
      </c>
      <c r="R930" t="e">
        <f>'ES Raw Data'!S933</f>
        <v>#DIV/0!</v>
      </c>
      <c r="S930" t="e">
        <f>'ES Raw Data'!T933</f>
        <v>#DIV/0!</v>
      </c>
      <c r="T930" t="e">
        <f>'ES Raw Data'!U933</f>
        <v>#DIV/0!</v>
      </c>
      <c r="U930" t="e">
        <f>'ES Raw Data'!V933</f>
        <v>#DIV/0!</v>
      </c>
      <c r="V930" t="e">
        <f>'ES Raw Data'!W933</f>
        <v>#DIV/0!</v>
      </c>
    </row>
    <row r="931" spans="1:22">
      <c r="A931">
        <f>'ES Data Entry'!D932</f>
        <v>0</v>
      </c>
      <c r="B931">
        <f>'ES Data Entry'!E932</f>
        <v>0</v>
      </c>
      <c r="C931">
        <f>'ES Data Entry'!F932</f>
        <v>0</v>
      </c>
      <c r="D931" s="180" t="e">
        <f>'ES Data Entry'!#REF!</f>
        <v>#REF!</v>
      </c>
      <c r="E931" t="str" cm="1">
        <f t="array" ref="E931">_xlfn.IFS('ES Data Entry'!G932=0,"Kindergarten",'ES Data Entry'!G932=1,"1st Grade",'ES Data Entry'!G932=2,"2nd Grade",'ES Data Entry'!G932=3,"3rd Grade",'ES Data Entry'!G932=4,"4th Grade",'ES Data Entry'!G932=5,"5th Grade")</f>
        <v>Kindergarten</v>
      </c>
      <c r="F931" t="e">
        <f>'ES Data Entry'!#REF!</f>
        <v>#REF!</v>
      </c>
      <c r="G931" t="e" cm="1">
        <f t="array" ref="G931">_xlfn.IFS('ES Data Entry'!L932=2, "Virtual", 'ES Data Entry'!L932=1, "In-person",'ES Data Entry'!L932=3, "Hybrid")</f>
        <v>#N/A</v>
      </c>
      <c r="H931" t="e" cm="1">
        <f t="array" ref="H931">_xlfn.IFS('ES Data Entry'!H932= 1, "American Indian/Alaskan Native", 'ES Data Entry'!H932= 2, "Asian", 'ES Data Entry'!H932= 3, "Native Hawaiian/Pacific Islander", 'ES Data Entry'!H932= 4, "Black/African American",'ES Data Entry'!H932= 5,  "White", 'ES Data Entry'!H932= 6, "Other", 'ES Data Entry'!H932= 7, "Two races or more", 'ES Data Entry'!H932= 8, "Unknown")</f>
        <v>#N/A</v>
      </c>
      <c r="I931" t="e" cm="1">
        <f t="array" ref="I931">_xlfn.IFS('ES Data Entry'!I932=1, "Hispanic/Latino", 'ES Data Entry'!I932=2, "Not Hispanic/Latino", 'ES Data Entry'!I932=3, "Other")</f>
        <v>#N/A</v>
      </c>
      <c r="J931" t="e" cm="1">
        <f t="array" ref="J931">_xlfn.IFS('ES Data Entry'!J932= 1, "Male", 'ES Data Entry'!J932= 2, "Female", 'ES Data Entry'!J932= 3, "Transgender Male", 'ES Data Entry'!J932= 4, "Transgender Female",'ES Data Entry'!J932= 5, "Non-binary", 'ES Data Entry'!J932= 6, "Other", 'ES Data Entry'!J932= 7, "Unknown")</f>
        <v>#N/A</v>
      </c>
      <c r="K931" s="180">
        <f>'ES Data Entry'!K932</f>
        <v>0</v>
      </c>
      <c r="L931" s="291" t="e">
        <f>'ES Data Entry'!#REF!</f>
        <v>#REF!</v>
      </c>
      <c r="M931" t="e">
        <f>'ES Raw Data'!N934</f>
        <v>#DIV/0!</v>
      </c>
      <c r="N931" t="e">
        <f>'ES Raw Data'!O934</f>
        <v>#DIV/0!</v>
      </c>
      <c r="O931" t="e">
        <f>'ES Raw Data'!P934</f>
        <v>#DIV/0!</v>
      </c>
      <c r="P931" t="e">
        <f>'ES Raw Data'!Q934</f>
        <v>#DIV/0!</v>
      </c>
      <c r="Q931" t="e">
        <f>'ES Raw Data'!R934</f>
        <v>#DIV/0!</v>
      </c>
      <c r="R931" t="e">
        <f>'ES Raw Data'!S934</f>
        <v>#DIV/0!</v>
      </c>
      <c r="S931" t="e">
        <f>'ES Raw Data'!T934</f>
        <v>#DIV/0!</v>
      </c>
      <c r="T931" t="e">
        <f>'ES Raw Data'!U934</f>
        <v>#DIV/0!</v>
      </c>
      <c r="U931" t="e">
        <f>'ES Raw Data'!V934</f>
        <v>#DIV/0!</v>
      </c>
      <c r="V931" t="e">
        <f>'ES Raw Data'!W934</f>
        <v>#DIV/0!</v>
      </c>
    </row>
    <row r="932" spans="1:22">
      <c r="A932">
        <f>'ES Data Entry'!D933</f>
        <v>0</v>
      </c>
      <c r="B932">
        <f>'ES Data Entry'!E933</f>
        <v>0</v>
      </c>
      <c r="C932">
        <f>'ES Data Entry'!F933</f>
        <v>0</v>
      </c>
      <c r="D932" s="180" t="e">
        <f>'ES Data Entry'!#REF!</f>
        <v>#REF!</v>
      </c>
      <c r="E932" t="str" cm="1">
        <f t="array" ref="E932">_xlfn.IFS('ES Data Entry'!G933=0,"Kindergarten",'ES Data Entry'!G933=1,"1st Grade",'ES Data Entry'!G933=2,"2nd Grade",'ES Data Entry'!G933=3,"3rd Grade",'ES Data Entry'!G933=4,"4th Grade",'ES Data Entry'!G933=5,"5th Grade")</f>
        <v>Kindergarten</v>
      </c>
      <c r="F932" t="e">
        <f>'ES Data Entry'!#REF!</f>
        <v>#REF!</v>
      </c>
      <c r="G932" t="e" cm="1">
        <f t="array" ref="G932">_xlfn.IFS('ES Data Entry'!L933=2, "Virtual", 'ES Data Entry'!L933=1, "In-person",'ES Data Entry'!L933=3, "Hybrid")</f>
        <v>#N/A</v>
      </c>
      <c r="H932" t="e" cm="1">
        <f t="array" ref="H932">_xlfn.IFS('ES Data Entry'!H933= 1, "American Indian/Alaskan Native", 'ES Data Entry'!H933= 2, "Asian", 'ES Data Entry'!H933= 3, "Native Hawaiian/Pacific Islander", 'ES Data Entry'!H933= 4, "Black/African American",'ES Data Entry'!H933= 5,  "White", 'ES Data Entry'!H933= 6, "Other", 'ES Data Entry'!H933= 7, "Two races or more", 'ES Data Entry'!H933= 8, "Unknown")</f>
        <v>#N/A</v>
      </c>
      <c r="I932" t="e" cm="1">
        <f t="array" ref="I932">_xlfn.IFS('ES Data Entry'!I933=1, "Hispanic/Latino", 'ES Data Entry'!I933=2, "Not Hispanic/Latino", 'ES Data Entry'!I933=3, "Other")</f>
        <v>#N/A</v>
      </c>
      <c r="J932" t="e" cm="1">
        <f t="array" ref="J932">_xlfn.IFS('ES Data Entry'!J933= 1, "Male", 'ES Data Entry'!J933= 2, "Female", 'ES Data Entry'!J933= 3, "Transgender Male", 'ES Data Entry'!J933= 4, "Transgender Female",'ES Data Entry'!J933= 5, "Non-binary", 'ES Data Entry'!J933= 6, "Other", 'ES Data Entry'!J933= 7, "Unknown")</f>
        <v>#N/A</v>
      </c>
      <c r="K932" s="180">
        <f>'ES Data Entry'!K933</f>
        <v>0</v>
      </c>
      <c r="L932" s="291" t="e">
        <f>'ES Data Entry'!#REF!</f>
        <v>#REF!</v>
      </c>
      <c r="M932" t="e">
        <f>'ES Raw Data'!N935</f>
        <v>#DIV/0!</v>
      </c>
      <c r="N932" t="e">
        <f>'ES Raw Data'!O935</f>
        <v>#DIV/0!</v>
      </c>
      <c r="O932" t="e">
        <f>'ES Raw Data'!P935</f>
        <v>#DIV/0!</v>
      </c>
      <c r="P932" t="e">
        <f>'ES Raw Data'!Q935</f>
        <v>#DIV/0!</v>
      </c>
      <c r="Q932" t="e">
        <f>'ES Raw Data'!R935</f>
        <v>#DIV/0!</v>
      </c>
      <c r="R932" t="e">
        <f>'ES Raw Data'!S935</f>
        <v>#DIV/0!</v>
      </c>
      <c r="S932" t="e">
        <f>'ES Raw Data'!T935</f>
        <v>#DIV/0!</v>
      </c>
      <c r="T932" t="e">
        <f>'ES Raw Data'!U935</f>
        <v>#DIV/0!</v>
      </c>
      <c r="U932" t="e">
        <f>'ES Raw Data'!V935</f>
        <v>#DIV/0!</v>
      </c>
      <c r="V932" t="e">
        <f>'ES Raw Data'!W935</f>
        <v>#DIV/0!</v>
      </c>
    </row>
    <row r="933" spans="1:22">
      <c r="A933">
        <f>'ES Data Entry'!D934</f>
        <v>0</v>
      </c>
      <c r="B933">
        <f>'ES Data Entry'!E934</f>
        <v>0</v>
      </c>
      <c r="C933">
        <f>'ES Data Entry'!F934</f>
        <v>0</v>
      </c>
      <c r="D933" s="180" t="e">
        <f>'ES Data Entry'!#REF!</f>
        <v>#REF!</v>
      </c>
      <c r="E933" t="str" cm="1">
        <f t="array" ref="E933">_xlfn.IFS('ES Data Entry'!G934=0,"Kindergarten",'ES Data Entry'!G934=1,"1st Grade",'ES Data Entry'!G934=2,"2nd Grade",'ES Data Entry'!G934=3,"3rd Grade",'ES Data Entry'!G934=4,"4th Grade",'ES Data Entry'!G934=5,"5th Grade")</f>
        <v>Kindergarten</v>
      </c>
      <c r="F933" t="e">
        <f>'ES Data Entry'!#REF!</f>
        <v>#REF!</v>
      </c>
      <c r="G933" t="e" cm="1">
        <f t="array" ref="G933">_xlfn.IFS('ES Data Entry'!L934=2, "Virtual", 'ES Data Entry'!L934=1, "In-person",'ES Data Entry'!L934=3, "Hybrid")</f>
        <v>#N/A</v>
      </c>
      <c r="H933" t="e" cm="1">
        <f t="array" ref="H933">_xlfn.IFS('ES Data Entry'!H934= 1, "American Indian/Alaskan Native", 'ES Data Entry'!H934= 2, "Asian", 'ES Data Entry'!H934= 3, "Native Hawaiian/Pacific Islander", 'ES Data Entry'!H934= 4, "Black/African American",'ES Data Entry'!H934= 5,  "White", 'ES Data Entry'!H934= 6, "Other", 'ES Data Entry'!H934= 7, "Two races or more", 'ES Data Entry'!H934= 8, "Unknown")</f>
        <v>#N/A</v>
      </c>
      <c r="I933" t="e" cm="1">
        <f t="array" ref="I933">_xlfn.IFS('ES Data Entry'!I934=1, "Hispanic/Latino", 'ES Data Entry'!I934=2, "Not Hispanic/Latino", 'ES Data Entry'!I934=3, "Other")</f>
        <v>#N/A</v>
      </c>
      <c r="J933" t="e" cm="1">
        <f t="array" ref="J933">_xlfn.IFS('ES Data Entry'!J934= 1, "Male", 'ES Data Entry'!J934= 2, "Female", 'ES Data Entry'!J934= 3, "Transgender Male", 'ES Data Entry'!J934= 4, "Transgender Female",'ES Data Entry'!J934= 5, "Non-binary", 'ES Data Entry'!J934= 6, "Other", 'ES Data Entry'!J934= 7, "Unknown")</f>
        <v>#N/A</v>
      </c>
      <c r="K933" s="180">
        <f>'ES Data Entry'!K934</f>
        <v>0</v>
      </c>
      <c r="L933" s="291" t="e">
        <f>'ES Data Entry'!#REF!</f>
        <v>#REF!</v>
      </c>
      <c r="M933" t="e">
        <f>'ES Raw Data'!N936</f>
        <v>#DIV/0!</v>
      </c>
      <c r="N933" t="e">
        <f>'ES Raw Data'!O936</f>
        <v>#DIV/0!</v>
      </c>
      <c r="O933" t="e">
        <f>'ES Raw Data'!P936</f>
        <v>#DIV/0!</v>
      </c>
      <c r="P933" t="e">
        <f>'ES Raw Data'!Q936</f>
        <v>#DIV/0!</v>
      </c>
      <c r="Q933" t="e">
        <f>'ES Raw Data'!R936</f>
        <v>#DIV/0!</v>
      </c>
      <c r="R933" t="e">
        <f>'ES Raw Data'!S936</f>
        <v>#DIV/0!</v>
      </c>
      <c r="S933" t="e">
        <f>'ES Raw Data'!T936</f>
        <v>#DIV/0!</v>
      </c>
      <c r="T933" t="e">
        <f>'ES Raw Data'!U936</f>
        <v>#DIV/0!</v>
      </c>
      <c r="U933" t="e">
        <f>'ES Raw Data'!V936</f>
        <v>#DIV/0!</v>
      </c>
      <c r="V933" t="e">
        <f>'ES Raw Data'!W936</f>
        <v>#DIV/0!</v>
      </c>
    </row>
    <row r="934" spans="1:22">
      <c r="A934">
        <f>'ES Data Entry'!D935</f>
        <v>0</v>
      </c>
      <c r="B934">
        <f>'ES Data Entry'!E935</f>
        <v>0</v>
      </c>
      <c r="C934">
        <f>'ES Data Entry'!F935</f>
        <v>0</v>
      </c>
      <c r="D934" s="180" t="e">
        <f>'ES Data Entry'!#REF!</f>
        <v>#REF!</v>
      </c>
      <c r="E934" t="str" cm="1">
        <f t="array" ref="E934">_xlfn.IFS('ES Data Entry'!G935=0,"Kindergarten",'ES Data Entry'!G935=1,"1st Grade",'ES Data Entry'!G935=2,"2nd Grade",'ES Data Entry'!G935=3,"3rd Grade",'ES Data Entry'!G935=4,"4th Grade",'ES Data Entry'!G935=5,"5th Grade")</f>
        <v>Kindergarten</v>
      </c>
      <c r="F934" t="e">
        <f>'ES Data Entry'!#REF!</f>
        <v>#REF!</v>
      </c>
      <c r="G934" t="e" cm="1">
        <f t="array" ref="G934">_xlfn.IFS('ES Data Entry'!L935=2, "Virtual", 'ES Data Entry'!L935=1, "In-person",'ES Data Entry'!L935=3, "Hybrid")</f>
        <v>#N/A</v>
      </c>
      <c r="H934" t="e" cm="1">
        <f t="array" ref="H934">_xlfn.IFS('ES Data Entry'!H935= 1, "American Indian/Alaskan Native", 'ES Data Entry'!H935= 2, "Asian", 'ES Data Entry'!H935= 3, "Native Hawaiian/Pacific Islander", 'ES Data Entry'!H935= 4, "Black/African American",'ES Data Entry'!H935= 5,  "White", 'ES Data Entry'!H935= 6, "Other", 'ES Data Entry'!H935= 7, "Two races or more", 'ES Data Entry'!H935= 8, "Unknown")</f>
        <v>#N/A</v>
      </c>
      <c r="I934" t="e" cm="1">
        <f t="array" ref="I934">_xlfn.IFS('ES Data Entry'!I935=1, "Hispanic/Latino", 'ES Data Entry'!I935=2, "Not Hispanic/Latino", 'ES Data Entry'!I935=3, "Other")</f>
        <v>#N/A</v>
      </c>
      <c r="J934" t="e" cm="1">
        <f t="array" ref="J934">_xlfn.IFS('ES Data Entry'!J935= 1, "Male", 'ES Data Entry'!J935= 2, "Female", 'ES Data Entry'!J935= 3, "Transgender Male", 'ES Data Entry'!J935= 4, "Transgender Female",'ES Data Entry'!J935= 5, "Non-binary", 'ES Data Entry'!J935= 6, "Other", 'ES Data Entry'!J935= 7, "Unknown")</f>
        <v>#N/A</v>
      </c>
      <c r="K934" s="180">
        <f>'ES Data Entry'!K935</f>
        <v>0</v>
      </c>
      <c r="L934" s="291" t="e">
        <f>'ES Data Entry'!#REF!</f>
        <v>#REF!</v>
      </c>
      <c r="M934" t="e">
        <f>'ES Raw Data'!N937</f>
        <v>#DIV/0!</v>
      </c>
      <c r="N934" t="e">
        <f>'ES Raw Data'!O937</f>
        <v>#DIV/0!</v>
      </c>
      <c r="O934" t="e">
        <f>'ES Raw Data'!P937</f>
        <v>#DIV/0!</v>
      </c>
      <c r="P934" t="e">
        <f>'ES Raw Data'!Q937</f>
        <v>#DIV/0!</v>
      </c>
      <c r="Q934" t="e">
        <f>'ES Raw Data'!R937</f>
        <v>#DIV/0!</v>
      </c>
      <c r="R934" t="e">
        <f>'ES Raw Data'!S937</f>
        <v>#DIV/0!</v>
      </c>
      <c r="S934" t="e">
        <f>'ES Raw Data'!T937</f>
        <v>#DIV/0!</v>
      </c>
      <c r="T934" t="e">
        <f>'ES Raw Data'!U937</f>
        <v>#DIV/0!</v>
      </c>
      <c r="U934" t="e">
        <f>'ES Raw Data'!V937</f>
        <v>#DIV/0!</v>
      </c>
      <c r="V934" t="e">
        <f>'ES Raw Data'!W937</f>
        <v>#DIV/0!</v>
      </c>
    </row>
    <row r="935" spans="1:22">
      <c r="A935">
        <f>'ES Data Entry'!D936</f>
        <v>0</v>
      </c>
      <c r="B935">
        <f>'ES Data Entry'!E936</f>
        <v>0</v>
      </c>
      <c r="C935">
        <f>'ES Data Entry'!F936</f>
        <v>0</v>
      </c>
      <c r="D935" s="180" t="e">
        <f>'ES Data Entry'!#REF!</f>
        <v>#REF!</v>
      </c>
      <c r="E935" t="str" cm="1">
        <f t="array" ref="E935">_xlfn.IFS('ES Data Entry'!G936=0,"Kindergarten",'ES Data Entry'!G936=1,"1st Grade",'ES Data Entry'!G936=2,"2nd Grade",'ES Data Entry'!G936=3,"3rd Grade",'ES Data Entry'!G936=4,"4th Grade",'ES Data Entry'!G936=5,"5th Grade")</f>
        <v>Kindergarten</v>
      </c>
      <c r="F935" t="e">
        <f>'ES Data Entry'!#REF!</f>
        <v>#REF!</v>
      </c>
      <c r="G935" t="e" cm="1">
        <f t="array" ref="G935">_xlfn.IFS('ES Data Entry'!L936=2, "Virtual", 'ES Data Entry'!L936=1, "In-person",'ES Data Entry'!L936=3, "Hybrid")</f>
        <v>#N/A</v>
      </c>
      <c r="H935" t="e" cm="1">
        <f t="array" ref="H935">_xlfn.IFS('ES Data Entry'!H936= 1, "American Indian/Alaskan Native", 'ES Data Entry'!H936= 2, "Asian", 'ES Data Entry'!H936= 3, "Native Hawaiian/Pacific Islander", 'ES Data Entry'!H936= 4, "Black/African American",'ES Data Entry'!H936= 5,  "White", 'ES Data Entry'!H936= 6, "Other", 'ES Data Entry'!H936= 7, "Two races or more", 'ES Data Entry'!H936= 8, "Unknown")</f>
        <v>#N/A</v>
      </c>
      <c r="I935" t="e" cm="1">
        <f t="array" ref="I935">_xlfn.IFS('ES Data Entry'!I936=1, "Hispanic/Latino", 'ES Data Entry'!I936=2, "Not Hispanic/Latino", 'ES Data Entry'!I936=3, "Other")</f>
        <v>#N/A</v>
      </c>
      <c r="J935" t="e" cm="1">
        <f t="array" ref="J935">_xlfn.IFS('ES Data Entry'!J936= 1, "Male", 'ES Data Entry'!J936= 2, "Female", 'ES Data Entry'!J936= 3, "Transgender Male", 'ES Data Entry'!J936= 4, "Transgender Female",'ES Data Entry'!J936= 5, "Non-binary", 'ES Data Entry'!J936= 6, "Other", 'ES Data Entry'!J936= 7, "Unknown")</f>
        <v>#N/A</v>
      </c>
      <c r="K935" s="180">
        <f>'ES Data Entry'!K936</f>
        <v>0</v>
      </c>
      <c r="L935" s="291" t="e">
        <f>'ES Data Entry'!#REF!</f>
        <v>#REF!</v>
      </c>
      <c r="M935" t="e">
        <f>'ES Raw Data'!N938</f>
        <v>#DIV/0!</v>
      </c>
      <c r="N935" t="e">
        <f>'ES Raw Data'!O938</f>
        <v>#DIV/0!</v>
      </c>
      <c r="O935" t="e">
        <f>'ES Raw Data'!P938</f>
        <v>#DIV/0!</v>
      </c>
      <c r="P935" t="e">
        <f>'ES Raw Data'!Q938</f>
        <v>#DIV/0!</v>
      </c>
      <c r="Q935" t="e">
        <f>'ES Raw Data'!R938</f>
        <v>#DIV/0!</v>
      </c>
      <c r="R935" t="e">
        <f>'ES Raw Data'!S938</f>
        <v>#DIV/0!</v>
      </c>
      <c r="S935" t="e">
        <f>'ES Raw Data'!T938</f>
        <v>#DIV/0!</v>
      </c>
      <c r="T935" t="e">
        <f>'ES Raw Data'!U938</f>
        <v>#DIV/0!</v>
      </c>
      <c r="U935" t="e">
        <f>'ES Raw Data'!V938</f>
        <v>#DIV/0!</v>
      </c>
      <c r="V935" t="e">
        <f>'ES Raw Data'!W938</f>
        <v>#DIV/0!</v>
      </c>
    </row>
    <row r="936" spans="1:22">
      <c r="A936">
        <f>'ES Data Entry'!D937</f>
        <v>0</v>
      </c>
      <c r="B936">
        <f>'ES Data Entry'!E937</f>
        <v>0</v>
      </c>
      <c r="C936">
        <f>'ES Data Entry'!F937</f>
        <v>0</v>
      </c>
      <c r="D936" s="180" t="e">
        <f>'ES Data Entry'!#REF!</f>
        <v>#REF!</v>
      </c>
      <c r="E936" t="str" cm="1">
        <f t="array" ref="E936">_xlfn.IFS('ES Data Entry'!G937=0,"Kindergarten",'ES Data Entry'!G937=1,"1st Grade",'ES Data Entry'!G937=2,"2nd Grade",'ES Data Entry'!G937=3,"3rd Grade",'ES Data Entry'!G937=4,"4th Grade",'ES Data Entry'!G937=5,"5th Grade")</f>
        <v>Kindergarten</v>
      </c>
      <c r="F936" t="e">
        <f>'ES Data Entry'!#REF!</f>
        <v>#REF!</v>
      </c>
      <c r="G936" t="e" cm="1">
        <f t="array" ref="G936">_xlfn.IFS('ES Data Entry'!L937=2, "Virtual", 'ES Data Entry'!L937=1, "In-person",'ES Data Entry'!L937=3, "Hybrid")</f>
        <v>#N/A</v>
      </c>
      <c r="H936" t="e" cm="1">
        <f t="array" ref="H936">_xlfn.IFS('ES Data Entry'!H937= 1, "American Indian/Alaskan Native", 'ES Data Entry'!H937= 2, "Asian", 'ES Data Entry'!H937= 3, "Native Hawaiian/Pacific Islander", 'ES Data Entry'!H937= 4, "Black/African American",'ES Data Entry'!H937= 5,  "White", 'ES Data Entry'!H937= 6, "Other", 'ES Data Entry'!H937= 7, "Two races or more", 'ES Data Entry'!H937= 8, "Unknown")</f>
        <v>#N/A</v>
      </c>
      <c r="I936" t="e" cm="1">
        <f t="array" ref="I936">_xlfn.IFS('ES Data Entry'!I937=1, "Hispanic/Latino", 'ES Data Entry'!I937=2, "Not Hispanic/Latino", 'ES Data Entry'!I937=3, "Other")</f>
        <v>#N/A</v>
      </c>
      <c r="J936" t="e" cm="1">
        <f t="array" ref="J936">_xlfn.IFS('ES Data Entry'!J937= 1, "Male", 'ES Data Entry'!J937= 2, "Female", 'ES Data Entry'!J937= 3, "Transgender Male", 'ES Data Entry'!J937= 4, "Transgender Female",'ES Data Entry'!J937= 5, "Non-binary", 'ES Data Entry'!J937= 6, "Other", 'ES Data Entry'!J937= 7, "Unknown")</f>
        <v>#N/A</v>
      </c>
      <c r="K936" s="180">
        <f>'ES Data Entry'!K937</f>
        <v>0</v>
      </c>
      <c r="L936" s="291" t="e">
        <f>'ES Data Entry'!#REF!</f>
        <v>#REF!</v>
      </c>
      <c r="M936" t="e">
        <f>'ES Raw Data'!N939</f>
        <v>#DIV/0!</v>
      </c>
      <c r="N936" t="e">
        <f>'ES Raw Data'!O939</f>
        <v>#DIV/0!</v>
      </c>
      <c r="O936" t="e">
        <f>'ES Raw Data'!P939</f>
        <v>#DIV/0!</v>
      </c>
      <c r="P936" t="e">
        <f>'ES Raw Data'!Q939</f>
        <v>#DIV/0!</v>
      </c>
      <c r="Q936" t="e">
        <f>'ES Raw Data'!R939</f>
        <v>#DIV/0!</v>
      </c>
      <c r="R936" t="e">
        <f>'ES Raw Data'!S939</f>
        <v>#DIV/0!</v>
      </c>
      <c r="S936" t="e">
        <f>'ES Raw Data'!T939</f>
        <v>#DIV/0!</v>
      </c>
      <c r="T936" t="e">
        <f>'ES Raw Data'!U939</f>
        <v>#DIV/0!</v>
      </c>
      <c r="U936" t="e">
        <f>'ES Raw Data'!V939</f>
        <v>#DIV/0!</v>
      </c>
      <c r="V936" t="e">
        <f>'ES Raw Data'!W939</f>
        <v>#DIV/0!</v>
      </c>
    </row>
    <row r="937" spans="1:22">
      <c r="A937">
        <f>'ES Data Entry'!D938</f>
        <v>0</v>
      </c>
      <c r="B937">
        <f>'ES Data Entry'!E938</f>
        <v>0</v>
      </c>
      <c r="C937">
        <f>'ES Data Entry'!F938</f>
        <v>0</v>
      </c>
      <c r="D937" s="180" t="e">
        <f>'ES Data Entry'!#REF!</f>
        <v>#REF!</v>
      </c>
      <c r="E937" t="str" cm="1">
        <f t="array" ref="E937">_xlfn.IFS('ES Data Entry'!G938=0,"Kindergarten",'ES Data Entry'!G938=1,"1st Grade",'ES Data Entry'!G938=2,"2nd Grade",'ES Data Entry'!G938=3,"3rd Grade",'ES Data Entry'!G938=4,"4th Grade",'ES Data Entry'!G938=5,"5th Grade")</f>
        <v>Kindergarten</v>
      </c>
      <c r="F937" t="e">
        <f>'ES Data Entry'!#REF!</f>
        <v>#REF!</v>
      </c>
      <c r="G937" t="e" cm="1">
        <f t="array" ref="G937">_xlfn.IFS('ES Data Entry'!L938=2, "Virtual", 'ES Data Entry'!L938=1, "In-person",'ES Data Entry'!L938=3, "Hybrid")</f>
        <v>#N/A</v>
      </c>
      <c r="H937" t="e" cm="1">
        <f t="array" ref="H937">_xlfn.IFS('ES Data Entry'!H938= 1, "American Indian/Alaskan Native", 'ES Data Entry'!H938= 2, "Asian", 'ES Data Entry'!H938= 3, "Native Hawaiian/Pacific Islander", 'ES Data Entry'!H938= 4, "Black/African American",'ES Data Entry'!H938= 5,  "White", 'ES Data Entry'!H938= 6, "Other", 'ES Data Entry'!H938= 7, "Two races or more", 'ES Data Entry'!H938= 8, "Unknown")</f>
        <v>#N/A</v>
      </c>
      <c r="I937" t="e" cm="1">
        <f t="array" ref="I937">_xlfn.IFS('ES Data Entry'!I938=1, "Hispanic/Latino", 'ES Data Entry'!I938=2, "Not Hispanic/Latino", 'ES Data Entry'!I938=3, "Other")</f>
        <v>#N/A</v>
      </c>
      <c r="J937" t="e" cm="1">
        <f t="array" ref="J937">_xlfn.IFS('ES Data Entry'!J938= 1, "Male", 'ES Data Entry'!J938= 2, "Female", 'ES Data Entry'!J938= 3, "Transgender Male", 'ES Data Entry'!J938= 4, "Transgender Female",'ES Data Entry'!J938= 5, "Non-binary", 'ES Data Entry'!J938= 6, "Other", 'ES Data Entry'!J938= 7, "Unknown")</f>
        <v>#N/A</v>
      </c>
      <c r="K937" s="180">
        <f>'ES Data Entry'!K938</f>
        <v>0</v>
      </c>
      <c r="L937" s="291" t="e">
        <f>'ES Data Entry'!#REF!</f>
        <v>#REF!</v>
      </c>
      <c r="M937" t="e">
        <f>'ES Raw Data'!N940</f>
        <v>#DIV/0!</v>
      </c>
      <c r="N937" t="e">
        <f>'ES Raw Data'!O940</f>
        <v>#DIV/0!</v>
      </c>
      <c r="O937" t="e">
        <f>'ES Raw Data'!P940</f>
        <v>#DIV/0!</v>
      </c>
      <c r="P937" t="e">
        <f>'ES Raw Data'!Q940</f>
        <v>#DIV/0!</v>
      </c>
      <c r="Q937" t="e">
        <f>'ES Raw Data'!R940</f>
        <v>#DIV/0!</v>
      </c>
      <c r="R937" t="e">
        <f>'ES Raw Data'!S940</f>
        <v>#DIV/0!</v>
      </c>
      <c r="S937" t="e">
        <f>'ES Raw Data'!T940</f>
        <v>#DIV/0!</v>
      </c>
      <c r="T937" t="e">
        <f>'ES Raw Data'!U940</f>
        <v>#DIV/0!</v>
      </c>
      <c r="U937" t="e">
        <f>'ES Raw Data'!V940</f>
        <v>#DIV/0!</v>
      </c>
      <c r="V937" t="e">
        <f>'ES Raw Data'!W940</f>
        <v>#DIV/0!</v>
      </c>
    </row>
    <row r="938" spans="1:22">
      <c r="A938">
        <f>'ES Data Entry'!D939</f>
        <v>0</v>
      </c>
      <c r="B938">
        <f>'ES Data Entry'!E939</f>
        <v>0</v>
      </c>
      <c r="C938">
        <f>'ES Data Entry'!F939</f>
        <v>0</v>
      </c>
      <c r="D938" s="180" t="e">
        <f>'ES Data Entry'!#REF!</f>
        <v>#REF!</v>
      </c>
      <c r="E938" t="str" cm="1">
        <f t="array" ref="E938">_xlfn.IFS('ES Data Entry'!G939=0,"Kindergarten",'ES Data Entry'!G939=1,"1st Grade",'ES Data Entry'!G939=2,"2nd Grade",'ES Data Entry'!G939=3,"3rd Grade",'ES Data Entry'!G939=4,"4th Grade",'ES Data Entry'!G939=5,"5th Grade")</f>
        <v>Kindergarten</v>
      </c>
      <c r="F938" t="e">
        <f>'ES Data Entry'!#REF!</f>
        <v>#REF!</v>
      </c>
      <c r="G938" t="e" cm="1">
        <f t="array" ref="G938">_xlfn.IFS('ES Data Entry'!L939=2, "Virtual", 'ES Data Entry'!L939=1, "In-person",'ES Data Entry'!L939=3, "Hybrid")</f>
        <v>#N/A</v>
      </c>
      <c r="H938" t="e" cm="1">
        <f t="array" ref="H938">_xlfn.IFS('ES Data Entry'!H939= 1, "American Indian/Alaskan Native", 'ES Data Entry'!H939= 2, "Asian", 'ES Data Entry'!H939= 3, "Native Hawaiian/Pacific Islander", 'ES Data Entry'!H939= 4, "Black/African American",'ES Data Entry'!H939= 5,  "White", 'ES Data Entry'!H939= 6, "Other", 'ES Data Entry'!H939= 7, "Two races or more", 'ES Data Entry'!H939= 8, "Unknown")</f>
        <v>#N/A</v>
      </c>
      <c r="I938" t="e" cm="1">
        <f t="array" ref="I938">_xlfn.IFS('ES Data Entry'!I939=1, "Hispanic/Latino", 'ES Data Entry'!I939=2, "Not Hispanic/Latino", 'ES Data Entry'!I939=3, "Other")</f>
        <v>#N/A</v>
      </c>
      <c r="J938" t="e" cm="1">
        <f t="array" ref="J938">_xlfn.IFS('ES Data Entry'!J939= 1, "Male", 'ES Data Entry'!J939= 2, "Female", 'ES Data Entry'!J939= 3, "Transgender Male", 'ES Data Entry'!J939= 4, "Transgender Female",'ES Data Entry'!J939= 5, "Non-binary", 'ES Data Entry'!J939= 6, "Other", 'ES Data Entry'!J939= 7, "Unknown")</f>
        <v>#N/A</v>
      </c>
      <c r="K938" s="180">
        <f>'ES Data Entry'!K939</f>
        <v>0</v>
      </c>
      <c r="L938" s="291" t="e">
        <f>'ES Data Entry'!#REF!</f>
        <v>#REF!</v>
      </c>
      <c r="M938" t="e">
        <f>'ES Raw Data'!N941</f>
        <v>#DIV/0!</v>
      </c>
      <c r="N938" t="e">
        <f>'ES Raw Data'!O941</f>
        <v>#DIV/0!</v>
      </c>
      <c r="O938" t="e">
        <f>'ES Raw Data'!P941</f>
        <v>#DIV/0!</v>
      </c>
      <c r="P938" t="e">
        <f>'ES Raw Data'!Q941</f>
        <v>#DIV/0!</v>
      </c>
      <c r="Q938" t="e">
        <f>'ES Raw Data'!R941</f>
        <v>#DIV/0!</v>
      </c>
      <c r="R938" t="e">
        <f>'ES Raw Data'!S941</f>
        <v>#DIV/0!</v>
      </c>
      <c r="S938" t="e">
        <f>'ES Raw Data'!T941</f>
        <v>#DIV/0!</v>
      </c>
      <c r="T938" t="e">
        <f>'ES Raw Data'!U941</f>
        <v>#DIV/0!</v>
      </c>
      <c r="U938" t="e">
        <f>'ES Raw Data'!V941</f>
        <v>#DIV/0!</v>
      </c>
      <c r="V938" t="e">
        <f>'ES Raw Data'!W941</f>
        <v>#DIV/0!</v>
      </c>
    </row>
    <row r="939" spans="1:22">
      <c r="A939">
        <f>'ES Data Entry'!D940</f>
        <v>0</v>
      </c>
      <c r="B939">
        <f>'ES Data Entry'!E940</f>
        <v>0</v>
      </c>
      <c r="C939">
        <f>'ES Data Entry'!F940</f>
        <v>0</v>
      </c>
      <c r="D939" s="180" t="e">
        <f>'ES Data Entry'!#REF!</f>
        <v>#REF!</v>
      </c>
      <c r="E939" t="str" cm="1">
        <f t="array" ref="E939">_xlfn.IFS('ES Data Entry'!G940=0,"Kindergarten",'ES Data Entry'!G940=1,"1st Grade",'ES Data Entry'!G940=2,"2nd Grade",'ES Data Entry'!G940=3,"3rd Grade",'ES Data Entry'!G940=4,"4th Grade",'ES Data Entry'!G940=5,"5th Grade")</f>
        <v>Kindergarten</v>
      </c>
      <c r="F939" t="e">
        <f>'ES Data Entry'!#REF!</f>
        <v>#REF!</v>
      </c>
      <c r="G939" t="e" cm="1">
        <f t="array" ref="G939">_xlfn.IFS('ES Data Entry'!L940=2, "Virtual", 'ES Data Entry'!L940=1, "In-person",'ES Data Entry'!L940=3, "Hybrid")</f>
        <v>#N/A</v>
      </c>
      <c r="H939" t="e" cm="1">
        <f t="array" ref="H939">_xlfn.IFS('ES Data Entry'!H940= 1, "American Indian/Alaskan Native", 'ES Data Entry'!H940= 2, "Asian", 'ES Data Entry'!H940= 3, "Native Hawaiian/Pacific Islander", 'ES Data Entry'!H940= 4, "Black/African American",'ES Data Entry'!H940= 5,  "White", 'ES Data Entry'!H940= 6, "Other", 'ES Data Entry'!H940= 7, "Two races or more", 'ES Data Entry'!H940= 8, "Unknown")</f>
        <v>#N/A</v>
      </c>
      <c r="I939" t="e" cm="1">
        <f t="array" ref="I939">_xlfn.IFS('ES Data Entry'!I940=1, "Hispanic/Latino", 'ES Data Entry'!I940=2, "Not Hispanic/Latino", 'ES Data Entry'!I940=3, "Other")</f>
        <v>#N/A</v>
      </c>
      <c r="J939" t="e" cm="1">
        <f t="array" ref="J939">_xlfn.IFS('ES Data Entry'!J940= 1, "Male", 'ES Data Entry'!J940= 2, "Female", 'ES Data Entry'!J940= 3, "Transgender Male", 'ES Data Entry'!J940= 4, "Transgender Female",'ES Data Entry'!J940= 5, "Non-binary", 'ES Data Entry'!J940= 6, "Other", 'ES Data Entry'!J940= 7, "Unknown")</f>
        <v>#N/A</v>
      </c>
      <c r="K939" s="180">
        <f>'ES Data Entry'!K940</f>
        <v>0</v>
      </c>
      <c r="L939" s="291" t="e">
        <f>'ES Data Entry'!#REF!</f>
        <v>#REF!</v>
      </c>
      <c r="M939" t="e">
        <f>'ES Raw Data'!N942</f>
        <v>#DIV/0!</v>
      </c>
      <c r="N939" t="e">
        <f>'ES Raw Data'!O942</f>
        <v>#DIV/0!</v>
      </c>
      <c r="O939" t="e">
        <f>'ES Raw Data'!P942</f>
        <v>#DIV/0!</v>
      </c>
      <c r="P939" t="e">
        <f>'ES Raw Data'!Q942</f>
        <v>#DIV/0!</v>
      </c>
      <c r="Q939" t="e">
        <f>'ES Raw Data'!R942</f>
        <v>#DIV/0!</v>
      </c>
      <c r="R939" t="e">
        <f>'ES Raw Data'!S942</f>
        <v>#DIV/0!</v>
      </c>
      <c r="S939" t="e">
        <f>'ES Raw Data'!T942</f>
        <v>#DIV/0!</v>
      </c>
      <c r="T939" t="e">
        <f>'ES Raw Data'!U942</f>
        <v>#DIV/0!</v>
      </c>
      <c r="U939" t="e">
        <f>'ES Raw Data'!V942</f>
        <v>#DIV/0!</v>
      </c>
      <c r="V939" t="e">
        <f>'ES Raw Data'!W942</f>
        <v>#DIV/0!</v>
      </c>
    </row>
    <row r="940" spans="1:22">
      <c r="A940">
        <f>'ES Data Entry'!D941</f>
        <v>0</v>
      </c>
      <c r="B940">
        <f>'ES Data Entry'!E941</f>
        <v>0</v>
      </c>
      <c r="C940">
        <f>'ES Data Entry'!F941</f>
        <v>0</v>
      </c>
      <c r="D940" s="180" t="e">
        <f>'ES Data Entry'!#REF!</f>
        <v>#REF!</v>
      </c>
      <c r="E940" t="str" cm="1">
        <f t="array" ref="E940">_xlfn.IFS('ES Data Entry'!G941=0,"Kindergarten",'ES Data Entry'!G941=1,"1st Grade",'ES Data Entry'!G941=2,"2nd Grade",'ES Data Entry'!G941=3,"3rd Grade",'ES Data Entry'!G941=4,"4th Grade",'ES Data Entry'!G941=5,"5th Grade")</f>
        <v>Kindergarten</v>
      </c>
      <c r="F940" t="e">
        <f>'ES Data Entry'!#REF!</f>
        <v>#REF!</v>
      </c>
      <c r="G940" t="e" cm="1">
        <f t="array" ref="G940">_xlfn.IFS('ES Data Entry'!L941=2, "Virtual", 'ES Data Entry'!L941=1, "In-person",'ES Data Entry'!L941=3, "Hybrid")</f>
        <v>#N/A</v>
      </c>
      <c r="H940" t="e" cm="1">
        <f t="array" ref="H940">_xlfn.IFS('ES Data Entry'!H941= 1, "American Indian/Alaskan Native", 'ES Data Entry'!H941= 2, "Asian", 'ES Data Entry'!H941= 3, "Native Hawaiian/Pacific Islander", 'ES Data Entry'!H941= 4, "Black/African American",'ES Data Entry'!H941= 5,  "White", 'ES Data Entry'!H941= 6, "Other", 'ES Data Entry'!H941= 7, "Two races or more", 'ES Data Entry'!H941= 8, "Unknown")</f>
        <v>#N/A</v>
      </c>
      <c r="I940" t="e" cm="1">
        <f t="array" ref="I940">_xlfn.IFS('ES Data Entry'!I941=1, "Hispanic/Latino", 'ES Data Entry'!I941=2, "Not Hispanic/Latino", 'ES Data Entry'!I941=3, "Other")</f>
        <v>#N/A</v>
      </c>
      <c r="J940" t="e" cm="1">
        <f t="array" ref="J940">_xlfn.IFS('ES Data Entry'!J941= 1, "Male", 'ES Data Entry'!J941= 2, "Female", 'ES Data Entry'!J941= 3, "Transgender Male", 'ES Data Entry'!J941= 4, "Transgender Female",'ES Data Entry'!J941= 5, "Non-binary", 'ES Data Entry'!J941= 6, "Other", 'ES Data Entry'!J941= 7, "Unknown")</f>
        <v>#N/A</v>
      </c>
      <c r="K940" s="180">
        <f>'ES Data Entry'!K941</f>
        <v>0</v>
      </c>
      <c r="L940" s="291" t="e">
        <f>'ES Data Entry'!#REF!</f>
        <v>#REF!</v>
      </c>
      <c r="M940" t="e">
        <f>'ES Raw Data'!N943</f>
        <v>#DIV/0!</v>
      </c>
      <c r="N940" t="e">
        <f>'ES Raw Data'!O943</f>
        <v>#DIV/0!</v>
      </c>
      <c r="O940" t="e">
        <f>'ES Raw Data'!P943</f>
        <v>#DIV/0!</v>
      </c>
      <c r="P940" t="e">
        <f>'ES Raw Data'!Q943</f>
        <v>#DIV/0!</v>
      </c>
      <c r="Q940" t="e">
        <f>'ES Raw Data'!R943</f>
        <v>#DIV/0!</v>
      </c>
      <c r="R940" t="e">
        <f>'ES Raw Data'!S943</f>
        <v>#DIV/0!</v>
      </c>
      <c r="S940" t="e">
        <f>'ES Raw Data'!T943</f>
        <v>#DIV/0!</v>
      </c>
      <c r="T940" t="e">
        <f>'ES Raw Data'!U943</f>
        <v>#DIV/0!</v>
      </c>
      <c r="U940" t="e">
        <f>'ES Raw Data'!V943</f>
        <v>#DIV/0!</v>
      </c>
      <c r="V940" t="e">
        <f>'ES Raw Data'!W943</f>
        <v>#DIV/0!</v>
      </c>
    </row>
    <row r="941" spans="1:22">
      <c r="A941">
        <f>'ES Data Entry'!D942</f>
        <v>0</v>
      </c>
      <c r="B941">
        <f>'ES Data Entry'!E942</f>
        <v>0</v>
      </c>
      <c r="C941">
        <f>'ES Data Entry'!F942</f>
        <v>0</v>
      </c>
      <c r="D941" s="180" t="e">
        <f>'ES Data Entry'!#REF!</f>
        <v>#REF!</v>
      </c>
      <c r="E941" t="str" cm="1">
        <f t="array" ref="E941">_xlfn.IFS('ES Data Entry'!G942=0,"Kindergarten",'ES Data Entry'!G942=1,"1st Grade",'ES Data Entry'!G942=2,"2nd Grade",'ES Data Entry'!G942=3,"3rd Grade",'ES Data Entry'!G942=4,"4th Grade",'ES Data Entry'!G942=5,"5th Grade")</f>
        <v>Kindergarten</v>
      </c>
      <c r="F941" t="e">
        <f>'ES Data Entry'!#REF!</f>
        <v>#REF!</v>
      </c>
      <c r="G941" t="e" cm="1">
        <f t="array" ref="G941">_xlfn.IFS('ES Data Entry'!L942=2, "Virtual", 'ES Data Entry'!L942=1, "In-person",'ES Data Entry'!L942=3, "Hybrid")</f>
        <v>#N/A</v>
      </c>
      <c r="H941" t="e" cm="1">
        <f t="array" ref="H941">_xlfn.IFS('ES Data Entry'!H942= 1, "American Indian/Alaskan Native", 'ES Data Entry'!H942= 2, "Asian", 'ES Data Entry'!H942= 3, "Native Hawaiian/Pacific Islander", 'ES Data Entry'!H942= 4, "Black/African American",'ES Data Entry'!H942= 5,  "White", 'ES Data Entry'!H942= 6, "Other", 'ES Data Entry'!H942= 7, "Two races or more", 'ES Data Entry'!H942= 8, "Unknown")</f>
        <v>#N/A</v>
      </c>
      <c r="I941" t="e" cm="1">
        <f t="array" ref="I941">_xlfn.IFS('ES Data Entry'!I942=1, "Hispanic/Latino", 'ES Data Entry'!I942=2, "Not Hispanic/Latino", 'ES Data Entry'!I942=3, "Other")</f>
        <v>#N/A</v>
      </c>
      <c r="J941" t="e" cm="1">
        <f t="array" ref="J941">_xlfn.IFS('ES Data Entry'!J942= 1, "Male", 'ES Data Entry'!J942= 2, "Female", 'ES Data Entry'!J942= 3, "Transgender Male", 'ES Data Entry'!J942= 4, "Transgender Female",'ES Data Entry'!J942= 5, "Non-binary", 'ES Data Entry'!J942= 6, "Other", 'ES Data Entry'!J942= 7, "Unknown")</f>
        <v>#N/A</v>
      </c>
      <c r="K941" s="180">
        <f>'ES Data Entry'!K942</f>
        <v>0</v>
      </c>
      <c r="L941" s="291" t="e">
        <f>'ES Data Entry'!#REF!</f>
        <v>#REF!</v>
      </c>
      <c r="M941" t="e">
        <f>'ES Raw Data'!N944</f>
        <v>#DIV/0!</v>
      </c>
      <c r="N941" t="e">
        <f>'ES Raw Data'!O944</f>
        <v>#DIV/0!</v>
      </c>
      <c r="O941" t="e">
        <f>'ES Raw Data'!P944</f>
        <v>#DIV/0!</v>
      </c>
      <c r="P941" t="e">
        <f>'ES Raw Data'!Q944</f>
        <v>#DIV/0!</v>
      </c>
      <c r="Q941" t="e">
        <f>'ES Raw Data'!R944</f>
        <v>#DIV/0!</v>
      </c>
      <c r="R941" t="e">
        <f>'ES Raw Data'!S944</f>
        <v>#DIV/0!</v>
      </c>
      <c r="S941" t="e">
        <f>'ES Raw Data'!T944</f>
        <v>#DIV/0!</v>
      </c>
      <c r="T941" t="e">
        <f>'ES Raw Data'!U944</f>
        <v>#DIV/0!</v>
      </c>
      <c r="U941" t="e">
        <f>'ES Raw Data'!V944</f>
        <v>#DIV/0!</v>
      </c>
      <c r="V941" t="e">
        <f>'ES Raw Data'!W944</f>
        <v>#DIV/0!</v>
      </c>
    </row>
    <row r="942" spans="1:22">
      <c r="A942">
        <f>'ES Data Entry'!D943</f>
        <v>0</v>
      </c>
      <c r="B942">
        <f>'ES Data Entry'!E943</f>
        <v>0</v>
      </c>
      <c r="C942">
        <f>'ES Data Entry'!F943</f>
        <v>0</v>
      </c>
      <c r="D942" s="180" t="e">
        <f>'ES Data Entry'!#REF!</f>
        <v>#REF!</v>
      </c>
      <c r="E942" t="str" cm="1">
        <f t="array" ref="E942">_xlfn.IFS('ES Data Entry'!G943=0,"Kindergarten",'ES Data Entry'!G943=1,"1st Grade",'ES Data Entry'!G943=2,"2nd Grade",'ES Data Entry'!G943=3,"3rd Grade",'ES Data Entry'!G943=4,"4th Grade",'ES Data Entry'!G943=5,"5th Grade")</f>
        <v>Kindergarten</v>
      </c>
      <c r="F942" t="e">
        <f>'ES Data Entry'!#REF!</f>
        <v>#REF!</v>
      </c>
      <c r="G942" t="e" cm="1">
        <f t="array" ref="G942">_xlfn.IFS('ES Data Entry'!L943=2, "Virtual", 'ES Data Entry'!L943=1, "In-person",'ES Data Entry'!L943=3, "Hybrid")</f>
        <v>#N/A</v>
      </c>
      <c r="H942" t="e" cm="1">
        <f t="array" ref="H942">_xlfn.IFS('ES Data Entry'!H943= 1, "American Indian/Alaskan Native", 'ES Data Entry'!H943= 2, "Asian", 'ES Data Entry'!H943= 3, "Native Hawaiian/Pacific Islander", 'ES Data Entry'!H943= 4, "Black/African American",'ES Data Entry'!H943= 5,  "White", 'ES Data Entry'!H943= 6, "Other", 'ES Data Entry'!H943= 7, "Two races or more", 'ES Data Entry'!H943= 8, "Unknown")</f>
        <v>#N/A</v>
      </c>
      <c r="I942" t="e" cm="1">
        <f t="array" ref="I942">_xlfn.IFS('ES Data Entry'!I943=1, "Hispanic/Latino", 'ES Data Entry'!I943=2, "Not Hispanic/Latino", 'ES Data Entry'!I943=3, "Other")</f>
        <v>#N/A</v>
      </c>
      <c r="J942" t="e" cm="1">
        <f t="array" ref="J942">_xlfn.IFS('ES Data Entry'!J943= 1, "Male", 'ES Data Entry'!J943= 2, "Female", 'ES Data Entry'!J943= 3, "Transgender Male", 'ES Data Entry'!J943= 4, "Transgender Female",'ES Data Entry'!J943= 5, "Non-binary", 'ES Data Entry'!J943= 6, "Other", 'ES Data Entry'!J943= 7, "Unknown")</f>
        <v>#N/A</v>
      </c>
      <c r="K942" s="180">
        <f>'ES Data Entry'!K943</f>
        <v>0</v>
      </c>
      <c r="L942" s="291" t="e">
        <f>'ES Data Entry'!#REF!</f>
        <v>#REF!</v>
      </c>
      <c r="M942" t="e">
        <f>'ES Raw Data'!N945</f>
        <v>#DIV/0!</v>
      </c>
      <c r="N942" t="e">
        <f>'ES Raw Data'!O945</f>
        <v>#DIV/0!</v>
      </c>
      <c r="O942" t="e">
        <f>'ES Raw Data'!P945</f>
        <v>#DIV/0!</v>
      </c>
      <c r="P942" t="e">
        <f>'ES Raw Data'!Q945</f>
        <v>#DIV/0!</v>
      </c>
      <c r="Q942" t="e">
        <f>'ES Raw Data'!R945</f>
        <v>#DIV/0!</v>
      </c>
      <c r="R942" t="e">
        <f>'ES Raw Data'!S945</f>
        <v>#DIV/0!</v>
      </c>
      <c r="S942" t="e">
        <f>'ES Raw Data'!T945</f>
        <v>#DIV/0!</v>
      </c>
      <c r="T942" t="e">
        <f>'ES Raw Data'!U945</f>
        <v>#DIV/0!</v>
      </c>
      <c r="U942" t="e">
        <f>'ES Raw Data'!V945</f>
        <v>#DIV/0!</v>
      </c>
      <c r="V942" t="e">
        <f>'ES Raw Data'!W945</f>
        <v>#DIV/0!</v>
      </c>
    </row>
    <row r="943" spans="1:22">
      <c r="A943">
        <f>'ES Data Entry'!D944</f>
        <v>0</v>
      </c>
      <c r="B943">
        <f>'ES Data Entry'!E944</f>
        <v>0</v>
      </c>
      <c r="C943">
        <f>'ES Data Entry'!F944</f>
        <v>0</v>
      </c>
      <c r="D943" s="180" t="e">
        <f>'ES Data Entry'!#REF!</f>
        <v>#REF!</v>
      </c>
      <c r="E943" t="str" cm="1">
        <f t="array" ref="E943">_xlfn.IFS('ES Data Entry'!G944=0,"Kindergarten",'ES Data Entry'!G944=1,"1st Grade",'ES Data Entry'!G944=2,"2nd Grade",'ES Data Entry'!G944=3,"3rd Grade",'ES Data Entry'!G944=4,"4th Grade",'ES Data Entry'!G944=5,"5th Grade")</f>
        <v>Kindergarten</v>
      </c>
      <c r="F943" t="e">
        <f>'ES Data Entry'!#REF!</f>
        <v>#REF!</v>
      </c>
      <c r="G943" t="e" cm="1">
        <f t="array" ref="G943">_xlfn.IFS('ES Data Entry'!L944=2, "Virtual", 'ES Data Entry'!L944=1, "In-person",'ES Data Entry'!L944=3, "Hybrid")</f>
        <v>#N/A</v>
      </c>
      <c r="H943" t="e" cm="1">
        <f t="array" ref="H943">_xlfn.IFS('ES Data Entry'!H944= 1, "American Indian/Alaskan Native", 'ES Data Entry'!H944= 2, "Asian", 'ES Data Entry'!H944= 3, "Native Hawaiian/Pacific Islander", 'ES Data Entry'!H944= 4, "Black/African American",'ES Data Entry'!H944= 5,  "White", 'ES Data Entry'!H944= 6, "Other", 'ES Data Entry'!H944= 7, "Two races or more", 'ES Data Entry'!H944= 8, "Unknown")</f>
        <v>#N/A</v>
      </c>
      <c r="I943" t="e" cm="1">
        <f t="array" ref="I943">_xlfn.IFS('ES Data Entry'!I944=1, "Hispanic/Latino", 'ES Data Entry'!I944=2, "Not Hispanic/Latino", 'ES Data Entry'!I944=3, "Other")</f>
        <v>#N/A</v>
      </c>
      <c r="J943" t="e" cm="1">
        <f t="array" ref="J943">_xlfn.IFS('ES Data Entry'!J944= 1, "Male", 'ES Data Entry'!J944= 2, "Female", 'ES Data Entry'!J944= 3, "Transgender Male", 'ES Data Entry'!J944= 4, "Transgender Female",'ES Data Entry'!J944= 5, "Non-binary", 'ES Data Entry'!J944= 6, "Other", 'ES Data Entry'!J944= 7, "Unknown")</f>
        <v>#N/A</v>
      </c>
      <c r="K943" s="180">
        <f>'ES Data Entry'!K944</f>
        <v>0</v>
      </c>
      <c r="L943" s="291" t="e">
        <f>'ES Data Entry'!#REF!</f>
        <v>#REF!</v>
      </c>
      <c r="M943" t="e">
        <f>'ES Raw Data'!N946</f>
        <v>#DIV/0!</v>
      </c>
      <c r="N943" t="e">
        <f>'ES Raw Data'!O946</f>
        <v>#DIV/0!</v>
      </c>
      <c r="O943" t="e">
        <f>'ES Raw Data'!P946</f>
        <v>#DIV/0!</v>
      </c>
      <c r="P943" t="e">
        <f>'ES Raw Data'!Q946</f>
        <v>#DIV/0!</v>
      </c>
      <c r="Q943" t="e">
        <f>'ES Raw Data'!R946</f>
        <v>#DIV/0!</v>
      </c>
      <c r="R943" t="e">
        <f>'ES Raw Data'!S946</f>
        <v>#DIV/0!</v>
      </c>
      <c r="S943" t="e">
        <f>'ES Raw Data'!T946</f>
        <v>#DIV/0!</v>
      </c>
      <c r="T943" t="e">
        <f>'ES Raw Data'!U946</f>
        <v>#DIV/0!</v>
      </c>
      <c r="U943" t="e">
        <f>'ES Raw Data'!V946</f>
        <v>#DIV/0!</v>
      </c>
      <c r="V943" t="e">
        <f>'ES Raw Data'!W946</f>
        <v>#DIV/0!</v>
      </c>
    </row>
    <row r="944" spans="1:22">
      <c r="A944">
        <f>'ES Data Entry'!D945</f>
        <v>0</v>
      </c>
      <c r="B944">
        <f>'ES Data Entry'!E945</f>
        <v>0</v>
      </c>
      <c r="C944">
        <f>'ES Data Entry'!F945</f>
        <v>0</v>
      </c>
      <c r="D944" s="180" t="e">
        <f>'ES Data Entry'!#REF!</f>
        <v>#REF!</v>
      </c>
      <c r="E944" t="str" cm="1">
        <f t="array" ref="E944">_xlfn.IFS('ES Data Entry'!G945=0,"Kindergarten",'ES Data Entry'!G945=1,"1st Grade",'ES Data Entry'!G945=2,"2nd Grade",'ES Data Entry'!G945=3,"3rd Grade",'ES Data Entry'!G945=4,"4th Grade",'ES Data Entry'!G945=5,"5th Grade")</f>
        <v>Kindergarten</v>
      </c>
      <c r="F944" t="e">
        <f>'ES Data Entry'!#REF!</f>
        <v>#REF!</v>
      </c>
      <c r="G944" t="e" cm="1">
        <f t="array" ref="G944">_xlfn.IFS('ES Data Entry'!L945=2, "Virtual", 'ES Data Entry'!L945=1, "In-person",'ES Data Entry'!L945=3, "Hybrid")</f>
        <v>#N/A</v>
      </c>
      <c r="H944" t="e" cm="1">
        <f t="array" ref="H944">_xlfn.IFS('ES Data Entry'!H945= 1, "American Indian/Alaskan Native", 'ES Data Entry'!H945= 2, "Asian", 'ES Data Entry'!H945= 3, "Native Hawaiian/Pacific Islander", 'ES Data Entry'!H945= 4, "Black/African American",'ES Data Entry'!H945= 5,  "White", 'ES Data Entry'!H945= 6, "Other", 'ES Data Entry'!H945= 7, "Two races or more", 'ES Data Entry'!H945= 8, "Unknown")</f>
        <v>#N/A</v>
      </c>
      <c r="I944" t="e" cm="1">
        <f t="array" ref="I944">_xlfn.IFS('ES Data Entry'!I945=1, "Hispanic/Latino", 'ES Data Entry'!I945=2, "Not Hispanic/Latino", 'ES Data Entry'!I945=3, "Other")</f>
        <v>#N/A</v>
      </c>
      <c r="J944" t="e" cm="1">
        <f t="array" ref="J944">_xlfn.IFS('ES Data Entry'!J945= 1, "Male", 'ES Data Entry'!J945= 2, "Female", 'ES Data Entry'!J945= 3, "Transgender Male", 'ES Data Entry'!J945= 4, "Transgender Female",'ES Data Entry'!J945= 5, "Non-binary", 'ES Data Entry'!J945= 6, "Other", 'ES Data Entry'!J945= 7, "Unknown")</f>
        <v>#N/A</v>
      </c>
      <c r="K944" s="180">
        <f>'ES Data Entry'!K945</f>
        <v>0</v>
      </c>
      <c r="L944" s="291" t="e">
        <f>'ES Data Entry'!#REF!</f>
        <v>#REF!</v>
      </c>
      <c r="M944" t="e">
        <f>'ES Raw Data'!N947</f>
        <v>#DIV/0!</v>
      </c>
      <c r="N944" t="e">
        <f>'ES Raw Data'!O947</f>
        <v>#DIV/0!</v>
      </c>
      <c r="O944" t="e">
        <f>'ES Raw Data'!P947</f>
        <v>#DIV/0!</v>
      </c>
      <c r="P944" t="e">
        <f>'ES Raw Data'!Q947</f>
        <v>#DIV/0!</v>
      </c>
      <c r="Q944" t="e">
        <f>'ES Raw Data'!R947</f>
        <v>#DIV/0!</v>
      </c>
      <c r="R944" t="e">
        <f>'ES Raw Data'!S947</f>
        <v>#DIV/0!</v>
      </c>
      <c r="S944" t="e">
        <f>'ES Raw Data'!T947</f>
        <v>#DIV/0!</v>
      </c>
      <c r="T944" t="e">
        <f>'ES Raw Data'!U947</f>
        <v>#DIV/0!</v>
      </c>
      <c r="U944" t="e">
        <f>'ES Raw Data'!V947</f>
        <v>#DIV/0!</v>
      </c>
      <c r="V944" t="e">
        <f>'ES Raw Data'!W947</f>
        <v>#DIV/0!</v>
      </c>
    </row>
    <row r="945" spans="1:22">
      <c r="A945">
        <f>'ES Data Entry'!D946</f>
        <v>0</v>
      </c>
      <c r="B945">
        <f>'ES Data Entry'!E946</f>
        <v>0</v>
      </c>
      <c r="C945">
        <f>'ES Data Entry'!F946</f>
        <v>0</v>
      </c>
      <c r="D945" s="180" t="e">
        <f>'ES Data Entry'!#REF!</f>
        <v>#REF!</v>
      </c>
      <c r="E945" t="str" cm="1">
        <f t="array" ref="E945">_xlfn.IFS('ES Data Entry'!G946=0,"Kindergarten",'ES Data Entry'!G946=1,"1st Grade",'ES Data Entry'!G946=2,"2nd Grade",'ES Data Entry'!G946=3,"3rd Grade",'ES Data Entry'!G946=4,"4th Grade",'ES Data Entry'!G946=5,"5th Grade")</f>
        <v>Kindergarten</v>
      </c>
      <c r="F945" t="e">
        <f>'ES Data Entry'!#REF!</f>
        <v>#REF!</v>
      </c>
      <c r="G945" t="e" cm="1">
        <f t="array" ref="G945">_xlfn.IFS('ES Data Entry'!L946=2, "Virtual", 'ES Data Entry'!L946=1, "In-person",'ES Data Entry'!L946=3, "Hybrid")</f>
        <v>#N/A</v>
      </c>
      <c r="H945" t="e" cm="1">
        <f t="array" ref="H945">_xlfn.IFS('ES Data Entry'!H946= 1, "American Indian/Alaskan Native", 'ES Data Entry'!H946= 2, "Asian", 'ES Data Entry'!H946= 3, "Native Hawaiian/Pacific Islander", 'ES Data Entry'!H946= 4, "Black/African American",'ES Data Entry'!H946= 5,  "White", 'ES Data Entry'!H946= 6, "Other", 'ES Data Entry'!H946= 7, "Two races or more", 'ES Data Entry'!H946= 8, "Unknown")</f>
        <v>#N/A</v>
      </c>
      <c r="I945" t="e" cm="1">
        <f t="array" ref="I945">_xlfn.IFS('ES Data Entry'!I946=1, "Hispanic/Latino", 'ES Data Entry'!I946=2, "Not Hispanic/Latino", 'ES Data Entry'!I946=3, "Other")</f>
        <v>#N/A</v>
      </c>
      <c r="J945" t="e" cm="1">
        <f t="array" ref="J945">_xlfn.IFS('ES Data Entry'!J946= 1, "Male", 'ES Data Entry'!J946= 2, "Female", 'ES Data Entry'!J946= 3, "Transgender Male", 'ES Data Entry'!J946= 4, "Transgender Female",'ES Data Entry'!J946= 5, "Non-binary", 'ES Data Entry'!J946= 6, "Other", 'ES Data Entry'!J946= 7, "Unknown")</f>
        <v>#N/A</v>
      </c>
      <c r="K945" s="180">
        <f>'ES Data Entry'!K946</f>
        <v>0</v>
      </c>
      <c r="L945" s="291" t="e">
        <f>'ES Data Entry'!#REF!</f>
        <v>#REF!</v>
      </c>
      <c r="M945" t="e">
        <f>'ES Raw Data'!N948</f>
        <v>#DIV/0!</v>
      </c>
      <c r="N945" t="e">
        <f>'ES Raw Data'!O948</f>
        <v>#DIV/0!</v>
      </c>
      <c r="O945" t="e">
        <f>'ES Raw Data'!P948</f>
        <v>#DIV/0!</v>
      </c>
      <c r="P945" t="e">
        <f>'ES Raw Data'!Q948</f>
        <v>#DIV/0!</v>
      </c>
      <c r="Q945" t="e">
        <f>'ES Raw Data'!R948</f>
        <v>#DIV/0!</v>
      </c>
      <c r="R945" t="e">
        <f>'ES Raw Data'!S948</f>
        <v>#DIV/0!</v>
      </c>
      <c r="S945" t="e">
        <f>'ES Raw Data'!T948</f>
        <v>#DIV/0!</v>
      </c>
      <c r="T945" t="e">
        <f>'ES Raw Data'!U948</f>
        <v>#DIV/0!</v>
      </c>
      <c r="U945" t="e">
        <f>'ES Raw Data'!V948</f>
        <v>#DIV/0!</v>
      </c>
      <c r="V945" t="e">
        <f>'ES Raw Data'!W948</f>
        <v>#DIV/0!</v>
      </c>
    </row>
    <row r="946" spans="1:22">
      <c r="A946">
        <f>'ES Data Entry'!D947</f>
        <v>0</v>
      </c>
      <c r="B946">
        <f>'ES Data Entry'!E947</f>
        <v>0</v>
      </c>
      <c r="C946">
        <f>'ES Data Entry'!F947</f>
        <v>0</v>
      </c>
      <c r="D946" s="180" t="e">
        <f>'ES Data Entry'!#REF!</f>
        <v>#REF!</v>
      </c>
      <c r="E946" t="str" cm="1">
        <f t="array" ref="E946">_xlfn.IFS('ES Data Entry'!G947=0,"Kindergarten",'ES Data Entry'!G947=1,"1st Grade",'ES Data Entry'!G947=2,"2nd Grade",'ES Data Entry'!G947=3,"3rd Grade",'ES Data Entry'!G947=4,"4th Grade",'ES Data Entry'!G947=5,"5th Grade")</f>
        <v>Kindergarten</v>
      </c>
      <c r="F946" t="e">
        <f>'ES Data Entry'!#REF!</f>
        <v>#REF!</v>
      </c>
      <c r="G946" t="e" cm="1">
        <f t="array" ref="G946">_xlfn.IFS('ES Data Entry'!L947=2, "Virtual", 'ES Data Entry'!L947=1, "In-person",'ES Data Entry'!L947=3, "Hybrid")</f>
        <v>#N/A</v>
      </c>
      <c r="H946" t="e" cm="1">
        <f t="array" ref="H946">_xlfn.IFS('ES Data Entry'!H947= 1, "American Indian/Alaskan Native", 'ES Data Entry'!H947= 2, "Asian", 'ES Data Entry'!H947= 3, "Native Hawaiian/Pacific Islander", 'ES Data Entry'!H947= 4, "Black/African American",'ES Data Entry'!H947= 5,  "White", 'ES Data Entry'!H947= 6, "Other", 'ES Data Entry'!H947= 7, "Two races or more", 'ES Data Entry'!H947= 8, "Unknown")</f>
        <v>#N/A</v>
      </c>
      <c r="I946" t="e" cm="1">
        <f t="array" ref="I946">_xlfn.IFS('ES Data Entry'!I947=1, "Hispanic/Latino", 'ES Data Entry'!I947=2, "Not Hispanic/Latino", 'ES Data Entry'!I947=3, "Other")</f>
        <v>#N/A</v>
      </c>
      <c r="J946" t="e" cm="1">
        <f t="array" ref="J946">_xlfn.IFS('ES Data Entry'!J947= 1, "Male", 'ES Data Entry'!J947= 2, "Female", 'ES Data Entry'!J947= 3, "Transgender Male", 'ES Data Entry'!J947= 4, "Transgender Female",'ES Data Entry'!J947= 5, "Non-binary", 'ES Data Entry'!J947= 6, "Other", 'ES Data Entry'!J947= 7, "Unknown")</f>
        <v>#N/A</v>
      </c>
      <c r="K946" s="180">
        <f>'ES Data Entry'!K947</f>
        <v>0</v>
      </c>
      <c r="L946" s="291" t="e">
        <f>'ES Data Entry'!#REF!</f>
        <v>#REF!</v>
      </c>
      <c r="M946" t="e">
        <f>'ES Raw Data'!N949</f>
        <v>#DIV/0!</v>
      </c>
      <c r="N946" t="e">
        <f>'ES Raw Data'!O949</f>
        <v>#DIV/0!</v>
      </c>
      <c r="O946" t="e">
        <f>'ES Raw Data'!P949</f>
        <v>#DIV/0!</v>
      </c>
      <c r="P946" t="e">
        <f>'ES Raw Data'!Q949</f>
        <v>#DIV/0!</v>
      </c>
      <c r="Q946" t="e">
        <f>'ES Raw Data'!R949</f>
        <v>#DIV/0!</v>
      </c>
      <c r="R946" t="e">
        <f>'ES Raw Data'!S949</f>
        <v>#DIV/0!</v>
      </c>
      <c r="S946" t="e">
        <f>'ES Raw Data'!T949</f>
        <v>#DIV/0!</v>
      </c>
      <c r="T946" t="e">
        <f>'ES Raw Data'!U949</f>
        <v>#DIV/0!</v>
      </c>
      <c r="U946" t="e">
        <f>'ES Raw Data'!V949</f>
        <v>#DIV/0!</v>
      </c>
      <c r="V946" t="e">
        <f>'ES Raw Data'!W949</f>
        <v>#DIV/0!</v>
      </c>
    </row>
    <row r="947" spans="1:22">
      <c r="A947">
        <f>'ES Data Entry'!D948</f>
        <v>0</v>
      </c>
      <c r="B947">
        <f>'ES Data Entry'!E948</f>
        <v>0</v>
      </c>
      <c r="C947">
        <f>'ES Data Entry'!F948</f>
        <v>0</v>
      </c>
      <c r="D947" s="180" t="e">
        <f>'ES Data Entry'!#REF!</f>
        <v>#REF!</v>
      </c>
      <c r="E947" t="str" cm="1">
        <f t="array" ref="E947">_xlfn.IFS('ES Data Entry'!G948=0,"Kindergarten",'ES Data Entry'!G948=1,"1st Grade",'ES Data Entry'!G948=2,"2nd Grade",'ES Data Entry'!G948=3,"3rd Grade",'ES Data Entry'!G948=4,"4th Grade",'ES Data Entry'!G948=5,"5th Grade")</f>
        <v>Kindergarten</v>
      </c>
      <c r="F947" t="e">
        <f>'ES Data Entry'!#REF!</f>
        <v>#REF!</v>
      </c>
      <c r="G947" t="e" cm="1">
        <f t="array" ref="G947">_xlfn.IFS('ES Data Entry'!L948=2, "Virtual", 'ES Data Entry'!L948=1, "In-person",'ES Data Entry'!L948=3, "Hybrid")</f>
        <v>#N/A</v>
      </c>
      <c r="H947" t="e" cm="1">
        <f t="array" ref="H947">_xlfn.IFS('ES Data Entry'!H948= 1, "American Indian/Alaskan Native", 'ES Data Entry'!H948= 2, "Asian", 'ES Data Entry'!H948= 3, "Native Hawaiian/Pacific Islander", 'ES Data Entry'!H948= 4, "Black/African American",'ES Data Entry'!H948= 5,  "White", 'ES Data Entry'!H948= 6, "Other", 'ES Data Entry'!H948= 7, "Two races or more", 'ES Data Entry'!H948= 8, "Unknown")</f>
        <v>#N/A</v>
      </c>
      <c r="I947" t="e" cm="1">
        <f t="array" ref="I947">_xlfn.IFS('ES Data Entry'!I948=1, "Hispanic/Latino", 'ES Data Entry'!I948=2, "Not Hispanic/Latino", 'ES Data Entry'!I948=3, "Other")</f>
        <v>#N/A</v>
      </c>
      <c r="J947" t="e" cm="1">
        <f t="array" ref="J947">_xlfn.IFS('ES Data Entry'!J948= 1, "Male", 'ES Data Entry'!J948= 2, "Female", 'ES Data Entry'!J948= 3, "Transgender Male", 'ES Data Entry'!J948= 4, "Transgender Female",'ES Data Entry'!J948= 5, "Non-binary", 'ES Data Entry'!J948= 6, "Other", 'ES Data Entry'!J948= 7, "Unknown")</f>
        <v>#N/A</v>
      </c>
      <c r="K947" s="180">
        <f>'ES Data Entry'!K948</f>
        <v>0</v>
      </c>
      <c r="L947" s="291" t="e">
        <f>'ES Data Entry'!#REF!</f>
        <v>#REF!</v>
      </c>
      <c r="M947" t="e">
        <f>'ES Raw Data'!N950</f>
        <v>#DIV/0!</v>
      </c>
      <c r="N947" t="e">
        <f>'ES Raw Data'!O950</f>
        <v>#DIV/0!</v>
      </c>
      <c r="O947" t="e">
        <f>'ES Raw Data'!P950</f>
        <v>#DIV/0!</v>
      </c>
      <c r="P947" t="e">
        <f>'ES Raw Data'!Q950</f>
        <v>#DIV/0!</v>
      </c>
      <c r="Q947" t="e">
        <f>'ES Raw Data'!R950</f>
        <v>#DIV/0!</v>
      </c>
      <c r="R947" t="e">
        <f>'ES Raw Data'!S950</f>
        <v>#DIV/0!</v>
      </c>
      <c r="S947" t="e">
        <f>'ES Raw Data'!T950</f>
        <v>#DIV/0!</v>
      </c>
      <c r="T947" t="e">
        <f>'ES Raw Data'!U950</f>
        <v>#DIV/0!</v>
      </c>
      <c r="U947" t="e">
        <f>'ES Raw Data'!V950</f>
        <v>#DIV/0!</v>
      </c>
      <c r="V947" t="e">
        <f>'ES Raw Data'!W950</f>
        <v>#DIV/0!</v>
      </c>
    </row>
    <row r="948" spans="1:22">
      <c r="A948">
        <f>'ES Data Entry'!D949</f>
        <v>0</v>
      </c>
      <c r="B948">
        <f>'ES Data Entry'!E949</f>
        <v>0</v>
      </c>
      <c r="C948">
        <f>'ES Data Entry'!F949</f>
        <v>0</v>
      </c>
      <c r="D948" s="180" t="e">
        <f>'ES Data Entry'!#REF!</f>
        <v>#REF!</v>
      </c>
      <c r="E948" t="str" cm="1">
        <f t="array" ref="E948">_xlfn.IFS('ES Data Entry'!G949=0,"Kindergarten",'ES Data Entry'!G949=1,"1st Grade",'ES Data Entry'!G949=2,"2nd Grade",'ES Data Entry'!G949=3,"3rd Grade",'ES Data Entry'!G949=4,"4th Grade",'ES Data Entry'!G949=5,"5th Grade")</f>
        <v>Kindergarten</v>
      </c>
      <c r="F948" t="e">
        <f>'ES Data Entry'!#REF!</f>
        <v>#REF!</v>
      </c>
      <c r="G948" t="e" cm="1">
        <f t="array" ref="G948">_xlfn.IFS('ES Data Entry'!L949=2, "Virtual", 'ES Data Entry'!L949=1, "In-person",'ES Data Entry'!L949=3, "Hybrid")</f>
        <v>#N/A</v>
      </c>
      <c r="H948" t="e" cm="1">
        <f t="array" ref="H948">_xlfn.IFS('ES Data Entry'!H949= 1, "American Indian/Alaskan Native", 'ES Data Entry'!H949= 2, "Asian", 'ES Data Entry'!H949= 3, "Native Hawaiian/Pacific Islander", 'ES Data Entry'!H949= 4, "Black/African American",'ES Data Entry'!H949= 5,  "White", 'ES Data Entry'!H949= 6, "Other", 'ES Data Entry'!H949= 7, "Two races or more", 'ES Data Entry'!H949= 8, "Unknown")</f>
        <v>#N/A</v>
      </c>
      <c r="I948" t="e" cm="1">
        <f t="array" ref="I948">_xlfn.IFS('ES Data Entry'!I949=1, "Hispanic/Latino", 'ES Data Entry'!I949=2, "Not Hispanic/Latino", 'ES Data Entry'!I949=3, "Other")</f>
        <v>#N/A</v>
      </c>
      <c r="J948" t="e" cm="1">
        <f t="array" ref="J948">_xlfn.IFS('ES Data Entry'!J949= 1, "Male", 'ES Data Entry'!J949= 2, "Female", 'ES Data Entry'!J949= 3, "Transgender Male", 'ES Data Entry'!J949= 4, "Transgender Female",'ES Data Entry'!J949= 5, "Non-binary", 'ES Data Entry'!J949= 6, "Other", 'ES Data Entry'!J949= 7, "Unknown")</f>
        <v>#N/A</v>
      </c>
      <c r="K948" s="180">
        <f>'ES Data Entry'!K949</f>
        <v>0</v>
      </c>
      <c r="L948" s="291" t="e">
        <f>'ES Data Entry'!#REF!</f>
        <v>#REF!</v>
      </c>
      <c r="M948" t="e">
        <f>'ES Raw Data'!N951</f>
        <v>#DIV/0!</v>
      </c>
      <c r="N948" t="e">
        <f>'ES Raw Data'!O951</f>
        <v>#DIV/0!</v>
      </c>
      <c r="O948" t="e">
        <f>'ES Raw Data'!P951</f>
        <v>#DIV/0!</v>
      </c>
      <c r="P948" t="e">
        <f>'ES Raw Data'!Q951</f>
        <v>#DIV/0!</v>
      </c>
      <c r="Q948" t="e">
        <f>'ES Raw Data'!R951</f>
        <v>#DIV/0!</v>
      </c>
      <c r="R948" t="e">
        <f>'ES Raw Data'!S951</f>
        <v>#DIV/0!</v>
      </c>
      <c r="S948" t="e">
        <f>'ES Raw Data'!T951</f>
        <v>#DIV/0!</v>
      </c>
      <c r="T948" t="e">
        <f>'ES Raw Data'!U951</f>
        <v>#DIV/0!</v>
      </c>
      <c r="U948" t="e">
        <f>'ES Raw Data'!V951</f>
        <v>#DIV/0!</v>
      </c>
      <c r="V948" t="e">
        <f>'ES Raw Data'!W951</f>
        <v>#DIV/0!</v>
      </c>
    </row>
    <row r="949" spans="1:22">
      <c r="A949">
        <f>'ES Data Entry'!D950</f>
        <v>0</v>
      </c>
      <c r="B949">
        <f>'ES Data Entry'!E950</f>
        <v>0</v>
      </c>
      <c r="C949">
        <f>'ES Data Entry'!F950</f>
        <v>0</v>
      </c>
      <c r="D949" s="180" t="e">
        <f>'ES Data Entry'!#REF!</f>
        <v>#REF!</v>
      </c>
      <c r="E949" t="str" cm="1">
        <f t="array" ref="E949">_xlfn.IFS('ES Data Entry'!G950=0,"Kindergarten",'ES Data Entry'!G950=1,"1st Grade",'ES Data Entry'!G950=2,"2nd Grade",'ES Data Entry'!G950=3,"3rd Grade",'ES Data Entry'!G950=4,"4th Grade",'ES Data Entry'!G950=5,"5th Grade")</f>
        <v>Kindergarten</v>
      </c>
      <c r="F949" t="e">
        <f>'ES Data Entry'!#REF!</f>
        <v>#REF!</v>
      </c>
      <c r="G949" t="e" cm="1">
        <f t="array" ref="G949">_xlfn.IFS('ES Data Entry'!L950=2, "Virtual", 'ES Data Entry'!L950=1, "In-person",'ES Data Entry'!L950=3, "Hybrid")</f>
        <v>#N/A</v>
      </c>
      <c r="H949" t="e" cm="1">
        <f t="array" ref="H949">_xlfn.IFS('ES Data Entry'!H950= 1, "American Indian/Alaskan Native", 'ES Data Entry'!H950= 2, "Asian", 'ES Data Entry'!H950= 3, "Native Hawaiian/Pacific Islander", 'ES Data Entry'!H950= 4, "Black/African American",'ES Data Entry'!H950= 5,  "White", 'ES Data Entry'!H950= 6, "Other", 'ES Data Entry'!H950= 7, "Two races or more", 'ES Data Entry'!H950= 8, "Unknown")</f>
        <v>#N/A</v>
      </c>
      <c r="I949" t="e" cm="1">
        <f t="array" ref="I949">_xlfn.IFS('ES Data Entry'!I950=1, "Hispanic/Latino", 'ES Data Entry'!I950=2, "Not Hispanic/Latino", 'ES Data Entry'!I950=3, "Other")</f>
        <v>#N/A</v>
      </c>
      <c r="J949" t="e" cm="1">
        <f t="array" ref="J949">_xlfn.IFS('ES Data Entry'!J950= 1, "Male", 'ES Data Entry'!J950= 2, "Female", 'ES Data Entry'!J950= 3, "Transgender Male", 'ES Data Entry'!J950= 4, "Transgender Female",'ES Data Entry'!J950= 5, "Non-binary", 'ES Data Entry'!J950= 6, "Other", 'ES Data Entry'!J950= 7, "Unknown")</f>
        <v>#N/A</v>
      </c>
      <c r="K949" s="180">
        <f>'ES Data Entry'!K950</f>
        <v>0</v>
      </c>
      <c r="L949" s="291" t="e">
        <f>'ES Data Entry'!#REF!</f>
        <v>#REF!</v>
      </c>
      <c r="M949" t="e">
        <f>'ES Raw Data'!N952</f>
        <v>#DIV/0!</v>
      </c>
      <c r="N949" t="e">
        <f>'ES Raw Data'!O952</f>
        <v>#DIV/0!</v>
      </c>
      <c r="O949" t="e">
        <f>'ES Raw Data'!P952</f>
        <v>#DIV/0!</v>
      </c>
      <c r="P949" t="e">
        <f>'ES Raw Data'!Q952</f>
        <v>#DIV/0!</v>
      </c>
      <c r="Q949" t="e">
        <f>'ES Raw Data'!R952</f>
        <v>#DIV/0!</v>
      </c>
      <c r="R949" t="e">
        <f>'ES Raw Data'!S952</f>
        <v>#DIV/0!</v>
      </c>
      <c r="S949" t="e">
        <f>'ES Raw Data'!T952</f>
        <v>#DIV/0!</v>
      </c>
      <c r="T949" t="e">
        <f>'ES Raw Data'!U952</f>
        <v>#DIV/0!</v>
      </c>
      <c r="U949" t="e">
        <f>'ES Raw Data'!V952</f>
        <v>#DIV/0!</v>
      </c>
      <c r="V949" t="e">
        <f>'ES Raw Data'!W952</f>
        <v>#DIV/0!</v>
      </c>
    </row>
    <row r="950" spans="1:22">
      <c r="A950">
        <f>'ES Data Entry'!D951</f>
        <v>0</v>
      </c>
      <c r="B950">
        <f>'ES Data Entry'!E951</f>
        <v>0</v>
      </c>
      <c r="C950">
        <f>'ES Data Entry'!F951</f>
        <v>0</v>
      </c>
      <c r="D950" s="180" t="e">
        <f>'ES Data Entry'!#REF!</f>
        <v>#REF!</v>
      </c>
      <c r="E950" t="str" cm="1">
        <f t="array" ref="E950">_xlfn.IFS('ES Data Entry'!G951=0,"Kindergarten",'ES Data Entry'!G951=1,"1st Grade",'ES Data Entry'!G951=2,"2nd Grade",'ES Data Entry'!G951=3,"3rd Grade",'ES Data Entry'!G951=4,"4th Grade",'ES Data Entry'!G951=5,"5th Grade")</f>
        <v>Kindergarten</v>
      </c>
      <c r="F950" t="e">
        <f>'ES Data Entry'!#REF!</f>
        <v>#REF!</v>
      </c>
      <c r="G950" t="e" cm="1">
        <f t="array" ref="G950">_xlfn.IFS('ES Data Entry'!L951=2, "Virtual", 'ES Data Entry'!L951=1, "In-person",'ES Data Entry'!L951=3, "Hybrid")</f>
        <v>#N/A</v>
      </c>
      <c r="H950" t="e" cm="1">
        <f t="array" ref="H950">_xlfn.IFS('ES Data Entry'!H951= 1, "American Indian/Alaskan Native", 'ES Data Entry'!H951= 2, "Asian", 'ES Data Entry'!H951= 3, "Native Hawaiian/Pacific Islander", 'ES Data Entry'!H951= 4, "Black/African American",'ES Data Entry'!H951= 5,  "White", 'ES Data Entry'!H951= 6, "Other", 'ES Data Entry'!H951= 7, "Two races or more", 'ES Data Entry'!H951= 8, "Unknown")</f>
        <v>#N/A</v>
      </c>
      <c r="I950" t="e" cm="1">
        <f t="array" ref="I950">_xlfn.IFS('ES Data Entry'!I951=1, "Hispanic/Latino", 'ES Data Entry'!I951=2, "Not Hispanic/Latino", 'ES Data Entry'!I951=3, "Other")</f>
        <v>#N/A</v>
      </c>
      <c r="J950" t="e" cm="1">
        <f t="array" ref="J950">_xlfn.IFS('ES Data Entry'!J951= 1, "Male", 'ES Data Entry'!J951= 2, "Female", 'ES Data Entry'!J951= 3, "Transgender Male", 'ES Data Entry'!J951= 4, "Transgender Female",'ES Data Entry'!J951= 5, "Non-binary", 'ES Data Entry'!J951= 6, "Other", 'ES Data Entry'!J951= 7, "Unknown")</f>
        <v>#N/A</v>
      </c>
      <c r="K950" s="180">
        <f>'ES Data Entry'!K951</f>
        <v>0</v>
      </c>
      <c r="L950" s="291" t="e">
        <f>'ES Data Entry'!#REF!</f>
        <v>#REF!</v>
      </c>
      <c r="M950" t="e">
        <f>'ES Raw Data'!N953</f>
        <v>#DIV/0!</v>
      </c>
      <c r="N950" t="e">
        <f>'ES Raw Data'!O953</f>
        <v>#DIV/0!</v>
      </c>
      <c r="O950" t="e">
        <f>'ES Raw Data'!P953</f>
        <v>#DIV/0!</v>
      </c>
      <c r="P950" t="e">
        <f>'ES Raw Data'!Q953</f>
        <v>#DIV/0!</v>
      </c>
      <c r="Q950" t="e">
        <f>'ES Raw Data'!R953</f>
        <v>#DIV/0!</v>
      </c>
      <c r="R950" t="e">
        <f>'ES Raw Data'!S953</f>
        <v>#DIV/0!</v>
      </c>
      <c r="S950" t="e">
        <f>'ES Raw Data'!T953</f>
        <v>#DIV/0!</v>
      </c>
      <c r="T950" t="e">
        <f>'ES Raw Data'!U953</f>
        <v>#DIV/0!</v>
      </c>
      <c r="U950" t="e">
        <f>'ES Raw Data'!V953</f>
        <v>#DIV/0!</v>
      </c>
      <c r="V950" t="e">
        <f>'ES Raw Data'!W953</f>
        <v>#DIV/0!</v>
      </c>
    </row>
    <row r="951" spans="1:22">
      <c r="A951">
        <f>'ES Data Entry'!D952</f>
        <v>0</v>
      </c>
      <c r="B951">
        <f>'ES Data Entry'!E952</f>
        <v>0</v>
      </c>
      <c r="C951">
        <f>'ES Data Entry'!F952</f>
        <v>0</v>
      </c>
      <c r="D951" s="180" t="e">
        <f>'ES Data Entry'!#REF!</f>
        <v>#REF!</v>
      </c>
      <c r="E951" t="str" cm="1">
        <f t="array" ref="E951">_xlfn.IFS('ES Data Entry'!G952=0,"Kindergarten",'ES Data Entry'!G952=1,"1st Grade",'ES Data Entry'!G952=2,"2nd Grade",'ES Data Entry'!G952=3,"3rd Grade",'ES Data Entry'!G952=4,"4th Grade",'ES Data Entry'!G952=5,"5th Grade")</f>
        <v>Kindergarten</v>
      </c>
      <c r="F951" t="e">
        <f>'ES Data Entry'!#REF!</f>
        <v>#REF!</v>
      </c>
      <c r="G951" t="e" cm="1">
        <f t="array" ref="G951">_xlfn.IFS('ES Data Entry'!L952=2, "Virtual", 'ES Data Entry'!L952=1, "In-person",'ES Data Entry'!L952=3, "Hybrid")</f>
        <v>#N/A</v>
      </c>
      <c r="H951" t="e" cm="1">
        <f t="array" ref="H951">_xlfn.IFS('ES Data Entry'!H952= 1, "American Indian/Alaskan Native", 'ES Data Entry'!H952= 2, "Asian", 'ES Data Entry'!H952= 3, "Native Hawaiian/Pacific Islander", 'ES Data Entry'!H952= 4, "Black/African American",'ES Data Entry'!H952= 5,  "White", 'ES Data Entry'!H952= 6, "Other", 'ES Data Entry'!H952= 7, "Two races or more", 'ES Data Entry'!H952= 8, "Unknown")</f>
        <v>#N/A</v>
      </c>
      <c r="I951" t="e" cm="1">
        <f t="array" ref="I951">_xlfn.IFS('ES Data Entry'!I952=1, "Hispanic/Latino", 'ES Data Entry'!I952=2, "Not Hispanic/Latino", 'ES Data Entry'!I952=3, "Other")</f>
        <v>#N/A</v>
      </c>
      <c r="J951" t="e" cm="1">
        <f t="array" ref="J951">_xlfn.IFS('ES Data Entry'!J952= 1, "Male", 'ES Data Entry'!J952= 2, "Female", 'ES Data Entry'!J952= 3, "Transgender Male", 'ES Data Entry'!J952= 4, "Transgender Female",'ES Data Entry'!J952= 5, "Non-binary", 'ES Data Entry'!J952= 6, "Other", 'ES Data Entry'!J952= 7, "Unknown")</f>
        <v>#N/A</v>
      </c>
      <c r="K951" s="180">
        <f>'ES Data Entry'!K952</f>
        <v>0</v>
      </c>
      <c r="L951" s="291" t="e">
        <f>'ES Data Entry'!#REF!</f>
        <v>#REF!</v>
      </c>
      <c r="M951" t="e">
        <f>'ES Raw Data'!N954</f>
        <v>#DIV/0!</v>
      </c>
      <c r="N951" t="e">
        <f>'ES Raw Data'!O954</f>
        <v>#DIV/0!</v>
      </c>
      <c r="O951" t="e">
        <f>'ES Raw Data'!P954</f>
        <v>#DIV/0!</v>
      </c>
      <c r="P951" t="e">
        <f>'ES Raw Data'!Q954</f>
        <v>#DIV/0!</v>
      </c>
      <c r="Q951" t="e">
        <f>'ES Raw Data'!R954</f>
        <v>#DIV/0!</v>
      </c>
      <c r="R951" t="e">
        <f>'ES Raw Data'!S954</f>
        <v>#DIV/0!</v>
      </c>
      <c r="S951" t="e">
        <f>'ES Raw Data'!T954</f>
        <v>#DIV/0!</v>
      </c>
      <c r="T951" t="e">
        <f>'ES Raw Data'!U954</f>
        <v>#DIV/0!</v>
      </c>
      <c r="U951" t="e">
        <f>'ES Raw Data'!V954</f>
        <v>#DIV/0!</v>
      </c>
      <c r="V951" t="e">
        <f>'ES Raw Data'!W954</f>
        <v>#DIV/0!</v>
      </c>
    </row>
    <row r="952" spans="1:22">
      <c r="A952">
        <f>'ES Data Entry'!D953</f>
        <v>0</v>
      </c>
      <c r="B952">
        <f>'ES Data Entry'!E953</f>
        <v>0</v>
      </c>
      <c r="C952">
        <f>'ES Data Entry'!F953</f>
        <v>0</v>
      </c>
      <c r="D952" s="180" t="e">
        <f>'ES Data Entry'!#REF!</f>
        <v>#REF!</v>
      </c>
      <c r="E952" t="str" cm="1">
        <f t="array" ref="E952">_xlfn.IFS('ES Data Entry'!G953=0,"Kindergarten",'ES Data Entry'!G953=1,"1st Grade",'ES Data Entry'!G953=2,"2nd Grade",'ES Data Entry'!G953=3,"3rd Grade",'ES Data Entry'!G953=4,"4th Grade",'ES Data Entry'!G953=5,"5th Grade")</f>
        <v>Kindergarten</v>
      </c>
      <c r="F952" t="e">
        <f>'ES Data Entry'!#REF!</f>
        <v>#REF!</v>
      </c>
      <c r="G952" t="e" cm="1">
        <f t="array" ref="G952">_xlfn.IFS('ES Data Entry'!L953=2, "Virtual", 'ES Data Entry'!L953=1, "In-person",'ES Data Entry'!L953=3, "Hybrid")</f>
        <v>#N/A</v>
      </c>
      <c r="H952" t="e" cm="1">
        <f t="array" ref="H952">_xlfn.IFS('ES Data Entry'!H953= 1, "American Indian/Alaskan Native", 'ES Data Entry'!H953= 2, "Asian", 'ES Data Entry'!H953= 3, "Native Hawaiian/Pacific Islander", 'ES Data Entry'!H953= 4, "Black/African American",'ES Data Entry'!H953= 5,  "White", 'ES Data Entry'!H953= 6, "Other", 'ES Data Entry'!H953= 7, "Two races or more", 'ES Data Entry'!H953= 8, "Unknown")</f>
        <v>#N/A</v>
      </c>
      <c r="I952" t="e" cm="1">
        <f t="array" ref="I952">_xlfn.IFS('ES Data Entry'!I953=1, "Hispanic/Latino", 'ES Data Entry'!I953=2, "Not Hispanic/Latino", 'ES Data Entry'!I953=3, "Other")</f>
        <v>#N/A</v>
      </c>
      <c r="J952" t="e" cm="1">
        <f t="array" ref="J952">_xlfn.IFS('ES Data Entry'!J953= 1, "Male", 'ES Data Entry'!J953= 2, "Female", 'ES Data Entry'!J953= 3, "Transgender Male", 'ES Data Entry'!J953= 4, "Transgender Female",'ES Data Entry'!J953= 5, "Non-binary", 'ES Data Entry'!J953= 6, "Other", 'ES Data Entry'!J953= 7, "Unknown")</f>
        <v>#N/A</v>
      </c>
      <c r="K952" s="180">
        <f>'ES Data Entry'!K953</f>
        <v>0</v>
      </c>
      <c r="L952" s="291" t="e">
        <f>'ES Data Entry'!#REF!</f>
        <v>#REF!</v>
      </c>
      <c r="M952" t="e">
        <f>'ES Raw Data'!N955</f>
        <v>#DIV/0!</v>
      </c>
      <c r="N952" t="e">
        <f>'ES Raw Data'!O955</f>
        <v>#DIV/0!</v>
      </c>
      <c r="O952" t="e">
        <f>'ES Raw Data'!P955</f>
        <v>#DIV/0!</v>
      </c>
      <c r="P952" t="e">
        <f>'ES Raw Data'!Q955</f>
        <v>#DIV/0!</v>
      </c>
      <c r="Q952" t="e">
        <f>'ES Raw Data'!R955</f>
        <v>#DIV/0!</v>
      </c>
      <c r="R952" t="e">
        <f>'ES Raw Data'!S955</f>
        <v>#DIV/0!</v>
      </c>
      <c r="S952" t="e">
        <f>'ES Raw Data'!T955</f>
        <v>#DIV/0!</v>
      </c>
      <c r="T952" t="e">
        <f>'ES Raw Data'!U955</f>
        <v>#DIV/0!</v>
      </c>
      <c r="U952" t="e">
        <f>'ES Raw Data'!V955</f>
        <v>#DIV/0!</v>
      </c>
      <c r="V952" t="e">
        <f>'ES Raw Data'!W955</f>
        <v>#DIV/0!</v>
      </c>
    </row>
    <row r="953" spans="1:22">
      <c r="A953">
        <f>'ES Data Entry'!D954</f>
        <v>0</v>
      </c>
      <c r="B953">
        <f>'ES Data Entry'!E954</f>
        <v>0</v>
      </c>
      <c r="C953">
        <f>'ES Data Entry'!F954</f>
        <v>0</v>
      </c>
      <c r="D953" s="180" t="e">
        <f>'ES Data Entry'!#REF!</f>
        <v>#REF!</v>
      </c>
      <c r="E953" t="str" cm="1">
        <f t="array" ref="E953">_xlfn.IFS('ES Data Entry'!G954=0,"Kindergarten",'ES Data Entry'!G954=1,"1st Grade",'ES Data Entry'!G954=2,"2nd Grade",'ES Data Entry'!G954=3,"3rd Grade",'ES Data Entry'!G954=4,"4th Grade",'ES Data Entry'!G954=5,"5th Grade")</f>
        <v>Kindergarten</v>
      </c>
      <c r="F953" t="e">
        <f>'ES Data Entry'!#REF!</f>
        <v>#REF!</v>
      </c>
      <c r="G953" t="e" cm="1">
        <f t="array" ref="G953">_xlfn.IFS('ES Data Entry'!L954=2, "Virtual", 'ES Data Entry'!L954=1, "In-person",'ES Data Entry'!L954=3, "Hybrid")</f>
        <v>#N/A</v>
      </c>
      <c r="H953" t="e" cm="1">
        <f t="array" ref="H953">_xlfn.IFS('ES Data Entry'!H954= 1, "American Indian/Alaskan Native", 'ES Data Entry'!H954= 2, "Asian", 'ES Data Entry'!H954= 3, "Native Hawaiian/Pacific Islander", 'ES Data Entry'!H954= 4, "Black/African American",'ES Data Entry'!H954= 5,  "White", 'ES Data Entry'!H954= 6, "Other", 'ES Data Entry'!H954= 7, "Two races or more", 'ES Data Entry'!H954= 8, "Unknown")</f>
        <v>#N/A</v>
      </c>
      <c r="I953" t="e" cm="1">
        <f t="array" ref="I953">_xlfn.IFS('ES Data Entry'!I954=1, "Hispanic/Latino", 'ES Data Entry'!I954=2, "Not Hispanic/Latino", 'ES Data Entry'!I954=3, "Other")</f>
        <v>#N/A</v>
      </c>
      <c r="J953" t="e" cm="1">
        <f t="array" ref="J953">_xlfn.IFS('ES Data Entry'!J954= 1, "Male", 'ES Data Entry'!J954= 2, "Female", 'ES Data Entry'!J954= 3, "Transgender Male", 'ES Data Entry'!J954= 4, "Transgender Female",'ES Data Entry'!J954= 5, "Non-binary", 'ES Data Entry'!J954= 6, "Other", 'ES Data Entry'!J954= 7, "Unknown")</f>
        <v>#N/A</v>
      </c>
      <c r="K953" s="180">
        <f>'ES Data Entry'!K954</f>
        <v>0</v>
      </c>
      <c r="L953" s="291" t="e">
        <f>'ES Data Entry'!#REF!</f>
        <v>#REF!</v>
      </c>
      <c r="M953" t="e">
        <f>'ES Raw Data'!N956</f>
        <v>#DIV/0!</v>
      </c>
      <c r="N953" t="e">
        <f>'ES Raw Data'!O956</f>
        <v>#DIV/0!</v>
      </c>
      <c r="O953" t="e">
        <f>'ES Raw Data'!P956</f>
        <v>#DIV/0!</v>
      </c>
      <c r="P953" t="e">
        <f>'ES Raw Data'!Q956</f>
        <v>#DIV/0!</v>
      </c>
      <c r="Q953" t="e">
        <f>'ES Raw Data'!R956</f>
        <v>#DIV/0!</v>
      </c>
      <c r="R953" t="e">
        <f>'ES Raw Data'!S956</f>
        <v>#DIV/0!</v>
      </c>
      <c r="S953" t="e">
        <f>'ES Raw Data'!T956</f>
        <v>#DIV/0!</v>
      </c>
      <c r="T953" t="e">
        <f>'ES Raw Data'!U956</f>
        <v>#DIV/0!</v>
      </c>
      <c r="U953" t="e">
        <f>'ES Raw Data'!V956</f>
        <v>#DIV/0!</v>
      </c>
      <c r="V953" t="e">
        <f>'ES Raw Data'!W956</f>
        <v>#DIV/0!</v>
      </c>
    </row>
    <row r="954" spans="1:22">
      <c r="A954">
        <f>'ES Data Entry'!D955</f>
        <v>0</v>
      </c>
      <c r="B954">
        <f>'ES Data Entry'!E955</f>
        <v>0</v>
      </c>
      <c r="C954">
        <f>'ES Data Entry'!F955</f>
        <v>0</v>
      </c>
      <c r="D954" s="180" t="e">
        <f>'ES Data Entry'!#REF!</f>
        <v>#REF!</v>
      </c>
      <c r="E954" t="str" cm="1">
        <f t="array" ref="E954">_xlfn.IFS('ES Data Entry'!G955=0,"Kindergarten",'ES Data Entry'!G955=1,"1st Grade",'ES Data Entry'!G955=2,"2nd Grade",'ES Data Entry'!G955=3,"3rd Grade",'ES Data Entry'!G955=4,"4th Grade",'ES Data Entry'!G955=5,"5th Grade")</f>
        <v>Kindergarten</v>
      </c>
      <c r="F954" t="e">
        <f>'ES Data Entry'!#REF!</f>
        <v>#REF!</v>
      </c>
      <c r="G954" t="e" cm="1">
        <f t="array" ref="G954">_xlfn.IFS('ES Data Entry'!L955=2, "Virtual", 'ES Data Entry'!L955=1, "In-person",'ES Data Entry'!L955=3, "Hybrid")</f>
        <v>#N/A</v>
      </c>
      <c r="H954" t="e" cm="1">
        <f t="array" ref="H954">_xlfn.IFS('ES Data Entry'!H955= 1, "American Indian/Alaskan Native", 'ES Data Entry'!H955= 2, "Asian", 'ES Data Entry'!H955= 3, "Native Hawaiian/Pacific Islander", 'ES Data Entry'!H955= 4, "Black/African American",'ES Data Entry'!H955= 5,  "White", 'ES Data Entry'!H955= 6, "Other", 'ES Data Entry'!H955= 7, "Two races or more", 'ES Data Entry'!H955= 8, "Unknown")</f>
        <v>#N/A</v>
      </c>
      <c r="I954" t="e" cm="1">
        <f t="array" ref="I954">_xlfn.IFS('ES Data Entry'!I955=1, "Hispanic/Latino", 'ES Data Entry'!I955=2, "Not Hispanic/Latino", 'ES Data Entry'!I955=3, "Other")</f>
        <v>#N/A</v>
      </c>
      <c r="J954" t="e" cm="1">
        <f t="array" ref="J954">_xlfn.IFS('ES Data Entry'!J955= 1, "Male", 'ES Data Entry'!J955= 2, "Female", 'ES Data Entry'!J955= 3, "Transgender Male", 'ES Data Entry'!J955= 4, "Transgender Female",'ES Data Entry'!J955= 5, "Non-binary", 'ES Data Entry'!J955= 6, "Other", 'ES Data Entry'!J955= 7, "Unknown")</f>
        <v>#N/A</v>
      </c>
      <c r="K954" s="180">
        <f>'ES Data Entry'!K955</f>
        <v>0</v>
      </c>
      <c r="L954" s="291" t="e">
        <f>'ES Data Entry'!#REF!</f>
        <v>#REF!</v>
      </c>
      <c r="M954" t="e">
        <f>'ES Raw Data'!N957</f>
        <v>#DIV/0!</v>
      </c>
      <c r="N954" t="e">
        <f>'ES Raw Data'!O957</f>
        <v>#DIV/0!</v>
      </c>
      <c r="O954" t="e">
        <f>'ES Raw Data'!P957</f>
        <v>#DIV/0!</v>
      </c>
      <c r="P954" t="e">
        <f>'ES Raw Data'!Q957</f>
        <v>#DIV/0!</v>
      </c>
      <c r="Q954" t="e">
        <f>'ES Raw Data'!R957</f>
        <v>#DIV/0!</v>
      </c>
      <c r="R954" t="e">
        <f>'ES Raw Data'!S957</f>
        <v>#DIV/0!</v>
      </c>
      <c r="S954" t="e">
        <f>'ES Raw Data'!T957</f>
        <v>#DIV/0!</v>
      </c>
      <c r="T954" t="e">
        <f>'ES Raw Data'!U957</f>
        <v>#DIV/0!</v>
      </c>
      <c r="U954" t="e">
        <f>'ES Raw Data'!V957</f>
        <v>#DIV/0!</v>
      </c>
      <c r="V954" t="e">
        <f>'ES Raw Data'!W957</f>
        <v>#DIV/0!</v>
      </c>
    </row>
    <row r="955" spans="1:22">
      <c r="A955">
        <f>'ES Data Entry'!D956</f>
        <v>0</v>
      </c>
      <c r="B955">
        <f>'ES Data Entry'!E956</f>
        <v>0</v>
      </c>
      <c r="C955">
        <f>'ES Data Entry'!F956</f>
        <v>0</v>
      </c>
      <c r="D955" s="180" t="e">
        <f>'ES Data Entry'!#REF!</f>
        <v>#REF!</v>
      </c>
      <c r="E955" t="str" cm="1">
        <f t="array" ref="E955">_xlfn.IFS('ES Data Entry'!G956=0,"Kindergarten",'ES Data Entry'!G956=1,"1st Grade",'ES Data Entry'!G956=2,"2nd Grade",'ES Data Entry'!G956=3,"3rd Grade",'ES Data Entry'!G956=4,"4th Grade",'ES Data Entry'!G956=5,"5th Grade")</f>
        <v>Kindergarten</v>
      </c>
      <c r="F955" t="e">
        <f>'ES Data Entry'!#REF!</f>
        <v>#REF!</v>
      </c>
      <c r="G955" t="e" cm="1">
        <f t="array" ref="G955">_xlfn.IFS('ES Data Entry'!L956=2, "Virtual", 'ES Data Entry'!L956=1, "In-person",'ES Data Entry'!L956=3, "Hybrid")</f>
        <v>#N/A</v>
      </c>
      <c r="H955" t="e" cm="1">
        <f t="array" ref="H955">_xlfn.IFS('ES Data Entry'!H956= 1, "American Indian/Alaskan Native", 'ES Data Entry'!H956= 2, "Asian", 'ES Data Entry'!H956= 3, "Native Hawaiian/Pacific Islander", 'ES Data Entry'!H956= 4, "Black/African American",'ES Data Entry'!H956= 5,  "White", 'ES Data Entry'!H956= 6, "Other", 'ES Data Entry'!H956= 7, "Two races or more", 'ES Data Entry'!H956= 8, "Unknown")</f>
        <v>#N/A</v>
      </c>
      <c r="I955" t="e" cm="1">
        <f t="array" ref="I955">_xlfn.IFS('ES Data Entry'!I956=1, "Hispanic/Latino", 'ES Data Entry'!I956=2, "Not Hispanic/Latino", 'ES Data Entry'!I956=3, "Other")</f>
        <v>#N/A</v>
      </c>
      <c r="J955" t="e" cm="1">
        <f t="array" ref="J955">_xlfn.IFS('ES Data Entry'!J956= 1, "Male", 'ES Data Entry'!J956= 2, "Female", 'ES Data Entry'!J956= 3, "Transgender Male", 'ES Data Entry'!J956= 4, "Transgender Female",'ES Data Entry'!J956= 5, "Non-binary", 'ES Data Entry'!J956= 6, "Other", 'ES Data Entry'!J956= 7, "Unknown")</f>
        <v>#N/A</v>
      </c>
      <c r="K955" s="180">
        <f>'ES Data Entry'!K956</f>
        <v>0</v>
      </c>
      <c r="L955" s="291" t="e">
        <f>'ES Data Entry'!#REF!</f>
        <v>#REF!</v>
      </c>
      <c r="M955" t="e">
        <f>'ES Raw Data'!N958</f>
        <v>#DIV/0!</v>
      </c>
      <c r="N955" t="e">
        <f>'ES Raw Data'!O958</f>
        <v>#DIV/0!</v>
      </c>
      <c r="O955" t="e">
        <f>'ES Raw Data'!P958</f>
        <v>#DIV/0!</v>
      </c>
      <c r="P955" t="e">
        <f>'ES Raw Data'!Q958</f>
        <v>#DIV/0!</v>
      </c>
      <c r="Q955" t="e">
        <f>'ES Raw Data'!R958</f>
        <v>#DIV/0!</v>
      </c>
      <c r="R955" t="e">
        <f>'ES Raw Data'!S958</f>
        <v>#DIV/0!</v>
      </c>
      <c r="S955" t="e">
        <f>'ES Raw Data'!T958</f>
        <v>#DIV/0!</v>
      </c>
      <c r="T955" t="e">
        <f>'ES Raw Data'!U958</f>
        <v>#DIV/0!</v>
      </c>
      <c r="U955" t="e">
        <f>'ES Raw Data'!V958</f>
        <v>#DIV/0!</v>
      </c>
      <c r="V955" t="e">
        <f>'ES Raw Data'!W958</f>
        <v>#DIV/0!</v>
      </c>
    </row>
    <row r="956" spans="1:22">
      <c r="A956">
        <f>'ES Data Entry'!D957</f>
        <v>0</v>
      </c>
      <c r="B956">
        <f>'ES Data Entry'!E957</f>
        <v>0</v>
      </c>
      <c r="C956">
        <f>'ES Data Entry'!F957</f>
        <v>0</v>
      </c>
      <c r="D956" s="180" t="e">
        <f>'ES Data Entry'!#REF!</f>
        <v>#REF!</v>
      </c>
      <c r="E956" t="str" cm="1">
        <f t="array" ref="E956">_xlfn.IFS('ES Data Entry'!G957=0,"Kindergarten",'ES Data Entry'!G957=1,"1st Grade",'ES Data Entry'!G957=2,"2nd Grade",'ES Data Entry'!G957=3,"3rd Grade",'ES Data Entry'!G957=4,"4th Grade",'ES Data Entry'!G957=5,"5th Grade")</f>
        <v>Kindergarten</v>
      </c>
      <c r="F956" t="e">
        <f>'ES Data Entry'!#REF!</f>
        <v>#REF!</v>
      </c>
      <c r="G956" t="e" cm="1">
        <f t="array" ref="G956">_xlfn.IFS('ES Data Entry'!L957=2, "Virtual", 'ES Data Entry'!L957=1, "In-person",'ES Data Entry'!L957=3, "Hybrid")</f>
        <v>#N/A</v>
      </c>
      <c r="H956" t="e" cm="1">
        <f t="array" ref="H956">_xlfn.IFS('ES Data Entry'!H957= 1, "American Indian/Alaskan Native", 'ES Data Entry'!H957= 2, "Asian", 'ES Data Entry'!H957= 3, "Native Hawaiian/Pacific Islander", 'ES Data Entry'!H957= 4, "Black/African American",'ES Data Entry'!H957= 5,  "White", 'ES Data Entry'!H957= 6, "Other", 'ES Data Entry'!H957= 7, "Two races or more", 'ES Data Entry'!H957= 8, "Unknown")</f>
        <v>#N/A</v>
      </c>
      <c r="I956" t="e" cm="1">
        <f t="array" ref="I956">_xlfn.IFS('ES Data Entry'!I957=1, "Hispanic/Latino", 'ES Data Entry'!I957=2, "Not Hispanic/Latino", 'ES Data Entry'!I957=3, "Other")</f>
        <v>#N/A</v>
      </c>
      <c r="J956" t="e" cm="1">
        <f t="array" ref="J956">_xlfn.IFS('ES Data Entry'!J957= 1, "Male", 'ES Data Entry'!J957= 2, "Female", 'ES Data Entry'!J957= 3, "Transgender Male", 'ES Data Entry'!J957= 4, "Transgender Female",'ES Data Entry'!J957= 5, "Non-binary", 'ES Data Entry'!J957= 6, "Other", 'ES Data Entry'!J957= 7, "Unknown")</f>
        <v>#N/A</v>
      </c>
      <c r="K956" s="180">
        <f>'ES Data Entry'!K957</f>
        <v>0</v>
      </c>
      <c r="L956" s="291" t="e">
        <f>'ES Data Entry'!#REF!</f>
        <v>#REF!</v>
      </c>
      <c r="M956" t="e">
        <f>'ES Raw Data'!N959</f>
        <v>#DIV/0!</v>
      </c>
      <c r="N956" t="e">
        <f>'ES Raw Data'!O959</f>
        <v>#DIV/0!</v>
      </c>
      <c r="O956" t="e">
        <f>'ES Raw Data'!P959</f>
        <v>#DIV/0!</v>
      </c>
      <c r="P956" t="e">
        <f>'ES Raw Data'!Q959</f>
        <v>#DIV/0!</v>
      </c>
      <c r="Q956" t="e">
        <f>'ES Raw Data'!R959</f>
        <v>#DIV/0!</v>
      </c>
      <c r="R956" t="e">
        <f>'ES Raw Data'!S959</f>
        <v>#DIV/0!</v>
      </c>
      <c r="S956" t="e">
        <f>'ES Raw Data'!T959</f>
        <v>#DIV/0!</v>
      </c>
      <c r="T956" t="e">
        <f>'ES Raw Data'!U959</f>
        <v>#DIV/0!</v>
      </c>
      <c r="U956" t="e">
        <f>'ES Raw Data'!V959</f>
        <v>#DIV/0!</v>
      </c>
      <c r="V956" t="e">
        <f>'ES Raw Data'!W959</f>
        <v>#DIV/0!</v>
      </c>
    </row>
    <row r="957" spans="1:22">
      <c r="A957">
        <f>'ES Data Entry'!D958</f>
        <v>0</v>
      </c>
      <c r="B957">
        <f>'ES Data Entry'!E958</f>
        <v>0</v>
      </c>
      <c r="C957">
        <f>'ES Data Entry'!F958</f>
        <v>0</v>
      </c>
      <c r="D957" s="180" t="e">
        <f>'ES Data Entry'!#REF!</f>
        <v>#REF!</v>
      </c>
      <c r="E957" t="str" cm="1">
        <f t="array" ref="E957">_xlfn.IFS('ES Data Entry'!G958=0,"Kindergarten",'ES Data Entry'!G958=1,"1st Grade",'ES Data Entry'!G958=2,"2nd Grade",'ES Data Entry'!G958=3,"3rd Grade",'ES Data Entry'!G958=4,"4th Grade",'ES Data Entry'!G958=5,"5th Grade")</f>
        <v>Kindergarten</v>
      </c>
      <c r="F957" t="e">
        <f>'ES Data Entry'!#REF!</f>
        <v>#REF!</v>
      </c>
      <c r="G957" t="e" cm="1">
        <f t="array" ref="G957">_xlfn.IFS('ES Data Entry'!L958=2, "Virtual", 'ES Data Entry'!L958=1, "In-person",'ES Data Entry'!L958=3, "Hybrid")</f>
        <v>#N/A</v>
      </c>
      <c r="H957" t="e" cm="1">
        <f t="array" ref="H957">_xlfn.IFS('ES Data Entry'!H958= 1, "American Indian/Alaskan Native", 'ES Data Entry'!H958= 2, "Asian", 'ES Data Entry'!H958= 3, "Native Hawaiian/Pacific Islander", 'ES Data Entry'!H958= 4, "Black/African American",'ES Data Entry'!H958= 5,  "White", 'ES Data Entry'!H958= 6, "Other", 'ES Data Entry'!H958= 7, "Two races or more", 'ES Data Entry'!H958= 8, "Unknown")</f>
        <v>#N/A</v>
      </c>
      <c r="I957" t="e" cm="1">
        <f t="array" ref="I957">_xlfn.IFS('ES Data Entry'!I958=1, "Hispanic/Latino", 'ES Data Entry'!I958=2, "Not Hispanic/Latino", 'ES Data Entry'!I958=3, "Other")</f>
        <v>#N/A</v>
      </c>
      <c r="J957" t="e" cm="1">
        <f t="array" ref="J957">_xlfn.IFS('ES Data Entry'!J958= 1, "Male", 'ES Data Entry'!J958= 2, "Female", 'ES Data Entry'!J958= 3, "Transgender Male", 'ES Data Entry'!J958= 4, "Transgender Female",'ES Data Entry'!J958= 5, "Non-binary", 'ES Data Entry'!J958= 6, "Other", 'ES Data Entry'!J958= 7, "Unknown")</f>
        <v>#N/A</v>
      </c>
      <c r="K957" s="180">
        <f>'ES Data Entry'!K958</f>
        <v>0</v>
      </c>
      <c r="L957" s="291" t="e">
        <f>'ES Data Entry'!#REF!</f>
        <v>#REF!</v>
      </c>
      <c r="M957" t="e">
        <f>'ES Raw Data'!N960</f>
        <v>#DIV/0!</v>
      </c>
      <c r="N957" t="e">
        <f>'ES Raw Data'!O960</f>
        <v>#DIV/0!</v>
      </c>
      <c r="O957" t="e">
        <f>'ES Raw Data'!P960</f>
        <v>#DIV/0!</v>
      </c>
      <c r="P957" t="e">
        <f>'ES Raw Data'!Q960</f>
        <v>#DIV/0!</v>
      </c>
      <c r="Q957" t="e">
        <f>'ES Raw Data'!R960</f>
        <v>#DIV/0!</v>
      </c>
      <c r="R957" t="e">
        <f>'ES Raw Data'!S960</f>
        <v>#DIV/0!</v>
      </c>
      <c r="S957" t="e">
        <f>'ES Raw Data'!T960</f>
        <v>#DIV/0!</v>
      </c>
      <c r="T957" t="e">
        <f>'ES Raw Data'!U960</f>
        <v>#DIV/0!</v>
      </c>
      <c r="U957" t="e">
        <f>'ES Raw Data'!V960</f>
        <v>#DIV/0!</v>
      </c>
      <c r="V957" t="e">
        <f>'ES Raw Data'!W960</f>
        <v>#DIV/0!</v>
      </c>
    </row>
    <row r="958" spans="1:22">
      <c r="A958">
        <f>'ES Data Entry'!D959</f>
        <v>0</v>
      </c>
      <c r="B958">
        <f>'ES Data Entry'!E959</f>
        <v>0</v>
      </c>
      <c r="C958">
        <f>'ES Data Entry'!F959</f>
        <v>0</v>
      </c>
      <c r="D958" s="180" t="e">
        <f>'ES Data Entry'!#REF!</f>
        <v>#REF!</v>
      </c>
      <c r="E958" t="str" cm="1">
        <f t="array" ref="E958">_xlfn.IFS('ES Data Entry'!G959=0,"Kindergarten",'ES Data Entry'!G959=1,"1st Grade",'ES Data Entry'!G959=2,"2nd Grade",'ES Data Entry'!G959=3,"3rd Grade",'ES Data Entry'!G959=4,"4th Grade",'ES Data Entry'!G959=5,"5th Grade")</f>
        <v>Kindergarten</v>
      </c>
      <c r="F958" t="e">
        <f>'ES Data Entry'!#REF!</f>
        <v>#REF!</v>
      </c>
      <c r="G958" t="e" cm="1">
        <f t="array" ref="G958">_xlfn.IFS('ES Data Entry'!L959=2, "Virtual", 'ES Data Entry'!L959=1, "In-person",'ES Data Entry'!L959=3, "Hybrid")</f>
        <v>#N/A</v>
      </c>
      <c r="H958" t="e" cm="1">
        <f t="array" ref="H958">_xlfn.IFS('ES Data Entry'!H959= 1, "American Indian/Alaskan Native", 'ES Data Entry'!H959= 2, "Asian", 'ES Data Entry'!H959= 3, "Native Hawaiian/Pacific Islander", 'ES Data Entry'!H959= 4, "Black/African American",'ES Data Entry'!H959= 5,  "White", 'ES Data Entry'!H959= 6, "Other", 'ES Data Entry'!H959= 7, "Two races or more", 'ES Data Entry'!H959= 8, "Unknown")</f>
        <v>#N/A</v>
      </c>
      <c r="I958" t="e" cm="1">
        <f t="array" ref="I958">_xlfn.IFS('ES Data Entry'!I959=1, "Hispanic/Latino", 'ES Data Entry'!I959=2, "Not Hispanic/Latino", 'ES Data Entry'!I959=3, "Other")</f>
        <v>#N/A</v>
      </c>
      <c r="J958" t="e" cm="1">
        <f t="array" ref="J958">_xlfn.IFS('ES Data Entry'!J959= 1, "Male", 'ES Data Entry'!J959= 2, "Female", 'ES Data Entry'!J959= 3, "Transgender Male", 'ES Data Entry'!J959= 4, "Transgender Female",'ES Data Entry'!J959= 5, "Non-binary", 'ES Data Entry'!J959= 6, "Other", 'ES Data Entry'!J959= 7, "Unknown")</f>
        <v>#N/A</v>
      </c>
      <c r="K958" s="180">
        <f>'ES Data Entry'!K959</f>
        <v>0</v>
      </c>
      <c r="L958" s="291" t="e">
        <f>'ES Data Entry'!#REF!</f>
        <v>#REF!</v>
      </c>
      <c r="M958" t="e">
        <f>'ES Raw Data'!N961</f>
        <v>#DIV/0!</v>
      </c>
      <c r="N958" t="e">
        <f>'ES Raw Data'!O961</f>
        <v>#DIV/0!</v>
      </c>
      <c r="O958" t="e">
        <f>'ES Raw Data'!P961</f>
        <v>#DIV/0!</v>
      </c>
      <c r="P958" t="e">
        <f>'ES Raw Data'!Q961</f>
        <v>#DIV/0!</v>
      </c>
      <c r="Q958" t="e">
        <f>'ES Raw Data'!R961</f>
        <v>#DIV/0!</v>
      </c>
      <c r="R958" t="e">
        <f>'ES Raw Data'!S961</f>
        <v>#DIV/0!</v>
      </c>
      <c r="S958" t="e">
        <f>'ES Raw Data'!T961</f>
        <v>#DIV/0!</v>
      </c>
      <c r="T958" t="e">
        <f>'ES Raw Data'!U961</f>
        <v>#DIV/0!</v>
      </c>
      <c r="U958" t="e">
        <f>'ES Raw Data'!V961</f>
        <v>#DIV/0!</v>
      </c>
      <c r="V958" t="e">
        <f>'ES Raw Data'!W961</f>
        <v>#DIV/0!</v>
      </c>
    </row>
    <row r="959" spans="1:22">
      <c r="A959">
        <f>'ES Data Entry'!D960</f>
        <v>0</v>
      </c>
      <c r="B959">
        <f>'ES Data Entry'!E960</f>
        <v>0</v>
      </c>
      <c r="C959">
        <f>'ES Data Entry'!F960</f>
        <v>0</v>
      </c>
      <c r="D959" s="180" t="e">
        <f>'ES Data Entry'!#REF!</f>
        <v>#REF!</v>
      </c>
      <c r="E959" t="str" cm="1">
        <f t="array" ref="E959">_xlfn.IFS('ES Data Entry'!G960=0,"Kindergarten",'ES Data Entry'!G960=1,"1st Grade",'ES Data Entry'!G960=2,"2nd Grade",'ES Data Entry'!G960=3,"3rd Grade",'ES Data Entry'!G960=4,"4th Grade",'ES Data Entry'!G960=5,"5th Grade")</f>
        <v>Kindergarten</v>
      </c>
      <c r="F959" t="e">
        <f>'ES Data Entry'!#REF!</f>
        <v>#REF!</v>
      </c>
      <c r="G959" t="e" cm="1">
        <f t="array" ref="G959">_xlfn.IFS('ES Data Entry'!L960=2, "Virtual", 'ES Data Entry'!L960=1, "In-person",'ES Data Entry'!L960=3, "Hybrid")</f>
        <v>#N/A</v>
      </c>
      <c r="H959" t="e" cm="1">
        <f t="array" ref="H959">_xlfn.IFS('ES Data Entry'!H960= 1, "American Indian/Alaskan Native", 'ES Data Entry'!H960= 2, "Asian", 'ES Data Entry'!H960= 3, "Native Hawaiian/Pacific Islander", 'ES Data Entry'!H960= 4, "Black/African American",'ES Data Entry'!H960= 5,  "White", 'ES Data Entry'!H960= 6, "Other", 'ES Data Entry'!H960= 7, "Two races or more", 'ES Data Entry'!H960= 8, "Unknown")</f>
        <v>#N/A</v>
      </c>
      <c r="I959" t="e" cm="1">
        <f t="array" ref="I959">_xlfn.IFS('ES Data Entry'!I960=1, "Hispanic/Latino", 'ES Data Entry'!I960=2, "Not Hispanic/Latino", 'ES Data Entry'!I960=3, "Other")</f>
        <v>#N/A</v>
      </c>
      <c r="J959" t="e" cm="1">
        <f t="array" ref="J959">_xlfn.IFS('ES Data Entry'!J960= 1, "Male", 'ES Data Entry'!J960= 2, "Female", 'ES Data Entry'!J960= 3, "Transgender Male", 'ES Data Entry'!J960= 4, "Transgender Female",'ES Data Entry'!J960= 5, "Non-binary", 'ES Data Entry'!J960= 6, "Other", 'ES Data Entry'!J960= 7, "Unknown")</f>
        <v>#N/A</v>
      </c>
      <c r="K959" s="180">
        <f>'ES Data Entry'!K960</f>
        <v>0</v>
      </c>
      <c r="L959" s="291" t="e">
        <f>'ES Data Entry'!#REF!</f>
        <v>#REF!</v>
      </c>
      <c r="M959" t="e">
        <f>'ES Raw Data'!N962</f>
        <v>#DIV/0!</v>
      </c>
      <c r="N959" t="e">
        <f>'ES Raw Data'!O962</f>
        <v>#DIV/0!</v>
      </c>
      <c r="O959" t="e">
        <f>'ES Raw Data'!P962</f>
        <v>#DIV/0!</v>
      </c>
      <c r="P959" t="e">
        <f>'ES Raw Data'!Q962</f>
        <v>#DIV/0!</v>
      </c>
      <c r="Q959" t="e">
        <f>'ES Raw Data'!R962</f>
        <v>#DIV/0!</v>
      </c>
      <c r="R959" t="e">
        <f>'ES Raw Data'!S962</f>
        <v>#DIV/0!</v>
      </c>
      <c r="S959" t="e">
        <f>'ES Raw Data'!T962</f>
        <v>#DIV/0!</v>
      </c>
      <c r="T959" t="e">
        <f>'ES Raw Data'!U962</f>
        <v>#DIV/0!</v>
      </c>
      <c r="U959" t="e">
        <f>'ES Raw Data'!V962</f>
        <v>#DIV/0!</v>
      </c>
      <c r="V959" t="e">
        <f>'ES Raw Data'!W962</f>
        <v>#DIV/0!</v>
      </c>
    </row>
    <row r="960" spans="1:22">
      <c r="A960">
        <f>'ES Data Entry'!D961</f>
        <v>0</v>
      </c>
      <c r="B960">
        <f>'ES Data Entry'!E961</f>
        <v>0</v>
      </c>
      <c r="C960">
        <f>'ES Data Entry'!F961</f>
        <v>0</v>
      </c>
      <c r="D960" s="180" t="e">
        <f>'ES Data Entry'!#REF!</f>
        <v>#REF!</v>
      </c>
      <c r="E960" t="str" cm="1">
        <f t="array" ref="E960">_xlfn.IFS('ES Data Entry'!G961=0,"Kindergarten",'ES Data Entry'!G961=1,"1st Grade",'ES Data Entry'!G961=2,"2nd Grade",'ES Data Entry'!G961=3,"3rd Grade",'ES Data Entry'!G961=4,"4th Grade",'ES Data Entry'!G961=5,"5th Grade")</f>
        <v>Kindergarten</v>
      </c>
      <c r="F960" t="e">
        <f>'ES Data Entry'!#REF!</f>
        <v>#REF!</v>
      </c>
      <c r="G960" t="e" cm="1">
        <f t="array" ref="G960">_xlfn.IFS('ES Data Entry'!L961=2, "Virtual", 'ES Data Entry'!L961=1, "In-person",'ES Data Entry'!L961=3, "Hybrid")</f>
        <v>#N/A</v>
      </c>
      <c r="H960" t="e" cm="1">
        <f t="array" ref="H960">_xlfn.IFS('ES Data Entry'!H961= 1, "American Indian/Alaskan Native", 'ES Data Entry'!H961= 2, "Asian", 'ES Data Entry'!H961= 3, "Native Hawaiian/Pacific Islander", 'ES Data Entry'!H961= 4, "Black/African American",'ES Data Entry'!H961= 5,  "White", 'ES Data Entry'!H961= 6, "Other", 'ES Data Entry'!H961= 7, "Two races or more", 'ES Data Entry'!H961= 8, "Unknown")</f>
        <v>#N/A</v>
      </c>
      <c r="I960" t="e" cm="1">
        <f t="array" ref="I960">_xlfn.IFS('ES Data Entry'!I961=1, "Hispanic/Latino", 'ES Data Entry'!I961=2, "Not Hispanic/Latino", 'ES Data Entry'!I961=3, "Other")</f>
        <v>#N/A</v>
      </c>
      <c r="J960" t="e" cm="1">
        <f t="array" ref="J960">_xlfn.IFS('ES Data Entry'!J961= 1, "Male", 'ES Data Entry'!J961= 2, "Female", 'ES Data Entry'!J961= 3, "Transgender Male", 'ES Data Entry'!J961= 4, "Transgender Female",'ES Data Entry'!J961= 5, "Non-binary", 'ES Data Entry'!J961= 6, "Other", 'ES Data Entry'!J961= 7, "Unknown")</f>
        <v>#N/A</v>
      </c>
      <c r="K960" s="180">
        <f>'ES Data Entry'!K961</f>
        <v>0</v>
      </c>
      <c r="L960" s="291" t="e">
        <f>'ES Data Entry'!#REF!</f>
        <v>#REF!</v>
      </c>
      <c r="M960" t="e">
        <f>'ES Raw Data'!N963</f>
        <v>#DIV/0!</v>
      </c>
      <c r="N960" t="e">
        <f>'ES Raw Data'!O963</f>
        <v>#DIV/0!</v>
      </c>
      <c r="O960" t="e">
        <f>'ES Raw Data'!P963</f>
        <v>#DIV/0!</v>
      </c>
      <c r="P960" t="e">
        <f>'ES Raw Data'!Q963</f>
        <v>#DIV/0!</v>
      </c>
      <c r="Q960" t="e">
        <f>'ES Raw Data'!R963</f>
        <v>#DIV/0!</v>
      </c>
      <c r="R960" t="e">
        <f>'ES Raw Data'!S963</f>
        <v>#DIV/0!</v>
      </c>
      <c r="S960" t="e">
        <f>'ES Raw Data'!T963</f>
        <v>#DIV/0!</v>
      </c>
      <c r="T960" t="e">
        <f>'ES Raw Data'!U963</f>
        <v>#DIV/0!</v>
      </c>
      <c r="U960" t="e">
        <f>'ES Raw Data'!V963</f>
        <v>#DIV/0!</v>
      </c>
      <c r="V960" t="e">
        <f>'ES Raw Data'!W963</f>
        <v>#DIV/0!</v>
      </c>
    </row>
    <row r="961" spans="1:22">
      <c r="A961">
        <f>'ES Data Entry'!D962</f>
        <v>0</v>
      </c>
      <c r="B961">
        <f>'ES Data Entry'!E962</f>
        <v>0</v>
      </c>
      <c r="C961">
        <f>'ES Data Entry'!F962</f>
        <v>0</v>
      </c>
      <c r="D961" s="180" t="e">
        <f>'ES Data Entry'!#REF!</f>
        <v>#REF!</v>
      </c>
      <c r="E961" t="str" cm="1">
        <f t="array" ref="E961">_xlfn.IFS('ES Data Entry'!G962=0,"Kindergarten",'ES Data Entry'!G962=1,"1st Grade",'ES Data Entry'!G962=2,"2nd Grade",'ES Data Entry'!G962=3,"3rd Grade",'ES Data Entry'!G962=4,"4th Grade",'ES Data Entry'!G962=5,"5th Grade")</f>
        <v>Kindergarten</v>
      </c>
      <c r="F961" t="e">
        <f>'ES Data Entry'!#REF!</f>
        <v>#REF!</v>
      </c>
      <c r="G961" t="e" cm="1">
        <f t="array" ref="G961">_xlfn.IFS('ES Data Entry'!L962=2, "Virtual", 'ES Data Entry'!L962=1, "In-person",'ES Data Entry'!L962=3, "Hybrid")</f>
        <v>#N/A</v>
      </c>
      <c r="H961" t="e" cm="1">
        <f t="array" ref="H961">_xlfn.IFS('ES Data Entry'!H962= 1, "American Indian/Alaskan Native", 'ES Data Entry'!H962= 2, "Asian", 'ES Data Entry'!H962= 3, "Native Hawaiian/Pacific Islander", 'ES Data Entry'!H962= 4, "Black/African American",'ES Data Entry'!H962= 5,  "White", 'ES Data Entry'!H962= 6, "Other", 'ES Data Entry'!H962= 7, "Two races or more", 'ES Data Entry'!H962= 8, "Unknown")</f>
        <v>#N/A</v>
      </c>
      <c r="I961" t="e" cm="1">
        <f t="array" ref="I961">_xlfn.IFS('ES Data Entry'!I962=1, "Hispanic/Latino", 'ES Data Entry'!I962=2, "Not Hispanic/Latino", 'ES Data Entry'!I962=3, "Other")</f>
        <v>#N/A</v>
      </c>
      <c r="J961" t="e" cm="1">
        <f t="array" ref="J961">_xlfn.IFS('ES Data Entry'!J962= 1, "Male", 'ES Data Entry'!J962= 2, "Female", 'ES Data Entry'!J962= 3, "Transgender Male", 'ES Data Entry'!J962= 4, "Transgender Female",'ES Data Entry'!J962= 5, "Non-binary", 'ES Data Entry'!J962= 6, "Other", 'ES Data Entry'!J962= 7, "Unknown")</f>
        <v>#N/A</v>
      </c>
      <c r="K961" s="180">
        <f>'ES Data Entry'!K962</f>
        <v>0</v>
      </c>
      <c r="L961" s="291" t="e">
        <f>'ES Data Entry'!#REF!</f>
        <v>#REF!</v>
      </c>
      <c r="M961" t="e">
        <f>'ES Raw Data'!N964</f>
        <v>#DIV/0!</v>
      </c>
      <c r="N961" t="e">
        <f>'ES Raw Data'!O964</f>
        <v>#DIV/0!</v>
      </c>
      <c r="O961" t="e">
        <f>'ES Raw Data'!P964</f>
        <v>#DIV/0!</v>
      </c>
      <c r="P961" t="e">
        <f>'ES Raw Data'!Q964</f>
        <v>#DIV/0!</v>
      </c>
      <c r="Q961" t="e">
        <f>'ES Raw Data'!R964</f>
        <v>#DIV/0!</v>
      </c>
      <c r="R961" t="e">
        <f>'ES Raw Data'!S964</f>
        <v>#DIV/0!</v>
      </c>
      <c r="S961" t="e">
        <f>'ES Raw Data'!T964</f>
        <v>#DIV/0!</v>
      </c>
      <c r="T961" t="e">
        <f>'ES Raw Data'!U964</f>
        <v>#DIV/0!</v>
      </c>
      <c r="U961" t="e">
        <f>'ES Raw Data'!V964</f>
        <v>#DIV/0!</v>
      </c>
      <c r="V961" t="e">
        <f>'ES Raw Data'!W964</f>
        <v>#DIV/0!</v>
      </c>
    </row>
    <row r="962" spans="1:22">
      <c r="A962">
        <f>'ES Data Entry'!D963</f>
        <v>0</v>
      </c>
      <c r="B962">
        <f>'ES Data Entry'!E963</f>
        <v>0</v>
      </c>
      <c r="C962">
        <f>'ES Data Entry'!F963</f>
        <v>0</v>
      </c>
      <c r="D962" s="180" t="e">
        <f>'ES Data Entry'!#REF!</f>
        <v>#REF!</v>
      </c>
      <c r="E962" t="str" cm="1">
        <f t="array" ref="E962">_xlfn.IFS('ES Data Entry'!G963=0,"Kindergarten",'ES Data Entry'!G963=1,"1st Grade",'ES Data Entry'!G963=2,"2nd Grade",'ES Data Entry'!G963=3,"3rd Grade",'ES Data Entry'!G963=4,"4th Grade",'ES Data Entry'!G963=5,"5th Grade")</f>
        <v>Kindergarten</v>
      </c>
      <c r="F962" t="e">
        <f>'ES Data Entry'!#REF!</f>
        <v>#REF!</v>
      </c>
      <c r="G962" t="e" cm="1">
        <f t="array" ref="G962">_xlfn.IFS('ES Data Entry'!L963=2, "Virtual", 'ES Data Entry'!L963=1, "In-person",'ES Data Entry'!L963=3, "Hybrid")</f>
        <v>#N/A</v>
      </c>
      <c r="H962" t="e" cm="1">
        <f t="array" ref="H962">_xlfn.IFS('ES Data Entry'!H963= 1, "American Indian/Alaskan Native", 'ES Data Entry'!H963= 2, "Asian", 'ES Data Entry'!H963= 3, "Native Hawaiian/Pacific Islander", 'ES Data Entry'!H963= 4, "Black/African American",'ES Data Entry'!H963= 5,  "White", 'ES Data Entry'!H963= 6, "Other", 'ES Data Entry'!H963= 7, "Two races or more", 'ES Data Entry'!H963= 8, "Unknown")</f>
        <v>#N/A</v>
      </c>
      <c r="I962" t="e" cm="1">
        <f t="array" ref="I962">_xlfn.IFS('ES Data Entry'!I963=1, "Hispanic/Latino", 'ES Data Entry'!I963=2, "Not Hispanic/Latino", 'ES Data Entry'!I963=3, "Other")</f>
        <v>#N/A</v>
      </c>
      <c r="J962" t="e" cm="1">
        <f t="array" ref="J962">_xlfn.IFS('ES Data Entry'!J963= 1, "Male", 'ES Data Entry'!J963= 2, "Female", 'ES Data Entry'!J963= 3, "Transgender Male", 'ES Data Entry'!J963= 4, "Transgender Female",'ES Data Entry'!J963= 5, "Non-binary", 'ES Data Entry'!J963= 6, "Other", 'ES Data Entry'!J963= 7, "Unknown")</f>
        <v>#N/A</v>
      </c>
      <c r="K962" s="180">
        <f>'ES Data Entry'!K963</f>
        <v>0</v>
      </c>
      <c r="L962" s="291" t="e">
        <f>'ES Data Entry'!#REF!</f>
        <v>#REF!</v>
      </c>
      <c r="M962" t="e">
        <f>'ES Raw Data'!N965</f>
        <v>#DIV/0!</v>
      </c>
      <c r="N962" t="e">
        <f>'ES Raw Data'!O965</f>
        <v>#DIV/0!</v>
      </c>
      <c r="O962" t="e">
        <f>'ES Raw Data'!P965</f>
        <v>#DIV/0!</v>
      </c>
      <c r="P962" t="e">
        <f>'ES Raw Data'!Q965</f>
        <v>#DIV/0!</v>
      </c>
      <c r="Q962" t="e">
        <f>'ES Raw Data'!R965</f>
        <v>#DIV/0!</v>
      </c>
      <c r="R962" t="e">
        <f>'ES Raw Data'!S965</f>
        <v>#DIV/0!</v>
      </c>
      <c r="S962" t="e">
        <f>'ES Raw Data'!T965</f>
        <v>#DIV/0!</v>
      </c>
      <c r="T962" t="e">
        <f>'ES Raw Data'!U965</f>
        <v>#DIV/0!</v>
      </c>
      <c r="U962" t="e">
        <f>'ES Raw Data'!V965</f>
        <v>#DIV/0!</v>
      </c>
      <c r="V962" t="e">
        <f>'ES Raw Data'!W965</f>
        <v>#DIV/0!</v>
      </c>
    </row>
    <row r="963" spans="1:22">
      <c r="A963">
        <f>'ES Data Entry'!D964</f>
        <v>0</v>
      </c>
      <c r="B963">
        <f>'ES Data Entry'!E964</f>
        <v>0</v>
      </c>
      <c r="C963">
        <f>'ES Data Entry'!F964</f>
        <v>0</v>
      </c>
      <c r="D963" s="180" t="e">
        <f>'ES Data Entry'!#REF!</f>
        <v>#REF!</v>
      </c>
      <c r="E963" t="str" cm="1">
        <f t="array" ref="E963">_xlfn.IFS('ES Data Entry'!G964=0,"Kindergarten",'ES Data Entry'!G964=1,"1st Grade",'ES Data Entry'!G964=2,"2nd Grade",'ES Data Entry'!G964=3,"3rd Grade",'ES Data Entry'!G964=4,"4th Grade",'ES Data Entry'!G964=5,"5th Grade")</f>
        <v>Kindergarten</v>
      </c>
      <c r="F963" t="e">
        <f>'ES Data Entry'!#REF!</f>
        <v>#REF!</v>
      </c>
      <c r="G963" t="e" cm="1">
        <f t="array" ref="G963">_xlfn.IFS('ES Data Entry'!L964=2, "Virtual", 'ES Data Entry'!L964=1, "In-person",'ES Data Entry'!L964=3, "Hybrid")</f>
        <v>#N/A</v>
      </c>
      <c r="H963" t="e" cm="1">
        <f t="array" ref="H963">_xlfn.IFS('ES Data Entry'!H964= 1, "American Indian/Alaskan Native", 'ES Data Entry'!H964= 2, "Asian", 'ES Data Entry'!H964= 3, "Native Hawaiian/Pacific Islander", 'ES Data Entry'!H964= 4, "Black/African American",'ES Data Entry'!H964= 5,  "White", 'ES Data Entry'!H964= 6, "Other", 'ES Data Entry'!H964= 7, "Two races or more", 'ES Data Entry'!H964= 8, "Unknown")</f>
        <v>#N/A</v>
      </c>
      <c r="I963" t="e" cm="1">
        <f t="array" ref="I963">_xlfn.IFS('ES Data Entry'!I964=1, "Hispanic/Latino", 'ES Data Entry'!I964=2, "Not Hispanic/Latino", 'ES Data Entry'!I964=3, "Other")</f>
        <v>#N/A</v>
      </c>
      <c r="J963" t="e" cm="1">
        <f t="array" ref="J963">_xlfn.IFS('ES Data Entry'!J964= 1, "Male", 'ES Data Entry'!J964= 2, "Female", 'ES Data Entry'!J964= 3, "Transgender Male", 'ES Data Entry'!J964= 4, "Transgender Female",'ES Data Entry'!J964= 5, "Non-binary", 'ES Data Entry'!J964= 6, "Other", 'ES Data Entry'!J964= 7, "Unknown")</f>
        <v>#N/A</v>
      </c>
      <c r="K963" s="180">
        <f>'ES Data Entry'!K964</f>
        <v>0</v>
      </c>
      <c r="L963" s="291" t="e">
        <f>'ES Data Entry'!#REF!</f>
        <v>#REF!</v>
      </c>
      <c r="M963" t="e">
        <f>'ES Raw Data'!N966</f>
        <v>#DIV/0!</v>
      </c>
      <c r="N963" t="e">
        <f>'ES Raw Data'!O966</f>
        <v>#DIV/0!</v>
      </c>
      <c r="O963" t="e">
        <f>'ES Raw Data'!P966</f>
        <v>#DIV/0!</v>
      </c>
      <c r="P963" t="e">
        <f>'ES Raw Data'!Q966</f>
        <v>#DIV/0!</v>
      </c>
      <c r="Q963" t="e">
        <f>'ES Raw Data'!R966</f>
        <v>#DIV/0!</v>
      </c>
      <c r="R963" t="e">
        <f>'ES Raw Data'!S966</f>
        <v>#DIV/0!</v>
      </c>
      <c r="S963" t="e">
        <f>'ES Raw Data'!T966</f>
        <v>#DIV/0!</v>
      </c>
      <c r="T963" t="e">
        <f>'ES Raw Data'!U966</f>
        <v>#DIV/0!</v>
      </c>
      <c r="U963" t="e">
        <f>'ES Raw Data'!V966</f>
        <v>#DIV/0!</v>
      </c>
      <c r="V963" t="e">
        <f>'ES Raw Data'!W966</f>
        <v>#DIV/0!</v>
      </c>
    </row>
    <row r="964" spans="1:22">
      <c r="A964">
        <f>'ES Data Entry'!D965</f>
        <v>0</v>
      </c>
      <c r="B964">
        <f>'ES Data Entry'!E965</f>
        <v>0</v>
      </c>
      <c r="C964">
        <f>'ES Data Entry'!F965</f>
        <v>0</v>
      </c>
      <c r="D964" s="180" t="e">
        <f>'ES Data Entry'!#REF!</f>
        <v>#REF!</v>
      </c>
      <c r="E964" t="str" cm="1">
        <f t="array" ref="E964">_xlfn.IFS('ES Data Entry'!G965=0,"Kindergarten",'ES Data Entry'!G965=1,"1st Grade",'ES Data Entry'!G965=2,"2nd Grade",'ES Data Entry'!G965=3,"3rd Grade",'ES Data Entry'!G965=4,"4th Grade",'ES Data Entry'!G965=5,"5th Grade")</f>
        <v>Kindergarten</v>
      </c>
      <c r="F964" t="e">
        <f>'ES Data Entry'!#REF!</f>
        <v>#REF!</v>
      </c>
      <c r="G964" t="e" cm="1">
        <f t="array" ref="G964">_xlfn.IFS('ES Data Entry'!L965=2, "Virtual", 'ES Data Entry'!L965=1, "In-person",'ES Data Entry'!L965=3, "Hybrid")</f>
        <v>#N/A</v>
      </c>
      <c r="H964" t="e" cm="1">
        <f t="array" ref="H964">_xlfn.IFS('ES Data Entry'!H965= 1, "American Indian/Alaskan Native", 'ES Data Entry'!H965= 2, "Asian", 'ES Data Entry'!H965= 3, "Native Hawaiian/Pacific Islander", 'ES Data Entry'!H965= 4, "Black/African American",'ES Data Entry'!H965= 5,  "White", 'ES Data Entry'!H965= 6, "Other", 'ES Data Entry'!H965= 7, "Two races or more", 'ES Data Entry'!H965= 8, "Unknown")</f>
        <v>#N/A</v>
      </c>
      <c r="I964" t="e" cm="1">
        <f t="array" ref="I964">_xlfn.IFS('ES Data Entry'!I965=1, "Hispanic/Latino", 'ES Data Entry'!I965=2, "Not Hispanic/Latino", 'ES Data Entry'!I965=3, "Other")</f>
        <v>#N/A</v>
      </c>
      <c r="J964" t="e" cm="1">
        <f t="array" ref="J964">_xlfn.IFS('ES Data Entry'!J965= 1, "Male", 'ES Data Entry'!J965= 2, "Female", 'ES Data Entry'!J965= 3, "Transgender Male", 'ES Data Entry'!J965= 4, "Transgender Female",'ES Data Entry'!J965= 5, "Non-binary", 'ES Data Entry'!J965= 6, "Other", 'ES Data Entry'!J965= 7, "Unknown")</f>
        <v>#N/A</v>
      </c>
      <c r="K964" s="180">
        <f>'ES Data Entry'!K965</f>
        <v>0</v>
      </c>
      <c r="L964" s="291" t="e">
        <f>'ES Data Entry'!#REF!</f>
        <v>#REF!</v>
      </c>
      <c r="M964" t="e">
        <f>'ES Raw Data'!N967</f>
        <v>#DIV/0!</v>
      </c>
      <c r="N964" t="e">
        <f>'ES Raw Data'!O967</f>
        <v>#DIV/0!</v>
      </c>
      <c r="O964" t="e">
        <f>'ES Raw Data'!P967</f>
        <v>#DIV/0!</v>
      </c>
      <c r="P964" t="e">
        <f>'ES Raw Data'!Q967</f>
        <v>#DIV/0!</v>
      </c>
      <c r="Q964" t="e">
        <f>'ES Raw Data'!R967</f>
        <v>#DIV/0!</v>
      </c>
      <c r="R964" t="e">
        <f>'ES Raw Data'!S967</f>
        <v>#DIV/0!</v>
      </c>
      <c r="S964" t="e">
        <f>'ES Raw Data'!T967</f>
        <v>#DIV/0!</v>
      </c>
      <c r="T964" t="e">
        <f>'ES Raw Data'!U967</f>
        <v>#DIV/0!</v>
      </c>
      <c r="U964" t="e">
        <f>'ES Raw Data'!V967</f>
        <v>#DIV/0!</v>
      </c>
      <c r="V964" t="e">
        <f>'ES Raw Data'!W967</f>
        <v>#DIV/0!</v>
      </c>
    </row>
    <row r="965" spans="1:22">
      <c r="A965">
        <f>'ES Data Entry'!D966</f>
        <v>0</v>
      </c>
      <c r="B965">
        <f>'ES Data Entry'!E966</f>
        <v>0</v>
      </c>
      <c r="C965">
        <f>'ES Data Entry'!F966</f>
        <v>0</v>
      </c>
      <c r="D965" s="180" t="e">
        <f>'ES Data Entry'!#REF!</f>
        <v>#REF!</v>
      </c>
      <c r="E965" t="str" cm="1">
        <f t="array" ref="E965">_xlfn.IFS('ES Data Entry'!G966=0,"Kindergarten",'ES Data Entry'!G966=1,"1st Grade",'ES Data Entry'!G966=2,"2nd Grade",'ES Data Entry'!G966=3,"3rd Grade",'ES Data Entry'!G966=4,"4th Grade",'ES Data Entry'!G966=5,"5th Grade")</f>
        <v>Kindergarten</v>
      </c>
      <c r="F965" t="e">
        <f>'ES Data Entry'!#REF!</f>
        <v>#REF!</v>
      </c>
      <c r="G965" t="e" cm="1">
        <f t="array" ref="G965">_xlfn.IFS('ES Data Entry'!L966=2, "Virtual", 'ES Data Entry'!L966=1, "In-person",'ES Data Entry'!L966=3, "Hybrid")</f>
        <v>#N/A</v>
      </c>
      <c r="H965" t="e" cm="1">
        <f t="array" ref="H965">_xlfn.IFS('ES Data Entry'!H966= 1, "American Indian/Alaskan Native", 'ES Data Entry'!H966= 2, "Asian", 'ES Data Entry'!H966= 3, "Native Hawaiian/Pacific Islander", 'ES Data Entry'!H966= 4, "Black/African American",'ES Data Entry'!H966= 5,  "White", 'ES Data Entry'!H966= 6, "Other", 'ES Data Entry'!H966= 7, "Two races or more", 'ES Data Entry'!H966= 8, "Unknown")</f>
        <v>#N/A</v>
      </c>
      <c r="I965" t="e" cm="1">
        <f t="array" ref="I965">_xlfn.IFS('ES Data Entry'!I966=1, "Hispanic/Latino", 'ES Data Entry'!I966=2, "Not Hispanic/Latino", 'ES Data Entry'!I966=3, "Other")</f>
        <v>#N/A</v>
      </c>
      <c r="J965" t="e" cm="1">
        <f t="array" ref="J965">_xlfn.IFS('ES Data Entry'!J966= 1, "Male", 'ES Data Entry'!J966= 2, "Female", 'ES Data Entry'!J966= 3, "Transgender Male", 'ES Data Entry'!J966= 4, "Transgender Female",'ES Data Entry'!J966= 5, "Non-binary", 'ES Data Entry'!J966= 6, "Other", 'ES Data Entry'!J966= 7, "Unknown")</f>
        <v>#N/A</v>
      </c>
      <c r="K965" s="180">
        <f>'ES Data Entry'!K966</f>
        <v>0</v>
      </c>
      <c r="L965" s="291" t="e">
        <f>'ES Data Entry'!#REF!</f>
        <v>#REF!</v>
      </c>
      <c r="M965" t="e">
        <f>'ES Raw Data'!N968</f>
        <v>#DIV/0!</v>
      </c>
      <c r="N965" t="e">
        <f>'ES Raw Data'!O968</f>
        <v>#DIV/0!</v>
      </c>
      <c r="O965" t="e">
        <f>'ES Raw Data'!P968</f>
        <v>#DIV/0!</v>
      </c>
      <c r="P965" t="e">
        <f>'ES Raw Data'!Q968</f>
        <v>#DIV/0!</v>
      </c>
      <c r="Q965" t="e">
        <f>'ES Raw Data'!R968</f>
        <v>#DIV/0!</v>
      </c>
      <c r="R965" t="e">
        <f>'ES Raw Data'!S968</f>
        <v>#DIV/0!</v>
      </c>
      <c r="S965" t="e">
        <f>'ES Raw Data'!T968</f>
        <v>#DIV/0!</v>
      </c>
      <c r="T965" t="e">
        <f>'ES Raw Data'!U968</f>
        <v>#DIV/0!</v>
      </c>
      <c r="U965" t="e">
        <f>'ES Raw Data'!V968</f>
        <v>#DIV/0!</v>
      </c>
      <c r="V965" t="e">
        <f>'ES Raw Data'!W968</f>
        <v>#DIV/0!</v>
      </c>
    </row>
    <row r="966" spans="1:22">
      <c r="A966">
        <f>'ES Data Entry'!D967</f>
        <v>0</v>
      </c>
      <c r="B966">
        <f>'ES Data Entry'!E967</f>
        <v>0</v>
      </c>
      <c r="C966">
        <f>'ES Data Entry'!F967</f>
        <v>0</v>
      </c>
      <c r="D966" s="180" t="e">
        <f>'ES Data Entry'!#REF!</f>
        <v>#REF!</v>
      </c>
      <c r="E966" t="str" cm="1">
        <f t="array" ref="E966">_xlfn.IFS('ES Data Entry'!G967=0,"Kindergarten",'ES Data Entry'!G967=1,"1st Grade",'ES Data Entry'!G967=2,"2nd Grade",'ES Data Entry'!G967=3,"3rd Grade",'ES Data Entry'!G967=4,"4th Grade",'ES Data Entry'!G967=5,"5th Grade")</f>
        <v>Kindergarten</v>
      </c>
      <c r="F966" t="e">
        <f>'ES Data Entry'!#REF!</f>
        <v>#REF!</v>
      </c>
      <c r="G966" t="e" cm="1">
        <f t="array" ref="G966">_xlfn.IFS('ES Data Entry'!L967=2, "Virtual", 'ES Data Entry'!L967=1, "In-person",'ES Data Entry'!L967=3, "Hybrid")</f>
        <v>#N/A</v>
      </c>
      <c r="H966" t="e" cm="1">
        <f t="array" ref="H966">_xlfn.IFS('ES Data Entry'!H967= 1, "American Indian/Alaskan Native", 'ES Data Entry'!H967= 2, "Asian", 'ES Data Entry'!H967= 3, "Native Hawaiian/Pacific Islander", 'ES Data Entry'!H967= 4, "Black/African American",'ES Data Entry'!H967= 5,  "White", 'ES Data Entry'!H967= 6, "Other", 'ES Data Entry'!H967= 7, "Two races or more", 'ES Data Entry'!H967= 8, "Unknown")</f>
        <v>#N/A</v>
      </c>
      <c r="I966" t="e" cm="1">
        <f t="array" ref="I966">_xlfn.IFS('ES Data Entry'!I967=1, "Hispanic/Latino", 'ES Data Entry'!I967=2, "Not Hispanic/Latino", 'ES Data Entry'!I967=3, "Other")</f>
        <v>#N/A</v>
      </c>
      <c r="J966" t="e" cm="1">
        <f t="array" ref="J966">_xlfn.IFS('ES Data Entry'!J967= 1, "Male", 'ES Data Entry'!J967= 2, "Female", 'ES Data Entry'!J967= 3, "Transgender Male", 'ES Data Entry'!J967= 4, "Transgender Female",'ES Data Entry'!J967= 5, "Non-binary", 'ES Data Entry'!J967= 6, "Other", 'ES Data Entry'!J967= 7, "Unknown")</f>
        <v>#N/A</v>
      </c>
      <c r="K966" s="180">
        <f>'ES Data Entry'!K967</f>
        <v>0</v>
      </c>
      <c r="L966" s="291" t="e">
        <f>'ES Data Entry'!#REF!</f>
        <v>#REF!</v>
      </c>
      <c r="M966" t="e">
        <f>'ES Raw Data'!N969</f>
        <v>#DIV/0!</v>
      </c>
      <c r="N966" t="e">
        <f>'ES Raw Data'!O969</f>
        <v>#DIV/0!</v>
      </c>
      <c r="O966" t="e">
        <f>'ES Raw Data'!P969</f>
        <v>#DIV/0!</v>
      </c>
      <c r="P966" t="e">
        <f>'ES Raw Data'!Q969</f>
        <v>#DIV/0!</v>
      </c>
      <c r="Q966" t="e">
        <f>'ES Raw Data'!R969</f>
        <v>#DIV/0!</v>
      </c>
      <c r="R966" t="e">
        <f>'ES Raw Data'!S969</f>
        <v>#DIV/0!</v>
      </c>
      <c r="S966" t="e">
        <f>'ES Raw Data'!T969</f>
        <v>#DIV/0!</v>
      </c>
      <c r="T966" t="e">
        <f>'ES Raw Data'!U969</f>
        <v>#DIV/0!</v>
      </c>
      <c r="U966" t="e">
        <f>'ES Raw Data'!V969</f>
        <v>#DIV/0!</v>
      </c>
      <c r="V966" t="e">
        <f>'ES Raw Data'!W969</f>
        <v>#DIV/0!</v>
      </c>
    </row>
    <row r="967" spans="1:22">
      <c r="A967">
        <f>'ES Data Entry'!D968</f>
        <v>0</v>
      </c>
      <c r="B967">
        <f>'ES Data Entry'!E968</f>
        <v>0</v>
      </c>
      <c r="C967">
        <f>'ES Data Entry'!F968</f>
        <v>0</v>
      </c>
      <c r="D967" s="180" t="e">
        <f>'ES Data Entry'!#REF!</f>
        <v>#REF!</v>
      </c>
      <c r="E967" t="str" cm="1">
        <f t="array" ref="E967">_xlfn.IFS('ES Data Entry'!G968=0,"Kindergarten",'ES Data Entry'!G968=1,"1st Grade",'ES Data Entry'!G968=2,"2nd Grade",'ES Data Entry'!G968=3,"3rd Grade",'ES Data Entry'!G968=4,"4th Grade",'ES Data Entry'!G968=5,"5th Grade")</f>
        <v>Kindergarten</v>
      </c>
      <c r="F967" t="e">
        <f>'ES Data Entry'!#REF!</f>
        <v>#REF!</v>
      </c>
      <c r="G967" t="e" cm="1">
        <f t="array" ref="G967">_xlfn.IFS('ES Data Entry'!L968=2, "Virtual", 'ES Data Entry'!L968=1, "In-person",'ES Data Entry'!L968=3, "Hybrid")</f>
        <v>#N/A</v>
      </c>
      <c r="H967" t="e" cm="1">
        <f t="array" ref="H967">_xlfn.IFS('ES Data Entry'!H968= 1, "American Indian/Alaskan Native", 'ES Data Entry'!H968= 2, "Asian", 'ES Data Entry'!H968= 3, "Native Hawaiian/Pacific Islander", 'ES Data Entry'!H968= 4, "Black/African American",'ES Data Entry'!H968= 5,  "White", 'ES Data Entry'!H968= 6, "Other", 'ES Data Entry'!H968= 7, "Two races or more", 'ES Data Entry'!H968= 8, "Unknown")</f>
        <v>#N/A</v>
      </c>
      <c r="I967" t="e" cm="1">
        <f t="array" ref="I967">_xlfn.IFS('ES Data Entry'!I968=1, "Hispanic/Latino", 'ES Data Entry'!I968=2, "Not Hispanic/Latino", 'ES Data Entry'!I968=3, "Other")</f>
        <v>#N/A</v>
      </c>
      <c r="J967" t="e" cm="1">
        <f t="array" ref="J967">_xlfn.IFS('ES Data Entry'!J968= 1, "Male", 'ES Data Entry'!J968= 2, "Female", 'ES Data Entry'!J968= 3, "Transgender Male", 'ES Data Entry'!J968= 4, "Transgender Female",'ES Data Entry'!J968= 5, "Non-binary", 'ES Data Entry'!J968= 6, "Other", 'ES Data Entry'!J968= 7, "Unknown")</f>
        <v>#N/A</v>
      </c>
      <c r="K967" s="180">
        <f>'ES Data Entry'!K968</f>
        <v>0</v>
      </c>
      <c r="L967" s="291" t="e">
        <f>'ES Data Entry'!#REF!</f>
        <v>#REF!</v>
      </c>
      <c r="M967" t="e">
        <f>'ES Raw Data'!N970</f>
        <v>#DIV/0!</v>
      </c>
      <c r="N967" t="e">
        <f>'ES Raw Data'!O970</f>
        <v>#DIV/0!</v>
      </c>
      <c r="O967" t="e">
        <f>'ES Raw Data'!P970</f>
        <v>#DIV/0!</v>
      </c>
      <c r="P967" t="e">
        <f>'ES Raw Data'!Q970</f>
        <v>#DIV/0!</v>
      </c>
      <c r="Q967" t="e">
        <f>'ES Raw Data'!R970</f>
        <v>#DIV/0!</v>
      </c>
      <c r="R967" t="e">
        <f>'ES Raw Data'!S970</f>
        <v>#DIV/0!</v>
      </c>
      <c r="S967" t="e">
        <f>'ES Raw Data'!T970</f>
        <v>#DIV/0!</v>
      </c>
      <c r="T967" t="e">
        <f>'ES Raw Data'!U970</f>
        <v>#DIV/0!</v>
      </c>
      <c r="U967" t="e">
        <f>'ES Raw Data'!V970</f>
        <v>#DIV/0!</v>
      </c>
      <c r="V967" t="e">
        <f>'ES Raw Data'!W970</f>
        <v>#DIV/0!</v>
      </c>
    </row>
    <row r="968" spans="1:22">
      <c r="A968">
        <f>'ES Data Entry'!D969</f>
        <v>0</v>
      </c>
      <c r="B968">
        <f>'ES Data Entry'!E969</f>
        <v>0</v>
      </c>
      <c r="C968">
        <f>'ES Data Entry'!F969</f>
        <v>0</v>
      </c>
      <c r="D968" s="180" t="e">
        <f>'ES Data Entry'!#REF!</f>
        <v>#REF!</v>
      </c>
      <c r="E968" t="str" cm="1">
        <f t="array" ref="E968">_xlfn.IFS('ES Data Entry'!G969=0,"Kindergarten",'ES Data Entry'!G969=1,"1st Grade",'ES Data Entry'!G969=2,"2nd Grade",'ES Data Entry'!G969=3,"3rd Grade",'ES Data Entry'!G969=4,"4th Grade",'ES Data Entry'!G969=5,"5th Grade")</f>
        <v>Kindergarten</v>
      </c>
      <c r="F968" t="e">
        <f>'ES Data Entry'!#REF!</f>
        <v>#REF!</v>
      </c>
      <c r="G968" t="e" cm="1">
        <f t="array" ref="G968">_xlfn.IFS('ES Data Entry'!L969=2, "Virtual", 'ES Data Entry'!L969=1, "In-person",'ES Data Entry'!L969=3, "Hybrid")</f>
        <v>#N/A</v>
      </c>
      <c r="H968" t="e" cm="1">
        <f t="array" ref="H968">_xlfn.IFS('ES Data Entry'!H969= 1, "American Indian/Alaskan Native", 'ES Data Entry'!H969= 2, "Asian", 'ES Data Entry'!H969= 3, "Native Hawaiian/Pacific Islander", 'ES Data Entry'!H969= 4, "Black/African American",'ES Data Entry'!H969= 5,  "White", 'ES Data Entry'!H969= 6, "Other", 'ES Data Entry'!H969= 7, "Two races or more", 'ES Data Entry'!H969= 8, "Unknown")</f>
        <v>#N/A</v>
      </c>
      <c r="I968" t="e" cm="1">
        <f t="array" ref="I968">_xlfn.IFS('ES Data Entry'!I969=1, "Hispanic/Latino", 'ES Data Entry'!I969=2, "Not Hispanic/Latino", 'ES Data Entry'!I969=3, "Other")</f>
        <v>#N/A</v>
      </c>
      <c r="J968" t="e" cm="1">
        <f t="array" ref="J968">_xlfn.IFS('ES Data Entry'!J969= 1, "Male", 'ES Data Entry'!J969= 2, "Female", 'ES Data Entry'!J969= 3, "Transgender Male", 'ES Data Entry'!J969= 4, "Transgender Female",'ES Data Entry'!J969= 5, "Non-binary", 'ES Data Entry'!J969= 6, "Other", 'ES Data Entry'!J969= 7, "Unknown")</f>
        <v>#N/A</v>
      </c>
      <c r="K968" s="180">
        <f>'ES Data Entry'!K969</f>
        <v>0</v>
      </c>
      <c r="L968" s="291" t="e">
        <f>'ES Data Entry'!#REF!</f>
        <v>#REF!</v>
      </c>
      <c r="M968" t="e">
        <f>'ES Raw Data'!N971</f>
        <v>#DIV/0!</v>
      </c>
      <c r="N968" t="e">
        <f>'ES Raw Data'!O971</f>
        <v>#DIV/0!</v>
      </c>
      <c r="O968" t="e">
        <f>'ES Raw Data'!P971</f>
        <v>#DIV/0!</v>
      </c>
      <c r="P968" t="e">
        <f>'ES Raw Data'!Q971</f>
        <v>#DIV/0!</v>
      </c>
      <c r="Q968" t="e">
        <f>'ES Raw Data'!R971</f>
        <v>#DIV/0!</v>
      </c>
      <c r="R968" t="e">
        <f>'ES Raw Data'!S971</f>
        <v>#DIV/0!</v>
      </c>
      <c r="S968" t="e">
        <f>'ES Raw Data'!T971</f>
        <v>#DIV/0!</v>
      </c>
      <c r="T968" t="e">
        <f>'ES Raw Data'!U971</f>
        <v>#DIV/0!</v>
      </c>
      <c r="U968" t="e">
        <f>'ES Raw Data'!V971</f>
        <v>#DIV/0!</v>
      </c>
      <c r="V968" t="e">
        <f>'ES Raw Data'!W971</f>
        <v>#DIV/0!</v>
      </c>
    </row>
    <row r="969" spans="1:22">
      <c r="A969">
        <f>'ES Data Entry'!D970</f>
        <v>0</v>
      </c>
      <c r="B969">
        <f>'ES Data Entry'!E970</f>
        <v>0</v>
      </c>
      <c r="C969">
        <f>'ES Data Entry'!F970</f>
        <v>0</v>
      </c>
      <c r="D969" s="180" t="e">
        <f>'ES Data Entry'!#REF!</f>
        <v>#REF!</v>
      </c>
      <c r="E969" t="str" cm="1">
        <f t="array" ref="E969">_xlfn.IFS('ES Data Entry'!G970=0,"Kindergarten",'ES Data Entry'!G970=1,"1st Grade",'ES Data Entry'!G970=2,"2nd Grade",'ES Data Entry'!G970=3,"3rd Grade",'ES Data Entry'!G970=4,"4th Grade",'ES Data Entry'!G970=5,"5th Grade")</f>
        <v>Kindergarten</v>
      </c>
      <c r="F969" t="e">
        <f>'ES Data Entry'!#REF!</f>
        <v>#REF!</v>
      </c>
      <c r="G969" t="e" cm="1">
        <f t="array" ref="G969">_xlfn.IFS('ES Data Entry'!L970=2, "Virtual", 'ES Data Entry'!L970=1, "In-person",'ES Data Entry'!L970=3, "Hybrid")</f>
        <v>#N/A</v>
      </c>
      <c r="H969" t="e" cm="1">
        <f t="array" ref="H969">_xlfn.IFS('ES Data Entry'!H970= 1, "American Indian/Alaskan Native", 'ES Data Entry'!H970= 2, "Asian", 'ES Data Entry'!H970= 3, "Native Hawaiian/Pacific Islander", 'ES Data Entry'!H970= 4, "Black/African American",'ES Data Entry'!H970= 5,  "White", 'ES Data Entry'!H970= 6, "Other", 'ES Data Entry'!H970= 7, "Two races or more", 'ES Data Entry'!H970= 8, "Unknown")</f>
        <v>#N/A</v>
      </c>
      <c r="I969" t="e" cm="1">
        <f t="array" ref="I969">_xlfn.IFS('ES Data Entry'!I970=1, "Hispanic/Latino", 'ES Data Entry'!I970=2, "Not Hispanic/Latino", 'ES Data Entry'!I970=3, "Other")</f>
        <v>#N/A</v>
      </c>
      <c r="J969" t="e" cm="1">
        <f t="array" ref="J969">_xlfn.IFS('ES Data Entry'!J970= 1, "Male", 'ES Data Entry'!J970= 2, "Female", 'ES Data Entry'!J970= 3, "Transgender Male", 'ES Data Entry'!J970= 4, "Transgender Female",'ES Data Entry'!J970= 5, "Non-binary", 'ES Data Entry'!J970= 6, "Other", 'ES Data Entry'!J970= 7, "Unknown")</f>
        <v>#N/A</v>
      </c>
      <c r="K969" s="180">
        <f>'ES Data Entry'!K970</f>
        <v>0</v>
      </c>
      <c r="L969" s="291" t="e">
        <f>'ES Data Entry'!#REF!</f>
        <v>#REF!</v>
      </c>
      <c r="M969" t="e">
        <f>'ES Raw Data'!N972</f>
        <v>#DIV/0!</v>
      </c>
      <c r="N969" t="e">
        <f>'ES Raw Data'!O972</f>
        <v>#DIV/0!</v>
      </c>
      <c r="O969" t="e">
        <f>'ES Raw Data'!P972</f>
        <v>#DIV/0!</v>
      </c>
      <c r="P969" t="e">
        <f>'ES Raw Data'!Q972</f>
        <v>#DIV/0!</v>
      </c>
      <c r="Q969" t="e">
        <f>'ES Raw Data'!R972</f>
        <v>#DIV/0!</v>
      </c>
      <c r="R969" t="e">
        <f>'ES Raw Data'!S972</f>
        <v>#DIV/0!</v>
      </c>
      <c r="S969" t="e">
        <f>'ES Raw Data'!T972</f>
        <v>#DIV/0!</v>
      </c>
      <c r="T969" t="e">
        <f>'ES Raw Data'!U972</f>
        <v>#DIV/0!</v>
      </c>
      <c r="U969" t="e">
        <f>'ES Raw Data'!V972</f>
        <v>#DIV/0!</v>
      </c>
      <c r="V969" t="e">
        <f>'ES Raw Data'!W972</f>
        <v>#DIV/0!</v>
      </c>
    </row>
    <row r="970" spans="1:22">
      <c r="A970">
        <f>'ES Data Entry'!D971</f>
        <v>0</v>
      </c>
      <c r="B970">
        <f>'ES Data Entry'!E971</f>
        <v>0</v>
      </c>
      <c r="C970">
        <f>'ES Data Entry'!F971</f>
        <v>0</v>
      </c>
      <c r="D970" s="180" t="e">
        <f>'ES Data Entry'!#REF!</f>
        <v>#REF!</v>
      </c>
      <c r="E970" t="str" cm="1">
        <f t="array" ref="E970">_xlfn.IFS('ES Data Entry'!G971=0,"Kindergarten",'ES Data Entry'!G971=1,"1st Grade",'ES Data Entry'!G971=2,"2nd Grade",'ES Data Entry'!G971=3,"3rd Grade",'ES Data Entry'!G971=4,"4th Grade",'ES Data Entry'!G971=5,"5th Grade")</f>
        <v>Kindergarten</v>
      </c>
      <c r="F970" t="e">
        <f>'ES Data Entry'!#REF!</f>
        <v>#REF!</v>
      </c>
      <c r="G970" t="e" cm="1">
        <f t="array" ref="G970">_xlfn.IFS('ES Data Entry'!L971=2, "Virtual", 'ES Data Entry'!L971=1, "In-person",'ES Data Entry'!L971=3, "Hybrid")</f>
        <v>#N/A</v>
      </c>
      <c r="H970" t="e" cm="1">
        <f t="array" ref="H970">_xlfn.IFS('ES Data Entry'!H971= 1, "American Indian/Alaskan Native", 'ES Data Entry'!H971= 2, "Asian", 'ES Data Entry'!H971= 3, "Native Hawaiian/Pacific Islander", 'ES Data Entry'!H971= 4, "Black/African American",'ES Data Entry'!H971= 5,  "White", 'ES Data Entry'!H971= 6, "Other", 'ES Data Entry'!H971= 7, "Two races or more", 'ES Data Entry'!H971= 8, "Unknown")</f>
        <v>#N/A</v>
      </c>
      <c r="I970" t="e" cm="1">
        <f t="array" ref="I970">_xlfn.IFS('ES Data Entry'!I971=1, "Hispanic/Latino", 'ES Data Entry'!I971=2, "Not Hispanic/Latino", 'ES Data Entry'!I971=3, "Other")</f>
        <v>#N/A</v>
      </c>
      <c r="J970" t="e" cm="1">
        <f t="array" ref="J970">_xlfn.IFS('ES Data Entry'!J971= 1, "Male", 'ES Data Entry'!J971= 2, "Female", 'ES Data Entry'!J971= 3, "Transgender Male", 'ES Data Entry'!J971= 4, "Transgender Female",'ES Data Entry'!J971= 5, "Non-binary", 'ES Data Entry'!J971= 6, "Other", 'ES Data Entry'!J971= 7, "Unknown")</f>
        <v>#N/A</v>
      </c>
      <c r="K970" s="180">
        <f>'ES Data Entry'!K971</f>
        <v>0</v>
      </c>
      <c r="L970" s="291" t="e">
        <f>'ES Data Entry'!#REF!</f>
        <v>#REF!</v>
      </c>
      <c r="M970" t="e">
        <f>'ES Raw Data'!N973</f>
        <v>#DIV/0!</v>
      </c>
      <c r="N970" t="e">
        <f>'ES Raw Data'!O973</f>
        <v>#DIV/0!</v>
      </c>
      <c r="O970" t="e">
        <f>'ES Raw Data'!P973</f>
        <v>#DIV/0!</v>
      </c>
      <c r="P970" t="e">
        <f>'ES Raw Data'!Q973</f>
        <v>#DIV/0!</v>
      </c>
      <c r="Q970" t="e">
        <f>'ES Raw Data'!R973</f>
        <v>#DIV/0!</v>
      </c>
      <c r="R970" t="e">
        <f>'ES Raw Data'!S973</f>
        <v>#DIV/0!</v>
      </c>
      <c r="S970" t="e">
        <f>'ES Raw Data'!T973</f>
        <v>#DIV/0!</v>
      </c>
      <c r="T970" t="e">
        <f>'ES Raw Data'!U973</f>
        <v>#DIV/0!</v>
      </c>
      <c r="U970" t="e">
        <f>'ES Raw Data'!V973</f>
        <v>#DIV/0!</v>
      </c>
      <c r="V970" t="e">
        <f>'ES Raw Data'!W973</f>
        <v>#DIV/0!</v>
      </c>
    </row>
    <row r="971" spans="1:22">
      <c r="A971">
        <f>'ES Data Entry'!D972</f>
        <v>0</v>
      </c>
      <c r="B971">
        <f>'ES Data Entry'!E972</f>
        <v>0</v>
      </c>
      <c r="C971">
        <f>'ES Data Entry'!F972</f>
        <v>0</v>
      </c>
      <c r="D971" s="180" t="e">
        <f>'ES Data Entry'!#REF!</f>
        <v>#REF!</v>
      </c>
      <c r="E971" t="str" cm="1">
        <f t="array" ref="E971">_xlfn.IFS('ES Data Entry'!G972=0,"Kindergarten",'ES Data Entry'!G972=1,"1st Grade",'ES Data Entry'!G972=2,"2nd Grade",'ES Data Entry'!G972=3,"3rd Grade",'ES Data Entry'!G972=4,"4th Grade",'ES Data Entry'!G972=5,"5th Grade")</f>
        <v>Kindergarten</v>
      </c>
      <c r="F971" t="e">
        <f>'ES Data Entry'!#REF!</f>
        <v>#REF!</v>
      </c>
      <c r="G971" t="e" cm="1">
        <f t="array" ref="G971">_xlfn.IFS('ES Data Entry'!L972=2, "Virtual", 'ES Data Entry'!L972=1, "In-person",'ES Data Entry'!L972=3, "Hybrid")</f>
        <v>#N/A</v>
      </c>
      <c r="H971" t="e" cm="1">
        <f t="array" ref="H971">_xlfn.IFS('ES Data Entry'!H972= 1, "American Indian/Alaskan Native", 'ES Data Entry'!H972= 2, "Asian", 'ES Data Entry'!H972= 3, "Native Hawaiian/Pacific Islander", 'ES Data Entry'!H972= 4, "Black/African American",'ES Data Entry'!H972= 5,  "White", 'ES Data Entry'!H972= 6, "Other", 'ES Data Entry'!H972= 7, "Two races or more", 'ES Data Entry'!H972= 8, "Unknown")</f>
        <v>#N/A</v>
      </c>
      <c r="I971" t="e" cm="1">
        <f t="array" ref="I971">_xlfn.IFS('ES Data Entry'!I972=1, "Hispanic/Latino", 'ES Data Entry'!I972=2, "Not Hispanic/Latino", 'ES Data Entry'!I972=3, "Other")</f>
        <v>#N/A</v>
      </c>
      <c r="J971" t="e" cm="1">
        <f t="array" ref="J971">_xlfn.IFS('ES Data Entry'!J972= 1, "Male", 'ES Data Entry'!J972= 2, "Female", 'ES Data Entry'!J972= 3, "Transgender Male", 'ES Data Entry'!J972= 4, "Transgender Female",'ES Data Entry'!J972= 5, "Non-binary", 'ES Data Entry'!J972= 6, "Other", 'ES Data Entry'!J972= 7, "Unknown")</f>
        <v>#N/A</v>
      </c>
      <c r="K971" s="180">
        <f>'ES Data Entry'!K972</f>
        <v>0</v>
      </c>
      <c r="L971" s="291" t="e">
        <f>'ES Data Entry'!#REF!</f>
        <v>#REF!</v>
      </c>
      <c r="M971" t="e">
        <f>'ES Raw Data'!N974</f>
        <v>#DIV/0!</v>
      </c>
      <c r="N971" t="e">
        <f>'ES Raw Data'!O974</f>
        <v>#DIV/0!</v>
      </c>
      <c r="O971" t="e">
        <f>'ES Raw Data'!P974</f>
        <v>#DIV/0!</v>
      </c>
      <c r="P971" t="e">
        <f>'ES Raw Data'!Q974</f>
        <v>#DIV/0!</v>
      </c>
      <c r="Q971" t="e">
        <f>'ES Raw Data'!R974</f>
        <v>#DIV/0!</v>
      </c>
      <c r="R971" t="e">
        <f>'ES Raw Data'!S974</f>
        <v>#DIV/0!</v>
      </c>
      <c r="S971" t="e">
        <f>'ES Raw Data'!T974</f>
        <v>#DIV/0!</v>
      </c>
      <c r="T971" t="e">
        <f>'ES Raw Data'!U974</f>
        <v>#DIV/0!</v>
      </c>
      <c r="U971" t="e">
        <f>'ES Raw Data'!V974</f>
        <v>#DIV/0!</v>
      </c>
      <c r="V971" t="e">
        <f>'ES Raw Data'!W974</f>
        <v>#DIV/0!</v>
      </c>
    </row>
    <row r="972" spans="1:22">
      <c r="A972">
        <f>'ES Data Entry'!D973</f>
        <v>0</v>
      </c>
      <c r="B972">
        <f>'ES Data Entry'!E973</f>
        <v>0</v>
      </c>
      <c r="C972">
        <f>'ES Data Entry'!F973</f>
        <v>0</v>
      </c>
      <c r="D972" s="180" t="e">
        <f>'ES Data Entry'!#REF!</f>
        <v>#REF!</v>
      </c>
      <c r="E972" t="str" cm="1">
        <f t="array" ref="E972">_xlfn.IFS('ES Data Entry'!G973=0,"Kindergarten",'ES Data Entry'!G973=1,"1st Grade",'ES Data Entry'!G973=2,"2nd Grade",'ES Data Entry'!G973=3,"3rd Grade",'ES Data Entry'!G973=4,"4th Grade",'ES Data Entry'!G973=5,"5th Grade")</f>
        <v>Kindergarten</v>
      </c>
      <c r="F972" t="e">
        <f>'ES Data Entry'!#REF!</f>
        <v>#REF!</v>
      </c>
      <c r="G972" t="e" cm="1">
        <f t="array" ref="G972">_xlfn.IFS('ES Data Entry'!L973=2, "Virtual", 'ES Data Entry'!L973=1, "In-person",'ES Data Entry'!L973=3, "Hybrid")</f>
        <v>#N/A</v>
      </c>
      <c r="H972" t="e" cm="1">
        <f t="array" ref="H972">_xlfn.IFS('ES Data Entry'!H973= 1, "American Indian/Alaskan Native", 'ES Data Entry'!H973= 2, "Asian", 'ES Data Entry'!H973= 3, "Native Hawaiian/Pacific Islander", 'ES Data Entry'!H973= 4, "Black/African American",'ES Data Entry'!H973= 5,  "White", 'ES Data Entry'!H973= 6, "Other", 'ES Data Entry'!H973= 7, "Two races or more", 'ES Data Entry'!H973= 8, "Unknown")</f>
        <v>#N/A</v>
      </c>
      <c r="I972" t="e" cm="1">
        <f t="array" ref="I972">_xlfn.IFS('ES Data Entry'!I973=1, "Hispanic/Latino", 'ES Data Entry'!I973=2, "Not Hispanic/Latino", 'ES Data Entry'!I973=3, "Other")</f>
        <v>#N/A</v>
      </c>
      <c r="J972" t="e" cm="1">
        <f t="array" ref="J972">_xlfn.IFS('ES Data Entry'!J973= 1, "Male", 'ES Data Entry'!J973= 2, "Female", 'ES Data Entry'!J973= 3, "Transgender Male", 'ES Data Entry'!J973= 4, "Transgender Female",'ES Data Entry'!J973= 5, "Non-binary", 'ES Data Entry'!J973= 6, "Other", 'ES Data Entry'!J973= 7, "Unknown")</f>
        <v>#N/A</v>
      </c>
      <c r="K972" s="180">
        <f>'ES Data Entry'!K973</f>
        <v>0</v>
      </c>
      <c r="L972" s="291" t="e">
        <f>'ES Data Entry'!#REF!</f>
        <v>#REF!</v>
      </c>
      <c r="M972" t="e">
        <f>'ES Raw Data'!N975</f>
        <v>#DIV/0!</v>
      </c>
      <c r="N972" t="e">
        <f>'ES Raw Data'!O975</f>
        <v>#DIV/0!</v>
      </c>
      <c r="O972" t="e">
        <f>'ES Raw Data'!P975</f>
        <v>#DIV/0!</v>
      </c>
      <c r="P972" t="e">
        <f>'ES Raw Data'!Q975</f>
        <v>#DIV/0!</v>
      </c>
      <c r="Q972" t="e">
        <f>'ES Raw Data'!R975</f>
        <v>#DIV/0!</v>
      </c>
      <c r="R972" t="e">
        <f>'ES Raw Data'!S975</f>
        <v>#DIV/0!</v>
      </c>
      <c r="S972" t="e">
        <f>'ES Raw Data'!T975</f>
        <v>#DIV/0!</v>
      </c>
      <c r="T972" t="e">
        <f>'ES Raw Data'!U975</f>
        <v>#DIV/0!</v>
      </c>
      <c r="U972" t="e">
        <f>'ES Raw Data'!V975</f>
        <v>#DIV/0!</v>
      </c>
      <c r="V972" t="e">
        <f>'ES Raw Data'!W975</f>
        <v>#DIV/0!</v>
      </c>
    </row>
    <row r="973" spans="1:22">
      <c r="A973">
        <f>'ES Data Entry'!D974</f>
        <v>0</v>
      </c>
      <c r="B973">
        <f>'ES Data Entry'!E974</f>
        <v>0</v>
      </c>
      <c r="C973">
        <f>'ES Data Entry'!F974</f>
        <v>0</v>
      </c>
      <c r="D973" s="180" t="e">
        <f>'ES Data Entry'!#REF!</f>
        <v>#REF!</v>
      </c>
      <c r="E973" t="str" cm="1">
        <f t="array" ref="E973">_xlfn.IFS('ES Data Entry'!G974=0,"Kindergarten",'ES Data Entry'!G974=1,"1st Grade",'ES Data Entry'!G974=2,"2nd Grade",'ES Data Entry'!G974=3,"3rd Grade",'ES Data Entry'!G974=4,"4th Grade",'ES Data Entry'!G974=5,"5th Grade")</f>
        <v>Kindergarten</v>
      </c>
      <c r="F973" t="e">
        <f>'ES Data Entry'!#REF!</f>
        <v>#REF!</v>
      </c>
      <c r="G973" t="e" cm="1">
        <f t="array" ref="G973">_xlfn.IFS('ES Data Entry'!L974=2, "Virtual", 'ES Data Entry'!L974=1, "In-person",'ES Data Entry'!L974=3, "Hybrid")</f>
        <v>#N/A</v>
      </c>
      <c r="H973" t="e" cm="1">
        <f t="array" ref="H973">_xlfn.IFS('ES Data Entry'!H974= 1, "American Indian/Alaskan Native", 'ES Data Entry'!H974= 2, "Asian", 'ES Data Entry'!H974= 3, "Native Hawaiian/Pacific Islander", 'ES Data Entry'!H974= 4, "Black/African American",'ES Data Entry'!H974= 5,  "White", 'ES Data Entry'!H974= 6, "Other", 'ES Data Entry'!H974= 7, "Two races or more", 'ES Data Entry'!H974= 8, "Unknown")</f>
        <v>#N/A</v>
      </c>
      <c r="I973" t="e" cm="1">
        <f t="array" ref="I973">_xlfn.IFS('ES Data Entry'!I974=1, "Hispanic/Latino", 'ES Data Entry'!I974=2, "Not Hispanic/Latino", 'ES Data Entry'!I974=3, "Other")</f>
        <v>#N/A</v>
      </c>
      <c r="J973" t="e" cm="1">
        <f t="array" ref="J973">_xlfn.IFS('ES Data Entry'!J974= 1, "Male", 'ES Data Entry'!J974= 2, "Female", 'ES Data Entry'!J974= 3, "Transgender Male", 'ES Data Entry'!J974= 4, "Transgender Female",'ES Data Entry'!J974= 5, "Non-binary", 'ES Data Entry'!J974= 6, "Other", 'ES Data Entry'!J974= 7, "Unknown")</f>
        <v>#N/A</v>
      </c>
      <c r="K973" s="180">
        <f>'ES Data Entry'!K974</f>
        <v>0</v>
      </c>
      <c r="L973" s="291" t="e">
        <f>'ES Data Entry'!#REF!</f>
        <v>#REF!</v>
      </c>
      <c r="M973" t="e">
        <f>'ES Raw Data'!N976</f>
        <v>#DIV/0!</v>
      </c>
      <c r="N973" t="e">
        <f>'ES Raw Data'!O976</f>
        <v>#DIV/0!</v>
      </c>
      <c r="O973" t="e">
        <f>'ES Raw Data'!P976</f>
        <v>#DIV/0!</v>
      </c>
      <c r="P973" t="e">
        <f>'ES Raw Data'!Q976</f>
        <v>#DIV/0!</v>
      </c>
      <c r="Q973" t="e">
        <f>'ES Raw Data'!R976</f>
        <v>#DIV/0!</v>
      </c>
      <c r="R973" t="e">
        <f>'ES Raw Data'!S976</f>
        <v>#DIV/0!</v>
      </c>
      <c r="S973" t="e">
        <f>'ES Raw Data'!T976</f>
        <v>#DIV/0!</v>
      </c>
      <c r="T973" t="e">
        <f>'ES Raw Data'!U976</f>
        <v>#DIV/0!</v>
      </c>
      <c r="U973" t="e">
        <f>'ES Raw Data'!V976</f>
        <v>#DIV/0!</v>
      </c>
      <c r="V973" t="e">
        <f>'ES Raw Data'!W976</f>
        <v>#DIV/0!</v>
      </c>
    </row>
    <row r="974" spans="1:22">
      <c r="A974">
        <f>'ES Data Entry'!D975</f>
        <v>0</v>
      </c>
      <c r="B974">
        <f>'ES Data Entry'!E975</f>
        <v>0</v>
      </c>
      <c r="C974">
        <f>'ES Data Entry'!F975</f>
        <v>0</v>
      </c>
      <c r="D974" s="180" t="e">
        <f>'ES Data Entry'!#REF!</f>
        <v>#REF!</v>
      </c>
      <c r="E974" t="str" cm="1">
        <f t="array" ref="E974">_xlfn.IFS('ES Data Entry'!G975=0,"Kindergarten",'ES Data Entry'!G975=1,"1st Grade",'ES Data Entry'!G975=2,"2nd Grade",'ES Data Entry'!G975=3,"3rd Grade",'ES Data Entry'!G975=4,"4th Grade",'ES Data Entry'!G975=5,"5th Grade")</f>
        <v>Kindergarten</v>
      </c>
      <c r="F974" t="e">
        <f>'ES Data Entry'!#REF!</f>
        <v>#REF!</v>
      </c>
      <c r="G974" t="e" cm="1">
        <f t="array" ref="G974">_xlfn.IFS('ES Data Entry'!L975=2, "Virtual", 'ES Data Entry'!L975=1, "In-person",'ES Data Entry'!L975=3, "Hybrid")</f>
        <v>#N/A</v>
      </c>
      <c r="H974" t="e" cm="1">
        <f t="array" ref="H974">_xlfn.IFS('ES Data Entry'!H975= 1, "American Indian/Alaskan Native", 'ES Data Entry'!H975= 2, "Asian", 'ES Data Entry'!H975= 3, "Native Hawaiian/Pacific Islander", 'ES Data Entry'!H975= 4, "Black/African American",'ES Data Entry'!H975= 5,  "White", 'ES Data Entry'!H975= 6, "Other", 'ES Data Entry'!H975= 7, "Two races or more", 'ES Data Entry'!H975= 8, "Unknown")</f>
        <v>#N/A</v>
      </c>
      <c r="I974" t="e" cm="1">
        <f t="array" ref="I974">_xlfn.IFS('ES Data Entry'!I975=1, "Hispanic/Latino", 'ES Data Entry'!I975=2, "Not Hispanic/Latino", 'ES Data Entry'!I975=3, "Other")</f>
        <v>#N/A</v>
      </c>
      <c r="J974" t="e" cm="1">
        <f t="array" ref="J974">_xlfn.IFS('ES Data Entry'!J975= 1, "Male", 'ES Data Entry'!J975= 2, "Female", 'ES Data Entry'!J975= 3, "Transgender Male", 'ES Data Entry'!J975= 4, "Transgender Female",'ES Data Entry'!J975= 5, "Non-binary", 'ES Data Entry'!J975= 6, "Other", 'ES Data Entry'!J975= 7, "Unknown")</f>
        <v>#N/A</v>
      </c>
      <c r="K974" s="180">
        <f>'ES Data Entry'!K975</f>
        <v>0</v>
      </c>
      <c r="L974" s="291" t="e">
        <f>'ES Data Entry'!#REF!</f>
        <v>#REF!</v>
      </c>
      <c r="M974" t="e">
        <f>'ES Raw Data'!N977</f>
        <v>#DIV/0!</v>
      </c>
      <c r="N974" t="e">
        <f>'ES Raw Data'!O977</f>
        <v>#DIV/0!</v>
      </c>
      <c r="O974" t="e">
        <f>'ES Raw Data'!P977</f>
        <v>#DIV/0!</v>
      </c>
      <c r="P974" t="e">
        <f>'ES Raw Data'!Q977</f>
        <v>#DIV/0!</v>
      </c>
      <c r="Q974" t="e">
        <f>'ES Raw Data'!R977</f>
        <v>#DIV/0!</v>
      </c>
      <c r="R974" t="e">
        <f>'ES Raw Data'!S977</f>
        <v>#DIV/0!</v>
      </c>
      <c r="S974" t="e">
        <f>'ES Raw Data'!T977</f>
        <v>#DIV/0!</v>
      </c>
      <c r="T974" t="e">
        <f>'ES Raw Data'!U977</f>
        <v>#DIV/0!</v>
      </c>
      <c r="U974" t="e">
        <f>'ES Raw Data'!V977</f>
        <v>#DIV/0!</v>
      </c>
      <c r="V974" t="e">
        <f>'ES Raw Data'!W977</f>
        <v>#DIV/0!</v>
      </c>
    </row>
    <row r="975" spans="1:22">
      <c r="A975">
        <f>'ES Data Entry'!D976</f>
        <v>0</v>
      </c>
      <c r="B975">
        <f>'ES Data Entry'!E976</f>
        <v>0</v>
      </c>
      <c r="C975">
        <f>'ES Data Entry'!F976</f>
        <v>0</v>
      </c>
      <c r="D975" s="180" t="e">
        <f>'ES Data Entry'!#REF!</f>
        <v>#REF!</v>
      </c>
      <c r="E975" t="str" cm="1">
        <f t="array" ref="E975">_xlfn.IFS('ES Data Entry'!G976=0,"Kindergarten",'ES Data Entry'!G976=1,"1st Grade",'ES Data Entry'!G976=2,"2nd Grade",'ES Data Entry'!G976=3,"3rd Grade",'ES Data Entry'!G976=4,"4th Grade",'ES Data Entry'!G976=5,"5th Grade")</f>
        <v>Kindergarten</v>
      </c>
      <c r="F975" t="e">
        <f>'ES Data Entry'!#REF!</f>
        <v>#REF!</v>
      </c>
      <c r="G975" t="e" cm="1">
        <f t="array" ref="G975">_xlfn.IFS('ES Data Entry'!L976=2, "Virtual", 'ES Data Entry'!L976=1, "In-person",'ES Data Entry'!L976=3, "Hybrid")</f>
        <v>#N/A</v>
      </c>
      <c r="H975" t="e" cm="1">
        <f t="array" ref="H975">_xlfn.IFS('ES Data Entry'!H976= 1, "American Indian/Alaskan Native", 'ES Data Entry'!H976= 2, "Asian", 'ES Data Entry'!H976= 3, "Native Hawaiian/Pacific Islander", 'ES Data Entry'!H976= 4, "Black/African American",'ES Data Entry'!H976= 5,  "White", 'ES Data Entry'!H976= 6, "Other", 'ES Data Entry'!H976= 7, "Two races or more", 'ES Data Entry'!H976= 8, "Unknown")</f>
        <v>#N/A</v>
      </c>
      <c r="I975" t="e" cm="1">
        <f t="array" ref="I975">_xlfn.IFS('ES Data Entry'!I976=1, "Hispanic/Latino", 'ES Data Entry'!I976=2, "Not Hispanic/Latino", 'ES Data Entry'!I976=3, "Other")</f>
        <v>#N/A</v>
      </c>
      <c r="J975" t="e" cm="1">
        <f t="array" ref="J975">_xlfn.IFS('ES Data Entry'!J976= 1, "Male", 'ES Data Entry'!J976= 2, "Female", 'ES Data Entry'!J976= 3, "Transgender Male", 'ES Data Entry'!J976= 4, "Transgender Female",'ES Data Entry'!J976= 5, "Non-binary", 'ES Data Entry'!J976= 6, "Other", 'ES Data Entry'!J976= 7, "Unknown")</f>
        <v>#N/A</v>
      </c>
      <c r="K975" s="180">
        <f>'ES Data Entry'!K976</f>
        <v>0</v>
      </c>
      <c r="L975" s="291" t="e">
        <f>'ES Data Entry'!#REF!</f>
        <v>#REF!</v>
      </c>
      <c r="M975" t="e">
        <f>'ES Raw Data'!N978</f>
        <v>#DIV/0!</v>
      </c>
      <c r="N975" t="e">
        <f>'ES Raw Data'!O978</f>
        <v>#DIV/0!</v>
      </c>
      <c r="O975" t="e">
        <f>'ES Raw Data'!P978</f>
        <v>#DIV/0!</v>
      </c>
      <c r="P975" t="e">
        <f>'ES Raw Data'!Q978</f>
        <v>#DIV/0!</v>
      </c>
      <c r="Q975" t="e">
        <f>'ES Raw Data'!R978</f>
        <v>#DIV/0!</v>
      </c>
      <c r="R975" t="e">
        <f>'ES Raw Data'!S978</f>
        <v>#DIV/0!</v>
      </c>
      <c r="S975" t="e">
        <f>'ES Raw Data'!T978</f>
        <v>#DIV/0!</v>
      </c>
      <c r="T975" t="e">
        <f>'ES Raw Data'!U978</f>
        <v>#DIV/0!</v>
      </c>
      <c r="U975" t="e">
        <f>'ES Raw Data'!V978</f>
        <v>#DIV/0!</v>
      </c>
      <c r="V975" t="e">
        <f>'ES Raw Data'!W978</f>
        <v>#DIV/0!</v>
      </c>
    </row>
    <row r="976" spans="1:22">
      <c r="A976">
        <f>'ES Data Entry'!D977</f>
        <v>0</v>
      </c>
      <c r="B976">
        <f>'ES Data Entry'!E977</f>
        <v>0</v>
      </c>
      <c r="C976">
        <f>'ES Data Entry'!F977</f>
        <v>0</v>
      </c>
      <c r="D976" s="180" t="e">
        <f>'ES Data Entry'!#REF!</f>
        <v>#REF!</v>
      </c>
      <c r="E976" t="str" cm="1">
        <f t="array" ref="E976">_xlfn.IFS('ES Data Entry'!G977=0,"Kindergarten",'ES Data Entry'!G977=1,"1st Grade",'ES Data Entry'!G977=2,"2nd Grade",'ES Data Entry'!G977=3,"3rd Grade",'ES Data Entry'!G977=4,"4th Grade",'ES Data Entry'!G977=5,"5th Grade")</f>
        <v>Kindergarten</v>
      </c>
      <c r="F976" t="e">
        <f>'ES Data Entry'!#REF!</f>
        <v>#REF!</v>
      </c>
      <c r="G976" t="e" cm="1">
        <f t="array" ref="G976">_xlfn.IFS('ES Data Entry'!L977=2, "Virtual", 'ES Data Entry'!L977=1, "In-person",'ES Data Entry'!L977=3, "Hybrid")</f>
        <v>#N/A</v>
      </c>
      <c r="H976" t="e" cm="1">
        <f t="array" ref="H976">_xlfn.IFS('ES Data Entry'!H977= 1, "American Indian/Alaskan Native", 'ES Data Entry'!H977= 2, "Asian", 'ES Data Entry'!H977= 3, "Native Hawaiian/Pacific Islander", 'ES Data Entry'!H977= 4, "Black/African American",'ES Data Entry'!H977= 5,  "White", 'ES Data Entry'!H977= 6, "Other", 'ES Data Entry'!H977= 7, "Two races or more", 'ES Data Entry'!H977= 8, "Unknown")</f>
        <v>#N/A</v>
      </c>
      <c r="I976" t="e" cm="1">
        <f t="array" ref="I976">_xlfn.IFS('ES Data Entry'!I977=1, "Hispanic/Latino", 'ES Data Entry'!I977=2, "Not Hispanic/Latino", 'ES Data Entry'!I977=3, "Other")</f>
        <v>#N/A</v>
      </c>
      <c r="J976" t="e" cm="1">
        <f t="array" ref="J976">_xlfn.IFS('ES Data Entry'!J977= 1, "Male", 'ES Data Entry'!J977= 2, "Female", 'ES Data Entry'!J977= 3, "Transgender Male", 'ES Data Entry'!J977= 4, "Transgender Female",'ES Data Entry'!J977= 5, "Non-binary", 'ES Data Entry'!J977= 6, "Other", 'ES Data Entry'!J977= 7, "Unknown")</f>
        <v>#N/A</v>
      </c>
      <c r="K976" s="180">
        <f>'ES Data Entry'!K977</f>
        <v>0</v>
      </c>
      <c r="L976" s="291" t="e">
        <f>'ES Data Entry'!#REF!</f>
        <v>#REF!</v>
      </c>
      <c r="M976" t="e">
        <f>'ES Raw Data'!N979</f>
        <v>#DIV/0!</v>
      </c>
      <c r="N976" t="e">
        <f>'ES Raw Data'!O979</f>
        <v>#DIV/0!</v>
      </c>
      <c r="O976" t="e">
        <f>'ES Raw Data'!P979</f>
        <v>#DIV/0!</v>
      </c>
      <c r="P976" t="e">
        <f>'ES Raw Data'!Q979</f>
        <v>#DIV/0!</v>
      </c>
      <c r="Q976" t="e">
        <f>'ES Raw Data'!R979</f>
        <v>#DIV/0!</v>
      </c>
      <c r="R976" t="e">
        <f>'ES Raw Data'!S979</f>
        <v>#DIV/0!</v>
      </c>
      <c r="S976" t="e">
        <f>'ES Raw Data'!T979</f>
        <v>#DIV/0!</v>
      </c>
      <c r="T976" t="e">
        <f>'ES Raw Data'!U979</f>
        <v>#DIV/0!</v>
      </c>
      <c r="U976" t="e">
        <f>'ES Raw Data'!V979</f>
        <v>#DIV/0!</v>
      </c>
      <c r="V976" t="e">
        <f>'ES Raw Data'!W979</f>
        <v>#DIV/0!</v>
      </c>
    </row>
    <row r="977" spans="1:22">
      <c r="A977">
        <f>'ES Data Entry'!D978</f>
        <v>0</v>
      </c>
      <c r="B977">
        <f>'ES Data Entry'!E978</f>
        <v>0</v>
      </c>
      <c r="C977">
        <f>'ES Data Entry'!F978</f>
        <v>0</v>
      </c>
      <c r="D977" s="180" t="e">
        <f>'ES Data Entry'!#REF!</f>
        <v>#REF!</v>
      </c>
      <c r="E977" t="str" cm="1">
        <f t="array" ref="E977">_xlfn.IFS('ES Data Entry'!G978=0,"Kindergarten",'ES Data Entry'!G978=1,"1st Grade",'ES Data Entry'!G978=2,"2nd Grade",'ES Data Entry'!G978=3,"3rd Grade",'ES Data Entry'!G978=4,"4th Grade",'ES Data Entry'!G978=5,"5th Grade")</f>
        <v>Kindergarten</v>
      </c>
      <c r="F977" t="e">
        <f>'ES Data Entry'!#REF!</f>
        <v>#REF!</v>
      </c>
      <c r="G977" t="e" cm="1">
        <f t="array" ref="G977">_xlfn.IFS('ES Data Entry'!L978=2, "Virtual", 'ES Data Entry'!L978=1, "In-person",'ES Data Entry'!L978=3, "Hybrid")</f>
        <v>#N/A</v>
      </c>
      <c r="H977" t="e" cm="1">
        <f t="array" ref="H977">_xlfn.IFS('ES Data Entry'!H978= 1, "American Indian/Alaskan Native", 'ES Data Entry'!H978= 2, "Asian", 'ES Data Entry'!H978= 3, "Native Hawaiian/Pacific Islander", 'ES Data Entry'!H978= 4, "Black/African American",'ES Data Entry'!H978= 5,  "White", 'ES Data Entry'!H978= 6, "Other", 'ES Data Entry'!H978= 7, "Two races or more", 'ES Data Entry'!H978= 8, "Unknown")</f>
        <v>#N/A</v>
      </c>
      <c r="I977" t="e" cm="1">
        <f t="array" ref="I977">_xlfn.IFS('ES Data Entry'!I978=1, "Hispanic/Latino", 'ES Data Entry'!I978=2, "Not Hispanic/Latino", 'ES Data Entry'!I978=3, "Other")</f>
        <v>#N/A</v>
      </c>
      <c r="J977" t="e" cm="1">
        <f t="array" ref="J977">_xlfn.IFS('ES Data Entry'!J978= 1, "Male", 'ES Data Entry'!J978= 2, "Female", 'ES Data Entry'!J978= 3, "Transgender Male", 'ES Data Entry'!J978= 4, "Transgender Female",'ES Data Entry'!J978= 5, "Non-binary", 'ES Data Entry'!J978= 6, "Other", 'ES Data Entry'!J978= 7, "Unknown")</f>
        <v>#N/A</v>
      </c>
      <c r="K977" s="180">
        <f>'ES Data Entry'!K978</f>
        <v>0</v>
      </c>
      <c r="L977" s="291" t="e">
        <f>'ES Data Entry'!#REF!</f>
        <v>#REF!</v>
      </c>
      <c r="M977" t="e">
        <f>'ES Raw Data'!N980</f>
        <v>#DIV/0!</v>
      </c>
      <c r="N977" t="e">
        <f>'ES Raw Data'!O980</f>
        <v>#DIV/0!</v>
      </c>
      <c r="O977" t="e">
        <f>'ES Raw Data'!P980</f>
        <v>#DIV/0!</v>
      </c>
      <c r="P977" t="e">
        <f>'ES Raw Data'!Q980</f>
        <v>#DIV/0!</v>
      </c>
      <c r="Q977" t="e">
        <f>'ES Raw Data'!R980</f>
        <v>#DIV/0!</v>
      </c>
      <c r="R977" t="e">
        <f>'ES Raw Data'!S980</f>
        <v>#DIV/0!</v>
      </c>
      <c r="S977" t="e">
        <f>'ES Raw Data'!T980</f>
        <v>#DIV/0!</v>
      </c>
      <c r="T977" t="e">
        <f>'ES Raw Data'!U980</f>
        <v>#DIV/0!</v>
      </c>
      <c r="U977" t="e">
        <f>'ES Raw Data'!V980</f>
        <v>#DIV/0!</v>
      </c>
      <c r="V977" t="e">
        <f>'ES Raw Data'!W980</f>
        <v>#DIV/0!</v>
      </c>
    </row>
    <row r="978" spans="1:22">
      <c r="A978">
        <f>'ES Data Entry'!D979</f>
        <v>0</v>
      </c>
      <c r="B978">
        <f>'ES Data Entry'!E979</f>
        <v>0</v>
      </c>
      <c r="C978">
        <f>'ES Data Entry'!F979</f>
        <v>0</v>
      </c>
      <c r="D978" s="180" t="e">
        <f>'ES Data Entry'!#REF!</f>
        <v>#REF!</v>
      </c>
      <c r="E978" t="str" cm="1">
        <f t="array" ref="E978">_xlfn.IFS('ES Data Entry'!G979=0,"Kindergarten",'ES Data Entry'!G979=1,"1st Grade",'ES Data Entry'!G979=2,"2nd Grade",'ES Data Entry'!G979=3,"3rd Grade",'ES Data Entry'!G979=4,"4th Grade",'ES Data Entry'!G979=5,"5th Grade")</f>
        <v>Kindergarten</v>
      </c>
      <c r="F978" t="e">
        <f>'ES Data Entry'!#REF!</f>
        <v>#REF!</v>
      </c>
      <c r="G978" t="e" cm="1">
        <f t="array" ref="G978">_xlfn.IFS('ES Data Entry'!L979=2, "Virtual", 'ES Data Entry'!L979=1, "In-person",'ES Data Entry'!L979=3, "Hybrid")</f>
        <v>#N/A</v>
      </c>
      <c r="H978" t="e" cm="1">
        <f t="array" ref="H978">_xlfn.IFS('ES Data Entry'!H979= 1, "American Indian/Alaskan Native", 'ES Data Entry'!H979= 2, "Asian", 'ES Data Entry'!H979= 3, "Native Hawaiian/Pacific Islander", 'ES Data Entry'!H979= 4, "Black/African American",'ES Data Entry'!H979= 5,  "White", 'ES Data Entry'!H979= 6, "Other", 'ES Data Entry'!H979= 7, "Two races or more", 'ES Data Entry'!H979= 8, "Unknown")</f>
        <v>#N/A</v>
      </c>
      <c r="I978" t="e" cm="1">
        <f t="array" ref="I978">_xlfn.IFS('ES Data Entry'!I979=1, "Hispanic/Latino", 'ES Data Entry'!I979=2, "Not Hispanic/Latino", 'ES Data Entry'!I979=3, "Other")</f>
        <v>#N/A</v>
      </c>
      <c r="J978" t="e" cm="1">
        <f t="array" ref="J978">_xlfn.IFS('ES Data Entry'!J979= 1, "Male", 'ES Data Entry'!J979= 2, "Female", 'ES Data Entry'!J979= 3, "Transgender Male", 'ES Data Entry'!J979= 4, "Transgender Female",'ES Data Entry'!J979= 5, "Non-binary", 'ES Data Entry'!J979= 6, "Other", 'ES Data Entry'!J979= 7, "Unknown")</f>
        <v>#N/A</v>
      </c>
      <c r="K978" s="180">
        <f>'ES Data Entry'!K979</f>
        <v>0</v>
      </c>
      <c r="L978" s="291" t="e">
        <f>'ES Data Entry'!#REF!</f>
        <v>#REF!</v>
      </c>
      <c r="M978" t="e">
        <f>'ES Raw Data'!N981</f>
        <v>#DIV/0!</v>
      </c>
      <c r="N978" t="e">
        <f>'ES Raw Data'!O981</f>
        <v>#DIV/0!</v>
      </c>
      <c r="O978" t="e">
        <f>'ES Raw Data'!P981</f>
        <v>#DIV/0!</v>
      </c>
      <c r="P978" t="e">
        <f>'ES Raw Data'!Q981</f>
        <v>#DIV/0!</v>
      </c>
      <c r="Q978" t="e">
        <f>'ES Raw Data'!R981</f>
        <v>#DIV/0!</v>
      </c>
      <c r="R978" t="e">
        <f>'ES Raw Data'!S981</f>
        <v>#DIV/0!</v>
      </c>
      <c r="S978" t="e">
        <f>'ES Raw Data'!T981</f>
        <v>#DIV/0!</v>
      </c>
      <c r="T978" t="e">
        <f>'ES Raw Data'!U981</f>
        <v>#DIV/0!</v>
      </c>
      <c r="U978" t="e">
        <f>'ES Raw Data'!V981</f>
        <v>#DIV/0!</v>
      </c>
      <c r="V978" t="e">
        <f>'ES Raw Data'!W981</f>
        <v>#DIV/0!</v>
      </c>
    </row>
    <row r="979" spans="1:22">
      <c r="A979">
        <f>'ES Data Entry'!D980</f>
        <v>0</v>
      </c>
      <c r="B979">
        <f>'ES Data Entry'!E980</f>
        <v>0</v>
      </c>
      <c r="C979">
        <f>'ES Data Entry'!F980</f>
        <v>0</v>
      </c>
      <c r="D979" s="180" t="e">
        <f>'ES Data Entry'!#REF!</f>
        <v>#REF!</v>
      </c>
      <c r="E979" t="str" cm="1">
        <f t="array" ref="E979">_xlfn.IFS('ES Data Entry'!G980=0,"Kindergarten",'ES Data Entry'!G980=1,"1st Grade",'ES Data Entry'!G980=2,"2nd Grade",'ES Data Entry'!G980=3,"3rd Grade",'ES Data Entry'!G980=4,"4th Grade",'ES Data Entry'!G980=5,"5th Grade")</f>
        <v>Kindergarten</v>
      </c>
      <c r="F979" t="e">
        <f>'ES Data Entry'!#REF!</f>
        <v>#REF!</v>
      </c>
      <c r="G979" t="e" cm="1">
        <f t="array" ref="G979">_xlfn.IFS('ES Data Entry'!L980=2, "Virtual", 'ES Data Entry'!L980=1, "In-person",'ES Data Entry'!L980=3, "Hybrid")</f>
        <v>#N/A</v>
      </c>
      <c r="H979" t="e" cm="1">
        <f t="array" ref="H979">_xlfn.IFS('ES Data Entry'!H980= 1, "American Indian/Alaskan Native", 'ES Data Entry'!H980= 2, "Asian", 'ES Data Entry'!H980= 3, "Native Hawaiian/Pacific Islander", 'ES Data Entry'!H980= 4, "Black/African American",'ES Data Entry'!H980= 5,  "White", 'ES Data Entry'!H980= 6, "Other", 'ES Data Entry'!H980= 7, "Two races or more", 'ES Data Entry'!H980= 8, "Unknown")</f>
        <v>#N/A</v>
      </c>
      <c r="I979" t="e" cm="1">
        <f t="array" ref="I979">_xlfn.IFS('ES Data Entry'!I980=1, "Hispanic/Latino", 'ES Data Entry'!I980=2, "Not Hispanic/Latino", 'ES Data Entry'!I980=3, "Other")</f>
        <v>#N/A</v>
      </c>
      <c r="J979" t="e" cm="1">
        <f t="array" ref="J979">_xlfn.IFS('ES Data Entry'!J980= 1, "Male", 'ES Data Entry'!J980= 2, "Female", 'ES Data Entry'!J980= 3, "Transgender Male", 'ES Data Entry'!J980= 4, "Transgender Female",'ES Data Entry'!J980= 5, "Non-binary", 'ES Data Entry'!J980= 6, "Other", 'ES Data Entry'!J980= 7, "Unknown")</f>
        <v>#N/A</v>
      </c>
      <c r="K979" s="180">
        <f>'ES Data Entry'!K980</f>
        <v>0</v>
      </c>
      <c r="L979" s="291" t="e">
        <f>'ES Data Entry'!#REF!</f>
        <v>#REF!</v>
      </c>
      <c r="M979" t="e">
        <f>'ES Raw Data'!N982</f>
        <v>#DIV/0!</v>
      </c>
      <c r="N979" t="e">
        <f>'ES Raw Data'!O982</f>
        <v>#DIV/0!</v>
      </c>
      <c r="O979" t="e">
        <f>'ES Raw Data'!P982</f>
        <v>#DIV/0!</v>
      </c>
      <c r="P979" t="e">
        <f>'ES Raw Data'!Q982</f>
        <v>#DIV/0!</v>
      </c>
      <c r="Q979" t="e">
        <f>'ES Raw Data'!R982</f>
        <v>#DIV/0!</v>
      </c>
      <c r="R979" t="e">
        <f>'ES Raw Data'!S982</f>
        <v>#DIV/0!</v>
      </c>
      <c r="S979" t="e">
        <f>'ES Raw Data'!T982</f>
        <v>#DIV/0!</v>
      </c>
      <c r="T979" t="e">
        <f>'ES Raw Data'!U982</f>
        <v>#DIV/0!</v>
      </c>
      <c r="U979" t="e">
        <f>'ES Raw Data'!V982</f>
        <v>#DIV/0!</v>
      </c>
      <c r="V979" t="e">
        <f>'ES Raw Data'!W982</f>
        <v>#DIV/0!</v>
      </c>
    </row>
    <row r="980" spans="1:22">
      <c r="A980">
        <f>'ES Data Entry'!D981</f>
        <v>0</v>
      </c>
      <c r="B980">
        <f>'ES Data Entry'!E981</f>
        <v>0</v>
      </c>
      <c r="C980">
        <f>'ES Data Entry'!F981</f>
        <v>0</v>
      </c>
      <c r="D980" s="180" t="e">
        <f>'ES Data Entry'!#REF!</f>
        <v>#REF!</v>
      </c>
      <c r="E980" t="str" cm="1">
        <f t="array" ref="E980">_xlfn.IFS('ES Data Entry'!G981=0,"Kindergarten",'ES Data Entry'!G981=1,"1st Grade",'ES Data Entry'!G981=2,"2nd Grade",'ES Data Entry'!G981=3,"3rd Grade",'ES Data Entry'!G981=4,"4th Grade",'ES Data Entry'!G981=5,"5th Grade")</f>
        <v>Kindergarten</v>
      </c>
      <c r="F980" t="e">
        <f>'ES Data Entry'!#REF!</f>
        <v>#REF!</v>
      </c>
      <c r="G980" t="e" cm="1">
        <f t="array" ref="G980">_xlfn.IFS('ES Data Entry'!L981=2, "Virtual", 'ES Data Entry'!L981=1, "In-person",'ES Data Entry'!L981=3, "Hybrid")</f>
        <v>#N/A</v>
      </c>
      <c r="H980" t="e" cm="1">
        <f t="array" ref="H980">_xlfn.IFS('ES Data Entry'!H981= 1, "American Indian/Alaskan Native", 'ES Data Entry'!H981= 2, "Asian", 'ES Data Entry'!H981= 3, "Native Hawaiian/Pacific Islander", 'ES Data Entry'!H981= 4, "Black/African American",'ES Data Entry'!H981= 5,  "White", 'ES Data Entry'!H981= 6, "Other", 'ES Data Entry'!H981= 7, "Two races or more", 'ES Data Entry'!H981= 8, "Unknown")</f>
        <v>#N/A</v>
      </c>
      <c r="I980" t="e" cm="1">
        <f t="array" ref="I980">_xlfn.IFS('ES Data Entry'!I981=1, "Hispanic/Latino", 'ES Data Entry'!I981=2, "Not Hispanic/Latino", 'ES Data Entry'!I981=3, "Other")</f>
        <v>#N/A</v>
      </c>
      <c r="J980" t="e" cm="1">
        <f t="array" ref="J980">_xlfn.IFS('ES Data Entry'!J981= 1, "Male", 'ES Data Entry'!J981= 2, "Female", 'ES Data Entry'!J981= 3, "Transgender Male", 'ES Data Entry'!J981= 4, "Transgender Female",'ES Data Entry'!J981= 5, "Non-binary", 'ES Data Entry'!J981= 6, "Other", 'ES Data Entry'!J981= 7, "Unknown")</f>
        <v>#N/A</v>
      </c>
      <c r="K980" s="180">
        <f>'ES Data Entry'!K981</f>
        <v>0</v>
      </c>
      <c r="L980" s="291" t="e">
        <f>'ES Data Entry'!#REF!</f>
        <v>#REF!</v>
      </c>
      <c r="M980" t="e">
        <f>'ES Raw Data'!N983</f>
        <v>#DIV/0!</v>
      </c>
      <c r="N980" t="e">
        <f>'ES Raw Data'!O983</f>
        <v>#DIV/0!</v>
      </c>
      <c r="O980" t="e">
        <f>'ES Raw Data'!P983</f>
        <v>#DIV/0!</v>
      </c>
      <c r="P980" t="e">
        <f>'ES Raw Data'!Q983</f>
        <v>#DIV/0!</v>
      </c>
      <c r="Q980" t="e">
        <f>'ES Raw Data'!R983</f>
        <v>#DIV/0!</v>
      </c>
      <c r="R980" t="e">
        <f>'ES Raw Data'!S983</f>
        <v>#DIV/0!</v>
      </c>
      <c r="S980" t="e">
        <f>'ES Raw Data'!T983</f>
        <v>#DIV/0!</v>
      </c>
      <c r="T980" t="e">
        <f>'ES Raw Data'!U983</f>
        <v>#DIV/0!</v>
      </c>
      <c r="U980" t="e">
        <f>'ES Raw Data'!V983</f>
        <v>#DIV/0!</v>
      </c>
      <c r="V980" t="e">
        <f>'ES Raw Data'!W983</f>
        <v>#DIV/0!</v>
      </c>
    </row>
    <row r="981" spans="1:22">
      <c r="A981">
        <f>'ES Data Entry'!D982</f>
        <v>0</v>
      </c>
      <c r="B981">
        <f>'ES Data Entry'!E982</f>
        <v>0</v>
      </c>
      <c r="C981">
        <f>'ES Data Entry'!F982</f>
        <v>0</v>
      </c>
      <c r="D981" s="180" t="e">
        <f>'ES Data Entry'!#REF!</f>
        <v>#REF!</v>
      </c>
      <c r="E981" t="str" cm="1">
        <f t="array" ref="E981">_xlfn.IFS('ES Data Entry'!G982=0,"Kindergarten",'ES Data Entry'!G982=1,"1st Grade",'ES Data Entry'!G982=2,"2nd Grade",'ES Data Entry'!G982=3,"3rd Grade",'ES Data Entry'!G982=4,"4th Grade",'ES Data Entry'!G982=5,"5th Grade")</f>
        <v>Kindergarten</v>
      </c>
      <c r="F981" t="e">
        <f>'ES Data Entry'!#REF!</f>
        <v>#REF!</v>
      </c>
      <c r="G981" t="e" cm="1">
        <f t="array" ref="G981">_xlfn.IFS('ES Data Entry'!L982=2, "Virtual", 'ES Data Entry'!L982=1, "In-person",'ES Data Entry'!L982=3, "Hybrid")</f>
        <v>#N/A</v>
      </c>
      <c r="H981" t="e" cm="1">
        <f t="array" ref="H981">_xlfn.IFS('ES Data Entry'!H982= 1, "American Indian/Alaskan Native", 'ES Data Entry'!H982= 2, "Asian", 'ES Data Entry'!H982= 3, "Native Hawaiian/Pacific Islander", 'ES Data Entry'!H982= 4, "Black/African American",'ES Data Entry'!H982= 5,  "White", 'ES Data Entry'!H982= 6, "Other", 'ES Data Entry'!H982= 7, "Two races or more", 'ES Data Entry'!H982= 8, "Unknown")</f>
        <v>#N/A</v>
      </c>
      <c r="I981" t="e" cm="1">
        <f t="array" ref="I981">_xlfn.IFS('ES Data Entry'!I982=1, "Hispanic/Latino", 'ES Data Entry'!I982=2, "Not Hispanic/Latino", 'ES Data Entry'!I982=3, "Other")</f>
        <v>#N/A</v>
      </c>
      <c r="J981" t="e" cm="1">
        <f t="array" ref="J981">_xlfn.IFS('ES Data Entry'!J982= 1, "Male", 'ES Data Entry'!J982= 2, "Female", 'ES Data Entry'!J982= 3, "Transgender Male", 'ES Data Entry'!J982= 4, "Transgender Female",'ES Data Entry'!J982= 5, "Non-binary", 'ES Data Entry'!J982= 6, "Other", 'ES Data Entry'!J982= 7, "Unknown")</f>
        <v>#N/A</v>
      </c>
      <c r="K981" s="180">
        <f>'ES Data Entry'!K982</f>
        <v>0</v>
      </c>
      <c r="L981" s="291" t="e">
        <f>'ES Data Entry'!#REF!</f>
        <v>#REF!</v>
      </c>
      <c r="M981" t="e">
        <f>'ES Raw Data'!N984</f>
        <v>#DIV/0!</v>
      </c>
      <c r="N981" t="e">
        <f>'ES Raw Data'!O984</f>
        <v>#DIV/0!</v>
      </c>
      <c r="O981" t="e">
        <f>'ES Raw Data'!P984</f>
        <v>#DIV/0!</v>
      </c>
      <c r="P981" t="e">
        <f>'ES Raw Data'!Q984</f>
        <v>#DIV/0!</v>
      </c>
      <c r="Q981" t="e">
        <f>'ES Raw Data'!R984</f>
        <v>#DIV/0!</v>
      </c>
      <c r="R981" t="e">
        <f>'ES Raw Data'!S984</f>
        <v>#DIV/0!</v>
      </c>
      <c r="S981" t="e">
        <f>'ES Raw Data'!T984</f>
        <v>#DIV/0!</v>
      </c>
      <c r="T981" t="e">
        <f>'ES Raw Data'!U984</f>
        <v>#DIV/0!</v>
      </c>
      <c r="U981" t="e">
        <f>'ES Raw Data'!V984</f>
        <v>#DIV/0!</v>
      </c>
      <c r="V981" t="e">
        <f>'ES Raw Data'!W984</f>
        <v>#DIV/0!</v>
      </c>
    </row>
    <row r="982" spans="1:22">
      <c r="A982">
        <f>'ES Data Entry'!D983</f>
        <v>0</v>
      </c>
      <c r="B982">
        <f>'ES Data Entry'!E983</f>
        <v>0</v>
      </c>
      <c r="C982">
        <f>'ES Data Entry'!F983</f>
        <v>0</v>
      </c>
      <c r="D982" s="180" t="e">
        <f>'ES Data Entry'!#REF!</f>
        <v>#REF!</v>
      </c>
      <c r="E982" t="str" cm="1">
        <f t="array" ref="E982">_xlfn.IFS('ES Data Entry'!G983=0,"Kindergarten",'ES Data Entry'!G983=1,"1st Grade",'ES Data Entry'!G983=2,"2nd Grade",'ES Data Entry'!G983=3,"3rd Grade",'ES Data Entry'!G983=4,"4th Grade",'ES Data Entry'!G983=5,"5th Grade")</f>
        <v>Kindergarten</v>
      </c>
      <c r="F982" t="e">
        <f>'ES Data Entry'!#REF!</f>
        <v>#REF!</v>
      </c>
      <c r="G982" t="e" cm="1">
        <f t="array" ref="G982">_xlfn.IFS('ES Data Entry'!L983=2, "Virtual", 'ES Data Entry'!L983=1, "In-person",'ES Data Entry'!L983=3, "Hybrid")</f>
        <v>#N/A</v>
      </c>
      <c r="H982" t="e" cm="1">
        <f t="array" ref="H982">_xlfn.IFS('ES Data Entry'!H983= 1, "American Indian/Alaskan Native", 'ES Data Entry'!H983= 2, "Asian", 'ES Data Entry'!H983= 3, "Native Hawaiian/Pacific Islander", 'ES Data Entry'!H983= 4, "Black/African American",'ES Data Entry'!H983= 5,  "White", 'ES Data Entry'!H983= 6, "Other", 'ES Data Entry'!H983= 7, "Two races or more", 'ES Data Entry'!H983= 8, "Unknown")</f>
        <v>#N/A</v>
      </c>
      <c r="I982" t="e" cm="1">
        <f t="array" ref="I982">_xlfn.IFS('ES Data Entry'!I983=1, "Hispanic/Latino", 'ES Data Entry'!I983=2, "Not Hispanic/Latino", 'ES Data Entry'!I983=3, "Other")</f>
        <v>#N/A</v>
      </c>
      <c r="J982" t="e" cm="1">
        <f t="array" ref="J982">_xlfn.IFS('ES Data Entry'!J983= 1, "Male", 'ES Data Entry'!J983= 2, "Female", 'ES Data Entry'!J983= 3, "Transgender Male", 'ES Data Entry'!J983= 4, "Transgender Female",'ES Data Entry'!J983= 5, "Non-binary", 'ES Data Entry'!J983= 6, "Other", 'ES Data Entry'!J983= 7, "Unknown")</f>
        <v>#N/A</v>
      </c>
      <c r="K982" s="180">
        <f>'ES Data Entry'!K983</f>
        <v>0</v>
      </c>
      <c r="L982" s="291" t="e">
        <f>'ES Data Entry'!#REF!</f>
        <v>#REF!</v>
      </c>
      <c r="M982" t="e">
        <f>'ES Raw Data'!N985</f>
        <v>#DIV/0!</v>
      </c>
      <c r="N982" t="e">
        <f>'ES Raw Data'!O985</f>
        <v>#DIV/0!</v>
      </c>
      <c r="O982" t="e">
        <f>'ES Raw Data'!P985</f>
        <v>#DIV/0!</v>
      </c>
      <c r="P982" t="e">
        <f>'ES Raw Data'!Q985</f>
        <v>#DIV/0!</v>
      </c>
      <c r="Q982" t="e">
        <f>'ES Raw Data'!R985</f>
        <v>#DIV/0!</v>
      </c>
      <c r="R982" t="e">
        <f>'ES Raw Data'!S985</f>
        <v>#DIV/0!</v>
      </c>
      <c r="S982" t="e">
        <f>'ES Raw Data'!T985</f>
        <v>#DIV/0!</v>
      </c>
      <c r="T982" t="e">
        <f>'ES Raw Data'!U985</f>
        <v>#DIV/0!</v>
      </c>
      <c r="U982" t="e">
        <f>'ES Raw Data'!V985</f>
        <v>#DIV/0!</v>
      </c>
      <c r="V982" t="e">
        <f>'ES Raw Data'!W985</f>
        <v>#DIV/0!</v>
      </c>
    </row>
    <row r="983" spans="1:22">
      <c r="A983">
        <f>'ES Data Entry'!D984</f>
        <v>0</v>
      </c>
      <c r="B983">
        <f>'ES Data Entry'!E984</f>
        <v>0</v>
      </c>
      <c r="C983">
        <f>'ES Data Entry'!F984</f>
        <v>0</v>
      </c>
      <c r="D983" s="180" t="e">
        <f>'ES Data Entry'!#REF!</f>
        <v>#REF!</v>
      </c>
      <c r="E983" t="str" cm="1">
        <f t="array" ref="E983">_xlfn.IFS('ES Data Entry'!G984=0,"Kindergarten",'ES Data Entry'!G984=1,"1st Grade",'ES Data Entry'!G984=2,"2nd Grade",'ES Data Entry'!G984=3,"3rd Grade",'ES Data Entry'!G984=4,"4th Grade",'ES Data Entry'!G984=5,"5th Grade")</f>
        <v>Kindergarten</v>
      </c>
      <c r="F983" t="e">
        <f>'ES Data Entry'!#REF!</f>
        <v>#REF!</v>
      </c>
      <c r="G983" t="e" cm="1">
        <f t="array" ref="G983">_xlfn.IFS('ES Data Entry'!L984=2, "Virtual", 'ES Data Entry'!L984=1, "In-person",'ES Data Entry'!L984=3, "Hybrid")</f>
        <v>#N/A</v>
      </c>
      <c r="H983" t="e" cm="1">
        <f t="array" ref="H983">_xlfn.IFS('ES Data Entry'!H984= 1, "American Indian/Alaskan Native", 'ES Data Entry'!H984= 2, "Asian", 'ES Data Entry'!H984= 3, "Native Hawaiian/Pacific Islander", 'ES Data Entry'!H984= 4, "Black/African American",'ES Data Entry'!H984= 5,  "White", 'ES Data Entry'!H984= 6, "Other", 'ES Data Entry'!H984= 7, "Two races or more", 'ES Data Entry'!H984= 8, "Unknown")</f>
        <v>#N/A</v>
      </c>
      <c r="I983" t="e" cm="1">
        <f t="array" ref="I983">_xlfn.IFS('ES Data Entry'!I984=1, "Hispanic/Latino", 'ES Data Entry'!I984=2, "Not Hispanic/Latino", 'ES Data Entry'!I984=3, "Other")</f>
        <v>#N/A</v>
      </c>
      <c r="J983" t="e" cm="1">
        <f t="array" ref="J983">_xlfn.IFS('ES Data Entry'!J984= 1, "Male", 'ES Data Entry'!J984= 2, "Female", 'ES Data Entry'!J984= 3, "Transgender Male", 'ES Data Entry'!J984= 4, "Transgender Female",'ES Data Entry'!J984= 5, "Non-binary", 'ES Data Entry'!J984= 6, "Other", 'ES Data Entry'!J984= 7, "Unknown")</f>
        <v>#N/A</v>
      </c>
      <c r="K983" s="180">
        <f>'ES Data Entry'!K984</f>
        <v>0</v>
      </c>
      <c r="L983" s="291" t="e">
        <f>'ES Data Entry'!#REF!</f>
        <v>#REF!</v>
      </c>
      <c r="M983" t="e">
        <f>'ES Raw Data'!N986</f>
        <v>#DIV/0!</v>
      </c>
      <c r="N983" t="e">
        <f>'ES Raw Data'!O986</f>
        <v>#DIV/0!</v>
      </c>
      <c r="O983" t="e">
        <f>'ES Raw Data'!P986</f>
        <v>#DIV/0!</v>
      </c>
      <c r="P983" t="e">
        <f>'ES Raw Data'!Q986</f>
        <v>#DIV/0!</v>
      </c>
      <c r="Q983" t="e">
        <f>'ES Raw Data'!R986</f>
        <v>#DIV/0!</v>
      </c>
      <c r="R983" t="e">
        <f>'ES Raw Data'!S986</f>
        <v>#DIV/0!</v>
      </c>
      <c r="S983" t="e">
        <f>'ES Raw Data'!T986</f>
        <v>#DIV/0!</v>
      </c>
      <c r="T983" t="e">
        <f>'ES Raw Data'!U986</f>
        <v>#DIV/0!</v>
      </c>
      <c r="U983" t="e">
        <f>'ES Raw Data'!V986</f>
        <v>#DIV/0!</v>
      </c>
      <c r="V983" t="e">
        <f>'ES Raw Data'!W986</f>
        <v>#DIV/0!</v>
      </c>
    </row>
    <row r="984" spans="1:22">
      <c r="A984">
        <f>'ES Data Entry'!D985</f>
        <v>0</v>
      </c>
      <c r="B984">
        <f>'ES Data Entry'!E985</f>
        <v>0</v>
      </c>
      <c r="C984">
        <f>'ES Data Entry'!F985</f>
        <v>0</v>
      </c>
      <c r="D984" s="180" t="e">
        <f>'ES Data Entry'!#REF!</f>
        <v>#REF!</v>
      </c>
      <c r="E984" t="str" cm="1">
        <f t="array" ref="E984">_xlfn.IFS('ES Data Entry'!G985=0,"Kindergarten",'ES Data Entry'!G985=1,"1st Grade",'ES Data Entry'!G985=2,"2nd Grade",'ES Data Entry'!G985=3,"3rd Grade",'ES Data Entry'!G985=4,"4th Grade",'ES Data Entry'!G985=5,"5th Grade")</f>
        <v>Kindergarten</v>
      </c>
      <c r="F984" t="e">
        <f>'ES Data Entry'!#REF!</f>
        <v>#REF!</v>
      </c>
      <c r="G984" t="e" cm="1">
        <f t="array" ref="G984">_xlfn.IFS('ES Data Entry'!L985=2, "Virtual", 'ES Data Entry'!L985=1, "In-person",'ES Data Entry'!L985=3, "Hybrid")</f>
        <v>#N/A</v>
      </c>
      <c r="H984" t="e" cm="1">
        <f t="array" ref="H984">_xlfn.IFS('ES Data Entry'!H985= 1, "American Indian/Alaskan Native", 'ES Data Entry'!H985= 2, "Asian", 'ES Data Entry'!H985= 3, "Native Hawaiian/Pacific Islander", 'ES Data Entry'!H985= 4, "Black/African American",'ES Data Entry'!H985= 5,  "White", 'ES Data Entry'!H985= 6, "Other", 'ES Data Entry'!H985= 7, "Two races or more", 'ES Data Entry'!H985= 8, "Unknown")</f>
        <v>#N/A</v>
      </c>
      <c r="I984" t="e" cm="1">
        <f t="array" ref="I984">_xlfn.IFS('ES Data Entry'!I985=1, "Hispanic/Latino", 'ES Data Entry'!I985=2, "Not Hispanic/Latino", 'ES Data Entry'!I985=3, "Other")</f>
        <v>#N/A</v>
      </c>
      <c r="J984" t="e" cm="1">
        <f t="array" ref="J984">_xlfn.IFS('ES Data Entry'!J985= 1, "Male", 'ES Data Entry'!J985= 2, "Female", 'ES Data Entry'!J985= 3, "Transgender Male", 'ES Data Entry'!J985= 4, "Transgender Female",'ES Data Entry'!J985= 5, "Non-binary", 'ES Data Entry'!J985= 6, "Other", 'ES Data Entry'!J985= 7, "Unknown")</f>
        <v>#N/A</v>
      </c>
      <c r="K984" s="180">
        <f>'ES Data Entry'!K985</f>
        <v>0</v>
      </c>
      <c r="L984" s="291" t="e">
        <f>'ES Data Entry'!#REF!</f>
        <v>#REF!</v>
      </c>
      <c r="M984" t="e">
        <f>'ES Raw Data'!N987</f>
        <v>#DIV/0!</v>
      </c>
      <c r="N984" t="e">
        <f>'ES Raw Data'!O987</f>
        <v>#DIV/0!</v>
      </c>
      <c r="O984" t="e">
        <f>'ES Raw Data'!P987</f>
        <v>#DIV/0!</v>
      </c>
      <c r="P984" t="e">
        <f>'ES Raw Data'!Q987</f>
        <v>#DIV/0!</v>
      </c>
      <c r="Q984" t="e">
        <f>'ES Raw Data'!R987</f>
        <v>#DIV/0!</v>
      </c>
      <c r="R984" t="e">
        <f>'ES Raw Data'!S987</f>
        <v>#DIV/0!</v>
      </c>
      <c r="S984" t="e">
        <f>'ES Raw Data'!T987</f>
        <v>#DIV/0!</v>
      </c>
      <c r="T984" t="e">
        <f>'ES Raw Data'!U987</f>
        <v>#DIV/0!</v>
      </c>
      <c r="U984" t="e">
        <f>'ES Raw Data'!V987</f>
        <v>#DIV/0!</v>
      </c>
      <c r="V984" t="e">
        <f>'ES Raw Data'!W987</f>
        <v>#DIV/0!</v>
      </c>
    </row>
    <row r="985" spans="1:22">
      <c r="A985">
        <f>'ES Data Entry'!D986</f>
        <v>0</v>
      </c>
      <c r="B985">
        <f>'ES Data Entry'!E986</f>
        <v>0</v>
      </c>
      <c r="C985">
        <f>'ES Data Entry'!F986</f>
        <v>0</v>
      </c>
      <c r="D985" s="180" t="e">
        <f>'ES Data Entry'!#REF!</f>
        <v>#REF!</v>
      </c>
      <c r="E985" t="str" cm="1">
        <f t="array" ref="E985">_xlfn.IFS('ES Data Entry'!G986=0,"Kindergarten",'ES Data Entry'!G986=1,"1st Grade",'ES Data Entry'!G986=2,"2nd Grade",'ES Data Entry'!G986=3,"3rd Grade",'ES Data Entry'!G986=4,"4th Grade",'ES Data Entry'!G986=5,"5th Grade")</f>
        <v>Kindergarten</v>
      </c>
      <c r="F985" t="e">
        <f>'ES Data Entry'!#REF!</f>
        <v>#REF!</v>
      </c>
      <c r="G985" t="e" cm="1">
        <f t="array" ref="G985">_xlfn.IFS('ES Data Entry'!L986=2, "Virtual", 'ES Data Entry'!L986=1, "In-person",'ES Data Entry'!L986=3, "Hybrid")</f>
        <v>#N/A</v>
      </c>
      <c r="H985" t="e" cm="1">
        <f t="array" ref="H985">_xlfn.IFS('ES Data Entry'!H986= 1, "American Indian/Alaskan Native", 'ES Data Entry'!H986= 2, "Asian", 'ES Data Entry'!H986= 3, "Native Hawaiian/Pacific Islander", 'ES Data Entry'!H986= 4, "Black/African American",'ES Data Entry'!H986= 5,  "White", 'ES Data Entry'!H986= 6, "Other", 'ES Data Entry'!H986= 7, "Two races or more", 'ES Data Entry'!H986= 8, "Unknown")</f>
        <v>#N/A</v>
      </c>
      <c r="I985" t="e" cm="1">
        <f t="array" ref="I985">_xlfn.IFS('ES Data Entry'!I986=1, "Hispanic/Latino", 'ES Data Entry'!I986=2, "Not Hispanic/Latino", 'ES Data Entry'!I986=3, "Other")</f>
        <v>#N/A</v>
      </c>
      <c r="J985" t="e" cm="1">
        <f t="array" ref="J985">_xlfn.IFS('ES Data Entry'!J986= 1, "Male", 'ES Data Entry'!J986= 2, "Female", 'ES Data Entry'!J986= 3, "Transgender Male", 'ES Data Entry'!J986= 4, "Transgender Female",'ES Data Entry'!J986= 5, "Non-binary", 'ES Data Entry'!J986= 6, "Other", 'ES Data Entry'!J986= 7, "Unknown")</f>
        <v>#N/A</v>
      </c>
      <c r="K985" s="180">
        <f>'ES Data Entry'!K986</f>
        <v>0</v>
      </c>
      <c r="L985" s="291" t="e">
        <f>'ES Data Entry'!#REF!</f>
        <v>#REF!</v>
      </c>
      <c r="M985" t="e">
        <f>'ES Raw Data'!N988</f>
        <v>#DIV/0!</v>
      </c>
      <c r="N985" t="e">
        <f>'ES Raw Data'!O988</f>
        <v>#DIV/0!</v>
      </c>
      <c r="O985" t="e">
        <f>'ES Raw Data'!P988</f>
        <v>#DIV/0!</v>
      </c>
      <c r="P985" t="e">
        <f>'ES Raw Data'!Q988</f>
        <v>#DIV/0!</v>
      </c>
      <c r="Q985" t="e">
        <f>'ES Raw Data'!R988</f>
        <v>#DIV/0!</v>
      </c>
      <c r="R985" t="e">
        <f>'ES Raw Data'!S988</f>
        <v>#DIV/0!</v>
      </c>
      <c r="S985" t="e">
        <f>'ES Raw Data'!T988</f>
        <v>#DIV/0!</v>
      </c>
      <c r="T985" t="e">
        <f>'ES Raw Data'!U988</f>
        <v>#DIV/0!</v>
      </c>
      <c r="U985" t="e">
        <f>'ES Raw Data'!V988</f>
        <v>#DIV/0!</v>
      </c>
      <c r="V985" t="e">
        <f>'ES Raw Data'!W988</f>
        <v>#DIV/0!</v>
      </c>
    </row>
    <row r="986" spans="1:22">
      <c r="A986">
        <f>'ES Data Entry'!D987</f>
        <v>0</v>
      </c>
      <c r="B986">
        <f>'ES Data Entry'!E987</f>
        <v>0</v>
      </c>
      <c r="C986">
        <f>'ES Data Entry'!F987</f>
        <v>0</v>
      </c>
      <c r="D986" s="180" t="e">
        <f>'ES Data Entry'!#REF!</f>
        <v>#REF!</v>
      </c>
      <c r="E986" t="str" cm="1">
        <f t="array" ref="E986">_xlfn.IFS('ES Data Entry'!G987=0,"Kindergarten",'ES Data Entry'!G987=1,"1st Grade",'ES Data Entry'!G987=2,"2nd Grade",'ES Data Entry'!G987=3,"3rd Grade",'ES Data Entry'!G987=4,"4th Grade",'ES Data Entry'!G987=5,"5th Grade")</f>
        <v>Kindergarten</v>
      </c>
      <c r="F986" t="e">
        <f>'ES Data Entry'!#REF!</f>
        <v>#REF!</v>
      </c>
      <c r="G986" t="e" cm="1">
        <f t="array" ref="G986">_xlfn.IFS('ES Data Entry'!L987=2, "Virtual", 'ES Data Entry'!L987=1, "In-person",'ES Data Entry'!L987=3, "Hybrid")</f>
        <v>#N/A</v>
      </c>
      <c r="H986" t="e" cm="1">
        <f t="array" ref="H986">_xlfn.IFS('ES Data Entry'!H987= 1, "American Indian/Alaskan Native", 'ES Data Entry'!H987= 2, "Asian", 'ES Data Entry'!H987= 3, "Native Hawaiian/Pacific Islander", 'ES Data Entry'!H987= 4, "Black/African American",'ES Data Entry'!H987= 5,  "White", 'ES Data Entry'!H987= 6, "Other", 'ES Data Entry'!H987= 7, "Two races or more", 'ES Data Entry'!H987= 8, "Unknown")</f>
        <v>#N/A</v>
      </c>
      <c r="I986" t="e" cm="1">
        <f t="array" ref="I986">_xlfn.IFS('ES Data Entry'!I987=1, "Hispanic/Latino", 'ES Data Entry'!I987=2, "Not Hispanic/Latino", 'ES Data Entry'!I987=3, "Other")</f>
        <v>#N/A</v>
      </c>
      <c r="J986" t="e" cm="1">
        <f t="array" ref="J986">_xlfn.IFS('ES Data Entry'!J987= 1, "Male", 'ES Data Entry'!J987= 2, "Female", 'ES Data Entry'!J987= 3, "Transgender Male", 'ES Data Entry'!J987= 4, "Transgender Female",'ES Data Entry'!J987= 5, "Non-binary", 'ES Data Entry'!J987= 6, "Other", 'ES Data Entry'!J987= 7, "Unknown")</f>
        <v>#N/A</v>
      </c>
      <c r="K986" s="180">
        <f>'ES Data Entry'!K987</f>
        <v>0</v>
      </c>
      <c r="L986" s="291" t="e">
        <f>'ES Data Entry'!#REF!</f>
        <v>#REF!</v>
      </c>
      <c r="M986" t="e">
        <f>'ES Raw Data'!N989</f>
        <v>#DIV/0!</v>
      </c>
      <c r="N986" t="e">
        <f>'ES Raw Data'!O989</f>
        <v>#DIV/0!</v>
      </c>
      <c r="O986" t="e">
        <f>'ES Raw Data'!P989</f>
        <v>#DIV/0!</v>
      </c>
      <c r="P986" t="e">
        <f>'ES Raw Data'!Q989</f>
        <v>#DIV/0!</v>
      </c>
      <c r="Q986" t="e">
        <f>'ES Raw Data'!R989</f>
        <v>#DIV/0!</v>
      </c>
      <c r="R986" t="e">
        <f>'ES Raw Data'!S989</f>
        <v>#DIV/0!</v>
      </c>
      <c r="S986" t="e">
        <f>'ES Raw Data'!T989</f>
        <v>#DIV/0!</v>
      </c>
      <c r="T986" t="e">
        <f>'ES Raw Data'!U989</f>
        <v>#DIV/0!</v>
      </c>
      <c r="U986" t="e">
        <f>'ES Raw Data'!V989</f>
        <v>#DIV/0!</v>
      </c>
      <c r="V986" t="e">
        <f>'ES Raw Data'!W989</f>
        <v>#DIV/0!</v>
      </c>
    </row>
    <row r="987" spans="1:22">
      <c r="A987">
        <f>'ES Data Entry'!D988</f>
        <v>0</v>
      </c>
      <c r="B987">
        <f>'ES Data Entry'!E988</f>
        <v>0</v>
      </c>
      <c r="C987">
        <f>'ES Data Entry'!F988</f>
        <v>0</v>
      </c>
      <c r="D987" s="180" t="e">
        <f>'ES Data Entry'!#REF!</f>
        <v>#REF!</v>
      </c>
      <c r="E987" t="str" cm="1">
        <f t="array" ref="E987">_xlfn.IFS('ES Data Entry'!G988=0,"Kindergarten",'ES Data Entry'!G988=1,"1st Grade",'ES Data Entry'!G988=2,"2nd Grade",'ES Data Entry'!G988=3,"3rd Grade",'ES Data Entry'!G988=4,"4th Grade",'ES Data Entry'!G988=5,"5th Grade")</f>
        <v>Kindergarten</v>
      </c>
      <c r="F987" t="e">
        <f>'ES Data Entry'!#REF!</f>
        <v>#REF!</v>
      </c>
      <c r="G987" t="e" cm="1">
        <f t="array" ref="G987">_xlfn.IFS('ES Data Entry'!L988=2, "Virtual", 'ES Data Entry'!L988=1, "In-person",'ES Data Entry'!L988=3, "Hybrid")</f>
        <v>#N/A</v>
      </c>
      <c r="H987" t="e" cm="1">
        <f t="array" ref="H987">_xlfn.IFS('ES Data Entry'!H988= 1, "American Indian/Alaskan Native", 'ES Data Entry'!H988= 2, "Asian", 'ES Data Entry'!H988= 3, "Native Hawaiian/Pacific Islander", 'ES Data Entry'!H988= 4, "Black/African American",'ES Data Entry'!H988= 5,  "White", 'ES Data Entry'!H988= 6, "Other", 'ES Data Entry'!H988= 7, "Two races or more", 'ES Data Entry'!H988= 8, "Unknown")</f>
        <v>#N/A</v>
      </c>
      <c r="I987" t="e" cm="1">
        <f t="array" ref="I987">_xlfn.IFS('ES Data Entry'!I988=1, "Hispanic/Latino", 'ES Data Entry'!I988=2, "Not Hispanic/Latino", 'ES Data Entry'!I988=3, "Other")</f>
        <v>#N/A</v>
      </c>
      <c r="J987" t="e" cm="1">
        <f t="array" ref="J987">_xlfn.IFS('ES Data Entry'!J988= 1, "Male", 'ES Data Entry'!J988= 2, "Female", 'ES Data Entry'!J988= 3, "Transgender Male", 'ES Data Entry'!J988= 4, "Transgender Female",'ES Data Entry'!J988= 5, "Non-binary", 'ES Data Entry'!J988= 6, "Other", 'ES Data Entry'!J988= 7, "Unknown")</f>
        <v>#N/A</v>
      </c>
      <c r="K987" s="180">
        <f>'ES Data Entry'!K988</f>
        <v>0</v>
      </c>
      <c r="L987" s="291" t="e">
        <f>'ES Data Entry'!#REF!</f>
        <v>#REF!</v>
      </c>
      <c r="M987" t="e">
        <f>'ES Raw Data'!N990</f>
        <v>#DIV/0!</v>
      </c>
      <c r="N987" t="e">
        <f>'ES Raw Data'!O990</f>
        <v>#DIV/0!</v>
      </c>
      <c r="O987" t="e">
        <f>'ES Raw Data'!P990</f>
        <v>#DIV/0!</v>
      </c>
      <c r="P987" t="e">
        <f>'ES Raw Data'!Q990</f>
        <v>#DIV/0!</v>
      </c>
      <c r="Q987" t="e">
        <f>'ES Raw Data'!R990</f>
        <v>#DIV/0!</v>
      </c>
      <c r="R987" t="e">
        <f>'ES Raw Data'!S990</f>
        <v>#DIV/0!</v>
      </c>
      <c r="S987" t="e">
        <f>'ES Raw Data'!T990</f>
        <v>#DIV/0!</v>
      </c>
      <c r="T987" t="e">
        <f>'ES Raw Data'!U990</f>
        <v>#DIV/0!</v>
      </c>
      <c r="U987" t="e">
        <f>'ES Raw Data'!V990</f>
        <v>#DIV/0!</v>
      </c>
      <c r="V987" t="e">
        <f>'ES Raw Data'!W990</f>
        <v>#DIV/0!</v>
      </c>
    </row>
    <row r="988" spans="1:22">
      <c r="A988">
        <f>'ES Data Entry'!D989</f>
        <v>0</v>
      </c>
      <c r="B988">
        <f>'ES Data Entry'!E989</f>
        <v>0</v>
      </c>
      <c r="C988">
        <f>'ES Data Entry'!F989</f>
        <v>0</v>
      </c>
      <c r="D988" s="180" t="e">
        <f>'ES Data Entry'!#REF!</f>
        <v>#REF!</v>
      </c>
      <c r="E988" t="str" cm="1">
        <f t="array" ref="E988">_xlfn.IFS('ES Data Entry'!G989=0,"Kindergarten",'ES Data Entry'!G989=1,"1st Grade",'ES Data Entry'!G989=2,"2nd Grade",'ES Data Entry'!G989=3,"3rd Grade",'ES Data Entry'!G989=4,"4th Grade",'ES Data Entry'!G989=5,"5th Grade")</f>
        <v>Kindergarten</v>
      </c>
      <c r="F988" t="e">
        <f>'ES Data Entry'!#REF!</f>
        <v>#REF!</v>
      </c>
      <c r="G988" t="e" cm="1">
        <f t="array" ref="G988">_xlfn.IFS('ES Data Entry'!L989=2, "Virtual", 'ES Data Entry'!L989=1, "In-person",'ES Data Entry'!L989=3, "Hybrid")</f>
        <v>#N/A</v>
      </c>
      <c r="H988" t="e" cm="1">
        <f t="array" ref="H988">_xlfn.IFS('ES Data Entry'!H989= 1, "American Indian/Alaskan Native", 'ES Data Entry'!H989= 2, "Asian", 'ES Data Entry'!H989= 3, "Native Hawaiian/Pacific Islander", 'ES Data Entry'!H989= 4, "Black/African American",'ES Data Entry'!H989= 5,  "White", 'ES Data Entry'!H989= 6, "Other", 'ES Data Entry'!H989= 7, "Two races or more", 'ES Data Entry'!H989= 8, "Unknown")</f>
        <v>#N/A</v>
      </c>
      <c r="I988" t="e" cm="1">
        <f t="array" ref="I988">_xlfn.IFS('ES Data Entry'!I989=1, "Hispanic/Latino", 'ES Data Entry'!I989=2, "Not Hispanic/Latino", 'ES Data Entry'!I989=3, "Other")</f>
        <v>#N/A</v>
      </c>
      <c r="J988" t="e" cm="1">
        <f t="array" ref="J988">_xlfn.IFS('ES Data Entry'!J989= 1, "Male", 'ES Data Entry'!J989= 2, "Female", 'ES Data Entry'!J989= 3, "Transgender Male", 'ES Data Entry'!J989= 4, "Transgender Female",'ES Data Entry'!J989= 5, "Non-binary", 'ES Data Entry'!J989= 6, "Other", 'ES Data Entry'!J989= 7, "Unknown")</f>
        <v>#N/A</v>
      </c>
      <c r="K988" s="180">
        <f>'ES Data Entry'!K989</f>
        <v>0</v>
      </c>
      <c r="L988" s="291" t="e">
        <f>'ES Data Entry'!#REF!</f>
        <v>#REF!</v>
      </c>
      <c r="M988" t="e">
        <f>'ES Raw Data'!N991</f>
        <v>#DIV/0!</v>
      </c>
      <c r="N988" t="e">
        <f>'ES Raw Data'!O991</f>
        <v>#DIV/0!</v>
      </c>
      <c r="O988" t="e">
        <f>'ES Raw Data'!P991</f>
        <v>#DIV/0!</v>
      </c>
      <c r="P988" t="e">
        <f>'ES Raw Data'!Q991</f>
        <v>#DIV/0!</v>
      </c>
      <c r="Q988" t="e">
        <f>'ES Raw Data'!R991</f>
        <v>#DIV/0!</v>
      </c>
      <c r="R988" t="e">
        <f>'ES Raw Data'!S991</f>
        <v>#DIV/0!</v>
      </c>
      <c r="S988" t="e">
        <f>'ES Raw Data'!T991</f>
        <v>#DIV/0!</v>
      </c>
      <c r="T988" t="e">
        <f>'ES Raw Data'!U991</f>
        <v>#DIV/0!</v>
      </c>
      <c r="U988" t="e">
        <f>'ES Raw Data'!V991</f>
        <v>#DIV/0!</v>
      </c>
      <c r="V988" t="e">
        <f>'ES Raw Data'!W991</f>
        <v>#DIV/0!</v>
      </c>
    </row>
    <row r="989" spans="1:22">
      <c r="A989">
        <f>'ES Data Entry'!D990</f>
        <v>0</v>
      </c>
      <c r="B989">
        <f>'ES Data Entry'!E990</f>
        <v>0</v>
      </c>
      <c r="C989">
        <f>'ES Data Entry'!F990</f>
        <v>0</v>
      </c>
      <c r="D989" s="180" t="e">
        <f>'ES Data Entry'!#REF!</f>
        <v>#REF!</v>
      </c>
      <c r="E989" t="str" cm="1">
        <f t="array" ref="E989">_xlfn.IFS('ES Data Entry'!G990=0,"Kindergarten",'ES Data Entry'!G990=1,"1st Grade",'ES Data Entry'!G990=2,"2nd Grade",'ES Data Entry'!G990=3,"3rd Grade",'ES Data Entry'!G990=4,"4th Grade",'ES Data Entry'!G990=5,"5th Grade")</f>
        <v>Kindergarten</v>
      </c>
      <c r="F989" t="e">
        <f>'ES Data Entry'!#REF!</f>
        <v>#REF!</v>
      </c>
      <c r="G989" t="e" cm="1">
        <f t="array" ref="G989">_xlfn.IFS('ES Data Entry'!L990=2, "Virtual", 'ES Data Entry'!L990=1, "In-person",'ES Data Entry'!L990=3, "Hybrid")</f>
        <v>#N/A</v>
      </c>
      <c r="H989" t="e" cm="1">
        <f t="array" ref="H989">_xlfn.IFS('ES Data Entry'!H990= 1, "American Indian/Alaskan Native", 'ES Data Entry'!H990= 2, "Asian", 'ES Data Entry'!H990= 3, "Native Hawaiian/Pacific Islander", 'ES Data Entry'!H990= 4, "Black/African American",'ES Data Entry'!H990= 5,  "White", 'ES Data Entry'!H990= 6, "Other", 'ES Data Entry'!H990= 7, "Two races or more", 'ES Data Entry'!H990= 8, "Unknown")</f>
        <v>#N/A</v>
      </c>
      <c r="I989" t="e" cm="1">
        <f t="array" ref="I989">_xlfn.IFS('ES Data Entry'!I990=1, "Hispanic/Latino", 'ES Data Entry'!I990=2, "Not Hispanic/Latino", 'ES Data Entry'!I990=3, "Other")</f>
        <v>#N/A</v>
      </c>
      <c r="J989" t="e" cm="1">
        <f t="array" ref="J989">_xlfn.IFS('ES Data Entry'!J990= 1, "Male", 'ES Data Entry'!J990= 2, "Female", 'ES Data Entry'!J990= 3, "Transgender Male", 'ES Data Entry'!J990= 4, "Transgender Female",'ES Data Entry'!J990= 5, "Non-binary", 'ES Data Entry'!J990= 6, "Other", 'ES Data Entry'!J990= 7, "Unknown")</f>
        <v>#N/A</v>
      </c>
      <c r="K989" s="180">
        <f>'ES Data Entry'!K990</f>
        <v>0</v>
      </c>
      <c r="L989" s="291" t="e">
        <f>'ES Data Entry'!#REF!</f>
        <v>#REF!</v>
      </c>
      <c r="M989" t="e">
        <f>'ES Raw Data'!N992</f>
        <v>#DIV/0!</v>
      </c>
      <c r="N989" t="e">
        <f>'ES Raw Data'!O992</f>
        <v>#DIV/0!</v>
      </c>
      <c r="O989" t="e">
        <f>'ES Raw Data'!P992</f>
        <v>#DIV/0!</v>
      </c>
      <c r="P989" t="e">
        <f>'ES Raw Data'!Q992</f>
        <v>#DIV/0!</v>
      </c>
      <c r="Q989" t="e">
        <f>'ES Raw Data'!R992</f>
        <v>#DIV/0!</v>
      </c>
      <c r="R989" t="e">
        <f>'ES Raw Data'!S992</f>
        <v>#DIV/0!</v>
      </c>
      <c r="S989" t="e">
        <f>'ES Raw Data'!T992</f>
        <v>#DIV/0!</v>
      </c>
      <c r="T989" t="e">
        <f>'ES Raw Data'!U992</f>
        <v>#DIV/0!</v>
      </c>
      <c r="U989" t="e">
        <f>'ES Raw Data'!V992</f>
        <v>#DIV/0!</v>
      </c>
      <c r="V989" t="e">
        <f>'ES Raw Data'!W992</f>
        <v>#DIV/0!</v>
      </c>
    </row>
    <row r="990" spans="1:22">
      <c r="A990">
        <f>'ES Data Entry'!D991</f>
        <v>0</v>
      </c>
      <c r="B990">
        <f>'ES Data Entry'!E991</f>
        <v>0</v>
      </c>
      <c r="C990">
        <f>'ES Data Entry'!F991</f>
        <v>0</v>
      </c>
      <c r="D990" s="180" t="e">
        <f>'ES Data Entry'!#REF!</f>
        <v>#REF!</v>
      </c>
      <c r="E990" t="str" cm="1">
        <f t="array" ref="E990">_xlfn.IFS('ES Data Entry'!G991=0,"Kindergarten",'ES Data Entry'!G991=1,"1st Grade",'ES Data Entry'!G991=2,"2nd Grade",'ES Data Entry'!G991=3,"3rd Grade",'ES Data Entry'!G991=4,"4th Grade",'ES Data Entry'!G991=5,"5th Grade")</f>
        <v>Kindergarten</v>
      </c>
      <c r="F990" t="e">
        <f>'ES Data Entry'!#REF!</f>
        <v>#REF!</v>
      </c>
      <c r="G990" t="e" cm="1">
        <f t="array" ref="G990">_xlfn.IFS('ES Data Entry'!L991=2, "Virtual", 'ES Data Entry'!L991=1, "In-person",'ES Data Entry'!L991=3, "Hybrid")</f>
        <v>#N/A</v>
      </c>
      <c r="H990" t="e" cm="1">
        <f t="array" ref="H990">_xlfn.IFS('ES Data Entry'!H991= 1, "American Indian/Alaskan Native", 'ES Data Entry'!H991= 2, "Asian", 'ES Data Entry'!H991= 3, "Native Hawaiian/Pacific Islander", 'ES Data Entry'!H991= 4, "Black/African American",'ES Data Entry'!H991= 5,  "White", 'ES Data Entry'!H991= 6, "Other", 'ES Data Entry'!H991= 7, "Two races or more", 'ES Data Entry'!H991= 8, "Unknown")</f>
        <v>#N/A</v>
      </c>
      <c r="I990" t="e" cm="1">
        <f t="array" ref="I990">_xlfn.IFS('ES Data Entry'!I991=1, "Hispanic/Latino", 'ES Data Entry'!I991=2, "Not Hispanic/Latino", 'ES Data Entry'!I991=3, "Other")</f>
        <v>#N/A</v>
      </c>
      <c r="J990" t="e" cm="1">
        <f t="array" ref="J990">_xlfn.IFS('ES Data Entry'!J991= 1, "Male", 'ES Data Entry'!J991= 2, "Female", 'ES Data Entry'!J991= 3, "Transgender Male", 'ES Data Entry'!J991= 4, "Transgender Female",'ES Data Entry'!J991= 5, "Non-binary", 'ES Data Entry'!J991= 6, "Other", 'ES Data Entry'!J991= 7, "Unknown")</f>
        <v>#N/A</v>
      </c>
      <c r="K990" s="180">
        <f>'ES Data Entry'!K991</f>
        <v>0</v>
      </c>
      <c r="L990" s="291" t="e">
        <f>'ES Data Entry'!#REF!</f>
        <v>#REF!</v>
      </c>
      <c r="M990" t="e">
        <f>'ES Raw Data'!N993</f>
        <v>#DIV/0!</v>
      </c>
      <c r="N990" t="e">
        <f>'ES Raw Data'!O993</f>
        <v>#DIV/0!</v>
      </c>
      <c r="O990" t="e">
        <f>'ES Raw Data'!P993</f>
        <v>#DIV/0!</v>
      </c>
      <c r="P990" t="e">
        <f>'ES Raw Data'!Q993</f>
        <v>#DIV/0!</v>
      </c>
      <c r="Q990" t="e">
        <f>'ES Raw Data'!R993</f>
        <v>#DIV/0!</v>
      </c>
      <c r="R990" t="e">
        <f>'ES Raw Data'!S993</f>
        <v>#DIV/0!</v>
      </c>
      <c r="S990" t="e">
        <f>'ES Raw Data'!T993</f>
        <v>#DIV/0!</v>
      </c>
      <c r="T990" t="e">
        <f>'ES Raw Data'!U993</f>
        <v>#DIV/0!</v>
      </c>
      <c r="U990" t="e">
        <f>'ES Raw Data'!V993</f>
        <v>#DIV/0!</v>
      </c>
      <c r="V990" t="e">
        <f>'ES Raw Data'!W993</f>
        <v>#DIV/0!</v>
      </c>
    </row>
    <row r="991" spans="1:22">
      <c r="A991">
        <f>'ES Data Entry'!D992</f>
        <v>0</v>
      </c>
      <c r="B991">
        <f>'ES Data Entry'!E992</f>
        <v>0</v>
      </c>
      <c r="C991">
        <f>'ES Data Entry'!F992</f>
        <v>0</v>
      </c>
      <c r="D991" s="180" t="e">
        <f>'ES Data Entry'!#REF!</f>
        <v>#REF!</v>
      </c>
      <c r="E991" t="str" cm="1">
        <f t="array" ref="E991">_xlfn.IFS('ES Data Entry'!G992=0,"Kindergarten",'ES Data Entry'!G992=1,"1st Grade",'ES Data Entry'!G992=2,"2nd Grade",'ES Data Entry'!G992=3,"3rd Grade",'ES Data Entry'!G992=4,"4th Grade",'ES Data Entry'!G992=5,"5th Grade")</f>
        <v>Kindergarten</v>
      </c>
      <c r="F991" t="e">
        <f>'ES Data Entry'!#REF!</f>
        <v>#REF!</v>
      </c>
      <c r="G991" t="e" cm="1">
        <f t="array" ref="G991">_xlfn.IFS('ES Data Entry'!L992=2, "Virtual", 'ES Data Entry'!L992=1, "In-person",'ES Data Entry'!L992=3, "Hybrid")</f>
        <v>#N/A</v>
      </c>
      <c r="H991" t="e" cm="1">
        <f t="array" ref="H991">_xlfn.IFS('ES Data Entry'!H992= 1, "American Indian/Alaskan Native", 'ES Data Entry'!H992= 2, "Asian", 'ES Data Entry'!H992= 3, "Native Hawaiian/Pacific Islander", 'ES Data Entry'!H992= 4, "Black/African American",'ES Data Entry'!H992= 5,  "White", 'ES Data Entry'!H992= 6, "Other", 'ES Data Entry'!H992= 7, "Two races or more", 'ES Data Entry'!H992= 8, "Unknown")</f>
        <v>#N/A</v>
      </c>
      <c r="I991" t="e" cm="1">
        <f t="array" ref="I991">_xlfn.IFS('ES Data Entry'!I992=1, "Hispanic/Latino", 'ES Data Entry'!I992=2, "Not Hispanic/Latino", 'ES Data Entry'!I992=3, "Other")</f>
        <v>#N/A</v>
      </c>
      <c r="J991" t="e" cm="1">
        <f t="array" ref="J991">_xlfn.IFS('ES Data Entry'!J992= 1, "Male", 'ES Data Entry'!J992= 2, "Female", 'ES Data Entry'!J992= 3, "Transgender Male", 'ES Data Entry'!J992= 4, "Transgender Female",'ES Data Entry'!J992= 5, "Non-binary", 'ES Data Entry'!J992= 6, "Other", 'ES Data Entry'!J992= 7, "Unknown")</f>
        <v>#N/A</v>
      </c>
      <c r="K991" s="180">
        <f>'ES Data Entry'!K992</f>
        <v>0</v>
      </c>
      <c r="L991" s="291" t="e">
        <f>'ES Data Entry'!#REF!</f>
        <v>#REF!</v>
      </c>
      <c r="M991" t="e">
        <f>'ES Raw Data'!N994</f>
        <v>#DIV/0!</v>
      </c>
      <c r="N991" t="e">
        <f>'ES Raw Data'!O994</f>
        <v>#DIV/0!</v>
      </c>
      <c r="O991" t="e">
        <f>'ES Raw Data'!P994</f>
        <v>#DIV/0!</v>
      </c>
      <c r="P991" t="e">
        <f>'ES Raw Data'!Q994</f>
        <v>#DIV/0!</v>
      </c>
      <c r="Q991" t="e">
        <f>'ES Raw Data'!R994</f>
        <v>#DIV/0!</v>
      </c>
      <c r="R991" t="e">
        <f>'ES Raw Data'!S994</f>
        <v>#DIV/0!</v>
      </c>
      <c r="S991" t="e">
        <f>'ES Raw Data'!T994</f>
        <v>#DIV/0!</v>
      </c>
      <c r="T991" t="e">
        <f>'ES Raw Data'!U994</f>
        <v>#DIV/0!</v>
      </c>
      <c r="U991" t="e">
        <f>'ES Raw Data'!V994</f>
        <v>#DIV/0!</v>
      </c>
      <c r="V991" t="e">
        <f>'ES Raw Data'!W994</f>
        <v>#DIV/0!</v>
      </c>
    </row>
    <row r="992" spans="1:22">
      <c r="A992">
        <f>'ES Data Entry'!D993</f>
        <v>0</v>
      </c>
      <c r="B992">
        <f>'ES Data Entry'!E993</f>
        <v>0</v>
      </c>
      <c r="C992">
        <f>'ES Data Entry'!F993</f>
        <v>0</v>
      </c>
      <c r="D992" s="180" t="e">
        <f>'ES Data Entry'!#REF!</f>
        <v>#REF!</v>
      </c>
      <c r="E992" t="str" cm="1">
        <f t="array" ref="E992">_xlfn.IFS('ES Data Entry'!G993=0,"Kindergarten",'ES Data Entry'!G993=1,"1st Grade",'ES Data Entry'!G993=2,"2nd Grade",'ES Data Entry'!G993=3,"3rd Grade",'ES Data Entry'!G993=4,"4th Grade",'ES Data Entry'!G993=5,"5th Grade")</f>
        <v>Kindergarten</v>
      </c>
      <c r="F992" t="e">
        <f>'ES Data Entry'!#REF!</f>
        <v>#REF!</v>
      </c>
      <c r="G992" t="e" cm="1">
        <f t="array" ref="G992">_xlfn.IFS('ES Data Entry'!L993=2, "Virtual", 'ES Data Entry'!L993=1, "In-person",'ES Data Entry'!L993=3, "Hybrid")</f>
        <v>#N/A</v>
      </c>
      <c r="H992" t="e" cm="1">
        <f t="array" ref="H992">_xlfn.IFS('ES Data Entry'!H993= 1, "American Indian/Alaskan Native", 'ES Data Entry'!H993= 2, "Asian", 'ES Data Entry'!H993= 3, "Native Hawaiian/Pacific Islander", 'ES Data Entry'!H993= 4, "Black/African American",'ES Data Entry'!H993= 5,  "White", 'ES Data Entry'!H993= 6, "Other", 'ES Data Entry'!H993= 7, "Two races or more", 'ES Data Entry'!H993= 8, "Unknown")</f>
        <v>#N/A</v>
      </c>
      <c r="I992" t="e" cm="1">
        <f t="array" ref="I992">_xlfn.IFS('ES Data Entry'!I993=1, "Hispanic/Latino", 'ES Data Entry'!I993=2, "Not Hispanic/Latino", 'ES Data Entry'!I993=3, "Other")</f>
        <v>#N/A</v>
      </c>
      <c r="J992" t="e" cm="1">
        <f t="array" ref="J992">_xlfn.IFS('ES Data Entry'!J993= 1, "Male", 'ES Data Entry'!J993= 2, "Female", 'ES Data Entry'!J993= 3, "Transgender Male", 'ES Data Entry'!J993= 4, "Transgender Female",'ES Data Entry'!J993= 5, "Non-binary", 'ES Data Entry'!J993= 6, "Other", 'ES Data Entry'!J993= 7, "Unknown")</f>
        <v>#N/A</v>
      </c>
      <c r="K992" s="180">
        <f>'ES Data Entry'!K993</f>
        <v>0</v>
      </c>
      <c r="L992" s="291" t="e">
        <f>'ES Data Entry'!#REF!</f>
        <v>#REF!</v>
      </c>
      <c r="M992" t="e">
        <f>'ES Raw Data'!N995</f>
        <v>#DIV/0!</v>
      </c>
      <c r="N992" t="e">
        <f>'ES Raw Data'!O995</f>
        <v>#DIV/0!</v>
      </c>
      <c r="O992" t="e">
        <f>'ES Raw Data'!P995</f>
        <v>#DIV/0!</v>
      </c>
      <c r="P992" t="e">
        <f>'ES Raw Data'!Q995</f>
        <v>#DIV/0!</v>
      </c>
      <c r="Q992" t="e">
        <f>'ES Raw Data'!R995</f>
        <v>#DIV/0!</v>
      </c>
      <c r="R992" t="e">
        <f>'ES Raw Data'!S995</f>
        <v>#DIV/0!</v>
      </c>
      <c r="S992" t="e">
        <f>'ES Raw Data'!T995</f>
        <v>#DIV/0!</v>
      </c>
      <c r="T992" t="e">
        <f>'ES Raw Data'!U995</f>
        <v>#DIV/0!</v>
      </c>
      <c r="U992" t="e">
        <f>'ES Raw Data'!V995</f>
        <v>#DIV/0!</v>
      </c>
      <c r="V992" t="e">
        <f>'ES Raw Data'!W995</f>
        <v>#DIV/0!</v>
      </c>
    </row>
    <row r="993" spans="1:22">
      <c r="A993">
        <f>'ES Data Entry'!D994</f>
        <v>0</v>
      </c>
      <c r="B993">
        <f>'ES Data Entry'!E994</f>
        <v>0</v>
      </c>
      <c r="C993">
        <f>'ES Data Entry'!F994</f>
        <v>0</v>
      </c>
      <c r="D993" s="180" t="e">
        <f>'ES Data Entry'!#REF!</f>
        <v>#REF!</v>
      </c>
      <c r="E993" t="str" cm="1">
        <f t="array" ref="E993">_xlfn.IFS('ES Data Entry'!G994=0,"Kindergarten",'ES Data Entry'!G994=1,"1st Grade",'ES Data Entry'!G994=2,"2nd Grade",'ES Data Entry'!G994=3,"3rd Grade",'ES Data Entry'!G994=4,"4th Grade",'ES Data Entry'!G994=5,"5th Grade")</f>
        <v>Kindergarten</v>
      </c>
      <c r="F993" t="e">
        <f>'ES Data Entry'!#REF!</f>
        <v>#REF!</v>
      </c>
      <c r="G993" t="e" cm="1">
        <f t="array" ref="G993">_xlfn.IFS('ES Data Entry'!L994=2, "Virtual", 'ES Data Entry'!L994=1, "In-person",'ES Data Entry'!L994=3, "Hybrid")</f>
        <v>#N/A</v>
      </c>
      <c r="H993" t="e" cm="1">
        <f t="array" ref="H993">_xlfn.IFS('ES Data Entry'!H994= 1, "American Indian/Alaskan Native", 'ES Data Entry'!H994= 2, "Asian", 'ES Data Entry'!H994= 3, "Native Hawaiian/Pacific Islander", 'ES Data Entry'!H994= 4, "Black/African American",'ES Data Entry'!H994= 5,  "White", 'ES Data Entry'!H994= 6, "Other", 'ES Data Entry'!H994= 7, "Two races or more", 'ES Data Entry'!H994= 8, "Unknown")</f>
        <v>#N/A</v>
      </c>
      <c r="I993" t="e" cm="1">
        <f t="array" ref="I993">_xlfn.IFS('ES Data Entry'!I994=1, "Hispanic/Latino", 'ES Data Entry'!I994=2, "Not Hispanic/Latino", 'ES Data Entry'!I994=3, "Other")</f>
        <v>#N/A</v>
      </c>
      <c r="J993" t="e" cm="1">
        <f t="array" ref="J993">_xlfn.IFS('ES Data Entry'!J994= 1, "Male", 'ES Data Entry'!J994= 2, "Female", 'ES Data Entry'!J994= 3, "Transgender Male", 'ES Data Entry'!J994= 4, "Transgender Female",'ES Data Entry'!J994= 5, "Non-binary", 'ES Data Entry'!J994= 6, "Other", 'ES Data Entry'!J994= 7, "Unknown")</f>
        <v>#N/A</v>
      </c>
      <c r="K993" s="180">
        <f>'ES Data Entry'!K994</f>
        <v>0</v>
      </c>
      <c r="L993" s="291" t="e">
        <f>'ES Data Entry'!#REF!</f>
        <v>#REF!</v>
      </c>
      <c r="M993" t="e">
        <f>'ES Raw Data'!N996</f>
        <v>#DIV/0!</v>
      </c>
      <c r="N993" t="e">
        <f>'ES Raw Data'!O996</f>
        <v>#DIV/0!</v>
      </c>
      <c r="O993" t="e">
        <f>'ES Raw Data'!P996</f>
        <v>#DIV/0!</v>
      </c>
      <c r="P993" t="e">
        <f>'ES Raw Data'!Q996</f>
        <v>#DIV/0!</v>
      </c>
      <c r="Q993" t="e">
        <f>'ES Raw Data'!R996</f>
        <v>#DIV/0!</v>
      </c>
      <c r="R993" t="e">
        <f>'ES Raw Data'!S996</f>
        <v>#DIV/0!</v>
      </c>
      <c r="S993" t="e">
        <f>'ES Raw Data'!T996</f>
        <v>#DIV/0!</v>
      </c>
      <c r="T993" t="e">
        <f>'ES Raw Data'!U996</f>
        <v>#DIV/0!</v>
      </c>
      <c r="U993" t="e">
        <f>'ES Raw Data'!V996</f>
        <v>#DIV/0!</v>
      </c>
      <c r="V993" t="e">
        <f>'ES Raw Data'!W996</f>
        <v>#DIV/0!</v>
      </c>
    </row>
    <row r="994" spans="1:22">
      <c r="A994">
        <f>'ES Data Entry'!D995</f>
        <v>0</v>
      </c>
      <c r="B994">
        <f>'ES Data Entry'!E995</f>
        <v>0</v>
      </c>
      <c r="C994">
        <f>'ES Data Entry'!F995</f>
        <v>0</v>
      </c>
      <c r="D994" s="180" t="e">
        <f>'ES Data Entry'!#REF!</f>
        <v>#REF!</v>
      </c>
      <c r="E994" t="str" cm="1">
        <f t="array" ref="E994">_xlfn.IFS('ES Data Entry'!G995=0,"Kindergarten",'ES Data Entry'!G995=1,"1st Grade",'ES Data Entry'!G995=2,"2nd Grade",'ES Data Entry'!G995=3,"3rd Grade",'ES Data Entry'!G995=4,"4th Grade",'ES Data Entry'!G995=5,"5th Grade")</f>
        <v>Kindergarten</v>
      </c>
      <c r="F994" t="e">
        <f>'ES Data Entry'!#REF!</f>
        <v>#REF!</v>
      </c>
      <c r="G994" t="e" cm="1">
        <f t="array" ref="G994">_xlfn.IFS('ES Data Entry'!L995=2, "Virtual", 'ES Data Entry'!L995=1, "In-person",'ES Data Entry'!L995=3, "Hybrid")</f>
        <v>#N/A</v>
      </c>
      <c r="H994" t="e" cm="1">
        <f t="array" ref="H994">_xlfn.IFS('ES Data Entry'!H995= 1, "American Indian/Alaskan Native", 'ES Data Entry'!H995= 2, "Asian", 'ES Data Entry'!H995= 3, "Native Hawaiian/Pacific Islander", 'ES Data Entry'!H995= 4, "Black/African American",'ES Data Entry'!H995= 5,  "White", 'ES Data Entry'!H995= 6, "Other", 'ES Data Entry'!H995= 7, "Two races or more", 'ES Data Entry'!H995= 8, "Unknown")</f>
        <v>#N/A</v>
      </c>
      <c r="I994" t="e" cm="1">
        <f t="array" ref="I994">_xlfn.IFS('ES Data Entry'!I995=1, "Hispanic/Latino", 'ES Data Entry'!I995=2, "Not Hispanic/Latino", 'ES Data Entry'!I995=3, "Other")</f>
        <v>#N/A</v>
      </c>
      <c r="J994" t="e" cm="1">
        <f t="array" ref="J994">_xlfn.IFS('ES Data Entry'!J995= 1, "Male", 'ES Data Entry'!J995= 2, "Female", 'ES Data Entry'!J995= 3, "Transgender Male", 'ES Data Entry'!J995= 4, "Transgender Female",'ES Data Entry'!J995= 5, "Non-binary", 'ES Data Entry'!J995= 6, "Other", 'ES Data Entry'!J995= 7, "Unknown")</f>
        <v>#N/A</v>
      </c>
      <c r="K994" s="180">
        <f>'ES Data Entry'!K995</f>
        <v>0</v>
      </c>
      <c r="L994" s="291" t="e">
        <f>'ES Data Entry'!#REF!</f>
        <v>#REF!</v>
      </c>
      <c r="M994" t="e">
        <f>'ES Raw Data'!N997</f>
        <v>#DIV/0!</v>
      </c>
      <c r="N994" t="e">
        <f>'ES Raw Data'!O997</f>
        <v>#DIV/0!</v>
      </c>
      <c r="O994" t="e">
        <f>'ES Raw Data'!P997</f>
        <v>#DIV/0!</v>
      </c>
      <c r="P994" t="e">
        <f>'ES Raw Data'!Q997</f>
        <v>#DIV/0!</v>
      </c>
      <c r="Q994" t="e">
        <f>'ES Raw Data'!R997</f>
        <v>#DIV/0!</v>
      </c>
      <c r="R994" t="e">
        <f>'ES Raw Data'!S997</f>
        <v>#DIV/0!</v>
      </c>
      <c r="S994" t="e">
        <f>'ES Raw Data'!T997</f>
        <v>#DIV/0!</v>
      </c>
      <c r="T994" t="e">
        <f>'ES Raw Data'!U997</f>
        <v>#DIV/0!</v>
      </c>
      <c r="U994" t="e">
        <f>'ES Raw Data'!V997</f>
        <v>#DIV/0!</v>
      </c>
      <c r="V994" t="e">
        <f>'ES Raw Data'!W997</f>
        <v>#DIV/0!</v>
      </c>
    </row>
    <row r="995" spans="1:22">
      <c r="A995">
        <f>'ES Data Entry'!D996</f>
        <v>0</v>
      </c>
      <c r="B995">
        <f>'ES Data Entry'!E996</f>
        <v>0</v>
      </c>
      <c r="C995">
        <f>'ES Data Entry'!F996</f>
        <v>0</v>
      </c>
      <c r="D995" s="180" t="e">
        <f>'ES Data Entry'!#REF!</f>
        <v>#REF!</v>
      </c>
      <c r="E995" t="str" cm="1">
        <f t="array" ref="E995">_xlfn.IFS('ES Data Entry'!G996=0,"Kindergarten",'ES Data Entry'!G996=1,"1st Grade",'ES Data Entry'!G996=2,"2nd Grade",'ES Data Entry'!G996=3,"3rd Grade",'ES Data Entry'!G996=4,"4th Grade",'ES Data Entry'!G996=5,"5th Grade")</f>
        <v>Kindergarten</v>
      </c>
      <c r="F995" t="e">
        <f>'ES Data Entry'!#REF!</f>
        <v>#REF!</v>
      </c>
      <c r="G995" t="e" cm="1">
        <f t="array" ref="G995">_xlfn.IFS('ES Data Entry'!L996=2, "Virtual", 'ES Data Entry'!L996=1, "In-person",'ES Data Entry'!L996=3, "Hybrid")</f>
        <v>#N/A</v>
      </c>
      <c r="H995" t="e" cm="1">
        <f t="array" ref="H995">_xlfn.IFS('ES Data Entry'!H996= 1, "American Indian/Alaskan Native", 'ES Data Entry'!H996= 2, "Asian", 'ES Data Entry'!H996= 3, "Native Hawaiian/Pacific Islander", 'ES Data Entry'!H996= 4, "Black/African American",'ES Data Entry'!H996= 5,  "White", 'ES Data Entry'!H996= 6, "Other", 'ES Data Entry'!H996= 7, "Two races or more", 'ES Data Entry'!H996= 8, "Unknown")</f>
        <v>#N/A</v>
      </c>
      <c r="I995" t="e" cm="1">
        <f t="array" ref="I995">_xlfn.IFS('ES Data Entry'!I996=1, "Hispanic/Latino", 'ES Data Entry'!I996=2, "Not Hispanic/Latino", 'ES Data Entry'!I996=3, "Other")</f>
        <v>#N/A</v>
      </c>
      <c r="J995" t="e" cm="1">
        <f t="array" ref="J995">_xlfn.IFS('ES Data Entry'!J996= 1, "Male", 'ES Data Entry'!J996= 2, "Female", 'ES Data Entry'!J996= 3, "Transgender Male", 'ES Data Entry'!J996= 4, "Transgender Female",'ES Data Entry'!J996= 5, "Non-binary", 'ES Data Entry'!J996= 6, "Other", 'ES Data Entry'!J996= 7, "Unknown")</f>
        <v>#N/A</v>
      </c>
      <c r="K995" s="180">
        <f>'ES Data Entry'!K996</f>
        <v>0</v>
      </c>
      <c r="L995" s="291" t="e">
        <f>'ES Data Entry'!#REF!</f>
        <v>#REF!</v>
      </c>
      <c r="M995" t="e">
        <f>'ES Raw Data'!N998</f>
        <v>#DIV/0!</v>
      </c>
      <c r="N995" t="e">
        <f>'ES Raw Data'!O998</f>
        <v>#DIV/0!</v>
      </c>
      <c r="O995" t="e">
        <f>'ES Raw Data'!P998</f>
        <v>#DIV/0!</v>
      </c>
      <c r="P995" t="e">
        <f>'ES Raw Data'!Q998</f>
        <v>#DIV/0!</v>
      </c>
      <c r="Q995" t="e">
        <f>'ES Raw Data'!R998</f>
        <v>#DIV/0!</v>
      </c>
      <c r="R995" t="e">
        <f>'ES Raw Data'!S998</f>
        <v>#DIV/0!</v>
      </c>
      <c r="S995" t="e">
        <f>'ES Raw Data'!T998</f>
        <v>#DIV/0!</v>
      </c>
      <c r="T995" t="e">
        <f>'ES Raw Data'!U998</f>
        <v>#DIV/0!</v>
      </c>
      <c r="U995" t="e">
        <f>'ES Raw Data'!V998</f>
        <v>#DIV/0!</v>
      </c>
      <c r="V995" t="e">
        <f>'ES Raw Data'!W998</f>
        <v>#DIV/0!</v>
      </c>
    </row>
    <row r="996" spans="1:22">
      <c r="A996">
        <f>'ES Data Entry'!D997</f>
        <v>0</v>
      </c>
      <c r="B996">
        <f>'ES Data Entry'!E997</f>
        <v>0</v>
      </c>
      <c r="C996">
        <f>'ES Data Entry'!F997</f>
        <v>0</v>
      </c>
      <c r="D996" s="180" t="e">
        <f>'ES Data Entry'!#REF!</f>
        <v>#REF!</v>
      </c>
      <c r="E996" t="str" cm="1">
        <f t="array" ref="E996">_xlfn.IFS('ES Data Entry'!G997=0,"Kindergarten",'ES Data Entry'!G997=1,"1st Grade",'ES Data Entry'!G997=2,"2nd Grade",'ES Data Entry'!G997=3,"3rd Grade",'ES Data Entry'!G997=4,"4th Grade",'ES Data Entry'!G997=5,"5th Grade")</f>
        <v>Kindergarten</v>
      </c>
      <c r="F996" t="e">
        <f>'ES Data Entry'!#REF!</f>
        <v>#REF!</v>
      </c>
      <c r="G996" t="e" cm="1">
        <f t="array" ref="G996">_xlfn.IFS('ES Data Entry'!L997=2, "Virtual", 'ES Data Entry'!L997=1, "In-person",'ES Data Entry'!L997=3, "Hybrid")</f>
        <v>#N/A</v>
      </c>
      <c r="H996" t="e" cm="1">
        <f t="array" ref="H996">_xlfn.IFS('ES Data Entry'!H997= 1, "American Indian/Alaskan Native", 'ES Data Entry'!H997= 2, "Asian", 'ES Data Entry'!H997= 3, "Native Hawaiian/Pacific Islander", 'ES Data Entry'!H997= 4, "Black/African American",'ES Data Entry'!H997= 5,  "White", 'ES Data Entry'!H997= 6, "Other", 'ES Data Entry'!H997= 7, "Two races or more", 'ES Data Entry'!H997= 8, "Unknown")</f>
        <v>#N/A</v>
      </c>
      <c r="I996" t="e" cm="1">
        <f t="array" ref="I996">_xlfn.IFS('ES Data Entry'!I997=1, "Hispanic/Latino", 'ES Data Entry'!I997=2, "Not Hispanic/Latino", 'ES Data Entry'!I997=3, "Other")</f>
        <v>#N/A</v>
      </c>
      <c r="J996" t="e" cm="1">
        <f t="array" ref="J996">_xlfn.IFS('ES Data Entry'!J997= 1, "Male", 'ES Data Entry'!J997= 2, "Female", 'ES Data Entry'!J997= 3, "Transgender Male", 'ES Data Entry'!J997= 4, "Transgender Female",'ES Data Entry'!J997= 5, "Non-binary", 'ES Data Entry'!J997= 6, "Other", 'ES Data Entry'!J997= 7, "Unknown")</f>
        <v>#N/A</v>
      </c>
      <c r="K996" s="180">
        <f>'ES Data Entry'!K997</f>
        <v>0</v>
      </c>
      <c r="L996" s="291" t="e">
        <f>'ES Data Entry'!#REF!</f>
        <v>#REF!</v>
      </c>
      <c r="M996" t="e">
        <f>'ES Raw Data'!N999</f>
        <v>#DIV/0!</v>
      </c>
      <c r="N996" t="e">
        <f>'ES Raw Data'!O999</f>
        <v>#DIV/0!</v>
      </c>
      <c r="O996" t="e">
        <f>'ES Raw Data'!P999</f>
        <v>#DIV/0!</v>
      </c>
      <c r="P996" t="e">
        <f>'ES Raw Data'!Q999</f>
        <v>#DIV/0!</v>
      </c>
      <c r="Q996" t="e">
        <f>'ES Raw Data'!R999</f>
        <v>#DIV/0!</v>
      </c>
      <c r="R996" t="e">
        <f>'ES Raw Data'!S999</f>
        <v>#DIV/0!</v>
      </c>
      <c r="S996" t="e">
        <f>'ES Raw Data'!T999</f>
        <v>#DIV/0!</v>
      </c>
      <c r="T996" t="e">
        <f>'ES Raw Data'!U999</f>
        <v>#DIV/0!</v>
      </c>
      <c r="U996" t="e">
        <f>'ES Raw Data'!V999</f>
        <v>#DIV/0!</v>
      </c>
      <c r="V996" t="e">
        <f>'ES Raw Data'!W999</f>
        <v>#DIV/0!</v>
      </c>
    </row>
    <row r="997" spans="1:22">
      <c r="A997">
        <f>'ES Data Entry'!D998</f>
        <v>0</v>
      </c>
      <c r="B997">
        <f>'ES Data Entry'!E998</f>
        <v>0</v>
      </c>
      <c r="C997">
        <f>'ES Data Entry'!F998</f>
        <v>0</v>
      </c>
      <c r="D997" s="180" t="e">
        <f>'ES Data Entry'!#REF!</f>
        <v>#REF!</v>
      </c>
      <c r="E997" t="str" cm="1">
        <f t="array" ref="E997">_xlfn.IFS('ES Data Entry'!G998=0,"Kindergarten",'ES Data Entry'!G998=1,"1st Grade",'ES Data Entry'!G998=2,"2nd Grade",'ES Data Entry'!G998=3,"3rd Grade",'ES Data Entry'!G998=4,"4th Grade",'ES Data Entry'!G998=5,"5th Grade")</f>
        <v>Kindergarten</v>
      </c>
      <c r="F997" t="e">
        <f>'ES Data Entry'!#REF!</f>
        <v>#REF!</v>
      </c>
      <c r="G997" t="e" cm="1">
        <f t="array" ref="G997">_xlfn.IFS('ES Data Entry'!L998=2, "Virtual", 'ES Data Entry'!L998=1, "In-person",'ES Data Entry'!L998=3, "Hybrid")</f>
        <v>#N/A</v>
      </c>
      <c r="H997" t="e" cm="1">
        <f t="array" ref="H997">_xlfn.IFS('ES Data Entry'!H998= 1, "American Indian/Alaskan Native", 'ES Data Entry'!H998= 2, "Asian", 'ES Data Entry'!H998= 3, "Native Hawaiian/Pacific Islander", 'ES Data Entry'!H998= 4, "Black/African American",'ES Data Entry'!H998= 5,  "White", 'ES Data Entry'!H998= 6, "Other", 'ES Data Entry'!H998= 7, "Two races or more", 'ES Data Entry'!H998= 8, "Unknown")</f>
        <v>#N/A</v>
      </c>
      <c r="I997" t="e" cm="1">
        <f t="array" ref="I997">_xlfn.IFS('ES Data Entry'!I998=1, "Hispanic/Latino", 'ES Data Entry'!I998=2, "Not Hispanic/Latino", 'ES Data Entry'!I998=3, "Other")</f>
        <v>#N/A</v>
      </c>
      <c r="J997" t="e" cm="1">
        <f t="array" ref="J997">_xlfn.IFS('ES Data Entry'!J998= 1, "Male", 'ES Data Entry'!J998= 2, "Female", 'ES Data Entry'!J998= 3, "Transgender Male", 'ES Data Entry'!J998= 4, "Transgender Female",'ES Data Entry'!J998= 5, "Non-binary", 'ES Data Entry'!J998= 6, "Other", 'ES Data Entry'!J998= 7, "Unknown")</f>
        <v>#N/A</v>
      </c>
      <c r="K997" s="180">
        <f>'ES Data Entry'!K998</f>
        <v>0</v>
      </c>
      <c r="L997" s="291" t="e">
        <f>'ES Data Entry'!#REF!</f>
        <v>#REF!</v>
      </c>
      <c r="M997" t="e">
        <f>'ES Raw Data'!N1000</f>
        <v>#DIV/0!</v>
      </c>
      <c r="N997" t="e">
        <f>'ES Raw Data'!O1000</f>
        <v>#DIV/0!</v>
      </c>
      <c r="O997" t="e">
        <f>'ES Raw Data'!P1000</f>
        <v>#DIV/0!</v>
      </c>
      <c r="P997" t="e">
        <f>'ES Raw Data'!Q1000</f>
        <v>#DIV/0!</v>
      </c>
      <c r="Q997" t="e">
        <f>'ES Raw Data'!R1000</f>
        <v>#DIV/0!</v>
      </c>
      <c r="R997" t="e">
        <f>'ES Raw Data'!S1000</f>
        <v>#DIV/0!</v>
      </c>
      <c r="S997" t="e">
        <f>'ES Raw Data'!T1000</f>
        <v>#DIV/0!</v>
      </c>
      <c r="T997" t="e">
        <f>'ES Raw Data'!U1000</f>
        <v>#DIV/0!</v>
      </c>
      <c r="U997" t="e">
        <f>'ES Raw Data'!V1000</f>
        <v>#DIV/0!</v>
      </c>
      <c r="V997" t="e">
        <f>'ES Raw Data'!W1000</f>
        <v>#DIV/0!</v>
      </c>
    </row>
    <row r="998" spans="1:22">
      <c r="A998">
        <f>'ES Data Entry'!D999</f>
        <v>0</v>
      </c>
      <c r="B998">
        <f>'ES Data Entry'!E999</f>
        <v>0</v>
      </c>
      <c r="C998">
        <f>'ES Data Entry'!F999</f>
        <v>0</v>
      </c>
      <c r="D998" s="180" t="e">
        <f>'ES Data Entry'!#REF!</f>
        <v>#REF!</v>
      </c>
      <c r="E998" t="str" cm="1">
        <f t="array" ref="E998">_xlfn.IFS('ES Data Entry'!G999=0,"Kindergarten",'ES Data Entry'!G999=1,"1st Grade",'ES Data Entry'!G999=2,"2nd Grade",'ES Data Entry'!G999=3,"3rd Grade",'ES Data Entry'!G999=4,"4th Grade",'ES Data Entry'!G999=5,"5th Grade")</f>
        <v>Kindergarten</v>
      </c>
      <c r="F998" t="e">
        <f>'ES Data Entry'!#REF!</f>
        <v>#REF!</v>
      </c>
      <c r="G998" t="e" cm="1">
        <f t="array" ref="G998">_xlfn.IFS('ES Data Entry'!L999=2, "Virtual", 'ES Data Entry'!L999=1, "In-person",'ES Data Entry'!L999=3, "Hybrid")</f>
        <v>#N/A</v>
      </c>
      <c r="H998" t="e" cm="1">
        <f t="array" ref="H998">_xlfn.IFS('ES Data Entry'!H999= 1, "American Indian/Alaskan Native", 'ES Data Entry'!H999= 2, "Asian", 'ES Data Entry'!H999= 3, "Native Hawaiian/Pacific Islander", 'ES Data Entry'!H999= 4, "Black/African American",'ES Data Entry'!H999= 5,  "White", 'ES Data Entry'!H999= 6, "Other", 'ES Data Entry'!H999= 7, "Two races or more", 'ES Data Entry'!H999= 8, "Unknown")</f>
        <v>#N/A</v>
      </c>
      <c r="I998" t="e" cm="1">
        <f t="array" ref="I998">_xlfn.IFS('ES Data Entry'!I999=1, "Hispanic/Latino", 'ES Data Entry'!I999=2, "Not Hispanic/Latino", 'ES Data Entry'!I999=3, "Other")</f>
        <v>#N/A</v>
      </c>
      <c r="J998" t="e" cm="1">
        <f t="array" ref="J998">_xlfn.IFS('ES Data Entry'!J999= 1, "Male", 'ES Data Entry'!J999= 2, "Female", 'ES Data Entry'!J999= 3, "Transgender Male", 'ES Data Entry'!J999= 4, "Transgender Female",'ES Data Entry'!J999= 5, "Non-binary", 'ES Data Entry'!J999= 6, "Other", 'ES Data Entry'!J999= 7, "Unknown")</f>
        <v>#N/A</v>
      </c>
      <c r="K998" s="180">
        <f>'ES Data Entry'!K999</f>
        <v>0</v>
      </c>
      <c r="L998" s="291" t="e">
        <f>'ES Data Entry'!#REF!</f>
        <v>#REF!</v>
      </c>
      <c r="M998" t="e">
        <f>'ES Raw Data'!N1001</f>
        <v>#DIV/0!</v>
      </c>
      <c r="N998" t="e">
        <f>'ES Raw Data'!O1001</f>
        <v>#DIV/0!</v>
      </c>
      <c r="O998" t="e">
        <f>'ES Raw Data'!P1001</f>
        <v>#DIV/0!</v>
      </c>
      <c r="P998" t="e">
        <f>'ES Raw Data'!Q1001</f>
        <v>#DIV/0!</v>
      </c>
      <c r="Q998" t="e">
        <f>'ES Raw Data'!R1001</f>
        <v>#DIV/0!</v>
      </c>
      <c r="R998" t="e">
        <f>'ES Raw Data'!S1001</f>
        <v>#DIV/0!</v>
      </c>
      <c r="S998" t="e">
        <f>'ES Raw Data'!T1001</f>
        <v>#DIV/0!</v>
      </c>
      <c r="T998" t="e">
        <f>'ES Raw Data'!U1001</f>
        <v>#DIV/0!</v>
      </c>
      <c r="U998" t="e">
        <f>'ES Raw Data'!V1001</f>
        <v>#DIV/0!</v>
      </c>
      <c r="V998" t="e">
        <f>'ES Raw Data'!W1001</f>
        <v>#DIV/0!</v>
      </c>
    </row>
    <row r="999" spans="1:22">
      <c r="A999">
        <f>'ES Data Entry'!D1000</f>
        <v>0</v>
      </c>
      <c r="B999">
        <f>'ES Data Entry'!E1000</f>
        <v>0</v>
      </c>
      <c r="C999">
        <f>'ES Data Entry'!F1000</f>
        <v>0</v>
      </c>
      <c r="D999" s="180" t="e">
        <f>'ES Data Entry'!#REF!</f>
        <v>#REF!</v>
      </c>
      <c r="E999" t="str" cm="1">
        <f t="array" ref="E999">_xlfn.IFS('ES Data Entry'!G1000=0,"Kindergarten",'ES Data Entry'!G1000=1,"1st Grade",'ES Data Entry'!G1000=2,"2nd Grade",'ES Data Entry'!G1000=3,"3rd Grade",'ES Data Entry'!G1000=4,"4th Grade",'ES Data Entry'!G1000=5,"5th Grade")</f>
        <v>Kindergarten</v>
      </c>
      <c r="F999" t="e">
        <f>'ES Data Entry'!#REF!</f>
        <v>#REF!</v>
      </c>
      <c r="G999" t="e" cm="1">
        <f t="array" ref="G999">_xlfn.IFS('ES Data Entry'!L1000=2, "Virtual", 'ES Data Entry'!L1000=1, "In-person",'ES Data Entry'!L1000=3, "Hybrid")</f>
        <v>#N/A</v>
      </c>
      <c r="H999" t="e" cm="1">
        <f t="array" ref="H999">_xlfn.IFS('ES Data Entry'!H1000= 1, "American Indian/Alaskan Native", 'ES Data Entry'!H1000= 2, "Asian", 'ES Data Entry'!H1000= 3, "Native Hawaiian/Pacific Islander", 'ES Data Entry'!H1000= 4, "Black/African American",'ES Data Entry'!H1000= 5,  "White", 'ES Data Entry'!H1000= 6, "Other", 'ES Data Entry'!H1000= 7, "Two races or more", 'ES Data Entry'!H1000= 8, "Unknown")</f>
        <v>#N/A</v>
      </c>
      <c r="I999" t="e" cm="1">
        <f t="array" ref="I999">_xlfn.IFS('ES Data Entry'!I1000=1, "Hispanic/Latino", 'ES Data Entry'!I1000=2, "Not Hispanic/Latino", 'ES Data Entry'!I1000=3, "Other")</f>
        <v>#N/A</v>
      </c>
      <c r="J999" t="e" cm="1">
        <f t="array" ref="J999">_xlfn.IFS('ES Data Entry'!J1000= 1, "Male", 'ES Data Entry'!J1000= 2, "Female", 'ES Data Entry'!J1000= 3, "Transgender Male", 'ES Data Entry'!J1000= 4, "Transgender Female",'ES Data Entry'!J1000= 5, "Non-binary", 'ES Data Entry'!J1000= 6, "Other", 'ES Data Entry'!J1000= 7, "Unknown")</f>
        <v>#N/A</v>
      </c>
      <c r="K999" s="180">
        <f>'ES Data Entry'!K1000</f>
        <v>0</v>
      </c>
      <c r="L999" s="291" t="e">
        <f>'ES Data Entry'!#REF!</f>
        <v>#REF!</v>
      </c>
      <c r="M999" t="e">
        <f>'ES Raw Data'!N1002</f>
        <v>#DIV/0!</v>
      </c>
      <c r="N999" t="e">
        <f>'ES Raw Data'!O1002</f>
        <v>#DIV/0!</v>
      </c>
      <c r="O999" t="e">
        <f>'ES Raw Data'!P1002</f>
        <v>#DIV/0!</v>
      </c>
      <c r="P999" t="e">
        <f>'ES Raw Data'!Q1002</f>
        <v>#DIV/0!</v>
      </c>
      <c r="Q999" t="e">
        <f>'ES Raw Data'!R1002</f>
        <v>#DIV/0!</v>
      </c>
      <c r="R999" t="e">
        <f>'ES Raw Data'!S1002</f>
        <v>#DIV/0!</v>
      </c>
      <c r="S999" t="e">
        <f>'ES Raw Data'!T1002</f>
        <v>#DIV/0!</v>
      </c>
      <c r="T999" t="e">
        <f>'ES Raw Data'!U1002</f>
        <v>#DIV/0!</v>
      </c>
      <c r="U999" t="e">
        <f>'ES Raw Data'!V1002</f>
        <v>#DIV/0!</v>
      </c>
      <c r="V999" t="e">
        <f>'ES Raw Data'!W1002</f>
        <v>#DIV/0!</v>
      </c>
    </row>
    <row r="1000" spans="1:22">
      <c r="A1000">
        <f>'ES Data Entry'!D1001</f>
        <v>0</v>
      </c>
      <c r="B1000">
        <f>'ES Data Entry'!E1001</f>
        <v>0</v>
      </c>
      <c r="C1000">
        <f>'ES Data Entry'!F1001</f>
        <v>0</v>
      </c>
      <c r="D1000" s="180" t="e">
        <f>'ES Data Entry'!#REF!</f>
        <v>#REF!</v>
      </c>
      <c r="E1000" t="str" cm="1">
        <f t="array" ref="E1000">_xlfn.IFS('ES Data Entry'!G1001=0,"Kindergarten",'ES Data Entry'!G1001=1,"1st Grade",'ES Data Entry'!G1001=2,"2nd Grade",'ES Data Entry'!G1001=3,"3rd Grade",'ES Data Entry'!G1001=4,"4th Grade",'ES Data Entry'!G1001=5,"5th Grade")</f>
        <v>Kindergarten</v>
      </c>
      <c r="F1000" t="e">
        <f>'ES Data Entry'!#REF!</f>
        <v>#REF!</v>
      </c>
      <c r="G1000" t="e" cm="1">
        <f t="array" ref="G1000">_xlfn.IFS('ES Data Entry'!L1001=2, "Virtual", 'ES Data Entry'!L1001=1, "In-person",'ES Data Entry'!L1001=3, "Hybrid")</f>
        <v>#N/A</v>
      </c>
      <c r="H1000" t="e" cm="1">
        <f t="array" ref="H1000">_xlfn.IFS('ES Data Entry'!H1001= 1, "American Indian/Alaskan Native", 'ES Data Entry'!H1001= 2, "Asian", 'ES Data Entry'!H1001= 3, "Native Hawaiian/Pacific Islander", 'ES Data Entry'!H1001= 4, "Black/African American",'ES Data Entry'!H1001= 5,  "White", 'ES Data Entry'!H1001= 6, "Other", 'ES Data Entry'!H1001= 7, "Two races or more", 'ES Data Entry'!H1001= 8, "Unknown")</f>
        <v>#N/A</v>
      </c>
      <c r="I1000" t="e" cm="1">
        <f t="array" ref="I1000">_xlfn.IFS('ES Data Entry'!I1001=1, "Hispanic/Latino", 'ES Data Entry'!I1001=2, "Not Hispanic/Latino", 'ES Data Entry'!I1001=3, "Other")</f>
        <v>#N/A</v>
      </c>
      <c r="J1000" t="e" cm="1">
        <f t="array" ref="J1000">_xlfn.IFS('ES Data Entry'!J1001= 1, "Male", 'ES Data Entry'!J1001= 2, "Female", 'ES Data Entry'!J1001= 3, "Transgender Male", 'ES Data Entry'!J1001= 4, "Transgender Female",'ES Data Entry'!J1001= 5, "Non-binary", 'ES Data Entry'!J1001= 6, "Other", 'ES Data Entry'!J1001= 7, "Unknown")</f>
        <v>#N/A</v>
      </c>
      <c r="K1000" s="180">
        <f>'ES Data Entry'!K1001</f>
        <v>0</v>
      </c>
      <c r="L1000" s="291" t="e">
        <f>'ES Data Entry'!#REF!</f>
        <v>#REF!</v>
      </c>
      <c r="M1000" t="e">
        <f>'ES Raw Data'!N1003</f>
        <v>#DIV/0!</v>
      </c>
      <c r="N1000" t="e">
        <f>'ES Raw Data'!O1003</f>
        <v>#DIV/0!</v>
      </c>
      <c r="O1000" t="e">
        <f>'ES Raw Data'!P1003</f>
        <v>#DIV/0!</v>
      </c>
      <c r="P1000" t="e">
        <f>'ES Raw Data'!Q1003</f>
        <v>#DIV/0!</v>
      </c>
      <c r="Q1000" t="e">
        <f>'ES Raw Data'!R1003</f>
        <v>#DIV/0!</v>
      </c>
      <c r="R1000" t="e">
        <f>'ES Raw Data'!S1003</f>
        <v>#DIV/0!</v>
      </c>
      <c r="S1000" t="e">
        <f>'ES Raw Data'!T1003</f>
        <v>#DIV/0!</v>
      </c>
      <c r="T1000" t="e">
        <f>'ES Raw Data'!U1003</f>
        <v>#DIV/0!</v>
      </c>
      <c r="U1000" t="e">
        <f>'ES Raw Data'!V1003</f>
        <v>#DIV/0!</v>
      </c>
      <c r="V1000" t="e">
        <f>'ES Raw Data'!W1003</f>
        <v>#DIV/0!</v>
      </c>
    </row>
    <row r="1001" spans="1:22">
      <c r="A1001">
        <f>'ES Data Entry'!D1002</f>
        <v>0</v>
      </c>
      <c r="B1001">
        <f>'ES Data Entry'!E1002</f>
        <v>0</v>
      </c>
      <c r="C1001">
        <f>'ES Data Entry'!F1002</f>
        <v>0</v>
      </c>
      <c r="D1001" s="180" t="e">
        <f>'ES Data Entry'!#REF!</f>
        <v>#REF!</v>
      </c>
      <c r="E1001" t="str" cm="1">
        <f t="array" ref="E1001">_xlfn.IFS('ES Data Entry'!G1002=0,"Kindergarten",'ES Data Entry'!G1002=1,"1st Grade",'ES Data Entry'!G1002=2,"2nd Grade",'ES Data Entry'!G1002=3,"3rd Grade",'ES Data Entry'!G1002=4,"4th Grade",'ES Data Entry'!G1002=5,"5th Grade")</f>
        <v>Kindergarten</v>
      </c>
      <c r="F1001" t="e">
        <f>'ES Data Entry'!#REF!</f>
        <v>#REF!</v>
      </c>
      <c r="G1001" t="e" cm="1">
        <f t="array" ref="G1001">_xlfn.IFS('ES Data Entry'!L1002=2, "Virtual", 'ES Data Entry'!L1002=1, "In-person",'ES Data Entry'!L1002=3, "Hybrid")</f>
        <v>#N/A</v>
      </c>
      <c r="H1001" t="e" cm="1">
        <f t="array" ref="H1001">_xlfn.IFS('ES Data Entry'!H1002= 1, "American Indian/Alaskan Native", 'ES Data Entry'!H1002= 2, "Asian", 'ES Data Entry'!H1002= 3, "Native Hawaiian/Pacific Islander", 'ES Data Entry'!H1002= 4, "Black/African American",'ES Data Entry'!H1002= 5,  "White", 'ES Data Entry'!H1002= 6, "Other", 'ES Data Entry'!H1002= 7, "Two races or more", 'ES Data Entry'!H1002= 8, "Unknown")</f>
        <v>#N/A</v>
      </c>
      <c r="I1001" t="e" cm="1">
        <f t="array" ref="I1001">_xlfn.IFS('ES Data Entry'!I1002=1, "Hispanic/Latino", 'ES Data Entry'!I1002=2, "Not Hispanic/Latino", 'ES Data Entry'!I1002=3, "Other")</f>
        <v>#N/A</v>
      </c>
      <c r="J1001" t="e" cm="1">
        <f t="array" ref="J1001">_xlfn.IFS('ES Data Entry'!J1002= 1, "Male", 'ES Data Entry'!J1002= 2, "Female", 'ES Data Entry'!J1002= 3, "Transgender Male", 'ES Data Entry'!J1002= 4, "Transgender Female",'ES Data Entry'!J1002= 5, "Non-binary", 'ES Data Entry'!J1002= 6, "Other", 'ES Data Entry'!J1002= 7, "Unknown")</f>
        <v>#N/A</v>
      </c>
      <c r="K1001" s="180">
        <f>'ES Data Entry'!K1002</f>
        <v>0</v>
      </c>
      <c r="L1001" s="291" t="e">
        <f>'ES Data Entry'!#REF!</f>
        <v>#REF!</v>
      </c>
      <c r="M1001" t="e">
        <f>'ES Raw Data'!N1004</f>
        <v>#DIV/0!</v>
      </c>
      <c r="N1001" t="e">
        <f>'ES Raw Data'!O1004</f>
        <v>#DIV/0!</v>
      </c>
      <c r="O1001" t="e">
        <f>'ES Raw Data'!P1004</f>
        <v>#DIV/0!</v>
      </c>
      <c r="P1001" t="e">
        <f>'ES Raw Data'!Q1004</f>
        <v>#DIV/0!</v>
      </c>
      <c r="Q1001" t="e">
        <f>'ES Raw Data'!R1004</f>
        <v>#DIV/0!</v>
      </c>
      <c r="R1001" t="e">
        <f>'ES Raw Data'!S1004</f>
        <v>#DIV/0!</v>
      </c>
      <c r="S1001" t="e">
        <f>'ES Raw Data'!T1004</f>
        <v>#DIV/0!</v>
      </c>
      <c r="T1001" t="e">
        <f>'ES Raw Data'!U1004</f>
        <v>#DIV/0!</v>
      </c>
      <c r="U1001" t="e">
        <f>'ES Raw Data'!V1004</f>
        <v>#DIV/0!</v>
      </c>
      <c r="V1001" t="e">
        <f>'ES Raw Data'!W1004</f>
        <v>#DIV/0!</v>
      </c>
    </row>
    <row r="1002" spans="1:22">
      <c r="A1002">
        <f>'ES Data Entry'!D1003</f>
        <v>0</v>
      </c>
      <c r="B1002">
        <f>'ES Data Entry'!E1003</f>
        <v>0</v>
      </c>
      <c r="C1002">
        <f>'ES Data Entry'!F1003</f>
        <v>0</v>
      </c>
      <c r="D1002" s="180" t="e">
        <f>'ES Data Entry'!#REF!</f>
        <v>#REF!</v>
      </c>
      <c r="E1002" t="str" cm="1">
        <f t="array" ref="E1002">_xlfn.IFS('ES Data Entry'!G1003=0,"Kindergarten",'ES Data Entry'!G1003=1,"1st Grade",'ES Data Entry'!G1003=2,"2nd Grade",'ES Data Entry'!G1003=3,"3rd Grade",'ES Data Entry'!G1003=4,"4th Grade",'ES Data Entry'!G1003=5,"5th Grade")</f>
        <v>Kindergarten</v>
      </c>
      <c r="F1002" t="e">
        <f>'ES Data Entry'!#REF!</f>
        <v>#REF!</v>
      </c>
      <c r="G1002" t="e" cm="1">
        <f t="array" ref="G1002">_xlfn.IFS('ES Data Entry'!L1003=2, "Virtual", 'ES Data Entry'!L1003=1, "In-person",'ES Data Entry'!L1003=3, "Hybrid")</f>
        <v>#N/A</v>
      </c>
      <c r="H1002" t="e" cm="1">
        <f t="array" ref="H1002">_xlfn.IFS('ES Data Entry'!H1003= 1, "American Indian/Alaskan Native", 'ES Data Entry'!H1003= 2, "Asian", 'ES Data Entry'!H1003= 3, "Native Hawaiian/Pacific Islander", 'ES Data Entry'!H1003= 4, "Black/African American",'ES Data Entry'!H1003= 5,  "White", 'ES Data Entry'!H1003= 6, "Other", 'ES Data Entry'!H1003= 7, "Two races or more", 'ES Data Entry'!H1003= 8, "Unknown")</f>
        <v>#N/A</v>
      </c>
      <c r="I1002" t="e" cm="1">
        <f t="array" ref="I1002">_xlfn.IFS('ES Data Entry'!I1003=1, "Hispanic/Latino", 'ES Data Entry'!I1003=2, "Not Hispanic/Latino", 'ES Data Entry'!I1003=3, "Other")</f>
        <v>#N/A</v>
      </c>
      <c r="J1002" t="e" cm="1">
        <f t="array" ref="J1002">_xlfn.IFS('ES Data Entry'!J1003= 1, "Male", 'ES Data Entry'!J1003= 2, "Female", 'ES Data Entry'!J1003= 3, "Transgender Male", 'ES Data Entry'!J1003= 4, "Transgender Female",'ES Data Entry'!J1003= 5, "Non-binary", 'ES Data Entry'!J1003= 6, "Other", 'ES Data Entry'!J1003= 7, "Unknown")</f>
        <v>#N/A</v>
      </c>
      <c r="K1002" s="180">
        <f>'ES Data Entry'!K1003</f>
        <v>0</v>
      </c>
      <c r="L1002" s="291" t="e">
        <f>'ES Data Entry'!#REF!</f>
        <v>#REF!</v>
      </c>
      <c r="M1002" t="e">
        <f>'ES Raw Data'!N1005</f>
        <v>#DIV/0!</v>
      </c>
      <c r="N1002" t="e">
        <f>'ES Raw Data'!O1005</f>
        <v>#DIV/0!</v>
      </c>
      <c r="O1002" t="e">
        <f>'ES Raw Data'!P1005</f>
        <v>#DIV/0!</v>
      </c>
      <c r="P1002" t="e">
        <f>'ES Raw Data'!Q1005</f>
        <v>#DIV/0!</v>
      </c>
      <c r="Q1002" t="e">
        <f>'ES Raw Data'!R1005</f>
        <v>#DIV/0!</v>
      </c>
      <c r="R1002" t="e">
        <f>'ES Raw Data'!S1005</f>
        <v>#DIV/0!</v>
      </c>
      <c r="S1002" t="e">
        <f>'ES Raw Data'!T1005</f>
        <v>#DIV/0!</v>
      </c>
      <c r="T1002" t="e">
        <f>'ES Raw Data'!U1005</f>
        <v>#DIV/0!</v>
      </c>
      <c r="U1002" t="e">
        <f>'ES Raw Data'!V1005</f>
        <v>#DIV/0!</v>
      </c>
      <c r="V1002" t="e">
        <f>'ES Raw Data'!W1005</f>
        <v>#DIV/0!</v>
      </c>
    </row>
    <row r="1003" spans="1:22">
      <c r="A1003">
        <f>'ES Data Entry'!D1004</f>
        <v>0</v>
      </c>
      <c r="B1003">
        <f>'ES Data Entry'!E1004</f>
        <v>0</v>
      </c>
      <c r="C1003">
        <f>'ES Data Entry'!F1004</f>
        <v>0</v>
      </c>
      <c r="D1003" s="180" t="e">
        <f>'ES Data Entry'!#REF!</f>
        <v>#REF!</v>
      </c>
      <c r="E1003" t="str" cm="1">
        <f t="array" ref="E1003">_xlfn.IFS('ES Data Entry'!G1004=0,"Kindergarten",'ES Data Entry'!G1004=1,"1st Grade",'ES Data Entry'!G1004=2,"2nd Grade",'ES Data Entry'!G1004=3,"3rd Grade",'ES Data Entry'!G1004=4,"4th Grade",'ES Data Entry'!G1004=5,"5th Grade")</f>
        <v>Kindergarten</v>
      </c>
      <c r="F1003" t="e">
        <f>'ES Data Entry'!#REF!</f>
        <v>#REF!</v>
      </c>
      <c r="G1003" t="e" cm="1">
        <f t="array" ref="G1003">_xlfn.IFS('ES Data Entry'!L1004=2, "Virtual", 'ES Data Entry'!L1004=1, "In-person",'ES Data Entry'!L1004=3, "Hybrid")</f>
        <v>#N/A</v>
      </c>
      <c r="H1003" t="e" cm="1">
        <f t="array" ref="H1003">_xlfn.IFS('ES Data Entry'!H1004= 1, "American Indian/Alaskan Native", 'ES Data Entry'!H1004= 2, "Asian", 'ES Data Entry'!H1004= 3, "Native Hawaiian/Pacific Islander", 'ES Data Entry'!H1004= 4, "Black/African American",'ES Data Entry'!H1004= 5,  "White", 'ES Data Entry'!H1004= 6, "Other", 'ES Data Entry'!H1004= 7, "Two races or more", 'ES Data Entry'!H1004= 8, "Unknown")</f>
        <v>#N/A</v>
      </c>
      <c r="I1003" t="e" cm="1">
        <f t="array" ref="I1003">_xlfn.IFS('ES Data Entry'!I1004=1, "Hispanic/Latino", 'ES Data Entry'!I1004=2, "Not Hispanic/Latino", 'ES Data Entry'!I1004=3, "Other")</f>
        <v>#N/A</v>
      </c>
      <c r="J1003" t="e" cm="1">
        <f t="array" ref="J1003">_xlfn.IFS('ES Data Entry'!J1004= 1, "Male", 'ES Data Entry'!J1004= 2, "Female", 'ES Data Entry'!J1004= 3, "Transgender Male", 'ES Data Entry'!J1004= 4, "Transgender Female",'ES Data Entry'!J1004= 5, "Non-binary", 'ES Data Entry'!J1004= 6, "Other", 'ES Data Entry'!J1004= 7, "Unknown")</f>
        <v>#N/A</v>
      </c>
      <c r="K1003" s="180">
        <f>'ES Data Entry'!K1004</f>
        <v>0</v>
      </c>
      <c r="L1003" s="291" t="e">
        <f>'ES Data Entry'!#REF!</f>
        <v>#REF!</v>
      </c>
      <c r="M1003" t="e">
        <f>'ES Raw Data'!N1006</f>
        <v>#DIV/0!</v>
      </c>
      <c r="N1003" t="e">
        <f>'ES Raw Data'!O1006</f>
        <v>#DIV/0!</v>
      </c>
      <c r="O1003" t="e">
        <f>'ES Raw Data'!P1006</f>
        <v>#DIV/0!</v>
      </c>
      <c r="P1003" t="e">
        <f>'ES Raw Data'!Q1006</f>
        <v>#DIV/0!</v>
      </c>
      <c r="Q1003" t="e">
        <f>'ES Raw Data'!R1006</f>
        <v>#DIV/0!</v>
      </c>
      <c r="R1003" t="e">
        <f>'ES Raw Data'!S1006</f>
        <v>#DIV/0!</v>
      </c>
      <c r="S1003" t="e">
        <f>'ES Raw Data'!T1006</f>
        <v>#DIV/0!</v>
      </c>
      <c r="T1003" t="e">
        <f>'ES Raw Data'!U1006</f>
        <v>#DIV/0!</v>
      </c>
      <c r="U1003" t="e">
        <f>'ES Raw Data'!V1006</f>
        <v>#DIV/0!</v>
      </c>
      <c r="V1003" t="e">
        <f>'ES Raw Data'!W1006</f>
        <v>#DIV/0!</v>
      </c>
    </row>
    <row r="1004" spans="1:22">
      <c r="A1004">
        <f>'ES Data Entry'!D1005</f>
        <v>0</v>
      </c>
      <c r="B1004">
        <f>'ES Data Entry'!E1005</f>
        <v>0</v>
      </c>
      <c r="C1004">
        <f>'ES Data Entry'!F1005</f>
        <v>0</v>
      </c>
      <c r="D1004" s="180" t="e">
        <f>'ES Data Entry'!#REF!</f>
        <v>#REF!</v>
      </c>
      <c r="E1004" t="str" cm="1">
        <f t="array" ref="E1004">_xlfn.IFS('ES Data Entry'!G1005=0,"Kindergarten",'ES Data Entry'!G1005=1,"1st Grade",'ES Data Entry'!G1005=2,"2nd Grade",'ES Data Entry'!G1005=3,"3rd Grade",'ES Data Entry'!G1005=4,"4th Grade",'ES Data Entry'!G1005=5,"5th Grade")</f>
        <v>Kindergarten</v>
      </c>
      <c r="F1004" t="e">
        <f>'ES Data Entry'!#REF!</f>
        <v>#REF!</v>
      </c>
      <c r="G1004" t="e" cm="1">
        <f t="array" ref="G1004">_xlfn.IFS('ES Data Entry'!L1005=2, "Virtual", 'ES Data Entry'!L1005=1, "In-person",'ES Data Entry'!L1005=3, "Hybrid")</f>
        <v>#N/A</v>
      </c>
      <c r="H1004" t="e" cm="1">
        <f t="array" ref="H1004">_xlfn.IFS('ES Data Entry'!H1005= 1, "American Indian/Alaskan Native", 'ES Data Entry'!H1005= 2, "Asian", 'ES Data Entry'!H1005= 3, "Native Hawaiian/Pacific Islander", 'ES Data Entry'!H1005= 4, "Black/African American",'ES Data Entry'!H1005= 5,  "White", 'ES Data Entry'!H1005= 6, "Other", 'ES Data Entry'!H1005= 7, "Two races or more", 'ES Data Entry'!H1005= 8, "Unknown")</f>
        <v>#N/A</v>
      </c>
      <c r="I1004" t="e" cm="1">
        <f t="array" ref="I1004">_xlfn.IFS('ES Data Entry'!I1005=1, "Hispanic/Latino", 'ES Data Entry'!I1005=2, "Not Hispanic/Latino", 'ES Data Entry'!I1005=3, "Other")</f>
        <v>#N/A</v>
      </c>
      <c r="J1004" t="e" cm="1">
        <f t="array" ref="J1004">_xlfn.IFS('ES Data Entry'!J1005= 1, "Male", 'ES Data Entry'!J1005= 2, "Female", 'ES Data Entry'!J1005= 3, "Transgender Male", 'ES Data Entry'!J1005= 4, "Transgender Female",'ES Data Entry'!J1005= 5, "Non-binary", 'ES Data Entry'!J1005= 6, "Other", 'ES Data Entry'!J1005= 7, "Unknown")</f>
        <v>#N/A</v>
      </c>
      <c r="K1004" s="180">
        <f>'ES Data Entry'!K1005</f>
        <v>0</v>
      </c>
      <c r="L1004" s="291" t="e">
        <f>'ES Data Entry'!#REF!</f>
        <v>#REF!</v>
      </c>
      <c r="M1004" t="e">
        <f>'ES Raw Data'!N1007</f>
        <v>#DIV/0!</v>
      </c>
      <c r="N1004" t="e">
        <f>'ES Raw Data'!O1007</f>
        <v>#DIV/0!</v>
      </c>
      <c r="O1004" t="e">
        <f>'ES Raw Data'!P1007</f>
        <v>#DIV/0!</v>
      </c>
      <c r="P1004" t="e">
        <f>'ES Raw Data'!Q1007</f>
        <v>#DIV/0!</v>
      </c>
      <c r="Q1004" t="e">
        <f>'ES Raw Data'!R1007</f>
        <v>#DIV/0!</v>
      </c>
      <c r="R1004" t="e">
        <f>'ES Raw Data'!S1007</f>
        <v>#DIV/0!</v>
      </c>
      <c r="S1004" t="e">
        <f>'ES Raw Data'!T1007</f>
        <v>#DIV/0!</v>
      </c>
      <c r="T1004" t="e">
        <f>'ES Raw Data'!U1007</f>
        <v>#DIV/0!</v>
      </c>
      <c r="U1004" t="e">
        <f>'ES Raw Data'!V1007</f>
        <v>#DIV/0!</v>
      </c>
      <c r="V1004" t="e">
        <f>'ES Raw Data'!W1007</f>
        <v>#DIV/0!</v>
      </c>
    </row>
    <row r="1005" spans="1:22">
      <c r="A1005">
        <f>'ES Data Entry'!D1006</f>
        <v>0</v>
      </c>
      <c r="B1005">
        <f>'ES Data Entry'!E1006</f>
        <v>0</v>
      </c>
      <c r="C1005">
        <f>'ES Data Entry'!F1006</f>
        <v>0</v>
      </c>
      <c r="D1005" s="180" t="e">
        <f>'ES Data Entry'!#REF!</f>
        <v>#REF!</v>
      </c>
      <c r="E1005" t="str" cm="1">
        <f t="array" ref="E1005">_xlfn.IFS('ES Data Entry'!G1006=0,"Kindergarten",'ES Data Entry'!G1006=1,"1st Grade",'ES Data Entry'!G1006=2,"2nd Grade",'ES Data Entry'!G1006=3,"3rd Grade",'ES Data Entry'!G1006=4,"4th Grade",'ES Data Entry'!G1006=5,"5th Grade")</f>
        <v>Kindergarten</v>
      </c>
      <c r="F1005" t="e">
        <f>'ES Data Entry'!#REF!</f>
        <v>#REF!</v>
      </c>
      <c r="G1005" t="e" cm="1">
        <f t="array" ref="G1005">_xlfn.IFS('ES Data Entry'!L1006=2, "Virtual", 'ES Data Entry'!L1006=1, "In-person",'ES Data Entry'!L1006=3, "Hybrid")</f>
        <v>#N/A</v>
      </c>
      <c r="H1005" t="e" cm="1">
        <f t="array" ref="H1005">_xlfn.IFS('ES Data Entry'!H1006= 1, "American Indian/Alaskan Native", 'ES Data Entry'!H1006= 2, "Asian", 'ES Data Entry'!H1006= 3, "Native Hawaiian/Pacific Islander", 'ES Data Entry'!H1006= 4, "Black/African American",'ES Data Entry'!H1006= 5,  "White", 'ES Data Entry'!H1006= 6, "Other", 'ES Data Entry'!H1006= 7, "Two races or more", 'ES Data Entry'!H1006= 8, "Unknown")</f>
        <v>#N/A</v>
      </c>
      <c r="I1005" t="e" cm="1">
        <f t="array" ref="I1005">_xlfn.IFS('ES Data Entry'!I1006=1, "Hispanic/Latino", 'ES Data Entry'!I1006=2, "Not Hispanic/Latino", 'ES Data Entry'!I1006=3, "Other")</f>
        <v>#N/A</v>
      </c>
      <c r="J1005" t="e" cm="1">
        <f t="array" ref="J1005">_xlfn.IFS('ES Data Entry'!J1006= 1, "Male", 'ES Data Entry'!J1006= 2, "Female", 'ES Data Entry'!J1006= 3, "Transgender Male", 'ES Data Entry'!J1006= 4, "Transgender Female",'ES Data Entry'!J1006= 5, "Non-binary", 'ES Data Entry'!J1006= 6, "Other", 'ES Data Entry'!J1006= 7, "Unknown")</f>
        <v>#N/A</v>
      </c>
      <c r="K1005" s="180">
        <f>'ES Data Entry'!K1006</f>
        <v>0</v>
      </c>
      <c r="L1005" s="291" t="e">
        <f>'ES Data Entry'!#REF!</f>
        <v>#REF!</v>
      </c>
      <c r="M1005" t="e">
        <f>'ES Raw Data'!N1008</f>
        <v>#DIV/0!</v>
      </c>
      <c r="N1005" t="e">
        <f>'ES Raw Data'!O1008</f>
        <v>#DIV/0!</v>
      </c>
      <c r="O1005" t="e">
        <f>'ES Raw Data'!P1008</f>
        <v>#DIV/0!</v>
      </c>
      <c r="P1005" t="e">
        <f>'ES Raw Data'!Q1008</f>
        <v>#DIV/0!</v>
      </c>
      <c r="Q1005" t="e">
        <f>'ES Raw Data'!R1008</f>
        <v>#DIV/0!</v>
      </c>
      <c r="R1005" t="e">
        <f>'ES Raw Data'!S1008</f>
        <v>#DIV/0!</v>
      </c>
      <c r="S1005" t="e">
        <f>'ES Raw Data'!T1008</f>
        <v>#DIV/0!</v>
      </c>
      <c r="T1005" t="e">
        <f>'ES Raw Data'!U1008</f>
        <v>#DIV/0!</v>
      </c>
      <c r="U1005" t="e">
        <f>'ES Raw Data'!V1008</f>
        <v>#DIV/0!</v>
      </c>
      <c r="V1005" t="e">
        <f>'ES Raw Data'!W1008</f>
        <v>#DIV/0!</v>
      </c>
    </row>
    <row r="1006" spans="1:22">
      <c r="A1006">
        <f>'ES Data Entry'!D1007</f>
        <v>0</v>
      </c>
      <c r="B1006">
        <f>'ES Data Entry'!E1007</f>
        <v>0</v>
      </c>
      <c r="C1006">
        <f>'ES Data Entry'!F1007</f>
        <v>0</v>
      </c>
      <c r="D1006" s="180" t="e">
        <f>'ES Data Entry'!#REF!</f>
        <v>#REF!</v>
      </c>
      <c r="E1006" t="str" cm="1">
        <f t="array" ref="E1006">_xlfn.IFS('ES Data Entry'!G1007=0,"Kindergarten",'ES Data Entry'!G1007=1,"1st Grade",'ES Data Entry'!G1007=2,"2nd Grade",'ES Data Entry'!G1007=3,"3rd Grade",'ES Data Entry'!G1007=4,"4th Grade",'ES Data Entry'!G1007=5,"5th Grade")</f>
        <v>Kindergarten</v>
      </c>
      <c r="F1006" t="e">
        <f>'ES Data Entry'!#REF!</f>
        <v>#REF!</v>
      </c>
      <c r="G1006" t="e" cm="1">
        <f t="array" ref="G1006">_xlfn.IFS('ES Data Entry'!L1007=2, "Virtual", 'ES Data Entry'!L1007=1, "In-person",'ES Data Entry'!L1007=3, "Hybrid")</f>
        <v>#N/A</v>
      </c>
      <c r="H1006" t="e" cm="1">
        <f t="array" ref="H1006">_xlfn.IFS('ES Data Entry'!H1007= 1, "American Indian/Alaskan Native", 'ES Data Entry'!H1007= 2, "Asian", 'ES Data Entry'!H1007= 3, "Native Hawaiian/Pacific Islander", 'ES Data Entry'!H1007= 4, "Black/African American",'ES Data Entry'!H1007= 5,  "White", 'ES Data Entry'!H1007= 6, "Other", 'ES Data Entry'!H1007= 7, "Two races or more", 'ES Data Entry'!H1007= 8, "Unknown")</f>
        <v>#N/A</v>
      </c>
      <c r="I1006" t="e" cm="1">
        <f t="array" ref="I1006">_xlfn.IFS('ES Data Entry'!I1007=1, "Hispanic/Latino", 'ES Data Entry'!I1007=2, "Not Hispanic/Latino", 'ES Data Entry'!I1007=3, "Other")</f>
        <v>#N/A</v>
      </c>
      <c r="J1006" t="e" cm="1">
        <f t="array" ref="J1006">_xlfn.IFS('ES Data Entry'!J1007= 1, "Male", 'ES Data Entry'!J1007= 2, "Female", 'ES Data Entry'!J1007= 3, "Transgender Male", 'ES Data Entry'!J1007= 4, "Transgender Female",'ES Data Entry'!J1007= 5, "Non-binary", 'ES Data Entry'!J1007= 6, "Other", 'ES Data Entry'!J1007= 7, "Unknown")</f>
        <v>#N/A</v>
      </c>
      <c r="K1006" s="180">
        <f>'ES Data Entry'!K1007</f>
        <v>0</v>
      </c>
      <c r="L1006" s="291" t="e">
        <f>'ES Data Entry'!#REF!</f>
        <v>#REF!</v>
      </c>
      <c r="M1006">
        <f>'ES Raw Data'!N1009</f>
        <v>0</v>
      </c>
      <c r="N1006">
        <f>'ES Raw Data'!O1009</f>
        <v>0</v>
      </c>
      <c r="O1006">
        <f>'ES Raw Data'!P1009</f>
        <v>0</v>
      </c>
      <c r="P1006">
        <f>'ES Raw Data'!Q1009</f>
        <v>0</v>
      </c>
      <c r="Q1006">
        <f>'ES Raw Data'!R1009</f>
        <v>0</v>
      </c>
      <c r="R1006">
        <f>'ES Raw Data'!S1009</f>
        <v>0</v>
      </c>
      <c r="S1006">
        <f>'ES Raw Data'!T1009</f>
        <v>0</v>
      </c>
      <c r="T1006">
        <f>'ES Raw Data'!U1009</f>
        <v>0</v>
      </c>
      <c r="U1006">
        <f>'ES Raw Data'!V1009</f>
        <v>0</v>
      </c>
      <c r="V1006">
        <f>'ES Raw Data'!W1009</f>
        <v>0</v>
      </c>
    </row>
    <row r="1007" spans="1:22">
      <c r="A1007">
        <f>'ES Data Entry'!D1008</f>
        <v>0</v>
      </c>
      <c r="B1007">
        <f>'ES Data Entry'!E1008</f>
        <v>0</v>
      </c>
      <c r="C1007">
        <f>'ES Data Entry'!F1008</f>
        <v>0</v>
      </c>
      <c r="D1007" s="180" t="e">
        <f>'ES Data Entry'!#REF!</f>
        <v>#REF!</v>
      </c>
      <c r="E1007" t="str" cm="1">
        <f t="array" ref="E1007">_xlfn.IFS('ES Data Entry'!G1008=0,"Kindergarten",'ES Data Entry'!G1008=1,"1st Grade",'ES Data Entry'!G1008=2,"2nd Grade",'ES Data Entry'!G1008=3,"3rd Grade",'ES Data Entry'!G1008=4,"4th Grade",'ES Data Entry'!G1008=5,"5th Grade")</f>
        <v>Kindergarten</v>
      </c>
      <c r="F1007" t="e">
        <f>'ES Data Entry'!#REF!</f>
        <v>#REF!</v>
      </c>
      <c r="G1007" t="e" cm="1">
        <f t="array" ref="G1007">_xlfn.IFS('ES Data Entry'!L1008=2, "Virtual", 'ES Data Entry'!L1008=1, "In-person",'ES Data Entry'!L1008=3, "Hybrid")</f>
        <v>#N/A</v>
      </c>
      <c r="H1007" t="e" cm="1">
        <f t="array" ref="H1007">_xlfn.IFS('ES Data Entry'!H1008= 1, "American Indian/Alaskan Native", 'ES Data Entry'!H1008= 2, "Asian", 'ES Data Entry'!H1008= 3, "Native Hawaiian/Pacific Islander", 'ES Data Entry'!H1008= 4, "Black/African American",'ES Data Entry'!H1008= 5,  "White", 'ES Data Entry'!H1008= 6, "Other", 'ES Data Entry'!H1008= 7, "Two races or more", 'ES Data Entry'!H1008= 8, "Unknown")</f>
        <v>#N/A</v>
      </c>
      <c r="I1007" t="e" cm="1">
        <f t="array" ref="I1007">_xlfn.IFS('ES Data Entry'!I1008=1, "Hispanic/Latino", 'ES Data Entry'!I1008=2, "Not Hispanic/Latino", 'ES Data Entry'!I1008=3, "Other")</f>
        <v>#N/A</v>
      </c>
      <c r="J1007" t="e" cm="1">
        <f t="array" ref="J1007">_xlfn.IFS('ES Data Entry'!J1008= 1, "Male", 'ES Data Entry'!J1008= 2, "Female", 'ES Data Entry'!J1008= 3, "Transgender Male", 'ES Data Entry'!J1008= 4, "Transgender Female",'ES Data Entry'!J1008= 5, "Non-binary", 'ES Data Entry'!J1008= 6, "Other", 'ES Data Entry'!J1008= 7, "Unknown")</f>
        <v>#N/A</v>
      </c>
      <c r="K1007" s="180">
        <f>'ES Data Entry'!K1008</f>
        <v>0</v>
      </c>
      <c r="L1007" s="291" t="e">
        <f>'ES Data Entry'!#REF!</f>
        <v>#REF!</v>
      </c>
      <c r="M1007">
        <f>'ES Raw Data'!N1010</f>
        <v>0</v>
      </c>
      <c r="N1007">
        <f>'ES Raw Data'!O1010</f>
        <v>0</v>
      </c>
      <c r="O1007">
        <f>'ES Raw Data'!P1010</f>
        <v>0</v>
      </c>
      <c r="P1007">
        <f>'ES Raw Data'!Q1010</f>
        <v>0</v>
      </c>
      <c r="Q1007">
        <f>'ES Raw Data'!R1010</f>
        <v>0</v>
      </c>
      <c r="R1007">
        <f>'ES Raw Data'!S1010</f>
        <v>0</v>
      </c>
      <c r="S1007">
        <f>'ES Raw Data'!T1010</f>
        <v>0</v>
      </c>
      <c r="T1007">
        <f>'ES Raw Data'!U1010</f>
        <v>0</v>
      </c>
      <c r="U1007">
        <f>'ES Raw Data'!V1010</f>
        <v>0</v>
      </c>
      <c r="V1007">
        <f>'ES Raw Data'!W1010</f>
        <v>0</v>
      </c>
    </row>
  </sheetData>
  <conditionalFormatting sqref="P1 R1 T1 V1">
    <cfRule type="containsText" dxfId="8" priority="1" operator="containsText" text="Moderate">
      <formula>NOT(ISERROR(SEARCH("Moderate",P1)))</formula>
    </cfRule>
  </conditionalFormatting>
  <conditionalFormatting sqref="N1">
    <cfRule type="containsText" dxfId="7" priority="8" operator="containsText" text="High">
      <formula>NOT(ISERROR(SEARCH("High",N1)))</formula>
    </cfRule>
    <cfRule type="containsText" dxfId="6" priority="9" operator="containsText" text="Low">
      <formula>NOT(ISERROR(SEARCH("Low",N1)))</formula>
    </cfRule>
  </conditionalFormatting>
  <conditionalFormatting sqref="P1 R1 T1 V1">
    <cfRule type="containsText" dxfId="5" priority="6" operator="containsText" text="High">
      <formula>NOT(ISERROR(SEARCH("High",P1)))</formula>
    </cfRule>
    <cfRule type="cellIs" dxfId="4" priority="7" operator="equal">
      <formula>"Low"</formula>
    </cfRule>
  </conditionalFormatting>
  <conditionalFormatting sqref="T1">
    <cfRule type="containsText" dxfId="3" priority="5" operator="containsText" text="Low">
      <formula>NOT(ISERROR(SEARCH("Low",T1)))</formula>
    </cfRule>
  </conditionalFormatting>
  <conditionalFormatting sqref="P1">
    <cfRule type="containsText" dxfId="2" priority="4" operator="containsText" text="Low">
      <formula>NOT(ISERROR(SEARCH("Low",P1)))</formula>
    </cfRule>
  </conditionalFormatting>
  <conditionalFormatting sqref="R1">
    <cfRule type="containsText" dxfId="1" priority="3" operator="containsText" text="Low">
      <formula>NOT(ISERROR(SEARCH("Low",R1)))</formula>
    </cfRule>
  </conditionalFormatting>
  <conditionalFormatting sqref="V1">
    <cfRule type="containsText" dxfId="0" priority="2" operator="containsText" text="Low">
      <formula>NOT(ISERROR(SEARCH("Low",V1)))</formula>
    </cfRule>
  </conditionalFormatting>
  <pageMargins left="0.7" right="0.7" top="0.75" bottom="0.75" header="0.3" footer="0.3"/>
  <pageSetup orientation="portrait" r:id="rId8"/>
  <extLst>
    <ext xmlns:x14="http://schemas.microsoft.com/office/spreadsheetml/2009/9/main" uri="{CCE6A557-97BC-4b89-ADB6-D9C93CAAB3DF}">
      <x14:dataValidations xmlns:xm="http://schemas.microsoft.com/office/excel/2006/main" count="2">
        <x14:dataValidation type="list" allowBlank="1" showInputMessage="1" showErrorMessage="1" xr:uid="{BA90E44E-14BC-4A72-A4BF-D4FBF67CEC1E}">
          <x14:formula1>
            <xm:f>'Demographic Code'!#REF!</xm:f>
          </x14:formula1>
          <xm:sqref>H1</xm:sqref>
        </x14:dataValidation>
        <x14:dataValidation type="list" allowBlank="1" showInputMessage="1" showErrorMessage="1" xr:uid="{BEDA5D7B-2D4B-4502-8808-6FB30E3A7988}">
          <x14:formula1>
            <xm:f>'Demographic Code'!$A$2:$A$12</xm:f>
          </x14:formula1>
          <xm:sqref>I1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9890A-20C6-4945-80F6-CBAAE01E1982}">
  <dimension ref="A29:BA75"/>
  <sheetViews>
    <sheetView zoomScale="40" zoomScaleNormal="40" workbookViewId="0">
      <selection activeCell="AM49" sqref="AM49"/>
    </sheetView>
  </sheetViews>
  <sheetFormatPr defaultColWidth="8.875" defaultRowHeight="15.75"/>
  <cols>
    <col min="1" max="43" width="8.875" style="298"/>
    <col min="44" max="44" width="10.625" style="298" customWidth="1"/>
    <col min="45" max="16384" width="8.875" style="298"/>
  </cols>
  <sheetData>
    <row r="29" spans="34:53" ht="16.5" thickBot="1"/>
    <row r="30" spans="34:53">
      <c r="AH30" s="332"/>
      <c r="AI30" s="333"/>
      <c r="AJ30" s="333"/>
      <c r="AK30" s="333"/>
      <c r="AL30" s="333"/>
      <c r="AM30" s="333"/>
      <c r="AN30" s="333"/>
      <c r="AO30" s="333"/>
      <c r="AP30" s="333"/>
      <c r="AQ30" s="333"/>
      <c r="AR30" s="333"/>
      <c r="AS30" s="333"/>
      <c r="AT30" s="333"/>
      <c r="AU30" s="333"/>
      <c r="AV30" s="333"/>
      <c r="AW30" s="333"/>
      <c r="AX30" s="333"/>
      <c r="AY30" s="333"/>
      <c r="AZ30" s="333"/>
      <c r="BA30" s="334"/>
    </row>
    <row r="31" spans="34:53" ht="23.25">
      <c r="AH31" s="335"/>
      <c r="AI31" s="341" t="s">
        <v>162</v>
      </c>
      <c r="AJ31" s="336"/>
      <c r="AK31" s="336"/>
      <c r="AL31" s="336"/>
      <c r="AM31" s="336"/>
      <c r="AN31" s="336"/>
      <c r="AO31" s="336"/>
      <c r="AP31" s="336"/>
      <c r="AQ31" s="336"/>
      <c r="AR31" s="336"/>
      <c r="AS31" s="336"/>
      <c r="AT31" s="336"/>
      <c r="AU31" s="336"/>
      <c r="AV31" s="336"/>
      <c r="AW31" s="336"/>
      <c r="AX31" s="336"/>
      <c r="AY31" s="336"/>
      <c r="AZ31" s="336"/>
      <c r="BA31" s="337"/>
    </row>
    <row r="32" spans="34:53">
      <c r="AH32" s="335"/>
      <c r="AI32" s="336" t="s">
        <v>164</v>
      </c>
      <c r="AJ32" s="336"/>
      <c r="AK32" s="336"/>
      <c r="AL32" s="336"/>
      <c r="AM32" s="336"/>
      <c r="AN32" s="336"/>
      <c r="AO32" s="336"/>
      <c r="AP32" s="336"/>
      <c r="AQ32" s="336"/>
      <c r="AR32" s="336"/>
      <c r="AS32" s="336"/>
      <c r="AT32" s="336"/>
      <c r="AU32" s="336"/>
      <c r="AV32" s="336"/>
      <c r="AW32" s="336"/>
      <c r="AX32" s="336"/>
      <c r="AY32" s="336"/>
      <c r="AZ32" s="336"/>
      <c r="BA32" s="337"/>
    </row>
    <row r="33" spans="34:53">
      <c r="AH33" s="335"/>
      <c r="AI33" s="336" t="s">
        <v>165</v>
      </c>
      <c r="AJ33" s="336"/>
      <c r="AK33" s="336"/>
      <c r="AL33" s="336"/>
      <c r="AM33" s="336"/>
      <c r="AN33" s="336"/>
      <c r="AO33" s="336"/>
      <c r="AP33" s="336"/>
      <c r="AQ33" s="336"/>
      <c r="AR33" s="336"/>
      <c r="AS33" s="336"/>
      <c r="AT33" s="336"/>
      <c r="AU33" s="336"/>
      <c r="AV33" s="336"/>
      <c r="AW33" s="336"/>
      <c r="AX33" s="336"/>
      <c r="AY33" s="336"/>
      <c r="AZ33" s="336"/>
      <c r="BA33" s="337"/>
    </row>
    <row r="34" spans="34:53">
      <c r="AH34" s="335"/>
      <c r="AI34" s="336" t="s">
        <v>163</v>
      </c>
      <c r="AJ34" s="336"/>
      <c r="AK34" s="336"/>
      <c r="AL34" s="336"/>
      <c r="AM34" s="336"/>
      <c r="AN34" s="336"/>
      <c r="AO34" s="336"/>
      <c r="AP34" s="336"/>
      <c r="AQ34" s="336"/>
      <c r="AR34" s="336"/>
      <c r="AS34" s="336"/>
      <c r="AT34" s="336"/>
      <c r="AU34" s="336"/>
      <c r="AV34" s="336"/>
      <c r="AW34" s="336"/>
      <c r="AX34" s="336"/>
      <c r="AY34" s="336"/>
      <c r="AZ34" s="336"/>
      <c r="BA34" s="337"/>
    </row>
    <row r="35" spans="34:53">
      <c r="AH35" s="335"/>
      <c r="AI35" s="336" t="s">
        <v>166</v>
      </c>
      <c r="AJ35" s="336"/>
      <c r="AK35" s="336"/>
      <c r="AL35" s="336"/>
      <c r="AM35" s="336"/>
      <c r="AN35" s="336"/>
      <c r="AO35" s="336"/>
      <c r="AP35" s="336"/>
      <c r="AQ35" s="336"/>
      <c r="AR35" s="336"/>
      <c r="AS35" s="336"/>
      <c r="AT35" s="336"/>
      <c r="AU35" s="336"/>
      <c r="AV35" s="336"/>
      <c r="AW35" s="336"/>
      <c r="AX35" s="336"/>
      <c r="AY35" s="336"/>
      <c r="AZ35" s="336"/>
      <c r="BA35" s="337"/>
    </row>
    <row r="36" spans="34:53">
      <c r="AH36" s="335"/>
      <c r="AI36" s="336" t="s">
        <v>167</v>
      </c>
      <c r="AJ36" s="336"/>
      <c r="AK36" s="336"/>
      <c r="AL36" s="336"/>
      <c r="AM36" s="336"/>
      <c r="AN36" s="336"/>
      <c r="AO36" s="336"/>
      <c r="AP36" s="336"/>
      <c r="AQ36" s="336"/>
      <c r="AR36" s="336"/>
      <c r="AS36" s="336"/>
      <c r="AT36" s="336"/>
      <c r="AU36" s="336"/>
      <c r="AV36" s="336"/>
      <c r="AW36" s="336"/>
      <c r="AX36" s="336"/>
      <c r="AY36" s="336"/>
      <c r="AZ36" s="336"/>
      <c r="BA36" s="337"/>
    </row>
    <row r="37" spans="34:53">
      <c r="AH37" s="335"/>
      <c r="AI37" s="336" t="s">
        <v>168</v>
      </c>
      <c r="AJ37" s="336"/>
      <c r="AK37" s="336"/>
      <c r="AL37" s="336"/>
      <c r="AM37" s="336"/>
      <c r="AN37" s="336"/>
      <c r="AO37" s="336"/>
      <c r="AP37" s="336"/>
      <c r="AQ37" s="336"/>
      <c r="AR37" s="336"/>
      <c r="AS37" s="336"/>
      <c r="AT37" s="336"/>
      <c r="AU37" s="336"/>
      <c r="AV37" s="336"/>
      <c r="AW37" s="336"/>
      <c r="AX37" s="336"/>
      <c r="AY37" s="336"/>
      <c r="AZ37" s="336"/>
      <c r="BA37" s="337"/>
    </row>
    <row r="38" spans="34:53">
      <c r="AH38" s="335"/>
      <c r="AI38" s="336" t="s">
        <v>169</v>
      </c>
      <c r="AJ38" s="336"/>
      <c r="AK38" s="336"/>
      <c r="AL38" s="336"/>
      <c r="AM38" s="336"/>
      <c r="AN38" s="336"/>
      <c r="AO38" s="336"/>
      <c r="AP38" s="336"/>
      <c r="AQ38" s="336"/>
      <c r="AR38" s="336"/>
      <c r="AS38" s="336"/>
      <c r="AT38" s="336"/>
      <c r="AU38" s="336"/>
      <c r="AV38" s="336"/>
      <c r="AW38" s="336"/>
      <c r="AX38" s="336"/>
      <c r="AY38" s="336"/>
      <c r="AZ38" s="336"/>
      <c r="BA38" s="337"/>
    </row>
    <row r="39" spans="34:53">
      <c r="AH39" s="335"/>
      <c r="AI39" s="416" t="s">
        <v>170</v>
      </c>
      <c r="AJ39" s="416"/>
      <c r="AK39" s="416"/>
      <c r="AL39" s="416"/>
      <c r="AM39" s="416"/>
      <c r="AN39" s="416"/>
      <c r="AO39" s="416"/>
      <c r="AP39" s="416"/>
      <c r="AQ39" s="416"/>
      <c r="AR39" s="416"/>
      <c r="AS39" s="416"/>
      <c r="AT39" s="416"/>
      <c r="AU39" s="416"/>
      <c r="AV39" s="416"/>
      <c r="AW39" s="416"/>
      <c r="AX39" s="416"/>
      <c r="AY39" s="416"/>
      <c r="AZ39" s="416"/>
      <c r="BA39" s="337"/>
    </row>
    <row r="40" spans="34:53" ht="16.5" thickBot="1">
      <c r="AH40" s="338"/>
      <c r="AI40" s="417"/>
      <c r="AJ40" s="417"/>
      <c r="AK40" s="417"/>
      <c r="AL40" s="417"/>
      <c r="AM40" s="417"/>
      <c r="AN40" s="417"/>
      <c r="AO40" s="417"/>
      <c r="AP40" s="417"/>
      <c r="AQ40" s="417"/>
      <c r="AR40" s="417"/>
      <c r="AS40" s="417"/>
      <c r="AT40" s="417"/>
      <c r="AU40" s="417"/>
      <c r="AV40" s="417"/>
      <c r="AW40" s="417"/>
      <c r="AX40" s="417"/>
      <c r="AY40" s="417"/>
      <c r="AZ40" s="417"/>
      <c r="BA40" s="339"/>
    </row>
    <row r="53" spans="1:23" ht="18.75">
      <c r="A53" s="330" t="s">
        <v>159</v>
      </c>
      <c r="B53" s="331"/>
      <c r="C53" s="331"/>
      <c r="D53" s="331"/>
      <c r="E53" s="331"/>
      <c r="F53" s="331"/>
      <c r="G53" s="331"/>
      <c r="H53" s="331"/>
      <c r="I53" s="331"/>
      <c r="J53" s="331"/>
      <c r="K53" s="331"/>
      <c r="L53" s="331"/>
      <c r="M53" s="331"/>
      <c r="N53" s="331"/>
      <c r="O53" s="331"/>
      <c r="P53" s="331"/>
      <c r="Q53" s="331"/>
    </row>
    <row r="54" spans="1:23" ht="16.5" thickBot="1"/>
    <row r="55" spans="1:23" ht="18.75">
      <c r="A55" s="418" t="s">
        <v>122</v>
      </c>
      <c r="B55" s="421" t="s">
        <v>123</v>
      </c>
      <c r="C55" s="421"/>
      <c r="D55" s="313"/>
      <c r="E55" s="313"/>
      <c r="F55" s="313"/>
      <c r="G55" s="313"/>
      <c r="H55" s="313"/>
      <c r="I55" s="313"/>
      <c r="J55" s="313"/>
      <c r="K55" s="421" t="s">
        <v>124</v>
      </c>
      <c r="L55" s="421"/>
      <c r="M55" s="314"/>
      <c r="N55" s="313"/>
      <c r="O55" s="313"/>
      <c r="P55" s="313"/>
      <c r="Q55" s="313"/>
      <c r="R55" s="313"/>
      <c r="S55" s="313"/>
      <c r="T55" s="313"/>
      <c r="U55" s="313"/>
      <c r="V55" s="313"/>
      <c r="W55" s="315"/>
    </row>
    <row r="56" spans="1:23" ht="18.75">
      <c r="A56" s="419"/>
      <c r="B56" s="422"/>
      <c r="C56" s="422"/>
      <c r="K56" s="422"/>
      <c r="L56" s="422"/>
      <c r="M56" s="316"/>
      <c r="W56" s="317"/>
    </row>
    <row r="57" spans="1:23" ht="18.75">
      <c r="A57" s="419"/>
      <c r="B57" s="422"/>
      <c r="C57" s="422"/>
      <c r="K57" s="422"/>
      <c r="L57" s="422"/>
      <c r="M57" s="316"/>
      <c r="W57" s="317"/>
    </row>
    <row r="58" spans="1:23" ht="18.75">
      <c r="A58" s="419"/>
      <c r="B58" s="422"/>
      <c r="C58" s="422"/>
      <c r="K58" s="422"/>
      <c r="L58" s="422"/>
      <c r="M58" s="316"/>
      <c r="W58" s="317"/>
    </row>
    <row r="59" spans="1:23" ht="18.75">
      <c r="A59" s="419"/>
      <c r="B59" s="422"/>
      <c r="C59" s="422"/>
      <c r="K59" s="422"/>
      <c r="L59" s="422"/>
      <c r="M59" s="316"/>
      <c r="W59" s="317"/>
    </row>
    <row r="60" spans="1:23" ht="18.75">
      <c r="A60" s="419"/>
      <c r="B60" s="422"/>
      <c r="C60" s="422"/>
      <c r="K60" s="422"/>
      <c r="L60" s="422"/>
      <c r="M60" s="316"/>
      <c r="W60" s="317"/>
    </row>
    <row r="61" spans="1:23" ht="18.75">
      <c r="A61" s="419"/>
      <c r="B61" s="422"/>
      <c r="C61" s="422"/>
      <c r="K61" s="422"/>
      <c r="L61" s="422"/>
      <c r="M61" s="316"/>
      <c r="W61" s="317"/>
    </row>
    <row r="62" spans="1:23" ht="18.75">
      <c r="A62" s="419"/>
      <c r="B62" s="422"/>
      <c r="C62" s="422"/>
      <c r="K62" s="422"/>
      <c r="L62" s="422"/>
      <c r="M62" s="316"/>
      <c r="N62" s="318"/>
      <c r="W62" s="317"/>
    </row>
    <row r="63" spans="1:23">
      <c r="A63" s="419"/>
      <c r="B63" s="422"/>
      <c r="C63" s="422"/>
      <c r="L63" s="319"/>
      <c r="W63" s="317"/>
    </row>
    <row r="64" spans="1:23">
      <c r="A64" s="419"/>
      <c r="W64" s="317"/>
    </row>
    <row r="65" spans="1:23">
      <c r="A65" s="419"/>
      <c r="W65" s="317"/>
    </row>
    <row r="66" spans="1:23" ht="16.5" thickBot="1">
      <c r="A66" s="420"/>
      <c r="B66" s="320"/>
      <c r="C66" s="320"/>
      <c r="D66" s="320"/>
      <c r="E66" s="320"/>
      <c r="F66" s="320"/>
      <c r="G66" s="320"/>
      <c r="H66" s="320"/>
      <c r="I66" s="320"/>
      <c r="J66" s="320"/>
      <c r="K66" s="320"/>
      <c r="L66" s="320"/>
      <c r="M66" s="320"/>
      <c r="N66" s="320"/>
      <c r="O66" s="320"/>
      <c r="P66" s="320"/>
      <c r="Q66" s="320"/>
      <c r="R66" s="320"/>
      <c r="S66" s="320"/>
      <c r="T66" s="320"/>
      <c r="U66" s="320"/>
      <c r="V66" s="320"/>
      <c r="W66" s="321"/>
    </row>
    <row r="67" spans="1:23" ht="19.5" thickBot="1">
      <c r="A67" s="322"/>
      <c r="B67" s="322"/>
    </row>
    <row r="68" spans="1:23">
      <c r="A68" s="423" t="s">
        <v>125</v>
      </c>
      <c r="B68" s="426" t="s">
        <v>126</v>
      </c>
      <c r="C68" s="427"/>
    </row>
    <row r="69" spans="1:23">
      <c r="A69" s="424"/>
      <c r="B69" s="428"/>
      <c r="C69" s="429"/>
    </row>
    <row r="70" spans="1:23">
      <c r="A70" s="424"/>
      <c r="B70" s="428"/>
      <c r="C70" s="429"/>
    </row>
    <row r="71" spans="1:23">
      <c r="A71" s="424"/>
      <c r="B71" s="428"/>
      <c r="C71" s="429"/>
    </row>
    <row r="72" spans="1:23">
      <c r="A72" s="424"/>
      <c r="B72" s="428"/>
      <c r="C72" s="429"/>
    </row>
    <row r="73" spans="1:23">
      <c r="A73" s="424"/>
      <c r="B73" s="428"/>
      <c r="C73" s="429"/>
    </row>
    <row r="74" spans="1:23">
      <c r="A74" s="424"/>
      <c r="B74" s="428"/>
      <c r="C74" s="429"/>
    </row>
    <row r="75" spans="1:23" ht="16.5" thickBot="1">
      <c r="A75" s="425"/>
      <c r="B75" s="430"/>
      <c r="C75" s="431"/>
    </row>
  </sheetData>
  <mergeCells count="6">
    <mergeCell ref="AI39:AZ40"/>
    <mergeCell ref="A55:A66"/>
    <mergeCell ref="B55:C63"/>
    <mergeCell ref="K55:L62"/>
    <mergeCell ref="A68:A75"/>
    <mergeCell ref="B68:C7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14DAF-10FA-44F7-B8BA-5D29C732D559}">
  <dimension ref="A1:J12"/>
  <sheetViews>
    <sheetView workbookViewId="0">
      <selection activeCell="G8" sqref="G8"/>
    </sheetView>
  </sheetViews>
  <sheetFormatPr defaultColWidth="7.625" defaultRowHeight="15.75"/>
  <cols>
    <col min="2" max="2" width="20.625" customWidth="1"/>
    <col min="3" max="3" width="8.375" customWidth="1"/>
    <col min="4" max="4" width="29.125" customWidth="1"/>
    <col min="5" max="5" width="15.625" customWidth="1"/>
    <col min="6" max="6" width="19.625" customWidth="1"/>
    <col min="7" max="7" width="9.875" customWidth="1"/>
    <col min="8" max="8" width="29.125" customWidth="1"/>
    <col min="10" max="10" width="17.125" customWidth="1"/>
  </cols>
  <sheetData>
    <row r="1" spans="1:10">
      <c r="A1" t="s">
        <v>100</v>
      </c>
      <c r="B1" t="s">
        <v>10</v>
      </c>
      <c r="C1" t="s">
        <v>100</v>
      </c>
      <c r="D1" t="s">
        <v>99</v>
      </c>
      <c r="E1" t="s">
        <v>100</v>
      </c>
      <c r="F1" t="s">
        <v>110</v>
      </c>
      <c r="G1" t="s">
        <v>100</v>
      </c>
      <c r="H1" t="s">
        <v>9</v>
      </c>
      <c r="I1" t="s">
        <v>100</v>
      </c>
      <c r="J1" t="s">
        <v>114</v>
      </c>
    </row>
    <row r="2" spans="1:10">
      <c r="A2" s="273">
        <v>1</v>
      </c>
      <c r="B2" s="273" t="s">
        <v>16</v>
      </c>
      <c r="C2">
        <v>1</v>
      </c>
      <c r="D2" t="s">
        <v>101</v>
      </c>
      <c r="E2">
        <v>1</v>
      </c>
      <c r="F2" t="s">
        <v>71</v>
      </c>
      <c r="G2" s="273">
        <v>0</v>
      </c>
      <c r="H2" s="273" t="s">
        <v>22</v>
      </c>
      <c r="I2">
        <v>1</v>
      </c>
      <c r="J2" t="s">
        <v>103</v>
      </c>
    </row>
    <row r="3" spans="1:10">
      <c r="A3" s="273">
        <v>2</v>
      </c>
      <c r="B3" s="273" t="s">
        <v>19</v>
      </c>
      <c r="C3">
        <v>2</v>
      </c>
      <c r="D3" t="s">
        <v>23</v>
      </c>
      <c r="E3">
        <v>2</v>
      </c>
      <c r="F3" t="s">
        <v>113</v>
      </c>
      <c r="G3">
        <v>1</v>
      </c>
      <c r="H3" t="s">
        <v>79</v>
      </c>
      <c r="I3">
        <v>2</v>
      </c>
      <c r="J3" t="s">
        <v>102</v>
      </c>
    </row>
    <row r="4" spans="1:10">
      <c r="A4" s="273">
        <v>3</v>
      </c>
      <c r="B4" s="273" t="s">
        <v>111</v>
      </c>
      <c r="C4">
        <v>3</v>
      </c>
      <c r="D4" t="s">
        <v>61</v>
      </c>
      <c r="E4">
        <v>3</v>
      </c>
      <c r="F4" t="s">
        <v>73</v>
      </c>
      <c r="G4">
        <v>2</v>
      </c>
      <c r="H4" t="s">
        <v>80</v>
      </c>
      <c r="I4">
        <v>3</v>
      </c>
      <c r="J4" t="s">
        <v>104</v>
      </c>
    </row>
    <row r="5" spans="1:10">
      <c r="A5" s="273">
        <v>4</v>
      </c>
      <c r="B5" s="273" t="s">
        <v>78</v>
      </c>
      <c r="C5">
        <v>4</v>
      </c>
      <c r="D5" t="s">
        <v>17</v>
      </c>
      <c r="G5">
        <v>3</v>
      </c>
      <c r="H5" t="s">
        <v>81</v>
      </c>
    </row>
    <row r="6" spans="1:10">
      <c r="A6" s="273">
        <v>5</v>
      </c>
      <c r="B6" s="273" t="s">
        <v>18</v>
      </c>
      <c r="C6">
        <v>5</v>
      </c>
      <c r="D6" t="s">
        <v>15</v>
      </c>
      <c r="G6">
        <v>4</v>
      </c>
      <c r="H6" t="s">
        <v>83</v>
      </c>
    </row>
    <row r="7" spans="1:10">
      <c r="A7" s="273">
        <v>6</v>
      </c>
      <c r="B7" s="273" t="s">
        <v>73</v>
      </c>
      <c r="C7">
        <v>6</v>
      </c>
      <c r="D7" t="s">
        <v>73</v>
      </c>
      <c r="G7">
        <v>5</v>
      </c>
      <c r="H7" t="s">
        <v>180</v>
      </c>
    </row>
    <row r="8" spans="1:10">
      <c r="A8" s="273">
        <v>7</v>
      </c>
      <c r="B8" s="273" t="s">
        <v>112</v>
      </c>
      <c r="C8">
        <v>7</v>
      </c>
      <c r="D8" t="s">
        <v>127</v>
      </c>
    </row>
    <row r="9" spans="1:10">
      <c r="A9" s="273"/>
      <c r="B9" s="273"/>
      <c r="C9">
        <v>8</v>
      </c>
      <c r="D9" t="s">
        <v>72</v>
      </c>
    </row>
    <row r="10" spans="1:10">
      <c r="A10" s="273"/>
      <c r="B10" s="273"/>
    </row>
    <row r="11" spans="1:10">
      <c r="A11" s="273"/>
      <c r="B11" s="273"/>
    </row>
    <row r="12" spans="1:10">
      <c r="A12" s="273"/>
      <c r="B12" s="27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ABF8E-C421-2F48-9A25-5577D76956DA}">
  <dimension ref="A1:AC500"/>
  <sheetViews>
    <sheetView zoomScale="80" zoomScaleNormal="80" workbookViewId="0">
      <pane xSplit="5" ySplit="2" topLeftCell="F3" activePane="bottomRight" state="frozen"/>
      <selection pane="topRight" activeCell="B1" sqref="B1"/>
      <selection pane="bottomLeft" activeCell="A5" sqref="A5"/>
      <selection pane="bottomRight" activeCell="D6" sqref="D6"/>
    </sheetView>
  </sheetViews>
  <sheetFormatPr defaultColWidth="8.625" defaultRowHeight="15"/>
  <cols>
    <col min="1" max="5" width="10.125" style="203" customWidth="1"/>
    <col min="6" max="10" width="8.625" style="203"/>
    <col min="11" max="11" width="11.625" style="203" customWidth="1"/>
    <col min="12" max="12" width="12.625" style="203" customWidth="1"/>
    <col min="13" max="26" width="16.625" style="204" customWidth="1"/>
    <col min="27" max="27" width="16.625" style="205" customWidth="1"/>
    <col min="28" max="29" width="16.625" style="204" customWidth="1"/>
    <col min="30" max="16384" width="8.625" style="203"/>
  </cols>
  <sheetData>
    <row r="1" spans="1:29" ht="15.6" customHeight="1">
      <c r="A1" s="358" t="s">
        <v>134</v>
      </c>
      <c r="B1" s="359"/>
      <c r="C1" s="359"/>
      <c r="D1" s="359"/>
      <c r="E1" s="359"/>
      <c r="F1" s="359" t="s">
        <v>133</v>
      </c>
      <c r="G1" s="359"/>
      <c r="H1" s="359"/>
      <c r="I1" s="359"/>
      <c r="J1" s="359"/>
      <c r="K1" s="359"/>
      <c r="L1" s="360" t="s">
        <v>137</v>
      </c>
      <c r="M1" s="347" t="s">
        <v>2</v>
      </c>
      <c r="N1" s="348"/>
      <c r="O1" s="349" t="s">
        <v>3</v>
      </c>
      <c r="P1" s="350"/>
      <c r="Q1" s="350"/>
      <c r="R1" s="351"/>
      <c r="S1" s="352" t="s">
        <v>4</v>
      </c>
      <c r="T1" s="353"/>
      <c r="U1" s="353"/>
      <c r="V1" s="354"/>
      <c r="W1" s="355" t="s">
        <v>5</v>
      </c>
      <c r="X1" s="356"/>
      <c r="Y1" s="357"/>
      <c r="Z1" s="207"/>
      <c r="AA1" s="208"/>
      <c r="AB1" s="207"/>
      <c r="AC1" s="216"/>
    </row>
    <row r="2" spans="1:29" s="77" customFormat="1" ht="150">
      <c r="A2" s="1" t="s">
        <v>130</v>
      </c>
      <c r="B2" s="139" t="s">
        <v>129</v>
      </c>
      <c r="C2" s="139" t="s">
        <v>128</v>
      </c>
      <c r="D2" s="139" t="s">
        <v>131</v>
      </c>
      <c r="E2" s="139" t="s">
        <v>132</v>
      </c>
      <c r="F2" s="139" t="s">
        <v>7</v>
      </c>
      <c r="G2" s="139" t="s">
        <v>9</v>
      </c>
      <c r="H2" s="139" t="s">
        <v>52</v>
      </c>
      <c r="I2" s="139" t="s">
        <v>110</v>
      </c>
      <c r="J2" s="139" t="s">
        <v>10</v>
      </c>
      <c r="K2" s="139" t="s">
        <v>151</v>
      </c>
      <c r="L2" s="361"/>
      <c r="M2" s="2" t="s">
        <v>138</v>
      </c>
      <c r="N2" s="2" t="s">
        <v>139</v>
      </c>
      <c r="O2" s="92" t="s">
        <v>140</v>
      </c>
      <c r="P2" s="92" t="s">
        <v>141</v>
      </c>
      <c r="Q2" s="92" t="s">
        <v>142</v>
      </c>
      <c r="R2" s="92" t="s">
        <v>143</v>
      </c>
      <c r="S2" s="3" t="s">
        <v>144</v>
      </c>
      <c r="T2" s="3" t="s">
        <v>145</v>
      </c>
      <c r="U2" s="3" t="s">
        <v>146</v>
      </c>
      <c r="V2" s="3" t="s">
        <v>147</v>
      </c>
      <c r="W2" s="209" t="s">
        <v>148</v>
      </c>
      <c r="X2" s="210" t="s">
        <v>149</v>
      </c>
      <c r="Y2" s="209" t="s">
        <v>150</v>
      </c>
      <c r="Z2" s="139" t="s">
        <v>11</v>
      </c>
      <c r="AA2" s="211" t="s">
        <v>12</v>
      </c>
      <c r="AB2" s="139" t="s">
        <v>13</v>
      </c>
      <c r="AC2" s="139" t="s">
        <v>14</v>
      </c>
    </row>
    <row r="3" spans="1:29" s="206" customFormat="1">
      <c r="A3" s="214"/>
      <c r="B3" s="214"/>
      <c r="C3" s="327"/>
      <c r="D3" s="212"/>
      <c r="E3" s="212"/>
      <c r="F3" s="212"/>
      <c r="G3" s="214"/>
      <c r="H3" s="214"/>
      <c r="I3" s="214"/>
      <c r="J3" s="214"/>
      <c r="K3" s="218"/>
      <c r="L3" s="340"/>
      <c r="M3" s="215"/>
      <c r="N3" s="215"/>
      <c r="O3" s="217"/>
      <c r="P3" s="217"/>
      <c r="Q3" s="217"/>
      <c r="R3" s="217"/>
      <c r="S3" s="217"/>
      <c r="T3" s="217"/>
      <c r="U3" s="217"/>
      <c r="V3" s="217"/>
      <c r="W3" s="217"/>
      <c r="X3" s="217"/>
      <c r="Y3" s="217"/>
      <c r="Z3" s="214"/>
      <c r="AA3" s="218"/>
      <c r="AB3" s="219"/>
      <c r="AC3" s="220"/>
    </row>
    <row r="4" spans="1:29" s="206" customFormat="1">
      <c r="A4" s="214"/>
      <c r="B4" s="214"/>
      <c r="C4" s="327"/>
      <c r="D4" s="212"/>
      <c r="E4" s="212"/>
      <c r="F4" s="212"/>
      <c r="G4" s="214"/>
      <c r="H4" s="214"/>
      <c r="I4" s="214"/>
      <c r="J4" s="214"/>
      <c r="K4" s="218"/>
      <c r="L4" s="214"/>
      <c r="M4" s="215"/>
      <c r="N4" s="215"/>
      <c r="O4" s="217"/>
      <c r="P4" s="217"/>
      <c r="Q4" s="217"/>
      <c r="R4" s="217"/>
      <c r="S4" s="217"/>
      <c r="T4" s="217"/>
      <c r="U4" s="217"/>
      <c r="V4" s="217"/>
      <c r="W4" s="217"/>
      <c r="X4" s="217"/>
      <c r="Y4" s="217"/>
      <c r="Z4" s="214"/>
      <c r="AA4" s="218"/>
      <c r="AB4" s="219"/>
      <c r="AC4" s="220"/>
    </row>
    <row r="5" spans="1:29" s="206" customFormat="1">
      <c r="A5" s="214"/>
      <c r="B5" s="214"/>
      <c r="C5" s="327"/>
      <c r="D5" s="212"/>
      <c r="E5" s="212"/>
      <c r="F5" s="212"/>
      <c r="G5" s="212"/>
      <c r="H5" s="214"/>
      <c r="I5" s="214"/>
      <c r="J5" s="214"/>
      <c r="K5" s="218"/>
      <c r="L5" s="214"/>
      <c r="M5" s="215"/>
      <c r="N5" s="215"/>
      <c r="O5" s="217"/>
      <c r="P5" s="217"/>
      <c r="Q5" s="217"/>
      <c r="R5" s="217"/>
      <c r="S5" s="217"/>
      <c r="T5" s="217"/>
      <c r="U5" s="217"/>
      <c r="V5" s="217"/>
      <c r="W5" s="217"/>
      <c r="X5" s="217"/>
      <c r="Y5" s="217"/>
      <c r="Z5" s="214"/>
      <c r="AA5" s="218"/>
      <c r="AB5" s="219"/>
      <c r="AC5" s="220"/>
    </row>
    <row r="6" spans="1:29">
      <c r="A6" s="214"/>
      <c r="B6" s="212"/>
      <c r="C6" s="328"/>
      <c r="D6" s="212"/>
      <c r="E6" s="212"/>
      <c r="F6" s="212"/>
      <c r="G6" s="212"/>
      <c r="H6" s="212"/>
      <c r="I6" s="212"/>
      <c r="J6" s="212"/>
      <c r="K6" s="218"/>
      <c r="L6" s="212"/>
      <c r="M6" s="215"/>
      <c r="N6" s="215"/>
      <c r="O6" s="221"/>
      <c r="P6" s="221"/>
      <c r="Q6" s="221"/>
      <c r="R6" s="221"/>
      <c r="S6" s="221"/>
      <c r="T6" s="221"/>
      <c r="U6" s="221"/>
      <c r="V6" s="221"/>
      <c r="W6" s="221"/>
      <c r="X6" s="221"/>
      <c r="Y6" s="221"/>
      <c r="Z6" s="215"/>
      <c r="AA6" s="218"/>
      <c r="AB6" s="219"/>
      <c r="AC6" s="215"/>
    </row>
    <row r="7" spans="1:29">
      <c r="A7" s="214"/>
      <c r="B7" s="213"/>
      <c r="C7" s="329"/>
      <c r="D7" s="213"/>
      <c r="E7" s="213"/>
      <c r="F7" s="212"/>
      <c r="G7" s="212"/>
      <c r="H7" s="214"/>
      <c r="I7" s="213"/>
      <c r="J7" s="213"/>
      <c r="K7" s="218"/>
      <c r="L7" s="213"/>
      <c r="M7" s="222"/>
      <c r="N7" s="222"/>
      <c r="O7" s="222"/>
      <c r="P7" s="222"/>
      <c r="Q7" s="222"/>
      <c r="R7" s="222"/>
      <c r="S7" s="222"/>
      <c r="T7" s="222"/>
      <c r="U7" s="222"/>
      <c r="V7" s="222"/>
      <c r="W7" s="222"/>
      <c r="X7" s="222"/>
      <c r="Y7" s="222"/>
      <c r="Z7" s="213"/>
      <c r="AA7" s="218"/>
      <c r="AB7" s="219"/>
      <c r="AC7" s="219"/>
    </row>
    <row r="8" spans="1:29">
      <c r="A8" s="214"/>
      <c r="B8" s="213"/>
      <c r="C8" s="329"/>
      <c r="D8" s="213"/>
      <c r="E8" s="213"/>
      <c r="F8" s="212"/>
      <c r="G8" s="212"/>
      <c r="H8" s="214"/>
      <c r="I8" s="213"/>
      <c r="J8" s="213"/>
      <c r="K8" s="218"/>
      <c r="L8" s="213"/>
      <c r="M8" s="222"/>
      <c r="N8" s="222"/>
      <c r="O8" s="222"/>
      <c r="P8" s="222"/>
      <c r="Q8" s="222"/>
      <c r="R8" s="222"/>
      <c r="S8" s="222"/>
      <c r="T8" s="222"/>
      <c r="U8" s="222"/>
      <c r="V8" s="222"/>
      <c r="W8" s="222"/>
      <c r="X8" s="222"/>
      <c r="Y8" s="222"/>
      <c r="Z8" s="213"/>
      <c r="AA8" s="218"/>
      <c r="AB8" s="219"/>
      <c r="AC8" s="219"/>
    </row>
    <row r="9" spans="1:29">
      <c r="A9" s="214"/>
      <c r="B9" s="213"/>
      <c r="C9" s="329"/>
      <c r="D9" s="213"/>
      <c r="E9" s="213"/>
      <c r="F9" s="212"/>
      <c r="G9" s="212"/>
      <c r="H9" s="214"/>
      <c r="I9" s="213"/>
      <c r="J9" s="213"/>
      <c r="K9" s="218"/>
      <c r="L9" s="213"/>
      <c r="M9" s="222"/>
      <c r="N9" s="222"/>
      <c r="O9" s="222"/>
      <c r="P9" s="222"/>
      <c r="Q9" s="222"/>
      <c r="R9" s="222"/>
      <c r="S9" s="222"/>
      <c r="T9" s="222"/>
      <c r="U9" s="222"/>
      <c r="V9" s="222"/>
      <c r="W9" s="222"/>
      <c r="X9" s="222"/>
      <c r="Y9" s="222"/>
      <c r="Z9" s="213"/>
      <c r="AA9" s="218"/>
      <c r="AB9" s="219"/>
      <c r="AC9" s="219"/>
    </row>
    <row r="10" spans="1:29">
      <c r="D10" s="212"/>
      <c r="E10" s="212"/>
      <c r="F10" s="212"/>
      <c r="G10" s="212"/>
      <c r="H10" s="212"/>
      <c r="I10" s="212"/>
      <c r="J10" s="212"/>
      <c r="K10" s="212"/>
      <c r="L10" s="212"/>
      <c r="M10" s="215"/>
      <c r="N10" s="215"/>
      <c r="O10" s="215"/>
      <c r="P10" s="215"/>
      <c r="Q10" s="215"/>
      <c r="R10" s="215"/>
      <c r="S10" s="215"/>
      <c r="T10" s="215"/>
      <c r="U10" s="215"/>
      <c r="V10" s="215"/>
      <c r="W10" s="215"/>
      <c r="X10" s="215"/>
      <c r="Y10" s="215"/>
      <c r="Z10" s="215"/>
      <c r="AA10" s="218"/>
      <c r="AB10" s="215"/>
      <c r="AC10" s="215"/>
    </row>
    <row r="11" spans="1:29">
      <c r="D11" s="212"/>
      <c r="E11" s="212"/>
      <c r="F11" s="212"/>
      <c r="G11" s="212"/>
      <c r="H11" s="212"/>
      <c r="I11" s="212"/>
      <c r="J11" s="212"/>
      <c r="K11" s="212"/>
      <c r="L11" s="212"/>
      <c r="M11" s="215"/>
      <c r="N11" s="215"/>
      <c r="O11" s="215"/>
      <c r="P11" s="215"/>
      <c r="Q11" s="215"/>
      <c r="R11" s="215"/>
      <c r="S11" s="215"/>
      <c r="T11" s="215"/>
      <c r="U11" s="215"/>
      <c r="V11" s="215"/>
      <c r="W11" s="215"/>
      <c r="X11" s="215"/>
      <c r="Y11" s="215"/>
      <c r="Z11" s="215"/>
      <c r="AA11" s="218"/>
      <c r="AB11" s="215"/>
      <c r="AC11" s="215"/>
    </row>
    <row r="12" spans="1:29">
      <c r="D12" s="212"/>
      <c r="E12" s="212"/>
      <c r="F12" s="212"/>
      <c r="G12" s="212"/>
      <c r="H12" s="212"/>
      <c r="I12" s="212"/>
      <c r="J12" s="212"/>
      <c r="K12" s="212"/>
      <c r="L12" s="212"/>
      <c r="M12" s="215"/>
      <c r="N12" s="215"/>
      <c r="O12" s="215"/>
      <c r="P12" s="215"/>
      <c r="Q12" s="215"/>
      <c r="R12" s="215"/>
      <c r="S12" s="215"/>
      <c r="T12" s="215"/>
      <c r="U12" s="215"/>
      <c r="V12" s="215"/>
      <c r="W12" s="215"/>
      <c r="X12" s="215"/>
      <c r="Y12" s="215"/>
      <c r="Z12" s="215"/>
      <c r="AA12" s="218"/>
      <c r="AB12" s="215"/>
      <c r="AC12" s="215"/>
    </row>
    <row r="13" spans="1:29">
      <c r="D13" s="212"/>
      <c r="E13" s="212"/>
      <c r="F13" s="212"/>
      <c r="G13" s="212"/>
      <c r="H13" s="212"/>
      <c r="I13" s="212"/>
      <c r="J13" s="212"/>
      <c r="K13" s="212"/>
      <c r="L13" s="212"/>
      <c r="M13" s="215"/>
      <c r="N13" s="215"/>
      <c r="O13" s="215"/>
      <c r="P13" s="215"/>
      <c r="Q13" s="215"/>
      <c r="R13" s="215"/>
      <c r="S13" s="215"/>
      <c r="T13" s="215"/>
      <c r="U13" s="215"/>
      <c r="V13" s="215"/>
      <c r="W13" s="215"/>
      <c r="X13" s="215"/>
      <c r="Y13" s="215"/>
      <c r="Z13" s="215"/>
      <c r="AA13" s="218"/>
      <c r="AB13" s="215"/>
      <c r="AC13" s="215"/>
    </row>
    <row r="14" spans="1:29" s="206" customFormat="1">
      <c r="D14" s="212"/>
      <c r="E14" s="212"/>
      <c r="F14" s="212"/>
      <c r="G14" s="214"/>
      <c r="H14" s="214"/>
      <c r="I14" s="214"/>
      <c r="J14" s="214"/>
      <c r="K14" s="212"/>
      <c r="L14" s="214"/>
      <c r="M14" s="215"/>
      <c r="N14" s="215"/>
      <c r="O14" s="223"/>
      <c r="P14" s="223"/>
      <c r="Q14" s="223"/>
      <c r="R14" s="223"/>
      <c r="S14" s="223"/>
      <c r="T14" s="223"/>
      <c r="U14" s="223"/>
      <c r="V14" s="223"/>
      <c r="W14" s="223"/>
      <c r="X14" s="223"/>
      <c r="Y14" s="223"/>
      <c r="Z14" s="214"/>
      <c r="AA14" s="218"/>
      <c r="AB14" s="220"/>
      <c r="AC14" s="220"/>
    </row>
    <row r="15" spans="1:29" s="206" customFormat="1">
      <c r="D15" s="212"/>
      <c r="E15" s="212"/>
      <c r="F15" s="212"/>
      <c r="G15" s="214"/>
      <c r="H15" s="214"/>
      <c r="I15" s="214"/>
      <c r="J15" s="214"/>
      <c r="K15" s="212"/>
      <c r="L15" s="214"/>
      <c r="M15" s="215"/>
      <c r="N15" s="215"/>
      <c r="O15" s="223"/>
      <c r="P15" s="223"/>
      <c r="Q15" s="223"/>
      <c r="R15" s="223"/>
      <c r="S15" s="223"/>
      <c r="T15" s="223"/>
      <c r="U15" s="223"/>
      <c r="V15" s="223"/>
      <c r="W15" s="223"/>
      <c r="X15" s="223"/>
      <c r="Y15" s="223"/>
      <c r="Z15" s="214"/>
      <c r="AA15" s="218"/>
      <c r="AB15" s="220"/>
      <c r="AC15" s="220"/>
    </row>
    <row r="16" spans="1:29" s="206" customFormat="1">
      <c r="D16" s="212"/>
      <c r="E16" s="212"/>
      <c r="F16" s="212"/>
      <c r="G16" s="212"/>
      <c r="H16" s="214"/>
      <c r="I16" s="214"/>
      <c r="J16" s="214"/>
      <c r="K16" s="212"/>
      <c r="L16" s="214"/>
      <c r="M16" s="215"/>
      <c r="N16" s="215"/>
      <c r="O16" s="223"/>
      <c r="P16" s="223"/>
      <c r="Q16" s="223"/>
      <c r="R16" s="223"/>
      <c r="S16" s="223"/>
      <c r="T16" s="223"/>
      <c r="U16" s="223"/>
      <c r="V16" s="223"/>
      <c r="W16" s="223"/>
      <c r="X16" s="223"/>
      <c r="Y16" s="223"/>
      <c r="Z16" s="214"/>
      <c r="AA16" s="218"/>
      <c r="AB16" s="220"/>
      <c r="AC16" s="220"/>
    </row>
    <row r="17" spans="4:29">
      <c r="D17" s="212"/>
      <c r="E17" s="212"/>
      <c r="F17" s="212"/>
      <c r="G17" s="214"/>
      <c r="H17" s="212"/>
      <c r="I17" s="212"/>
      <c r="J17" s="212"/>
      <c r="K17" s="212"/>
      <c r="L17" s="212"/>
      <c r="M17" s="215"/>
      <c r="N17" s="215"/>
      <c r="O17" s="215"/>
      <c r="P17" s="215"/>
      <c r="Q17" s="215"/>
      <c r="R17" s="215"/>
      <c r="S17" s="215"/>
      <c r="T17" s="215"/>
      <c r="U17" s="215"/>
      <c r="V17" s="215"/>
      <c r="W17" s="215"/>
      <c r="X17" s="215"/>
      <c r="Y17" s="215"/>
      <c r="Z17" s="215"/>
      <c r="AA17" s="218"/>
      <c r="AB17" s="215"/>
      <c r="AC17" s="215"/>
    </row>
    <row r="18" spans="4:29">
      <c r="D18" s="213"/>
      <c r="E18" s="213"/>
      <c r="F18" s="212"/>
      <c r="G18" s="213"/>
      <c r="H18" s="213"/>
      <c r="I18" s="213"/>
      <c r="J18" s="213"/>
      <c r="K18" s="213"/>
      <c r="L18" s="213"/>
      <c r="M18" s="224"/>
      <c r="N18" s="224"/>
      <c r="O18" s="224"/>
      <c r="P18" s="224"/>
      <c r="Q18" s="224"/>
      <c r="R18" s="224"/>
      <c r="S18" s="224"/>
      <c r="T18" s="224"/>
      <c r="U18" s="224"/>
      <c r="V18" s="224"/>
      <c r="W18" s="224"/>
      <c r="X18" s="224"/>
      <c r="Y18" s="224"/>
      <c r="Z18" s="213"/>
      <c r="AA18" s="218"/>
      <c r="AB18" s="219"/>
      <c r="AC18" s="219"/>
    </row>
    <row r="19" spans="4:29">
      <c r="D19" s="213"/>
      <c r="E19" s="213"/>
      <c r="F19" s="212"/>
      <c r="G19" s="213"/>
      <c r="H19" s="213"/>
      <c r="I19" s="213"/>
      <c r="J19" s="213"/>
      <c r="K19" s="213"/>
      <c r="L19" s="213"/>
      <c r="M19" s="224"/>
      <c r="N19" s="224"/>
      <c r="O19" s="224"/>
      <c r="P19" s="224"/>
      <c r="Q19" s="224"/>
      <c r="R19" s="224"/>
      <c r="S19" s="224"/>
      <c r="T19" s="224"/>
      <c r="U19" s="224"/>
      <c r="V19" s="224"/>
      <c r="W19" s="224"/>
      <c r="X19" s="224"/>
      <c r="Y19" s="224"/>
      <c r="Z19" s="213"/>
      <c r="AA19" s="218"/>
      <c r="AB19" s="219"/>
      <c r="AC19" s="219"/>
    </row>
    <row r="20" spans="4:29">
      <c r="D20" s="213"/>
      <c r="E20" s="213"/>
      <c r="F20" s="212"/>
      <c r="G20" s="213"/>
      <c r="H20" s="213"/>
      <c r="I20" s="213"/>
      <c r="J20" s="213"/>
      <c r="K20" s="213"/>
      <c r="L20" s="213"/>
      <c r="M20" s="224"/>
      <c r="N20" s="224"/>
      <c r="O20" s="224"/>
      <c r="P20" s="224"/>
      <c r="Q20" s="224"/>
      <c r="R20" s="224"/>
      <c r="S20" s="224"/>
      <c r="T20" s="224"/>
      <c r="U20" s="224"/>
      <c r="V20" s="224"/>
      <c r="W20" s="224"/>
      <c r="X20" s="224"/>
      <c r="Y20" s="224"/>
      <c r="Z20" s="213"/>
      <c r="AA20" s="218"/>
      <c r="AB20" s="219"/>
      <c r="AC20" s="219"/>
    </row>
    <row r="21" spans="4:29">
      <c r="D21" s="212"/>
      <c r="E21" s="212"/>
      <c r="F21" s="212"/>
      <c r="G21" s="212"/>
      <c r="H21" s="212"/>
      <c r="I21" s="212"/>
      <c r="J21" s="212"/>
      <c r="K21" s="212"/>
      <c r="L21" s="212"/>
      <c r="M21" s="215"/>
      <c r="N21" s="215"/>
      <c r="O21" s="215"/>
      <c r="P21" s="215"/>
      <c r="Q21" s="215"/>
      <c r="R21" s="215"/>
      <c r="S21" s="215"/>
      <c r="T21" s="215"/>
      <c r="U21" s="215"/>
      <c r="V21" s="215"/>
      <c r="W21" s="215"/>
      <c r="X21" s="215"/>
      <c r="Y21" s="215"/>
      <c r="Z21" s="215"/>
      <c r="AA21" s="225"/>
      <c r="AB21" s="215"/>
      <c r="AC21" s="215"/>
    </row>
    <row r="22" spans="4:29">
      <c r="D22" s="212"/>
      <c r="E22" s="212"/>
      <c r="F22" s="212"/>
      <c r="G22" s="212"/>
      <c r="H22" s="212"/>
      <c r="I22" s="212"/>
      <c r="J22" s="212"/>
      <c r="K22" s="212"/>
      <c r="L22" s="212"/>
      <c r="M22" s="215"/>
      <c r="N22" s="215"/>
      <c r="O22" s="215"/>
      <c r="P22" s="215"/>
      <c r="Q22" s="215"/>
      <c r="R22" s="215"/>
      <c r="S22" s="215"/>
      <c r="T22" s="215"/>
      <c r="U22" s="215"/>
      <c r="V22" s="215"/>
      <c r="W22" s="215"/>
      <c r="X22" s="215"/>
      <c r="Y22" s="215"/>
      <c r="Z22" s="215"/>
      <c r="AA22" s="225"/>
      <c r="AB22" s="215"/>
      <c r="AC22" s="215"/>
    </row>
    <row r="23" spans="4:29">
      <c r="D23" s="212"/>
      <c r="F23" s="212"/>
      <c r="G23" s="212"/>
      <c r="H23" s="212"/>
      <c r="I23" s="212"/>
      <c r="J23" s="212"/>
      <c r="K23" s="212"/>
      <c r="L23" s="212"/>
      <c r="M23" s="215"/>
      <c r="N23" s="215"/>
      <c r="O23" s="215"/>
      <c r="P23" s="215"/>
      <c r="Q23" s="215"/>
      <c r="R23" s="215"/>
      <c r="S23" s="215"/>
      <c r="T23" s="215"/>
      <c r="U23" s="215"/>
      <c r="V23" s="215"/>
      <c r="W23" s="215"/>
      <c r="X23" s="215"/>
      <c r="Y23" s="215"/>
      <c r="Z23" s="215"/>
      <c r="AA23" s="225"/>
      <c r="AB23" s="215"/>
      <c r="AC23" s="215"/>
    </row>
    <row r="24" spans="4:29">
      <c r="D24" s="212"/>
      <c r="E24" s="212"/>
      <c r="F24" s="212"/>
      <c r="G24" s="212"/>
      <c r="H24" s="212"/>
      <c r="I24" s="212"/>
      <c r="J24" s="212"/>
      <c r="K24" s="212"/>
      <c r="L24" s="212"/>
      <c r="M24" s="215"/>
      <c r="N24" s="215"/>
      <c r="O24" s="215"/>
      <c r="P24" s="215"/>
      <c r="Q24" s="215"/>
      <c r="R24" s="215"/>
      <c r="S24" s="215"/>
      <c r="T24" s="215"/>
      <c r="U24" s="215"/>
      <c r="V24" s="215"/>
      <c r="W24" s="215"/>
      <c r="X24" s="215"/>
      <c r="Y24" s="215"/>
      <c r="Z24" s="215"/>
      <c r="AA24" s="225"/>
      <c r="AB24" s="215"/>
      <c r="AC24" s="215"/>
    </row>
    <row r="25" spans="4:29">
      <c r="D25" s="212"/>
      <c r="E25" s="212"/>
      <c r="F25" s="212"/>
      <c r="G25" s="212"/>
      <c r="H25" s="212"/>
      <c r="I25" s="212"/>
      <c r="J25" s="212"/>
      <c r="K25" s="212"/>
      <c r="L25" s="212"/>
      <c r="M25" s="215"/>
      <c r="N25" s="215"/>
      <c r="O25" s="215"/>
      <c r="P25" s="215"/>
      <c r="Q25" s="215"/>
      <c r="R25" s="215"/>
      <c r="S25" s="215"/>
      <c r="T25" s="215"/>
      <c r="U25" s="215"/>
      <c r="V25" s="215"/>
      <c r="W25" s="215"/>
      <c r="X25" s="215"/>
      <c r="Y25" s="215"/>
      <c r="Z25" s="215"/>
      <c r="AA25" s="225"/>
      <c r="AB25" s="215"/>
      <c r="AC25" s="215"/>
    </row>
    <row r="26" spans="4:29">
      <c r="D26" s="212"/>
      <c r="E26" s="212"/>
      <c r="F26" s="212"/>
      <c r="G26" s="212"/>
      <c r="H26" s="212"/>
      <c r="I26" s="212"/>
      <c r="J26" s="212"/>
      <c r="K26" s="212"/>
      <c r="L26" s="212"/>
      <c r="M26" s="215"/>
      <c r="N26" s="215"/>
      <c r="O26" s="215"/>
      <c r="P26" s="215"/>
      <c r="Q26" s="215"/>
      <c r="R26" s="215"/>
      <c r="S26" s="215"/>
      <c r="T26" s="215"/>
      <c r="U26" s="215"/>
      <c r="V26" s="215"/>
      <c r="W26" s="215"/>
      <c r="X26" s="215"/>
      <c r="Y26" s="215"/>
      <c r="Z26" s="215"/>
      <c r="AA26" s="225"/>
      <c r="AB26" s="215"/>
      <c r="AC26" s="215"/>
    </row>
    <row r="27" spans="4:29">
      <c r="D27" s="212"/>
      <c r="E27" s="212"/>
      <c r="F27" s="212"/>
      <c r="G27" s="212"/>
      <c r="H27" s="212"/>
      <c r="I27" s="212"/>
      <c r="J27" s="212"/>
      <c r="K27" s="212"/>
      <c r="L27" s="212"/>
      <c r="M27" s="215"/>
      <c r="N27" s="215"/>
      <c r="O27" s="215"/>
      <c r="P27" s="215"/>
      <c r="Q27" s="215"/>
      <c r="R27" s="215"/>
      <c r="S27" s="215"/>
      <c r="T27" s="215"/>
      <c r="U27" s="215"/>
      <c r="V27" s="215"/>
      <c r="W27" s="215"/>
      <c r="X27" s="215"/>
      <c r="Y27" s="215"/>
      <c r="Z27" s="215"/>
      <c r="AA27" s="225"/>
      <c r="AB27" s="215"/>
      <c r="AC27" s="215"/>
    </row>
    <row r="28" spans="4:29">
      <c r="D28" s="212"/>
      <c r="E28" s="212"/>
      <c r="F28" s="212"/>
      <c r="G28" s="212"/>
      <c r="H28" s="212"/>
      <c r="I28" s="212"/>
      <c r="J28" s="212"/>
      <c r="K28" s="212"/>
      <c r="L28" s="212"/>
      <c r="M28" s="215"/>
      <c r="N28" s="215"/>
      <c r="O28" s="215"/>
      <c r="P28" s="215"/>
      <c r="Q28" s="215"/>
      <c r="R28" s="215"/>
      <c r="S28" s="215"/>
      <c r="T28" s="215"/>
      <c r="U28" s="215"/>
      <c r="V28" s="215"/>
      <c r="W28" s="215"/>
      <c r="X28" s="215"/>
      <c r="Y28" s="215"/>
      <c r="Z28" s="215"/>
      <c r="AA28" s="225"/>
      <c r="AB28" s="215"/>
      <c r="AC28" s="215"/>
    </row>
    <row r="29" spans="4:29">
      <c r="D29" s="212"/>
      <c r="E29" s="212"/>
      <c r="F29" s="212"/>
      <c r="G29" s="212"/>
      <c r="H29" s="212"/>
      <c r="I29" s="212"/>
      <c r="J29" s="212"/>
      <c r="K29" s="212"/>
      <c r="L29" s="212"/>
      <c r="M29" s="215"/>
      <c r="N29" s="215"/>
      <c r="O29" s="215"/>
      <c r="P29" s="215"/>
      <c r="Q29" s="215"/>
      <c r="R29" s="215"/>
      <c r="S29" s="215"/>
      <c r="T29" s="215"/>
      <c r="U29" s="215"/>
      <c r="V29" s="215"/>
      <c r="W29" s="215"/>
      <c r="X29" s="215"/>
      <c r="Y29" s="215"/>
      <c r="Z29" s="215"/>
      <c r="AA29" s="225"/>
      <c r="AB29" s="215"/>
      <c r="AC29" s="215"/>
    </row>
    <row r="30" spans="4:29">
      <c r="D30" s="212"/>
      <c r="E30" s="212"/>
      <c r="F30" s="212"/>
      <c r="G30" s="212"/>
      <c r="H30" s="212"/>
      <c r="I30" s="212"/>
      <c r="J30" s="212"/>
      <c r="K30" s="212"/>
      <c r="L30" s="212"/>
      <c r="M30" s="215"/>
      <c r="N30" s="215"/>
      <c r="O30" s="215"/>
      <c r="P30" s="215"/>
      <c r="Q30" s="215"/>
      <c r="R30" s="215"/>
      <c r="S30" s="215"/>
      <c r="T30" s="215"/>
      <c r="U30" s="215"/>
      <c r="V30" s="215"/>
      <c r="W30" s="215"/>
      <c r="X30" s="215"/>
      <c r="Y30" s="215"/>
      <c r="Z30" s="215"/>
      <c r="AA30" s="225"/>
      <c r="AB30" s="215"/>
      <c r="AC30" s="215"/>
    </row>
    <row r="31" spans="4:29">
      <c r="D31" s="212"/>
      <c r="E31" s="212"/>
      <c r="F31" s="212"/>
      <c r="G31" s="212"/>
      <c r="H31" s="212"/>
      <c r="I31" s="212"/>
      <c r="J31" s="212"/>
      <c r="K31" s="212"/>
      <c r="L31" s="212"/>
      <c r="M31" s="215"/>
      <c r="N31" s="215"/>
      <c r="O31" s="215"/>
      <c r="P31" s="215"/>
      <c r="Q31" s="215"/>
      <c r="R31" s="215"/>
      <c r="S31" s="215"/>
      <c r="T31" s="215"/>
      <c r="U31" s="215"/>
      <c r="V31" s="215"/>
      <c r="W31" s="215"/>
      <c r="X31" s="215"/>
      <c r="Y31" s="215"/>
      <c r="Z31" s="215"/>
      <c r="AA31" s="225"/>
      <c r="AB31" s="215"/>
      <c r="AC31" s="215"/>
    </row>
    <row r="32" spans="4:29">
      <c r="D32" s="212"/>
      <c r="E32" s="212"/>
      <c r="F32" s="212"/>
      <c r="G32" s="212"/>
      <c r="H32" s="212"/>
      <c r="I32" s="212"/>
      <c r="J32" s="212"/>
      <c r="K32" s="212"/>
      <c r="L32" s="212"/>
      <c r="M32" s="215"/>
      <c r="N32" s="215"/>
      <c r="O32" s="215"/>
      <c r="P32" s="215"/>
      <c r="Q32" s="215"/>
      <c r="R32" s="215"/>
      <c r="S32" s="215"/>
      <c r="T32" s="215"/>
      <c r="U32" s="215"/>
      <c r="V32" s="215"/>
      <c r="W32" s="215"/>
      <c r="X32" s="215"/>
      <c r="Y32" s="215"/>
      <c r="Z32" s="215"/>
      <c r="AA32" s="225"/>
      <c r="AB32" s="215"/>
      <c r="AC32" s="215"/>
    </row>
    <row r="33" spans="4:29">
      <c r="D33" s="212"/>
      <c r="E33" s="212"/>
      <c r="F33" s="212"/>
      <c r="G33" s="212"/>
      <c r="H33" s="212"/>
      <c r="I33" s="212"/>
      <c r="J33" s="212"/>
      <c r="K33" s="212"/>
      <c r="L33" s="212"/>
      <c r="M33" s="215"/>
      <c r="N33" s="215"/>
      <c r="O33" s="215"/>
      <c r="P33" s="215"/>
      <c r="Q33" s="215"/>
      <c r="R33" s="215"/>
      <c r="S33" s="215"/>
      <c r="T33" s="215"/>
      <c r="U33" s="215"/>
      <c r="V33" s="215"/>
      <c r="W33" s="215"/>
      <c r="X33" s="215"/>
      <c r="Y33" s="215"/>
      <c r="Z33" s="215"/>
      <c r="AA33" s="225"/>
      <c r="AB33" s="215"/>
      <c r="AC33" s="215"/>
    </row>
    <row r="34" spans="4:29">
      <c r="D34" s="212"/>
      <c r="E34" s="212"/>
      <c r="F34" s="212"/>
      <c r="G34" s="212"/>
      <c r="H34" s="212"/>
      <c r="I34" s="212"/>
      <c r="J34" s="212"/>
      <c r="K34" s="212"/>
      <c r="L34" s="212"/>
      <c r="M34" s="215"/>
      <c r="N34" s="215"/>
      <c r="O34" s="215"/>
      <c r="P34" s="215"/>
      <c r="Q34" s="215"/>
      <c r="R34" s="215"/>
      <c r="S34" s="215"/>
      <c r="T34" s="215"/>
      <c r="U34" s="215"/>
      <c r="V34" s="215"/>
      <c r="W34" s="215"/>
      <c r="X34" s="215"/>
      <c r="Y34" s="215"/>
      <c r="Z34" s="215"/>
      <c r="AA34" s="225"/>
      <c r="AB34" s="215"/>
      <c r="AC34" s="215"/>
    </row>
    <row r="35" spans="4:29">
      <c r="D35" s="212"/>
      <c r="E35" s="212"/>
      <c r="F35" s="212"/>
      <c r="G35" s="212"/>
      <c r="H35" s="212"/>
      <c r="I35" s="212"/>
      <c r="J35" s="212"/>
      <c r="K35" s="212"/>
      <c r="L35" s="212"/>
      <c r="M35" s="215"/>
      <c r="N35" s="215"/>
      <c r="O35" s="215"/>
      <c r="P35" s="215"/>
      <c r="Q35" s="215"/>
      <c r="R35" s="215"/>
      <c r="S35" s="215"/>
      <c r="T35" s="215"/>
      <c r="U35" s="215"/>
      <c r="V35" s="215"/>
      <c r="W35" s="215"/>
      <c r="X35" s="215"/>
      <c r="Y35" s="215"/>
      <c r="Z35" s="215"/>
      <c r="AA35" s="225"/>
      <c r="AB35" s="215"/>
      <c r="AC35" s="215"/>
    </row>
    <row r="36" spans="4:29">
      <c r="D36" s="212"/>
      <c r="E36" s="212"/>
      <c r="F36" s="212"/>
      <c r="G36" s="212"/>
      <c r="H36" s="212"/>
      <c r="I36" s="212"/>
      <c r="J36" s="212"/>
      <c r="K36" s="212"/>
      <c r="L36" s="212"/>
      <c r="M36" s="215"/>
      <c r="N36" s="215"/>
      <c r="O36" s="215"/>
      <c r="P36" s="215"/>
      <c r="Q36" s="215"/>
      <c r="R36" s="215"/>
      <c r="S36" s="215"/>
      <c r="T36" s="215"/>
      <c r="U36" s="215"/>
      <c r="V36" s="215"/>
      <c r="W36" s="215"/>
      <c r="X36" s="215"/>
      <c r="Y36" s="215"/>
      <c r="Z36" s="215"/>
      <c r="AA36" s="225"/>
      <c r="AB36" s="215"/>
      <c r="AC36" s="215"/>
    </row>
    <row r="37" spans="4:29">
      <c r="D37" s="212"/>
      <c r="E37" s="212"/>
      <c r="F37" s="212"/>
      <c r="G37" s="212"/>
      <c r="H37" s="212"/>
      <c r="I37" s="212"/>
      <c r="J37" s="212"/>
      <c r="K37" s="212"/>
      <c r="L37" s="212"/>
      <c r="M37" s="215"/>
      <c r="N37" s="215"/>
      <c r="O37" s="215"/>
      <c r="P37" s="215"/>
      <c r="Q37" s="215"/>
      <c r="R37" s="215"/>
      <c r="S37" s="215"/>
      <c r="T37" s="215"/>
      <c r="U37" s="215"/>
      <c r="V37" s="215"/>
      <c r="W37" s="215"/>
      <c r="X37" s="215"/>
      <c r="Y37" s="215"/>
      <c r="Z37" s="215"/>
      <c r="AA37" s="225"/>
      <c r="AB37" s="215"/>
      <c r="AC37" s="215"/>
    </row>
    <row r="38" spans="4:29">
      <c r="D38" s="212"/>
      <c r="E38" s="212"/>
      <c r="F38" s="212"/>
      <c r="G38" s="212"/>
      <c r="H38" s="212"/>
      <c r="I38" s="212"/>
      <c r="J38" s="212"/>
      <c r="K38" s="212"/>
      <c r="L38" s="212"/>
      <c r="M38" s="215"/>
      <c r="N38" s="215"/>
      <c r="O38" s="215"/>
      <c r="P38" s="215"/>
      <c r="Q38" s="215"/>
      <c r="R38" s="215"/>
      <c r="S38" s="215"/>
      <c r="T38" s="215"/>
      <c r="U38" s="215"/>
      <c r="V38" s="215"/>
      <c r="W38" s="215"/>
      <c r="X38" s="215"/>
      <c r="Y38" s="215"/>
      <c r="Z38" s="215"/>
      <c r="AA38" s="225"/>
      <c r="AB38" s="215"/>
      <c r="AC38" s="215"/>
    </row>
    <row r="39" spans="4:29">
      <c r="D39" s="212"/>
      <c r="E39" s="212"/>
      <c r="F39" s="212"/>
      <c r="G39" s="212"/>
      <c r="H39" s="212"/>
      <c r="I39" s="212"/>
      <c r="J39" s="212"/>
      <c r="K39" s="212"/>
      <c r="L39" s="212"/>
      <c r="M39" s="215"/>
      <c r="N39" s="215"/>
      <c r="O39" s="215"/>
      <c r="P39" s="215"/>
      <c r="Q39" s="215"/>
      <c r="R39" s="215"/>
      <c r="S39" s="215"/>
      <c r="T39" s="215"/>
      <c r="U39" s="215"/>
      <c r="V39" s="215"/>
      <c r="W39" s="215"/>
      <c r="X39" s="215"/>
      <c r="Y39" s="215"/>
      <c r="Z39" s="215"/>
      <c r="AA39" s="225"/>
      <c r="AB39" s="215"/>
      <c r="AC39" s="215"/>
    </row>
    <row r="40" spans="4:29">
      <c r="D40" s="212"/>
      <c r="E40" s="212"/>
      <c r="F40" s="212"/>
      <c r="G40" s="212"/>
      <c r="H40" s="212"/>
      <c r="I40" s="212"/>
      <c r="J40" s="212"/>
      <c r="K40" s="212"/>
      <c r="L40" s="212"/>
      <c r="M40" s="215"/>
      <c r="N40" s="215"/>
      <c r="O40" s="215"/>
      <c r="P40" s="215"/>
      <c r="Q40" s="215"/>
      <c r="R40" s="215"/>
      <c r="S40" s="215"/>
      <c r="T40" s="215"/>
      <c r="U40" s="215"/>
      <c r="V40" s="215"/>
      <c r="W40" s="215"/>
      <c r="X40" s="215"/>
      <c r="Y40" s="215"/>
      <c r="Z40" s="215"/>
      <c r="AA40" s="225"/>
      <c r="AB40" s="215"/>
      <c r="AC40" s="215"/>
    </row>
    <row r="41" spans="4:29">
      <c r="D41" s="212"/>
      <c r="E41" s="212"/>
      <c r="F41" s="212"/>
      <c r="G41" s="212"/>
      <c r="H41" s="212"/>
      <c r="I41" s="212"/>
      <c r="J41" s="212"/>
      <c r="K41" s="212"/>
      <c r="L41" s="212"/>
      <c r="M41" s="215"/>
      <c r="N41" s="215"/>
      <c r="O41" s="215"/>
      <c r="P41" s="215"/>
      <c r="Q41" s="215"/>
      <c r="R41" s="215"/>
      <c r="S41" s="215"/>
      <c r="T41" s="215"/>
      <c r="U41" s="215"/>
      <c r="V41" s="215"/>
      <c r="W41" s="215"/>
      <c r="X41" s="215"/>
      <c r="Y41" s="215"/>
      <c r="Z41" s="215"/>
      <c r="AA41" s="225"/>
      <c r="AB41" s="215"/>
      <c r="AC41" s="215"/>
    </row>
    <row r="42" spans="4:29">
      <c r="D42" s="212"/>
      <c r="E42" s="212"/>
      <c r="F42" s="212"/>
      <c r="G42" s="212"/>
      <c r="H42" s="212"/>
      <c r="I42" s="212"/>
      <c r="J42" s="212"/>
      <c r="K42" s="212"/>
      <c r="L42" s="212"/>
      <c r="M42" s="215"/>
      <c r="N42" s="215"/>
      <c r="O42" s="215"/>
      <c r="P42" s="215"/>
      <c r="Q42" s="215"/>
      <c r="R42" s="215"/>
      <c r="S42" s="215"/>
      <c r="T42" s="215"/>
      <c r="U42" s="215"/>
      <c r="V42" s="215"/>
      <c r="W42" s="215"/>
      <c r="X42" s="215"/>
      <c r="Y42" s="215"/>
      <c r="Z42" s="215"/>
      <c r="AA42" s="225"/>
      <c r="AB42" s="215"/>
      <c r="AC42" s="215"/>
    </row>
    <row r="43" spans="4:29">
      <c r="D43" s="212"/>
      <c r="E43" s="212"/>
      <c r="F43" s="212"/>
      <c r="G43" s="212"/>
      <c r="H43" s="212"/>
      <c r="I43" s="212"/>
      <c r="J43" s="212"/>
      <c r="K43" s="212"/>
      <c r="L43" s="212"/>
      <c r="M43" s="215"/>
      <c r="N43" s="215"/>
      <c r="O43" s="215"/>
      <c r="P43" s="215"/>
      <c r="Q43" s="215"/>
      <c r="R43" s="215"/>
      <c r="S43" s="215"/>
      <c r="T43" s="215"/>
      <c r="U43" s="215"/>
      <c r="V43" s="215"/>
      <c r="W43" s="215"/>
      <c r="X43" s="215"/>
      <c r="Y43" s="215"/>
      <c r="Z43" s="215"/>
      <c r="AA43" s="225"/>
      <c r="AB43" s="215"/>
      <c r="AC43" s="215"/>
    </row>
    <row r="44" spans="4:29">
      <c r="D44" s="212"/>
      <c r="E44" s="212"/>
      <c r="F44" s="212"/>
      <c r="G44" s="212"/>
      <c r="H44" s="212"/>
      <c r="I44" s="212"/>
      <c r="J44" s="212"/>
      <c r="K44" s="212"/>
      <c r="L44" s="212"/>
      <c r="M44" s="215"/>
      <c r="N44" s="215"/>
      <c r="O44" s="215"/>
      <c r="P44" s="215"/>
      <c r="Q44" s="215"/>
      <c r="R44" s="215"/>
      <c r="S44" s="215"/>
      <c r="T44" s="215"/>
      <c r="U44" s="215"/>
      <c r="V44" s="215"/>
      <c r="W44" s="215"/>
      <c r="X44" s="215"/>
      <c r="Y44" s="215"/>
      <c r="Z44" s="215"/>
      <c r="AA44" s="225"/>
      <c r="AB44" s="215"/>
      <c r="AC44" s="215"/>
    </row>
    <row r="45" spans="4:29">
      <c r="D45" s="212"/>
      <c r="E45" s="212"/>
      <c r="F45" s="212"/>
      <c r="G45" s="212"/>
      <c r="H45" s="212"/>
      <c r="I45" s="212"/>
      <c r="J45" s="212"/>
      <c r="K45" s="212"/>
      <c r="L45" s="212"/>
      <c r="M45" s="215"/>
      <c r="N45" s="215"/>
      <c r="O45" s="215"/>
      <c r="P45" s="215"/>
      <c r="Q45" s="215"/>
      <c r="R45" s="215"/>
      <c r="S45" s="215"/>
      <c r="T45" s="215"/>
      <c r="U45" s="215"/>
      <c r="V45" s="215"/>
      <c r="W45" s="215"/>
      <c r="X45" s="215"/>
      <c r="Y45" s="215"/>
      <c r="Z45" s="215"/>
      <c r="AA45" s="225"/>
      <c r="AB45" s="215"/>
      <c r="AC45" s="215"/>
    </row>
    <row r="46" spans="4:29">
      <c r="D46" s="212"/>
      <c r="E46" s="212"/>
      <c r="F46" s="212"/>
      <c r="G46" s="212"/>
      <c r="H46" s="212"/>
      <c r="I46" s="212"/>
      <c r="J46" s="212"/>
      <c r="K46" s="212"/>
      <c r="L46" s="212"/>
      <c r="M46" s="215"/>
      <c r="N46" s="215"/>
      <c r="O46" s="215"/>
      <c r="P46" s="215"/>
      <c r="Q46" s="215"/>
      <c r="R46" s="215"/>
      <c r="S46" s="215"/>
      <c r="T46" s="215"/>
      <c r="U46" s="215"/>
      <c r="V46" s="215"/>
      <c r="W46" s="215"/>
      <c r="X46" s="215"/>
      <c r="Y46" s="215"/>
      <c r="Z46" s="215"/>
      <c r="AA46" s="225"/>
      <c r="AB46" s="215"/>
      <c r="AC46" s="215"/>
    </row>
    <row r="47" spans="4:29">
      <c r="D47" s="212"/>
      <c r="E47" s="212"/>
      <c r="F47" s="212"/>
      <c r="G47" s="212"/>
      <c r="H47" s="212"/>
      <c r="I47" s="212"/>
      <c r="J47" s="212"/>
      <c r="K47" s="212"/>
      <c r="L47" s="212"/>
      <c r="M47" s="215"/>
      <c r="N47" s="215"/>
      <c r="O47" s="215"/>
      <c r="P47" s="215"/>
      <c r="Q47" s="215"/>
      <c r="R47" s="215"/>
      <c r="S47" s="215"/>
      <c r="T47" s="215"/>
      <c r="U47" s="215"/>
      <c r="V47" s="215"/>
      <c r="W47" s="215"/>
      <c r="X47" s="215"/>
      <c r="Y47" s="215"/>
      <c r="Z47" s="215"/>
      <c r="AA47" s="225"/>
      <c r="AB47" s="215"/>
      <c r="AC47" s="215"/>
    </row>
    <row r="48" spans="4:29">
      <c r="D48" s="212"/>
      <c r="E48" s="212"/>
      <c r="F48" s="212"/>
      <c r="G48" s="212"/>
      <c r="H48" s="212"/>
      <c r="I48" s="212"/>
      <c r="J48" s="212"/>
      <c r="K48" s="212"/>
      <c r="L48" s="212"/>
      <c r="M48" s="215"/>
      <c r="N48" s="215"/>
      <c r="O48" s="215"/>
      <c r="P48" s="215"/>
      <c r="Q48" s="215"/>
      <c r="R48" s="215"/>
      <c r="S48" s="215"/>
      <c r="T48" s="215"/>
      <c r="U48" s="215"/>
      <c r="V48" s="215"/>
      <c r="W48" s="215"/>
      <c r="X48" s="215"/>
      <c r="Y48" s="215"/>
      <c r="Z48" s="215"/>
      <c r="AA48" s="225"/>
      <c r="AB48" s="215"/>
      <c r="AC48" s="215"/>
    </row>
    <row r="49" spans="4:29">
      <c r="D49" s="212"/>
      <c r="E49" s="212"/>
      <c r="F49" s="212"/>
      <c r="G49" s="212"/>
      <c r="H49" s="212"/>
      <c r="I49" s="212"/>
      <c r="J49" s="212"/>
      <c r="K49" s="212"/>
      <c r="L49" s="212"/>
      <c r="M49" s="215"/>
      <c r="N49" s="215"/>
      <c r="O49" s="215"/>
      <c r="P49" s="215"/>
      <c r="Q49" s="215"/>
      <c r="R49" s="215"/>
      <c r="S49" s="215"/>
      <c r="T49" s="215"/>
      <c r="U49" s="215"/>
      <c r="V49" s="215"/>
      <c r="W49" s="215"/>
      <c r="X49" s="215"/>
      <c r="Y49" s="215"/>
      <c r="Z49" s="215"/>
      <c r="AA49" s="225"/>
      <c r="AB49" s="215"/>
      <c r="AC49" s="215"/>
    </row>
    <row r="50" spans="4:29">
      <c r="D50" s="212"/>
      <c r="E50" s="212"/>
      <c r="F50" s="212"/>
      <c r="G50" s="212"/>
      <c r="H50" s="212"/>
      <c r="I50" s="212"/>
      <c r="J50" s="212"/>
      <c r="K50" s="212"/>
      <c r="L50" s="212"/>
      <c r="M50" s="215"/>
      <c r="N50" s="215"/>
      <c r="O50" s="215"/>
      <c r="P50" s="215"/>
      <c r="Q50" s="215"/>
      <c r="R50" s="215"/>
      <c r="S50" s="215"/>
      <c r="T50" s="215"/>
      <c r="U50" s="215"/>
      <c r="V50" s="215"/>
      <c r="W50" s="215"/>
      <c r="X50" s="215"/>
      <c r="Y50" s="215"/>
      <c r="Z50" s="215"/>
      <c r="AA50" s="225"/>
      <c r="AB50" s="215"/>
      <c r="AC50" s="215"/>
    </row>
    <row r="51" spans="4:29">
      <c r="D51" s="212"/>
      <c r="E51" s="212"/>
      <c r="F51" s="212"/>
      <c r="G51" s="212"/>
      <c r="H51" s="212"/>
      <c r="I51" s="212"/>
      <c r="J51" s="212"/>
      <c r="K51" s="212"/>
      <c r="L51" s="212"/>
      <c r="M51" s="215"/>
      <c r="N51" s="215"/>
      <c r="O51" s="215"/>
      <c r="P51" s="215"/>
      <c r="Q51" s="215"/>
      <c r="R51" s="215"/>
      <c r="S51" s="215"/>
      <c r="T51" s="215"/>
      <c r="U51" s="215"/>
      <c r="V51" s="215"/>
      <c r="W51" s="215"/>
      <c r="X51" s="215"/>
      <c r="Y51" s="215"/>
      <c r="Z51" s="215"/>
      <c r="AA51" s="225"/>
      <c r="AB51" s="215"/>
      <c r="AC51" s="215"/>
    </row>
    <row r="52" spans="4:29">
      <c r="D52" s="212"/>
      <c r="E52" s="212"/>
      <c r="F52" s="212"/>
      <c r="G52" s="212"/>
      <c r="H52" s="212"/>
      <c r="I52" s="212"/>
      <c r="J52" s="212"/>
      <c r="K52" s="212"/>
      <c r="L52" s="212"/>
      <c r="M52" s="215"/>
      <c r="N52" s="215"/>
      <c r="O52" s="215"/>
      <c r="P52" s="215"/>
      <c r="Q52" s="215"/>
      <c r="R52" s="215"/>
      <c r="S52" s="215"/>
      <c r="T52" s="215"/>
      <c r="U52" s="215"/>
      <c r="V52" s="215"/>
      <c r="W52" s="215"/>
      <c r="X52" s="215"/>
      <c r="Y52" s="215"/>
      <c r="Z52" s="215"/>
      <c r="AA52" s="225"/>
      <c r="AB52" s="215"/>
      <c r="AC52" s="215"/>
    </row>
    <row r="53" spans="4:29">
      <c r="D53" s="212"/>
      <c r="E53" s="212"/>
      <c r="F53" s="212"/>
      <c r="G53" s="212"/>
      <c r="H53" s="212"/>
      <c r="I53" s="212"/>
      <c r="J53" s="212"/>
      <c r="K53" s="212"/>
      <c r="L53" s="212"/>
      <c r="M53" s="215"/>
      <c r="N53" s="215"/>
      <c r="O53" s="215"/>
      <c r="P53" s="215"/>
      <c r="Q53" s="215"/>
      <c r="R53" s="215"/>
      <c r="S53" s="215"/>
      <c r="T53" s="215"/>
      <c r="U53" s="215"/>
      <c r="V53" s="215"/>
      <c r="W53" s="215"/>
      <c r="X53" s="215"/>
      <c r="Y53" s="215"/>
      <c r="Z53" s="215"/>
      <c r="AA53" s="225"/>
      <c r="AB53" s="215"/>
      <c r="AC53" s="215"/>
    </row>
    <row r="54" spans="4:29">
      <c r="D54" s="212"/>
      <c r="E54" s="212"/>
      <c r="F54" s="212"/>
      <c r="G54" s="212"/>
      <c r="H54" s="212"/>
      <c r="I54" s="212"/>
      <c r="J54" s="212"/>
      <c r="K54" s="212"/>
      <c r="L54" s="212"/>
      <c r="M54" s="215"/>
      <c r="N54" s="215"/>
      <c r="O54" s="215"/>
      <c r="P54" s="215"/>
      <c r="Q54" s="215"/>
      <c r="R54" s="215"/>
      <c r="S54" s="215"/>
      <c r="T54" s="215"/>
      <c r="U54" s="215"/>
      <c r="V54" s="215"/>
      <c r="W54" s="215"/>
      <c r="X54" s="215"/>
      <c r="Y54" s="215"/>
      <c r="Z54" s="215"/>
      <c r="AA54" s="225"/>
      <c r="AB54" s="215"/>
      <c r="AC54" s="215"/>
    </row>
    <row r="55" spans="4:29">
      <c r="D55" s="212"/>
      <c r="E55" s="212"/>
      <c r="F55" s="212"/>
      <c r="G55" s="212"/>
      <c r="H55" s="212"/>
      <c r="I55" s="212"/>
      <c r="J55" s="212"/>
      <c r="K55" s="212"/>
      <c r="L55" s="212"/>
      <c r="M55" s="215"/>
      <c r="N55" s="215"/>
      <c r="O55" s="215"/>
      <c r="P55" s="215"/>
      <c r="Q55" s="215"/>
      <c r="R55" s="215"/>
      <c r="S55" s="215"/>
      <c r="T55" s="215"/>
      <c r="U55" s="215"/>
      <c r="V55" s="215"/>
      <c r="W55" s="215"/>
      <c r="X55" s="215"/>
      <c r="Y55" s="215"/>
      <c r="Z55" s="215"/>
      <c r="AA55" s="225"/>
      <c r="AB55" s="215"/>
      <c r="AC55" s="215"/>
    </row>
    <row r="56" spans="4:29">
      <c r="D56" s="212"/>
      <c r="E56" s="212"/>
      <c r="F56" s="212"/>
      <c r="G56" s="212"/>
      <c r="H56" s="212"/>
      <c r="I56" s="212"/>
      <c r="J56" s="212"/>
      <c r="K56" s="212"/>
      <c r="L56" s="212"/>
      <c r="M56" s="215"/>
      <c r="N56" s="215"/>
      <c r="O56" s="215"/>
      <c r="P56" s="215"/>
      <c r="Q56" s="215"/>
      <c r="R56" s="215"/>
      <c r="S56" s="215"/>
      <c r="T56" s="215"/>
      <c r="U56" s="215"/>
      <c r="V56" s="215"/>
      <c r="W56" s="215"/>
      <c r="X56" s="215"/>
      <c r="Y56" s="215"/>
      <c r="Z56" s="215"/>
      <c r="AA56" s="225"/>
      <c r="AB56" s="215"/>
      <c r="AC56" s="215"/>
    </row>
    <row r="57" spans="4:29">
      <c r="D57" s="212"/>
      <c r="E57" s="212"/>
      <c r="F57" s="212"/>
      <c r="G57" s="212"/>
      <c r="H57" s="212"/>
      <c r="I57" s="212"/>
      <c r="J57" s="212"/>
      <c r="K57" s="212"/>
      <c r="L57" s="212"/>
      <c r="M57" s="215"/>
      <c r="N57" s="215"/>
      <c r="O57" s="215"/>
      <c r="P57" s="215"/>
      <c r="Q57" s="215"/>
      <c r="R57" s="215"/>
      <c r="S57" s="215"/>
      <c r="T57" s="215"/>
      <c r="U57" s="215"/>
      <c r="V57" s="215"/>
      <c r="W57" s="215"/>
      <c r="X57" s="215"/>
      <c r="Y57" s="215"/>
      <c r="Z57" s="215"/>
      <c r="AA57" s="225"/>
      <c r="AB57" s="215"/>
      <c r="AC57" s="215"/>
    </row>
    <row r="58" spans="4:29">
      <c r="D58" s="212"/>
      <c r="E58" s="212"/>
      <c r="F58" s="212"/>
      <c r="G58" s="212"/>
      <c r="H58" s="212"/>
      <c r="I58" s="212"/>
      <c r="J58" s="212"/>
      <c r="K58" s="212"/>
      <c r="L58" s="212"/>
      <c r="M58" s="215"/>
      <c r="N58" s="215"/>
      <c r="O58" s="215"/>
      <c r="P58" s="215"/>
      <c r="Q58" s="215"/>
      <c r="R58" s="215"/>
      <c r="S58" s="215"/>
      <c r="T58" s="215"/>
      <c r="U58" s="215"/>
      <c r="V58" s="215"/>
      <c r="W58" s="215"/>
      <c r="X58" s="215"/>
      <c r="Y58" s="215"/>
      <c r="Z58" s="215"/>
      <c r="AA58" s="225"/>
      <c r="AB58" s="215"/>
      <c r="AC58" s="215"/>
    </row>
    <row r="59" spans="4:29">
      <c r="D59" s="212"/>
      <c r="E59" s="212"/>
      <c r="F59" s="212"/>
      <c r="G59" s="212"/>
      <c r="H59" s="212"/>
      <c r="I59" s="212"/>
      <c r="J59" s="212"/>
      <c r="K59" s="212"/>
      <c r="L59" s="212"/>
      <c r="M59" s="215"/>
      <c r="N59" s="215"/>
      <c r="O59" s="215"/>
      <c r="P59" s="215"/>
      <c r="Q59" s="215"/>
      <c r="R59" s="215"/>
      <c r="S59" s="215"/>
      <c r="T59" s="215"/>
      <c r="U59" s="215"/>
      <c r="V59" s="215"/>
      <c r="W59" s="215"/>
      <c r="X59" s="215"/>
      <c r="Y59" s="215"/>
      <c r="Z59" s="215"/>
      <c r="AA59" s="225"/>
      <c r="AB59" s="215"/>
      <c r="AC59" s="215"/>
    </row>
    <row r="60" spans="4:29">
      <c r="D60" s="212"/>
      <c r="E60" s="212"/>
      <c r="F60" s="212"/>
      <c r="G60" s="212"/>
      <c r="H60" s="212"/>
      <c r="I60" s="212"/>
      <c r="J60" s="212"/>
      <c r="K60" s="212"/>
      <c r="L60" s="212"/>
      <c r="M60" s="215"/>
      <c r="N60" s="215"/>
      <c r="O60" s="215"/>
      <c r="P60" s="215"/>
      <c r="Q60" s="215"/>
      <c r="R60" s="215"/>
      <c r="S60" s="215"/>
      <c r="T60" s="215"/>
      <c r="U60" s="215"/>
      <c r="V60" s="215"/>
      <c r="W60" s="215"/>
      <c r="X60" s="215"/>
      <c r="Y60" s="215"/>
      <c r="Z60" s="215"/>
      <c r="AA60" s="225"/>
      <c r="AB60" s="215"/>
      <c r="AC60" s="215"/>
    </row>
    <row r="61" spans="4:29">
      <c r="D61" s="212"/>
      <c r="E61" s="212"/>
      <c r="F61" s="212"/>
      <c r="G61" s="212"/>
      <c r="H61" s="212"/>
      <c r="I61" s="212"/>
      <c r="J61" s="212"/>
      <c r="K61" s="212"/>
      <c r="L61" s="212"/>
      <c r="M61" s="215"/>
      <c r="N61" s="215"/>
      <c r="O61" s="215"/>
      <c r="P61" s="215"/>
      <c r="Q61" s="215"/>
      <c r="R61" s="215"/>
      <c r="S61" s="215"/>
      <c r="T61" s="215"/>
      <c r="U61" s="215"/>
      <c r="V61" s="215"/>
      <c r="W61" s="215"/>
      <c r="X61" s="215"/>
      <c r="Y61" s="215"/>
      <c r="Z61" s="215"/>
      <c r="AA61" s="225"/>
      <c r="AB61" s="215"/>
      <c r="AC61" s="215"/>
    </row>
    <row r="62" spans="4:29">
      <c r="D62" s="212"/>
      <c r="E62" s="212"/>
      <c r="F62" s="212"/>
      <c r="G62" s="212"/>
      <c r="H62" s="212"/>
      <c r="I62" s="212"/>
      <c r="J62" s="212"/>
      <c r="K62" s="212"/>
      <c r="L62" s="212"/>
      <c r="M62" s="215"/>
      <c r="N62" s="215"/>
      <c r="O62" s="215"/>
      <c r="P62" s="215"/>
      <c r="Q62" s="215"/>
      <c r="R62" s="215"/>
      <c r="S62" s="215"/>
      <c r="T62" s="215"/>
      <c r="U62" s="215"/>
      <c r="V62" s="215"/>
      <c r="W62" s="215"/>
      <c r="X62" s="215"/>
      <c r="Y62" s="215"/>
      <c r="Z62" s="215"/>
      <c r="AA62" s="225"/>
      <c r="AB62" s="215"/>
      <c r="AC62" s="215"/>
    </row>
    <row r="63" spans="4:29">
      <c r="D63" s="212"/>
      <c r="E63" s="212"/>
      <c r="F63" s="212"/>
      <c r="G63" s="212"/>
      <c r="H63" s="212"/>
      <c r="I63" s="212"/>
      <c r="J63" s="212"/>
      <c r="K63" s="212"/>
      <c r="L63" s="212"/>
      <c r="M63" s="215"/>
      <c r="N63" s="215"/>
      <c r="O63" s="215"/>
      <c r="P63" s="215"/>
      <c r="Q63" s="215"/>
      <c r="R63" s="215"/>
      <c r="S63" s="215"/>
      <c r="T63" s="215"/>
      <c r="U63" s="215"/>
      <c r="V63" s="215"/>
      <c r="W63" s="215"/>
      <c r="X63" s="215"/>
      <c r="Y63" s="215"/>
      <c r="Z63" s="215"/>
      <c r="AA63" s="225"/>
      <c r="AB63" s="215"/>
      <c r="AC63" s="215"/>
    </row>
    <row r="64" spans="4:29">
      <c r="D64" s="212"/>
      <c r="E64" s="212"/>
      <c r="F64" s="212"/>
      <c r="G64" s="212"/>
      <c r="H64" s="212"/>
      <c r="I64" s="212"/>
      <c r="J64" s="212"/>
      <c r="K64" s="212"/>
      <c r="L64" s="212"/>
      <c r="M64" s="215"/>
      <c r="N64" s="215"/>
      <c r="O64" s="215"/>
      <c r="P64" s="215"/>
      <c r="Q64" s="215"/>
      <c r="R64" s="215"/>
      <c r="S64" s="215"/>
      <c r="T64" s="215"/>
      <c r="U64" s="215"/>
      <c r="V64" s="215"/>
      <c r="W64" s="215"/>
      <c r="X64" s="215"/>
      <c r="Y64" s="215"/>
      <c r="Z64" s="215"/>
      <c r="AA64" s="225"/>
      <c r="AB64" s="215"/>
      <c r="AC64" s="215"/>
    </row>
    <row r="65" spans="4:29">
      <c r="D65" s="212"/>
      <c r="E65" s="212"/>
      <c r="F65" s="212"/>
      <c r="G65" s="212"/>
      <c r="H65" s="212"/>
      <c r="I65" s="212"/>
      <c r="J65" s="212"/>
      <c r="K65" s="212"/>
      <c r="L65" s="212"/>
      <c r="M65" s="215"/>
      <c r="N65" s="215"/>
      <c r="O65" s="215"/>
      <c r="P65" s="215"/>
      <c r="Q65" s="215"/>
      <c r="R65" s="215"/>
      <c r="S65" s="215"/>
      <c r="T65" s="215"/>
      <c r="U65" s="215"/>
      <c r="V65" s="215"/>
      <c r="W65" s="215"/>
      <c r="X65" s="215"/>
      <c r="Y65" s="215"/>
      <c r="Z65" s="215"/>
      <c r="AA65" s="225"/>
      <c r="AB65" s="215"/>
      <c r="AC65" s="215"/>
    </row>
    <row r="66" spans="4:29">
      <c r="D66" s="212"/>
      <c r="E66" s="212"/>
      <c r="F66" s="212"/>
      <c r="G66" s="212"/>
      <c r="H66" s="212"/>
      <c r="I66" s="212"/>
      <c r="J66" s="212"/>
      <c r="K66" s="212"/>
      <c r="L66" s="212"/>
      <c r="M66" s="215"/>
      <c r="N66" s="215"/>
      <c r="O66" s="215"/>
      <c r="P66" s="215"/>
      <c r="Q66" s="215"/>
      <c r="R66" s="215"/>
      <c r="S66" s="215"/>
      <c r="T66" s="215"/>
      <c r="U66" s="215"/>
      <c r="V66" s="215"/>
      <c r="W66" s="215"/>
      <c r="X66" s="215"/>
      <c r="Y66" s="215"/>
      <c r="Z66" s="215"/>
      <c r="AA66" s="225"/>
      <c r="AB66" s="215"/>
      <c r="AC66" s="215"/>
    </row>
    <row r="67" spans="4:29">
      <c r="D67" s="212"/>
      <c r="E67" s="212"/>
      <c r="F67" s="212"/>
      <c r="G67" s="212"/>
      <c r="H67" s="212"/>
      <c r="I67" s="212"/>
      <c r="J67" s="212"/>
      <c r="K67" s="212"/>
      <c r="L67" s="212"/>
      <c r="M67" s="215"/>
      <c r="N67" s="215"/>
      <c r="O67" s="215"/>
      <c r="P67" s="215"/>
      <c r="Q67" s="215"/>
      <c r="R67" s="215"/>
      <c r="S67" s="215"/>
      <c r="T67" s="215"/>
      <c r="U67" s="215"/>
      <c r="V67" s="215"/>
      <c r="W67" s="215"/>
      <c r="X67" s="215"/>
      <c r="Y67" s="215"/>
      <c r="Z67" s="215"/>
      <c r="AA67" s="225"/>
      <c r="AB67" s="215"/>
      <c r="AC67" s="215"/>
    </row>
    <row r="68" spans="4:29">
      <c r="D68" s="212"/>
      <c r="E68" s="212"/>
      <c r="F68" s="212"/>
      <c r="G68" s="212"/>
      <c r="H68" s="212"/>
      <c r="I68" s="212"/>
      <c r="J68" s="212"/>
      <c r="K68" s="212"/>
      <c r="L68" s="212"/>
      <c r="M68" s="215"/>
      <c r="N68" s="215"/>
      <c r="O68" s="215"/>
      <c r="P68" s="215"/>
      <c r="Q68" s="215"/>
      <c r="R68" s="215"/>
      <c r="S68" s="215"/>
      <c r="T68" s="215"/>
      <c r="U68" s="215"/>
      <c r="V68" s="215"/>
      <c r="W68" s="215"/>
      <c r="X68" s="215"/>
      <c r="Y68" s="215"/>
      <c r="Z68" s="215"/>
      <c r="AA68" s="225"/>
      <c r="AB68" s="215"/>
      <c r="AC68" s="215"/>
    </row>
    <row r="69" spans="4:29">
      <c r="D69" s="212"/>
      <c r="E69" s="212"/>
      <c r="F69" s="212"/>
      <c r="G69" s="212"/>
      <c r="H69" s="212"/>
      <c r="I69" s="212"/>
      <c r="J69" s="212"/>
      <c r="K69" s="212"/>
      <c r="L69" s="212"/>
      <c r="M69" s="215"/>
      <c r="N69" s="215"/>
      <c r="O69" s="215"/>
      <c r="P69" s="215"/>
      <c r="Q69" s="215"/>
      <c r="R69" s="215"/>
      <c r="S69" s="215"/>
      <c r="T69" s="215"/>
      <c r="U69" s="215"/>
      <c r="V69" s="215"/>
      <c r="W69" s="215"/>
      <c r="X69" s="215"/>
      <c r="Y69" s="215"/>
      <c r="Z69" s="215"/>
      <c r="AA69" s="225"/>
      <c r="AB69" s="215"/>
      <c r="AC69" s="215"/>
    </row>
    <row r="70" spans="4:29">
      <c r="D70" s="212"/>
      <c r="E70" s="212"/>
      <c r="F70" s="212"/>
      <c r="G70" s="212"/>
      <c r="H70" s="212"/>
      <c r="I70" s="212"/>
      <c r="J70" s="212"/>
      <c r="K70" s="212"/>
      <c r="L70" s="212"/>
      <c r="M70" s="215"/>
      <c r="N70" s="215"/>
      <c r="O70" s="215"/>
      <c r="P70" s="215"/>
      <c r="Q70" s="215"/>
      <c r="R70" s="215"/>
      <c r="S70" s="215"/>
      <c r="T70" s="215"/>
      <c r="U70" s="215"/>
      <c r="V70" s="215"/>
      <c r="W70" s="215"/>
      <c r="X70" s="215"/>
      <c r="Y70" s="215"/>
      <c r="Z70" s="215"/>
      <c r="AA70" s="225"/>
      <c r="AB70" s="215"/>
      <c r="AC70" s="215"/>
    </row>
    <row r="71" spans="4:29">
      <c r="D71" s="212"/>
      <c r="E71" s="212"/>
      <c r="F71" s="212"/>
      <c r="G71" s="212"/>
      <c r="H71" s="212"/>
      <c r="I71" s="212"/>
      <c r="J71" s="212"/>
      <c r="K71" s="212"/>
      <c r="L71" s="212"/>
      <c r="M71" s="215"/>
      <c r="N71" s="215"/>
      <c r="O71" s="215"/>
      <c r="P71" s="215"/>
      <c r="Q71" s="215"/>
      <c r="R71" s="215"/>
      <c r="S71" s="215"/>
      <c r="T71" s="215"/>
      <c r="U71" s="215"/>
      <c r="V71" s="215"/>
      <c r="W71" s="215"/>
      <c r="X71" s="215"/>
      <c r="Y71" s="215"/>
      <c r="Z71" s="215"/>
      <c r="AA71" s="225"/>
      <c r="AB71" s="215"/>
      <c r="AC71" s="215"/>
    </row>
    <row r="72" spans="4:29">
      <c r="D72" s="212"/>
      <c r="E72" s="212"/>
      <c r="F72" s="212"/>
      <c r="G72" s="212"/>
      <c r="H72" s="212"/>
      <c r="I72" s="212"/>
      <c r="J72" s="212"/>
      <c r="K72" s="212"/>
      <c r="L72" s="212"/>
      <c r="M72" s="215"/>
      <c r="N72" s="215"/>
      <c r="O72" s="215"/>
      <c r="P72" s="215"/>
      <c r="Q72" s="215"/>
      <c r="R72" s="215"/>
      <c r="S72" s="215"/>
      <c r="T72" s="215"/>
      <c r="U72" s="215"/>
      <c r="V72" s="215"/>
      <c r="W72" s="215"/>
      <c r="X72" s="215"/>
      <c r="Y72" s="215"/>
      <c r="Z72" s="215"/>
      <c r="AA72" s="225"/>
      <c r="AB72" s="215"/>
      <c r="AC72" s="215"/>
    </row>
    <row r="73" spans="4:29">
      <c r="D73" s="212"/>
      <c r="E73" s="212"/>
      <c r="F73" s="212"/>
      <c r="G73" s="212"/>
      <c r="H73" s="212"/>
      <c r="I73" s="212"/>
      <c r="J73" s="212"/>
      <c r="K73" s="212"/>
      <c r="L73" s="212"/>
      <c r="M73" s="215"/>
      <c r="N73" s="215"/>
      <c r="O73" s="215"/>
      <c r="P73" s="215"/>
      <c r="Q73" s="215"/>
      <c r="R73" s="215"/>
      <c r="S73" s="215"/>
      <c r="T73" s="215"/>
      <c r="U73" s="215"/>
      <c r="V73" s="215"/>
      <c r="W73" s="215"/>
      <c r="X73" s="215"/>
      <c r="Y73" s="215"/>
      <c r="Z73" s="215"/>
      <c r="AA73" s="225"/>
      <c r="AB73" s="215"/>
      <c r="AC73" s="215"/>
    </row>
    <row r="74" spans="4:29">
      <c r="D74" s="212"/>
      <c r="E74" s="212"/>
      <c r="F74" s="212"/>
      <c r="G74" s="212"/>
      <c r="H74" s="212"/>
      <c r="I74" s="212"/>
      <c r="J74" s="212"/>
      <c r="K74" s="212"/>
      <c r="L74" s="212"/>
      <c r="M74" s="215"/>
      <c r="N74" s="215"/>
      <c r="O74" s="215"/>
      <c r="P74" s="215"/>
      <c r="Q74" s="215"/>
      <c r="R74" s="215"/>
      <c r="S74" s="215"/>
      <c r="T74" s="215"/>
      <c r="U74" s="215"/>
      <c r="V74" s="215"/>
      <c r="W74" s="215"/>
      <c r="X74" s="215"/>
      <c r="Y74" s="215"/>
      <c r="Z74" s="215"/>
      <c r="AA74" s="225"/>
      <c r="AB74" s="215"/>
      <c r="AC74" s="215"/>
    </row>
    <row r="75" spans="4:29">
      <c r="D75" s="212"/>
      <c r="E75" s="212"/>
      <c r="F75" s="212"/>
      <c r="G75" s="212"/>
      <c r="H75" s="212"/>
      <c r="I75" s="212"/>
      <c r="J75" s="212"/>
      <c r="K75" s="212"/>
      <c r="L75" s="212"/>
      <c r="M75" s="215"/>
      <c r="N75" s="215"/>
      <c r="O75" s="215"/>
      <c r="P75" s="215"/>
      <c r="Q75" s="215"/>
      <c r="R75" s="215"/>
      <c r="S75" s="215"/>
      <c r="T75" s="215"/>
      <c r="U75" s="215"/>
      <c r="V75" s="215"/>
      <c r="W75" s="215"/>
      <c r="X75" s="215"/>
      <c r="Y75" s="215"/>
      <c r="Z75" s="215"/>
      <c r="AA75" s="225"/>
      <c r="AB75" s="215"/>
      <c r="AC75" s="215"/>
    </row>
    <row r="76" spans="4:29">
      <c r="D76" s="212"/>
      <c r="E76" s="212"/>
      <c r="F76" s="212"/>
      <c r="G76" s="212"/>
      <c r="H76" s="212"/>
      <c r="I76" s="212"/>
      <c r="J76" s="212"/>
      <c r="K76" s="212"/>
      <c r="L76" s="212"/>
      <c r="M76" s="215"/>
      <c r="N76" s="215"/>
      <c r="O76" s="215"/>
      <c r="P76" s="215"/>
      <c r="Q76" s="215"/>
      <c r="R76" s="215"/>
      <c r="S76" s="215"/>
      <c r="T76" s="215"/>
      <c r="U76" s="215"/>
      <c r="V76" s="215"/>
      <c r="W76" s="215"/>
      <c r="X76" s="215"/>
      <c r="Y76" s="215"/>
      <c r="Z76" s="215"/>
      <c r="AA76" s="225"/>
      <c r="AB76" s="215"/>
      <c r="AC76" s="215"/>
    </row>
    <row r="77" spans="4:29">
      <c r="D77" s="212"/>
      <c r="E77" s="212"/>
      <c r="F77" s="212"/>
      <c r="G77" s="212"/>
      <c r="H77" s="212"/>
      <c r="I77" s="212"/>
      <c r="J77" s="212"/>
      <c r="K77" s="212"/>
      <c r="L77" s="212"/>
      <c r="M77" s="215"/>
      <c r="N77" s="215"/>
      <c r="O77" s="215"/>
      <c r="P77" s="215"/>
      <c r="Q77" s="215"/>
      <c r="R77" s="215"/>
      <c r="S77" s="215"/>
      <c r="T77" s="215"/>
      <c r="U77" s="215"/>
      <c r="V77" s="215"/>
      <c r="W77" s="215"/>
      <c r="X77" s="215"/>
      <c r="Y77" s="215"/>
      <c r="Z77" s="215"/>
      <c r="AA77" s="225"/>
      <c r="AB77" s="215"/>
      <c r="AC77" s="215"/>
    </row>
    <row r="78" spans="4:29">
      <c r="D78" s="212"/>
      <c r="E78" s="212"/>
      <c r="F78" s="212"/>
      <c r="G78" s="212"/>
      <c r="H78" s="212"/>
      <c r="I78" s="212"/>
      <c r="J78" s="212"/>
      <c r="K78" s="212"/>
      <c r="L78" s="212"/>
      <c r="M78" s="215"/>
      <c r="N78" s="215"/>
      <c r="O78" s="215"/>
      <c r="P78" s="215"/>
      <c r="Q78" s="215"/>
      <c r="R78" s="215"/>
      <c r="S78" s="215"/>
      <c r="T78" s="215"/>
      <c r="U78" s="215"/>
      <c r="V78" s="215"/>
      <c r="W78" s="215"/>
      <c r="X78" s="215"/>
      <c r="Y78" s="215"/>
      <c r="Z78" s="215"/>
      <c r="AA78" s="225"/>
      <c r="AB78" s="215"/>
      <c r="AC78" s="215"/>
    </row>
    <row r="79" spans="4:29">
      <c r="D79" s="212"/>
      <c r="E79" s="212"/>
      <c r="F79" s="212"/>
      <c r="G79" s="212"/>
      <c r="H79" s="212"/>
      <c r="I79" s="212"/>
      <c r="J79" s="212"/>
      <c r="K79" s="212"/>
      <c r="L79" s="212"/>
      <c r="M79" s="215"/>
      <c r="N79" s="215"/>
      <c r="O79" s="215"/>
      <c r="P79" s="215"/>
      <c r="Q79" s="215"/>
      <c r="R79" s="215"/>
      <c r="S79" s="215"/>
      <c r="T79" s="215"/>
      <c r="U79" s="215"/>
      <c r="V79" s="215"/>
      <c r="W79" s="215"/>
      <c r="X79" s="215"/>
      <c r="Y79" s="215"/>
      <c r="Z79" s="215"/>
      <c r="AA79" s="225"/>
      <c r="AB79" s="215"/>
      <c r="AC79" s="215"/>
    </row>
    <row r="80" spans="4:29">
      <c r="D80" s="212"/>
      <c r="E80" s="212"/>
      <c r="F80" s="212"/>
      <c r="G80" s="212"/>
      <c r="H80" s="212"/>
      <c r="I80" s="212"/>
      <c r="J80" s="212"/>
      <c r="K80" s="212"/>
      <c r="L80" s="212"/>
      <c r="M80" s="215"/>
      <c r="N80" s="215"/>
      <c r="O80" s="215"/>
      <c r="P80" s="215"/>
      <c r="Q80" s="215"/>
      <c r="R80" s="215"/>
      <c r="S80" s="215"/>
      <c r="T80" s="215"/>
      <c r="U80" s="215"/>
      <c r="V80" s="215"/>
      <c r="W80" s="215"/>
      <c r="X80" s="215"/>
      <c r="Y80" s="215"/>
      <c r="Z80" s="215"/>
      <c r="AA80" s="225"/>
      <c r="AB80" s="215"/>
      <c r="AC80" s="215"/>
    </row>
    <row r="81" spans="4:29">
      <c r="D81" s="212"/>
      <c r="E81" s="212"/>
      <c r="F81" s="212"/>
      <c r="G81" s="212"/>
      <c r="H81" s="212"/>
      <c r="I81" s="212"/>
      <c r="J81" s="212"/>
      <c r="K81" s="212"/>
      <c r="L81" s="212"/>
      <c r="M81" s="215"/>
      <c r="N81" s="215"/>
      <c r="O81" s="215"/>
      <c r="P81" s="215"/>
      <c r="Q81" s="215"/>
      <c r="R81" s="215"/>
      <c r="S81" s="215"/>
      <c r="T81" s="215"/>
      <c r="U81" s="215"/>
      <c r="V81" s="215"/>
      <c r="W81" s="215"/>
      <c r="X81" s="215"/>
      <c r="Y81" s="215"/>
      <c r="Z81" s="215"/>
      <c r="AA81" s="225"/>
      <c r="AB81" s="215"/>
      <c r="AC81" s="215"/>
    </row>
    <row r="82" spans="4:29">
      <c r="D82" s="212"/>
      <c r="E82" s="212"/>
      <c r="F82" s="212"/>
      <c r="G82" s="212"/>
      <c r="H82" s="212"/>
      <c r="I82" s="212"/>
      <c r="J82" s="212"/>
      <c r="K82" s="212"/>
      <c r="L82" s="212"/>
      <c r="M82" s="215"/>
      <c r="N82" s="215"/>
      <c r="O82" s="215"/>
      <c r="P82" s="215"/>
      <c r="Q82" s="215"/>
      <c r="R82" s="215"/>
      <c r="S82" s="215"/>
      <c r="T82" s="215"/>
      <c r="U82" s="215"/>
      <c r="V82" s="215"/>
      <c r="W82" s="215"/>
      <c r="X82" s="215"/>
      <c r="Y82" s="215"/>
      <c r="Z82" s="215"/>
      <c r="AA82" s="225"/>
      <c r="AB82" s="215"/>
      <c r="AC82" s="215"/>
    </row>
    <row r="83" spans="4:29">
      <c r="D83" s="212"/>
      <c r="E83" s="212"/>
      <c r="F83" s="212"/>
      <c r="G83" s="212"/>
      <c r="H83" s="212"/>
      <c r="I83" s="212"/>
      <c r="J83" s="212"/>
      <c r="K83" s="212"/>
      <c r="L83" s="212"/>
      <c r="M83" s="215"/>
      <c r="N83" s="215"/>
      <c r="O83" s="215"/>
      <c r="P83" s="215"/>
      <c r="Q83" s="215"/>
      <c r="R83" s="215"/>
      <c r="S83" s="215"/>
      <c r="T83" s="215"/>
      <c r="U83" s="215"/>
      <c r="V83" s="215"/>
      <c r="W83" s="215"/>
      <c r="X83" s="215"/>
      <c r="Y83" s="215"/>
      <c r="Z83" s="215"/>
      <c r="AA83" s="225"/>
      <c r="AB83" s="215"/>
      <c r="AC83" s="215"/>
    </row>
    <row r="84" spans="4:29">
      <c r="D84" s="212"/>
      <c r="E84" s="212"/>
      <c r="F84" s="212"/>
      <c r="G84" s="212"/>
      <c r="H84" s="212"/>
      <c r="I84" s="212"/>
      <c r="J84" s="212"/>
      <c r="K84" s="212"/>
      <c r="L84" s="212"/>
      <c r="M84" s="215"/>
      <c r="N84" s="215"/>
      <c r="O84" s="215"/>
      <c r="P84" s="215"/>
      <c r="Q84" s="215"/>
      <c r="R84" s="215"/>
      <c r="S84" s="215"/>
      <c r="T84" s="215"/>
      <c r="U84" s="215"/>
      <c r="V84" s="215"/>
      <c r="W84" s="215"/>
      <c r="X84" s="215"/>
      <c r="Y84" s="215"/>
      <c r="Z84" s="215"/>
      <c r="AA84" s="225"/>
      <c r="AB84" s="215"/>
      <c r="AC84" s="215"/>
    </row>
    <row r="85" spans="4:29">
      <c r="D85" s="212"/>
      <c r="E85" s="212"/>
      <c r="F85" s="212"/>
      <c r="G85" s="212"/>
      <c r="H85" s="212"/>
      <c r="I85" s="212"/>
      <c r="J85" s="212"/>
      <c r="K85" s="212"/>
      <c r="L85" s="212"/>
      <c r="M85" s="215"/>
      <c r="N85" s="215"/>
      <c r="O85" s="215"/>
      <c r="P85" s="215"/>
      <c r="Q85" s="215"/>
      <c r="R85" s="215"/>
      <c r="S85" s="215"/>
      <c r="T85" s="215"/>
      <c r="U85" s="215"/>
      <c r="V85" s="215"/>
      <c r="W85" s="215"/>
      <c r="X85" s="215"/>
      <c r="Y85" s="215"/>
      <c r="Z85" s="215"/>
      <c r="AA85" s="225"/>
      <c r="AB85" s="215"/>
      <c r="AC85" s="215"/>
    </row>
    <row r="86" spans="4:29">
      <c r="D86" s="212"/>
      <c r="E86" s="212"/>
      <c r="F86" s="212"/>
      <c r="G86" s="212"/>
      <c r="H86" s="212"/>
      <c r="I86" s="212"/>
      <c r="J86" s="212"/>
      <c r="K86" s="212"/>
      <c r="L86" s="212"/>
      <c r="M86" s="215"/>
      <c r="N86" s="215"/>
      <c r="O86" s="215"/>
      <c r="P86" s="215"/>
      <c r="Q86" s="215"/>
      <c r="R86" s="215"/>
      <c r="S86" s="215"/>
      <c r="T86" s="215"/>
      <c r="U86" s="215"/>
      <c r="V86" s="215"/>
      <c r="W86" s="215"/>
      <c r="X86" s="215"/>
      <c r="Y86" s="215"/>
      <c r="Z86" s="215"/>
      <c r="AA86" s="225"/>
      <c r="AB86" s="215"/>
      <c r="AC86" s="215"/>
    </row>
    <row r="87" spans="4:29">
      <c r="D87" s="212"/>
      <c r="E87" s="212"/>
      <c r="F87" s="212"/>
      <c r="G87" s="212"/>
      <c r="H87" s="212"/>
      <c r="I87" s="212"/>
      <c r="J87" s="212"/>
      <c r="K87" s="212"/>
      <c r="L87" s="212"/>
      <c r="M87" s="215"/>
      <c r="N87" s="215"/>
      <c r="O87" s="215"/>
      <c r="P87" s="215"/>
      <c r="Q87" s="215"/>
      <c r="R87" s="215"/>
      <c r="S87" s="215"/>
      <c r="T87" s="215"/>
      <c r="U87" s="215"/>
      <c r="V87" s="215"/>
      <c r="W87" s="215"/>
      <c r="X87" s="215"/>
      <c r="Y87" s="215"/>
      <c r="Z87" s="215"/>
      <c r="AA87" s="225"/>
      <c r="AB87" s="215"/>
      <c r="AC87" s="215"/>
    </row>
    <row r="88" spans="4:29">
      <c r="D88" s="212"/>
      <c r="E88" s="212"/>
      <c r="F88" s="212"/>
      <c r="G88" s="212"/>
      <c r="H88" s="212"/>
      <c r="I88" s="212"/>
      <c r="J88" s="212"/>
      <c r="K88" s="212"/>
      <c r="L88" s="212"/>
      <c r="M88" s="215"/>
      <c r="N88" s="215"/>
      <c r="O88" s="215"/>
      <c r="P88" s="215"/>
      <c r="Q88" s="215"/>
      <c r="R88" s="215"/>
      <c r="S88" s="215"/>
      <c r="T88" s="215"/>
      <c r="U88" s="215"/>
      <c r="V88" s="215"/>
      <c r="W88" s="215"/>
      <c r="X88" s="215"/>
      <c r="Y88" s="215"/>
      <c r="Z88" s="215"/>
      <c r="AA88" s="225"/>
      <c r="AB88" s="215"/>
      <c r="AC88" s="215"/>
    </row>
    <row r="89" spans="4:29">
      <c r="D89" s="212"/>
      <c r="E89" s="212"/>
      <c r="F89" s="212"/>
      <c r="G89" s="212"/>
      <c r="H89" s="212"/>
      <c r="I89" s="212"/>
      <c r="J89" s="212"/>
      <c r="K89" s="212"/>
      <c r="L89" s="212"/>
      <c r="M89" s="215"/>
      <c r="N89" s="215"/>
      <c r="O89" s="215"/>
      <c r="P89" s="215"/>
      <c r="Q89" s="215"/>
      <c r="R89" s="215"/>
      <c r="S89" s="215"/>
      <c r="T89" s="215"/>
      <c r="U89" s="215"/>
      <c r="V89" s="215"/>
      <c r="W89" s="215"/>
      <c r="X89" s="215"/>
      <c r="Y89" s="215"/>
      <c r="Z89" s="215"/>
      <c r="AA89" s="225"/>
      <c r="AB89" s="215"/>
      <c r="AC89" s="215"/>
    </row>
    <row r="90" spans="4:29">
      <c r="D90" s="212"/>
      <c r="E90" s="212"/>
      <c r="F90" s="212"/>
      <c r="G90" s="212"/>
      <c r="H90" s="212"/>
      <c r="I90" s="212"/>
      <c r="J90" s="212"/>
      <c r="K90" s="212"/>
      <c r="L90" s="212"/>
      <c r="M90" s="215"/>
      <c r="N90" s="215"/>
      <c r="O90" s="215"/>
      <c r="P90" s="215"/>
      <c r="Q90" s="215"/>
      <c r="R90" s="215"/>
      <c r="S90" s="215"/>
      <c r="T90" s="215"/>
      <c r="U90" s="215"/>
      <c r="V90" s="215"/>
      <c r="W90" s="215"/>
      <c r="X90" s="215"/>
      <c r="Y90" s="215"/>
      <c r="Z90" s="215"/>
      <c r="AA90" s="225"/>
      <c r="AB90" s="215"/>
      <c r="AC90" s="215"/>
    </row>
    <row r="91" spans="4:29">
      <c r="D91" s="212"/>
      <c r="E91" s="212"/>
      <c r="F91" s="212"/>
      <c r="G91" s="212"/>
      <c r="H91" s="212"/>
      <c r="I91" s="212"/>
      <c r="J91" s="212"/>
      <c r="K91" s="212"/>
      <c r="L91" s="212"/>
      <c r="M91" s="215"/>
      <c r="N91" s="215"/>
      <c r="O91" s="215"/>
      <c r="P91" s="215"/>
      <c r="Q91" s="215"/>
      <c r="R91" s="215"/>
      <c r="S91" s="215"/>
      <c r="T91" s="215"/>
      <c r="U91" s="215"/>
      <c r="V91" s="215"/>
      <c r="W91" s="215"/>
      <c r="X91" s="215"/>
      <c r="Y91" s="215"/>
      <c r="Z91" s="215"/>
      <c r="AA91" s="225"/>
      <c r="AB91" s="215"/>
      <c r="AC91" s="215"/>
    </row>
    <row r="92" spans="4:29">
      <c r="D92" s="212"/>
      <c r="E92" s="212"/>
      <c r="F92" s="212"/>
      <c r="G92" s="212"/>
      <c r="H92" s="212"/>
      <c r="I92" s="212"/>
      <c r="J92" s="212"/>
      <c r="K92" s="212"/>
      <c r="L92" s="212"/>
      <c r="M92" s="215"/>
      <c r="N92" s="215"/>
      <c r="O92" s="215"/>
      <c r="P92" s="215"/>
      <c r="Q92" s="215"/>
      <c r="R92" s="215"/>
      <c r="S92" s="215"/>
      <c r="T92" s="215"/>
      <c r="U92" s="215"/>
      <c r="V92" s="215"/>
      <c r="W92" s="215"/>
      <c r="X92" s="215"/>
      <c r="Y92" s="215"/>
      <c r="Z92" s="215"/>
      <c r="AA92" s="225"/>
      <c r="AB92" s="215"/>
      <c r="AC92" s="215"/>
    </row>
    <row r="93" spans="4:29">
      <c r="D93" s="212"/>
      <c r="E93" s="212"/>
      <c r="F93" s="212"/>
      <c r="G93" s="212"/>
      <c r="H93" s="212"/>
      <c r="I93" s="212"/>
      <c r="J93" s="212"/>
      <c r="K93" s="212"/>
      <c r="L93" s="212"/>
      <c r="M93" s="215"/>
      <c r="N93" s="215"/>
      <c r="O93" s="215"/>
      <c r="P93" s="215"/>
      <c r="Q93" s="215"/>
      <c r="R93" s="215"/>
      <c r="S93" s="215"/>
      <c r="T93" s="215"/>
      <c r="U93" s="215"/>
      <c r="V93" s="215"/>
      <c r="W93" s="215"/>
      <c r="X93" s="215"/>
      <c r="Y93" s="215"/>
      <c r="Z93" s="215"/>
      <c r="AA93" s="225"/>
      <c r="AB93" s="215"/>
      <c r="AC93" s="215"/>
    </row>
    <row r="94" spans="4:29">
      <c r="D94" s="212"/>
      <c r="E94" s="212"/>
      <c r="F94" s="212"/>
      <c r="G94" s="212"/>
      <c r="H94" s="212"/>
      <c r="I94" s="212"/>
      <c r="J94" s="212"/>
      <c r="K94" s="212"/>
      <c r="L94" s="212"/>
      <c r="M94" s="215"/>
      <c r="N94" s="215"/>
      <c r="O94" s="215"/>
      <c r="P94" s="215"/>
      <c r="Q94" s="215"/>
      <c r="R94" s="215"/>
      <c r="S94" s="215"/>
      <c r="T94" s="215"/>
      <c r="U94" s="215"/>
      <c r="V94" s="215"/>
      <c r="W94" s="215"/>
      <c r="X94" s="215"/>
      <c r="Y94" s="215"/>
      <c r="Z94" s="215"/>
      <c r="AA94" s="225"/>
      <c r="AB94" s="215"/>
      <c r="AC94" s="215"/>
    </row>
    <row r="95" spans="4:29">
      <c r="D95" s="212"/>
      <c r="E95" s="212"/>
      <c r="F95" s="212"/>
      <c r="G95" s="212"/>
      <c r="H95" s="212"/>
      <c r="I95" s="212"/>
      <c r="J95" s="212"/>
      <c r="K95" s="212"/>
      <c r="L95" s="212"/>
      <c r="M95" s="215"/>
      <c r="N95" s="215"/>
      <c r="O95" s="215"/>
      <c r="P95" s="215"/>
      <c r="Q95" s="215"/>
      <c r="R95" s="215"/>
      <c r="S95" s="215"/>
      <c r="T95" s="215"/>
      <c r="U95" s="215"/>
      <c r="V95" s="215"/>
      <c r="W95" s="215"/>
      <c r="X95" s="215"/>
      <c r="Y95" s="215"/>
      <c r="Z95" s="215"/>
      <c r="AA95" s="225"/>
      <c r="AB95" s="215"/>
      <c r="AC95" s="215"/>
    </row>
    <row r="96" spans="4:29">
      <c r="D96" s="212"/>
      <c r="E96" s="212"/>
      <c r="F96" s="212"/>
      <c r="G96" s="212"/>
      <c r="H96" s="212"/>
      <c r="I96" s="212"/>
      <c r="J96" s="212"/>
      <c r="K96" s="212"/>
      <c r="L96" s="212"/>
      <c r="M96" s="215"/>
      <c r="N96" s="215"/>
      <c r="O96" s="215"/>
      <c r="P96" s="215"/>
      <c r="Q96" s="215"/>
      <c r="R96" s="215"/>
      <c r="S96" s="215"/>
      <c r="T96" s="215"/>
      <c r="U96" s="215"/>
      <c r="V96" s="215"/>
      <c r="W96" s="215"/>
      <c r="X96" s="215"/>
      <c r="Y96" s="215"/>
      <c r="Z96" s="215"/>
      <c r="AA96" s="225"/>
      <c r="AB96" s="215"/>
      <c r="AC96" s="215"/>
    </row>
    <row r="97" spans="4:29">
      <c r="D97" s="212"/>
      <c r="E97" s="212"/>
      <c r="F97" s="212"/>
      <c r="G97" s="212"/>
      <c r="H97" s="212"/>
      <c r="I97" s="212"/>
      <c r="J97" s="212"/>
      <c r="K97" s="212"/>
      <c r="L97" s="212"/>
      <c r="M97" s="215"/>
      <c r="N97" s="215"/>
      <c r="O97" s="215"/>
      <c r="P97" s="215"/>
      <c r="Q97" s="215"/>
      <c r="R97" s="215"/>
      <c r="S97" s="215"/>
      <c r="T97" s="215"/>
      <c r="U97" s="215"/>
      <c r="V97" s="215"/>
      <c r="W97" s="215"/>
      <c r="X97" s="215"/>
      <c r="Y97" s="215"/>
      <c r="Z97" s="215"/>
      <c r="AA97" s="225"/>
      <c r="AB97" s="215"/>
      <c r="AC97" s="215"/>
    </row>
    <row r="98" spans="4:29">
      <c r="D98" s="212"/>
      <c r="E98" s="212"/>
      <c r="F98" s="212"/>
      <c r="G98" s="212"/>
      <c r="H98" s="212"/>
      <c r="I98" s="212"/>
      <c r="J98" s="212"/>
      <c r="K98" s="212"/>
      <c r="L98" s="212"/>
      <c r="M98" s="215"/>
      <c r="N98" s="215"/>
      <c r="O98" s="215"/>
      <c r="P98" s="215"/>
      <c r="Q98" s="215"/>
      <c r="R98" s="215"/>
      <c r="S98" s="215"/>
      <c r="T98" s="215"/>
      <c r="U98" s="215"/>
      <c r="V98" s="215"/>
      <c r="W98" s="215"/>
      <c r="X98" s="215"/>
      <c r="Y98" s="215"/>
      <c r="Z98" s="215"/>
      <c r="AA98" s="225"/>
      <c r="AB98" s="215"/>
      <c r="AC98" s="215"/>
    </row>
    <row r="99" spans="4:29">
      <c r="D99" s="212"/>
      <c r="E99" s="212"/>
      <c r="F99" s="212"/>
      <c r="G99" s="212"/>
      <c r="H99" s="212"/>
      <c r="I99" s="212"/>
      <c r="J99" s="212"/>
      <c r="K99" s="212"/>
      <c r="L99" s="212"/>
      <c r="M99" s="215"/>
      <c r="N99" s="215"/>
      <c r="O99" s="215"/>
      <c r="P99" s="215"/>
      <c r="Q99" s="215"/>
      <c r="R99" s="215"/>
      <c r="S99" s="215"/>
      <c r="T99" s="215"/>
      <c r="U99" s="215"/>
      <c r="V99" s="215"/>
      <c r="W99" s="215"/>
      <c r="X99" s="215"/>
      <c r="Y99" s="215"/>
      <c r="Z99" s="215"/>
      <c r="AA99" s="225"/>
      <c r="AB99" s="215"/>
      <c r="AC99" s="215"/>
    </row>
    <row r="100" spans="4:29">
      <c r="D100" s="212"/>
      <c r="E100" s="212"/>
      <c r="F100" s="212"/>
      <c r="G100" s="212"/>
      <c r="H100" s="212"/>
      <c r="I100" s="212"/>
      <c r="J100" s="212"/>
      <c r="K100" s="212"/>
      <c r="L100" s="212"/>
      <c r="M100" s="215"/>
      <c r="N100" s="215"/>
      <c r="O100" s="215"/>
      <c r="P100" s="215"/>
      <c r="Q100" s="215"/>
      <c r="R100" s="215"/>
      <c r="S100" s="215"/>
      <c r="T100" s="215"/>
      <c r="U100" s="215"/>
      <c r="V100" s="215"/>
      <c r="W100" s="215"/>
      <c r="X100" s="215"/>
      <c r="Y100" s="215"/>
      <c r="Z100" s="215"/>
      <c r="AA100" s="225"/>
      <c r="AB100" s="215"/>
      <c r="AC100" s="215"/>
    </row>
    <row r="101" spans="4:29">
      <c r="D101" s="212"/>
      <c r="E101" s="212"/>
      <c r="F101" s="212"/>
      <c r="G101" s="212"/>
      <c r="H101" s="212"/>
      <c r="I101" s="212"/>
      <c r="J101" s="212"/>
      <c r="K101" s="212"/>
      <c r="L101" s="212"/>
      <c r="M101" s="215"/>
      <c r="N101" s="215"/>
      <c r="O101" s="215"/>
      <c r="P101" s="215"/>
      <c r="Q101" s="215"/>
      <c r="R101" s="215"/>
      <c r="S101" s="215"/>
      <c r="T101" s="215"/>
      <c r="U101" s="215"/>
      <c r="V101" s="215"/>
      <c r="W101" s="215"/>
      <c r="X101" s="215"/>
      <c r="Y101" s="215"/>
      <c r="Z101" s="215"/>
      <c r="AA101" s="225"/>
      <c r="AB101" s="215"/>
      <c r="AC101" s="215"/>
    </row>
    <row r="102" spans="4:29">
      <c r="D102" s="212"/>
      <c r="E102" s="212"/>
      <c r="F102" s="212"/>
      <c r="G102" s="212"/>
      <c r="H102" s="212"/>
      <c r="I102" s="212"/>
      <c r="J102" s="212"/>
      <c r="K102" s="212"/>
      <c r="L102" s="212"/>
      <c r="M102" s="215"/>
      <c r="N102" s="215"/>
      <c r="O102" s="215"/>
      <c r="P102" s="215"/>
      <c r="Q102" s="215"/>
      <c r="R102" s="215"/>
      <c r="S102" s="215"/>
      <c r="T102" s="215"/>
      <c r="U102" s="215"/>
      <c r="V102" s="215"/>
      <c r="W102" s="215"/>
      <c r="X102" s="215"/>
      <c r="Y102" s="215"/>
      <c r="Z102" s="215"/>
      <c r="AA102" s="225"/>
      <c r="AB102" s="215"/>
      <c r="AC102" s="215"/>
    </row>
    <row r="103" spans="4:29">
      <c r="D103" s="212"/>
      <c r="E103" s="212"/>
      <c r="F103" s="212"/>
      <c r="G103" s="212"/>
      <c r="H103" s="212"/>
      <c r="I103" s="212"/>
      <c r="J103" s="212"/>
      <c r="K103" s="212"/>
      <c r="L103" s="212"/>
      <c r="M103" s="215"/>
      <c r="N103" s="215"/>
      <c r="O103" s="215"/>
      <c r="P103" s="215"/>
      <c r="Q103" s="215"/>
      <c r="R103" s="215"/>
      <c r="S103" s="215"/>
      <c r="T103" s="215"/>
      <c r="U103" s="215"/>
      <c r="V103" s="215"/>
      <c r="W103" s="215"/>
      <c r="X103" s="215"/>
      <c r="Y103" s="215"/>
      <c r="Z103" s="215"/>
      <c r="AA103" s="225"/>
      <c r="AB103" s="215"/>
      <c r="AC103" s="215"/>
    </row>
    <row r="104" spans="4:29">
      <c r="D104" s="212"/>
      <c r="E104" s="212"/>
      <c r="F104" s="212"/>
      <c r="G104" s="212"/>
      <c r="H104" s="212"/>
      <c r="I104" s="212"/>
      <c r="J104" s="212"/>
      <c r="K104" s="212"/>
      <c r="L104" s="212"/>
      <c r="M104" s="215"/>
      <c r="N104" s="215"/>
      <c r="O104" s="215"/>
      <c r="P104" s="215"/>
      <c r="Q104" s="215"/>
      <c r="R104" s="215"/>
      <c r="S104" s="215"/>
      <c r="T104" s="215"/>
      <c r="U104" s="215"/>
      <c r="V104" s="215"/>
      <c r="W104" s="215"/>
      <c r="X104" s="215"/>
      <c r="Y104" s="215"/>
      <c r="Z104" s="215"/>
      <c r="AA104" s="225"/>
      <c r="AB104" s="215"/>
      <c r="AC104" s="215"/>
    </row>
    <row r="105" spans="4:29">
      <c r="D105" s="212"/>
      <c r="E105" s="212"/>
      <c r="F105" s="212"/>
      <c r="G105" s="212"/>
      <c r="H105" s="212"/>
      <c r="I105" s="212"/>
      <c r="J105" s="212"/>
      <c r="K105" s="212"/>
      <c r="L105" s="212"/>
      <c r="M105" s="215"/>
      <c r="N105" s="215"/>
      <c r="O105" s="215"/>
      <c r="P105" s="215"/>
      <c r="Q105" s="215"/>
      <c r="R105" s="215"/>
      <c r="S105" s="215"/>
      <c r="T105" s="215"/>
      <c r="U105" s="215"/>
      <c r="V105" s="215"/>
      <c r="W105" s="215"/>
      <c r="X105" s="215"/>
      <c r="Y105" s="215"/>
      <c r="Z105" s="215"/>
      <c r="AA105" s="225"/>
      <c r="AB105" s="215"/>
      <c r="AC105" s="215"/>
    </row>
    <row r="106" spans="4:29">
      <c r="D106" s="212"/>
      <c r="E106" s="212"/>
      <c r="F106" s="212"/>
      <c r="G106" s="212"/>
      <c r="H106" s="212"/>
      <c r="I106" s="212"/>
      <c r="J106" s="212"/>
      <c r="K106" s="212"/>
      <c r="L106" s="212"/>
      <c r="M106" s="215"/>
      <c r="N106" s="215"/>
      <c r="O106" s="215"/>
      <c r="P106" s="215"/>
      <c r="Q106" s="215"/>
      <c r="R106" s="215"/>
      <c r="S106" s="215"/>
      <c r="T106" s="215"/>
      <c r="U106" s="215"/>
      <c r="V106" s="215"/>
      <c r="W106" s="215"/>
      <c r="X106" s="215"/>
      <c r="Y106" s="215"/>
      <c r="Z106" s="215"/>
      <c r="AA106" s="225"/>
      <c r="AB106" s="215"/>
      <c r="AC106" s="215"/>
    </row>
    <row r="107" spans="4:29">
      <c r="D107" s="212"/>
      <c r="E107" s="212"/>
      <c r="F107" s="212"/>
      <c r="G107" s="212"/>
      <c r="H107" s="212"/>
      <c r="I107" s="212"/>
      <c r="J107" s="212"/>
      <c r="K107" s="212"/>
      <c r="L107" s="212"/>
      <c r="M107" s="215"/>
      <c r="N107" s="215"/>
      <c r="O107" s="215"/>
      <c r="P107" s="215"/>
      <c r="Q107" s="215"/>
      <c r="R107" s="215"/>
      <c r="S107" s="215"/>
      <c r="T107" s="215"/>
      <c r="U107" s="215"/>
      <c r="V107" s="215"/>
      <c r="W107" s="215"/>
      <c r="X107" s="215"/>
      <c r="Y107" s="215"/>
      <c r="Z107" s="215"/>
      <c r="AA107" s="225"/>
      <c r="AB107" s="215"/>
      <c r="AC107" s="215"/>
    </row>
    <row r="108" spans="4:29">
      <c r="D108" s="212"/>
      <c r="E108" s="212"/>
      <c r="F108" s="212"/>
      <c r="G108" s="212"/>
      <c r="H108" s="212"/>
      <c r="I108" s="212"/>
      <c r="J108" s="212"/>
      <c r="K108" s="212"/>
      <c r="L108" s="212"/>
      <c r="M108" s="215"/>
      <c r="N108" s="215"/>
      <c r="O108" s="215"/>
      <c r="P108" s="215"/>
      <c r="Q108" s="215"/>
      <c r="R108" s="215"/>
      <c r="S108" s="215"/>
      <c r="T108" s="215"/>
      <c r="U108" s="215"/>
      <c r="V108" s="215"/>
      <c r="W108" s="215"/>
      <c r="X108" s="215"/>
      <c r="Y108" s="215"/>
      <c r="Z108" s="215"/>
      <c r="AA108" s="225"/>
      <c r="AB108" s="215"/>
      <c r="AC108" s="215"/>
    </row>
    <row r="109" spans="4:29">
      <c r="D109" s="212"/>
      <c r="E109" s="212"/>
      <c r="F109" s="212"/>
      <c r="G109" s="212"/>
      <c r="H109" s="212"/>
      <c r="I109" s="212"/>
      <c r="J109" s="212"/>
      <c r="K109" s="212"/>
      <c r="L109" s="212"/>
      <c r="M109" s="215"/>
      <c r="N109" s="215"/>
      <c r="O109" s="215"/>
      <c r="P109" s="215"/>
      <c r="Q109" s="215"/>
      <c r="R109" s="215"/>
      <c r="S109" s="215"/>
      <c r="T109" s="215"/>
      <c r="U109" s="215"/>
      <c r="V109" s="215"/>
      <c r="W109" s="215"/>
      <c r="X109" s="215"/>
      <c r="Y109" s="215"/>
      <c r="Z109" s="215"/>
      <c r="AA109" s="225"/>
      <c r="AB109" s="215"/>
      <c r="AC109" s="215"/>
    </row>
    <row r="110" spans="4:29">
      <c r="D110" s="212"/>
      <c r="E110" s="212"/>
      <c r="F110" s="212"/>
      <c r="G110" s="212"/>
      <c r="H110" s="212"/>
      <c r="I110" s="212"/>
      <c r="J110" s="212"/>
      <c r="K110" s="212"/>
      <c r="L110" s="212"/>
      <c r="M110" s="215"/>
      <c r="N110" s="215"/>
      <c r="O110" s="215"/>
      <c r="P110" s="215"/>
      <c r="Q110" s="215"/>
      <c r="R110" s="215"/>
      <c r="S110" s="215"/>
      <c r="T110" s="215"/>
      <c r="U110" s="215"/>
      <c r="V110" s="215"/>
      <c r="W110" s="215"/>
      <c r="X110" s="215"/>
      <c r="Y110" s="215"/>
      <c r="Z110" s="215"/>
      <c r="AA110" s="225"/>
      <c r="AB110" s="215"/>
      <c r="AC110" s="215"/>
    </row>
    <row r="111" spans="4:29">
      <c r="D111" s="212"/>
      <c r="E111" s="212"/>
      <c r="F111" s="212"/>
      <c r="G111" s="212"/>
      <c r="H111" s="212"/>
      <c r="I111" s="212"/>
      <c r="J111" s="212"/>
      <c r="K111" s="212"/>
      <c r="L111" s="212"/>
      <c r="M111" s="215"/>
      <c r="N111" s="215"/>
      <c r="O111" s="215"/>
      <c r="P111" s="215"/>
      <c r="Q111" s="215"/>
      <c r="R111" s="215"/>
      <c r="S111" s="215"/>
      <c r="T111" s="215"/>
      <c r="U111" s="215"/>
      <c r="V111" s="215"/>
      <c r="W111" s="215"/>
      <c r="X111" s="215"/>
      <c r="Y111" s="215"/>
      <c r="Z111" s="215"/>
      <c r="AA111" s="225"/>
      <c r="AB111" s="215"/>
      <c r="AC111" s="215"/>
    </row>
    <row r="112" spans="4:29">
      <c r="D112" s="212"/>
      <c r="E112" s="212"/>
      <c r="F112" s="212"/>
      <c r="G112" s="212"/>
      <c r="H112" s="212"/>
      <c r="I112" s="212"/>
      <c r="J112" s="212"/>
      <c r="K112" s="212"/>
      <c r="L112" s="212"/>
      <c r="M112" s="215"/>
      <c r="N112" s="215"/>
      <c r="O112" s="215"/>
      <c r="P112" s="215"/>
      <c r="Q112" s="215"/>
      <c r="R112" s="215"/>
      <c r="S112" s="215"/>
      <c r="T112" s="215"/>
      <c r="U112" s="215"/>
      <c r="V112" s="215"/>
      <c r="W112" s="215"/>
      <c r="X112" s="215"/>
      <c r="Y112" s="215"/>
      <c r="Z112" s="215"/>
      <c r="AA112" s="225"/>
      <c r="AB112" s="215"/>
      <c r="AC112" s="215"/>
    </row>
    <row r="113" spans="4:29">
      <c r="D113" s="212"/>
      <c r="E113" s="212"/>
      <c r="F113" s="212"/>
      <c r="G113" s="212"/>
      <c r="H113" s="212"/>
      <c r="I113" s="212"/>
      <c r="J113" s="212"/>
      <c r="K113" s="212"/>
      <c r="L113" s="212"/>
      <c r="M113" s="215"/>
      <c r="N113" s="215"/>
      <c r="O113" s="215"/>
      <c r="P113" s="215"/>
      <c r="Q113" s="215"/>
      <c r="R113" s="215"/>
      <c r="S113" s="215"/>
      <c r="T113" s="215"/>
      <c r="U113" s="215"/>
      <c r="V113" s="215"/>
      <c r="W113" s="215"/>
      <c r="X113" s="215"/>
      <c r="Y113" s="215"/>
      <c r="Z113" s="215"/>
      <c r="AA113" s="225"/>
      <c r="AB113" s="215"/>
      <c r="AC113" s="215"/>
    </row>
    <row r="114" spans="4:29">
      <c r="D114" s="212"/>
      <c r="E114" s="212"/>
      <c r="F114" s="212"/>
      <c r="G114" s="212"/>
      <c r="H114" s="212"/>
      <c r="I114" s="212"/>
      <c r="J114" s="212"/>
      <c r="K114" s="212"/>
      <c r="L114" s="212"/>
      <c r="M114" s="215"/>
      <c r="N114" s="215"/>
      <c r="O114" s="215"/>
      <c r="P114" s="215"/>
      <c r="Q114" s="215"/>
      <c r="R114" s="215"/>
      <c r="S114" s="215"/>
      <c r="T114" s="215"/>
      <c r="U114" s="215"/>
      <c r="V114" s="215"/>
      <c r="W114" s="215"/>
      <c r="X114" s="215"/>
      <c r="Y114" s="215"/>
      <c r="Z114" s="215"/>
      <c r="AA114" s="225"/>
      <c r="AB114" s="215"/>
      <c r="AC114" s="215"/>
    </row>
    <row r="115" spans="4:29">
      <c r="D115" s="212"/>
      <c r="E115" s="212"/>
      <c r="F115" s="212"/>
      <c r="G115" s="212"/>
      <c r="H115" s="212"/>
      <c r="I115" s="212"/>
      <c r="J115" s="212"/>
      <c r="K115" s="212"/>
      <c r="L115" s="212"/>
      <c r="M115" s="215"/>
      <c r="N115" s="215"/>
      <c r="O115" s="215"/>
      <c r="P115" s="215"/>
      <c r="Q115" s="215"/>
      <c r="R115" s="215"/>
      <c r="S115" s="215"/>
      <c r="T115" s="215"/>
      <c r="U115" s="215"/>
      <c r="V115" s="215"/>
      <c r="W115" s="215"/>
      <c r="X115" s="215"/>
      <c r="Y115" s="215"/>
      <c r="Z115" s="215"/>
      <c r="AA115" s="225"/>
      <c r="AB115" s="215"/>
      <c r="AC115" s="215"/>
    </row>
    <row r="116" spans="4:29">
      <c r="D116" s="212"/>
      <c r="E116" s="212"/>
      <c r="F116" s="212"/>
      <c r="G116" s="212"/>
      <c r="H116" s="212"/>
      <c r="I116" s="212"/>
      <c r="J116" s="212"/>
      <c r="K116" s="212"/>
      <c r="L116" s="212"/>
      <c r="M116" s="215"/>
      <c r="N116" s="215"/>
      <c r="O116" s="215"/>
      <c r="P116" s="215"/>
      <c r="Q116" s="215"/>
      <c r="R116" s="215"/>
      <c r="S116" s="215"/>
      <c r="T116" s="215"/>
      <c r="U116" s="215"/>
      <c r="V116" s="215"/>
      <c r="W116" s="215"/>
      <c r="X116" s="215"/>
      <c r="Y116" s="215"/>
      <c r="Z116" s="215"/>
      <c r="AA116" s="225"/>
      <c r="AB116" s="215"/>
      <c r="AC116" s="215"/>
    </row>
    <row r="117" spans="4:29">
      <c r="D117" s="212"/>
      <c r="E117" s="212"/>
      <c r="F117" s="212"/>
      <c r="G117" s="212"/>
      <c r="H117" s="212"/>
      <c r="I117" s="212"/>
      <c r="J117" s="212"/>
      <c r="K117" s="212"/>
      <c r="L117" s="212"/>
      <c r="M117" s="215"/>
      <c r="N117" s="215"/>
      <c r="O117" s="215"/>
      <c r="P117" s="215"/>
      <c r="Q117" s="215"/>
      <c r="R117" s="215"/>
      <c r="S117" s="215"/>
      <c r="T117" s="215"/>
      <c r="U117" s="215"/>
      <c r="V117" s="215"/>
      <c r="W117" s="215"/>
      <c r="X117" s="215"/>
      <c r="Y117" s="215"/>
      <c r="Z117" s="215"/>
      <c r="AA117" s="225"/>
      <c r="AB117" s="215"/>
      <c r="AC117" s="215"/>
    </row>
    <row r="118" spans="4:29">
      <c r="D118" s="212"/>
      <c r="E118" s="212"/>
      <c r="F118" s="212"/>
      <c r="G118" s="212"/>
      <c r="H118" s="212"/>
      <c r="I118" s="212"/>
      <c r="J118" s="212"/>
      <c r="K118" s="212"/>
      <c r="L118" s="212"/>
      <c r="M118" s="215"/>
      <c r="N118" s="215"/>
      <c r="O118" s="215"/>
      <c r="P118" s="215"/>
      <c r="Q118" s="215"/>
      <c r="R118" s="215"/>
      <c r="S118" s="215"/>
      <c r="T118" s="215"/>
      <c r="U118" s="215"/>
      <c r="V118" s="215"/>
      <c r="W118" s="215"/>
      <c r="X118" s="215"/>
      <c r="Y118" s="215"/>
      <c r="Z118" s="215"/>
      <c r="AA118" s="225"/>
      <c r="AB118" s="215"/>
      <c r="AC118" s="215"/>
    </row>
    <row r="119" spans="4:29">
      <c r="D119" s="212"/>
      <c r="E119" s="212"/>
      <c r="F119" s="212"/>
      <c r="G119" s="212"/>
      <c r="H119" s="212"/>
      <c r="I119" s="212"/>
      <c r="J119" s="212"/>
      <c r="K119" s="212"/>
      <c r="L119" s="212"/>
      <c r="M119" s="215"/>
      <c r="N119" s="215"/>
      <c r="O119" s="215"/>
      <c r="P119" s="215"/>
      <c r="Q119" s="215"/>
      <c r="R119" s="215"/>
      <c r="S119" s="215"/>
      <c r="T119" s="215"/>
      <c r="U119" s="215"/>
      <c r="V119" s="215"/>
      <c r="W119" s="215"/>
      <c r="X119" s="215"/>
      <c r="Y119" s="215"/>
      <c r="Z119" s="215"/>
      <c r="AA119" s="225"/>
      <c r="AB119" s="215"/>
      <c r="AC119" s="215"/>
    </row>
    <row r="120" spans="4:29">
      <c r="D120" s="212"/>
      <c r="E120" s="212"/>
      <c r="F120" s="212"/>
      <c r="G120" s="212"/>
      <c r="H120" s="212"/>
      <c r="I120" s="212"/>
      <c r="J120" s="212"/>
      <c r="K120" s="212"/>
      <c r="L120" s="212"/>
      <c r="M120" s="215"/>
      <c r="N120" s="215"/>
      <c r="O120" s="215"/>
      <c r="P120" s="215"/>
      <c r="Q120" s="215"/>
      <c r="R120" s="215"/>
      <c r="S120" s="215"/>
      <c r="T120" s="215"/>
      <c r="U120" s="215"/>
      <c r="V120" s="215"/>
      <c r="W120" s="215"/>
      <c r="X120" s="215"/>
      <c r="Y120" s="215"/>
      <c r="Z120" s="215"/>
      <c r="AA120" s="225"/>
      <c r="AB120" s="215"/>
      <c r="AC120" s="215"/>
    </row>
    <row r="121" spans="4:29">
      <c r="D121" s="212"/>
      <c r="E121" s="212"/>
      <c r="F121" s="212"/>
      <c r="G121" s="212"/>
      <c r="H121" s="212"/>
      <c r="I121" s="212"/>
      <c r="J121" s="212"/>
      <c r="K121" s="212"/>
      <c r="L121" s="212"/>
      <c r="M121" s="215"/>
      <c r="N121" s="215"/>
      <c r="O121" s="215"/>
      <c r="P121" s="215"/>
      <c r="Q121" s="215"/>
      <c r="R121" s="215"/>
      <c r="S121" s="215"/>
      <c r="T121" s="215"/>
      <c r="U121" s="215"/>
      <c r="V121" s="215"/>
      <c r="W121" s="215"/>
      <c r="X121" s="215"/>
      <c r="Y121" s="215"/>
      <c r="Z121" s="215"/>
      <c r="AA121" s="225"/>
      <c r="AB121" s="215"/>
      <c r="AC121" s="215"/>
    </row>
    <row r="122" spans="4:29">
      <c r="D122" s="212"/>
      <c r="E122" s="212"/>
      <c r="F122" s="212"/>
      <c r="G122" s="212"/>
      <c r="H122" s="212"/>
      <c r="I122" s="212"/>
      <c r="J122" s="212"/>
      <c r="K122" s="212"/>
      <c r="L122" s="212"/>
      <c r="M122" s="215"/>
      <c r="N122" s="215"/>
      <c r="O122" s="215"/>
      <c r="P122" s="215"/>
      <c r="Q122" s="215"/>
      <c r="R122" s="215"/>
      <c r="S122" s="215"/>
      <c r="T122" s="215"/>
      <c r="U122" s="215"/>
      <c r="V122" s="215"/>
      <c r="W122" s="215"/>
      <c r="X122" s="215"/>
      <c r="Y122" s="215"/>
      <c r="Z122" s="215"/>
      <c r="AA122" s="225"/>
      <c r="AB122" s="215"/>
      <c r="AC122" s="215"/>
    </row>
    <row r="123" spans="4:29">
      <c r="D123" s="212"/>
      <c r="E123" s="212"/>
      <c r="F123" s="212"/>
      <c r="G123" s="212"/>
      <c r="H123" s="212"/>
      <c r="I123" s="212"/>
      <c r="J123" s="212"/>
      <c r="K123" s="212"/>
      <c r="L123" s="212"/>
      <c r="M123" s="215"/>
      <c r="N123" s="215"/>
      <c r="O123" s="215"/>
      <c r="P123" s="215"/>
      <c r="Q123" s="215"/>
      <c r="R123" s="215"/>
      <c r="S123" s="215"/>
      <c r="T123" s="215"/>
      <c r="U123" s="215"/>
      <c r="V123" s="215"/>
      <c r="W123" s="215"/>
      <c r="X123" s="215"/>
      <c r="Y123" s="215"/>
      <c r="Z123" s="215"/>
      <c r="AA123" s="225"/>
      <c r="AB123" s="215"/>
      <c r="AC123" s="215"/>
    </row>
    <row r="124" spans="4:29">
      <c r="D124" s="212"/>
      <c r="E124" s="212"/>
      <c r="F124" s="212"/>
      <c r="G124" s="212"/>
      <c r="H124" s="212"/>
      <c r="I124" s="212"/>
      <c r="J124" s="212"/>
      <c r="K124" s="212"/>
      <c r="L124" s="212"/>
      <c r="M124" s="215"/>
      <c r="N124" s="215"/>
      <c r="O124" s="215"/>
      <c r="P124" s="215"/>
      <c r="Q124" s="215"/>
      <c r="R124" s="215"/>
      <c r="S124" s="215"/>
      <c r="T124" s="215"/>
      <c r="U124" s="215"/>
      <c r="V124" s="215"/>
      <c r="W124" s="215"/>
      <c r="X124" s="215"/>
      <c r="Y124" s="215"/>
      <c r="Z124" s="215"/>
      <c r="AA124" s="225"/>
      <c r="AB124" s="215"/>
      <c r="AC124" s="215"/>
    </row>
    <row r="125" spans="4:29">
      <c r="D125" s="212"/>
      <c r="E125" s="212"/>
      <c r="F125" s="212"/>
      <c r="G125" s="212"/>
      <c r="H125" s="212"/>
      <c r="I125" s="212"/>
      <c r="J125" s="212"/>
      <c r="K125" s="212"/>
      <c r="L125" s="212"/>
      <c r="M125" s="215"/>
      <c r="N125" s="215"/>
      <c r="O125" s="215"/>
      <c r="P125" s="215"/>
      <c r="Q125" s="215"/>
      <c r="R125" s="215"/>
      <c r="S125" s="215"/>
      <c r="T125" s="215"/>
      <c r="U125" s="215"/>
      <c r="V125" s="215"/>
      <c r="W125" s="215"/>
      <c r="X125" s="215"/>
      <c r="Y125" s="215"/>
      <c r="Z125" s="215"/>
      <c r="AA125" s="225"/>
      <c r="AB125" s="215"/>
      <c r="AC125" s="215"/>
    </row>
    <row r="126" spans="4:29">
      <c r="D126" s="212"/>
      <c r="E126" s="212"/>
      <c r="F126" s="212"/>
      <c r="G126" s="212"/>
      <c r="H126" s="212"/>
      <c r="I126" s="212"/>
      <c r="J126" s="212"/>
      <c r="K126" s="212"/>
      <c r="L126" s="212"/>
      <c r="M126" s="215"/>
      <c r="N126" s="215"/>
      <c r="O126" s="215"/>
      <c r="P126" s="215"/>
      <c r="Q126" s="215"/>
      <c r="R126" s="215"/>
      <c r="S126" s="215"/>
      <c r="T126" s="215"/>
      <c r="U126" s="215"/>
      <c r="V126" s="215"/>
      <c r="W126" s="215"/>
      <c r="X126" s="215"/>
      <c r="Y126" s="215"/>
      <c r="Z126" s="215"/>
      <c r="AA126" s="225"/>
      <c r="AB126" s="215"/>
      <c r="AC126" s="215"/>
    </row>
    <row r="127" spans="4:29">
      <c r="D127" s="212"/>
      <c r="E127" s="212"/>
      <c r="F127" s="212"/>
      <c r="G127" s="212"/>
      <c r="H127" s="212"/>
      <c r="I127" s="212"/>
      <c r="J127" s="212"/>
      <c r="K127" s="212"/>
      <c r="L127" s="212"/>
      <c r="M127" s="215"/>
      <c r="N127" s="215"/>
      <c r="O127" s="215"/>
      <c r="P127" s="215"/>
      <c r="Q127" s="215"/>
      <c r="R127" s="215"/>
      <c r="S127" s="215"/>
      <c r="T127" s="215"/>
      <c r="U127" s="215"/>
      <c r="V127" s="215"/>
      <c r="W127" s="215"/>
      <c r="X127" s="215"/>
      <c r="Y127" s="215"/>
      <c r="Z127" s="215"/>
      <c r="AA127" s="225"/>
      <c r="AB127" s="215"/>
      <c r="AC127" s="215"/>
    </row>
    <row r="128" spans="4:29">
      <c r="D128" s="212"/>
      <c r="E128" s="212"/>
      <c r="F128" s="212"/>
      <c r="G128" s="212"/>
      <c r="H128" s="212"/>
      <c r="I128" s="212"/>
      <c r="J128" s="212"/>
      <c r="K128" s="212"/>
      <c r="L128" s="212"/>
      <c r="M128" s="215"/>
      <c r="N128" s="215"/>
      <c r="O128" s="215"/>
      <c r="P128" s="215"/>
      <c r="Q128" s="215"/>
      <c r="R128" s="215"/>
      <c r="S128" s="215"/>
      <c r="T128" s="215"/>
      <c r="U128" s="215"/>
      <c r="V128" s="215"/>
      <c r="W128" s="215"/>
      <c r="X128" s="215"/>
      <c r="Y128" s="215"/>
      <c r="Z128" s="215"/>
      <c r="AA128" s="225"/>
      <c r="AB128" s="215"/>
      <c r="AC128" s="215"/>
    </row>
    <row r="129" spans="4:29">
      <c r="D129" s="212"/>
      <c r="E129" s="212"/>
      <c r="F129" s="212"/>
      <c r="G129" s="212"/>
      <c r="H129" s="212"/>
      <c r="I129" s="212"/>
      <c r="J129" s="212"/>
      <c r="K129" s="212"/>
      <c r="L129" s="212"/>
      <c r="M129" s="215"/>
      <c r="N129" s="215"/>
      <c r="O129" s="215"/>
      <c r="P129" s="215"/>
      <c r="Q129" s="215"/>
      <c r="R129" s="215"/>
      <c r="S129" s="215"/>
      <c r="T129" s="215"/>
      <c r="U129" s="215"/>
      <c r="V129" s="215"/>
      <c r="W129" s="215"/>
      <c r="X129" s="215"/>
      <c r="Y129" s="215"/>
      <c r="Z129" s="215"/>
      <c r="AA129" s="225"/>
      <c r="AB129" s="215"/>
      <c r="AC129" s="215"/>
    </row>
    <row r="130" spans="4:29">
      <c r="D130" s="212"/>
      <c r="E130" s="212"/>
      <c r="F130" s="212"/>
      <c r="G130" s="212"/>
      <c r="H130" s="212"/>
      <c r="I130" s="212"/>
      <c r="J130" s="212"/>
      <c r="K130" s="212"/>
      <c r="L130" s="212"/>
      <c r="M130" s="215"/>
      <c r="N130" s="215"/>
      <c r="O130" s="215"/>
      <c r="P130" s="215"/>
      <c r="Q130" s="215"/>
      <c r="R130" s="215"/>
      <c r="S130" s="215"/>
      <c r="T130" s="215"/>
      <c r="U130" s="215"/>
      <c r="V130" s="215"/>
      <c r="W130" s="215"/>
      <c r="X130" s="215"/>
      <c r="Y130" s="215"/>
      <c r="Z130" s="215"/>
      <c r="AA130" s="225"/>
      <c r="AB130" s="215"/>
      <c r="AC130" s="215"/>
    </row>
    <row r="131" spans="4:29">
      <c r="D131" s="212"/>
      <c r="E131" s="212"/>
      <c r="F131" s="212"/>
      <c r="G131" s="212"/>
      <c r="H131" s="212"/>
      <c r="I131" s="212"/>
      <c r="J131" s="212"/>
      <c r="K131" s="212"/>
      <c r="L131" s="212"/>
      <c r="M131" s="215"/>
      <c r="N131" s="215"/>
      <c r="O131" s="215"/>
      <c r="P131" s="215"/>
      <c r="Q131" s="215"/>
      <c r="R131" s="215"/>
      <c r="S131" s="215"/>
      <c r="T131" s="215"/>
      <c r="U131" s="215"/>
      <c r="V131" s="215"/>
      <c r="W131" s="215"/>
      <c r="X131" s="215"/>
      <c r="Y131" s="215"/>
      <c r="Z131" s="215"/>
      <c r="AA131" s="225"/>
      <c r="AB131" s="215"/>
      <c r="AC131" s="215"/>
    </row>
    <row r="132" spans="4:29">
      <c r="D132" s="212"/>
      <c r="E132" s="212"/>
      <c r="F132" s="212"/>
      <c r="G132" s="212"/>
      <c r="H132" s="212"/>
      <c r="I132" s="212"/>
      <c r="J132" s="212"/>
      <c r="K132" s="212"/>
      <c r="L132" s="212"/>
      <c r="M132" s="215"/>
      <c r="N132" s="215"/>
      <c r="O132" s="215"/>
      <c r="P132" s="215"/>
      <c r="Q132" s="215"/>
      <c r="R132" s="215"/>
      <c r="S132" s="215"/>
      <c r="T132" s="215"/>
      <c r="U132" s="215"/>
      <c r="V132" s="215"/>
      <c r="W132" s="215"/>
      <c r="X132" s="215"/>
      <c r="Y132" s="215"/>
      <c r="Z132" s="215"/>
      <c r="AA132" s="225"/>
      <c r="AB132" s="215"/>
      <c r="AC132" s="215"/>
    </row>
    <row r="133" spans="4:29">
      <c r="D133" s="212"/>
      <c r="E133" s="212"/>
      <c r="F133" s="212"/>
      <c r="G133" s="212"/>
      <c r="H133" s="212"/>
      <c r="I133" s="212"/>
      <c r="J133" s="212"/>
      <c r="K133" s="212"/>
      <c r="L133" s="212"/>
      <c r="M133" s="215"/>
      <c r="N133" s="215"/>
      <c r="O133" s="215"/>
      <c r="P133" s="215"/>
      <c r="Q133" s="215"/>
      <c r="R133" s="215"/>
      <c r="S133" s="215"/>
      <c r="T133" s="215"/>
      <c r="U133" s="215"/>
      <c r="V133" s="215"/>
      <c r="W133" s="215"/>
      <c r="X133" s="215"/>
      <c r="Y133" s="215"/>
      <c r="Z133" s="215"/>
      <c r="AA133" s="225"/>
      <c r="AB133" s="215"/>
      <c r="AC133" s="215"/>
    </row>
    <row r="134" spans="4:29">
      <c r="D134" s="212"/>
      <c r="E134" s="212"/>
      <c r="F134" s="212"/>
      <c r="G134" s="212"/>
      <c r="H134" s="212"/>
      <c r="I134" s="212"/>
      <c r="J134" s="212"/>
      <c r="K134" s="212"/>
      <c r="L134" s="212"/>
      <c r="M134" s="215"/>
      <c r="N134" s="215"/>
      <c r="O134" s="215"/>
      <c r="P134" s="215"/>
      <c r="Q134" s="215"/>
      <c r="R134" s="215"/>
      <c r="S134" s="215"/>
      <c r="T134" s="215"/>
      <c r="U134" s="215"/>
      <c r="V134" s="215"/>
      <c r="W134" s="215"/>
      <c r="X134" s="215"/>
      <c r="Y134" s="215"/>
      <c r="Z134" s="215"/>
      <c r="AA134" s="225"/>
      <c r="AB134" s="215"/>
      <c r="AC134" s="215"/>
    </row>
    <row r="135" spans="4:29">
      <c r="D135" s="212"/>
      <c r="E135" s="212"/>
      <c r="F135" s="212"/>
      <c r="G135" s="212"/>
      <c r="H135" s="212"/>
      <c r="I135" s="212"/>
      <c r="J135" s="212"/>
      <c r="K135" s="212"/>
      <c r="L135" s="212"/>
      <c r="M135" s="215"/>
      <c r="N135" s="215"/>
      <c r="O135" s="215"/>
      <c r="P135" s="215"/>
      <c r="Q135" s="215"/>
      <c r="R135" s="215"/>
      <c r="S135" s="215"/>
      <c r="T135" s="215"/>
      <c r="U135" s="215"/>
      <c r="V135" s="215"/>
      <c r="W135" s="215"/>
      <c r="X135" s="215"/>
      <c r="Y135" s="215"/>
      <c r="Z135" s="215"/>
      <c r="AA135" s="225"/>
      <c r="AB135" s="215"/>
      <c r="AC135" s="215"/>
    </row>
    <row r="136" spans="4:29">
      <c r="D136" s="212"/>
      <c r="E136" s="212"/>
      <c r="F136" s="212"/>
      <c r="G136" s="212"/>
      <c r="H136" s="212"/>
      <c r="I136" s="212"/>
      <c r="J136" s="212"/>
      <c r="K136" s="212"/>
      <c r="L136" s="212"/>
      <c r="M136" s="215"/>
      <c r="N136" s="215"/>
      <c r="O136" s="215"/>
      <c r="P136" s="215"/>
      <c r="Q136" s="215"/>
      <c r="R136" s="215"/>
      <c r="S136" s="215"/>
      <c r="T136" s="215"/>
      <c r="U136" s="215"/>
      <c r="V136" s="215"/>
      <c r="W136" s="215"/>
      <c r="X136" s="215"/>
      <c r="Y136" s="215"/>
      <c r="Z136" s="215"/>
      <c r="AA136" s="225"/>
      <c r="AB136" s="215"/>
      <c r="AC136" s="215"/>
    </row>
    <row r="137" spans="4:29">
      <c r="D137" s="212"/>
      <c r="E137" s="212"/>
      <c r="F137" s="212"/>
      <c r="G137" s="212"/>
      <c r="H137" s="212"/>
      <c r="I137" s="212"/>
      <c r="J137" s="212"/>
      <c r="K137" s="212"/>
      <c r="L137" s="212"/>
      <c r="M137" s="215"/>
      <c r="N137" s="215"/>
      <c r="O137" s="215"/>
      <c r="P137" s="215"/>
      <c r="Q137" s="215"/>
      <c r="R137" s="215"/>
      <c r="S137" s="215"/>
      <c r="T137" s="215"/>
      <c r="U137" s="215"/>
      <c r="V137" s="215"/>
      <c r="W137" s="215"/>
      <c r="X137" s="215"/>
      <c r="Y137" s="215"/>
      <c r="Z137" s="215"/>
      <c r="AA137" s="225"/>
      <c r="AB137" s="215"/>
      <c r="AC137" s="215"/>
    </row>
    <row r="138" spans="4:29">
      <c r="D138" s="212"/>
      <c r="E138" s="212"/>
      <c r="F138" s="212"/>
      <c r="G138" s="212"/>
      <c r="H138" s="212"/>
      <c r="I138" s="212"/>
      <c r="J138" s="212"/>
      <c r="K138" s="212"/>
      <c r="L138" s="212"/>
      <c r="M138" s="215"/>
      <c r="N138" s="215"/>
      <c r="O138" s="215"/>
      <c r="P138" s="215"/>
      <c r="Q138" s="215"/>
      <c r="R138" s="215"/>
      <c r="S138" s="215"/>
      <c r="T138" s="215"/>
      <c r="U138" s="215"/>
      <c r="V138" s="215"/>
      <c r="W138" s="215"/>
      <c r="X138" s="215"/>
      <c r="Y138" s="215"/>
      <c r="Z138" s="215"/>
      <c r="AA138" s="225"/>
      <c r="AB138" s="215"/>
      <c r="AC138" s="215"/>
    </row>
    <row r="139" spans="4:29">
      <c r="D139" s="212"/>
      <c r="E139" s="212"/>
      <c r="F139" s="212"/>
      <c r="G139" s="212"/>
      <c r="H139" s="212"/>
      <c r="I139" s="212"/>
      <c r="J139" s="212"/>
      <c r="K139" s="212"/>
      <c r="L139" s="212"/>
      <c r="M139" s="215"/>
      <c r="N139" s="215"/>
      <c r="O139" s="215"/>
      <c r="P139" s="215"/>
      <c r="Q139" s="215"/>
      <c r="R139" s="215"/>
      <c r="S139" s="215"/>
      <c r="T139" s="215"/>
      <c r="U139" s="215"/>
      <c r="V139" s="215"/>
      <c r="W139" s="215"/>
      <c r="X139" s="215"/>
      <c r="Y139" s="215"/>
      <c r="Z139" s="215"/>
      <c r="AA139" s="225"/>
      <c r="AB139" s="215"/>
      <c r="AC139" s="215"/>
    </row>
    <row r="140" spans="4:29">
      <c r="D140" s="212"/>
      <c r="E140" s="212"/>
      <c r="F140" s="212"/>
      <c r="G140" s="212"/>
      <c r="H140" s="212"/>
      <c r="I140" s="212"/>
      <c r="J140" s="212"/>
      <c r="K140" s="212"/>
      <c r="L140" s="212"/>
      <c r="M140" s="215"/>
      <c r="N140" s="215"/>
      <c r="O140" s="215"/>
      <c r="P140" s="215"/>
      <c r="Q140" s="215"/>
      <c r="R140" s="215"/>
      <c r="S140" s="215"/>
      <c r="T140" s="215"/>
      <c r="U140" s="215"/>
      <c r="V140" s="215"/>
      <c r="W140" s="215"/>
      <c r="X140" s="215"/>
      <c r="Y140" s="215"/>
      <c r="Z140" s="215"/>
      <c r="AA140" s="225"/>
      <c r="AB140" s="215"/>
      <c r="AC140" s="215"/>
    </row>
    <row r="141" spans="4:29">
      <c r="D141" s="212"/>
      <c r="E141" s="212"/>
      <c r="F141" s="212"/>
      <c r="G141" s="212"/>
      <c r="H141" s="212"/>
      <c r="I141" s="212"/>
      <c r="J141" s="212"/>
      <c r="K141" s="212"/>
      <c r="L141" s="212"/>
      <c r="M141" s="215"/>
      <c r="N141" s="215"/>
      <c r="O141" s="215"/>
      <c r="P141" s="215"/>
      <c r="Q141" s="215"/>
      <c r="R141" s="215"/>
      <c r="S141" s="215"/>
      <c r="T141" s="215"/>
      <c r="U141" s="215"/>
      <c r="V141" s="215"/>
      <c r="W141" s="215"/>
      <c r="X141" s="215"/>
      <c r="Y141" s="215"/>
      <c r="Z141" s="215"/>
      <c r="AA141" s="225"/>
      <c r="AB141" s="215"/>
      <c r="AC141" s="215"/>
    </row>
    <row r="142" spans="4:29">
      <c r="D142" s="212"/>
      <c r="E142" s="212"/>
      <c r="F142" s="212"/>
      <c r="G142" s="212"/>
      <c r="H142" s="212"/>
      <c r="I142" s="212"/>
      <c r="J142" s="212"/>
      <c r="K142" s="212"/>
      <c r="L142" s="212"/>
      <c r="M142" s="215"/>
      <c r="N142" s="215"/>
      <c r="O142" s="215"/>
      <c r="P142" s="215"/>
      <c r="Q142" s="215"/>
      <c r="R142" s="215"/>
      <c r="S142" s="215"/>
      <c r="T142" s="215"/>
      <c r="U142" s="215"/>
      <c r="V142" s="215"/>
      <c r="W142" s="215"/>
      <c r="X142" s="215"/>
      <c r="Y142" s="215"/>
      <c r="Z142" s="215"/>
      <c r="AA142" s="225"/>
      <c r="AB142" s="215"/>
      <c r="AC142" s="215"/>
    </row>
    <row r="143" spans="4:29">
      <c r="D143" s="212"/>
      <c r="E143" s="212"/>
      <c r="F143" s="212"/>
      <c r="G143" s="212"/>
      <c r="H143" s="212"/>
      <c r="I143" s="212"/>
      <c r="J143" s="212"/>
      <c r="K143" s="212"/>
      <c r="L143" s="212"/>
      <c r="M143" s="215"/>
      <c r="N143" s="215"/>
      <c r="O143" s="215"/>
      <c r="P143" s="215"/>
      <c r="Q143" s="215"/>
      <c r="R143" s="215"/>
      <c r="S143" s="215"/>
      <c r="T143" s="215"/>
      <c r="U143" s="215"/>
      <c r="V143" s="215"/>
      <c r="W143" s="215"/>
      <c r="X143" s="215"/>
      <c r="Y143" s="215"/>
      <c r="Z143" s="215"/>
      <c r="AA143" s="225"/>
      <c r="AB143" s="215"/>
      <c r="AC143" s="215"/>
    </row>
    <row r="144" spans="4:29">
      <c r="D144" s="212"/>
      <c r="E144" s="212"/>
      <c r="F144" s="212"/>
      <c r="G144" s="212"/>
      <c r="H144" s="212"/>
      <c r="I144" s="212"/>
      <c r="J144" s="212"/>
      <c r="K144" s="212"/>
      <c r="L144" s="212"/>
      <c r="M144" s="215"/>
      <c r="N144" s="215"/>
      <c r="O144" s="215"/>
      <c r="P144" s="215"/>
      <c r="Q144" s="215"/>
      <c r="R144" s="215"/>
      <c r="S144" s="215"/>
      <c r="T144" s="215"/>
      <c r="U144" s="215"/>
      <c r="V144" s="215"/>
      <c r="W144" s="215"/>
      <c r="X144" s="215"/>
      <c r="Y144" s="215"/>
      <c r="Z144" s="215"/>
      <c r="AA144" s="225"/>
      <c r="AB144" s="215"/>
      <c r="AC144" s="215"/>
    </row>
    <row r="145" spans="4:29">
      <c r="D145" s="212"/>
      <c r="E145" s="212"/>
      <c r="F145" s="212"/>
      <c r="G145" s="212"/>
      <c r="H145" s="212"/>
      <c r="I145" s="212"/>
      <c r="J145" s="212"/>
      <c r="K145" s="212"/>
      <c r="L145" s="212"/>
      <c r="M145" s="215"/>
      <c r="N145" s="215"/>
      <c r="O145" s="215"/>
      <c r="P145" s="215"/>
      <c r="Q145" s="215"/>
      <c r="R145" s="215"/>
      <c r="S145" s="215"/>
      <c r="T145" s="215"/>
      <c r="U145" s="215"/>
      <c r="V145" s="215"/>
      <c r="W145" s="215"/>
      <c r="X145" s="215"/>
      <c r="Y145" s="215"/>
      <c r="Z145" s="215"/>
      <c r="AA145" s="225"/>
      <c r="AB145" s="215"/>
      <c r="AC145" s="215"/>
    </row>
    <row r="146" spans="4:29">
      <c r="D146" s="212"/>
      <c r="E146" s="212"/>
      <c r="F146" s="212"/>
      <c r="G146" s="212"/>
      <c r="H146" s="212"/>
      <c r="I146" s="212"/>
      <c r="J146" s="212"/>
      <c r="K146" s="212"/>
      <c r="L146" s="212"/>
      <c r="M146" s="215"/>
      <c r="N146" s="215"/>
      <c r="O146" s="215"/>
      <c r="P146" s="215"/>
      <c r="Q146" s="215"/>
      <c r="R146" s="215"/>
      <c r="S146" s="215"/>
      <c r="T146" s="215"/>
      <c r="U146" s="215"/>
      <c r="V146" s="215"/>
      <c r="W146" s="215"/>
      <c r="X146" s="215"/>
      <c r="Y146" s="215"/>
      <c r="Z146" s="215"/>
      <c r="AA146" s="225"/>
      <c r="AB146" s="215"/>
      <c r="AC146" s="215"/>
    </row>
    <row r="147" spans="4:29">
      <c r="D147" s="212"/>
      <c r="E147" s="212"/>
      <c r="F147" s="212"/>
      <c r="G147" s="212"/>
      <c r="H147" s="212"/>
      <c r="I147" s="212"/>
      <c r="J147" s="212"/>
      <c r="K147" s="212"/>
      <c r="L147" s="212"/>
      <c r="M147" s="215"/>
      <c r="N147" s="215"/>
      <c r="O147" s="215"/>
      <c r="P147" s="215"/>
      <c r="Q147" s="215"/>
      <c r="R147" s="215"/>
      <c r="S147" s="215"/>
      <c r="T147" s="215"/>
      <c r="U147" s="215"/>
      <c r="V147" s="215"/>
      <c r="W147" s="215"/>
      <c r="X147" s="215"/>
      <c r="Y147" s="215"/>
      <c r="Z147" s="215"/>
      <c r="AA147" s="225"/>
      <c r="AB147" s="215"/>
      <c r="AC147" s="215"/>
    </row>
    <row r="148" spans="4:29">
      <c r="D148" s="212"/>
      <c r="E148" s="212"/>
      <c r="F148" s="212"/>
      <c r="G148" s="212"/>
      <c r="H148" s="212"/>
      <c r="I148" s="212"/>
      <c r="J148" s="212"/>
      <c r="K148" s="212"/>
      <c r="L148" s="212"/>
      <c r="M148" s="215"/>
      <c r="N148" s="215"/>
      <c r="O148" s="215"/>
      <c r="P148" s="215"/>
      <c r="Q148" s="215"/>
      <c r="R148" s="215"/>
      <c r="S148" s="215"/>
      <c r="T148" s="215"/>
      <c r="U148" s="215"/>
      <c r="V148" s="215"/>
      <c r="W148" s="215"/>
      <c r="X148" s="215"/>
      <c r="Y148" s="215"/>
      <c r="Z148" s="215"/>
      <c r="AA148" s="225"/>
      <c r="AB148" s="215"/>
      <c r="AC148" s="215"/>
    </row>
    <row r="149" spans="4:29">
      <c r="D149" s="212"/>
      <c r="E149" s="212"/>
      <c r="F149" s="212"/>
      <c r="G149" s="212"/>
      <c r="H149" s="212"/>
      <c r="I149" s="212"/>
      <c r="J149" s="212"/>
      <c r="K149" s="212"/>
      <c r="L149" s="212"/>
      <c r="M149" s="215"/>
      <c r="N149" s="215"/>
      <c r="O149" s="215"/>
      <c r="P149" s="215"/>
      <c r="Q149" s="215"/>
      <c r="R149" s="215"/>
      <c r="S149" s="215"/>
      <c r="T149" s="215"/>
      <c r="U149" s="215"/>
      <c r="V149" s="215"/>
      <c r="W149" s="215"/>
      <c r="X149" s="215"/>
      <c r="Y149" s="215"/>
      <c r="Z149" s="215"/>
      <c r="AA149" s="225"/>
      <c r="AB149" s="215"/>
      <c r="AC149" s="215"/>
    </row>
    <row r="150" spans="4:29">
      <c r="D150" s="212"/>
      <c r="E150" s="212"/>
      <c r="F150" s="212"/>
      <c r="G150" s="212"/>
      <c r="H150" s="212"/>
      <c r="I150" s="212"/>
      <c r="J150" s="212"/>
      <c r="K150" s="212"/>
      <c r="L150" s="212"/>
      <c r="M150" s="215"/>
      <c r="N150" s="215"/>
      <c r="O150" s="215"/>
      <c r="P150" s="215"/>
      <c r="Q150" s="215"/>
      <c r="R150" s="215"/>
      <c r="S150" s="215"/>
      <c r="T150" s="215"/>
      <c r="U150" s="215"/>
      <c r="V150" s="215"/>
      <c r="W150" s="215"/>
      <c r="X150" s="215"/>
      <c r="Y150" s="215"/>
      <c r="Z150" s="215"/>
      <c r="AA150" s="225"/>
      <c r="AB150" s="215"/>
      <c r="AC150" s="215"/>
    </row>
    <row r="151" spans="4:29">
      <c r="D151" s="212"/>
      <c r="E151" s="212"/>
      <c r="F151" s="212"/>
      <c r="G151" s="212"/>
      <c r="H151" s="212"/>
      <c r="I151" s="212"/>
      <c r="J151" s="212"/>
      <c r="K151" s="212"/>
      <c r="L151" s="212"/>
      <c r="M151" s="215"/>
      <c r="N151" s="215"/>
      <c r="O151" s="215"/>
      <c r="P151" s="215"/>
      <c r="Q151" s="215"/>
      <c r="R151" s="215"/>
      <c r="S151" s="215"/>
      <c r="T151" s="215"/>
      <c r="U151" s="215"/>
      <c r="V151" s="215"/>
      <c r="W151" s="215"/>
      <c r="X151" s="215"/>
      <c r="Y151" s="215"/>
      <c r="Z151" s="215"/>
      <c r="AA151" s="225"/>
      <c r="AB151" s="215"/>
      <c r="AC151" s="215"/>
    </row>
    <row r="152" spans="4:29">
      <c r="D152" s="212"/>
      <c r="E152" s="212"/>
      <c r="F152" s="212"/>
      <c r="G152" s="212"/>
      <c r="H152" s="212"/>
      <c r="I152" s="212"/>
      <c r="J152" s="212"/>
      <c r="K152" s="212"/>
      <c r="L152" s="212"/>
      <c r="M152" s="215"/>
      <c r="N152" s="215"/>
      <c r="O152" s="215"/>
      <c r="P152" s="215"/>
      <c r="Q152" s="215"/>
      <c r="R152" s="215"/>
      <c r="S152" s="215"/>
      <c r="T152" s="215"/>
      <c r="U152" s="215"/>
      <c r="V152" s="215"/>
      <c r="W152" s="215"/>
      <c r="X152" s="215"/>
      <c r="Y152" s="215"/>
      <c r="Z152" s="215"/>
      <c r="AA152" s="225"/>
      <c r="AB152" s="215"/>
      <c r="AC152" s="215"/>
    </row>
    <row r="153" spans="4:29">
      <c r="D153" s="212"/>
      <c r="E153" s="212"/>
      <c r="F153" s="212"/>
      <c r="G153" s="212"/>
      <c r="H153" s="212"/>
      <c r="I153" s="212"/>
      <c r="J153" s="212"/>
      <c r="K153" s="212"/>
      <c r="L153" s="212"/>
      <c r="M153" s="215"/>
      <c r="N153" s="215"/>
      <c r="O153" s="215"/>
      <c r="P153" s="215"/>
      <c r="Q153" s="215"/>
      <c r="R153" s="215"/>
      <c r="S153" s="215"/>
      <c r="T153" s="215"/>
      <c r="U153" s="215"/>
      <c r="V153" s="215"/>
      <c r="W153" s="215"/>
      <c r="X153" s="215"/>
      <c r="Y153" s="215"/>
      <c r="Z153" s="215"/>
      <c r="AA153" s="225"/>
      <c r="AB153" s="215"/>
      <c r="AC153" s="215"/>
    </row>
    <row r="154" spans="4:29">
      <c r="D154" s="212"/>
      <c r="E154" s="212"/>
      <c r="F154" s="212"/>
      <c r="G154" s="212"/>
      <c r="H154" s="212"/>
      <c r="I154" s="212"/>
      <c r="J154" s="212"/>
      <c r="K154" s="212"/>
      <c r="L154" s="212"/>
      <c r="M154" s="215"/>
      <c r="N154" s="215"/>
      <c r="O154" s="215"/>
      <c r="P154" s="215"/>
      <c r="Q154" s="215"/>
      <c r="R154" s="215"/>
      <c r="S154" s="215"/>
      <c r="T154" s="215"/>
      <c r="U154" s="215"/>
      <c r="V154" s="215"/>
      <c r="W154" s="215"/>
      <c r="X154" s="215"/>
      <c r="Y154" s="215"/>
      <c r="Z154" s="215"/>
      <c r="AA154" s="225"/>
      <c r="AB154" s="215"/>
      <c r="AC154" s="215"/>
    </row>
    <row r="155" spans="4:29">
      <c r="D155" s="212"/>
      <c r="E155" s="212"/>
      <c r="F155" s="212"/>
      <c r="G155" s="212"/>
      <c r="H155" s="212"/>
      <c r="I155" s="212"/>
      <c r="J155" s="212"/>
      <c r="K155" s="212"/>
      <c r="L155" s="212"/>
      <c r="M155" s="215"/>
      <c r="N155" s="215"/>
      <c r="O155" s="215"/>
      <c r="P155" s="215"/>
      <c r="Q155" s="215"/>
      <c r="R155" s="215"/>
      <c r="S155" s="215"/>
      <c r="T155" s="215"/>
      <c r="U155" s="215"/>
      <c r="V155" s="215"/>
      <c r="W155" s="215"/>
      <c r="X155" s="215"/>
      <c r="Y155" s="215"/>
      <c r="Z155" s="215"/>
      <c r="AA155" s="225"/>
      <c r="AB155" s="215"/>
      <c r="AC155" s="215"/>
    </row>
    <row r="156" spans="4:29">
      <c r="D156" s="212"/>
      <c r="E156" s="212"/>
      <c r="F156" s="212"/>
      <c r="G156" s="212"/>
      <c r="H156" s="212"/>
      <c r="I156" s="212"/>
      <c r="J156" s="212"/>
      <c r="K156" s="212"/>
      <c r="L156" s="212"/>
      <c r="M156" s="215"/>
      <c r="N156" s="215"/>
      <c r="O156" s="215"/>
      <c r="P156" s="215"/>
      <c r="Q156" s="215"/>
      <c r="R156" s="215"/>
      <c r="S156" s="215"/>
      <c r="T156" s="215"/>
      <c r="U156" s="215"/>
      <c r="V156" s="215"/>
      <c r="W156" s="215"/>
      <c r="X156" s="215"/>
      <c r="Y156" s="215"/>
      <c r="Z156" s="215"/>
      <c r="AA156" s="225"/>
      <c r="AB156" s="215"/>
      <c r="AC156" s="215"/>
    </row>
    <row r="157" spans="4:29">
      <c r="D157" s="212"/>
      <c r="E157" s="212"/>
      <c r="F157" s="212"/>
      <c r="G157" s="212"/>
      <c r="H157" s="212"/>
      <c r="I157" s="212"/>
      <c r="J157" s="212"/>
      <c r="K157" s="212"/>
      <c r="L157" s="212"/>
      <c r="M157" s="215"/>
      <c r="N157" s="215"/>
      <c r="O157" s="215"/>
      <c r="P157" s="215"/>
      <c r="Q157" s="215"/>
      <c r="R157" s="215"/>
      <c r="S157" s="215"/>
      <c r="T157" s="215"/>
      <c r="U157" s="215"/>
      <c r="V157" s="215"/>
      <c r="W157" s="215"/>
      <c r="X157" s="215"/>
      <c r="Y157" s="215"/>
      <c r="Z157" s="215"/>
      <c r="AA157" s="225"/>
      <c r="AB157" s="215"/>
      <c r="AC157" s="215"/>
    </row>
    <row r="158" spans="4:29">
      <c r="D158" s="212"/>
      <c r="E158" s="212"/>
      <c r="F158" s="212"/>
      <c r="G158" s="212"/>
      <c r="H158" s="212"/>
      <c r="I158" s="212"/>
      <c r="J158" s="212"/>
      <c r="K158" s="212"/>
      <c r="L158" s="212"/>
      <c r="M158" s="215"/>
      <c r="N158" s="215"/>
      <c r="O158" s="215"/>
      <c r="P158" s="215"/>
      <c r="Q158" s="215"/>
      <c r="R158" s="215"/>
      <c r="S158" s="215"/>
      <c r="T158" s="215"/>
      <c r="U158" s="215"/>
      <c r="V158" s="215"/>
      <c r="W158" s="215"/>
      <c r="X158" s="215"/>
      <c r="Y158" s="215"/>
      <c r="Z158" s="215"/>
      <c r="AA158" s="225"/>
      <c r="AB158" s="215"/>
      <c r="AC158" s="215"/>
    </row>
    <row r="159" spans="4:29">
      <c r="D159" s="212"/>
      <c r="E159" s="212"/>
      <c r="F159" s="212"/>
      <c r="G159" s="212"/>
      <c r="H159" s="212"/>
      <c r="I159" s="212"/>
      <c r="J159" s="212"/>
      <c r="K159" s="212"/>
      <c r="L159" s="212"/>
      <c r="M159" s="215"/>
      <c r="N159" s="215"/>
      <c r="O159" s="215"/>
      <c r="P159" s="215"/>
      <c r="Q159" s="215"/>
      <c r="R159" s="215"/>
      <c r="S159" s="215"/>
      <c r="T159" s="215"/>
      <c r="U159" s="215"/>
      <c r="V159" s="215"/>
      <c r="W159" s="215"/>
      <c r="X159" s="215"/>
      <c r="Y159" s="215"/>
      <c r="Z159" s="215"/>
      <c r="AA159" s="225"/>
      <c r="AB159" s="215"/>
      <c r="AC159" s="215"/>
    </row>
    <row r="160" spans="4:29">
      <c r="D160" s="212"/>
      <c r="E160" s="212"/>
      <c r="F160" s="212"/>
      <c r="G160" s="212"/>
      <c r="H160" s="212"/>
      <c r="I160" s="212"/>
      <c r="J160" s="212"/>
      <c r="K160" s="212"/>
      <c r="L160" s="212"/>
      <c r="M160" s="215"/>
      <c r="N160" s="215"/>
      <c r="O160" s="215"/>
      <c r="P160" s="215"/>
      <c r="Q160" s="215"/>
      <c r="R160" s="215"/>
      <c r="S160" s="215"/>
      <c r="T160" s="215"/>
      <c r="U160" s="215"/>
      <c r="V160" s="215"/>
      <c r="W160" s="215"/>
      <c r="X160" s="215"/>
      <c r="Y160" s="215"/>
      <c r="Z160" s="215"/>
      <c r="AA160" s="225"/>
      <c r="AB160" s="215"/>
      <c r="AC160" s="215"/>
    </row>
    <row r="161" spans="4:29">
      <c r="D161" s="212"/>
      <c r="E161" s="212"/>
      <c r="F161" s="212"/>
      <c r="G161" s="212"/>
      <c r="H161" s="212"/>
      <c r="I161" s="212"/>
      <c r="J161" s="212"/>
      <c r="K161" s="212"/>
      <c r="L161" s="212"/>
      <c r="M161" s="215"/>
      <c r="N161" s="215"/>
      <c r="O161" s="215"/>
      <c r="P161" s="215"/>
      <c r="Q161" s="215"/>
      <c r="R161" s="215"/>
      <c r="S161" s="215"/>
      <c r="T161" s="215"/>
      <c r="U161" s="215"/>
      <c r="V161" s="215"/>
      <c r="W161" s="215"/>
      <c r="X161" s="215"/>
      <c r="Y161" s="215"/>
      <c r="Z161" s="215"/>
      <c r="AA161" s="225"/>
      <c r="AB161" s="215"/>
      <c r="AC161" s="215"/>
    </row>
    <row r="162" spans="4:29">
      <c r="D162" s="212"/>
      <c r="E162" s="212"/>
      <c r="F162" s="212"/>
      <c r="G162" s="212"/>
      <c r="H162" s="212"/>
      <c r="I162" s="212"/>
      <c r="J162" s="212"/>
      <c r="K162" s="212"/>
      <c r="L162" s="212"/>
      <c r="M162" s="215"/>
      <c r="N162" s="215"/>
      <c r="O162" s="215"/>
      <c r="P162" s="215"/>
      <c r="Q162" s="215"/>
      <c r="R162" s="215"/>
      <c r="S162" s="215"/>
      <c r="T162" s="215"/>
      <c r="U162" s="215"/>
      <c r="V162" s="215"/>
      <c r="W162" s="215"/>
      <c r="X162" s="215"/>
      <c r="Y162" s="215"/>
      <c r="Z162" s="215"/>
      <c r="AA162" s="225"/>
      <c r="AB162" s="215"/>
      <c r="AC162" s="215"/>
    </row>
    <row r="163" spans="4:29">
      <c r="D163" s="212"/>
      <c r="E163" s="212"/>
      <c r="F163" s="212"/>
      <c r="G163" s="212"/>
      <c r="H163" s="212"/>
      <c r="I163" s="212"/>
      <c r="J163" s="212"/>
      <c r="K163" s="212"/>
      <c r="L163" s="212"/>
      <c r="M163" s="215"/>
      <c r="N163" s="215"/>
      <c r="O163" s="215"/>
      <c r="P163" s="215"/>
      <c r="Q163" s="215"/>
      <c r="R163" s="215"/>
      <c r="S163" s="215"/>
      <c r="T163" s="215"/>
      <c r="U163" s="215"/>
      <c r="V163" s="215"/>
      <c r="W163" s="215"/>
      <c r="X163" s="215"/>
      <c r="Y163" s="215"/>
      <c r="Z163" s="215"/>
      <c r="AA163" s="225"/>
      <c r="AB163" s="215"/>
      <c r="AC163" s="215"/>
    </row>
    <row r="164" spans="4:29">
      <c r="D164" s="212"/>
      <c r="E164" s="212"/>
      <c r="F164" s="212"/>
      <c r="G164" s="212"/>
      <c r="H164" s="212"/>
      <c r="I164" s="212"/>
      <c r="J164" s="212"/>
      <c r="K164" s="212"/>
      <c r="L164" s="212"/>
      <c r="M164" s="215"/>
      <c r="N164" s="215"/>
      <c r="O164" s="215"/>
      <c r="P164" s="215"/>
      <c r="Q164" s="215"/>
      <c r="R164" s="215"/>
      <c r="S164" s="215"/>
      <c r="T164" s="215"/>
      <c r="U164" s="215"/>
      <c r="V164" s="215"/>
      <c r="W164" s="215"/>
      <c r="X164" s="215"/>
      <c r="Y164" s="215"/>
      <c r="Z164" s="215"/>
      <c r="AA164" s="225"/>
      <c r="AB164" s="215"/>
      <c r="AC164" s="215"/>
    </row>
    <row r="165" spans="4:29">
      <c r="D165" s="212"/>
      <c r="E165" s="212"/>
      <c r="F165" s="212"/>
      <c r="G165" s="212"/>
      <c r="H165" s="212"/>
      <c r="I165" s="212"/>
      <c r="J165" s="212"/>
      <c r="K165" s="212"/>
      <c r="L165" s="212"/>
      <c r="M165" s="215"/>
      <c r="N165" s="215"/>
      <c r="O165" s="215"/>
      <c r="P165" s="215"/>
      <c r="Q165" s="215"/>
      <c r="R165" s="215"/>
      <c r="S165" s="215"/>
      <c r="T165" s="215"/>
      <c r="U165" s="215"/>
      <c r="V165" s="215"/>
      <c r="W165" s="215"/>
      <c r="X165" s="215"/>
      <c r="Y165" s="215"/>
      <c r="Z165" s="215"/>
      <c r="AA165" s="225"/>
      <c r="AB165" s="215"/>
      <c r="AC165" s="215"/>
    </row>
    <row r="166" spans="4:29">
      <c r="D166" s="212"/>
      <c r="E166" s="212"/>
      <c r="F166" s="212"/>
      <c r="G166" s="212"/>
      <c r="H166" s="212"/>
      <c r="I166" s="212"/>
      <c r="J166" s="212"/>
      <c r="K166" s="212"/>
      <c r="L166" s="212"/>
      <c r="M166" s="215"/>
      <c r="N166" s="215"/>
      <c r="O166" s="215"/>
      <c r="P166" s="215"/>
      <c r="Q166" s="215"/>
      <c r="R166" s="215"/>
      <c r="S166" s="215"/>
      <c r="T166" s="215"/>
      <c r="U166" s="215"/>
      <c r="V166" s="215"/>
      <c r="W166" s="215"/>
      <c r="X166" s="215"/>
      <c r="Y166" s="215"/>
      <c r="Z166" s="215"/>
      <c r="AA166" s="225"/>
      <c r="AB166" s="215"/>
      <c r="AC166" s="215"/>
    </row>
    <row r="167" spans="4:29">
      <c r="D167" s="212"/>
      <c r="E167" s="212"/>
      <c r="F167" s="212"/>
      <c r="G167" s="212"/>
      <c r="H167" s="212"/>
      <c r="I167" s="212"/>
      <c r="J167" s="212"/>
      <c r="K167" s="212"/>
      <c r="L167" s="212"/>
      <c r="M167" s="215"/>
      <c r="N167" s="215"/>
      <c r="O167" s="215"/>
      <c r="P167" s="215"/>
      <c r="Q167" s="215"/>
      <c r="R167" s="215"/>
      <c r="S167" s="215"/>
      <c r="T167" s="215"/>
      <c r="U167" s="215"/>
      <c r="V167" s="215"/>
      <c r="W167" s="215"/>
      <c r="X167" s="215"/>
      <c r="Y167" s="215"/>
      <c r="Z167" s="215"/>
      <c r="AA167" s="225"/>
      <c r="AB167" s="215"/>
      <c r="AC167" s="215"/>
    </row>
    <row r="168" spans="4:29">
      <c r="D168" s="212"/>
      <c r="E168" s="212"/>
      <c r="F168" s="212"/>
      <c r="G168" s="212"/>
      <c r="H168" s="212"/>
      <c r="I168" s="212"/>
      <c r="J168" s="212"/>
      <c r="K168" s="212"/>
      <c r="L168" s="212"/>
      <c r="M168" s="215"/>
      <c r="N168" s="215"/>
      <c r="O168" s="215"/>
      <c r="P168" s="215"/>
      <c r="Q168" s="215"/>
      <c r="R168" s="215"/>
      <c r="S168" s="215"/>
      <c r="T168" s="215"/>
      <c r="U168" s="215"/>
      <c r="V168" s="215"/>
      <c r="W168" s="215"/>
      <c r="X168" s="215"/>
      <c r="Y168" s="215"/>
      <c r="Z168" s="215"/>
      <c r="AA168" s="225"/>
      <c r="AB168" s="215"/>
      <c r="AC168" s="215"/>
    </row>
    <row r="169" spans="4:29">
      <c r="D169" s="212"/>
      <c r="E169" s="212"/>
      <c r="F169" s="212"/>
      <c r="G169" s="212"/>
      <c r="H169" s="212"/>
      <c r="I169" s="212"/>
      <c r="J169" s="212"/>
      <c r="K169" s="212"/>
      <c r="L169" s="212"/>
      <c r="M169" s="215"/>
      <c r="N169" s="215"/>
      <c r="O169" s="215"/>
      <c r="P169" s="215"/>
      <c r="Q169" s="215"/>
      <c r="R169" s="215"/>
      <c r="S169" s="215"/>
      <c r="T169" s="215"/>
      <c r="U169" s="215"/>
      <c r="V169" s="215"/>
      <c r="W169" s="215"/>
      <c r="X169" s="215"/>
      <c r="Y169" s="215"/>
      <c r="Z169" s="215"/>
      <c r="AA169" s="225"/>
      <c r="AB169" s="215"/>
      <c r="AC169" s="215"/>
    </row>
    <row r="170" spans="4:29">
      <c r="D170" s="212"/>
      <c r="E170" s="212"/>
      <c r="F170" s="212"/>
      <c r="G170" s="212"/>
      <c r="H170" s="212"/>
      <c r="I170" s="212"/>
      <c r="J170" s="212"/>
      <c r="K170" s="212"/>
      <c r="L170" s="212"/>
      <c r="M170" s="215"/>
      <c r="N170" s="215"/>
      <c r="O170" s="215"/>
      <c r="P170" s="215"/>
      <c r="Q170" s="215"/>
      <c r="R170" s="215"/>
      <c r="S170" s="215"/>
      <c r="T170" s="215"/>
      <c r="U170" s="215"/>
      <c r="V170" s="215"/>
      <c r="W170" s="215"/>
      <c r="X170" s="215"/>
      <c r="Y170" s="215"/>
      <c r="Z170" s="215"/>
      <c r="AA170" s="225"/>
      <c r="AB170" s="215"/>
      <c r="AC170" s="215"/>
    </row>
    <row r="171" spans="4:29">
      <c r="D171" s="212"/>
      <c r="E171" s="212"/>
      <c r="F171" s="212"/>
      <c r="G171" s="212"/>
      <c r="H171" s="212"/>
      <c r="I171" s="212"/>
      <c r="J171" s="212"/>
      <c r="K171" s="212"/>
      <c r="L171" s="212"/>
      <c r="M171" s="215"/>
      <c r="N171" s="215"/>
      <c r="O171" s="215"/>
      <c r="P171" s="215"/>
      <c r="Q171" s="215"/>
      <c r="R171" s="215"/>
      <c r="S171" s="215"/>
      <c r="T171" s="215"/>
      <c r="U171" s="215"/>
      <c r="V171" s="215"/>
      <c r="W171" s="215"/>
      <c r="X171" s="215"/>
      <c r="Y171" s="215"/>
      <c r="Z171" s="215"/>
      <c r="AA171" s="225"/>
      <c r="AB171" s="215"/>
      <c r="AC171" s="215"/>
    </row>
    <row r="172" spans="4:29">
      <c r="D172" s="212"/>
      <c r="E172" s="212"/>
      <c r="F172" s="212"/>
      <c r="G172" s="212"/>
      <c r="H172" s="212"/>
      <c r="I172" s="212"/>
      <c r="J172" s="212"/>
      <c r="K172" s="212"/>
      <c r="L172" s="212"/>
      <c r="M172" s="215"/>
      <c r="N172" s="215"/>
      <c r="O172" s="215"/>
      <c r="P172" s="215"/>
      <c r="Q172" s="215"/>
      <c r="R172" s="215"/>
      <c r="S172" s="215"/>
      <c r="T172" s="215"/>
      <c r="U172" s="215"/>
      <c r="V172" s="215"/>
      <c r="W172" s="215"/>
      <c r="X172" s="215"/>
      <c r="Y172" s="215"/>
      <c r="Z172" s="215"/>
      <c r="AA172" s="225"/>
      <c r="AB172" s="215"/>
      <c r="AC172" s="215"/>
    </row>
    <row r="173" spans="4:29">
      <c r="D173" s="212"/>
      <c r="E173" s="212"/>
      <c r="F173" s="212"/>
      <c r="G173" s="212"/>
      <c r="H173" s="212"/>
      <c r="I173" s="212"/>
      <c r="J173" s="212"/>
      <c r="K173" s="212"/>
      <c r="L173" s="212"/>
      <c r="M173" s="215"/>
      <c r="N173" s="215"/>
      <c r="O173" s="215"/>
      <c r="P173" s="215"/>
      <c r="Q173" s="215"/>
      <c r="R173" s="215"/>
      <c r="S173" s="215"/>
      <c r="T173" s="215"/>
      <c r="U173" s="215"/>
      <c r="V173" s="215"/>
      <c r="W173" s="215"/>
      <c r="X173" s="215"/>
      <c r="Y173" s="215"/>
      <c r="Z173" s="215"/>
      <c r="AA173" s="225"/>
      <c r="AB173" s="215"/>
      <c r="AC173" s="215"/>
    </row>
    <row r="174" spans="4:29">
      <c r="D174" s="212"/>
      <c r="E174" s="212"/>
      <c r="F174" s="212"/>
      <c r="G174" s="212"/>
      <c r="H174" s="212"/>
      <c r="I174" s="212"/>
      <c r="J174" s="212"/>
      <c r="K174" s="212"/>
      <c r="L174" s="212"/>
      <c r="M174" s="215"/>
      <c r="N174" s="215"/>
      <c r="O174" s="215"/>
      <c r="P174" s="215"/>
      <c r="Q174" s="215"/>
      <c r="R174" s="215"/>
      <c r="S174" s="215"/>
      <c r="T174" s="215"/>
      <c r="U174" s="215"/>
      <c r="V174" s="215"/>
      <c r="W174" s="215"/>
      <c r="X174" s="215"/>
      <c r="Y174" s="215"/>
      <c r="Z174" s="215"/>
      <c r="AA174" s="225"/>
      <c r="AB174" s="215"/>
      <c r="AC174" s="215"/>
    </row>
    <row r="175" spans="4:29">
      <c r="D175" s="212"/>
      <c r="E175" s="212"/>
      <c r="F175" s="212"/>
      <c r="G175" s="212"/>
      <c r="H175" s="212"/>
      <c r="I175" s="212"/>
      <c r="J175" s="212"/>
      <c r="K175" s="212"/>
      <c r="L175" s="212"/>
      <c r="M175" s="215"/>
      <c r="N175" s="215"/>
      <c r="O175" s="215"/>
      <c r="P175" s="215"/>
      <c r="Q175" s="215"/>
      <c r="R175" s="215"/>
      <c r="S175" s="215"/>
      <c r="T175" s="215"/>
      <c r="U175" s="215"/>
      <c r="V175" s="215"/>
      <c r="W175" s="215"/>
      <c r="X175" s="215"/>
      <c r="Y175" s="215"/>
      <c r="Z175" s="215"/>
      <c r="AA175" s="225"/>
      <c r="AB175" s="215"/>
      <c r="AC175" s="215"/>
    </row>
    <row r="176" spans="4:29">
      <c r="D176" s="212"/>
      <c r="E176" s="212"/>
      <c r="F176" s="212"/>
      <c r="G176" s="212"/>
      <c r="H176" s="212"/>
      <c r="I176" s="212"/>
      <c r="J176" s="212"/>
      <c r="K176" s="212"/>
      <c r="L176" s="212"/>
      <c r="M176" s="215"/>
      <c r="N176" s="215"/>
      <c r="O176" s="215"/>
      <c r="P176" s="215"/>
      <c r="Q176" s="215"/>
      <c r="R176" s="215"/>
      <c r="S176" s="215"/>
      <c r="T176" s="215"/>
      <c r="U176" s="215"/>
      <c r="V176" s="215"/>
      <c r="W176" s="215"/>
      <c r="X176" s="215"/>
      <c r="Y176" s="215"/>
      <c r="Z176" s="215"/>
      <c r="AA176" s="225"/>
      <c r="AB176" s="215"/>
      <c r="AC176" s="215"/>
    </row>
    <row r="177" spans="4:29">
      <c r="D177" s="212"/>
      <c r="E177" s="212"/>
      <c r="F177" s="212"/>
      <c r="G177" s="212"/>
      <c r="H177" s="212"/>
      <c r="I177" s="212"/>
      <c r="J177" s="212"/>
      <c r="K177" s="212"/>
      <c r="L177" s="212"/>
      <c r="M177" s="215"/>
      <c r="N177" s="215"/>
      <c r="O177" s="215"/>
      <c r="P177" s="215"/>
      <c r="Q177" s="215"/>
      <c r="R177" s="215"/>
      <c r="S177" s="215"/>
      <c r="T177" s="215"/>
      <c r="U177" s="215"/>
      <c r="V177" s="215"/>
      <c r="W177" s="215"/>
      <c r="X177" s="215"/>
      <c r="Y177" s="215"/>
      <c r="Z177" s="215"/>
      <c r="AA177" s="225"/>
      <c r="AB177" s="215"/>
      <c r="AC177" s="215"/>
    </row>
    <row r="178" spans="4:29">
      <c r="D178" s="212"/>
      <c r="E178" s="212"/>
      <c r="F178" s="212"/>
      <c r="G178" s="212"/>
      <c r="H178" s="212"/>
      <c r="I178" s="212"/>
      <c r="J178" s="212"/>
      <c r="K178" s="212"/>
      <c r="L178" s="212"/>
      <c r="M178" s="215"/>
      <c r="N178" s="215"/>
      <c r="O178" s="215"/>
      <c r="P178" s="215"/>
      <c r="Q178" s="215"/>
      <c r="R178" s="215"/>
      <c r="S178" s="215"/>
      <c r="T178" s="215"/>
      <c r="U178" s="215"/>
      <c r="V178" s="215"/>
      <c r="W178" s="215"/>
      <c r="X178" s="215"/>
      <c r="Y178" s="215"/>
      <c r="Z178" s="215"/>
      <c r="AA178" s="225"/>
      <c r="AB178" s="215"/>
      <c r="AC178" s="215"/>
    </row>
    <row r="179" spans="4:29">
      <c r="D179" s="212"/>
      <c r="E179" s="212"/>
      <c r="F179" s="212"/>
      <c r="G179" s="212"/>
      <c r="H179" s="212"/>
      <c r="I179" s="212"/>
      <c r="J179" s="212"/>
      <c r="K179" s="212"/>
      <c r="L179" s="212"/>
      <c r="M179" s="215"/>
      <c r="N179" s="215"/>
      <c r="O179" s="215"/>
      <c r="P179" s="215"/>
      <c r="Q179" s="215"/>
      <c r="R179" s="215"/>
      <c r="S179" s="215"/>
      <c r="T179" s="215"/>
      <c r="U179" s="215"/>
      <c r="V179" s="215"/>
      <c r="W179" s="215"/>
      <c r="X179" s="215"/>
      <c r="Y179" s="215"/>
      <c r="Z179" s="215"/>
      <c r="AA179" s="225"/>
      <c r="AB179" s="215"/>
      <c r="AC179" s="215"/>
    </row>
    <row r="180" spans="4:29">
      <c r="D180" s="212"/>
      <c r="E180" s="212"/>
      <c r="F180" s="212"/>
      <c r="G180" s="212"/>
      <c r="H180" s="212"/>
      <c r="I180" s="212"/>
      <c r="J180" s="212"/>
      <c r="K180" s="212"/>
      <c r="L180" s="212"/>
      <c r="M180" s="215"/>
      <c r="N180" s="215"/>
      <c r="O180" s="215"/>
      <c r="P180" s="215"/>
      <c r="Q180" s="215"/>
      <c r="R180" s="215"/>
      <c r="S180" s="215"/>
      <c r="T180" s="215"/>
      <c r="U180" s="215"/>
      <c r="V180" s="215"/>
      <c r="W180" s="215"/>
      <c r="X180" s="215"/>
      <c r="Y180" s="215"/>
      <c r="Z180" s="215"/>
      <c r="AA180" s="225"/>
      <c r="AB180" s="215"/>
      <c r="AC180" s="215"/>
    </row>
    <row r="181" spans="4:29">
      <c r="D181" s="212"/>
      <c r="E181" s="212"/>
      <c r="F181" s="212"/>
      <c r="G181" s="212"/>
      <c r="H181" s="212"/>
      <c r="I181" s="212"/>
      <c r="J181" s="212"/>
      <c r="K181" s="212"/>
      <c r="L181" s="212"/>
      <c r="M181" s="215"/>
      <c r="N181" s="215"/>
      <c r="O181" s="215"/>
      <c r="P181" s="215"/>
      <c r="Q181" s="215"/>
      <c r="R181" s="215"/>
      <c r="S181" s="215"/>
      <c r="T181" s="215"/>
      <c r="U181" s="215"/>
      <c r="V181" s="215"/>
      <c r="W181" s="215"/>
      <c r="X181" s="215"/>
      <c r="Y181" s="215"/>
      <c r="Z181" s="215"/>
      <c r="AA181" s="225"/>
      <c r="AB181" s="215"/>
      <c r="AC181" s="215"/>
    </row>
    <row r="182" spans="4:29">
      <c r="D182" s="212"/>
      <c r="E182" s="212"/>
      <c r="F182" s="212"/>
      <c r="G182" s="212"/>
      <c r="H182" s="212"/>
      <c r="I182" s="212"/>
      <c r="J182" s="212"/>
      <c r="K182" s="212"/>
      <c r="L182" s="212"/>
      <c r="M182" s="215"/>
      <c r="N182" s="215"/>
      <c r="O182" s="215"/>
      <c r="P182" s="215"/>
      <c r="Q182" s="215"/>
      <c r="R182" s="215"/>
      <c r="S182" s="215"/>
      <c r="T182" s="215"/>
      <c r="U182" s="215"/>
      <c r="V182" s="215"/>
      <c r="W182" s="215"/>
      <c r="X182" s="215"/>
      <c r="Y182" s="215"/>
      <c r="Z182" s="215"/>
      <c r="AA182" s="225"/>
      <c r="AB182" s="215"/>
      <c r="AC182" s="215"/>
    </row>
    <row r="183" spans="4:29">
      <c r="D183" s="212"/>
      <c r="E183" s="212"/>
      <c r="F183" s="212"/>
      <c r="G183" s="212"/>
      <c r="H183" s="212"/>
      <c r="I183" s="212"/>
      <c r="J183" s="212"/>
      <c r="K183" s="212"/>
      <c r="L183" s="212"/>
      <c r="M183" s="215"/>
      <c r="N183" s="215"/>
      <c r="O183" s="215"/>
      <c r="P183" s="215"/>
      <c r="Q183" s="215"/>
      <c r="R183" s="215"/>
      <c r="S183" s="215"/>
      <c r="T183" s="215"/>
      <c r="U183" s="215"/>
      <c r="V183" s="215"/>
      <c r="W183" s="215"/>
      <c r="X183" s="215"/>
      <c r="Y183" s="215"/>
      <c r="Z183" s="215"/>
      <c r="AA183" s="225"/>
      <c r="AB183" s="215"/>
      <c r="AC183" s="215"/>
    </row>
    <row r="184" spans="4:29">
      <c r="D184" s="212"/>
      <c r="E184" s="212"/>
      <c r="F184" s="212"/>
      <c r="G184" s="212"/>
      <c r="H184" s="212"/>
      <c r="I184" s="212"/>
      <c r="J184" s="212"/>
      <c r="K184" s="212"/>
      <c r="L184" s="212"/>
      <c r="M184" s="215"/>
      <c r="N184" s="215"/>
      <c r="O184" s="215"/>
      <c r="P184" s="215"/>
      <c r="Q184" s="215"/>
      <c r="R184" s="215"/>
      <c r="S184" s="215"/>
      <c r="T184" s="215"/>
      <c r="U184" s="215"/>
      <c r="V184" s="215"/>
      <c r="W184" s="215"/>
      <c r="X184" s="215"/>
      <c r="Y184" s="215"/>
      <c r="Z184" s="215"/>
      <c r="AA184" s="225"/>
      <c r="AB184" s="215"/>
      <c r="AC184" s="215"/>
    </row>
    <row r="185" spans="4:29">
      <c r="D185" s="212"/>
      <c r="E185" s="212"/>
      <c r="F185" s="212"/>
      <c r="G185" s="212"/>
      <c r="H185" s="212"/>
      <c r="I185" s="212"/>
      <c r="J185" s="212"/>
      <c r="K185" s="212"/>
      <c r="L185" s="212"/>
      <c r="M185" s="215"/>
      <c r="N185" s="215"/>
      <c r="O185" s="215"/>
      <c r="P185" s="215"/>
      <c r="Q185" s="215"/>
      <c r="R185" s="215"/>
      <c r="S185" s="215"/>
      <c r="T185" s="215"/>
      <c r="U185" s="215"/>
      <c r="V185" s="215"/>
      <c r="W185" s="215"/>
      <c r="X185" s="215"/>
      <c r="Y185" s="215"/>
      <c r="Z185" s="215"/>
      <c r="AA185" s="225"/>
      <c r="AB185" s="215"/>
      <c r="AC185" s="215"/>
    </row>
    <row r="186" spans="4:29">
      <c r="D186" s="212"/>
      <c r="E186" s="212"/>
      <c r="F186" s="212"/>
      <c r="G186" s="212"/>
      <c r="H186" s="212"/>
      <c r="I186" s="212"/>
      <c r="J186" s="212"/>
      <c r="K186" s="212"/>
      <c r="L186" s="212"/>
      <c r="M186" s="215"/>
      <c r="N186" s="215"/>
      <c r="O186" s="215"/>
      <c r="P186" s="215"/>
      <c r="Q186" s="215"/>
      <c r="R186" s="215"/>
      <c r="S186" s="215"/>
      <c r="T186" s="215"/>
      <c r="U186" s="215"/>
      <c r="V186" s="215"/>
      <c r="W186" s="215"/>
      <c r="X186" s="215"/>
      <c r="Y186" s="215"/>
      <c r="Z186" s="215"/>
      <c r="AA186" s="225"/>
      <c r="AB186" s="215"/>
      <c r="AC186" s="215"/>
    </row>
    <row r="187" spans="4:29">
      <c r="D187" s="212"/>
      <c r="E187" s="212"/>
      <c r="F187" s="212"/>
      <c r="G187" s="212"/>
      <c r="H187" s="212"/>
      <c r="I187" s="212"/>
      <c r="J187" s="212"/>
      <c r="K187" s="212"/>
      <c r="L187" s="212"/>
      <c r="M187" s="215"/>
      <c r="N187" s="215"/>
      <c r="O187" s="215"/>
      <c r="P187" s="215"/>
      <c r="Q187" s="215"/>
      <c r="R187" s="215"/>
      <c r="S187" s="215"/>
      <c r="T187" s="215"/>
      <c r="U187" s="215"/>
      <c r="V187" s="215"/>
      <c r="W187" s="215"/>
      <c r="X187" s="215"/>
      <c r="Y187" s="215"/>
      <c r="Z187" s="215"/>
      <c r="AA187" s="225"/>
      <c r="AB187" s="215"/>
      <c r="AC187" s="215"/>
    </row>
    <row r="188" spans="4:29">
      <c r="D188" s="212"/>
      <c r="E188" s="212"/>
      <c r="F188" s="212"/>
      <c r="G188" s="212"/>
      <c r="H188" s="212"/>
      <c r="I188" s="212"/>
      <c r="J188" s="212"/>
      <c r="K188" s="212"/>
      <c r="L188" s="212"/>
      <c r="M188" s="215"/>
      <c r="N188" s="215"/>
      <c r="O188" s="215"/>
      <c r="P188" s="215"/>
      <c r="Q188" s="215"/>
      <c r="R188" s="215"/>
      <c r="S188" s="215"/>
      <c r="T188" s="215"/>
      <c r="U188" s="215"/>
      <c r="V188" s="215"/>
      <c r="W188" s="215"/>
      <c r="X188" s="215"/>
      <c r="Y188" s="215"/>
      <c r="Z188" s="215"/>
      <c r="AA188" s="225"/>
      <c r="AB188" s="215"/>
      <c r="AC188" s="215"/>
    </row>
    <row r="189" spans="4:29">
      <c r="D189" s="212"/>
      <c r="E189" s="212"/>
      <c r="F189" s="212"/>
      <c r="G189" s="212"/>
      <c r="H189" s="212"/>
      <c r="I189" s="212"/>
      <c r="J189" s="212"/>
      <c r="K189" s="212"/>
      <c r="L189" s="212"/>
      <c r="M189" s="215"/>
      <c r="N189" s="215"/>
      <c r="O189" s="215"/>
      <c r="P189" s="215"/>
      <c r="Q189" s="215"/>
      <c r="R189" s="215"/>
      <c r="S189" s="215"/>
      <c r="T189" s="215"/>
      <c r="U189" s="215"/>
      <c r="V189" s="215"/>
      <c r="W189" s="215"/>
      <c r="X189" s="215"/>
      <c r="Y189" s="215"/>
      <c r="Z189" s="215"/>
      <c r="AA189" s="225"/>
      <c r="AB189" s="215"/>
      <c r="AC189" s="215"/>
    </row>
    <row r="190" spans="4:29">
      <c r="D190" s="212"/>
      <c r="E190" s="212"/>
      <c r="F190" s="212"/>
      <c r="G190" s="212"/>
      <c r="H190" s="212"/>
      <c r="I190" s="212"/>
      <c r="J190" s="212"/>
      <c r="K190" s="212"/>
      <c r="L190" s="212"/>
      <c r="M190" s="215"/>
      <c r="N190" s="215"/>
      <c r="O190" s="215"/>
      <c r="P190" s="215"/>
      <c r="Q190" s="215"/>
      <c r="R190" s="215"/>
      <c r="S190" s="215"/>
      <c r="T190" s="215"/>
      <c r="U190" s="215"/>
      <c r="V190" s="215"/>
      <c r="W190" s="215"/>
      <c r="X190" s="215"/>
      <c r="Y190" s="215"/>
      <c r="Z190" s="215"/>
      <c r="AA190" s="225"/>
      <c r="AB190" s="215"/>
      <c r="AC190" s="215"/>
    </row>
    <row r="191" spans="4:29">
      <c r="D191" s="212"/>
      <c r="E191" s="212"/>
      <c r="F191" s="212"/>
      <c r="G191" s="212"/>
      <c r="H191" s="212"/>
      <c r="I191" s="212"/>
      <c r="J191" s="212"/>
      <c r="K191" s="212"/>
      <c r="L191" s="212"/>
      <c r="M191" s="215"/>
      <c r="N191" s="215"/>
      <c r="O191" s="215"/>
      <c r="P191" s="215"/>
      <c r="Q191" s="215"/>
      <c r="R191" s="215"/>
      <c r="S191" s="215"/>
      <c r="T191" s="215"/>
      <c r="U191" s="215"/>
      <c r="V191" s="215"/>
      <c r="W191" s="215"/>
      <c r="X191" s="215"/>
      <c r="Y191" s="215"/>
      <c r="Z191" s="215"/>
      <c r="AA191" s="225"/>
      <c r="AB191" s="215"/>
      <c r="AC191" s="215"/>
    </row>
    <row r="192" spans="4:29">
      <c r="D192" s="212"/>
      <c r="E192" s="212"/>
      <c r="F192" s="212"/>
      <c r="G192" s="212"/>
      <c r="H192" s="212"/>
      <c r="I192" s="212"/>
      <c r="J192" s="212"/>
      <c r="K192" s="212"/>
      <c r="L192" s="212"/>
      <c r="M192" s="215"/>
      <c r="N192" s="215"/>
      <c r="O192" s="215"/>
      <c r="P192" s="215"/>
      <c r="Q192" s="215"/>
      <c r="R192" s="215"/>
      <c r="S192" s="215"/>
      <c r="T192" s="215"/>
      <c r="U192" s="215"/>
      <c r="V192" s="215"/>
      <c r="W192" s="215"/>
      <c r="X192" s="215"/>
      <c r="Y192" s="215"/>
      <c r="Z192" s="215"/>
      <c r="AA192" s="225"/>
      <c r="AB192" s="215"/>
      <c r="AC192" s="215"/>
    </row>
    <row r="193" spans="4:29">
      <c r="D193" s="212"/>
      <c r="E193" s="212"/>
      <c r="F193" s="212"/>
      <c r="G193" s="212"/>
      <c r="H193" s="212"/>
      <c r="I193" s="212"/>
      <c r="J193" s="212"/>
      <c r="K193" s="212"/>
      <c r="L193" s="212"/>
      <c r="M193" s="215"/>
      <c r="N193" s="215"/>
      <c r="O193" s="215"/>
      <c r="P193" s="215"/>
      <c r="Q193" s="215"/>
      <c r="R193" s="215"/>
      <c r="S193" s="215"/>
      <c r="T193" s="215"/>
      <c r="U193" s="215"/>
      <c r="V193" s="215"/>
      <c r="W193" s="215"/>
      <c r="X193" s="215"/>
      <c r="Y193" s="215"/>
      <c r="Z193" s="215"/>
      <c r="AA193" s="225"/>
      <c r="AB193" s="215"/>
      <c r="AC193" s="215"/>
    </row>
    <row r="194" spans="4:29">
      <c r="D194" s="212"/>
      <c r="E194" s="212"/>
      <c r="F194" s="212"/>
      <c r="G194" s="212"/>
      <c r="H194" s="212"/>
      <c r="I194" s="212"/>
      <c r="J194" s="212"/>
      <c r="K194" s="212"/>
      <c r="L194" s="212"/>
      <c r="M194" s="215"/>
      <c r="N194" s="215"/>
      <c r="O194" s="215"/>
      <c r="P194" s="215"/>
      <c r="Q194" s="215"/>
      <c r="R194" s="215"/>
      <c r="S194" s="215"/>
      <c r="T194" s="215"/>
      <c r="U194" s="215"/>
      <c r="V194" s="215"/>
      <c r="W194" s="215"/>
      <c r="X194" s="215"/>
      <c r="Y194" s="215"/>
      <c r="Z194" s="215"/>
      <c r="AA194" s="225"/>
      <c r="AB194" s="215"/>
      <c r="AC194" s="215"/>
    </row>
    <row r="195" spans="4:29">
      <c r="D195" s="212"/>
      <c r="E195" s="212"/>
      <c r="F195" s="212"/>
      <c r="G195" s="212"/>
      <c r="H195" s="212"/>
      <c r="I195" s="212"/>
      <c r="J195" s="212"/>
      <c r="K195" s="212"/>
      <c r="L195" s="212"/>
      <c r="M195" s="215"/>
      <c r="N195" s="215"/>
      <c r="O195" s="215"/>
      <c r="P195" s="215"/>
      <c r="Q195" s="215"/>
      <c r="R195" s="215"/>
      <c r="S195" s="215"/>
      <c r="T195" s="215"/>
      <c r="U195" s="215"/>
      <c r="V195" s="215"/>
      <c r="W195" s="215"/>
      <c r="X195" s="215"/>
      <c r="Y195" s="215"/>
      <c r="Z195" s="215"/>
      <c r="AA195" s="225"/>
      <c r="AB195" s="215"/>
      <c r="AC195" s="215"/>
    </row>
    <row r="196" spans="4:29">
      <c r="D196" s="212"/>
      <c r="E196" s="212"/>
      <c r="F196" s="212"/>
      <c r="G196" s="212"/>
      <c r="H196" s="212"/>
      <c r="I196" s="212"/>
      <c r="J196" s="212"/>
      <c r="K196" s="212"/>
      <c r="L196" s="212"/>
      <c r="M196" s="215"/>
      <c r="N196" s="215"/>
      <c r="O196" s="215"/>
      <c r="P196" s="215"/>
      <c r="Q196" s="215"/>
      <c r="R196" s="215"/>
      <c r="S196" s="215"/>
      <c r="T196" s="215"/>
      <c r="U196" s="215"/>
      <c r="V196" s="215"/>
      <c r="W196" s="215"/>
      <c r="X196" s="215"/>
      <c r="Y196" s="215"/>
      <c r="Z196" s="215"/>
      <c r="AA196" s="225"/>
      <c r="AB196" s="215"/>
      <c r="AC196" s="215"/>
    </row>
    <row r="197" spans="4:29">
      <c r="D197" s="212"/>
      <c r="E197" s="212"/>
      <c r="F197" s="212"/>
      <c r="G197" s="212"/>
      <c r="H197" s="212"/>
      <c r="I197" s="212"/>
      <c r="J197" s="212"/>
      <c r="K197" s="212"/>
      <c r="L197" s="212"/>
      <c r="M197" s="215"/>
      <c r="N197" s="215"/>
      <c r="O197" s="215"/>
      <c r="P197" s="215"/>
      <c r="Q197" s="215"/>
      <c r="R197" s="215"/>
      <c r="S197" s="215"/>
      <c r="T197" s="215"/>
      <c r="U197" s="215"/>
      <c r="V197" s="215"/>
      <c r="W197" s="215"/>
      <c r="X197" s="215"/>
      <c r="Y197" s="215"/>
      <c r="Z197" s="215"/>
      <c r="AA197" s="225"/>
      <c r="AB197" s="215"/>
      <c r="AC197" s="215"/>
    </row>
    <row r="198" spans="4:29">
      <c r="D198" s="212"/>
      <c r="E198" s="212"/>
      <c r="F198" s="212"/>
      <c r="G198" s="212"/>
      <c r="H198" s="212"/>
      <c r="I198" s="212"/>
      <c r="J198" s="212"/>
      <c r="K198" s="212"/>
      <c r="L198" s="212"/>
      <c r="M198" s="215"/>
      <c r="N198" s="215"/>
      <c r="O198" s="215"/>
      <c r="P198" s="215"/>
      <c r="Q198" s="215"/>
      <c r="R198" s="215"/>
      <c r="S198" s="215"/>
      <c r="T198" s="215"/>
      <c r="U198" s="215"/>
      <c r="V198" s="215"/>
      <c r="W198" s="215"/>
      <c r="X198" s="215"/>
      <c r="Y198" s="215"/>
      <c r="Z198" s="215"/>
      <c r="AA198" s="225"/>
      <c r="AB198" s="215"/>
      <c r="AC198" s="215"/>
    </row>
    <row r="199" spans="4:29">
      <c r="D199" s="212"/>
      <c r="E199" s="212"/>
      <c r="F199" s="212"/>
      <c r="G199" s="212"/>
      <c r="H199" s="212"/>
      <c r="I199" s="212"/>
      <c r="J199" s="212"/>
      <c r="K199" s="212"/>
      <c r="L199" s="212"/>
      <c r="M199" s="215"/>
      <c r="N199" s="215"/>
      <c r="O199" s="215"/>
      <c r="P199" s="215"/>
      <c r="Q199" s="215"/>
      <c r="R199" s="215"/>
      <c r="S199" s="215"/>
      <c r="T199" s="215"/>
      <c r="U199" s="215"/>
      <c r="V199" s="215"/>
      <c r="W199" s="215"/>
      <c r="X199" s="215"/>
      <c r="Y199" s="215"/>
      <c r="Z199" s="215"/>
      <c r="AA199" s="225"/>
      <c r="AB199" s="215"/>
      <c r="AC199" s="215"/>
    </row>
    <row r="200" spans="4:29">
      <c r="D200" s="212"/>
      <c r="E200" s="212"/>
      <c r="F200" s="212"/>
      <c r="G200" s="212"/>
      <c r="H200" s="212"/>
      <c r="I200" s="212"/>
      <c r="J200" s="212"/>
      <c r="K200" s="212"/>
      <c r="L200" s="212"/>
      <c r="M200" s="215"/>
      <c r="N200" s="215"/>
      <c r="O200" s="215"/>
      <c r="P200" s="215"/>
      <c r="Q200" s="215"/>
      <c r="R200" s="215"/>
      <c r="S200" s="215"/>
      <c r="T200" s="215"/>
      <c r="U200" s="215"/>
      <c r="V200" s="215"/>
      <c r="W200" s="215"/>
      <c r="X200" s="215"/>
      <c r="Y200" s="215"/>
      <c r="Z200" s="215"/>
      <c r="AA200" s="225"/>
      <c r="AB200" s="215"/>
      <c r="AC200" s="215"/>
    </row>
    <row r="201" spans="4:29">
      <c r="D201" s="212"/>
      <c r="E201" s="212"/>
      <c r="F201" s="212"/>
      <c r="G201" s="212"/>
      <c r="H201" s="212"/>
      <c r="I201" s="212"/>
      <c r="J201" s="212"/>
      <c r="K201" s="212"/>
      <c r="L201" s="212"/>
      <c r="M201" s="215"/>
      <c r="N201" s="215"/>
      <c r="O201" s="215"/>
      <c r="P201" s="215"/>
      <c r="Q201" s="215"/>
      <c r="R201" s="215"/>
      <c r="S201" s="215"/>
      <c r="T201" s="215"/>
      <c r="U201" s="215"/>
      <c r="V201" s="215"/>
      <c r="W201" s="215"/>
      <c r="X201" s="215"/>
      <c r="Y201" s="215"/>
      <c r="Z201" s="215"/>
      <c r="AA201" s="225"/>
      <c r="AB201" s="215"/>
      <c r="AC201" s="215"/>
    </row>
    <row r="202" spans="4:29">
      <c r="D202" s="212"/>
      <c r="E202" s="212"/>
      <c r="F202" s="212"/>
      <c r="G202" s="212"/>
      <c r="H202" s="212"/>
      <c r="I202" s="212"/>
      <c r="J202" s="212"/>
      <c r="K202" s="212"/>
      <c r="L202" s="212"/>
      <c r="M202" s="215"/>
      <c r="N202" s="215"/>
      <c r="O202" s="215"/>
      <c r="P202" s="215"/>
      <c r="Q202" s="215"/>
      <c r="R202" s="215"/>
      <c r="S202" s="215"/>
      <c r="T202" s="215"/>
      <c r="U202" s="215"/>
      <c r="V202" s="215"/>
      <c r="W202" s="215"/>
      <c r="X202" s="215"/>
      <c r="Y202" s="215"/>
      <c r="Z202" s="215"/>
      <c r="AA202" s="225"/>
      <c r="AB202" s="215"/>
      <c r="AC202" s="215"/>
    </row>
    <row r="203" spans="4:29">
      <c r="D203" s="212"/>
      <c r="E203" s="212"/>
      <c r="F203" s="212"/>
      <c r="G203" s="212"/>
      <c r="H203" s="212"/>
      <c r="I203" s="212"/>
      <c r="J203" s="212"/>
      <c r="K203" s="212"/>
      <c r="L203" s="212"/>
      <c r="M203" s="215"/>
      <c r="N203" s="215"/>
      <c r="O203" s="215"/>
      <c r="P203" s="215"/>
      <c r="Q203" s="215"/>
      <c r="R203" s="215"/>
      <c r="S203" s="215"/>
      <c r="T203" s="215"/>
      <c r="U203" s="215"/>
      <c r="V203" s="215"/>
      <c r="W203" s="215"/>
      <c r="X203" s="215"/>
      <c r="Y203" s="215"/>
      <c r="Z203" s="215"/>
      <c r="AA203" s="225"/>
      <c r="AB203" s="215"/>
      <c r="AC203" s="215"/>
    </row>
    <row r="204" spans="4:29">
      <c r="D204" s="212"/>
      <c r="E204" s="212"/>
      <c r="F204" s="212"/>
      <c r="G204" s="212"/>
      <c r="H204" s="212"/>
      <c r="I204" s="212"/>
      <c r="J204" s="212"/>
      <c r="K204" s="212"/>
      <c r="L204" s="212"/>
      <c r="M204" s="215"/>
      <c r="N204" s="215"/>
      <c r="O204" s="215"/>
      <c r="P204" s="215"/>
      <c r="Q204" s="215"/>
      <c r="R204" s="215"/>
      <c r="S204" s="215"/>
      <c r="T204" s="215"/>
      <c r="U204" s="215"/>
      <c r="V204" s="215"/>
      <c r="W204" s="215"/>
      <c r="X204" s="215"/>
      <c r="Y204" s="215"/>
      <c r="Z204" s="215"/>
      <c r="AA204" s="225"/>
      <c r="AB204" s="215"/>
      <c r="AC204" s="215"/>
    </row>
    <row r="205" spans="4:29">
      <c r="D205" s="212"/>
      <c r="E205" s="212"/>
      <c r="F205" s="212"/>
      <c r="G205" s="212"/>
      <c r="H205" s="212"/>
      <c r="I205" s="212"/>
      <c r="J205" s="212"/>
      <c r="K205" s="212"/>
      <c r="L205" s="212"/>
      <c r="M205" s="215"/>
      <c r="N205" s="215"/>
      <c r="O205" s="215"/>
      <c r="P205" s="215"/>
      <c r="Q205" s="215"/>
      <c r="R205" s="215"/>
      <c r="S205" s="215"/>
      <c r="T205" s="215"/>
      <c r="U205" s="215"/>
      <c r="V205" s="215"/>
      <c r="W205" s="215"/>
      <c r="X205" s="215"/>
      <c r="Y205" s="215"/>
      <c r="Z205" s="215"/>
      <c r="AA205" s="225"/>
      <c r="AB205" s="215"/>
      <c r="AC205" s="215"/>
    </row>
    <row r="206" spans="4:29">
      <c r="D206" s="212"/>
      <c r="E206" s="212"/>
      <c r="F206" s="212"/>
      <c r="G206" s="212"/>
      <c r="H206" s="212"/>
      <c r="I206" s="212"/>
      <c r="J206" s="212"/>
      <c r="K206" s="212"/>
      <c r="L206" s="212"/>
      <c r="M206" s="215"/>
      <c r="N206" s="215"/>
      <c r="O206" s="215"/>
      <c r="P206" s="215"/>
      <c r="Q206" s="215"/>
      <c r="R206" s="215"/>
      <c r="S206" s="215"/>
      <c r="T206" s="215"/>
      <c r="U206" s="215"/>
      <c r="V206" s="215"/>
      <c r="W206" s="215"/>
      <c r="X206" s="215"/>
      <c r="Y206" s="215"/>
      <c r="Z206" s="215"/>
      <c r="AA206" s="225"/>
      <c r="AB206" s="215"/>
      <c r="AC206" s="215"/>
    </row>
    <row r="207" spans="4:29">
      <c r="D207" s="212"/>
      <c r="E207" s="212"/>
      <c r="F207" s="212"/>
      <c r="G207" s="212"/>
      <c r="H207" s="212"/>
      <c r="I207" s="212"/>
      <c r="J207" s="212"/>
      <c r="K207" s="212"/>
      <c r="L207" s="212"/>
      <c r="M207" s="215"/>
      <c r="N207" s="215"/>
      <c r="O207" s="215"/>
      <c r="P207" s="215"/>
      <c r="Q207" s="215"/>
      <c r="R207" s="215"/>
      <c r="S207" s="215"/>
      <c r="T207" s="215"/>
      <c r="U207" s="215"/>
      <c r="V207" s="215"/>
      <c r="W207" s="215"/>
      <c r="X207" s="215"/>
      <c r="Y207" s="215"/>
      <c r="Z207" s="215"/>
      <c r="AA207" s="225"/>
      <c r="AB207" s="215"/>
      <c r="AC207" s="215"/>
    </row>
    <row r="208" spans="4:29">
      <c r="D208" s="212"/>
      <c r="E208" s="212"/>
      <c r="F208" s="212"/>
      <c r="G208" s="212"/>
      <c r="H208" s="212"/>
      <c r="I208" s="212"/>
      <c r="J208" s="212"/>
      <c r="K208" s="212"/>
      <c r="L208" s="212"/>
      <c r="M208" s="215"/>
      <c r="N208" s="215"/>
      <c r="O208" s="215"/>
      <c r="P208" s="215"/>
      <c r="Q208" s="215"/>
      <c r="R208" s="215"/>
      <c r="S208" s="215"/>
      <c r="T208" s="215"/>
      <c r="U208" s="215"/>
      <c r="V208" s="215"/>
      <c r="W208" s="215"/>
      <c r="X208" s="215"/>
      <c r="Y208" s="215"/>
      <c r="Z208" s="215"/>
      <c r="AA208" s="225"/>
      <c r="AB208" s="215"/>
      <c r="AC208" s="215"/>
    </row>
    <row r="209" spans="4:29">
      <c r="D209" s="212"/>
      <c r="E209" s="212"/>
      <c r="F209" s="212"/>
      <c r="G209" s="212"/>
      <c r="H209" s="212"/>
      <c r="I209" s="212"/>
      <c r="J209" s="212"/>
      <c r="K209" s="212"/>
      <c r="L209" s="212"/>
      <c r="M209" s="215"/>
      <c r="N209" s="215"/>
      <c r="O209" s="215"/>
      <c r="P209" s="215"/>
      <c r="Q209" s="215"/>
      <c r="R209" s="215"/>
      <c r="S209" s="215"/>
      <c r="T209" s="215"/>
      <c r="U209" s="215"/>
      <c r="V209" s="215"/>
      <c r="W209" s="215"/>
      <c r="X209" s="215"/>
      <c r="Y209" s="215"/>
      <c r="Z209" s="215"/>
      <c r="AA209" s="225"/>
      <c r="AB209" s="215"/>
      <c r="AC209" s="215"/>
    </row>
    <row r="210" spans="4:29">
      <c r="D210" s="212"/>
      <c r="E210" s="212"/>
      <c r="F210" s="212"/>
      <c r="G210" s="212"/>
      <c r="H210" s="212"/>
      <c r="I210" s="212"/>
      <c r="J210" s="212"/>
      <c r="K210" s="212"/>
      <c r="L210" s="212"/>
      <c r="M210" s="215"/>
      <c r="N210" s="215"/>
      <c r="O210" s="215"/>
      <c r="P210" s="215"/>
      <c r="Q210" s="215"/>
      <c r="R210" s="215"/>
      <c r="S210" s="215"/>
      <c r="T210" s="215"/>
      <c r="U210" s="215"/>
      <c r="V210" s="215"/>
      <c r="W210" s="215"/>
      <c r="X210" s="215"/>
      <c r="Y210" s="215"/>
      <c r="Z210" s="215"/>
      <c r="AA210" s="225"/>
      <c r="AB210" s="215"/>
      <c r="AC210" s="215"/>
    </row>
    <row r="211" spans="4:29">
      <c r="D211" s="212"/>
      <c r="E211" s="212"/>
      <c r="F211" s="212"/>
      <c r="G211" s="212"/>
      <c r="H211" s="212"/>
      <c r="I211" s="212"/>
      <c r="J211" s="212"/>
      <c r="K211" s="212"/>
      <c r="L211" s="212"/>
      <c r="M211" s="215"/>
      <c r="N211" s="215"/>
      <c r="O211" s="215"/>
      <c r="P211" s="215"/>
      <c r="Q211" s="215"/>
      <c r="R211" s="215"/>
      <c r="S211" s="215"/>
      <c r="T211" s="215"/>
      <c r="U211" s="215"/>
      <c r="V211" s="215"/>
      <c r="W211" s="215"/>
      <c r="X211" s="215"/>
      <c r="Y211" s="215"/>
      <c r="Z211" s="215"/>
      <c r="AA211" s="225"/>
      <c r="AB211" s="215"/>
      <c r="AC211" s="215"/>
    </row>
    <row r="212" spans="4:29">
      <c r="D212" s="212"/>
      <c r="E212" s="212"/>
      <c r="F212" s="212"/>
      <c r="G212" s="212"/>
      <c r="H212" s="212"/>
      <c r="I212" s="212"/>
      <c r="J212" s="212"/>
      <c r="K212" s="212"/>
      <c r="L212" s="212"/>
      <c r="M212" s="215"/>
      <c r="N212" s="215"/>
      <c r="O212" s="215"/>
      <c r="P212" s="215"/>
      <c r="Q212" s="215"/>
      <c r="R212" s="215"/>
      <c r="S212" s="215"/>
      <c r="T212" s="215"/>
      <c r="U212" s="215"/>
      <c r="V212" s="215"/>
      <c r="W212" s="215"/>
      <c r="X212" s="215"/>
      <c r="Y212" s="215"/>
      <c r="Z212" s="215"/>
      <c r="AA212" s="225"/>
      <c r="AB212" s="215"/>
      <c r="AC212" s="215"/>
    </row>
    <row r="213" spans="4:29">
      <c r="D213" s="212"/>
      <c r="E213" s="212"/>
      <c r="F213" s="212"/>
      <c r="G213" s="212"/>
      <c r="H213" s="212"/>
      <c r="I213" s="212"/>
      <c r="J213" s="212"/>
      <c r="K213" s="212"/>
      <c r="L213" s="212"/>
      <c r="M213" s="215"/>
      <c r="N213" s="215"/>
      <c r="O213" s="215"/>
      <c r="P213" s="215"/>
      <c r="Q213" s="215"/>
      <c r="R213" s="215"/>
      <c r="S213" s="215"/>
      <c r="T213" s="215"/>
      <c r="U213" s="215"/>
      <c r="V213" s="215"/>
      <c r="W213" s="215"/>
      <c r="X213" s="215"/>
      <c r="Y213" s="215"/>
      <c r="Z213" s="215"/>
      <c r="AA213" s="225"/>
      <c r="AB213" s="215"/>
      <c r="AC213" s="215"/>
    </row>
    <row r="214" spans="4:29">
      <c r="D214" s="212"/>
      <c r="E214" s="212"/>
      <c r="F214" s="212"/>
      <c r="G214" s="212"/>
      <c r="H214" s="212"/>
      <c r="I214" s="212"/>
      <c r="J214" s="212"/>
      <c r="K214" s="212"/>
      <c r="L214" s="212"/>
      <c r="M214" s="215"/>
      <c r="N214" s="215"/>
      <c r="O214" s="215"/>
      <c r="P214" s="215"/>
      <c r="Q214" s="215"/>
      <c r="R214" s="215"/>
      <c r="S214" s="215"/>
      <c r="T214" s="215"/>
      <c r="U214" s="215"/>
      <c r="V214" s="215"/>
      <c r="W214" s="215"/>
      <c r="X214" s="215"/>
      <c r="Y214" s="215"/>
      <c r="Z214" s="215"/>
      <c r="AA214" s="225"/>
      <c r="AB214" s="215"/>
      <c r="AC214" s="215"/>
    </row>
    <row r="215" spans="4:29">
      <c r="D215" s="212"/>
      <c r="E215" s="212"/>
      <c r="F215" s="212"/>
      <c r="G215" s="212"/>
      <c r="H215" s="212"/>
      <c r="I215" s="212"/>
      <c r="J215" s="212"/>
      <c r="K215" s="212"/>
      <c r="L215" s="212"/>
      <c r="M215" s="215"/>
      <c r="N215" s="215"/>
      <c r="O215" s="215"/>
      <c r="P215" s="215"/>
      <c r="Q215" s="215"/>
      <c r="R215" s="215"/>
      <c r="S215" s="215"/>
      <c r="T215" s="215"/>
      <c r="U215" s="215"/>
      <c r="V215" s="215"/>
      <c r="W215" s="215"/>
      <c r="X215" s="215"/>
      <c r="Y215" s="215"/>
      <c r="Z215" s="215"/>
      <c r="AA215" s="225"/>
      <c r="AB215" s="215"/>
      <c r="AC215" s="215"/>
    </row>
    <row r="216" spans="4:29">
      <c r="D216" s="212"/>
      <c r="E216" s="212"/>
      <c r="F216" s="212"/>
      <c r="G216" s="212"/>
      <c r="H216" s="212"/>
      <c r="I216" s="212"/>
      <c r="J216" s="212"/>
      <c r="K216" s="212"/>
      <c r="L216" s="212"/>
      <c r="M216" s="215"/>
      <c r="N216" s="215"/>
      <c r="O216" s="215"/>
      <c r="P216" s="215"/>
      <c r="Q216" s="215"/>
      <c r="R216" s="215"/>
      <c r="S216" s="215"/>
      <c r="T216" s="215"/>
      <c r="U216" s="215"/>
      <c r="V216" s="215"/>
      <c r="W216" s="215"/>
      <c r="X216" s="215"/>
      <c r="Y216" s="215"/>
      <c r="Z216" s="215"/>
      <c r="AA216" s="225"/>
      <c r="AB216" s="215"/>
      <c r="AC216" s="215"/>
    </row>
    <row r="217" spans="4:29">
      <c r="D217" s="212"/>
      <c r="E217" s="212"/>
      <c r="F217" s="212"/>
      <c r="G217" s="212"/>
      <c r="H217" s="212"/>
      <c r="I217" s="212"/>
      <c r="J217" s="212"/>
      <c r="K217" s="212"/>
      <c r="L217" s="212"/>
      <c r="M217" s="215"/>
      <c r="N217" s="215"/>
      <c r="O217" s="215"/>
      <c r="P217" s="215"/>
      <c r="Q217" s="215"/>
      <c r="R217" s="215"/>
      <c r="S217" s="215"/>
      <c r="T217" s="215"/>
      <c r="U217" s="215"/>
      <c r="V217" s="215"/>
      <c r="W217" s="215"/>
      <c r="X217" s="215"/>
      <c r="Y217" s="215"/>
      <c r="Z217" s="215"/>
      <c r="AA217" s="225"/>
      <c r="AB217" s="215"/>
      <c r="AC217" s="215"/>
    </row>
    <row r="218" spans="4:29">
      <c r="D218" s="212"/>
      <c r="E218" s="212"/>
      <c r="F218" s="212"/>
      <c r="G218" s="212"/>
      <c r="H218" s="212"/>
      <c r="I218" s="212"/>
      <c r="J218" s="212"/>
      <c r="K218" s="212"/>
      <c r="L218" s="212"/>
      <c r="M218" s="215"/>
      <c r="N218" s="215"/>
      <c r="O218" s="215"/>
      <c r="P218" s="215"/>
      <c r="Q218" s="215"/>
      <c r="R218" s="215"/>
      <c r="S218" s="215"/>
      <c r="T218" s="215"/>
      <c r="U218" s="215"/>
      <c r="V218" s="215"/>
      <c r="W218" s="215"/>
      <c r="X218" s="215"/>
      <c r="Y218" s="215"/>
      <c r="Z218" s="215"/>
      <c r="AA218" s="225"/>
      <c r="AB218" s="215"/>
      <c r="AC218" s="215"/>
    </row>
    <row r="219" spans="4:29">
      <c r="D219" s="212"/>
      <c r="E219" s="212"/>
      <c r="F219" s="212"/>
      <c r="G219" s="212"/>
      <c r="H219" s="212"/>
      <c r="I219" s="212"/>
      <c r="J219" s="212"/>
      <c r="K219" s="212"/>
      <c r="L219" s="212"/>
      <c r="M219" s="215"/>
      <c r="N219" s="215"/>
      <c r="O219" s="215"/>
      <c r="P219" s="215"/>
      <c r="Q219" s="215"/>
      <c r="R219" s="215"/>
      <c r="S219" s="215"/>
      <c r="T219" s="215"/>
      <c r="U219" s="215"/>
      <c r="V219" s="215"/>
      <c r="W219" s="215"/>
      <c r="X219" s="215"/>
      <c r="Y219" s="215"/>
      <c r="Z219" s="215"/>
      <c r="AA219" s="225"/>
      <c r="AB219" s="215"/>
      <c r="AC219" s="215"/>
    </row>
    <row r="220" spans="4:29">
      <c r="D220" s="212"/>
      <c r="E220" s="212"/>
      <c r="F220" s="212"/>
      <c r="G220" s="212"/>
      <c r="H220" s="212"/>
      <c r="I220" s="212"/>
      <c r="J220" s="212"/>
      <c r="K220" s="212"/>
      <c r="L220" s="212"/>
      <c r="M220" s="215"/>
      <c r="N220" s="215"/>
      <c r="O220" s="215"/>
      <c r="P220" s="215"/>
      <c r="Q220" s="215"/>
      <c r="R220" s="215"/>
      <c r="S220" s="215"/>
      <c r="T220" s="215"/>
      <c r="U220" s="215"/>
      <c r="V220" s="215"/>
      <c r="W220" s="215"/>
      <c r="X220" s="215"/>
      <c r="Y220" s="215"/>
      <c r="Z220" s="215"/>
      <c r="AA220" s="225"/>
      <c r="AB220" s="215"/>
      <c r="AC220" s="215"/>
    </row>
    <row r="221" spans="4:29">
      <c r="D221" s="212"/>
      <c r="E221" s="212"/>
      <c r="F221" s="212"/>
      <c r="G221" s="212"/>
      <c r="H221" s="212"/>
      <c r="I221" s="212"/>
      <c r="J221" s="212"/>
      <c r="K221" s="212"/>
      <c r="L221" s="212"/>
      <c r="M221" s="215"/>
      <c r="N221" s="215"/>
      <c r="O221" s="215"/>
      <c r="P221" s="215"/>
      <c r="Q221" s="215"/>
      <c r="R221" s="215"/>
      <c r="S221" s="215"/>
      <c r="T221" s="215"/>
      <c r="U221" s="215"/>
      <c r="V221" s="215"/>
      <c r="W221" s="215"/>
      <c r="X221" s="215"/>
      <c r="Y221" s="215"/>
      <c r="Z221" s="215"/>
      <c r="AA221" s="225"/>
      <c r="AB221" s="215"/>
      <c r="AC221" s="215"/>
    </row>
    <row r="222" spans="4:29">
      <c r="D222" s="212"/>
      <c r="E222" s="212"/>
      <c r="F222" s="212"/>
      <c r="G222" s="212"/>
      <c r="H222" s="212"/>
      <c r="I222" s="212"/>
      <c r="J222" s="212"/>
      <c r="K222" s="212"/>
      <c r="L222" s="212"/>
      <c r="M222" s="215"/>
      <c r="N222" s="215"/>
      <c r="O222" s="215"/>
      <c r="P222" s="215"/>
      <c r="Q222" s="215"/>
      <c r="R222" s="215"/>
      <c r="S222" s="215"/>
      <c r="T222" s="215"/>
      <c r="U222" s="215"/>
      <c r="V222" s="215"/>
      <c r="W222" s="215"/>
      <c r="X222" s="215"/>
      <c r="Y222" s="215"/>
      <c r="Z222" s="215"/>
      <c r="AA222" s="225"/>
      <c r="AB222" s="215"/>
      <c r="AC222" s="215"/>
    </row>
    <row r="223" spans="4:29">
      <c r="D223" s="212"/>
      <c r="E223" s="212"/>
      <c r="F223" s="212"/>
      <c r="G223" s="212"/>
      <c r="H223" s="212"/>
      <c r="I223" s="212"/>
      <c r="J223" s="212"/>
      <c r="K223" s="212"/>
      <c r="L223" s="212"/>
      <c r="M223" s="215"/>
      <c r="N223" s="215"/>
      <c r="O223" s="215"/>
      <c r="P223" s="215"/>
      <c r="Q223" s="215"/>
      <c r="R223" s="215"/>
      <c r="S223" s="215"/>
      <c r="T223" s="215"/>
      <c r="U223" s="215"/>
      <c r="V223" s="215"/>
      <c r="W223" s="215"/>
      <c r="X223" s="215"/>
      <c r="Y223" s="215"/>
      <c r="Z223" s="215"/>
      <c r="AA223" s="225"/>
      <c r="AB223" s="215"/>
      <c r="AC223" s="215"/>
    </row>
    <row r="224" spans="4:29">
      <c r="D224" s="212"/>
      <c r="E224" s="212"/>
      <c r="F224" s="212"/>
      <c r="G224" s="212"/>
      <c r="H224" s="212"/>
      <c r="I224" s="212"/>
      <c r="J224" s="212"/>
      <c r="K224" s="212"/>
      <c r="L224" s="212"/>
      <c r="M224" s="215"/>
      <c r="N224" s="215"/>
      <c r="O224" s="215"/>
      <c r="P224" s="215"/>
      <c r="Q224" s="215"/>
      <c r="R224" s="215"/>
      <c r="S224" s="215"/>
      <c r="T224" s="215"/>
      <c r="U224" s="215"/>
      <c r="V224" s="215"/>
      <c r="W224" s="215"/>
      <c r="X224" s="215"/>
      <c r="Y224" s="215"/>
      <c r="Z224" s="215"/>
      <c r="AA224" s="225"/>
      <c r="AB224" s="215"/>
      <c r="AC224" s="215"/>
    </row>
    <row r="225" spans="4:29">
      <c r="D225" s="212"/>
      <c r="E225" s="212"/>
      <c r="F225" s="212"/>
      <c r="G225" s="212"/>
      <c r="H225" s="212"/>
      <c r="I225" s="212"/>
      <c r="J225" s="212"/>
      <c r="K225" s="212"/>
      <c r="L225" s="212"/>
      <c r="M225" s="215"/>
      <c r="N225" s="215"/>
      <c r="O225" s="215"/>
      <c r="P225" s="215"/>
      <c r="Q225" s="215"/>
      <c r="R225" s="215"/>
      <c r="S225" s="215"/>
      <c r="T225" s="215"/>
      <c r="U225" s="215"/>
      <c r="V225" s="215"/>
      <c r="W225" s="215"/>
      <c r="X225" s="215"/>
      <c r="Y225" s="215"/>
      <c r="Z225" s="215"/>
      <c r="AA225" s="225"/>
      <c r="AB225" s="215"/>
      <c r="AC225" s="215"/>
    </row>
    <row r="226" spans="4:29">
      <c r="D226" s="212"/>
      <c r="E226" s="212"/>
      <c r="F226" s="212"/>
      <c r="G226" s="212"/>
      <c r="H226" s="212"/>
      <c r="I226" s="212"/>
      <c r="J226" s="212"/>
      <c r="K226" s="212"/>
      <c r="L226" s="212"/>
      <c r="M226" s="215"/>
      <c r="N226" s="215"/>
      <c r="O226" s="215"/>
      <c r="P226" s="215"/>
      <c r="Q226" s="215"/>
      <c r="R226" s="215"/>
      <c r="S226" s="215"/>
      <c r="T226" s="215"/>
      <c r="U226" s="215"/>
      <c r="V226" s="215"/>
      <c r="W226" s="215"/>
      <c r="X226" s="215"/>
      <c r="Y226" s="215"/>
      <c r="Z226" s="215"/>
      <c r="AA226" s="225"/>
      <c r="AB226" s="215"/>
      <c r="AC226" s="215"/>
    </row>
    <row r="227" spans="4:29">
      <c r="D227" s="212"/>
      <c r="E227" s="212"/>
      <c r="F227" s="212"/>
      <c r="G227" s="212"/>
      <c r="H227" s="212"/>
      <c r="I227" s="212"/>
      <c r="J227" s="212"/>
      <c r="K227" s="212"/>
      <c r="L227" s="212"/>
      <c r="M227" s="215"/>
      <c r="N227" s="215"/>
      <c r="O227" s="215"/>
      <c r="P227" s="215"/>
      <c r="Q227" s="215"/>
      <c r="R227" s="215"/>
      <c r="S227" s="215"/>
      <c r="T227" s="215"/>
      <c r="U227" s="215"/>
      <c r="V227" s="215"/>
      <c r="W227" s="215"/>
      <c r="X227" s="215"/>
      <c r="Y227" s="215"/>
      <c r="Z227" s="215"/>
      <c r="AA227" s="225"/>
      <c r="AB227" s="215"/>
      <c r="AC227" s="215"/>
    </row>
    <row r="228" spans="4:29">
      <c r="D228" s="212"/>
      <c r="E228" s="212"/>
      <c r="F228" s="212"/>
      <c r="G228" s="212"/>
      <c r="H228" s="212"/>
      <c r="I228" s="212"/>
      <c r="J228" s="212"/>
      <c r="K228" s="212"/>
      <c r="L228" s="212"/>
      <c r="M228" s="215"/>
      <c r="N228" s="215"/>
      <c r="O228" s="215"/>
      <c r="P228" s="215"/>
      <c r="Q228" s="215"/>
      <c r="R228" s="215"/>
      <c r="S228" s="215"/>
      <c r="T228" s="215"/>
      <c r="U228" s="215"/>
      <c r="V228" s="215"/>
      <c r="W228" s="215"/>
      <c r="X228" s="215"/>
      <c r="Y228" s="215"/>
      <c r="Z228" s="215"/>
      <c r="AA228" s="225"/>
      <c r="AB228" s="215"/>
      <c r="AC228" s="215"/>
    </row>
    <row r="229" spans="4:29">
      <c r="D229" s="212"/>
      <c r="E229" s="212"/>
      <c r="F229" s="212"/>
      <c r="G229" s="212"/>
      <c r="H229" s="212"/>
      <c r="I229" s="212"/>
      <c r="J229" s="212"/>
      <c r="K229" s="212"/>
      <c r="L229" s="212"/>
      <c r="M229" s="215"/>
      <c r="N229" s="215"/>
      <c r="O229" s="215"/>
      <c r="P229" s="215"/>
      <c r="Q229" s="215"/>
      <c r="R229" s="215"/>
      <c r="S229" s="215"/>
      <c r="T229" s="215"/>
      <c r="U229" s="215"/>
      <c r="V229" s="215"/>
      <c r="W229" s="215"/>
      <c r="X229" s="215"/>
      <c r="Y229" s="215"/>
      <c r="Z229" s="215"/>
      <c r="AA229" s="225"/>
      <c r="AB229" s="215"/>
      <c r="AC229" s="215"/>
    </row>
    <row r="230" spans="4:29">
      <c r="D230" s="212"/>
      <c r="E230" s="212"/>
      <c r="F230" s="212"/>
      <c r="G230" s="212"/>
      <c r="H230" s="212"/>
      <c r="I230" s="212"/>
      <c r="J230" s="212"/>
      <c r="K230" s="212"/>
      <c r="L230" s="212"/>
      <c r="M230" s="215"/>
      <c r="N230" s="215"/>
      <c r="O230" s="215"/>
      <c r="P230" s="215"/>
      <c r="Q230" s="215"/>
      <c r="R230" s="215"/>
      <c r="S230" s="215"/>
      <c r="T230" s="215"/>
      <c r="U230" s="215"/>
      <c r="V230" s="215"/>
      <c r="W230" s="215"/>
      <c r="X230" s="215"/>
      <c r="Y230" s="215"/>
      <c r="Z230" s="215"/>
      <c r="AA230" s="225"/>
      <c r="AB230" s="215"/>
      <c r="AC230" s="215"/>
    </row>
    <row r="231" spans="4:29">
      <c r="D231" s="212"/>
      <c r="E231" s="212"/>
      <c r="F231" s="212"/>
      <c r="G231" s="212"/>
      <c r="H231" s="212"/>
      <c r="I231" s="212"/>
      <c r="J231" s="212"/>
      <c r="K231" s="212"/>
      <c r="L231" s="212"/>
      <c r="M231" s="215"/>
      <c r="N231" s="215"/>
      <c r="O231" s="215"/>
      <c r="P231" s="215"/>
      <c r="Q231" s="215"/>
      <c r="R231" s="215"/>
      <c r="S231" s="215"/>
      <c r="T231" s="215"/>
      <c r="U231" s="215"/>
      <c r="V231" s="215"/>
      <c r="W231" s="215"/>
      <c r="X231" s="215"/>
      <c r="Y231" s="215"/>
      <c r="Z231" s="215"/>
      <c r="AA231" s="225"/>
      <c r="AB231" s="215"/>
      <c r="AC231" s="215"/>
    </row>
    <row r="232" spans="4:29">
      <c r="D232" s="212"/>
      <c r="E232" s="212"/>
      <c r="F232" s="212"/>
      <c r="G232" s="212"/>
      <c r="H232" s="212"/>
      <c r="I232" s="212"/>
      <c r="J232" s="212"/>
      <c r="K232" s="212"/>
      <c r="L232" s="212"/>
      <c r="M232" s="215"/>
      <c r="N232" s="215"/>
      <c r="O232" s="215"/>
      <c r="P232" s="215"/>
      <c r="Q232" s="215"/>
      <c r="R232" s="215"/>
      <c r="S232" s="215"/>
      <c r="T232" s="215"/>
      <c r="U232" s="215"/>
      <c r="V232" s="215"/>
      <c r="W232" s="215"/>
      <c r="X232" s="215"/>
      <c r="Y232" s="215"/>
      <c r="Z232" s="215"/>
      <c r="AA232" s="225"/>
      <c r="AB232" s="215"/>
      <c r="AC232" s="215"/>
    </row>
    <row r="233" spans="4:29">
      <c r="D233" s="212"/>
      <c r="E233" s="212"/>
      <c r="F233" s="212"/>
      <c r="G233" s="212"/>
      <c r="H233" s="212"/>
      <c r="I233" s="212"/>
      <c r="J233" s="212"/>
      <c r="K233" s="212"/>
      <c r="L233" s="212"/>
      <c r="M233" s="215"/>
      <c r="N233" s="215"/>
      <c r="O233" s="215"/>
      <c r="P233" s="215"/>
      <c r="Q233" s="215"/>
      <c r="R233" s="215"/>
      <c r="S233" s="215"/>
      <c r="T233" s="215"/>
      <c r="U233" s="215"/>
      <c r="V233" s="215"/>
      <c r="W233" s="215"/>
      <c r="X233" s="215"/>
      <c r="Y233" s="215"/>
      <c r="Z233" s="215"/>
      <c r="AA233" s="225"/>
      <c r="AB233" s="215"/>
      <c r="AC233" s="215"/>
    </row>
    <row r="234" spans="4:29">
      <c r="D234" s="212"/>
      <c r="E234" s="212"/>
      <c r="F234" s="212"/>
      <c r="G234" s="212"/>
      <c r="H234" s="212"/>
      <c r="I234" s="212"/>
      <c r="J234" s="212"/>
      <c r="K234" s="212"/>
      <c r="L234" s="212"/>
      <c r="M234" s="215"/>
      <c r="N234" s="215"/>
      <c r="O234" s="215"/>
      <c r="P234" s="215"/>
      <c r="Q234" s="215"/>
      <c r="R234" s="215"/>
      <c r="S234" s="215"/>
      <c r="T234" s="215"/>
      <c r="U234" s="215"/>
      <c r="V234" s="215"/>
      <c r="W234" s="215"/>
      <c r="X234" s="215"/>
      <c r="Y234" s="215"/>
      <c r="Z234" s="215"/>
      <c r="AA234" s="225"/>
      <c r="AB234" s="215"/>
      <c r="AC234" s="215"/>
    </row>
    <row r="235" spans="4:29">
      <c r="D235" s="212"/>
      <c r="E235" s="212"/>
      <c r="F235" s="212"/>
      <c r="G235" s="212"/>
      <c r="H235" s="212"/>
      <c r="I235" s="212"/>
      <c r="J235" s="212"/>
      <c r="K235" s="212"/>
      <c r="L235" s="212"/>
      <c r="M235" s="215"/>
      <c r="N235" s="215"/>
      <c r="O235" s="215"/>
      <c r="P235" s="215"/>
      <c r="Q235" s="215"/>
      <c r="R235" s="215"/>
      <c r="S235" s="215"/>
      <c r="T235" s="215"/>
      <c r="U235" s="215"/>
      <c r="V235" s="215"/>
      <c r="W235" s="215"/>
      <c r="X235" s="215"/>
      <c r="Y235" s="215"/>
      <c r="Z235" s="215"/>
      <c r="AA235" s="225"/>
      <c r="AB235" s="215"/>
      <c r="AC235" s="215"/>
    </row>
    <row r="236" spans="4:29">
      <c r="D236" s="212"/>
      <c r="E236" s="212"/>
      <c r="F236" s="212"/>
      <c r="G236" s="212"/>
      <c r="H236" s="212"/>
      <c r="I236" s="212"/>
      <c r="J236" s="212"/>
      <c r="K236" s="212"/>
      <c r="L236" s="212"/>
      <c r="M236" s="215"/>
      <c r="N236" s="215"/>
      <c r="O236" s="215"/>
      <c r="P236" s="215"/>
      <c r="Q236" s="215"/>
      <c r="R236" s="215"/>
      <c r="S236" s="215"/>
      <c r="T236" s="215"/>
      <c r="U236" s="215"/>
      <c r="V236" s="215"/>
      <c r="W236" s="215"/>
      <c r="X236" s="215"/>
      <c r="Y236" s="215"/>
      <c r="Z236" s="215"/>
      <c r="AA236" s="225"/>
      <c r="AB236" s="215"/>
      <c r="AC236" s="215"/>
    </row>
    <row r="237" spans="4:29">
      <c r="D237" s="212"/>
      <c r="E237" s="212"/>
      <c r="F237" s="212"/>
      <c r="G237" s="212"/>
      <c r="H237" s="212"/>
      <c r="I237" s="212"/>
      <c r="J237" s="212"/>
      <c r="K237" s="212"/>
      <c r="L237" s="212"/>
      <c r="M237" s="215"/>
      <c r="N237" s="215"/>
      <c r="O237" s="215"/>
      <c r="P237" s="215"/>
      <c r="Q237" s="215"/>
      <c r="R237" s="215"/>
      <c r="S237" s="215"/>
      <c r="T237" s="215"/>
      <c r="U237" s="215"/>
      <c r="V237" s="215"/>
      <c r="W237" s="215"/>
      <c r="X237" s="215"/>
      <c r="Y237" s="215"/>
      <c r="Z237" s="215"/>
      <c r="AA237" s="225"/>
      <c r="AB237" s="215"/>
      <c r="AC237" s="215"/>
    </row>
    <row r="238" spans="4:29">
      <c r="D238" s="212"/>
      <c r="E238" s="212"/>
      <c r="F238" s="212"/>
      <c r="G238" s="212"/>
      <c r="H238" s="212"/>
      <c r="I238" s="212"/>
      <c r="J238" s="212"/>
      <c r="K238" s="212"/>
      <c r="L238" s="212"/>
      <c r="M238" s="215"/>
      <c r="N238" s="215"/>
      <c r="O238" s="215"/>
      <c r="P238" s="215"/>
      <c r="Q238" s="215"/>
      <c r="R238" s="215"/>
      <c r="S238" s="215"/>
      <c r="T238" s="215"/>
      <c r="U238" s="215"/>
      <c r="V238" s="215"/>
      <c r="W238" s="215"/>
      <c r="X238" s="215"/>
      <c r="Y238" s="215"/>
      <c r="Z238" s="215"/>
      <c r="AA238" s="225"/>
      <c r="AB238" s="215"/>
      <c r="AC238" s="215"/>
    </row>
    <row r="239" spans="4:29">
      <c r="D239" s="212"/>
      <c r="E239" s="212"/>
      <c r="F239" s="212"/>
      <c r="G239" s="212"/>
      <c r="H239" s="212"/>
      <c r="I239" s="212"/>
      <c r="J239" s="212"/>
      <c r="K239" s="212"/>
      <c r="L239" s="212"/>
      <c r="M239" s="215"/>
      <c r="N239" s="215"/>
      <c r="O239" s="215"/>
      <c r="P239" s="215"/>
      <c r="Q239" s="215"/>
      <c r="R239" s="215"/>
      <c r="S239" s="215"/>
      <c r="T239" s="215"/>
      <c r="U239" s="215"/>
      <c r="V239" s="215"/>
      <c r="W239" s="215"/>
      <c r="X239" s="215"/>
      <c r="Y239" s="215"/>
      <c r="Z239" s="215"/>
      <c r="AA239" s="225"/>
      <c r="AB239" s="215"/>
      <c r="AC239" s="215"/>
    </row>
    <row r="240" spans="4:29">
      <c r="D240" s="212"/>
      <c r="E240" s="212"/>
      <c r="F240" s="212"/>
      <c r="G240" s="212"/>
      <c r="H240" s="212"/>
      <c r="I240" s="212"/>
      <c r="J240" s="212"/>
      <c r="K240" s="212"/>
      <c r="L240" s="212"/>
      <c r="M240" s="215"/>
      <c r="N240" s="215"/>
      <c r="O240" s="215"/>
      <c r="P240" s="215"/>
      <c r="Q240" s="215"/>
      <c r="R240" s="215"/>
      <c r="S240" s="215"/>
      <c r="T240" s="215"/>
      <c r="U240" s="215"/>
      <c r="V240" s="215"/>
      <c r="W240" s="215"/>
      <c r="X240" s="215"/>
      <c r="Y240" s="215"/>
      <c r="Z240" s="215"/>
      <c r="AA240" s="225"/>
      <c r="AB240" s="215"/>
      <c r="AC240" s="215"/>
    </row>
    <row r="241" spans="4:29">
      <c r="D241" s="212"/>
      <c r="E241" s="212"/>
      <c r="F241" s="212"/>
      <c r="G241" s="212"/>
      <c r="H241" s="212"/>
      <c r="I241" s="212"/>
      <c r="J241" s="212"/>
      <c r="K241" s="212"/>
      <c r="L241" s="212"/>
      <c r="M241" s="215"/>
      <c r="N241" s="215"/>
      <c r="O241" s="215"/>
      <c r="P241" s="215"/>
      <c r="Q241" s="215"/>
      <c r="R241" s="215"/>
      <c r="S241" s="215"/>
      <c r="T241" s="215"/>
      <c r="U241" s="215"/>
      <c r="V241" s="215"/>
      <c r="W241" s="215"/>
      <c r="X241" s="215"/>
      <c r="Y241" s="215"/>
      <c r="Z241" s="215"/>
      <c r="AA241" s="225"/>
      <c r="AB241" s="215"/>
      <c r="AC241" s="215"/>
    </row>
    <row r="242" spans="4:29">
      <c r="D242" s="212"/>
      <c r="E242" s="212"/>
      <c r="F242" s="212"/>
      <c r="G242" s="212"/>
      <c r="H242" s="212"/>
      <c r="I242" s="212"/>
      <c r="J242" s="212"/>
      <c r="K242" s="212"/>
      <c r="L242" s="212"/>
      <c r="M242" s="215"/>
      <c r="N242" s="215"/>
      <c r="O242" s="215"/>
      <c r="P242" s="215"/>
      <c r="Q242" s="215"/>
      <c r="R242" s="215"/>
      <c r="S242" s="215"/>
      <c r="T242" s="215"/>
      <c r="U242" s="215"/>
      <c r="V242" s="215"/>
      <c r="W242" s="215"/>
      <c r="X242" s="215"/>
      <c r="Y242" s="215"/>
      <c r="Z242" s="215"/>
      <c r="AA242" s="225"/>
      <c r="AB242" s="215"/>
      <c r="AC242" s="215"/>
    </row>
    <row r="243" spans="4:29">
      <c r="D243" s="212"/>
      <c r="E243" s="212"/>
      <c r="F243" s="212"/>
      <c r="G243" s="212"/>
      <c r="H243" s="212"/>
      <c r="I243" s="212"/>
      <c r="J243" s="212"/>
      <c r="K243" s="212"/>
      <c r="L243" s="212"/>
      <c r="M243" s="215"/>
      <c r="N243" s="215"/>
      <c r="O243" s="215"/>
      <c r="P243" s="215"/>
      <c r="Q243" s="215"/>
      <c r="R243" s="215"/>
      <c r="S243" s="215"/>
      <c r="T243" s="215"/>
      <c r="U243" s="215"/>
      <c r="V243" s="215"/>
      <c r="W243" s="215"/>
      <c r="X243" s="215"/>
      <c r="Y243" s="215"/>
      <c r="Z243" s="215"/>
      <c r="AA243" s="225"/>
      <c r="AB243" s="215"/>
      <c r="AC243" s="215"/>
    </row>
    <row r="244" spans="4:29">
      <c r="D244" s="212"/>
      <c r="E244" s="212"/>
      <c r="F244" s="212"/>
      <c r="G244" s="212"/>
      <c r="H244" s="212"/>
      <c r="I244" s="212"/>
      <c r="J244" s="212"/>
      <c r="K244" s="212"/>
      <c r="L244" s="212"/>
      <c r="M244" s="215"/>
      <c r="N244" s="215"/>
      <c r="O244" s="215"/>
      <c r="P244" s="215"/>
      <c r="Q244" s="215"/>
      <c r="R244" s="215"/>
      <c r="S244" s="215"/>
      <c r="T244" s="215"/>
      <c r="U244" s="215"/>
      <c r="V244" s="215"/>
      <c r="W244" s="215"/>
      <c r="X244" s="215"/>
      <c r="Y244" s="215"/>
      <c r="Z244" s="215"/>
      <c r="AA244" s="225"/>
      <c r="AB244" s="215"/>
      <c r="AC244" s="215"/>
    </row>
    <row r="245" spans="4:29">
      <c r="D245" s="212"/>
      <c r="E245" s="212"/>
      <c r="F245" s="212"/>
      <c r="G245" s="212"/>
      <c r="H245" s="212"/>
      <c r="I245" s="212"/>
      <c r="J245" s="212"/>
      <c r="K245" s="212"/>
      <c r="L245" s="212"/>
      <c r="M245" s="215"/>
      <c r="N245" s="215"/>
      <c r="O245" s="215"/>
      <c r="P245" s="215"/>
      <c r="Q245" s="215"/>
      <c r="R245" s="215"/>
      <c r="S245" s="215"/>
      <c r="T245" s="215"/>
      <c r="U245" s="215"/>
      <c r="V245" s="215"/>
      <c r="W245" s="215"/>
      <c r="X245" s="215"/>
      <c r="Y245" s="215"/>
      <c r="Z245" s="215"/>
      <c r="AA245" s="225"/>
      <c r="AB245" s="215"/>
      <c r="AC245" s="215"/>
    </row>
    <row r="246" spans="4:29">
      <c r="D246" s="212"/>
      <c r="E246" s="212"/>
      <c r="F246" s="212"/>
      <c r="G246" s="212"/>
      <c r="H246" s="212"/>
      <c r="I246" s="212"/>
      <c r="J246" s="212"/>
      <c r="K246" s="212"/>
      <c r="L246" s="212"/>
      <c r="M246" s="215"/>
      <c r="N246" s="215"/>
      <c r="O246" s="215"/>
      <c r="P246" s="215"/>
      <c r="Q246" s="215"/>
      <c r="R246" s="215"/>
      <c r="S246" s="215"/>
      <c r="T246" s="215"/>
      <c r="U246" s="215"/>
      <c r="V246" s="215"/>
      <c r="W246" s="215"/>
      <c r="X246" s="215"/>
      <c r="Y246" s="215"/>
      <c r="Z246" s="215"/>
      <c r="AA246" s="225"/>
      <c r="AB246" s="215"/>
      <c r="AC246" s="215"/>
    </row>
    <row r="247" spans="4:29">
      <c r="D247" s="212"/>
      <c r="E247" s="212"/>
      <c r="F247" s="212"/>
      <c r="G247" s="212"/>
      <c r="H247" s="212"/>
      <c r="I247" s="212"/>
      <c r="J247" s="212"/>
      <c r="K247" s="212"/>
      <c r="L247" s="212"/>
      <c r="M247" s="215"/>
      <c r="N247" s="215"/>
      <c r="O247" s="215"/>
      <c r="P247" s="215"/>
      <c r="Q247" s="215"/>
      <c r="R247" s="215"/>
      <c r="S247" s="215"/>
      <c r="T247" s="215"/>
      <c r="U247" s="215"/>
      <c r="V247" s="215"/>
      <c r="W247" s="215"/>
      <c r="X247" s="215"/>
      <c r="Y247" s="215"/>
      <c r="Z247" s="215"/>
      <c r="AA247" s="225"/>
      <c r="AB247" s="215"/>
      <c r="AC247" s="215"/>
    </row>
    <row r="248" spans="4:29">
      <c r="D248" s="212"/>
      <c r="E248" s="212"/>
      <c r="F248" s="212"/>
      <c r="G248" s="212"/>
      <c r="H248" s="212"/>
      <c r="I248" s="212"/>
      <c r="J248" s="212"/>
      <c r="K248" s="212"/>
      <c r="L248" s="212"/>
      <c r="M248" s="215"/>
      <c r="N248" s="215"/>
      <c r="O248" s="215"/>
      <c r="P248" s="215"/>
      <c r="Q248" s="215"/>
      <c r="R248" s="215"/>
      <c r="S248" s="215"/>
      <c r="T248" s="215"/>
      <c r="U248" s="215"/>
      <c r="V248" s="215"/>
      <c r="W248" s="215"/>
      <c r="X248" s="215"/>
      <c r="Y248" s="215"/>
      <c r="Z248" s="215"/>
      <c r="AA248" s="225"/>
      <c r="AB248" s="215"/>
      <c r="AC248" s="215"/>
    </row>
    <row r="249" spans="4:29">
      <c r="D249" s="212"/>
      <c r="E249" s="212"/>
      <c r="F249" s="212"/>
      <c r="G249" s="212"/>
      <c r="H249" s="212"/>
      <c r="I249" s="212"/>
      <c r="J249" s="212"/>
      <c r="K249" s="212"/>
      <c r="L249" s="212"/>
      <c r="M249" s="215"/>
      <c r="N249" s="215"/>
      <c r="O249" s="215"/>
      <c r="P249" s="215"/>
      <c r="Q249" s="215"/>
      <c r="R249" s="215"/>
      <c r="S249" s="215"/>
      <c r="T249" s="215"/>
      <c r="U249" s="215"/>
      <c r="V249" s="215"/>
      <c r="W249" s="215"/>
      <c r="X249" s="215"/>
      <c r="Y249" s="215"/>
      <c r="Z249" s="215"/>
      <c r="AA249" s="225"/>
      <c r="AB249" s="215"/>
      <c r="AC249" s="215"/>
    </row>
    <row r="250" spans="4:29">
      <c r="D250" s="212"/>
      <c r="E250" s="212"/>
      <c r="F250" s="212"/>
      <c r="G250" s="212"/>
      <c r="H250" s="212"/>
      <c r="I250" s="212"/>
      <c r="J250" s="212"/>
      <c r="K250" s="212"/>
      <c r="L250" s="212"/>
      <c r="M250" s="215"/>
      <c r="N250" s="215"/>
      <c r="O250" s="215"/>
      <c r="P250" s="215"/>
      <c r="Q250" s="215"/>
      <c r="R250" s="215"/>
      <c r="S250" s="215"/>
      <c r="T250" s="215"/>
      <c r="U250" s="215"/>
      <c r="V250" s="215"/>
      <c r="W250" s="215"/>
      <c r="X250" s="215"/>
      <c r="Y250" s="215"/>
      <c r="Z250" s="215"/>
      <c r="AA250" s="225"/>
      <c r="AB250" s="215"/>
      <c r="AC250" s="215"/>
    </row>
    <row r="251" spans="4:29">
      <c r="D251" s="212"/>
      <c r="E251" s="212"/>
      <c r="F251" s="212"/>
      <c r="G251" s="212"/>
      <c r="H251" s="212"/>
      <c r="I251" s="212"/>
      <c r="J251" s="212"/>
      <c r="K251" s="212"/>
      <c r="L251" s="212"/>
      <c r="M251" s="215"/>
      <c r="N251" s="215"/>
      <c r="O251" s="215"/>
      <c r="P251" s="215"/>
      <c r="Q251" s="215"/>
      <c r="R251" s="215"/>
      <c r="S251" s="215"/>
      <c r="T251" s="215"/>
      <c r="U251" s="215"/>
      <c r="V251" s="215"/>
      <c r="W251" s="215"/>
      <c r="X251" s="215"/>
      <c r="Y251" s="215"/>
      <c r="Z251" s="215"/>
      <c r="AA251" s="225"/>
      <c r="AB251" s="215"/>
      <c r="AC251" s="215"/>
    </row>
    <row r="252" spans="4:29">
      <c r="D252" s="212"/>
      <c r="E252" s="212"/>
      <c r="F252" s="212"/>
      <c r="G252" s="212"/>
      <c r="H252" s="212"/>
      <c r="I252" s="212"/>
      <c r="J252" s="212"/>
      <c r="K252" s="212"/>
      <c r="L252" s="212"/>
      <c r="M252" s="215"/>
      <c r="N252" s="215"/>
      <c r="O252" s="215"/>
      <c r="P252" s="215"/>
      <c r="Q252" s="215"/>
      <c r="R252" s="215"/>
      <c r="S252" s="215"/>
      <c r="T252" s="215"/>
      <c r="U252" s="215"/>
      <c r="V252" s="215"/>
      <c r="W252" s="215"/>
      <c r="X252" s="215"/>
      <c r="Y252" s="215"/>
      <c r="Z252" s="215"/>
      <c r="AA252" s="225"/>
      <c r="AB252" s="215"/>
      <c r="AC252" s="215"/>
    </row>
    <row r="253" spans="4:29">
      <c r="D253" s="212"/>
      <c r="E253" s="212"/>
      <c r="F253" s="212"/>
      <c r="G253" s="212"/>
      <c r="H253" s="212"/>
      <c r="I253" s="212"/>
      <c r="J253" s="212"/>
      <c r="K253" s="212"/>
      <c r="L253" s="212"/>
      <c r="M253" s="215"/>
      <c r="N253" s="215"/>
      <c r="O253" s="215"/>
      <c r="P253" s="215"/>
      <c r="Q253" s="215"/>
      <c r="R253" s="215"/>
      <c r="S253" s="215"/>
      <c r="T253" s="215"/>
      <c r="U253" s="215"/>
      <c r="V253" s="215"/>
      <c r="W253" s="215"/>
      <c r="X253" s="215"/>
      <c r="Y253" s="215"/>
      <c r="Z253" s="215"/>
      <c r="AA253" s="225"/>
      <c r="AB253" s="215"/>
      <c r="AC253" s="215"/>
    </row>
    <row r="254" spans="4:29">
      <c r="D254" s="212"/>
      <c r="E254" s="212"/>
      <c r="F254" s="212"/>
      <c r="G254" s="212"/>
      <c r="H254" s="212"/>
      <c r="I254" s="212"/>
      <c r="J254" s="212"/>
      <c r="K254" s="212"/>
      <c r="L254" s="212"/>
      <c r="M254" s="215"/>
      <c r="N254" s="215"/>
      <c r="O254" s="215"/>
      <c r="P254" s="215"/>
      <c r="Q254" s="215"/>
      <c r="R254" s="215"/>
      <c r="S254" s="215"/>
      <c r="T254" s="215"/>
      <c r="U254" s="215"/>
      <c r="V254" s="215"/>
      <c r="W254" s="215"/>
      <c r="X254" s="215"/>
      <c r="Y254" s="215"/>
      <c r="Z254" s="215"/>
      <c r="AA254" s="225"/>
      <c r="AB254" s="215"/>
      <c r="AC254" s="215"/>
    </row>
    <row r="255" spans="4:29">
      <c r="D255" s="212"/>
      <c r="E255" s="212"/>
      <c r="F255" s="212"/>
      <c r="G255" s="212"/>
      <c r="H255" s="212"/>
      <c r="I255" s="212"/>
      <c r="J255" s="212"/>
      <c r="K255" s="212"/>
      <c r="L255" s="212"/>
      <c r="M255" s="215"/>
      <c r="N255" s="215"/>
      <c r="O255" s="215"/>
      <c r="P255" s="215"/>
      <c r="Q255" s="215"/>
      <c r="R255" s="215"/>
      <c r="S255" s="215"/>
      <c r="T255" s="215"/>
      <c r="U255" s="215"/>
      <c r="V255" s="215"/>
      <c r="W255" s="215"/>
      <c r="X255" s="215"/>
      <c r="Y255" s="215"/>
      <c r="Z255" s="215"/>
      <c r="AA255" s="225"/>
      <c r="AB255" s="215"/>
      <c r="AC255" s="215"/>
    </row>
    <row r="256" spans="4:29">
      <c r="D256" s="212"/>
      <c r="E256" s="212"/>
      <c r="F256" s="212"/>
      <c r="G256" s="212"/>
      <c r="H256" s="212"/>
      <c r="I256" s="212"/>
      <c r="J256" s="212"/>
      <c r="K256" s="212"/>
      <c r="L256" s="212"/>
      <c r="M256" s="215"/>
      <c r="N256" s="215"/>
      <c r="O256" s="215"/>
      <c r="P256" s="215"/>
      <c r="Q256" s="215"/>
      <c r="R256" s="215"/>
      <c r="S256" s="215"/>
      <c r="T256" s="215"/>
      <c r="U256" s="215"/>
      <c r="V256" s="215"/>
      <c r="W256" s="215"/>
      <c r="X256" s="215"/>
      <c r="Y256" s="215"/>
      <c r="Z256" s="215"/>
      <c r="AA256" s="225"/>
      <c r="AB256" s="215"/>
      <c r="AC256" s="215"/>
    </row>
    <row r="257" spans="4:29">
      <c r="D257" s="212"/>
      <c r="E257" s="212"/>
      <c r="F257" s="212"/>
      <c r="G257" s="212"/>
      <c r="H257" s="212"/>
      <c r="I257" s="212"/>
      <c r="J257" s="212"/>
      <c r="K257" s="212"/>
      <c r="L257" s="212"/>
      <c r="M257" s="215"/>
      <c r="N257" s="215"/>
      <c r="O257" s="215"/>
      <c r="P257" s="215"/>
      <c r="Q257" s="215"/>
      <c r="R257" s="215"/>
      <c r="S257" s="215"/>
      <c r="T257" s="215"/>
      <c r="U257" s="215"/>
      <c r="V257" s="215"/>
      <c r="W257" s="215"/>
      <c r="X257" s="215"/>
      <c r="Y257" s="215"/>
      <c r="Z257" s="215"/>
      <c r="AA257" s="225"/>
      <c r="AB257" s="215"/>
      <c r="AC257" s="215"/>
    </row>
    <row r="258" spans="4:29">
      <c r="D258" s="212"/>
      <c r="E258" s="212"/>
      <c r="F258" s="212"/>
      <c r="G258" s="212"/>
      <c r="H258" s="212"/>
      <c r="I258" s="212"/>
      <c r="J258" s="212"/>
      <c r="K258" s="212"/>
      <c r="L258" s="212"/>
      <c r="M258" s="215"/>
      <c r="N258" s="215"/>
      <c r="O258" s="215"/>
      <c r="P258" s="215"/>
      <c r="Q258" s="215"/>
      <c r="R258" s="215"/>
      <c r="S258" s="215"/>
      <c r="T258" s="215"/>
      <c r="U258" s="215"/>
      <c r="V258" s="215"/>
      <c r="W258" s="215"/>
      <c r="X258" s="215"/>
      <c r="Y258" s="215"/>
      <c r="Z258" s="215"/>
      <c r="AA258" s="225"/>
      <c r="AB258" s="215"/>
      <c r="AC258" s="215"/>
    </row>
    <row r="259" spans="4:29">
      <c r="D259" s="212"/>
      <c r="E259" s="212"/>
      <c r="F259" s="212"/>
      <c r="G259" s="212"/>
      <c r="H259" s="212"/>
      <c r="I259" s="212"/>
      <c r="J259" s="212"/>
      <c r="K259" s="212"/>
      <c r="L259" s="212"/>
      <c r="M259" s="215"/>
      <c r="N259" s="215"/>
      <c r="O259" s="215"/>
      <c r="P259" s="215"/>
      <c r="Q259" s="215"/>
      <c r="R259" s="215"/>
      <c r="S259" s="215"/>
      <c r="T259" s="215"/>
      <c r="U259" s="215"/>
      <c r="V259" s="215"/>
      <c r="W259" s="215"/>
      <c r="X259" s="215"/>
      <c r="Y259" s="215"/>
      <c r="Z259" s="215"/>
      <c r="AA259" s="225"/>
      <c r="AB259" s="215"/>
      <c r="AC259" s="215"/>
    </row>
    <row r="260" spans="4:29">
      <c r="D260" s="212"/>
      <c r="E260" s="212"/>
      <c r="F260" s="212"/>
      <c r="G260" s="212"/>
      <c r="H260" s="212"/>
      <c r="I260" s="212"/>
      <c r="J260" s="212"/>
      <c r="K260" s="212"/>
      <c r="L260" s="212"/>
      <c r="M260" s="215"/>
      <c r="N260" s="215"/>
      <c r="O260" s="215"/>
      <c r="P260" s="215"/>
      <c r="Q260" s="215"/>
      <c r="R260" s="215"/>
      <c r="S260" s="215"/>
      <c r="T260" s="215"/>
      <c r="U260" s="215"/>
      <c r="V260" s="215"/>
      <c r="W260" s="215"/>
      <c r="X260" s="215"/>
      <c r="Y260" s="215"/>
      <c r="Z260" s="215"/>
      <c r="AA260" s="225"/>
      <c r="AB260" s="215"/>
      <c r="AC260" s="215"/>
    </row>
    <row r="261" spans="4:29">
      <c r="D261" s="212"/>
      <c r="E261" s="212"/>
      <c r="F261" s="212"/>
      <c r="G261" s="212"/>
      <c r="H261" s="212"/>
      <c r="I261" s="212"/>
      <c r="J261" s="212"/>
      <c r="K261" s="212"/>
      <c r="L261" s="212"/>
      <c r="M261" s="215"/>
      <c r="N261" s="215"/>
      <c r="O261" s="215"/>
      <c r="P261" s="215"/>
      <c r="Q261" s="215"/>
      <c r="R261" s="215"/>
      <c r="S261" s="215"/>
      <c r="T261" s="215"/>
      <c r="U261" s="215"/>
      <c r="V261" s="215"/>
      <c r="W261" s="215"/>
      <c r="X261" s="215"/>
      <c r="Y261" s="215"/>
      <c r="Z261" s="215"/>
      <c r="AA261" s="225"/>
      <c r="AB261" s="215"/>
      <c r="AC261" s="215"/>
    </row>
    <row r="262" spans="4:29">
      <c r="D262" s="212"/>
      <c r="E262" s="212"/>
      <c r="F262" s="212"/>
      <c r="G262" s="212"/>
      <c r="H262" s="212"/>
      <c r="I262" s="212"/>
      <c r="J262" s="212"/>
      <c r="K262" s="212"/>
      <c r="L262" s="212"/>
      <c r="M262" s="215"/>
      <c r="N262" s="215"/>
      <c r="O262" s="215"/>
      <c r="P262" s="215"/>
      <c r="Q262" s="215"/>
      <c r="R262" s="215"/>
      <c r="S262" s="215"/>
      <c r="T262" s="215"/>
      <c r="U262" s="215"/>
      <c r="V262" s="215"/>
      <c r="W262" s="215"/>
      <c r="X262" s="215"/>
      <c r="Y262" s="215"/>
      <c r="Z262" s="215"/>
      <c r="AA262" s="225"/>
      <c r="AB262" s="215"/>
      <c r="AC262" s="215"/>
    </row>
    <row r="263" spans="4:29">
      <c r="D263" s="212"/>
      <c r="E263" s="212"/>
      <c r="F263" s="212"/>
      <c r="G263" s="212"/>
      <c r="H263" s="212"/>
      <c r="I263" s="212"/>
      <c r="J263" s="212"/>
      <c r="K263" s="212"/>
      <c r="L263" s="212"/>
      <c r="M263" s="215"/>
      <c r="N263" s="215"/>
      <c r="O263" s="215"/>
      <c r="P263" s="215"/>
      <c r="Q263" s="215"/>
      <c r="R263" s="215"/>
      <c r="S263" s="215"/>
      <c r="T263" s="215"/>
      <c r="U263" s="215"/>
      <c r="V263" s="215"/>
      <c r="W263" s="215"/>
      <c r="X263" s="215"/>
      <c r="Y263" s="215"/>
      <c r="Z263" s="215"/>
      <c r="AA263" s="225"/>
      <c r="AB263" s="215"/>
      <c r="AC263" s="215"/>
    </row>
    <row r="264" spans="4:29">
      <c r="D264" s="212"/>
      <c r="E264" s="212"/>
      <c r="F264" s="212"/>
      <c r="G264" s="212"/>
      <c r="H264" s="212"/>
      <c r="I264" s="212"/>
      <c r="J264" s="212"/>
      <c r="K264" s="212"/>
      <c r="L264" s="212"/>
      <c r="M264" s="215"/>
      <c r="N264" s="215"/>
      <c r="O264" s="215"/>
      <c r="P264" s="215"/>
      <c r="Q264" s="215"/>
      <c r="R264" s="215"/>
      <c r="S264" s="215"/>
      <c r="T264" s="215"/>
      <c r="U264" s="215"/>
      <c r="V264" s="215"/>
      <c r="W264" s="215"/>
      <c r="X264" s="215"/>
      <c r="Y264" s="215"/>
      <c r="Z264" s="215"/>
      <c r="AA264" s="225"/>
      <c r="AB264" s="215"/>
      <c r="AC264" s="215"/>
    </row>
    <row r="265" spans="4:29">
      <c r="D265" s="212"/>
      <c r="E265" s="212"/>
      <c r="F265" s="212"/>
      <c r="G265" s="212"/>
      <c r="H265" s="212"/>
      <c r="I265" s="212"/>
      <c r="J265" s="212"/>
      <c r="K265" s="212"/>
      <c r="L265" s="212"/>
      <c r="M265" s="215"/>
      <c r="N265" s="215"/>
      <c r="O265" s="215"/>
      <c r="P265" s="215"/>
      <c r="Q265" s="215"/>
      <c r="R265" s="215"/>
      <c r="S265" s="215"/>
      <c r="T265" s="215"/>
      <c r="U265" s="215"/>
      <c r="V265" s="215"/>
      <c r="W265" s="215"/>
      <c r="X265" s="215"/>
      <c r="Y265" s="215"/>
      <c r="Z265" s="215"/>
      <c r="AA265" s="225"/>
      <c r="AB265" s="215"/>
      <c r="AC265" s="215"/>
    </row>
    <row r="266" spans="4:29">
      <c r="D266" s="212"/>
      <c r="E266" s="212"/>
      <c r="F266" s="212"/>
      <c r="G266" s="212"/>
      <c r="H266" s="212"/>
      <c r="I266" s="212"/>
      <c r="J266" s="212"/>
      <c r="K266" s="212"/>
      <c r="L266" s="212"/>
      <c r="M266" s="215"/>
      <c r="N266" s="215"/>
      <c r="O266" s="215"/>
      <c r="P266" s="215"/>
      <c r="Q266" s="215"/>
      <c r="R266" s="215"/>
      <c r="S266" s="215"/>
      <c r="T266" s="215"/>
      <c r="U266" s="215"/>
      <c r="V266" s="215"/>
      <c r="W266" s="215"/>
      <c r="X266" s="215"/>
      <c r="Y266" s="215"/>
      <c r="Z266" s="215"/>
      <c r="AA266" s="225"/>
      <c r="AB266" s="215"/>
      <c r="AC266" s="215"/>
    </row>
    <row r="267" spans="4:29">
      <c r="D267" s="212"/>
      <c r="E267" s="212"/>
      <c r="F267" s="212"/>
      <c r="G267" s="212"/>
      <c r="H267" s="212"/>
      <c r="I267" s="212"/>
      <c r="J267" s="212"/>
      <c r="K267" s="212"/>
      <c r="L267" s="212"/>
      <c r="M267" s="215"/>
      <c r="N267" s="215"/>
      <c r="O267" s="215"/>
      <c r="P267" s="215"/>
      <c r="Q267" s="215"/>
      <c r="R267" s="215"/>
      <c r="S267" s="215"/>
      <c r="T267" s="215"/>
      <c r="U267" s="215"/>
      <c r="V267" s="215"/>
      <c r="W267" s="215"/>
      <c r="X267" s="215"/>
      <c r="Y267" s="215"/>
      <c r="Z267" s="215"/>
      <c r="AA267" s="225"/>
      <c r="AB267" s="215"/>
      <c r="AC267" s="215"/>
    </row>
    <row r="268" spans="4:29">
      <c r="D268" s="212"/>
      <c r="E268" s="212"/>
      <c r="F268" s="212"/>
      <c r="G268" s="212"/>
      <c r="H268" s="212"/>
      <c r="I268" s="212"/>
      <c r="J268" s="212"/>
      <c r="K268" s="212"/>
      <c r="L268" s="212"/>
      <c r="M268" s="215"/>
      <c r="N268" s="215"/>
      <c r="O268" s="215"/>
      <c r="P268" s="215"/>
      <c r="Q268" s="215"/>
      <c r="R268" s="215"/>
      <c r="S268" s="215"/>
      <c r="T268" s="215"/>
      <c r="U268" s="215"/>
      <c r="V268" s="215"/>
      <c r="W268" s="215"/>
      <c r="X268" s="215"/>
      <c r="Y268" s="215"/>
      <c r="Z268" s="215"/>
      <c r="AA268" s="225"/>
      <c r="AB268" s="215"/>
      <c r="AC268" s="215"/>
    </row>
    <row r="269" spans="4:29">
      <c r="D269" s="212"/>
      <c r="E269" s="212"/>
      <c r="F269" s="212"/>
      <c r="G269" s="212"/>
      <c r="H269" s="212"/>
      <c r="I269" s="212"/>
      <c r="J269" s="212"/>
      <c r="K269" s="212"/>
      <c r="L269" s="212"/>
      <c r="M269" s="215"/>
      <c r="N269" s="215"/>
      <c r="O269" s="215"/>
      <c r="P269" s="215"/>
      <c r="Q269" s="215"/>
      <c r="R269" s="215"/>
      <c r="S269" s="215"/>
      <c r="T269" s="215"/>
      <c r="U269" s="215"/>
      <c r="V269" s="215"/>
      <c r="W269" s="215"/>
      <c r="X269" s="215"/>
      <c r="Y269" s="215"/>
      <c r="Z269" s="215"/>
      <c r="AA269" s="225"/>
      <c r="AB269" s="215"/>
      <c r="AC269" s="215"/>
    </row>
    <row r="270" spans="4:29">
      <c r="D270" s="212"/>
      <c r="E270" s="212"/>
      <c r="F270" s="212"/>
      <c r="G270" s="212"/>
      <c r="H270" s="212"/>
      <c r="I270" s="212"/>
      <c r="J270" s="212"/>
      <c r="K270" s="212"/>
      <c r="L270" s="212"/>
      <c r="M270" s="215"/>
      <c r="N270" s="215"/>
      <c r="O270" s="215"/>
      <c r="P270" s="215"/>
      <c r="Q270" s="215"/>
      <c r="R270" s="215"/>
      <c r="S270" s="215"/>
      <c r="T270" s="215"/>
      <c r="U270" s="215"/>
      <c r="V270" s="215"/>
      <c r="W270" s="215"/>
      <c r="X270" s="215"/>
      <c r="Y270" s="215"/>
      <c r="Z270" s="215"/>
      <c r="AA270" s="225"/>
      <c r="AB270" s="215"/>
      <c r="AC270" s="215"/>
    </row>
    <row r="271" spans="4:29">
      <c r="D271" s="212"/>
      <c r="E271" s="212"/>
      <c r="F271" s="212"/>
      <c r="G271" s="212"/>
      <c r="H271" s="212"/>
      <c r="I271" s="212"/>
      <c r="J271" s="212"/>
      <c r="K271" s="212"/>
      <c r="L271" s="212"/>
      <c r="M271" s="215"/>
      <c r="N271" s="215"/>
      <c r="O271" s="215"/>
      <c r="P271" s="215"/>
      <c r="Q271" s="215"/>
      <c r="R271" s="215"/>
      <c r="S271" s="215"/>
      <c r="T271" s="215"/>
      <c r="U271" s="215"/>
      <c r="V271" s="215"/>
      <c r="W271" s="215"/>
      <c r="X271" s="215"/>
      <c r="Y271" s="215"/>
      <c r="Z271" s="215"/>
      <c r="AA271" s="225"/>
      <c r="AB271" s="215"/>
      <c r="AC271" s="215"/>
    </row>
    <row r="272" spans="4:29">
      <c r="D272" s="212"/>
      <c r="E272" s="212"/>
      <c r="F272" s="212"/>
      <c r="G272" s="212"/>
      <c r="H272" s="212"/>
      <c r="I272" s="212"/>
      <c r="J272" s="212"/>
      <c r="K272" s="212"/>
      <c r="L272" s="212"/>
      <c r="M272" s="215"/>
      <c r="N272" s="215"/>
      <c r="O272" s="215"/>
      <c r="P272" s="215"/>
      <c r="Q272" s="215"/>
      <c r="R272" s="215"/>
      <c r="S272" s="215"/>
      <c r="T272" s="215"/>
      <c r="U272" s="215"/>
      <c r="V272" s="215"/>
      <c r="W272" s="215"/>
      <c r="X272" s="215"/>
      <c r="Y272" s="215"/>
      <c r="Z272" s="215"/>
      <c r="AA272" s="225"/>
      <c r="AB272" s="215"/>
      <c r="AC272" s="215"/>
    </row>
    <row r="273" spans="4:29">
      <c r="D273" s="212"/>
      <c r="E273" s="212"/>
      <c r="F273" s="212"/>
      <c r="G273" s="212"/>
      <c r="H273" s="212"/>
      <c r="I273" s="212"/>
      <c r="J273" s="212"/>
      <c r="K273" s="212"/>
      <c r="L273" s="212"/>
      <c r="M273" s="215"/>
      <c r="N273" s="215"/>
      <c r="O273" s="215"/>
      <c r="P273" s="215"/>
      <c r="Q273" s="215"/>
      <c r="R273" s="215"/>
      <c r="S273" s="215"/>
      <c r="T273" s="215"/>
      <c r="U273" s="215"/>
      <c r="V273" s="215"/>
      <c r="W273" s="215"/>
      <c r="X273" s="215"/>
      <c r="Y273" s="215"/>
      <c r="Z273" s="215"/>
      <c r="AA273" s="225"/>
      <c r="AB273" s="215"/>
      <c r="AC273" s="215"/>
    </row>
    <row r="274" spans="4:29">
      <c r="D274" s="212"/>
      <c r="E274" s="212"/>
      <c r="F274" s="212"/>
      <c r="G274" s="212"/>
      <c r="H274" s="212"/>
      <c r="I274" s="212"/>
      <c r="J274" s="212"/>
      <c r="K274" s="212"/>
      <c r="L274" s="212"/>
      <c r="M274" s="215"/>
      <c r="N274" s="215"/>
      <c r="O274" s="215"/>
      <c r="P274" s="215"/>
      <c r="Q274" s="215"/>
      <c r="R274" s="215"/>
      <c r="S274" s="215"/>
      <c r="T274" s="215"/>
      <c r="U274" s="215"/>
      <c r="V274" s="215"/>
      <c r="W274" s="215"/>
      <c r="X274" s="215"/>
      <c r="Y274" s="215"/>
      <c r="Z274" s="215"/>
      <c r="AA274" s="225"/>
      <c r="AB274" s="215"/>
      <c r="AC274" s="215"/>
    </row>
    <row r="275" spans="4:29">
      <c r="D275" s="212"/>
      <c r="E275" s="212"/>
      <c r="F275" s="212"/>
      <c r="G275" s="212"/>
      <c r="H275" s="212"/>
      <c r="I275" s="212"/>
      <c r="J275" s="212"/>
      <c r="K275" s="212"/>
      <c r="L275" s="212"/>
      <c r="M275" s="215"/>
      <c r="N275" s="215"/>
      <c r="O275" s="215"/>
      <c r="P275" s="215"/>
      <c r="Q275" s="215"/>
      <c r="R275" s="215"/>
      <c r="S275" s="215"/>
      <c r="T275" s="215"/>
      <c r="U275" s="215"/>
      <c r="V275" s="215"/>
      <c r="W275" s="215"/>
      <c r="X275" s="215"/>
      <c r="Y275" s="215"/>
      <c r="Z275" s="215"/>
      <c r="AA275" s="225"/>
      <c r="AB275" s="215"/>
      <c r="AC275" s="215"/>
    </row>
    <row r="276" spans="4:29">
      <c r="D276" s="212"/>
      <c r="E276" s="212"/>
      <c r="F276" s="212"/>
      <c r="G276" s="212"/>
      <c r="H276" s="212"/>
      <c r="I276" s="212"/>
      <c r="J276" s="212"/>
      <c r="K276" s="212"/>
      <c r="L276" s="212"/>
      <c r="M276" s="215"/>
      <c r="N276" s="215"/>
      <c r="O276" s="215"/>
      <c r="P276" s="215"/>
      <c r="Q276" s="215"/>
      <c r="R276" s="215"/>
      <c r="S276" s="215"/>
      <c r="T276" s="215"/>
      <c r="U276" s="215"/>
      <c r="V276" s="215"/>
      <c r="W276" s="215"/>
      <c r="X276" s="215"/>
      <c r="Y276" s="215"/>
      <c r="Z276" s="215"/>
      <c r="AA276" s="225"/>
      <c r="AB276" s="215"/>
      <c r="AC276" s="215"/>
    </row>
    <row r="277" spans="4:29">
      <c r="D277" s="212"/>
      <c r="E277" s="212"/>
      <c r="F277" s="212"/>
      <c r="G277" s="212"/>
      <c r="H277" s="212"/>
      <c r="I277" s="212"/>
      <c r="J277" s="212"/>
      <c r="K277" s="212"/>
      <c r="L277" s="212"/>
      <c r="M277" s="215"/>
      <c r="N277" s="215"/>
      <c r="O277" s="215"/>
      <c r="P277" s="215"/>
      <c r="Q277" s="215"/>
      <c r="R277" s="215"/>
      <c r="S277" s="215"/>
      <c r="T277" s="215"/>
      <c r="U277" s="215"/>
      <c r="V277" s="215"/>
      <c r="W277" s="215"/>
      <c r="X277" s="215"/>
      <c r="Y277" s="215"/>
      <c r="Z277" s="215"/>
      <c r="AA277" s="225"/>
      <c r="AB277" s="215"/>
      <c r="AC277" s="215"/>
    </row>
    <row r="278" spans="4:29">
      <c r="D278" s="212"/>
      <c r="E278" s="212"/>
      <c r="F278" s="212"/>
      <c r="G278" s="212"/>
      <c r="H278" s="212"/>
      <c r="I278" s="212"/>
      <c r="J278" s="212"/>
      <c r="K278" s="212"/>
      <c r="L278" s="212"/>
      <c r="M278" s="215"/>
      <c r="N278" s="215"/>
      <c r="O278" s="215"/>
      <c r="P278" s="215"/>
      <c r="Q278" s="215"/>
      <c r="R278" s="215"/>
      <c r="S278" s="215"/>
      <c r="T278" s="215"/>
      <c r="U278" s="215"/>
      <c r="V278" s="215"/>
      <c r="W278" s="215"/>
      <c r="X278" s="215"/>
      <c r="Y278" s="215"/>
      <c r="Z278" s="215"/>
      <c r="AA278" s="225"/>
      <c r="AB278" s="215"/>
      <c r="AC278" s="215"/>
    </row>
    <row r="279" spans="4:29">
      <c r="D279" s="212"/>
      <c r="E279" s="212"/>
      <c r="F279" s="212"/>
      <c r="G279" s="212"/>
      <c r="H279" s="212"/>
      <c r="I279" s="212"/>
      <c r="J279" s="212"/>
      <c r="K279" s="212"/>
      <c r="L279" s="212"/>
      <c r="M279" s="215"/>
      <c r="N279" s="215"/>
      <c r="O279" s="215"/>
      <c r="P279" s="215"/>
      <c r="Q279" s="215"/>
      <c r="R279" s="215"/>
      <c r="S279" s="215"/>
      <c r="T279" s="215"/>
      <c r="U279" s="215"/>
      <c r="V279" s="215"/>
      <c r="W279" s="215"/>
      <c r="X279" s="215"/>
      <c r="Y279" s="215"/>
      <c r="Z279" s="215"/>
      <c r="AA279" s="225"/>
      <c r="AB279" s="215"/>
      <c r="AC279" s="215"/>
    </row>
    <row r="280" spans="4:29">
      <c r="D280" s="212"/>
      <c r="E280" s="212"/>
      <c r="F280" s="212"/>
      <c r="G280" s="212"/>
      <c r="H280" s="212"/>
      <c r="I280" s="212"/>
      <c r="J280" s="212"/>
      <c r="K280" s="212"/>
      <c r="L280" s="212"/>
      <c r="M280" s="215"/>
      <c r="N280" s="215"/>
      <c r="O280" s="215"/>
      <c r="P280" s="215"/>
      <c r="Q280" s="215"/>
      <c r="R280" s="215"/>
      <c r="S280" s="215"/>
      <c r="T280" s="215"/>
      <c r="U280" s="215"/>
      <c r="V280" s="215"/>
      <c r="W280" s="215"/>
      <c r="X280" s="215"/>
      <c r="Y280" s="215"/>
      <c r="Z280" s="215"/>
      <c r="AA280" s="225"/>
      <c r="AB280" s="215"/>
      <c r="AC280" s="215"/>
    </row>
    <row r="281" spans="4:29">
      <c r="D281" s="212"/>
      <c r="E281" s="212"/>
      <c r="F281" s="212"/>
      <c r="G281" s="212"/>
      <c r="H281" s="212"/>
      <c r="I281" s="212"/>
      <c r="J281" s="212"/>
      <c r="K281" s="212"/>
      <c r="L281" s="212"/>
      <c r="M281" s="215"/>
      <c r="N281" s="215"/>
      <c r="O281" s="215"/>
      <c r="P281" s="215"/>
      <c r="Q281" s="215"/>
      <c r="R281" s="215"/>
      <c r="S281" s="215"/>
      <c r="T281" s="215"/>
      <c r="U281" s="215"/>
      <c r="V281" s="215"/>
      <c r="W281" s="215"/>
      <c r="X281" s="215"/>
      <c r="Y281" s="215"/>
      <c r="Z281" s="215"/>
      <c r="AA281" s="225"/>
      <c r="AB281" s="215"/>
      <c r="AC281" s="215"/>
    </row>
    <row r="282" spans="4:29">
      <c r="D282" s="212"/>
      <c r="E282" s="212"/>
      <c r="F282" s="212"/>
      <c r="G282" s="212"/>
      <c r="H282" s="212"/>
      <c r="I282" s="212"/>
      <c r="J282" s="212"/>
      <c r="K282" s="212"/>
      <c r="L282" s="212"/>
      <c r="M282" s="215"/>
      <c r="N282" s="215"/>
      <c r="O282" s="215"/>
      <c r="P282" s="215"/>
      <c r="Q282" s="215"/>
      <c r="R282" s="215"/>
      <c r="S282" s="215"/>
      <c r="T282" s="215"/>
      <c r="U282" s="215"/>
      <c r="V282" s="215"/>
      <c r="W282" s="215"/>
      <c r="X282" s="215"/>
      <c r="Y282" s="215"/>
      <c r="Z282" s="215"/>
      <c r="AA282" s="225"/>
      <c r="AB282" s="215"/>
      <c r="AC282" s="215"/>
    </row>
    <row r="283" spans="4:29">
      <c r="D283" s="212"/>
      <c r="E283" s="212"/>
      <c r="F283" s="212"/>
      <c r="G283" s="212"/>
      <c r="H283" s="212"/>
      <c r="I283" s="212"/>
      <c r="J283" s="212"/>
      <c r="K283" s="212"/>
      <c r="L283" s="212"/>
      <c r="M283" s="215"/>
      <c r="N283" s="215"/>
      <c r="O283" s="215"/>
      <c r="P283" s="215"/>
      <c r="Q283" s="215"/>
      <c r="R283" s="215"/>
      <c r="S283" s="215"/>
      <c r="T283" s="215"/>
      <c r="U283" s="215"/>
      <c r="V283" s="215"/>
      <c r="W283" s="215"/>
      <c r="X283" s="215"/>
      <c r="Y283" s="215"/>
      <c r="Z283" s="215"/>
      <c r="AA283" s="225"/>
      <c r="AB283" s="215"/>
      <c r="AC283" s="215"/>
    </row>
    <row r="284" spans="4:29">
      <c r="D284" s="212"/>
      <c r="E284" s="212"/>
      <c r="F284" s="212"/>
      <c r="G284" s="212"/>
      <c r="H284" s="212"/>
      <c r="I284" s="212"/>
      <c r="J284" s="212"/>
      <c r="K284" s="212"/>
      <c r="L284" s="212"/>
      <c r="M284" s="215"/>
      <c r="N284" s="215"/>
      <c r="O284" s="215"/>
      <c r="P284" s="215"/>
      <c r="Q284" s="215"/>
      <c r="R284" s="215"/>
      <c r="S284" s="215"/>
      <c r="T284" s="215"/>
      <c r="U284" s="215"/>
      <c r="V284" s="215"/>
      <c r="W284" s="215"/>
      <c r="X284" s="215"/>
      <c r="Y284" s="215"/>
      <c r="Z284" s="215"/>
      <c r="AA284" s="225"/>
      <c r="AB284" s="215"/>
      <c r="AC284" s="215"/>
    </row>
    <row r="285" spans="4:29">
      <c r="D285" s="212"/>
      <c r="E285" s="212"/>
      <c r="F285" s="212"/>
      <c r="G285" s="212"/>
      <c r="H285" s="212"/>
      <c r="I285" s="212"/>
      <c r="J285" s="212"/>
      <c r="K285" s="212"/>
      <c r="L285" s="212"/>
      <c r="M285" s="215"/>
      <c r="N285" s="215"/>
      <c r="O285" s="215"/>
      <c r="P285" s="215"/>
      <c r="Q285" s="215"/>
      <c r="R285" s="215"/>
      <c r="S285" s="215"/>
      <c r="T285" s="215"/>
      <c r="U285" s="215"/>
      <c r="V285" s="215"/>
      <c r="W285" s="215"/>
      <c r="X285" s="215"/>
      <c r="Y285" s="215"/>
      <c r="Z285" s="215"/>
      <c r="AA285" s="225"/>
      <c r="AB285" s="215"/>
      <c r="AC285" s="215"/>
    </row>
    <row r="286" spans="4:29">
      <c r="D286" s="212"/>
      <c r="E286" s="212"/>
      <c r="F286" s="212"/>
      <c r="G286" s="212"/>
      <c r="H286" s="212"/>
      <c r="I286" s="212"/>
      <c r="J286" s="212"/>
      <c r="K286" s="212"/>
      <c r="L286" s="212"/>
      <c r="M286" s="215"/>
      <c r="N286" s="215"/>
      <c r="O286" s="215"/>
      <c r="P286" s="215"/>
      <c r="Q286" s="215"/>
      <c r="R286" s="215"/>
      <c r="S286" s="215"/>
      <c r="T286" s="215"/>
      <c r="U286" s="215"/>
      <c r="V286" s="215"/>
      <c r="W286" s="215"/>
      <c r="X286" s="215"/>
      <c r="Y286" s="215"/>
      <c r="Z286" s="215"/>
      <c r="AA286" s="225"/>
      <c r="AB286" s="215"/>
      <c r="AC286" s="215"/>
    </row>
    <row r="287" spans="4:29">
      <c r="D287" s="212"/>
      <c r="E287" s="212"/>
      <c r="F287" s="212"/>
      <c r="G287" s="212"/>
      <c r="H287" s="212"/>
      <c r="I287" s="212"/>
      <c r="J287" s="212"/>
      <c r="K287" s="212"/>
      <c r="L287" s="212"/>
      <c r="M287" s="215"/>
      <c r="N287" s="215"/>
      <c r="O287" s="215"/>
      <c r="P287" s="215"/>
      <c r="Q287" s="215"/>
      <c r="R287" s="215"/>
      <c r="S287" s="215"/>
      <c r="T287" s="215"/>
      <c r="U287" s="215"/>
      <c r="V287" s="215"/>
      <c r="W287" s="215"/>
      <c r="X287" s="215"/>
      <c r="Y287" s="215"/>
      <c r="Z287" s="215"/>
      <c r="AA287" s="225"/>
      <c r="AB287" s="215"/>
      <c r="AC287" s="215"/>
    </row>
    <row r="288" spans="4:29">
      <c r="D288" s="212"/>
      <c r="E288" s="212"/>
      <c r="F288" s="212"/>
      <c r="G288" s="212"/>
      <c r="H288" s="212"/>
      <c r="I288" s="212"/>
      <c r="J288" s="212"/>
      <c r="K288" s="212"/>
      <c r="L288" s="212"/>
      <c r="M288" s="215"/>
      <c r="N288" s="215"/>
      <c r="O288" s="215"/>
      <c r="P288" s="215"/>
      <c r="Q288" s="215"/>
      <c r="R288" s="215"/>
      <c r="S288" s="215"/>
      <c r="T288" s="215"/>
      <c r="U288" s="215"/>
      <c r="V288" s="215"/>
      <c r="W288" s="215"/>
      <c r="X288" s="215"/>
      <c r="Y288" s="215"/>
      <c r="Z288" s="215"/>
      <c r="AA288" s="225"/>
      <c r="AB288" s="215"/>
      <c r="AC288" s="215"/>
    </row>
    <row r="289" spans="4:29">
      <c r="D289" s="212"/>
      <c r="E289" s="212"/>
      <c r="F289" s="212"/>
      <c r="G289" s="212"/>
      <c r="H289" s="212"/>
      <c r="I289" s="212"/>
      <c r="J289" s="212"/>
      <c r="K289" s="212"/>
      <c r="L289" s="212"/>
      <c r="M289" s="215"/>
      <c r="N289" s="215"/>
      <c r="O289" s="215"/>
      <c r="P289" s="215"/>
      <c r="Q289" s="215"/>
      <c r="R289" s="215"/>
      <c r="S289" s="215"/>
      <c r="T289" s="215"/>
      <c r="U289" s="215"/>
      <c r="V289" s="215"/>
      <c r="W289" s="215"/>
      <c r="X289" s="215"/>
      <c r="Y289" s="215"/>
      <c r="Z289" s="215"/>
      <c r="AA289" s="225"/>
      <c r="AB289" s="215"/>
      <c r="AC289" s="215"/>
    </row>
    <row r="290" spans="4:29">
      <c r="D290" s="212"/>
      <c r="E290" s="212"/>
      <c r="F290" s="212"/>
      <c r="G290" s="212"/>
      <c r="H290" s="212"/>
      <c r="I290" s="212"/>
      <c r="J290" s="212"/>
      <c r="K290" s="212"/>
      <c r="L290" s="212"/>
      <c r="M290" s="215"/>
      <c r="N290" s="215"/>
      <c r="O290" s="215"/>
      <c r="P290" s="215"/>
      <c r="Q290" s="215"/>
      <c r="R290" s="215"/>
      <c r="S290" s="215"/>
      <c r="T290" s="215"/>
      <c r="U290" s="215"/>
      <c r="V290" s="215"/>
      <c r="W290" s="215"/>
      <c r="X290" s="215"/>
      <c r="Y290" s="215"/>
      <c r="Z290" s="215"/>
      <c r="AA290" s="225"/>
      <c r="AB290" s="215"/>
      <c r="AC290" s="215"/>
    </row>
    <row r="291" spans="4:29">
      <c r="D291" s="212"/>
      <c r="E291" s="212"/>
      <c r="F291" s="212"/>
      <c r="G291" s="212"/>
      <c r="H291" s="212"/>
      <c r="I291" s="212"/>
      <c r="J291" s="212"/>
      <c r="K291" s="212"/>
      <c r="L291" s="212"/>
      <c r="M291" s="215"/>
      <c r="N291" s="215"/>
      <c r="O291" s="215"/>
      <c r="P291" s="215"/>
      <c r="Q291" s="215"/>
      <c r="R291" s="215"/>
      <c r="S291" s="215"/>
      <c r="T291" s="215"/>
      <c r="U291" s="215"/>
      <c r="V291" s="215"/>
      <c r="W291" s="215"/>
      <c r="X291" s="215"/>
      <c r="Y291" s="215"/>
      <c r="Z291" s="215"/>
      <c r="AA291" s="225"/>
      <c r="AB291" s="215"/>
      <c r="AC291" s="215"/>
    </row>
    <row r="292" spans="4:29">
      <c r="D292" s="212"/>
      <c r="E292" s="212"/>
      <c r="F292" s="212"/>
      <c r="G292" s="212"/>
      <c r="H292" s="212"/>
      <c r="I292" s="212"/>
      <c r="J292" s="212"/>
      <c r="K292" s="212"/>
      <c r="L292" s="212"/>
      <c r="M292" s="215"/>
      <c r="N292" s="215"/>
      <c r="O292" s="215"/>
      <c r="P292" s="215"/>
      <c r="Q292" s="215"/>
      <c r="R292" s="215"/>
      <c r="S292" s="215"/>
      <c r="T292" s="215"/>
      <c r="U292" s="215"/>
      <c r="V292" s="215"/>
      <c r="W292" s="215"/>
      <c r="X292" s="215"/>
      <c r="Y292" s="215"/>
      <c r="Z292" s="215"/>
      <c r="AA292" s="225"/>
      <c r="AB292" s="215"/>
      <c r="AC292" s="215"/>
    </row>
    <row r="293" spans="4:29">
      <c r="D293" s="212"/>
      <c r="E293" s="212"/>
      <c r="F293" s="212"/>
      <c r="G293" s="212"/>
      <c r="H293" s="212"/>
      <c r="I293" s="212"/>
      <c r="J293" s="212"/>
      <c r="K293" s="212"/>
      <c r="L293" s="212"/>
      <c r="M293" s="215"/>
      <c r="N293" s="215"/>
      <c r="O293" s="215"/>
      <c r="P293" s="215"/>
      <c r="Q293" s="215"/>
      <c r="R293" s="215"/>
      <c r="S293" s="215"/>
      <c r="T293" s="215"/>
      <c r="U293" s="215"/>
      <c r="V293" s="215"/>
      <c r="W293" s="215"/>
      <c r="X293" s="215"/>
      <c r="Y293" s="215"/>
      <c r="Z293" s="215"/>
      <c r="AA293" s="225"/>
      <c r="AB293" s="215"/>
      <c r="AC293" s="215"/>
    </row>
    <row r="294" spans="4:29">
      <c r="D294" s="212"/>
      <c r="E294" s="212"/>
      <c r="F294" s="212"/>
      <c r="G294" s="212"/>
      <c r="H294" s="212"/>
      <c r="I294" s="212"/>
      <c r="J294" s="212"/>
      <c r="K294" s="212"/>
      <c r="L294" s="212"/>
      <c r="M294" s="215"/>
      <c r="N294" s="215"/>
      <c r="O294" s="215"/>
      <c r="P294" s="215"/>
      <c r="Q294" s="215"/>
      <c r="R294" s="215"/>
      <c r="S294" s="215"/>
      <c r="T294" s="215"/>
      <c r="U294" s="215"/>
      <c r="V294" s="215"/>
      <c r="W294" s="215"/>
      <c r="X294" s="215"/>
      <c r="Y294" s="215"/>
      <c r="Z294" s="215"/>
      <c r="AA294" s="225"/>
      <c r="AB294" s="215"/>
      <c r="AC294" s="215"/>
    </row>
    <row r="295" spans="4:29">
      <c r="D295" s="212"/>
      <c r="E295" s="212"/>
      <c r="F295" s="212"/>
      <c r="G295" s="212"/>
      <c r="H295" s="212"/>
      <c r="I295" s="212"/>
      <c r="J295" s="212"/>
      <c r="K295" s="212"/>
      <c r="L295" s="212"/>
      <c r="M295" s="215"/>
      <c r="N295" s="215"/>
      <c r="O295" s="215"/>
      <c r="P295" s="215"/>
      <c r="Q295" s="215"/>
      <c r="R295" s="215"/>
      <c r="S295" s="215"/>
      <c r="T295" s="215"/>
      <c r="U295" s="215"/>
      <c r="V295" s="215"/>
      <c r="W295" s="215"/>
      <c r="X295" s="215"/>
      <c r="Y295" s="215"/>
      <c r="Z295" s="215"/>
      <c r="AA295" s="225"/>
      <c r="AB295" s="215"/>
      <c r="AC295" s="215"/>
    </row>
    <row r="296" spans="4:29">
      <c r="D296" s="212"/>
      <c r="E296" s="212"/>
      <c r="F296" s="212"/>
      <c r="G296" s="212"/>
      <c r="H296" s="212"/>
      <c r="I296" s="212"/>
      <c r="J296" s="212"/>
      <c r="K296" s="212"/>
      <c r="L296" s="212"/>
      <c r="M296" s="215"/>
      <c r="N296" s="215"/>
      <c r="O296" s="215"/>
      <c r="P296" s="215"/>
      <c r="Q296" s="215"/>
      <c r="R296" s="215"/>
      <c r="S296" s="215"/>
      <c r="T296" s="215"/>
      <c r="U296" s="215"/>
      <c r="V296" s="215"/>
      <c r="W296" s="215"/>
      <c r="X296" s="215"/>
      <c r="Y296" s="215"/>
      <c r="Z296" s="215"/>
      <c r="AA296" s="225"/>
      <c r="AB296" s="215"/>
      <c r="AC296" s="215"/>
    </row>
    <row r="297" spans="4:29">
      <c r="D297" s="212"/>
      <c r="E297" s="212"/>
      <c r="F297" s="212"/>
      <c r="G297" s="212"/>
      <c r="H297" s="212"/>
      <c r="I297" s="212"/>
      <c r="J297" s="212"/>
      <c r="K297" s="212"/>
      <c r="L297" s="212"/>
      <c r="M297" s="215"/>
      <c r="N297" s="215"/>
      <c r="O297" s="215"/>
      <c r="P297" s="215"/>
      <c r="Q297" s="215"/>
      <c r="R297" s="215"/>
      <c r="S297" s="215"/>
      <c r="T297" s="215"/>
      <c r="U297" s="215"/>
      <c r="V297" s="215"/>
      <c r="W297" s="215"/>
      <c r="X297" s="215"/>
      <c r="Y297" s="215"/>
      <c r="Z297" s="215"/>
      <c r="AA297" s="225"/>
      <c r="AB297" s="215"/>
      <c r="AC297" s="215"/>
    </row>
    <row r="298" spans="4:29">
      <c r="D298" s="212"/>
      <c r="E298" s="212"/>
      <c r="F298" s="212"/>
      <c r="G298" s="212"/>
      <c r="H298" s="212"/>
      <c r="I298" s="212"/>
      <c r="J298" s="212"/>
      <c r="K298" s="212"/>
      <c r="L298" s="212"/>
      <c r="M298" s="215"/>
      <c r="N298" s="215"/>
      <c r="O298" s="215"/>
      <c r="P298" s="215"/>
      <c r="Q298" s="215"/>
      <c r="R298" s="215"/>
      <c r="S298" s="215"/>
      <c r="T298" s="215"/>
      <c r="U298" s="215"/>
      <c r="V298" s="215"/>
      <c r="W298" s="215"/>
      <c r="X298" s="215"/>
      <c r="Y298" s="215"/>
      <c r="Z298" s="215"/>
      <c r="AA298" s="225"/>
      <c r="AB298" s="215"/>
      <c r="AC298" s="215"/>
    </row>
    <row r="299" spans="4:29">
      <c r="D299" s="212"/>
      <c r="E299" s="212"/>
      <c r="F299" s="212"/>
      <c r="G299" s="212"/>
      <c r="H299" s="212"/>
      <c r="I299" s="212"/>
      <c r="J299" s="212"/>
      <c r="K299" s="212"/>
      <c r="L299" s="212"/>
      <c r="M299" s="215"/>
      <c r="N299" s="215"/>
      <c r="O299" s="215"/>
      <c r="P299" s="215"/>
      <c r="Q299" s="215"/>
      <c r="R299" s="215"/>
      <c r="S299" s="215"/>
      <c r="T299" s="215"/>
      <c r="U299" s="215"/>
      <c r="V299" s="215"/>
      <c r="W299" s="215"/>
      <c r="X299" s="215"/>
      <c r="Y299" s="215"/>
      <c r="Z299" s="215"/>
      <c r="AA299" s="225"/>
      <c r="AB299" s="215"/>
      <c r="AC299" s="215"/>
    </row>
    <row r="300" spans="4:29">
      <c r="D300" s="212"/>
      <c r="E300" s="212"/>
      <c r="F300" s="212"/>
      <c r="G300" s="212"/>
      <c r="H300" s="212"/>
      <c r="I300" s="212"/>
      <c r="J300" s="212"/>
      <c r="K300" s="212"/>
      <c r="L300" s="212"/>
      <c r="M300" s="215"/>
      <c r="N300" s="215"/>
      <c r="O300" s="215"/>
      <c r="P300" s="215"/>
      <c r="Q300" s="215"/>
      <c r="R300" s="215"/>
      <c r="S300" s="215"/>
      <c r="T300" s="215"/>
      <c r="U300" s="215"/>
      <c r="V300" s="215"/>
      <c r="W300" s="215"/>
      <c r="X300" s="215"/>
      <c r="Y300" s="215"/>
      <c r="Z300" s="215"/>
      <c r="AA300" s="225"/>
      <c r="AB300" s="215"/>
      <c r="AC300" s="215"/>
    </row>
    <row r="301" spans="4:29">
      <c r="D301" s="212"/>
      <c r="E301" s="212"/>
      <c r="F301" s="212"/>
      <c r="G301" s="212"/>
      <c r="H301" s="212"/>
      <c r="I301" s="212"/>
      <c r="J301" s="212"/>
      <c r="K301" s="212"/>
      <c r="L301" s="212"/>
      <c r="M301" s="215"/>
      <c r="N301" s="215"/>
      <c r="O301" s="215"/>
      <c r="P301" s="215"/>
      <c r="Q301" s="215"/>
      <c r="R301" s="215"/>
      <c r="S301" s="215"/>
      <c r="T301" s="215"/>
      <c r="U301" s="215"/>
      <c r="V301" s="215"/>
      <c r="W301" s="215"/>
      <c r="X301" s="215"/>
      <c r="Y301" s="215"/>
      <c r="Z301" s="215"/>
      <c r="AA301" s="225"/>
      <c r="AB301" s="215"/>
      <c r="AC301" s="215"/>
    </row>
    <row r="302" spans="4:29">
      <c r="D302" s="212"/>
      <c r="E302" s="212"/>
      <c r="F302" s="212"/>
      <c r="G302" s="212"/>
      <c r="H302" s="212"/>
      <c r="I302" s="212"/>
      <c r="J302" s="212"/>
      <c r="K302" s="212"/>
      <c r="L302" s="212"/>
      <c r="M302" s="215"/>
      <c r="N302" s="215"/>
      <c r="O302" s="215"/>
      <c r="P302" s="215"/>
      <c r="Q302" s="215"/>
      <c r="R302" s="215"/>
      <c r="S302" s="215"/>
      <c r="T302" s="215"/>
      <c r="U302" s="215"/>
      <c r="V302" s="215"/>
      <c r="W302" s="215"/>
      <c r="X302" s="215"/>
      <c r="Y302" s="215"/>
      <c r="Z302" s="215"/>
      <c r="AA302" s="225"/>
      <c r="AB302" s="215"/>
      <c r="AC302" s="215"/>
    </row>
    <row r="303" spans="4:29">
      <c r="D303" s="212"/>
      <c r="E303" s="212"/>
      <c r="F303" s="212"/>
      <c r="G303" s="212"/>
      <c r="H303" s="212"/>
      <c r="I303" s="212"/>
      <c r="J303" s="212"/>
      <c r="K303" s="212"/>
      <c r="L303" s="212"/>
      <c r="M303" s="215"/>
      <c r="N303" s="215"/>
      <c r="O303" s="215"/>
      <c r="P303" s="215"/>
      <c r="Q303" s="215"/>
      <c r="R303" s="215"/>
      <c r="S303" s="215"/>
      <c r="T303" s="215"/>
      <c r="U303" s="215"/>
      <c r="V303" s="215"/>
      <c r="W303" s="215"/>
      <c r="X303" s="215"/>
      <c r="Y303" s="215"/>
      <c r="Z303" s="215"/>
      <c r="AA303" s="225"/>
      <c r="AB303" s="215"/>
      <c r="AC303" s="215"/>
    </row>
    <row r="304" spans="4:29">
      <c r="D304" s="212"/>
      <c r="E304" s="212"/>
      <c r="F304" s="212"/>
      <c r="G304" s="212"/>
      <c r="H304" s="212"/>
      <c r="I304" s="212"/>
      <c r="J304" s="212"/>
      <c r="K304" s="212"/>
      <c r="L304" s="212"/>
      <c r="M304" s="215"/>
      <c r="N304" s="215"/>
      <c r="O304" s="215"/>
      <c r="P304" s="215"/>
      <c r="Q304" s="215"/>
      <c r="R304" s="215"/>
      <c r="S304" s="215"/>
      <c r="T304" s="215"/>
      <c r="U304" s="215"/>
      <c r="V304" s="215"/>
      <c r="W304" s="215"/>
      <c r="X304" s="215"/>
      <c r="Y304" s="215"/>
      <c r="Z304" s="215"/>
      <c r="AA304" s="225"/>
      <c r="AB304" s="215"/>
      <c r="AC304" s="215"/>
    </row>
    <row r="305" spans="4:29">
      <c r="D305" s="212"/>
      <c r="E305" s="212"/>
      <c r="F305" s="212"/>
      <c r="G305" s="212"/>
      <c r="H305" s="212"/>
      <c r="I305" s="212"/>
      <c r="J305" s="212"/>
      <c r="K305" s="212"/>
      <c r="L305" s="212"/>
      <c r="M305" s="215"/>
      <c r="N305" s="215"/>
      <c r="O305" s="215"/>
      <c r="P305" s="215"/>
      <c r="Q305" s="215"/>
      <c r="R305" s="215"/>
      <c r="S305" s="215"/>
      <c r="T305" s="215"/>
      <c r="U305" s="215"/>
      <c r="V305" s="215"/>
      <c r="W305" s="215"/>
      <c r="X305" s="215"/>
      <c r="Y305" s="215"/>
      <c r="Z305" s="215"/>
      <c r="AA305" s="225"/>
      <c r="AB305" s="215"/>
      <c r="AC305" s="215"/>
    </row>
    <row r="306" spans="4:29">
      <c r="D306" s="212"/>
      <c r="E306" s="212"/>
      <c r="F306" s="212"/>
      <c r="G306" s="212"/>
      <c r="H306" s="212"/>
      <c r="I306" s="212"/>
      <c r="J306" s="212"/>
      <c r="K306" s="212"/>
      <c r="L306" s="212"/>
      <c r="M306" s="215"/>
      <c r="N306" s="215"/>
      <c r="O306" s="215"/>
      <c r="P306" s="215"/>
      <c r="Q306" s="215"/>
      <c r="R306" s="215"/>
      <c r="S306" s="215"/>
      <c r="T306" s="215"/>
      <c r="U306" s="215"/>
      <c r="V306" s="215"/>
      <c r="W306" s="215"/>
      <c r="X306" s="215"/>
      <c r="Y306" s="215"/>
      <c r="Z306" s="215"/>
      <c r="AA306" s="225"/>
      <c r="AB306" s="215"/>
      <c r="AC306" s="215"/>
    </row>
    <row r="307" spans="4:29">
      <c r="D307" s="212"/>
      <c r="E307" s="212"/>
      <c r="F307" s="212"/>
      <c r="G307" s="212"/>
      <c r="H307" s="212"/>
      <c r="I307" s="212"/>
      <c r="J307" s="212"/>
      <c r="K307" s="212"/>
      <c r="L307" s="212"/>
      <c r="M307" s="215"/>
      <c r="N307" s="215"/>
      <c r="O307" s="215"/>
      <c r="P307" s="215"/>
      <c r="Q307" s="215"/>
      <c r="R307" s="215"/>
      <c r="S307" s="215"/>
      <c r="T307" s="215"/>
      <c r="U307" s="215"/>
      <c r="V307" s="215"/>
      <c r="W307" s="215"/>
      <c r="X307" s="215"/>
      <c r="Y307" s="215"/>
      <c r="Z307" s="215"/>
      <c r="AA307" s="225"/>
      <c r="AB307" s="215"/>
      <c r="AC307" s="215"/>
    </row>
    <row r="308" spans="4:29">
      <c r="D308" s="212"/>
      <c r="E308" s="212"/>
      <c r="F308" s="212"/>
      <c r="G308" s="212"/>
      <c r="H308" s="212"/>
      <c r="I308" s="212"/>
      <c r="J308" s="212"/>
      <c r="K308" s="212"/>
      <c r="L308" s="212"/>
      <c r="M308" s="215"/>
      <c r="N308" s="215"/>
      <c r="O308" s="215"/>
      <c r="P308" s="215"/>
      <c r="Q308" s="215"/>
      <c r="R308" s="215"/>
      <c r="S308" s="215"/>
      <c r="T308" s="215"/>
      <c r="U308" s="215"/>
      <c r="V308" s="215"/>
      <c r="W308" s="215"/>
      <c r="X308" s="215"/>
      <c r="Y308" s="215"/>
      <c r="Z308" s="215"/>
      <c r="AA308" s="225"/>
      <c r="AB308" s="215"/>
      <c r="AC308" s="215"/>
    </row>
    <row r="309" spans="4:29">
      <c r="D309" s="212"/>
      <c r="E309" s="212"/>
      <c r="F309" s="212"/>
      <c r="G309" s="212"/>
      <c r="H309" s="212"/>
      <c r="I309" s="212"/>
      <c r="J309" s="212"/>
      <c r="K309" s="212"/>
      <c r="L309" s="212"/>
      <c r="M309" s="215"/>
      <c r="N309" s="215"/>
      <c r="O309" s="215"/>
      <c r="P309" s="215"/>
      <c r="Q309" s="215"/>
      <c r="R309" s="215"/>
      <c r="S309" s="215"/>
      <c r="T309" s="215"/>
      <c r="U309" s="215"/>
      <c r="V309" s="215"/>
      <c r="W309" s="215"/>
      <c r="X309" s="215"/>
      <c r="Y309" s="215"/>
      <c r="Z309" s="215"/>
      <c r="AA309" s="225"/>
      <c r="AB309" s="215"/>
      <c r="AC309" s="215"/>
    </row>
    <row r="310" spans="4:29">
      <c r="D310" s="212"/>
      <c r="E310" s="212"/>
      <c r="F310" s="212"/>
      <c r="G310" s="212"/>
      <c r="H310" s="212"/>
      <c r="I310" s="212"/>
      <c r="J310" s="212"/>
      <c r="K310" s="212"/>
      <c r="L310" s="212"/>
      <c r="M310" s="215"/>
      <c r="N310" s="215"/>
      <c r="O310" s="215"/>
      <c r="P310" s="215"/>
      <c r="Q310" s="215"/>
      <c r="R310" s="215"/>
      <c r="S310" s="215"/>
      <c r="T310" s="215"/>
      <c r="U310" s="215"/>
      <c r="V310" s="215"/>
      <c r="W310" s="215"/>
      <c r="X310" s="215"/>
      <c r="Y310" s="215"/>
      <c r="Z310" s="215"/>
      <c r="AA310" s="225"/>
      <c r="AB310" s="215"/>
      <c r="AC310" s="215"/>
    </row>
    <row r="311" spans="4:29">
      <c r="D311" s="212"/>
      <c r="E311" s="212"/>
      <c r="F311" s="212"/>
      <c r="G311" s="212"/>
      <c r="H311" s="212"/>
      <c r="I311" s="212"/>
      <c r="J311" s="212"/>
      <c r="K311" s="212"/>
      <c r="L311" s="212"/>
      <c r="M311" s="215"/>
      <c r="N311" s="215"/>
      <c r="O311" s="215"/>
      <c r="P311" s="215"/>
      <c r="Q311" s="215"/>
      <c r="R311" s="215"/>
      <c r="S311" s="215"/>
      <c r="T311" s="215"/>
      <c r="U311" s="215"/>
      <c r="V311" s="215"/>
      <c r="W311" s="215"/>
      <c r="X311" s="215"/>
      <c r="Y311" s="215"/>
      <c r="Z311" s="215"/>
      <c r="AA311" s="225"/>
      <c r="AB311" s="215"/>
      <c r="AC311" s="215"/>
    </row>
    <row r="312" spans="4:29">
      <c r="D312" s="212"/>
      <c r="E312" s="212"/>
      <c r="F312" s="212"/>
      <c r="G312" s="212"/>
      <c r="H312" s="212"/>
      <c r="I312" s="212"/>
      <c r="J312" s="212"/>
      <c r="K312" s="212"/>
      <c r="L312" s="212"/>
      <c r="M312" s="215"/>
      <c r="N312" s="215"/>
      <c r="O312" s="215"/>
      <c r="P312" s="215"/>
      <c r="Q312" s="215"/>
      <c r="R312" s="215"/>
      <c r="S312" s="215"/>
      <c r="T312" s="215"/>
      <c r="U312" s="215"/>
      <c r="V312" s="215"/>
      <c r="W312" s="215"/>
      <c r="X312" s="215"/>
      <c r="Y312" s="215"/>
      <c r="Z312" s="215"/>
      <c r="AA312" s="225"/>
      <c r="AB312" s="215"/>
      <c r="AC312" s="215"/>
    </row>
    <row r="313" spans="4:29">
      <c r="D313" s="212"/>
      <c r="E313" s="212"/>
      <c r="F313" s="212"/>
      <c r="G313" s="212"/>
      <c r="H313" s="212"/>
      <c r="I313" s="212"/>
      <c r="J313" s="212"/>
      <c r="K313" s="212"/>
      <c r="L313" s="212"/>
      <c r="M313" s="215"/>
      <c r="N313" s="215"/>
      <c r="O313" s="215"/>
      <c r="P313" s="215"/>
      <c r="Q313" s="215"/>
      <c r="R313" s="215"/>
      <c r="S313" s="215"/>
      <c r="T313" s="215"/>
      <c r="U313" s="215"/>
      <c r="V313" s="215"/>
      <c r="W313" s="215"/>
      <c r="X313" s="215"/>
      <c r="Y313" s="215"/>
      <c r="Z313" s="215"/>
      <c r="AA313" s="225"/>
      <c r="AB313" s="215"/>
      <c r="AC313" s="215"/>
    </row>
    <row r="314" spans="4:29">
      <c r="D314" s="212"/>
      <c r="E314" s="212"/>
      <c r="F314" s="212"/>
      <c r="G314" s="212"/>
      <c r="H314" s="212"/>
      <c r="I314" s="212"/>
      <c r="J314" s="212"/>
      <c r="K314" s="212"/>
      <c r="L314" s="212"/>
      <c r="M314" s="215"/>
      <c r="N314" s="215"/>
      <c r="O314" s="215"/>
      <c r="P314" s="215"/>
      <c r="Q314" s="215"/>
      <c r="R314" s="215"/>
      <c r="S314" s="215"/>
      <c r="T314" s="215"/>
      <c r="U314" s="215"/>
      <c r="V314" s="215"/>
      <c r="W314" s="215"/>
      <c r="X314" s="215"/>
      <c r="Y314" s="215"/>
      <c r="Z314" s="215"/>
      <c r="AA314" s="225"/>
      <c r="AB314" s="215"/>
      <c r="AC314" s="215"/>
    </row>
    <row r="315" spans="4:29">
      <c r="D315" s="212"/>
      <c r="E315" s="212"/>
      <c r="F315" s="212"/>
      <c r="G315" s="212"/>
      <c r="H315" s="212"/>
      <c r="I315" s="212"/>
      <c r="J315" s="212"/>
      <c r="K315" s="212"/>
      <c r="L315" s="212"/>
      <c r="M315" s="215"/>
      <c r="N315" s="215"/>
      <c r="O315" s="215"/>
      <c r="P315" s="215"/>
      <c r="Q315" s="215"/>
      <c r="R315" s="215"/>
      <c r="S315" s="215"/>
      <c r="T315" s="215"/>
      <c r="U315" s="215"/>
      <c r="V315" s="215"/>
      <c r="W315" s="215"/>
      <c r="X315" s="215"/>
      <c r="Y315" s="215"/>
      <c r="Z315" s="215"/>
      <c r="AA315" s="225"/>
      <c r="AB315" s="215"/>
      <c r="AC315" s="215"/>
    </row>
    <row r="316" spans="4:29">
      <c r="D316" s="212"/>
      <c r="E316" s="212"/>
      <c r="F316" s="212"/>
      <c r="G316" s="212"/>
      <c r="H316" s="212"/>
      <c r="I316" s="212"/>
      <c r="J316" s="212"/>
      <c r="K316" s="212"/>
      <c r="L316" s="212"/>
      <c r="M316" s="215"/>
      <c r="N316" s="215"/>
      <c r="O316" s="215"/>
      <c r="P316" s="215"/>
      <c r="Q316" s="215"/>
      <c r="R316" s="215"/>
      <c r="S316" s="215"/>
      <c r="T316" s="215"/>
      <c r="U316" s="215"/>
      <c r="V316" s="215"/>
      <c r="W316" s="215"/>
      <c r="X316" s="215"/>
      <c r="Y316" s="215"/>
      <c r="Z316" s="215"/>
      <c r="AA316" s="225"/>
      <c r="AB316" s="215"/>
      <c r="AC316" s="215"/>
    </row>
    <row r="317" spans="4:29">
      <c r="D317" s="212"/>
      <c r="E317" s="212"/>
      <c r="F317" s="212"/>
      <c r="G317" s="212"/>
      <c r="H317" s="212"/>
      <c r="I317" s="212"/>
      <c r="J317" s="212"/>
      <c r="K317" s="212"/>
      <c r="L317" s="212"/>
      <c r="M317" s="215"/>
      <c r="N317" s="215"/>
      <c r="O317" s="215"/>
      <c r="P317" s="215"/>
      <c r="Q317" s="215"/>
      <c r="R317" s="215"/>
      <c r="S317" s="215"/>
      <c r="T317" s="215"/>
      <c r="U317" s="215"/>
      <c r="V317" s="215"/>
      <c r="W317" s="215"/>
      <c r="X317" s="215"/>
      <c r="Y317" s="215"/>
      <c r="Z317" s="215"/>
      <c r="AA317" s="225"/>
      <c r="AB317" s="215"/>
      <c r="AC317" s="215"/>
    </row>
    <row r="318" spans="4:29">
      <c r="D318" s="212"/>
      <c r="E318" s="212"/>
      <c r="F318" s="212"/>
      <c r="G318" s="212"/>
      <c r="H318" s="212"/>
      <c r="I318" s="212"/>
      <c r="J318" s="212"/>
      <c r="K318" s="212"/>
      <c r="L318" s="212"/>
      <c r="M318" s="215"/>
      <c r="N318" s="215"/>
      <c r="O318" s="215"/>
      <c r="P318" s="215"/>
      <c r="Q318" s="215"/>
      <c r="R318" s="215"/>
      <c r="S318" s="215"/>
      <c r="T318" s="215"/>
      <c r="U318" s="215"/>
      <c r="V318" s="215"/>
      <c r="W318" s="215"/>
      <c r="X318" s="215"/>
      <c r="Y318" s="215"/>
      <c r="Z318" s="215"/>
      <c r="AA318" s="225"/>
      <c r="AB318" s="215"/>
      <c r="AC318" s="215"/>
    </row>
    <row r="319" spans="4:29">
      <c r="D319" s="212"/>
      <c r="E319" s="212"/>
      <c r="F319" s="212"/>
      <c r="G319" s="212"/>
      <c r="H319" s="212"/>
      <c r="I319" s="212"/>
      <c r="J319" s="212"/>
      <c r="K319" s="212"/>
      <c r="L319" s="212"/>
      <c r="M319" s="215"/>
      <c r="N319" s="215"/>
      <c r="O319" s="215"/>
      <c r="P319" s="215"/>
      <c r="Q319" s="215"/>
      <c r="R319" s="215"/>
      <c r="S319" s="215"/>
      <c r="T319" s="215"/>
      <c r="U319" s="215"/>
      <c r="V319" s="215"/>
      <c r="W319" s="215"/>
      <c r="X319" s="215"/>
      <c r="Y319" s="215"/>
      <c r="Z319" s="215"/>
      <c r="AA319" s="225"/>
      <c r="AB319" s="215"/>
      <c r="AC319" s="215"/>
    </row>
    <row r="320" spans="4:29">
      <c r="D320" s="212"/>
      <c r="E320" s="212"/>
      <c r="F320" s="212"/>
      <c r="G320" s="212"/>
      <c r="H320" s="212"/>
      <c r="I320" s="212"/>
      <c r="J320" s="212"/>
      <c r="K320" s="212"/>
      <c r="L320" s="212"/>
      <c r="M320" s="215"/>
      <c r="N320" s="215"/>
      <c r="O320" s="215"/>
      <c r="P320" s="215"/>
      <c r="Q320" s="215"/>
      <c r="R320" s="215"/>
      <c r="S320" s="215"/>
      <c r="T320" s="215"/>
      <c r="U320" s="215"/>
      <c r="V320" s="215"/>
      <c r="W320" s="215"/>
      <c r="X320" s="215"/>
      <c r="Y320" s="215"/>
      <c r="Z320" s="215"/>
      <c r="AA320" s="225"/>
      <c r="AB320" s="215"/>
      <c r="AC320" s="215"/>
    </row>
    <row r="321" spans="4:29">
      <c r="D321" s="212"/>
      <c r="E321" s="212"/>
      <c r="F321" s="212"/>
      <c r="G321" s="212"/>
      <c r="H321" s="212"/>
      <c r="I321" s="212"/>
      <c r="J321" s="212"/>
      <c r="K321" s="212"/>
      <c r="L321" s="212"/>
      <c r="M321" s="215"/>
      <c r="N321" s="215"/>
      <c r="O321" s="215"/>
      <c r="P321" s="215"/>
      <c r="Q321" s="215"/>
      <c r="R321" s="215"/>
      <c r="S321" s="215"/>
      <c r="T321" s="215"/>
      <c r="U321" s="215"/>
      <c r="V321" s="215"/>
      <c r="W321" s="215"/>
      <c r="X321" s="215"/>
      <c r="Y321" s="215"/>
      <c r="Z321" s="215"/>
      <c r="AA321" s="225"/>
      <c r="AB321" s="215"/>
      <c r="AC321" s="215"/>
    </row>
    <row r="322" spans="4:29">
      <c r="D322" s="212"/>
      <c r="E322" s="212"/>
      <c r="F322" s="212"/>
      <c r="G322" s="212"/>
      <c r="H322" s="212"/>
      <c r="I322" s="212"/>
      <c r="J322" s="212"/>
      <c r="K322" s="212"/>
      <c r="L322" s="212"/>
      <c r="M322" s="215"/>
      <c r="N322" s="215"/>
      <c r="O322" s="215"/>
      <c r="P322" s="215"/>
      <c r="Q322" s="215"/>
      <c r="R322" s="215"/>
      <c r="S322" s="215"/>
      <c r="T322" s="215"/>
      <c r="U322" s="215"/>
      <c r="V322" s="215"/>
      <c r="W322" s="215"/>
      <c r="X322" s="215"/>
      <c r="Y322" s="215"/>
      <c r="Z322" s="215"/>
      <c r="AA322" s="225"/>
      <c r="AB322" s="215"/>
      <c r="AC322" s="215"/>
    </row>
    <row r="323" spans="4:29">
      <c r="D323" s="212"/>
      <c r="E323" s="212"/>
      <c r="F323" s="212"/>
      <c r="G323" s="212"/>
      <c r="H323" s="212"/>
      <c r="I323" s="212"/>
      <c r="J323" s="212"/>
      <c r="K323" s="212"/>
      <c r="L323" s="212"/>
      <c r="M323" s="215"/>
      <c r="N323" s="215"/>
      <c r="O323" s="215"/>
      <c r="P323" s="215"/>
      <c r="Q323" s="215"/>
      <c r="R323" s="215"/>
      <c r="S323" s="215"/>
      <c r="T323" s="215"/>
      <c r="U323" s="215"/>
      <c r="V323" s="215"/>
      <c r="W323" s="215"/>
      <c r="X323" s="215"/>
      <c r="Y323" s="215"/>
      <c r="Z323" s="215"/>
      <c r="AA323" s="225"/>
      <c r="AB323" s="215"/>
      <c r="AC323" s="215"/>
    </row>
    <row r="324" spans="4:29">
      <c r="D324" s="212"/>
      <c r="E324" s="212"/>
      <c r="F324" s="212"/>
      <c r="G324" s="212"/>
      <c r="H324" s="212"/>
      <c r="I324" s="212"/>
      <c r="J324" s="212"/>
      <c r="K324" s="212"/>
      <c r="L324" s="212"/>
      <c r="M324" s="215"/>
      <c r="N324" s="215"/>
      <c r="O324" s="215"/>
      <c r="P324" s="215"/>
      <c r="Q324" s="215"/>
      <c r="R324" s="215"/>
      <c r="S324" s="215"/>
      <c r="T324" s="215"/>
      <c r="U324" s="215"/>
      <c r="V324" s="215"/>
      <c r="W324" s="215"/>
      <c r="X324" s="215"/>
      <c r="Y324" s="215"/>
      <c r="Z324" s="215"/>
      <c r="AA324" s="225"/>
      <c r="AB324" s="215"/>
      <c r="AC324" s="215"/>
    </row>
    <row r="325" spans="4:29">
      <c r="D325" s="212"/>
      <c r="E325" s="212"/>
      <c r="F325" s="212"/>
      <c r="G325" s="212"/>
      <c r="H325" s="212"/>
      <c r="I325" s="212"/>
      <c r="J325" s="212"/>
      <c r="K325" s="212"/>
      <c r="L325" s="212"/>
      <c r="M325" s="215"/>
      <c r="N325" s="215"/>
      <c r="O325" s="215"/>
      <c r="P325" s="215"/>
      <c r="Q325" s="215"/>
      <c r="R325" s="215"/>
      <c r="S325" s="215"/>
      <c r="T325" s="215"/>
      <c r="U325" s="215"/>
      <c r="V325" s="215"/>
      <c r="W325" s="215"/>
      <c r="X325" s="215"/>
      <c r="Y325" s="215"/>
      <c r="Z325" s="215"/>
      <c r="AA325" s="225"/>
      <c r="AB325" s="215"/>
      <c r="AC325" s="215"/>
    </row>
    <row r="326" spans="4:29">
      <c r="D326" s="212"/>
      <c r="E326" s="212"/>
      <c r="F326" s="212"/>
      <c r="G326" s="212"/>
      <c r="H326" s="212"/>
      <c r="I326" s="212"/>
      <c r="J326" s="212"/>
      <c r="K326" s="212"/>
      <c r="L326" s="212"/>
      <c r="M326" s="215"/>
      <c r="N326" s="215"/>
      <c r="O326" s="215"/>
      <c r="P326" s="215"/>
      <c r="Q326" s="215"/>
      <c r="R326" s="215"/>
      <c r="S326" s="215"/>
      <c r="T326" s="215"/>
      <c r="U326" s="215"/>
      <c r="V326" s="215"/>
      <c r="W326" s="215"/>
      <c r="X326" s="215"/>
      <c r="Y326" s="215"/>
      <c r="Z326" s="215"/>
      <c r="AA326" s="225"/>
      <c r="AB326" s="215"/>
      <c r="AC326" s="215"/>
    </row>
    <row r="327" spans="4:29">
      <c r="D327" s="212"/>
      <c r="E327" s="212"/>
      <c r="F327" s="212"/>
      <c r="G327" s="212"/>
      <c r="H327" s="212"/>
      <c r="I327" s="212"/>
      <c r="J327" s="212"/>
      <c r="K327" s="212"/>
      <c r="L327" s="212"/>
      <c r="M327" s="215"/>
      <c r="N327" s="215"/>
      <c r="O327" s="215"/>
      <c r="P327" s="215"/>
      <c r="Q327" s="215"/>
      <c r="R327" s="215"/>
      <c r="S327" s="215"/>
      <c r="T327" s="215"/>
      <c r="U327" s="215"/>
      <c r="V327" s="215"/>
      <c r="W327" s="215"/>
      <c r="X327" s="215"/>
      <c r="Y327" s="215"/>
      <c r="Z327" s="215"/>
      <c r="AA327" s="225"/>
      <c r="AB327" s="215"/>
      <c r="AC327" s="215"/>
    </row>
    <row r="328" spans="4:29">
      <c r="D328" s="212"/>
      <c r="E328" s="212"/>
      <c r="F328" s="212"/>
      <c r="G328" s="212"/>
      <c r="H328" s="212"/>
      <c r="I328" s="212"/>
      <c r="J328" s="212"/>
      <c r="K328" s="212"/>
      <c r="L328" s="212"/>
      <c r="M328" s="215"/>
      <c r="N328" s="215"/>
      <c r="O328" s="215"/>
      <c r="P328" s="215"/>
      <c r="Q328" s="215"/>
      <c r="R328" s="215"/>
      <c r="S328" s="215"/>
      <c r="T328" s="215"/>
      <c r="U328" s="215"/>
      <c r="V328" s="215"/>
      <c r="W328" s="215"/>
      <c r="X328" s="215"/>
      <c r="Y328" s="215"/>
      <c r="Z328" s="215"/>
      <c r="AA328" s="225"/>
      <c r="AB328" s="215"/>
      <c r="AC328" s="215"/>
    </row>
    <row r="329" spans="4:29">
      <c r="D329" s="212"/>
      <c r="E329" s="212"/>
      <c r="F329" s="212"/>
      <c r="G329" s="212"/>
      <c r="H329" s="212"/>
      <c r="I329" s="212"/>
      <c r="J329" s="212"/>
      <c r="K329" s="212"/>
      <c r="L329" s="212"/>
      <c r="M329" s="215"/>
      <c r="N329" s="215"/>
      <c r="O329" s="215"/>
      <c r="P329" s="215"/>
      <c r="Q329" s="215"/>
      <c r="R329" s="215"/>
      <c r="S329" s="215"/>
      <c r="T329" s="215"/>
      <c r="U329" s="215"/>
      <c r="V329" s="215"/>
      <c r="W329" s="215"/>
      <c r="X329" s="215"/>
      <c r="Y329" s="215"/>
      <c r="Z329" s="215"/>
      <c r="AA329" s="225"/>
      <c r="AB329" s="215"/>
      <c r="AC329" s="215"/>
    </row>
    <row r="330" spans="4:29">
      <c r="D330" s="212"/>
      <c r="E330" s="212"/>
      <c r="F330" s="212"/>
      <c r="G330" s="212"/>
      <c r="H330" s="212"/>
      <c r="I330" s="212"/>
      <c r="J330" s="212"/>
      <c r="K330" s="212"/>
      <c r="L330" s="212"/>
      <c r="M330" s="215"/>
      <c r="N330" s="215"/>
      <c r="O330" s="215"/>
      <c r="P330" s="215"/>
      <c r="Q330" s="215"/>
      <c r="R330" s="215"/>
      <c r="S330" s="215"/>
      <c r="T330" s="215"/>
      <c r="U330" s="215"/>
      <c r="V330" s="215"/>
      <c r="W330" s="215"/>
      <c r="X330" s="215"/>
      <c r="Y330" s="215"/>
      <c r="Z330" s="215"/>
      <c r="AA330" s="225"/>
      <c r="AB330" s="215"/>
      <c r="AC330" s="215"/>
    </row>
    <row r="331" spans="4:29">
      <c r="D331" s="212"/>
      <c r="E331" s="212"/>
      <c r="F331" s="212"/>
      <c r="G331" s="212"/>
      <c r="H331" s="212"/>
      <c r="I331" s="212"/>
      <c r="J331" s="212"/>
      <c r="K331" s="212"/>
      <c r="L331" s="212"/>
      <c r="M331" s="215"/>
      <c r="N331" s="215"/>
      <c r="O331" s="215"/>
      <c r="P331" s="215"/>
      <c r="Q331" s="215"/>
      <c r="R331" s="215"/>
      <c r="S331" s="215"/>
      <c r="T331" s="215"/>
      <c r="U331" s="215"/>
      <c r="V331" s="215"/>
      <c r="W331" s="215"/>
      <c r="X331" s="215"/>
      <c r="Y331" s="215"/>
      <c r="Z331" s="215"/>
      <c r="AA331" s="225"/>
      <c r="AB331" s="215"/>
      <c r="AC331" s="215"/>
    </row>
    <row r="332" spans="4:29">
      <c r="D332" s="212"/>
      <c r="E332" s="212"/>
      <c r="F332" s="212"/>
      <c r="G332" s="212"/>
      <c r="H332" s="212"/>
      <c r="I332" s="212"/>
      <c r="J332" s="212"/>
      <c r="K332" s="212"/>
      <c r="L332" s="212"/>
      <c r="M332" s="215"/>
      <c r="N332" s="215"/>
      <c r="O332" s="215"/>
      <c r="P332" s="215"/>
      <c r="Q332" s="215"/>
      <c r="R332" s="215"/>
      <c r="S332" s="215"/>
      <c r="T332" s="215"/>
      <c r="U332" s="215"/>
      <c r="V332" s="215"/>
      <c r="W332" s="215"/>
      <c r="X332" s="215"/>
      <c r="Y332" s="215"/>
      <c r="Z332" s="215"/>
      <c r="AA332" s="225"/>
      <c r="AB332" s="215"/>
      <c r="AC332" s="215"/>
    </row>
    <row r="333" spans="4:29">
      <c r="D333" s="212"/>
      <c r="E333" s="212"/>
      <c r="F333" s="212"/>
      <c r="G333" s="212"/>
      <c r="H333" s="212"/>
      <c r="I333" s="212"/>
      <c r="J333" s="212"/>
      <c r="K333" s="212"/>
      <c r="L333" s="212"/>
      <c r="M333" s="215"/>
      <c r="N333" s="215"/>
      <c r="O333" s="215"/>
      <c r="P333" s="215"/>
      <c r="Q333" s="215"/>
      <c r="R333" s="215"/>
      <c r="S333" s="215"/>
      <c r="T333" s="215"/>
      <c r="U333" s="215"/>
      <c r="V333" s="215"/>
      <c r="W333" s="215"/>
      <c r="X333" s="215"/>
      <c r="Y333" s="215"/>
      <c r="Z333" s="215"/>
      <c r="AA333" s="225"/>
      <c r="AB333" s="215"/>
      <c r="AC333" s="215"/>
    </row>
    <row r="334" spans="4:29">
      <c r="D334" s="212"/>
      <c r="E334" s="212"/>
      <c r="F334" s="212"/>
      <c r="G334" s="212"/>
      <c r="H334" s="212"/>
      <c r="I334" s="212"/>
      <c r="J334" s="212"/>
      <c r="K334" s="212"/>
      <c r="L334" s="212"/>
      <c r="M334" s="215"/>
      <c r="N334" s="215"/>
      <c r="O334" s="215"/>
      <c r="P334" s="215"/>
      <c r="Q334" s="215"/>
      <c r="R334" s="215"/>
      <c r="S334" s="215"/>
      <c r="T334" s="215"/>
      <c r="U334" s="215"/>
      <c r="V334" s="215"/>
      <c r="W334" s="215"/>
      <c r="X334" s="215"/>
      <c r="Y334" s="215"/>
      <c r="Z334" s="215"/>
      <c r="AA334" s="225"/>
      <c r="AB334" s="215"/>
      <c r="AC334" s="215"/>
    </row>
    <row r="335" spans="4:29">
      <c r="D335" s="212"/>
      <c r="E335" s="212"/>
      <c r="F335" s="212"/>
      <c r="G335" s="212"/>
      <c r="H335" s="212"/>
      <c r="I335" s="212"/>
      <c r="J335" s="212"/>
      <c r="K335" s="212"/>
      <c r="L335" s="212"/>
      <c r="M335" s="215"/>
      <c r="N335" s="215"/>
      <c r="O335" s="215"/>
      <c r="P335" s="215"/>
      <c r="Q335" s="215"/>
      <c r="R335" s="215"/>
      <c r="S335" s="215"/>
      <c r="T335" s="215"/>
      <c r="U335" s="215"/>
      <c r="V335" s="215"/>
      <c r="W335" s="215"/>
      <c r="X335" s="215"/>
      <c r="Y335" s="215"/>
      <c r="Z335" s="215"/>
      <c r="AA335" s="225"/>
      <c r="AB335" s="215"/>
      <c r="AC335" s="215"/>
    </row>
    <row r="336" spans="4:29">
      <c r="D336" s="212"/>
      <c r="E336" s="212"/>
      <c r="F336" s="212"/>
      <c r="G336" s="212"/>
      <c r="H336" s="212"/>
      <c r="I336" s="212"/>
      <c r="J336" s="212"/>
      <c r="K336" s="212"/>
      <c r="L336" s="212"/>
      <c r="M336" s="215"/>
      <c r="N336" s="215"/>
      <c r="O336" s="215"/>
      <c r="P336" s="215"/>
      <c r="Q336" s="215"/>
      <c r="R336" s="215"/>
      <c r="S336" s="215"/>
      <c r="T336" s="215"/>
      <c r="U336" s="215"/>
      <c r="V336" s="215"/>
      <c r="W336" s="215"/>
      <c r="X336" s="215"/>
      <c r="Y336" s="215"/>
      <c r="Z336" s="215"/>
      <c r="AA336" s="225"/>
      <c r="AB336" s="215"/>
      <c r="AC336" s="215"/>
    </row>
    <row r="337" spans="4:29">
      <c r="D337" s="212"/>
      <c r="E337" s="212"/>
      <c r="F337" s="212"/>
      <c r="G337" s="212"/>
      <c r="H337" s="212"/>
      <c r="I337" s="212"/>
      <c r="J337" s="212"/>
      <c r="K337" s="212"/>
      <c r="L337" s="212"/>
      <c r="M337" s="215"/>
      <c r="N337" s="215"/>
      <c r="O337" s="215"/>
      <c r="P337" s="215"/>
      <c r="Q337" s="215"/>
      <c r="R337" s="215"/>
      <c r="S337" s="215"/>
      <c r="T337" s="215"/>
      <c r="U337" s="215"/>
      <c r="V337" s="215"/>
      <c r="W337" s="215"/>
      <c r="X337" s="215"/>
      <c r="Y337" s="215"/>
      <c r="Z337" s="215"/>
      <c r="AA337" s="225"/>
      <c r="AB337" s="215"/>
      <c r="AC337" s="215"/>
    </row>
    <row r="338" spans="4:29">
      <c r="D338" s="212"/>
      <c r="E338" s="212"/>
      <c r="F338" s="212"/>
      <c r="G338" s="212"/>
      <c r="H338" s="212"/>
      <c r="I338" s="212"/>
      <c r="J338" s="212"/>
      <c r="K338" s="212"/>
      <c r="L338" s="212"/>
      <c r="M338" s="215"/>
      <c r="N338" s="215"/>
      <c r="O338" s="215"/>
      <c r="P338" s="215"/>
      <c r="Q338" s="215"/>
      <c r="R338" s="215"/>
      <c r="S338" s="215"/>
      <c r="T338" s="215"/>
      <c r="U338" s="215"/>
      <c r="V338" s="215"/>
      <c r="W338" s="215"/>
      <c r="X338" s="215"/>
      <c r="Y338" s="215"/>
      <c r="Z338" s="215"/>
      <c r="AA338" s="225"/>
      <c r="AB338" s="215"/>
      <c r="AC338" s="215"/>
    </row>
    <row r="339" spans="4:29">
      <c r="D339" s="212"/>
      <c r="E339" s="212"/>
      <c r="F339" s="212"/>
      <c r="G339" s="212"/>
      <c r="H339" s="212"/>
      <c r="I339" s="212"/>
      <c r="J339" s="212"/>
      <c r="K339" s="212"/>
      <c r="L339" s="212"/>
      <c r="M339" s="215"/>
      <c r="N339" s="215"/>
      <c r="O339" s="215"/>
      <c r="P339" s="215"/>
      <c r="Q339" s="215"/>
      <c r="R339" s="215"/>
      <c r="S339" s="215"/>
      <c r="T339" s="215"/>
      <c r="U339" s="215"/>
      <c r="V339" s="215"/>
      <c r="W339" s="215"/>
      <c r="X339" s="215"/>
      <c r="Y339" s="215"/>
      <c r="Z339" s="215"/>
      <c r="AA339" s="225"/>
      <c r="AB339" s="215"/>
      <c r="AC339" s="215"/>
    </row>
    <row r="340" spans="4:29">
      <c r="D340" s="212"/>
      <c r="E340" s="212"/>
      <c r="F340" s="212"/>
      <c r="G340" s="212"/>
      <c r="H340" s="212"/>
      <c r="I340" s="212"/>
      <c r="J340" s="212"/>
      <c r="K340" s="212"/>
      <c r="L340" s="212"/>
      <c r="M340" s="215"/>
      <c r="N340" s="215"/>
      <c r="O340" s="215"/>
      <c r="P340" s="215"/>
      <c r="Q340" s="215"/>
      <c r="R340" s="215"/>
      <c r="S340" s="215"/>
      <c r="T340" s="215"/>
      <c r="U340" s="215"/>
      <c r="V340" s="215"/>
      <c r="W340" s="215"/>
      <c r="X340" s="215"/>
      <c r="Y340" s="215"/>
      <c r="Z340" s="215"/>
      <c r="AA340" s="225"/>
      <c r="AB340" s="215"/>
      <c r="AC340" s="215"/>
    </row>
    <row r="341" spans="4:29">
      <c r="D341" s="212"/>
      <c r="E341" s="212"/>
      <c r="F341" s="212"/>
      <c r="G341" s="212"/>
      <c r="H341" s="212"/>
      <c r="I341" s="212"/>
      <c r="J341" s="212"/>
      <c r="K341" s="212"/>
      <c r="L341" s="212"/>
      <c r="M341" s="215"/>
      <c r="N341" s="215"/>
      <c r="O341" s="215"/>
      <c r="P341" s="215"/>
      <c r="Q341" s="215"/>
      <c r="R341" s="215"/>
      <c r="S341" s="215"/>
      <c r="T341" s="215"/>
      <c r="U341" s="215"/>
      <c r="V341" s="215"/>
      <c r="W341" s="215"/>
      <c r="X341" s="215"/>
      <c r="Y341" s="215"/>
      <c r="Z341" s="215"/>
      <c r="AA341" s="225"/>
      <c r="AB341" s="215"/>
      <c r="AC341" s="215"/>
    </row>
    <row r="342" spans="4:29">
      <c r="D342" s="212"/>
      <c r="E342" s="212"/>
      <c r="F342" s="212"/>
      <c r="G342" s="212"/>
      <c r="H342" s="212"/>
      <c r="I342" s="212"/>
      <c r="J342" s="212"/>
      <c r="K342" s="212"/>
      <c r="L342" s="212"/>
      <c r="M342" s="215"/>
      <c r="N342" s="215"/>
      <c r="O342" s="215"/>
      <c r="P342" s="215"/>
      <c r="Q342" s="215"/>
      <c r="R342" s="215"/>
      <c r="S342" s="215"/>
      <c r="T342" s="215"/>
      <c r="U342" s="215"/>
      <c r="V342" s="215"/>
      <c r="W342" s="215"/>
      <c r="X342" s="215"/>
      <c r="Y342" s="215"/>
      <c r="Z342" s="215"/>
      <c r="AA342" s="225"/>
      <c r="AB342" s="215"/>
      <c r="AC342" s="215"/>
    </row>
    <row r="343" spans="4:29">
      <c r="D343" s="212"/>
      <c r="E343" s="212"/>
      <c r="F343" s="212"/>
      <c r="G343" s="212"/>
      <c r="H343" s="212"/>
      <c r="I343" s="212"/>
      <c r="J343" s="212"/>
      <c r="K343" s="212"/>
      <c r="L343" s="212"/>
      <c r="M343" s="215"/>
      <c r="N343" s="215"/>
      <c r="O343" s="215"/>
      <c r="P343" s="215"/>
      <c r="Q343" s="215"/>
      <c r="R343" s="215"/>
      <c r="S343" s="215"/>
      <c r="T343" s="215"/>
      <c r="U343" s="215"/>
      <c r="V343" s="215"/>
      <c r="W343" s="215"/>
      <c r="X343" s="215"/>
      <c r="Y343" s="215"/>
      <c r="Z343" s="215"/>
      <c r="AA343" s="225"/>
      <c r="AB343" s="215"/>
      <c r="AC343" s="215"/>
    </row>
    <row r="344" spans="4:29">
      <c r="D344" s="212"/>
      <c r="E344" s="212"/>
      <c r="F344" s="212"/>
      <c r="G344" s="212"/>
      <c r="H344" s="212"/>
      <c r="I344" s="212"/>
      <c r="J344" s="212"/>
      <c r="K344" s="212"/>
      <c r="L344" s="212"/>
      <c r="M344" s="215"/>
      <c r="N344" s="215"/>
      <c r="O344" s="215"/>
      <c r="P344" s="215"/>
      <c r="Q344" s="215"/>
      <c r="R344" s="215"/>
      <c r="S344" s="215"/>
      <c r="T344" s="215"/>
      <c r="U344" s="215"/>
      <c r="V344" s="215"/>
      <c r="W344" s="215"/>
      <c r="X344" s="215"/>
      <c r="Y344" s="215"/>
      <c r="Z344" s="215"/>
      <c r="AA344" s="225"/>
      <c r="AB344" s="215"/>
      <c r="AC344" s="215"/>
    </row>
    <row r="345" spans="4:29">
      <c r="D345" s="212"/>
      <c r="E345" s="212"/>
      <c r="F345" s="212"/>
      <c r="G345" s="212"/>
      <c r="H345" s="212"/>
      <c r="I345" s="212"/>
      <c r="J345" s="212"/>
      <c r="K345" s="212"/>
      <c r="L345" s="212"/>
      <c r="M345" s="215"/>
      <c r="N345" s="215"/>
      <c r="O345" s="215"/>
      <c r="P345" s="215"/>
      <c r="Q345" s="215"/>
      <c r="R345" s="215"/>
      <c r="S345" s="215"/>
      <c r="T345" s="215"/>
      <c r="U345" s="215"/>
      <c r="V345" s="215"/>
      <c r="W345" s="215"/>
      <c r="X345" s="215"/>
      <c r="Y345" s="215"/>
      <c r="Z345" s="215"/>
      <c r="AA345" s="225"/>
      <c r="AB345" s="215"/>
      <c r="AC345" s="215"/>
    </row>
    <row r="346" spans="4:29">
      <c r="D346" s="212"/>
      <c r="E346" s="212"/>
      <c r="F346" s="212"/>
      <c r="G346" s="212"/>
      <c r="H346" s="212"/>
      <c r="I346" s="212"/>
      <c r="J346" s="212"/>
      <c r="K346" s="212"/>
      <c r="L346" s="212"/>
      <c r="M346" s="215"/>
      <c r="N346" s="215"/>
      <c r="O346" s="215"/>
      <c r="P346" s="215"/>
      <c r="Q346" s="215"/>
      <c r="R346" s="215"/>
      <c r="S346" s="215"/>
      <c r="T346" s="215"/>
      <c r="U346" s="215"/>
      <c r="V346" s="215"/>
      <c r="W346" s="215"/>
      <c r="X346" s="215"/>
      <c r="Y346" s="215"/>
      <c r="Z346" s="215"/>
      <c r="AA346" s="225"/>
      <c r="AB346" s="215"/>
      <c r="AC346" s="215"/>
    </row>
    <row r="347" spans="4:29">
      <c r="D347" s="212"/>
      <c r="E347" s="212"/>
      <c r="F347" s="212"/>
      <c r="G347" s="212"/>
      <c r="H347" s="212"/>
      <c r="I347" s="212"/>
      <c r="J347" s="212"/>
      <c r="K347" s="212"/>
      <c r="L347" s="212"/>
      <c r="M347" s="215"/>
      <c r="N347" s="215"/>
      <c r="O347" s="215"/>
      <c r="P347" s="215"/>
      <c r="Q347" s="215"/>
      <c r="R347" s="215"/>
      <c r="S347" s="215"/>
      <c r="T347" s="215"/>
      <c r="U347" s="215"/>
      <c r="V347" s="215"/>
      <c r="W347" s="215"/>
      <c r="X347" s="215"/>
      <c r="Y347" s="215"/>
      <c r="Z347" s="215"/>
      <c r="AA347" s="225"/>
      <c r="AB347" s="215"/>
      <c r="AC347" s="215"/>
    </row>
    <row r="348" spans="4:29">
      <c r="D348" s="212"/>
      <c r="E348" s="212"/>
      <c r="F348" s="212"/>
      <c r="G348" s="212"/>
      <c r="H348" s="212"/>
      <c r="I348" s="212"/>
      <c r="J348" s="212"/>
      <c r="K348" s="212"/>
      <c r="L348" s="212"/>
      <c r="M348" s="215"/>
      <c r="N348" s="215"/>
      <c r="O348" s="215"/>
      <c r="P348" s="215"/>
      <c r="Q348" s="215"/>
      <c r="R348" s="215"/>
      <c r="S348" s="215"/>
      <c r="T348" s="215"/>
      <c r="U348" s="215"/>
      <c r="V348" s="215"/>
      <c r="W348" s="215"/>
      <c r="X348" s="215"/>
      <c r="Y348" s="215"/>
      <c r="Z348" s="215"/>
      <c r="AA348" s="225"/>
      <c r="AB348" s="215"/>
      <c r="AC348" s="215"/>
    </row>
    <row r="349" spans="4:29">
      <c r="D349" s="212"/>
      <c r="E349" s="212"/>
      <c r="F349" s="212"/>
      <c r="G349" s="212"/>
      <c r="H349" s="212"/>
      <c r="I349" s="212"/>
      <c r="J349" s="212"/>
      <c r="K349" s="212"/>
      <c r="L349" s="212"/>
      <c r="M349" s="215"/>
      <c r="N349" s="215"/>
      <c r="O349" s="215"/>
      <c r="P349" s="215"/>
      <c r="Q349" s="215"/>
      <c r="R349" s="215"/>
      <c r="S349" s="215"/>
      <c r="T349" s="215"/>
      <c r="U349" s="215"/>
      <c r="V349" s="215"/>
      <c r="W349" s="215"/>
      <c r="X349" s="215"/>
      <c r="Y349" s="215"/>
      <c r="Z349" s="215"/>
      <c r="AA349" s="225"/>
      <c r="AB349" s="215"/>
      <c r="AC349" s="215"/>
    </row>
    <row r="350" spans="4:29">
      <c r="D350" s="212"/>
      <c r="E350" s="212"/>
      <c r="F350" s="212"/>
      <c r="G350" s="212"/>
      <c r="H350" s="212"/>
      <c r="I350" s="212"/>
      <c r="J350" s="212"/>
      <c r="K350" s="212"/>
      <c r="L350" s="212"/>
      <c r="M350" s="215"/>
      <c r="N350" s="215"/>
      <c r="O350" s="215"/>
      <c r="P350" s="215"/>
      <c r="Q350" s="215"/>
      <c r="R350" s="215"/>
      <c r="S350" s="215"/>
      <c r="T350" s="215"/>
      <c r="U350" s="215"/>
      <c r="V350" s="215"/>
      <c r="W350" s="215"/>
      <c r="X350" s="215"/>
      <c r="Y350" s="215"/>
      <c r="Z350" s="215"/>
      <c r="AA350" s="225"/>
      <c r="AB350" s="215"/>
      <c r="AC350" s="215"/>
    </row>
    <row r="351" spans="4:29">
      <c r="D351" s="212"/>
      <c r="E351" s="212"/>
      <c r="F351" s="212"/>
      <c r="G351" s="212"/>
      <c r="H351" s="212"/>
      <c r="I351" s="212"/>
      <c r="J351" s="212"/>
      <c r="K351" s="212"/>
      <c r="L351" s="212"/>
      <c r="M351" s="215"/>
      <c r="N351" s="215"/>
      <c r="O351" s="215"/>
      <c r="P351" s="215"/>
      <c r="Q351" s="215"/>
      <c r="R351" s="215"/>
      <c r="S351" s="215"/>
      <c r="T351" s="215"/>
      <c r="U351" s="215"/>
      <c r="V351" s="215"/>
      <c r="W351" s="215"/>
      <c r="X351" s="215"/>
      <c r="Y351" s="215"/>
      <c r="Z351" s="215"/>
      <c r="AA351" s="225"/>
      <c r="AB351" s="215"/>
      <c r="AC351" s="215"/>
    </row>
    <row r="352" spans="4:29">
      <c r="D352" s="212"/>
      <c r="E352" s="212"/>
      <c r="F352" s="212"/>
      <c r="G352" s="212"/>
      <c r="H352" s="212"/>
      <c r="I352" s="212"/>
      <c r="J352" s="212"/>
      <c r="K352" s="212"/>
      <c r="L352" s="212"/>
      <c r="M352" s="215"/>
      <c r="N352" s="215"/>
      <c r="O352" s="215"/>
      <c r="P352" s="215"/>
      <c r="Q352" s="215"/>
      <c r="R352" s="215"/>
      <c r="S352" s="215"/>
      <c r="T352" s="215"/>
      <c r="U352" s="215"/>
      <c r="V352" s="215"/>
      <c r="W352" s="215"/>
      <c r="X352" s="215"/>
      <c r="Y352" s="215"/>
      <c r="Z352" s="215"/>
      <c r="AA352" s="225"/>
      <c r="AB352" s="215"/>
      <c r="AC352" s="215"/>
    </row>
    <row r="353" spans="4:29">
      <c r="D353" s="212"/>
      <c r="E353" s="212"/>
      <c r="F353" s="212"/>
      <c r="G353" s="212"/>
      <c r="H353" s="212"/>
      <c r="I353" s="212"/>
      <c r="J353" s="212"/>
      <c r="K353" s="212"/>
      <c r="L353" s="212"/>
      <c r="M353" s="215"/>
      <c r="N353" s="215"/>
      <c r="O353" s="215"/>
      <c r="P353" s="215"/>
      <c r="Q353" s="215"/>
      <c r="R353" s="215"/>
      <c r="S353" s="215"/>
      <c r="T353" s="215"/>
      <c r="U353" s="215"/>
      <c r="V353" s="215"/>
      <c r="W353" s="215"/>
      <c r="X353" s="215"/>
      <c r="Y353" s="215"/>
      <c r="Z353" s="215"/>
      <c r="AA353" s="225"/>
      <c r="AB353" s="215"/>
      <c r="AC353" s="215"/>
    </row>
    <row r="354" spans="4:29">
      <c r="D354" s="212"/>
      <c r="E354" s="212"/>
      <c r="F354" s="212"/>
      <c r="G354" s="212"/>
      <c r="H354" s="212"/>
      <c r="I354" s="212"/>
      <c r="J354" s="212"/>
      <c r="K354" s="212"/>
      <c r="L354" s="212"/>
      <c r="M354" s="215"/>
      <c r="N354" s="215"/>
      <c r="O354" s="215"/>
      <c r="P354" s="215"/>
      <c r="Q354" s="215"/>
      <c r="R354" s="215"/>
      <c r="S354" s="215"/>
      <c r="T354" s="215"/>
      <c r="U354" s="215"/>
      <c r="V354" s="215"/>
      <c r="W354" s="215"/>
      <c r="X354" s="215"/>
      <c r="Y354" s="215"/>
      <c r="Z354" s="215"/>
      <c r="AA354" s="225"/>
      <c r="AB354" s="215"/>
      <c r="AC354" s="215"/>
    </row>
    <row r="355" spans="4:29">
      <c r="D355" s="212"/>
      <c r="E355" s="212"/>
      <c r="F355" s="212"/>
      <c r="G355" s="212"/>
      <c r="H355" s="212"/>
      <c r="I355" s="212"/>
      <c r="J355" s="212"/>
      <c r="K355" s="212"/>
      <c r="L355" s="212"/>
      <c r="M355" s="215"/>
      <c r="N355" s="215"/>
      <c r="O355" s="215"/>
      <c r="P355" s="215"/>
      <c r="Q355" s="215"/>
      <c r="R355" s="215"/>
      <c r="S355" s="215"/>
      <c r="T355" s="215"/>
      <c r="U355" s="215"/>
      <c r="V355" s="215"/>
      <c r="W355" s="215"/>
      <c r="X355" s="215"/>
      <c r="Y355" s="215"/>
      <c r="Z355" s="215"/>
      <c r="AA355" s="225"/>
      <c r="AB355" s="215"/>
      <c r="AC355" s="215"/>
    </row>
    <row r="356" spans="4:29">
      <c r="D356" s="212"/>
      <c r="E356" s="212"/>
      <c r="F356" s="212"/>
      <c r="G356" s="212"/>
      <c r="H356" s="212"/>
      <c r="I356" s="212"/>
      <c r="J356" s="212"/>
      <c r="K356" s="212"/>
      <c r="L356" s="212"/>
      <c r="M356" s="215"/>
      <c r="N356" s="215"/>
      <c r="O356" s="215"/>
      <c r="P356" s="215"/>
      <c r="Q356" s="215"/>
      <c r="R356" s="215"/>
      <c r="S356" s="215"/>
      <c r="T356" s="215"/>
      <c r="U356" s="215"/>
      <c r="V356" s="215"/>
      <c r="W356" s="215"/>
      <c r="X356" s="215"/>
      <c r="Y356" s="215"/>
      <c r="Z356" s="215"/>
      <c r="AA356" s="225"/>
      <c r="AB356" s="215"/>
      <c r="AC356" s="215"/>
    </row>
    <row r="357" spans="4:29">
      <c r="D357" s="212"/>
      <c r="E357" s="212"/>
      <c r="F357" s="212"/>
      <c r="G357" s="212"/>
      <c r="H357" s="212"/>
      <c r="I357" s="212"/>
      <c r="J357" s="212"/>
      <c r="K357" s="212"/>
      <c r="L357" s="212"/>
      <c r="M357" s="215"/>
      <c r="N357" s="215"/>
      <c r="O357" s="215"/>
      <c r="P357" s="215"/>
      <c r="Q357" s="215"/>
      <c r="R357" s="215"/>
      <c r="S357" s="215"/>
      <c r="T357" s="215"/>
      <c r="U357" s="215"/>
      <c r="V357" s="215"/>
      <c r="W357" s="215"/>
      <c r="X357" s="215"/>
      <c r="Y357" s="215"/>
      <c r="Z357" s="215"/>
      <c r="AA357" s="225"/>
      <c r="AB357" s="215"/>
      <c r="AC357" s="215"/>
    </row>
    <row r="358" spans="4:29">
      <c r="D358" s="212"/>
      <c r="E358" s="212"/>
      <c r="F358" s="212"/>
      <c r="G358" s="212"/>
      <c r="H358" s="212"/>
      <c r="I358" s="212"/>
      <c r="J358" s="212"/>
      <c r="K358" s="212"/>
      <c r="L358" s="212"/>
      <c r="M358" s="215"/>
      <c r="N358" s="215"/>
      <c r="O358" s="215"/>
      <c r="P358" s="215"/>
      <c r="Q358" s="215"/>
      <c r="R358" s="215"/>
      <c r="S358" s="215"/>
      <c r="T358" s="215"/>
      <c r="U358" s="215"/>
      <c r="V358" s="215"/>
      <c r="W358" s="215"/>
      <c r="X358" s="215"/>
      <c r="Y358" s="215"/>
      <c r="Z358" s="215"/>
      <c r="AA358" s="225"/>
      <c r="AB358" s="215"/>
      <c r="AC358" s="215"/>
    </row>
    <row r="359" spans="4:29">
      <c r="D359" s="212"/>
      <c r="E359" s="212"/>
      <c r="F359" s="212"/>
      <c r="G359" s="212"/>
      <c r="H359" s="212"/>
      <c r="I359" s="212"/>
      <c r="J359" s="212"/>
      <c r="K359" s="212"/>
      <c r="L359" s="212"/>
      <c r="M359" s="215"/>
      <c r="N359" s="215"/>
      <c r="O359" s="215"/>
      <c r="P359" s="215"/>
      <c r="Q359" s="215"/>
      <c r="R359" s="215"/>
      <c r="S359" s="215"/>
      <c r="T359" s="215"/>
      <c r="U359" s="215"/>
      <c r="V359" s="215"/>
      <c r="W359" s="215"/>
      <c r="X359" s="215"/>
      <c r="Y359" s="215"/>
      <c r="Z359" s="215"/>
      <c r="AA359" s="225"/>
      <c r="AB359" s="215"/>
      <c r="AC359" s="215"/>
    </row>
    <row r="360" spans="4:29">
      <c r="D360" s="212"/>
      <c r="E360" s="212"/>
      <c r="F360" s="212"/>
      <c r="G360" s="212"/>
      <c r="H360" s="212"/>
      <c r="I360" s="212"/>
      <c r="J360" s="212"/>
      <c r="K360" s="212"/>
      <c r="L360" s="212"/>
      <c r="M360" s="215"/>
      <c r="N360" s="215"/>
      <c r="O360" s="215"/>
      <c r="P360" s="215"/>
      <c r="Q360" s="215"/>
      <c r="R360" s="215"/>
      <c r="S360" s="215"/>
      <c r="T360" s="215"/>
      <c r="U360" s="215"/>
      <c r="V360" s="215"/>
      <c r="W360" s="215"/>
      <c r="X360" s="215"/>
      <c r="Y360" s="215"/>
      <c r="Z360" s="215"/>
      <c r="AA360" s="225"/>
      <c r="AB360" s="215"/>
      <c r="AC360" s="215"/>
    </row>
    <row r="361" spans="4:29">
      <c r="D361" s="212"/>
      <c r="E361" s="212"/>
      <c r="F361" s="212"/>
      <c r="G361" s="212"/>
      <c r="H361" s="212"/>
      <c r="I361" s="212"/>
      <c r="J361" s="212"/>
      <c r="K361" s="212"/>
      <c r="L361" s="212"/>
      <c r="M361" s="215"/>
      <c r="N361" s="215"/>
      <c r="O361" s="215"/>
      <c r="P361" s="215"/>
      <c r="Q361" s="215"/>
      <c r="R361" s="215"/>
      <c r="S361" s="215"/>
      <c r="T361" s="215"/>
      <c r="U361" s="215"/>
      <c r="V361" s="215"/>
      <c r="W361" s="215"/>
      <c r="X361" s="215"/>
      <c r="Y361" s="215"/>
      <c r="Z361" s="215"/>
      <c r="AA361" s="225"/>
      <c r="AB361" s="215"/>
      <c r="AC361" s="215"/>
    </row>
    <row r="362" spans="4:29">
      <c r="D362" s="212"/>
      <c r="E362" s="212"/>
      <c r="F362" s="212"/>
      <c r="G362" s="212"/>
      <c r="H362" s="212"/>
      <c r="I362" s="212"/>
      <c r="J362" s="212"/>
      <c r="K362" s="212"/>
      <c r="L362" s="212"/>
      <c r="M362" s="215"/>
      <c r="N362" s="215"/>
      <c r="O362" s="215"/>
      <c r="P362" s="215"/>
      <c r="Q362" s="215"/>
      <c r="R362" s="215"/>
      <c r="S362" s="215"/>
      <c r="T362" s="215"/>
      <c r="U362" s="215"/>
      <c r="V362" s="215"/>
      <c r="W362" s="215"/>
      <c r="X362" s="215"/>
      <c r="Y362" s="215"/>
      <c r="Z362" s="215"/>
      <c r="AA362" s="225"/>
      <c r="AB362" s="215"/>
      <c r="AC362" s="215"/>
    </row>
    <row r="363" spans="4:29">
      <c r="D363" s="212"/>
      <c r="E363" s="212"/>
      <c r="F363" s="212"/>
      <c r="G363" s="212"/>
      <c r="H363" s="212"/>
      <c r="I363" s="212"/>
      <c r="J363" s="212"/>
      <c r="K363" s="212"/>
      <c r="L363" s="212"/>
      <c r="M363" s="215"/>
      <c r="N363" s="215"/>
      <c r="O363" s="215"/>
      <c r="P363" s="215"/>
      <c r="Q363" s="215"/>
      <c r="R363" s="215"/>
      <c r="S363" s="215"/>
      <c r="T363" s="215"/>
      <c r="U363" s="215"/>
      <c r="V363" s="215"/>
      <c r="W363" s="215"/>
      <c r="X363" s="215"/>
      <c r="Y363" s="215"/>
      <c r="Z363" s="215"/>
      <c r="AA363" s="225"/>
      <c r="AB363" s="215"/>
      <c r="AC363" s="215"/>
    </row>
    <row r="364" spans="4:29">
      <c r="D364" s="212"/>
      <c r="E364" s="212"/>
      <c r="F364" s="212"/>
      <c r="G364" s="212"/>
      <c r="H364" s="212"/>
      <c r="I364" s="212"/>
      <c r="J364" s="212"/>
      <c r="K364" s="212"/>
      <c r="L364" s="212"/>
      <c r="M364" s="215"/>
      <c r="N364" s="215"/>
      <c r="O364" s="215"/>
      <c r="P364" s="215"/>
      <c r="Q364" s="215"/>
      <c r="R364" s="215"/>
      <c r="S364" s="215"/>
      <c r="T364" s="215"/>
      <c r="U364" s="215"/>
      <c r="V364" s="215"/>
      <c r="W364" s="215"/>
      <c r="X364" s="215"/>
      <c r="Y364" s="215"/>
      <c r="Z364" s="215"/>
      <c r="AA364" s="225"/>
      <c r="AB364" s="215"/>
      <c r="AC364" s="215"/>
    </row>
    <row r="365" spans="4:29">
      <c r="D365" s="212"/>
      <c r="E365" s="212"/>
      <c r="F365" s="212"/>
      <c r="G365" s="212"/>
      <c r="H365" s="212"/>
      <c r="I365" s="212"/>
      <c r="J365" s="212"/>
      <c r="K365" s="212"/>
      <c r="L365" s="212"/>
      <c r="M365" s="215"/>
      <c r="N365" s="215"/>
      <c r="O365" s="215"/>
      <c r="P365" s="215"/>
      <c r="Q365" s="215"/>
      <c r="R365" s="215"/>
      <c r="S365" s="215"/>
      <c r="T365" s="215"/>
      <c r="U365" s="215"/>
      <c r="V365" s="215"/>
      <c r="W365" s="215"/>
      <c r="X365" s="215"/>
      <c r="Y365" s="215"/>
      <c r="Z365" s="215"/>
      <c r="AA365" s="225"/>
      <c r="AB365" s="215"/>
      <c r="AC365" s="215"/>
    </row>
    <row r="366" spans="4:29">
      <c r="D366" s="212"/>
      <c r="E366" s="212"/>
      <c r="F366" s="212"/>
      <c r="G366" s="212"/>
      <c r="H366" s="212"/>
      <c r="I366" s="212"/>
      <c r="J366" s="212"/>
      <c r="K366" s="212"/>
      <c r="L366" s="212"/>
      <c r="M366" s="215"/>
      <c r="N366" s="215"/>
      <c r="O366" s="215"/>
      <c r="P366" s="215"/>
      <c r="Q366" s="215"/>
      <c r="R366" s="215"/>
      <c r="S366" s="215"/>
      <c r="T366" s="215"/>
      <c r="U366" s="215"/>
      <c r="V366" s="215"/>
      <c r="W366" s="215"/>
      <c r="X366" s="215"/>
      <c r="Y366" s="215"/>
      <c r="Z366" s="215"/>
      <c r="AA366" s="225"/>
      <c r="AB366" s="215"/>
      <c r="AC366" s="215"/>
    </row>
    <row r="367" spans="4:29">
      <c r="D367" s="212"/>
      <c r="E367" s="212"/>
      <c r="F367" s="212"/>
      <c r="G367" s="212"/>
      <c r="H367" s="212"/>
      <c r="I367" s="212"/>
      <c r="J367" s="212"/>
      <c r="K367" s="212"/>
      <c r="L367" s="212"/>
      <c r="M367" s="215"/>
      <c r="N367" s="215"/>
      <c r="O367" s="215"/>
      <c r="P367" s="215"/>
      <c r="Q367" s="215"/>
      <c r="R367" s="215"/>
      <c r="S367" s="215"/>
      <c r="T367" s="215"/>
      <c r="U367" s="215"/>
      <c r="V367" s="215"/>
      <c r="W367" s="215"/>
      <c r="X367" s="215"/>
      <c r="Y367" s="215"/>
      <c r="Z367" s="215"/>
      <c r="AA367" s="225"/>
      <c r="AB367" s="215"/>
      <c r="AC367" s="215"/>
    </row>
    <row r="368" spans="4:29">
      <c r="D368" s="212"/>
      <c r="E368" s="212"/>
      <c r="F368" s="212"/>
      <c r="G368" s="212"/>
      <c r="H368" s="212"/>
      <c r="I368" s="212"/>
      <c r="J368" s="212"/>
      <c r="K368" s="212"/>
      <c r="L368" s="212"/>
      <c r="M368" s="215"/>
      <c r="N368" s="215"/>
      <c r="O368" s="215"/>
      <c r="P368" s="215"/>
      <c r="Q368" s="215"/>
      <c r="R368" s="215"/>
      <c r="S368" s="215"/>
      <c r="T368" s="215"/>
      <c r="U368" s="215"/>
      <c r="V368" s="215"/>
      <c r="W368" s="215"/>
      <c r="X368" s="215"/>
      <c r="Y368" s="215"/>
      <c r="Z368" s="215"/>
      <c r="AA368" s="225"/>
      <c r="AB368" s="215"/>
      <c r="AC368" s="215"/>
    </row>
    <row r="369" spans="4:29">
      <c r="D369" s="212"/>
      <c r="E369" s="212"/>
      <c r="F369" s="212"/>
      <c r="G369" s="212"/>
      <c r="H369" s="212"/>
      <c r="I369" s="212"/>
      <c r="J369" s="212"/>
      <c r="K369" s="212"/>
      <c r="L369" s="212"/>
      <c r="M369" s="215"/>
      <c r="N369" s="215"/>
      <c r="O369" s="215"/>
      <c r="P369" s="215"/>
      <c r="Q369" s="215"/>
      <c r="R369" s="215"/>
      <c r="S369" s="215"/>
      <c r="T369" s="215"/>
      <c r="U369" s="215"/>
      <c r="V369" s="215"/>
      <c r="W369" s="215"/>
      <c r="X369" s="215"/>
      <c r="Y369" s="215"/>
      <c r="Z369" s="215"/>
      <c r="AA369" s="225"/>
      <c r="AB369" s="215"/>
      <c r="AC369" s="215"/>
    </row>
    <row r="370" spans="4:29">
      <c r="D370" s="212"/>
      <c r="E370" s="212"/>
      <c r="F370" s="212"/>
      <c r="G370" s="212"/>
      <c r="H370" s="212"/>
      <c r="I370" s="212"/>
      <c r="J370" s="212"/>
      <c r="K370" s="212"/>
      <c r="L370" s="212"/>
      <c r="M370" s="215"/>
      <c r="N370" s="215"/>
      <c r="O370" s="215"/>
      <c r="P370" s="215"/>
      <c r="Q370" s="215"/>
      <c r="R370" s="215"/>
      <c r="S370" s="215"/>
      <c r="T370" s="215"/>
      <c r="U370" s="215"/>
      <c r="V370" s="215"/>
      <c r="W370" s="215"/>
      <c r="X370" s="215"/>
      <c r="Y370" s="215"/>
      <c r="Z370" s="215"/>
      <c r="AA370" s="225"/>
      <c r="AB370" s="215"/>
      <c r="AC370" s="215"/>
    </row>
    <row r="371" spans="4:29">
      <c r="D371" s="212"/>
      <c r="E371" s="212"/>
      <c r="F371" s="212"/>
      <c r="G371" s="212"/>
      <c r="H371" s="212"/>
      <c r="I371" s="212"/>
      <c r="J371" s="212"/>
      <c r="K371" s="212"/>
      <c r="L371" s="212"/>
      <c r="M371" s="215"/>
      <c r="N371" s="215"/>
      <c r="O371" s="215"/>
      <c r="P371" s="215"/>
      <c r="Q371" s="215"/>
      <c r="R371" s="215"/>
      <c r="S371" s="215"/>
      <c r="T371" s="215"/>
      <c r="U371" s="215"/>
      <c r="V371" s="215"/>
      <c r="W371" s="215"/>
      <c r="X371" s="215"/>
      <c r="Y371" s="215"/>
      <c r="Z371" s="215"/>
      <c r="AA371" s="225"/>
      <c r="AB371" s="215"/>
      <c r="AC371" s="215"/>
    </row>
    <row r="372" spans="4:29">
      <c r="D372" s="212"/>
      <c r="E372" s="212"/>
      <c r="F372" s="212"/>
      <c r="G372" s="212"/>
      <c r="H372" s="212"/>
      <c r="I372" s="212"/>
      <c r="J372" s="212"/>
      <c r="K372" s="212"/>
      <c r="L372" s="212"/>
      <c r="M372" s="215"/>
      <c r="N372" s="215"/>
      <c r="O372" s="215"/>
      <c r="P372" s="215"/>
      <c r="Q372" s="215"/>
      <c r="R372" s="215"/>
      <c r="S372" s="215"/>
      <c r="T372" s="215"/>
      <c r="U372" s="215"/>
      <c r="V372" s="215"/>
      <c r="W372" s="215"/>
      <c r="X372" s="215"/>
      <c r="Y372" s="215"/>
      <c r="Z372" s="215"/>
      <c r="AA372" s="225"/>
      <c r="AB372" s="215"/>
      <c r="AC372" s="215"/>
    </row>
    <row r="373" spans="4:29">
      <c r="D373" s="212"/>
      <c r="E373" s="212"/>
      <c r="F373" s="212"/>
      <c r="G373" s="212"/>
      <c r="H373" s="212"/>
      <c r="I373" s="212"/>
      <c r="J373" s="212"/>
      <c r="K373" s="212"/>
      <c r="L373" s="212"/>
      <c r="M373" s="215"/>
      <c r="N373" s="215"/>
      <c r="O373" s="215"/>
      <c r="P373" s="215"/>
      <c r="Q373" s="215"/>
      <c r="R373" s="215"/>
      <c r="S373" s="215"/>
      <c r="T373" s="215"/>
      <c r="U373" s="215"/>
      <c r="V373" s="215"/>
      <c r="W373" s="215"/>
      <c r="X373" s="215"/>
      <c r="Y373" s="215"/>
      <c r="Z373" s="215"/>
      <c r="AA373" s="225"/>
      <c r="AB373" s="215"/>
      <c r="AC373" s="215"/>
    </row>
    <row r="374" spans="4:29">
      <c r="D374" s="212"/>
      <c r="E374" s="212"/>
      <c r="F374" s="212"/>
      <c r="G374" s="212"/>
      <c r="H374" s="212"/>
      <c r="I374" s="212"/>
      <c r="J374" s="212"/>
      <c r="K374" s="212"/>
      <c r="L374" s="212"/>
      <c r="M374" s="215"/>
      <c r="N374" s="215"/>
      <c r="O374" s="215"/>
      <c r="P374" s="215"/>
      <c r="Q374" s="215"/>
      <c r="R374" s="215"/>
      <c r="S374" s="215"/>
      <c r="T374" s="215"/>
      <c r="U374" s="215"/>
      <c r="V374" s="215"/>
      <c r="W374" s="215"/>
      <c r="X374" s="215"/>
      <c r="Y374" s="215"/>
      <c r="Z374" s="215"/>
      <c r="AA374" s="225"/>
      <c r="AB374" s="215"/>
      <c r="AC374" s="215"/>
    </row>
    <row r="375" spans="4:29">
      <c r="D375" s="212"/>
      <c r="E375" s="212"/>
      <c r="F375" s="212"/>
      <c r="G375" s="212"/>
      <c r="H375" s="212"/>
      <c r="I375" s="212"/>
      <c r="J375" s="212"/>
      <c r="K375" s="212"/>
      <c r="L375" s="212"/>
      <c r="M375" s="215"/>
      <c r="N375" s="215"/>
      <c r="O375" s="215"/>
      <c r="P375" s="215"/>
      <c r="Q375" s="215"/>
      <c r="R375" s="215"/>
      <c r="S375" s="215"/>
      <c r="T375" s="215"/>
      <c r="U375" s="215"/>
      <c r="V375" s="215"/>
      <c r="W375" s="215"/>
      <c r="X375" s="215"/>
      <c r="Y375" s="215"/>
      <c r="Z375" s="215"/>
      <c r="AA375" s="225"/>
      <c r="AB375" s="215"/>
      <c r="AC375" s="215"/>
    </row>
    <row r="376" spans="4:29">
      <c r="D376" s="212"/>
      <c r="E376" s="212"/>
      <c r="F376" s="212"/>
      <c r="G376" s="212"/>
      <c r="H376" s="212"/>
      <c r="I376" s="212"/>
      <c r="J376" s="212"/>
      <c r="K376" s="212"/>
      <c r="L376" s="212"/>
      <c r="M376" s="215"/>
      <c r="N376" s="215"/>
      <c r="O376" s="215"/>
      <c r="P376" s="215"/>
      <c r="Q376" s="215"/>
      <c r="R376" s="215"/>
      <c r="S376" s="215"/>
      <c r="T376" s="215"/>
      <c r="U376" s="215"/>
      <c r="V376" s="215"/>
      <c r="W376" s="215"/>
      <c r="X376" s="215"/>
      <c r="Y376" s="215"/>
      <c r="Z376" s="215"/>
      <c r="AA376" s="225"/>
      <c r="AB376" s="215"/>
      <c r="AC376" s="215"/>
    </row>
    <row r="377" spans="4:29">
      <c r="D377" s="212"/>
      <c r="E377" s="212"/>
      <c r="F377" s="212"/>
      <c r="G377" s="212"/>
      <c r="H377" s="212"/>
      <c r="I377" s="212"/>
      <c r="J377" s="212"/>
      <c r="K377" s="212"/>
      <c r="L377" s="212"/>
      <c r="M377" s="215"/>
      <c r="N377" s="215"/>
      <c r="O377" s="215"/>
      <c r="P377" s="215"/>
      <c r="Q377" s="215"/>
      <c r="R377" s="215"/>
      <c r="S377" s="215"/>
      <c r="T377" s="215"/>
      <c r="U377" s="215"/>
      <c r="V377" s="215"/>
      <c r="W377" s="215"/>
      <c r="X377" s="215"/>
      <c r="Y377" s="215"/>
      <c r="Z377" s="215"/>
      <c r="AA377" s="225"/>
      <c r="AB377" s="215"/>
      <c r="AC377" s="215"/>
    </row>
    <row r="378" spans="4:29">
      <c r="D378" s="212"/>
      <c r="E378" s="212"/>
      <c r="F378" s="212"/>
      <c r="G378" s="212"/>
      <c r="H378" s="212"/>
      <c r="I378" s="212"/>
      <c r="J378" s="212"/>
      <c r="K378" s="212"/>
      <c r="L378" s="212"/>
      <c r="M378" s="215"/>
      <c r="N378" s="215"/>
      <c r="O378" s="215"/>
      <c r="P378" s="215"/>
      <c r="Q378" s="215"/>
      <c r="R378" s="215"/>
      <c r="S378" s="215"/>
      <c r="T378" s="215"/>
      <c r="U378" s="215"/>
      <c r="V378" s="215"/>
      <c r="W378" s="215"/>
      <c r="X378" s="215"/>
      <c r="Y378" s="215"/>
      <c r="Z378" s="215"/>
      <c r="AA378" s="225"/>
      <c r="AB378" s="215"/>
      <c r="AC378" s="215"/>
    </row>
    <row r="379" spans="4:29">
      <c r="D379" s="212"/>
      <c r="E379" s="212"/>
      <c r="F379" s="212"/>
      <c r="G379" s="212"/>
      <c r="H379" s="212"/>
      <c r="I379" s="212"/>
      <c r="J379" s="212"/>
      <c r="K379" s="212"/>
      <c r="L379" s="212"/>
      <c r="M379" s="215"/>
      <c r="N379" s="215"/>
      <c r="O379" s="215"/>
      <c r="P379" s="215"/>
      <c r="Q379" s="215"/>
      <c r="R379" s="215"/>
      <c r="S379" s="215"/>
      <c r="T379" s="215"/>
      <c r="U379" s="215"/>
      <c r="V379" s="215"/>
      <c r="W379" s="215"/>
      <c r="X379" s="215"/>
      <c r="Y379" s="215"/>
      <c r="Z379" s="215"/>
      <c r="AA379" s="225"/>
      <c r="AB379" s="215"/>
      <c r="AC379" s="215"/>
    </row>
    <row r="380" spans="4:29">
      <c r="D380" s="212"/>
      <c r="E380" s="212"/>
      <c r="F380" s="212"/>
      <c r="G380" s="212"/>
      <c r="H380" s="212"/>
      <c r="I380" s="212"/>
      <c r="J380" s="212"/>
      <c r="K380" s="212"/>
      <c r="L380" s="212"/>
      <c r="M380" s="215"/>
      <c r="N380" s="215"/>
      <c r="O380" s="215"/>
      <c r="P380" s="215"/>
      <c r="Q380" s="215"/>
      <c r="R380" s="215"/>
      <c r="S380" s="215"/>
      <c r="T380" s="215"/>
      <c r="U380" s="215"/>
      <c r="V380" s="215"/>
      <c r="W380" s="215"/>
      <c r="X380" s="215"/>
      <c r="Y380" s="215"/>
      <c r="Z380" s="215"/>
      <c r="AA380" s="225"/>
      <c r="AB380" s="215"/>
      <c r="AC380" s="215"/>
    </row>
    <row r="381" spans="4:29">
      <c r="D381" s="212"/>
      <c r="E381" s="212"/>
      <c r="F381" s="212"/>
      <c r="G381" s="212"/>
      <c r="H381" s="212"/>
      <c r="I381" s="212"/>
      <c r="J381" s="212"/>
      <c r="K381" s="212"/>
      <c r="L381" s="212"/>
      <c r="M381" s="215"/>
      <c r="N381" s="215"/>
      <c r="O381" s="215"/>
      <c r="P381" s="215"/>
      <c r="Q381" s="215"/>
      <c r="R381" s="215"/>
      <c r="S381" s="215"/>
      <c r="T381" s="215"/>
      <c r="U381" s="215"/>
      <c r="V381" s="215"/>
      <c r="W381" s="215"/>
      <c r="X381" s="215"/>
      <c r="Y381" s="215"/>
      <c r="Z381" s="215"/>
      <c r="AA381" s="225"/>
      <c r="AB381" s="215"/>
      <c r="AC381" s="215"/>
    </row>
    <row r="382" spans="4:29">
      <c r="D382" s="212"/>
      <c r="E382" s="212"/>
      <c r="F382" s="212"/>
      <c r="G382" s="212"/>
      <c r="H382" s="212"/>
      <c r="I382" s="212"/>
      <c r="J382" s="212"/>
      <c r="K382" s="212"/>
      <c r="L382" s="212"/>
      <c r="M382" s="215"/>
      <c r="N382" s="215"/>
      <c r="O382" s="215"/>
      <c r="P382" s="215"/>
      <c r="Q382" s="215"/>
      <c r="R382" s="215"/>
      <c r="S382" s="215"/>
      <c r="T382" s="215"/>
      <c r="U382" s="215"/>
      <c r="V382" s="215"/>
      <c r="W382" s="215"/>
      <c r="X382" s="215"/>
      <c r="Y382" s="215"/>
      <c r="Z382" s="215"/>
      <c r="AA382" s="225"/>
      <c r="AB382" s="215"/>
      <c r="AC382" s="215"/>
    </row>
    <row r="383" spans="4:29">
      <c r="D383" s="212"/>
      <c r="E383" s="212"/>
      <c r="F383" s="212"/>
      <c r="G383" s="212"/>
      <c r="H383" s="212"/>
      <c r="I383" s="212"/>
      <c r="J383" s="212"/>
      <c r="K383" s="212"/>
      <c r="L383" s="212"/>
      <c r="M383" s="215"/>
      <c r="N383" s="215"/>
      <c r="O383" s="215"/>
      <c r="P383" s="215"/>
      <c r="Q383" s="215"/>
      <c r="R383" s="215"/>
      <c r="S383" s="215"/>
      <c r="T383" s="215"/>
      <c r="U383" s="215"/>
      <c r="V383" s="215"/>
      <c r="W383" s="215"/>
      <c r="X383" s="215"/>
      <c r="Y383" s="215"/>
      <c r="Z383" s="215"/>
      <c r="AA383" s="225"/>
      <c r="AB383" s="215"/>
      <c r="AC383" s="215"/>
    </row>
    <row r="384" spans="4:29">
      <c r="D384" s="212"/>
      <c r="E384" s="212"/>
      <c r="F384" s="212"/>
      <c r="G384" s="212"/>
      <c r="H384" s="212"/>
      <c r="I384" s="212"/>
      <c r="J384" s="212"/>
      <c r="K384" s="212"/>
      <c r="L384" s="212"/>
      <c r="M384" s="215"/>
      <c r="N384" s="215"/>
      <c r="O384" s="215"/>
      <c r="P384" s="215"/>
      <c r="Q384" s="215"/>
      <c r="R384" s="215"/>
      <c r="S384" s="215"/>
      <c r="T384" s="215"/>
      <c r="U384" s="215"/>
      <c r="V384" s="215"/>
      <c r="W384" s="215"/>
      <c r="X384" s="215"/>
      <c r="Y384" s="215"/>
      <c r="Z384" s="215"/>
      <c r="AA384" s="225"/>
      <c r="AB384" s="215"/>
      <c r="AC384" s="215"/>
    </row>
    <row r="385" spans="4:29">
      <c r="D385" s="212"/>
      <c r="E385" s="212"/>
      <c r="F385" s="212"/>
      <c r="G385" s="212"/>
      <c r="H385" s="212"/>
      <c r="I385" s="212"/>
      <c r="J385" s="212"/>
      <c r="K385" s="212"/>
      <c r="L385" s="212"/>
      <c r="M385" s="215"/>
      <c r="N385" s="215"/>
      <c r="O385" s="215"/>
      <c r="P385" s="215"/>
      <c r="Q385" s="215"/>
      <c r="R385" s="215"/>
      <c r="S385" s="215"/>
      <c r="T385" s="215"/>
      <c r="U385" s="215"/>
      <c r="V385" s="215"/>
      <c r="W385" s="215"/>
      <c r="X385" s="215"/>
      <c r="Y385" s="215"/>
      <c r="Z385" s="215"/>
      <c r="AA385" s="225"/>
      <c r="AB385" s="215"/>
      <c r="AC385" s="215"/>
    </row>
    <row r="386" spans="4:29">
      <c r="D386" s="212"/>
      <c r="E386" s="212"/>
      <c r="F386" s="212"/>
      <c r="G386" s="212"/>
      <c r="H386" s="212"/>
      <c r="I386" s="212"/>
      <c r="J386" s="212"/>
      <c r="K386" s="212"/>
      <c r="L386" s="212"/>
      <c r="M386" s="215"/>
      <c r="N386" s="215"/>
      <c r="O386" s="215"/>
      <c r="P386" s="215"/>
      <c r="Q386" s="215"/>
      <c r="R386" s="215"/>
      <c r="S386" s="215"/>
      <c r="T386" s="215"/>
      <c r="U386" s="215"/>
      <c r="V386" s="215"/>
      <c r="W386" s="215"/>
      <c r="X386" s="215"/>
      <c r="Y386" s="215"/>
      <c r="Z386" s="215"/>
      <c r="AA386" s="225"/>
      <c r="AB386" s="215"/>
      <c r="AC386" s="215"/>
    </row>
    <row r="387" spans="4:29">
      <c r="D387" s="212"/>
      <c r="E387" s="212"/>
      <c r="F387" s="212"/>
      <c r="G387" s="212"/>
      <c r="H387" s="212"/>
      <c r="I387" s="212"/>
      <c r="J387" s="212"/>
      <c r="K387" s="212"/>
      <c r="L387" s="212"/>
      <c r="M387" s="215"/>
      <c r="N387" s="215"/>
      <c r="O387" s="215"/>
      <c r="P387" s="215"/>
      <c r="Q387" s="215"/>
      <c r="R387" s="215"/>
      <c r="S387" s="215"/>
      <c r="T387" s="215"/>
      <c r="U387" s="215"/>
      <c r="V387" s="215"/>
      <c r="W387" s="215"/>
      <c r="X387" s="215"/>
      <c r="Y387" s="215"/>
      <c r="Z387" s="215"/>
      <c r="AA387" s="225"/>
      <c r="AB387" s="215"/>
      <c r="AC387" s="215"/>
    </row>
    <row r="388" spans="4:29">
      <c r="D388" s="212"/>
      <c r="E388" s="212"/>
      <c r="F388" s="212"/>
      <c r="G388" s="212"/>
      <c r="H388" s="212"/>
      <c r="I388" s="212"/>
      <c r="J388" s="212"/>
      <c r="K388" s="212"/>
      <c r="L388" s="212"/>
      <c r="M388" s="215"/>
      <c r="N388" s="215"/>
      <c r="O388" s="215"/>
      <c r="P388" s="215"/>
      <c r="Q388" s="215"/>
      <c r="R388" s="215"/>
      <c r="S388" s="215"/>
      <c r="T388" s="215"/>
      <c r="U388" s="215"/>
      <c r="V388" s="215"/>
      <c r="W388" s="215"/>
      <c r="X388" s="215"/>
      <c r="Y388" s="215"/>
      <c r="Z388" s="215"/>
      <c r="AA388" s="225"/>
      <c r="AB388" s="215"/>
      <c r="AC388" s="215"/>
    </row>
    <row r="389" spans="4:29">
      <c r="D389" s="212"/>
      <c r="E389" s="212"/>
      <c r="F389" s="212"/>
      <c r="G389" s="212"/>
      <c r="H389" s="212"/>
      <c r="I389" s="212"/>
      <c r="J389" s="212"/>
      <c r="K389" s="212"/>
      <c r="L389" s="212"/>
      <c r="M389" s="215"/>
      <c r="N389" s="215"/>
      <c r="O389" s="215"/>
      <c r="P389" s="215"/>
      <c r="Q389" s="215"/>
      <c r="R389" s="215"/>
      <c r="S389" s="215"/>
      <c r="T389" s="215"/>
      <c r="U389" s="215"/>
      <c r="V389" s="215"/>
      <c r="W389" s="215"/>
      <c r="X389" s="215"/>
      <c r="Y389" s="215"/>
      <c r="Z389" s="215"/>
      <c r="AA389" s="225"/>
      <c r="AB389" s="215"/>
      <c r="AC389" s="215"/>
    </row>
    <row r="390" spans="4:29">
      <c r="D390" s="212"/>
      <c r="E390" s="212"/>
      <c r="F390" s="212"/>
      <c r="G390" s="212"/>
      <c r="H390" s="212"/>
      <c r="I390" s="212"/>
      <c r="J390" s="212"/>
      <c r="K390" s="212"/>
      <c r="L390" s="212"/>
      <c r="M390" s="215"/>
      <c r="N390" s="215"/>
      <c r="O390" s="215"/>
      <c r="P390" s="215"/>
      <c r="Q390" s="215"/>
      <c r="R390" s="215"/>
      <c r="S390" s="215"/>
      <c r="T390" s="215"/>
      <c r="U390" s="215"/>
      <c r="V390" s="215"/>
      <c r="W390" s="215"/>
      <c r="X390" s="215"/>
      <c r="Y390" s="215"/>
      <c r="Z390" s="215"/>
      <c r="AA390" s="225"/>
      <c r="AB390" s="215"/>
      <c r="AC390" s="215"/>
    </row>
    <row r="391" spans="4:29">
      <c r="D391" s="212"/>
      <c r="E391" s="212"/>
      <c r="F391" s="212"/>
      <c r="G391" s="212"/>
      <c r="H391" s="212"/>
      <c r="I391" s="212"/>
      <c r="J391" s="212"/>
      <c r="K391" s="212"/>
      <c r="L391" s="212"/>
      <c r="M391" s="215"/>
      <c r="N391" s="215"/>
      <c r="O391" s="215"/>
      <c r="P391" s="215"/>
      <c r="Q391" s="215"/>
      <c r="R391" s="215"/>
      <c r="S391" s="215"/>
      <c r="T391" s="215"/>
      <c r="U391" s="215"/>
      <c r="V391" s="215"/>
      <c r="W391" s="215"/>
      <c r="X391" s="215"/>
      <c r="Y391" s="215"/>
      <c r="Z391" s="215"/>
      <c r="AA391" s="225"/>
      <c r="AB391" s="215"/>
      <c r="AC391" s="215"/>
    </row>
    <row r="392" spans="4:29">
      <c r="D392" s="212"/>
      <c r="E392" s="212"/>
      <c r="F392" s="212"/>
      <c r="G392" s="212"/>
      <c r="H392" s="212"/>
      <c r="I392" s="212"/>
      <c r="J392" s="212"/>
      <c r="K392" s="212"/>
      <c r="L392" s="212"/>
      <c r="M392" s="215"/>
      <c r="N392" s="215"/>
      <c r="O392" s="215"/>
      <c r="P392" s="215"/>
      <c r="Q392" s="215"/>
      <c r="R392" s="215"/>
      <c r="S392" s="215"/>
      <c r="T392" s="215"/>
      <c r="U392" s="215"/>
      <c r="V392" s="215"/>
      <c r="W392" s="215"/>
      <c r="X392" s="215"/>
      <c r="Y392" s="215"/>
      <c r="Z392" s="215"/>
      <c r="AA392" s="225"/>
      <c r="AB392" s="215"/>
      <c r="AC392" s="215"/>
    </row>
    <row r="393" spans="4:29">
      <c r="D393" s="212"/>
      <c r="E393" s="212"/>
      <c r="F393" s="212"/>
      <c r="G393" s="212"/>
      <c r="H393" s="212"/>
      <c r="I393" s="212"/>
      <c r="J393" s="212"/>
      <c r="K393" s="212"/>
      <c r="L393" s="212"/>
      <c r="M393" s="215"/>
      <c r="N393" s="215"/>
      <c r="O393" s="215"/>
      <c r="P393" s="215"/>
      <c r="Q393" s="215"/>
      <c r="R393" s="215"/>
      <c r="S393" s="215"/>
      <c r="T393" s="215"/>
      <c r="U393" s="215"/>
      <c r="V393" s="215"/>
      <c r="W393" s="215"/>
      <c r="X393" s="215"/>
      <c r="Y393" s="215"/>
      <c r="Z393" s="215"/>
      <c r="AA393" s="225"/>
      <c r="AB393" s="215"/>
      <c r="AC393" s="215"/>
    </row>
    <row r="394" spans="4:29">
      <c r="D394" s="212"/>
      <c r="E394" s="212"/>
      <c r="F394" s="212"/>
      <c r="G394" s="212"/>
      <c r="H394" s="212"/>
      <c r="I394" s="212"/>
      <c r="J394" s="212"/>
      <c r="K394" s="212"/>
      <c r="L394" s="212"/>
      <c r="M394" s="215"/>
      <c r="N394" s="215"/>
      <c r="O394" s="215"/>
      <c r="P394" s="215"/>
      <c r="Q394" s="215"/>
      <c r="R394" s="215"/>
      <c r="S394" s="215"/>
      <c r="T394" s="215"/>
      <c r="U394" s="215"/>
      <c r="V394" s="215"/>
      <c r="W394" s="215"/>
      <c r="X394" s="215"/>
      <c r="Y394" s="215"/>
      <c r="Z394" s="215"/>
      <c r="AA394" s="225"/>
      <c r="AB394" s="215"/>
      <c r="AC394" s="215"/>
    </row>
    <row r="395" spans="4:29">
      <c r="D395" s="212"/>
      <c r="E395" s="212"/>
      <c r="F395" s="212"/>
      <c r="G395" s="212"/>
      <c r="H395" s="212"/>
      <c r="I395" s="212"/>
      <c r="J395" s="212"/>
      <c r="K395" s="212"/>
      <c r="L395" s="212"/>
      <c r="M395" s="215"/>
      <c r="N395" s="215"/>
      <c r="O395" s="215"/>
      <c r="P395" s="215"/>
      <c r="Q395" s="215"/>
      <c r="R395" s="215"/>
      <c r="S395" s="215"/>
      <c r="T395" s="215"/>
      <c r="U395" s="215"/>
      <c r="V395" s="215"/>
      <c r="W395" s="215"/>
      <c r="X395" s="215"/>
      <c r="Y395" s="215"/>
      <c r="Z395" s="215"/>
      <c r="AA395" s="225"/>
      <c r="AB395" s="215"/>
      <c r="AC395" s="215"/>
    </row>
    <row r="396" spans="4:29">
      <c r="D396" s="212"/>
      <c r="E396" s="212"/>
      <c r="F396" s="212"/>
      <c r="G396" s="212"/>
      <c r="H396" s="212"/>
      <c r="I396" s="212"/>
      <c r="J396" s="212"/>
      <c r="K396" s="212"/>
      <c r="L396" s="212"/>
      <c r="M396" s="215"/>
      <c r="N396" s="215"/>
      <c r="O396" s="215"/>
      <c r="P396" s="215"/>
      <c r="Q396" s="215"/>
      <c r="R396" s="215"/>
      <c r="S396" s="215"/>
      <c r="T396" s="215"/>
      <c r="U396" s="215"/>
      <c r="V396" s="215"/>
      <c r="W396" s="215"/>
      <c r="X396" s="215"/>
      <c r="Y396" s="215"/>
      <c r="Z396" s="215"/>
      <c r="AA396" s="225"/>
      <c r="AB396" s="215"/>
      <c r="AC396" s="215"/>
    </row>
    <row r="397" spans="4:29">
      <c r="D397" s="212"/>
      <c r="E397" s="212"/>
      <c r="F397" s="212"/>
      <c r="G397" s="212"/>
      <c r="H397" s="212"/>
      <c r="I397" s="212"/>
      <c r="J397" s="212"/>
      <c r="K397" s="212"/>
      <c r="L397" s="212"/>
      <c r="M397" s="215"/>
      <c r="N397" s="215"/>
      <c r="O397" s="215"/>
      <c r="P397" s="215"/>
      <c r="Q397" s="215"/>
      <c r="R397" s="215"/>
      <c r="S397" s="215"/>
      <c r="T397" s="215"/>
      <c r="U397" s="215"/>
      <c r="V397" s="215"/>
      <c r="W397" s="215"/>
      <c r="X397" s="215"/>
      <c r="Y397" s="215"/>
      <c r="Z397" s="215"/>
      <c r="AA397" s="225"/>
      <c r="AB397" s="215"/>
      <c r="AC397" s="215"/>
    </row>
    <row r="398" spans="4:29">
      <c r="D398" s="212"/>
      <c r="E398" s="212"/>
      <c r="F398" s="212"/>
      <c r="G398" s="212"/>
      <c r="H398" s="212"/>
      <c r="I398" s="212"/>
      <c r="J398" s="212"/>
      <c r="K398" s="212"/>
      <c r="L398" s="212"/>
      <c r="M398" s="215"/>
      <c r="N398" s="215"/>
      <c r="O398" s="215"/>
      <c r="P398" s="215"/>
      <c r="Q398" s="215"/>
      <c r="R398" s="215"/>
      <c r="S398" s="215"/>
      <c r="T398" s="215"/>
      <c r="U398" s="215"/>
      <c r="V398" s="215"/>
      <c r="W398" s="215"/>
      <c r="X398" s="215"/>
      <c r="Y398" s="215"/>
      <c r="Z398" s="215"/>
      <c r="AA398" s="225"/>
      <c r="AB398" s="215"/>
      <c r="AC398" s="215"/>
    </row>
    <row r="399" spans="4:29">
      <c r="D399" s="212"/>
      <c r="E399" s="212"/>
      <c r="F399" s="212"/>
      <c r="G399" s="212"/>
      <c r="H399" s="212"/>
      <c r="I399" s="212"/>
      <c r="J399" s="212"/>
      <c r="K399" s="212"/>
      <c r="L399" s="212"/>
      <c r="M399" s="215"/>
      <c r="N399" s="215"/>
      <c r="O399" s="215"/>
      <c r="P399" s="215"/>
      <c r="Q399" s="215"/>
      <c r="R399" s="215"/>
      <c r="S399" s="215"/>
      <c r="T399" s="215"/>
      <c r="U399" s="215"/>
      <c r="V399" s="215"/>
      <c r="W399" s="215"/>
      <c r="X399" s="215"/>
      <c r="Y399" s="215"/>
      <c r="Z399" s="215"/>
      <c r="AA399" s="225"/>
      <c r="AB399" s="215"/>
      <c r="AC399" s="215"/>
    </row>
    <row r="400" spans="4:29">
      <c r="D400" s="212"/>
      <c r="E400" s="212"/>
      <c r="F400" s="212"/>
      <c r="G400" s="212"/>
      <c r="H400" s="212"/>
      <c r="I400" s="212"/>
      <c r="J400" s="212"/>
      <c r="K400" s="212"/>
      <c r="L400" s="212"/>
      <c r="M400" s="215"/>
      <c r="N400" s="215"/>
      <c r="O400" s="215"/>
      <c r="P400" s="215"/>
      <c r="Q400" s="215"/>
      <c r="R400" s="215"/>
      <c r="S400" s="215"/>
      <c r="T400" s="215"/>
      <c r="U400" s="215"/>
      <c r="V400" s="215"/>
      <c r="W400" s="215"/>
      <c r="X400" s="215"/>
      <c r="Y400" s="215"/>
      <c r="Z400" s="215"/>
      <c r="AA400" s="225"/>
      <c r="AB400" s="215"/>
      <c r="AC400" s="215"/>
    </row>
    <row r="401" spans="4:29">
      <c r="D401" s="212"/>
      <c r="E401" s="212"/>
      <c r="F401" s="212"/>
      <c r="G401" s="212"/>
      <c r="H401" s="212"/>
      <c r="I401" s="212"/>
      <c r="J401" s="212"/>
      <c r="K401" s="212"/>
      <c r="L401" s="212"/>
      <c r="M401" s="215"/>
      <c r="N401" s="215"/>
      <c r="O401" s="215"/>
      <c r="P401" s="215"/>
      <c r="Q401" s="215"/>
      <c r="R401" s="215"/>
      <c r="S401" s="215"/>
      <c r="T401" s="215"/>
      <c r="U401" s="215"/>
      <c r="V401" s="215"/>
      <c r="W401" s="215"/>
      <c r="X401" s="215"/>
      <c r="Y401" s="215"/>
      <c r="Z401" s="215"/>
      <c r="AA401" s="225"/>
      <c r="AB401" s="215"/>
      <c r="AC401" s="215"/>
    </row>
    <row r="402" spans="4:29">
      <c r="D402" s="212"/>
      <c r="E402" s="212"/>
      <c r="F402" s="212"/>
      <c r="G402" s="212"/>
      <c r="H402" s="212"/>
      <c r="I402" s="212"/>
      <c r="J402" s="212"/>
      <c r="K402" s="212"/>
      <c r="L402" s="212"/>
      <c r="M402" s="215"/>
      <c r="N402" s="215"/>
      <c r="O402" s="215"/>
      <c r="P402" s="215"/>
      <c r="Q402" s="215"/>
      <c r="R402" s="215"/>
      <c r="S402" s="215"/>
      <c r="T402" s="215"/>
      <c r="U402" s="215"/>
      <c r="V402" s="215"/>
      <c r="W402" s="215"/>
      <c r="X402" s="215"/>
      <c r="Y402" s="215"/>
      <c r="Z402" s="215"/>
      <c r="AA402" s="225"/>
      <c r="AB402" s="215"/>
      <c r="AC402" s="215"/>
    </row>
    <row r="403" spans="4:29">
      <c r="D403" s="212"/>
      <c r="E403" s="212"/>
      <c r="F403" s="212"/>
      <c r="G403" s="212"/>
      <c r="H403" s="212"/>
      <c r="I403" s="212"/>
      <c r="J403" s="212"/>
      <c r="K403" s="212"/>
      <c r="L403" s="212"/>
      <c r="M403" s="215"/>
      <c r="N403" s="215"/>
      <c r="O403" s="215"/>
      <c r="P403" s="215"/>
      <c r="Q403" s="215"/>
      <c r="R403" s="215"/>
      <c r="S403" s="215"/>
      <c r="T403" s="215"/>
      <c r="U403" s="215"/>
      <c r="V403" s="215"/>
      <c r="W403" s="215"/>
      <c r="X403" s="215"/>
      <c r="Y403" s="215"/>
      <c r="Z403" s="215"/>
      <c r="AA403" s="225"/>
      <c r="AB403" s="215"/>
      <c r="AC403" s="215"/>
    </row>
    <row r="404" spans="4:29">
      <c r="D404" s="212"/>
      <c r="E404" s="212"/>
      <c r="F404" s="212"/>
      <c r="G404" s="212"/>
      <c r="H404" s="212"/>
      <c r="I404" s="212"/>
      <c r="J404" s="212"/>
      <c r="K404" s="212"/>
      <c r="L404" s="212"/>
      <c r="M404" s="215"/>
      <c r="N404" s="215"/>
      <c r="O404" s="215"/>
      <c r="P404" s="215"/>
      <c r="Q404" s="215"/>
      <c r="R404" s="215"/>
      <c r="S404" s="215"/>
      <c r="T404" s="215"/>
      <c r="U404" s="215"/>
      <c r="V404" s="215"/>
      <c r="W404" s="215"/>
      <c r="X404" s="215"/>
      <c r="Y404" s="215"/>
      <c r="Z404" s="215"/>
      <c r="AA404" s="225"/>
      <c r="AB404" s="215"/>
      <c r="AC404" s="215"/>
    </row>
    <row r="405" spans="4:29">
      <c r="D405" s="212"/>
      <c r="E405" s="212"/>
      <c r="F405" s="212"/>
      <c r="G405" s="212"/>
      <c r="H405" s="212"/>
      <c r="I405" s="212"/>
      <c r="J405" s="212"/>
      <c r="K405" s="212"/>
      <c r="L405" s="212"/>
      <c r="M405" s="215"/>
      <c r="N405" s="215"/>
      <c r="O405" s="215"/>
      <c r="P405" s="215"/>
      <c r="Q405" s="215"/>
      <c r="R405" s="215"/>
      <c r="S405" s="215"/>
      <c r="T405" s="215"/>
      <c r="U405" s="215"/>
      <c r="V405" s="215"/>
      <c r="W405" s="215"/>
      <c r="X405" s="215"/>
      <c r="Y405" s="215"/>
      <c r="Z405" s="215"/>
      <c r="AA405" s="225"/>
      <c r="AB405" s="215"/>
      <c r="AC405" s="215"/>
    </row>
    <row r="406" spans="4:29">
      <c r="D406" s="212"/>
      <c r="E406" s="212"/>
      <c r="F406" s="212"/>
      <c r="G406" s="212"/>
      <c r="H406" s="212"/>
      <c r="I406" s="212"/>
      <c r="J406" s="212"/>
      <c r="K406" s="212"/>
      <c r="L406" s="212"/>
      <c r="M406" s="215"/>
      <c r="N406" s="215"/>
      <c r="O406" s="215"/>
      <c r="P406" s="215"/>
      <c r="Q406" s="215"/>
      <c r="R406" s="215"/>
      <c r="S406" s="215"/>
      <c r="T406" s="215"/>
      <c r="U406" s="215"/>
      <c r="V406" s="215"/>
      <c r="W406" s="215"/>
      <c r="X406" s="215"/>
      <c r="Y406" s="215"/>
      <c r="Z406" s="215"/>
      <c r="AA406" s="225"/>
      <c r="AB406" s="215"/>
      <c r="AC406" s="215"/>
    </row>
    <row r="407" spans="4:29">
      <c r="D407" s="212"/>
      <c r="E407" s="212"/>
      <c r="F407" s="212"/>
      <c r="G407" s="212"/>
      <c r="H407" s="212"/>
      <c r="I407" s="212"/>
      <c r="J407" s="212"/>
      <c r="K407" s="212"/>
      <c r="L407" s="212"/>
      <c r="M407" s="215"/>
      <c r="N407" s="215"/>
      <c r="O407" s="215"/>
      <c r="P407" s="215"/>
      <c r="Q407" s="215"/>
      <c r="R407" s="215"/>
      <c r="S407" s="215"/>
      <c r="T407" s="215"/>
      <c r="U407" s="215"/>
      <c r="V407" s="215"/>
      <c r="W407" s="215"/>
      <c r="X407" s="215"/>
      <c r="Y407" s="215"/>
      <c r="Z407" s="215"/>
      <c r="AA407" s="225"/>
      <c r="AB407" s="215"/>
      <c r="AC407" s="215"/>
    </row>
    <row r="408" spans="4:29">
      <c r="D408" s="212"/>
      <c r="E408" s="212"/>
      <c r="F408" s="212"/>
      <c r="G408" s="212"/>
      <c r="H408" s="212"/>
      <c r="I408" s="212"/>
      <c r="J408" s="212"/>
      <c r="K408" s="212"/>
      <c r="L408" s="212"/>
      <c r="M408" s="215"/>
      <c r="N408" s="215"/>
      <c r="O408" s="215"/>
      <c r="P408" s="215"/>
      <c r="Q408" s="215"/>
      <c r="R408" s="215"/>
      <c r="S408" s="215"/>
      <c r="T408" s="215"/>
      <c r="U408" s="215"/>
      <c r="V408" s="215"/>
      <c r="W408" s="215"/>
      <c r="X408" s="215"/>
      <c r="Y408" s="215"/>
      <c r="Z408" s="215"/>
      <c r="AA408" s="225"/>
      <c r="AB408" s="215"/>
      <c r="AC408" s="215"/>
    </row>
    <row r="409" spans="4:29">
      <c r="D409" s="212"/>
      <c r="E409" s="212"/>
      <c r="F409" s="212"/>
      <c r="G409" s="212"/>
      <c r="H409" s="212"/>
      <c r="I409" s="212"/>
      <c r="J409" s="212"/>
      <c r="K409" s="212"/>
      <c r="L409" s="212"/>
      <c r="M409" s="215"/>
      <c r="N409" s="215"/>
      <c r="O409" s="215"/>
      <c r="P409" s="215"/>
      <c r="Q409" s="215"/>
      <c r="R409" s="215"/>
      <c r="S409" s="215"/>
      <c r="T409" s="215"/>
      <c r="U409" s="215"/>
      <c r="V409" s="215"/>
      <c r="W409" s="215"/>
      <c r="X409" s="215"/>
      <c r="Y409" s="215"/>
      <c r="Z409" s="215"/>
      <c r="AA409" s="225"/>
      <c r="AB409" s="215"/>
      <c r="AC409" s="215"/>
    </row>
    <row r="410" spans="4:29">
      <c r="D410" s="212"/>
      <c r="E410" s="212"/>
      <c r="F410" s="212"/>
      <c r="G410" s="212"/>
      <c r="H410" s="212"/>
      <c r="I410" s="212"/>
      <c r="J410" s="212"/>
      <c r="K410" s="212"/>
      <c r="L410" s="212"/>
      <c r="M410" s="215"/>
      <c r="N410" s="215"/>
      <c r="O410" s="215"/>
      <c r="P410" s="215"/>
      <c r="Q410" s="215"/>
      <c r="R410" s="215"/>
      <c r="S410" s="215"/>
      <c r="T410" s="215"/>
      <c r="U410" s="215"/>
      <c r="V410" s="215"/>
      <c r="W410" s="215"/>
      <c r="X410" s="215"/>
      <c r="Y410" s="215"/>
      <c r="Z410" s="215"/>
      <c r="AA410" s="225"/>
      <c r="AB410" s="215"/>
      <c r="AC410" s="215"/>
    </row>
    <row r="411" spans="4:29">
      <c r="D411" s="212"/>
      <c r="E411" s="212"/>
      <c r="F411" s="212"/>
      <c r="G411" s="212"/>
      <c r="H411" s="212"/>
      <c r="I411" s="212"/>
      <c r="J411" s="212"/>
      <c r="K411" s="212"/>
      <c r="L411" s="212"/>
      <c r="M411" s="215"/>
      <c r="N411" s="215"/>
      <c r="O411" s="215"/>
      <c r="P411" s="215"/>
      <c r="Q411" s="215"/>
      <c r="R411" s="215"/>
      <c r="S411" s="215"/>
      <c r="T411" s="215"/>
      <c r="U411" s="215"/>
      <c r="V411" s="215"/>
      <c r="W411" s="215"/>
      <c r="X411" s="215"/>
      <c r="Y411" s="215"/>
      <c r="Z411" s="215"/>
      <c r="AA411" s="225"/>
      <c r="AB411" s="215"/>
      <c r="AC411" s="215"/>
    </row>
    <row r="412" spans="4:29">
      <c r="D412" s="212"/>
      <c r="E412" s="212"/>
      <c r="F412" s="212"/>
      <c r="G412" s="212"/>
      <c r="H412" s="212"/>
      <c r="I412" s="212"/>
      <c r="J412" s="212"/>
      <c r="K412" s="212"/>
      <c r="L412" s="212"/>
      <c r="M412" s="215"/>
      <c r="N412" s="215"/>
      <c r="O412" s="215"/>
      <c r="P412" s="215"/>
      <c r="Q412" s="215"/>
      <c r="R412" s="215"/>
      <c r="S412" s="215"/>
      <c r="T412" s="215"/>
      <c r="U412" s="215"/>
      <c r="V412" s="215"/>
      <c r="W412" s="215"/>
      <c r="X412" s="215"/>
      <c r="Y412" s="215"/>
      <c r="Z412" s="215"/>
      <c r="AA412" s="225"/>
      <c r="AB412" s="215"/>
      <c r="AC412" s="215"/>
    </row>
    <row r="413" spans="4:29">
      <c r="D413" s="212"/>
      <c r="E413" s="212"/>
      <c r="F413" s="212"/>
      <c r="G413" s="212"/>
      <c r="H413" s="212"/>
      <c r="I413" s="212"/>
      <c r="J413" s="212"/>
      <c r="K413" s="212"/>
      <c r="L413" s="212"/>
      <c r="M413" s="215"/>
      <c r="N413" s="215"/>
      <c r="O413" s="215"/>
      <c r="P413" s="215"/>
      <c r="Q413" s="215"/>
      <c r="R413" s="215"/>
      <c r="S413" s="215"/>
      <c r="T413" s="215"/>
      <c r="U413" s="215"/>
      <c r="V413" s="215"/>
      <c r="W413" s="215"/>
      <c r="X413" s="215"/>
      <c r="Y413" s="215"/>
      <c r="Z413" s="215"/>
      <c r="AA413" s="225"/>
      <c r="AB413" s="215"/>
      <c r="AC413" s="215"/>
    </row>
    <row r="414" spans="4:29">
      <c r="D414" s="212"/>
      <c r="E414" s="212"/>
      <c r="F414" s="212"/>
      <c r="G414" s="212"/>
      <c r="H414" s="212"/>
      <c r="I414" s="212"/>
      <c r="J414" s="212"/>
      <c r="K414" s="212"/>
      <c r="L414" s="212"/>
      <c r="M414" s="215"/>
      <c r="N414" s="215"/>
      <c r="O414" s="215"/>
      <c r="P414" s="215"/>
      <c r="Q414" s="215"/>
      <c r="R414" s="215"/>
      <c r="S414" s="215"/>
      <c r="T414" s="215"/>
      <c r="U414" s="215"/>
      <c r="V414" s="215"/>
      <c r="W414" s="215"/>
      <c r="X414" s="215"/>
      <c r="Y414" s="215"/>
      <c r="Z414" s="215"/>
      <c r="AA414" s="225"/>
      <c r="AB414" s="215"/>
      <c r="AC414" s="215"/>
    </row>
    <row r="415" spans="4:29">
      <c r="D415" s="212"/>
      <c r="E415" s="212"/>
      <c r="F415" s="212"/>
      <c r="G415" s="212"/>
      <c r="H415" s="212"/>
      <c r="I415" s="212"/>
      <c r="J415" s="212"/>
      <c r="K415" s="212"/>
      <c r="L415" s="212"/>
      <c r="M415" s="215"/>
      <c r="N415" s="215"/>
      <c r="O415" s="215"/>
      <c r="P415" s="215"/>
      <c r="Q415" s="215"/>
      <c r="R415" s="215"/>
      <c r="S415" s="215"/>
      <c r="T415" s="215"/>
      <c r="U415" s="215"/>
      <c r="V415" s="215"/>
      <c r="W415" s="215"/>
      <c r="X415" s="215"/>
      <c r="Y415" s="215"/>
      <c r="Z415" s="215"/>
      <c r="AA415" s="225"/>
      <c r="AB415" s="215"/>
      <c r="AC415" s="215"/>
    </row>
    <row r="416" spans="4:29">
      <c r="D416" s="212"/>
      <c r="E416" s="212"/>
      <c r="F416" s="212"/>
      <c r="G416" s="212"/>
      <c r="H416" s="212"/>
      <c r="I416" s="212"/>
      <c r="J416" s="212"/>
      <c r="K416" s="212"/>
      <c r="L416" s="212"/>
      <c r="M416" s="215"/>
      <c r="N416" s="215"/>
      <c r="O416" s="215"/>
      <c r="P416" s="215"/>
      <c r="Q416" s="215"/>
      <c r="R416" s="215"/>
      <c r="S416" s="215"/>
      <c r="T416" s="215"/>
      <c r="U416" s="215"/>
      <c r="V416" s="215"/>
      <c r="W416" s="215"/>
      <c r="X416" s="215"/>
      <c r="Y416" s="215"/>
      <c r="Z416" s="215"/>
      <c r="AA416" s="225"/>
      <c r="AB416" s="215"/>
      <c r="AC416" s="215"/>
    </row>
    <row r="417" spans="4:29">
      <c r="D417" s="212"/>
      <c r="E417" s="212"/>
      <c r="F417" s="212"/>
      <c r="G417" s="212"/>
      <c r="H417" s="212"/>
      <c r="I417" s="212"/>
      <c r="J417" s="212"/>
      <c r="K417" s="212"/>
      <c r="L417" s="212"/>
      <c r="M417" s="215"/>
      <c r="N417" s="215"/>
      <c r="O417" s="215"/>
      <c r="P417" s="215"/>
      <c r="Q417" s="215"/>
      <c r="R417" s="215"/>
      <c r="S417" s="215"/>
      <c r="T417" s="215"/>
      <c r="U417" s="215"/>
      <c r="V417" s="215"/>
      <c r="W417" s="215"/>
      <c r="X417" s="215"/>
      <c r="Y417" s="215"/>
      <c r="Z417" s="215"/>
      <c r="AA417" s="225"/>
      <c r="AB417" s="215"/>
      <c r="AC417" s="215"/>
    </row>
    <row r="418" spans="4:29">
      <c r="D418" s="212"/>
      <c r="E418" s="212"/>
      <c r="F418" s="212"/>
      <c r="G418" s="212"/>
      <c r="H418" s="212"/>
      <c r="I418" s="212"/>
      <c r="J418" s="212"/>
      <c r="K418" s="212"/>
      <c r="L418" s="212"/>
      <c r="M418" s="215"/>
      <c r="N418" s="215"/>
      <c r="O418" s="215"/>
      <c r="P418" s="215"/>
      <c r="Q418" s="215"/>
      <c r="R418" s="215"/>
      <c r="S418" s="215"/>
      <c r="T418" s="215"/>
      <c r="U418" s="215"/>
      <c r="V418" s="215"/>
      <c r="W418" s="215"/>
      <c r="X418" s="215"/>
      <c r="Y418" s="215"/>
      <c r="Z418" s="215"/>
      <c r="AA418" s="225"/>
      <c r="AB418" s="215"/>
      <c r="AC418" s="215"/>
    </row>
    <row r="419" spans="4:29">
      <c r="D419" s="212"/>
      <c r="E419" s="212"/>
      <c r="F419" s="212"/>
      <c r="G419" s="212"/>
      <c r="H419" s="212"/>
      <c r="I419" s="212"/>
      <c r="J419" s="212"/>
      <c r="K419" s="212"/>
      <c r="L419" s="212"/>
      <c r="M419" s="215"/>
      <c r="N419" s="215"/>
      <c r="O419" s="215"/>
      <c r="P419" s="215"/>
      <c r="Q419" s="215"/>
      <c r="R419" s="215"/>
      <c r="S419" s="215"/>
      <c r="T419" s="215"/>
      <c r="U419" s="215"/>
      <c r="V419" s="215"/>
      <c r="W419" s="215"/>
      <c r="X419" s="215"/>
      <c r="Y419" s="215"/>
      <c r="Z419" s="215"/>
      <c r="AA419" s="225"/>
      <c r="AB419" s="215"/>
      <c r="AC419" s="215"/>
    </row>
    <row r="420" spans="4:29">
      <c r="D420" s="212"/>
      <c r="E420" s="212"/>
      <c r="F420" s="212"/>
      <c r="G420" s="212"/>
      <c r="H420" s="212"/>
      <c r="I420" s="212"/>
      <c r="J420" s="212"/>
      <c r="K420" s="212"/>
      <c r="L420" s="212"/>
      <c r="M420" s="215"/>
      <c r="N420" s="215"/>
      <c r="O420" s="215"/>
      <c r="P420" s="215"/>
      <c r="Q420" s="215"/>
      <c r="R420" s="215"/>
      <c r="S420" s="215"/>
      <c r="T420" s="215"/>
      <c r="U420" s="215"/>
      <c r="V420" s="215"/>
      <c r="W420" s="215"/>
      <c r="X420" s="215"/>
      <c r="Y420" s="215"/>
      <c r="Z420" s="215"/>
      <c r="AA420" s="225"/>
      <c r="AB420" s="215"/>
      <c r="AC420" s="215"/>
    </row>
    <row r="421" spans="4:29">
      <c r="D421" s="212"/>
      <c r="E421" s="212"/>
      <c r="F421" s="212"/>
      <c r="G421" s="212"/>
      <c r="H421" s="212"/>
      <c r="I421" s="212"/>
      <c r="J421" s="212"/>
      <c r="K421" s="212"/>
      <c r="L421" s="212"/>
      <c r="M421" s="215"/>
      <c r="N421" s="215"/>
      <c r="O421" s="215"/>
      <c r="P421" s="215"/>
      <c r="Q421" s="215"/>
      <c r="R421" s="215"/>
      <c r="S421" s="215"/>
      <c r="T421" s="215"/>
      <c r="U421" s="215"/>
      <c r="V421" s="215"/>
      <c r="W421" s="215"/>
      <c r="X421" s="215"/>
      <c r="Y421" s="215"/>
      <c r="Z421" s="215"/>
      <c r="AA421" s="225"/>
      <c r="AB421" s="215"/>
      <c r="AC421" s="215"/>
    </row>
    <row r="422" spans="4:29">
      <c r="D422" s="212"/>
      <c r="E422" s="212"/>
      <c r="F422" s="212"/>
      <c r="G422" s="212"/>
      <c r="H422" s="212"/>
      <c r="I422" s="212"/>
      <c r="J422" s="212"/>
      <c r="K422" s="212"/>
      <c r="L422" s="212"/>
      <c r="M422" s="215"/>
      <c r="N422" s="215"/>
      <c r="O422" s="215"/>
      <c r="P422" s="215"/>
      <c r="Q422" s="215"/>
      <c r="R422" s="215"/>
      <c r="S422" s="215"/>
      <c r="T422" s="215"/>
      <c r="U422" s="215"/>
      <c r="V422" s="215"/>
      <c r="W422" s="215"/>
      <c r="X422" s="215"/>
      <c r="Y422" s="215"/>
      <c r="Z422" s="215"/>
      <c r="AA422" s="225"/>
      <c r="AB422" s="215"/>
      <c r="AC422" s="215"/>
    </row>
    <row r="423" spans="4:29">
      <c r="D423" s="212"/>
      <c r="E423" s="212"/>
      <c r="F423" s="212"/>
      <c r="G423" s="212"/>
      <c r="H423" s="212"/>
      <c r="I423" s="212"/>
      <c r="J423" s="212"/>
      <c r="K423" s="212"/>
      <c r="L423" s="212"/>
      <c r="M423" s="215"/>
      <c r="N423" s="215"/>
      <c r="O423" s="215"/>
      <c r="P423" s="215"/>
      <c r="Q423" s="215"/>
      <c r="R423" s="215"/>
      <c r="S423" s="215"/>
      <c r="T423" s="215"/>
      <c r="U423" s="215"/>
      <c r="V423" s="215"/>
      <c r="W423" s="215"/>
      <c r="X423" s="215"/>
      <c r="Y423" s="215"/>
      <c r="Z423" s="215"/>
      <c r="AA423" s="225"/>
      <c r="AB423" s="215"/>
      <c r="AC423" s="215"/>
    </row>
    <row r="424" spans="4:29">
      <c r="D424" s="212"/>
      <c r="E424" s="212"/>
      <c r="F424" s="212"/>
      <c r="G424" s="212"/>
      <c r="H424" s="212"/>
      <c r="I424" s="212"/>
      <c r="J424" s="212"/>
      <c r="K424" s="212"/>
      <c r="L424" s="212"/>
      <c r="M424" s="215"/>
      <c r="N424" s="215"/>
      <c r="O424" s="215"/>
      <c r="P424" s="215"/>
      <c r="Q424" s="215"/>
      <c r="R424" s="215"/>
      <c r="S424" s="215"/>
      <c r="T424" s="215"/>
      <c r="U424" s="215"/>
      <c r="V424" s="215"/>
      <c r="W424" s="215"/>
      <c r="X424" s="215"/>
      <c r="Y424" s="215"/>
      <c r="Z424" s="215"/>
      <c r="AA424" s="225"/>
      <c r="AB424" s="215"/>
      <c r="AC424" s="215"/>
    </row>
    <row r="425" spans="4:29">
      <c r="D425" s="212"/>
      <c r="E425" s="212"/>
      <c r="F425" s="212"/>
      <c r="G425" s="212"/>
      <c r="H425" s="212"/>
      <c r="I425" s="212"/>
      <c r="J425" s="212"/>
      <c r="K425" s="212"/>
      <c r="L425" s="212"/>
      <c r="M425" s="215"/>
      <c r="N425" s="215"/>
      <c r="O425" s="215"/>
      <c r="P425" s="215"/>
      <c r="Q425" s="215"/>
      <c r="R425" s="215"/>
      <c r="S425" s="215"/>
      <c r="T425" s="215"/>
      <c r="U425" s="215"/>
      <c r="V425" s="215"/>
      <c r="W425" s="215"/>
      <c r="X425" s="215"/>
      <c r="Y425" s="215"/>
      <c r="Z425" s="215"/>
      <c r="AA425" s="225"/>
      <c r="AB425" s="215"/>
      <c r="AC425" s="215"/>
    </row>
    <row r="426" spans="4:29">
      <c r="D426" s="212"/>
      <c r="E426" s="212"/>
      <c r="F426" s="212"/>
      <c r="G426" s="212"/>
      <c r="H426" s="212"/>
      <c r="I426" s="212"/>
      <c r="J426" s="212"/>
      <c r="K426" s="212"/>
      <c r="L426" s="212"/>
      <c r="M426" s="215"/>
      <c r="N426" s="215"/>
      <c r="O426" s="215"/>
      <c r="P426" s="215"/>
      <c r="Q426" s="215"/>
      <c r="R426" s="215"/>
      <c r="S426" s="215"/>
      <c r="T426" s="215"/>
      <c r="U426" s="215"/>
      <c r="V426" s="215"/>
      <c r="W426" s="215"/>
      <c r="X426" s="215"/>
      <c r="Y426" s="215"/>
      <c r="Z426" s="215"/>
      <c r="AA426" s="225"/>
      <c r="AB426" s="215"/>
      <c r="AC426" s="215"/>
    </row>
    <row r="427" spans="4:29">
      <c r="D427" s="212"/>
      <c r="E427" s="212"/>
      <c r="F427" s="212"/>
      <c r="G427" s="212"/>
      <c r="H427" s="212"/>
      <c r="I427" s="212"/>
      <c r="J427" s="212"/>
      <c r="K427" s="212"/>
      <c r="L427" s="212"/>
      <c r="M427" s="215"/>
      <c r="N427" s="215"/>
      <c r="O427" s="215"/>
      <c r="P427" s="215"/>
      <c r="Q427" s="215"/>
      <c r="R427" s="215"/>
      <c r="S427" s="215"/>
      <c r="T427" s="215"/>
      <c r="U427" s="215"/>
      <c r="V427" s="215"/>
      <c r="W427" s="215"/>
      <c r="X427" s="215"/>
      <c r="Y427" s="215"/>
      <c r="Z427" s="215"/>
      <c r="AA427" s="225"/>
      <c r="AB427" s="215"/>
      <c r="AC427" s="215"/>
    </row>
    <row r="428" spans="4:29">
      <c r="D428" s="212"/>
      <c r="E428" s="212"/>
      <c r="F428" s="212"/>
      <c r="G428" s="212"/>
      <c r="H428" s="212"/>
      <c r="I428" s="212"/>
      <c r="J428" s="212"/>
      <c r="K428" s="212"/>
      <c r="L428" s="212"/>
      <c r="M428" s="215"/>
      <c r="N428" s="215"/>
      <c r="O428" s="215"/>
      <c r="P428" s="215"/>
      <c r="Q428" s="215"/>
      <c r="R428" s="215"/>
      <c r="S428" s="215"/>
      <c r="T428" s="215"/>
      <c r="U428" s="215"/>
      <c r="V428" s="215"/>
      <c r="W428" s="215"/>
      <c r="X428" s="215"/>
      <c r="Y428" s="215"/>
      <c r="Z428" s="215"/>
      <c r="AA428" s="225"/>
      <c r="AB428" s="215"/>
      <c r="AC428" s="215"/>
    </row>
    <row r="429" spans="4:29">
      <c r="D429" s="212"/>
      <c r="E429" s="212"/>
      <c r="F429" s="212"/>
      <c r="G429" s="212"/>
      <c r="H429" s="212"/>
      <c r="I429" s="212"/>
      <c r="J429" s="212"/>
      <c r="K429" s="212"/>
      <c r="L429" s="212"/>
      <c r="M429" s="215"/>
      <c r="N429" s="215"/>
      <c r="O429" s="215"/>
      <c r="P429" s="215"/>
      <c r="Q429" s="215"/>
      <c r="R429" s="215"/>
      <c r="S429" s="215"/>
      <c r="T429" s="215"/>
      <c r="U429" s="215"/>
      <c r="V429" s="215"/>
      <c r="W429" s="215"/>
      <c r="X429" s="215"/>
      <c r="Y429" s="215"/>
      <c r="Z429" s="215"/>
      <c r="AA429" s="225"/>
      <c r="AB429" s="215"/>
      <c r="AC429" s="215"/>
    </row>
    <row r="430" spans="4:29">
      <c r="D430" s="212"/>
      <c r="E430" s="212"/>
      <c r="F430" s="212"/>
      <c r="G430" s="212"/>
      <c r="H430" s="212"/>
      <c r="I430" s="212"/>
      <c r="J430" s="212"/>
      <c r="K430" s="212"/>
      <c r="L430" s="212"/>
      <c r="M430" s="215"/>
      <c r="N430" s="215"/>
      <c r="O430" s="215"/>
      <c r="P430" s="215"/>
      <c r="Q430" s="215"/>
      <c r="R430" s="215"/>
      <c r="S430" s="215"/>
      <c r="T430" s="215"/>
      <c r="U430" s="215"/>
      <c r="V430" s="215"/>
      <c r="W430" s="215"/>
      <c r="X430" s="215"/>
      <c r="Y430" s="215"/>
      <c r="Z430" s="215"/>
      <c r="AA430" s="225"/>
      <c r="AB430" s="215"/>
      <c r="AC430" s="215"/>
    </row>
    <row r="431" spans="4:29">
      <c r="D431" s="212"/>
      <c r="E431" s="212"/>
      <c r="F431" s="212"/>
      <c r="G431" s="212"/>
      <c r="H431" s="212"/>
      <c r="I431" s="212"/>
      <c r="J431" s="212"/>
      <c r="K431" s="212"/>
      <c r="L431" s="212"/>
      <c r="M431" s="215"/>
      <c r="N431" s="215"/>
      <c r="O431" s="215"/>
      <c r="P431" s="215"/>
      <c r="Q431" s="215"/>
      <c r="R431" s="215"/>
      <c r="S431" s="215"/>
      <c r="T431" s="215"/>
      <c r="U431" s="215"/>
      <c r="V431" s="215"/>
      <c r="W431" s="215"/>
      <c r="X431" s="215"/>
      <c r="Y431" s="215"/>
      <c r="Z431" s="215"/>
      <c r="AA431" s="225"/>
      <c r="AB431" s="215"/>
      <c r="AC431" s="215"/>
    </row>
    <row r="432" spans="4:29">
      <c r="D432" s="212"/>
      <c r="E432" s="212"/>
      <c r="F432" s="212"/>
      <c r="G432" s="212"/>
      <c r="H432" s="212"/>
      <c r="I432" s="212"/>
      <c r="J432" s="212"/>
      <c r="K432" s="212"/>
      <c r="L432" s="212"/>
      <c r="M432" s="215"/>
      <c r="N432" s="215"/>
      <c r="O432" s="215"/>
      <c r="P432" s="215"/>
      <c r="Q432" s="215"/>
      <c r="R432" s="215"/>
      <c r="S432" s="215"/>
      <c r="T432" s="215"/>
      <c r="U432" s="215"/>
      <c r="V432" s="215"/>
      <c r="W432" s="215"/>
      <c r="X432" s="215"/>
      <c r="Y432" s="215"/>
      <c r="Z432" s="215"/>
      <c r="AA432" s="225"/>
      <c r="AB432" s="215"/>
      <c r="AC432" s="215"/>
    </row>
    <row r="433" spans="4:29">
      <c r="D433" s="212"/>
      <c r="E433" s="212"/>
      <c r="F433" s="212"/>
      <c r="G433" s="212"/>
      <c r="H433" s="212"/>
      <c r="I433" s="212"/>
      <c r="J433" s="212"/>
      <c r="K433" s="212"/>
      <c r="L433" s="212"/>
      <c r="M433" s="215"/>
      <c r="N433" s="215"/>
      <c r="O433" s="215"/>
      <c r="P433" s="215"/>
      <c r="Q433" s="215"/>
      <c r="R433" s="215"/>
      <c r="S433" s="215"/>
      <c r="T433" s="215"/>
      <c r="U433" s="215"/>
      <c r="V433" s="215"/>
      <c r="W433" s="215"/>
      <c r="X433" s="215"/>
      <c r="Y433" s="215"/>
      <c r="Z433" s="215"/>
      <c r="AA433" s="225"/>
      <c r="AB433" s="215"/>
      <c r="AC433" s="215"/>
    </row>
    <row r="434" spans="4:29">
      <c r="D434" s="212"/>
      <c r="E434" s="212"/>
      <c r="F434" s="212"/>
      <c r="G434" s="212"/>
      <c r="H434" s="212"/>
      <c r="I434" s="212"/>
      <c r="J434" s="212"/>
      <c r="K434" s="212"/>
      <c r="L434" s="212"/>
      <c r="M434" s="215"/>
      <c r="N434" s="215"/>
      <c r="O434" s="215"/>
      <c r="P434" s="215"/>
      <c r="Q434" s="215"/>
      <c r="R434" s="215"/>
      <c r="S434" s="215"/>
      <c r="T434" s="215"/>
      <c r="U434" s="215"/>
      <c r="V434" s="215"/>
      <c r="W434" s="215"/>
      <c r="X434" s="215"/>
      <c r="Y434" s="215"/>
      <c r="Z434" s="215"/>
      <c r="AA434" s="225"/>
      <c r="AB434" s="215"/>
      <c r="AC434" s="215"/>
    </row>
    <row r="435" spans="4:29">
      <c r="D435" s="212"/>
      <c r="E435" s="212"/>
      <c r="F435" s="212"/>
      <c r="G435" s="212"/>
      <c r="H435" s="212"/>
      <c r="I435" s="212"/>
      <c r="J435" s="212"/>
      <c r="K435" s="212"/>
      <c r="L435" s="212"/>
      <c r="M435" s="215"/>
      <c r="N435" s="215"/>
      <c r="O435" s="215"/>
      <c r="P435" s="215"/>
      <c r="Q435" s="215"/>
      <c r="R435" s="215"/>
      <c r="S435" s="215"/>
      <c r="T435" s="215"/>
      <c r="U435" s="215"/>
      <c r="V435" s="215"/>
      <c r="W435" s="215"/>
      <c r="X435" s="215"/>
      <c r="Y435" s="215"/>
      <c r="Z435" s="215"/>
      <c r="AA435" s="225"/>
      <c r="AB435" s="215"/>
      <c r="AC435" s="215"/>
    </row>
    <row r="436" spans="4:29">
      <c r="D436" s="212"/>
      <c r="E436" s="212"/>
      <c r="F436" s="212"/>
      <c r="G436" s="212"/>
      <c r="H436" s="212"/>
      <c r="I436" s="212"/>
      <c r="J436" s="212"/>
      <c r="K436" s="212"/>
      <c r="L436" s="212"/>
      <c r="M436" s="215"/>
      <c r="N436" s="215"/>
      <c r="O436" s="215"/>
      <c r="P436" s="215"/>
      <c r="Q436" s="215"/>
      <c r="R436" s="215"/>
      <c r="S436" s="215"/>
      <c r="T436" s="215"/>
      <c r="U436" s="215"/>
      <c r="V436" s="215"/>
      <c r="W436" s="215"/>
      <c r="X436" s="215"/>
      <c r="Y436" s="215"/>
      <c r="Z436" s="215"/>
      <c r="AA436" s="225"/>
      <c r="AB436" s="215"/>
      <c r="AC436" s="215"/>
    </row>
    <row r="437" spans="4:29">
      <c r="D437" s="212"/>
      <c r="E437" s="212"/>
      <c r="F437" s="212"/>
      <c r="G437" s="212"/>
      <c r="H437" s="212"/>
      <c r="I437" s="212"/>
      <c r="J437" s="212"/>
      <c r="K437" s="212"/>
      <c r="L437" s="212"/>
      <c r="M437" s="215"/>
      <c r="N437" s="215"/>
      <c r="O437" s="215"/>
      <c r="P437" s="215"/>
      <c r="Q437" s="215"/>
      <c r="R437" s="215"/>
      <c r="S437" s="215"/>
      <c r="T437" s="215"/>
      <c r="U437" s="215"/>
      <c r="V437" s="215"/>
      <c r="W437" s="215"/>
      <c r="X437" s="215"/>
      <c r="Y437" s="215"/>
      <c r="Z437" s="215"/>
      <c r="AA437" s="225"/>
      <c r="AB437" s="215"/>
      <c r="AC437" s="215"/>
    </row>
    <row r="438" spans="4:29">
      <c r="D438" s="212"/>
      <c r="E438" s="212"/>
      <c r="F438" s="212"/>
      <c r="G438" s="212"/>
      <c r="H438" s="212"/>
      <c r="I438" s="212"/>
      <c r="J438" s="212"/>
      <c r="K438" s="212"/>
      <c r="L438" s="212"/>
      <c r="M438" s="215"/>
      <c r="N438" s="215"/>
      <c r="O438" s="215"/>
      <c r="P438" s="215"/>
      <c r="Q438" s="215"/>
      <c r="R438" s="215"/>
      <c r="S438" s="215"/>
      <c r="T438" s="215"/>
      <c r="U438" s="215"/>
      <c r="V438" s="215"/>
      <c r="W438" s="215"/>
      <c r="X438" s="215"/>
      <c r="Y438" s="215"/>
      <c r="Z438" s="215"/>
      <c r="AA438" s="225"/>
      <c r="AB438" s="215"/>
      <c r="AC438" s="215"/>
    </row>
    <row r="439" spans="4:29">
      <c r="D439" s="212"/>
      <c r="E439" s="212"/>
      <c r="F439" s="212"/>
      <c r="G439" s="212"/>
      <c r="H439" s="212"/>
      <c r="I439" s="212"/>
      <c r="J439" s="212"/>
      <c r="K439" s="212"/>
      <c r="L439" s="212"/>
      <c r="M439" s="215"/>
      <c r="N439" s="215"/>
      <c r="O439" s="215"/>
      <c r="P439" s="215"/>
      <c r="Q439" s="215"/>
      <c r="R439" s="215"/>
      <c r="S439" s="215"/>
      <c r="T439" s="215"/>
      <c r="U439" s="215"/>
      <c r="V439" s="215"/>
      <c r="W439" s="215"/>
      <c r="X439" s="215"/>
      <c r="Y439" s="215"/>
      <c r="Z439" s="215"/>
      <c r="AA439" s="225"/>
      <c r="AB439" s="215"/>
      <c r="AC439" s="215"/>
    </row>
    <row r="440" spans="4:29">
      <c r="D440" s="212"/>
      <c r="E440" s="212"/>
      <c r="F440" s="212"/>
      <c r="G440" s="212"/>
      <c r="H440" s="212"/>
      <c r="I440" s="212"/>
      <c r="J440" s="212"/>
      <c r="K440" s="212"/>
      <c r="L440" s="212"/>
      <c r="M440" s="215"/>
      <c r="N440" s="215"/>
      <c r="O440" s="215"/>
      <c r="P440" s="215"/>
      <c r="Q440" s="215"/>
      <c r="R440" s="215"/>
      <c r="S440" s="215"/>
      <c r="T440" s="215"/>
      <c r="U440" s="215"/>
      <c r="V440" s="215"/>
      <c r="W440" s="215"/>
      <c r="X440" s="215"/>
      <c r="Y440" s="215"/>
      <c r="Z440" s="215"/>
      <c r="AA440" s="225"/>
      <c r="AB440" s="215"/>
      <c r="AC440" s="215"/>
    </row>
    <row r="441" spans="4:29">
      <c r="D441" s="212"/>
      <c r="E441" s="212"/>
      <c r="F441" s="212"/>
      <c r="G441" s="212"/>
      <c r="H441" s="212"/>
      <c r="I441" s="212"/>
      <c r="J441" s="212"/>
      <c r="K441" s="212"/>
      <c r="L441" s="212"/>
      <c r="M441" s="215"/>
      <c r="N441" s="215"/>
      <c r="O441" s="215"/>
      <c r="P441" s="215"/>
      <c r="Q441" s="215"/>
      <c r="R441" s="215"/>
      <c r="S441" s="215"/>
      <c r="T441" s="215"/>
      <c r="U441" s="215"/>
      <c r="V441" s="215"/>
      <c r="W441" s="215"/>
      <c r="X441" s="215"/>
      <c r="Y441" s="215"/>
      <c r="Z441" s="215"/>
      <c r="AA441" s="225"/>
      <c r="AB441" s="215"/>
      <c r="AC441" s="215"/>
    </row>
    <row r="442" spans="4:29">
      <c r="D442" s="212"/>
      <c r="E442" s="212"/>
      <c r="F442" s="212"/>
      <c r="G442" s="212"/>
      <c r="H442" s="212"/>
      <c r="I442" s="212"/>
      <c r="J442" s="212"/>
      <c r="K442" s="212"/>
      <c r="L442" s="212"/>
      <c r="M442" s="215"/>
      <c r="N442" s="215"/>
      <c r="O442" s="215"/>
      <c r="P442" s="215"/>
      <c r="Q442" s="215"/>
      <c r="R442" s="215"/>
      <c r="S442" s="215"/>
      <c r="T442" s="215"/>
      <c r="U442" s="215"/>
      <c r="V442" s="215"/>
      <c r="W442" s="215"/>
      <c r="X442" s="215"/>
      <c r="Y442" s="215"/>
      <c r="Z442" s="215"/>
      <c r="AA442" s="225"/>
      <c r="AB442" s="215"/>
      <c r="AC442" s="215"/>
    </row>
    <row r="443" spans="4:29">
      <c r="D443" s="212"/>
      <c r="E443" s="212"/>
      <c r="F443" s="212"/>
      <c r="G443" s="212"/>
      <c r="H443" s="212"/>
      <c r="I443" s="212"/>
      <c r="J443" s="212"/>
      <c r="K443" s="212"/>
      <c r="L443" s="212"/>
      <c r="M443" s="215"/>
      <c r="N443" s="215"/>
      <c r="O443" s="215"/>
      <c r="P443" s="215"/>
      <c r="Q443" s="215"/>
      <c r="R443" s="215"/>
      <c r="S443" s="215"/>
      <c r="T443" s="215"/>
      <c r="U443" s="215"/>
      <c r="V443" s="215"/>
      <c r="W443" s="215"/>
      <c r="X443" s="215"/>
      <c r="Y443" s="215"/>
      <c r="Z443" s="215"/>
      <c r="AA443" s="225"/>
      <c r="AB443" s="215"/>
      <c r="AC443" s="215"/>
    </row>
    <row r="444" spans="4:29">
      <c r="D444" s="212"/>
      <c r="E444" s="212"/>
      <c r="F444" s="212"/>
      <c r="G444" s="212"/>
      <c r="H444" s="212"/>
      <c r="I444" s="212"/>
      <c r="J444" s="212"/>
      <c r="K444" s="212"/>
      <c r="L444" s="212"/>
      <c r="M444" s="215"/>
      <c r="N444" s="215"/>
      <c r="O444" s="215"/>
      <c r="P444" s="215"/>
      <c r="Q444" s="215"/>
      <c r="R444" s="215"/>
      <c r="S444" s="215"/>
      <c r="T444" s="215"/>
      <c r="U444" s="215"/>
      <c r="V444" s="215"/>
      <c r="W444" s="215"/>
      <c r="X444" s="215"/>
      <c r="Y444" s="215"/>
      <c r="Z444" s="215"/>
      <c r="AA444" s="225"/>
      <c r="AB444" s="215"/>
      <c r="AC444" s="215"/>
    </row>
    <row r="445" spans="4:29">
      <c r="D445" s="212"/>
      <c r="E445" s="212"/>
      <c r="F445" s="212"/>
      <c r="G445" s="212"/>
      <c r="H445" s="212"/>
      <c r="I445" s="212"/>
      <c r="J445" s="212"/>
      <c r="K445" s="212"/>
      <c r="L445" s="212"/>
      <c r="M445" s="215"/>
      <c r="N445" s="215"/>
      <c r="O445" s="215"/>
      <c r="P445" s="215"/>
      <c r="Q445" s="215"/>
      <c r="R445" s="215"/>
      <c r="S445" s="215"/>
      <c r="T445" s="215"/>
      <c r="U445" s="215"/>
      <c r="V445" s="215"/>
      <c r="W445" s="215"/>
      <c r="X445" s="215"/>
      <c r="Y445" s="215"/>
      <c r="Z445" s="215"/>
      <c r="AA445" s="225"/>
      <c r="AB445" s="215"/>
      <c r="AC445" s="215"/>
    </row>
    <row r="446" spans="4:29">
      <c r="D446" s="212"/>
      <c r="E446" s="212"/>
      <c r="F446" s="212"/>
      <c r="G446" s="212"/>
      <c r="H446" s="212"/>
      <c r="I446" s="212"/>
      <c r="J446" s="212"/>
      <c r="K446" s="212"/>
      <c r="L446" s="212"/>
      <c r="M446" s="215"/>
      <c r="N446" s="215"/>
      <c r="O446" s="215"/>
      <c r="P446" s="215"/>
      <c r="Q446" s="215"/>
      <c r="R446" s="215"/>
      <c r="S446" s="215"/>
      <c r="T446" s="215"/>
      <c r="U446" s="215"/>
      <c r="V446" s="215"/>
      <c r="W446" s="215"/>
      <c r="X446" s="215"/>
      <c r="Y446" s="215"/>
      <c r="Z446" s="215"/>
      <c r="AA446" s="225"/>
      <c r="AB446" s="215"/>
      <c r="AC446" s="215"/>
    </row>
    <row r="447" spans="4:29">
      <c r="D447" s="212"/>
      <c r="E447" s="212"/>
      <c r="F447" s="212"/>
      <c r="G447" s="212"/>
      <c r="H447" s="212"/>
      <c r="I447" s="212"/>
      <c r="J447" s="212"/>
      <c r="K447" s="212"/>
      <c r="L447" s="212"/>
      <c r="M447" s="215"/>
      <c r="N447" s="215"/>
      <c r="O447" s="215"/>
      <c r="P447" s="215"/>
      <c r="Q447" s="215"/>
      <c r="R447" s="215"/>
      <c r="S447" s="215"/>
      <c r="T447" s="215"/>
      <c r="U447" s="215"/>
      <c r="V447" s="215"/>
      <c r="W447" s="215"/>
      <c r="X447" s="215"/>
      <c r="Y447" s="215"/>
      <c r="Z447" s="215"/>
      <c r="AA447" s="225"/>
      <c r="AB447" s="215"/>
      <c r="AC447" s="215"/>
    </row>
    <row r="448" spans="4:29">
      <c r="D448" s="212"/>
      <c r="E448" s="212"/>
      <c r="F448" s="212"/>
      <c r="G448" s="212"/>
      <c r="H448" s="212"/>
      <c r="I448" s="212"/>
      <c r="J448" s="212"/>
      <c r="K448" s="212"/>
      <c r="L448" s="212"/>
      <c r="M448" s="215"/>
      <c r="N448" s="215"/>
      <c r="O448" s="215"/>
      <c r="P448" s="215"/>
      <c r="Q448" s="215"/>
      <c r="R448" s="215"/>
      <c r="S448" s="215"/>
      <c r="T448" s="215"/>
      <c r="U448" s="215"/>
      <c r="V448" s="215"/>
      <c r="W448" s="215"/>
      <c r="X448" s="215"/>
      <c r="Y448" s="215"/>
      <c r="Z448" s="215"/>
      <c r="AA448" s="225"/>
      <c r="AB448" s="215"/>
      <c r="AC448" s="215"/>
    </row>
    <row r="449" spans="4:29">
      <c r="D449" s="212"/>
      <c r="E449" s="212"/>
      <c r="F449" s="212"/>
      <c r="G449" s="212"/>
      <c r="H449" s="212"/>
      <c r="I449" s="212"/>
      <c r="J449" s="212"/>
      <c r="K449" s="212"/>
      <c r="L449" s="212"/>
      <c r="M449" s="215"/>
      <c r="N449" s="215"/>
      <c r="O449" s="215"/>
      <c r="P449" s="215"/>
      <c r="Q449" s="215"/>
      <c r="R449" s="215"/>
      <c r="S449" s="215"/>
      <c r="T449" s="215"/>
      <c r="U449" s="215"/>
      <c r="V449" s="215"/>
      <c r="W449" s="215"/>
      <c r="X449" s="215"/>
      <c r="Y449" s="215"/>
      <c r="Z449" s="215"/>
      <c r="AA449" s="225"/>
      <c r="AB449" s="215"/>
      <c r="AC449" s="215"/>
    </row>
    <row r="450" spans="4:29">
      <c r="D450" s="212"/>
      <c r="E450" s="212"/>
      <c r="F450" s="212"/>
      <c r="G450" s="212"/>
      <c r="H450" s="212"/>
      <c r="I450" s="212"/>
      <c r="J450" s="212"/>
      <c r="K450" s="212"/>
      <c r="L450" s="212"/>
      <c r="M450" s="215"/>
      <c r="N450" s="215"/>
      <c r="O450" s="215"/>
      <c r="P450" s="215"/>
      <c r="Q450" s="215"/>
      <c r="R450" s="215"/>
      <c r="S450" s="215"/>
      <c r="T450" s="215"/>
      <c r="U450" s="215"/>
      <c r="V450" s="215"/>
      <c r="W450" s="215"/>
      <c r="X450" s="215"/>
      <c r="Y450" s="215"/>
      <c r="Z450" s="215"/>
      <c r="AA450" s="225"/>
      <c r="AB450" s="215"/>
      <c r="AC450" s="215"/>
    </row>
    <row r="451" spans="4:29">
      <c r="D451" s="212"/>
      <c r="E451" s="212"/>
      <c r="F451" s="212"/>
      <c r="G451" s="212"/>
      <c r="H451" s="212"/>
      <c r="I451" s="212"/>
      <c r="J451" s="212"/>
      <c r="K451" s="212"/>
      <c r="L451" s="212"/>
      <c r="M451" s="215"/>
      <c r="N451" s="215"/>
      <c r="O451" s="215"/>
      <c r="P451" s="215"/>
      <c r="Q451" s="215"/>
      <c r="R451" s="215"/>
      <c r="S451" s="215"/>
      <c r="T451" s="215"/>
      <c r="U451" s="215"/>
      <c r="V451" s="215"/>
      <c r="W451" s="215"/>
      <c r="X451" s="215"/>
      <c r="Y451" s="215"/>
      <c r="Z451" s="215"/>
      <c r="AA451" s="225"/>
      <c r="AB451" s="215"/>
      <c r="AC451" s="215"/>
    </row>
    <row r="452" spans="4:29">
      <c r="D452" s="212"/>
      <c r="E452" s="212"/>
      <c r="F452" s="212"/>
      <c r="G452" s="212"/>
      <c r="H452" s="212"/>
      <c r="I452" s="212"/>
      <c r="J452" s="212"/>
      <c r="K452" s="212"/>
      <c r="L452" s="212"/>
      <c r="M452" s="215"/>
      <c r="N452" s="215"/>
      <c r="O452" s="215"/>
      <c r="P452" s="215"/>
      <c r="Q452" s="215"/>
      <c r="R452" s="215"/>
      <c r="S452" s="215"/>
      <c r="T452" s="215"/>
      <c r="U452" s="215"/>
      <c r="V452" s="215"/>
      <c r="W452" s="215"/>
      <c r="X452" s="215"/>
      <c r="Y452" s="215"/>
      <c r="Z452" s="215"/>
      <c r="AA452" s="225"/>
      <c r="AB452" s="215"/>
      <c r="AC452" s="215"/>
    </row>
    <row r="453" spans="4:29">
      <c r="D453" s="212"/>
      <c r="E453" s="212"/>
      <c r="F453" s="212"/>
      <c r="G453" s="212"/>
      <c r="H453" s="212"/>
      <c r="I453" s="212"/>
      <c r="J453" s="212"/>
      <c r="K453" s="212"/>
      <c r="L453" s="212"/>
      <c r="M453" s="215"/>
      <c r="N453" s="215"/>
      <c r="O453" s="215"/>
      <c r="P453" s="215"/>
      <c r="Q453" s="215"/>
      <c r="R453" s="215"/>
      <c r="S453" s="215"/>
      <c r="T453" s="215"/>
      <c r="U453" s="215"/>
      <c r="V453" s="215"/>
      <c r="W453" s="215"/>
      <c r="X453" s="215"/>
      <c r="Y453" s="215"/>
      <c r="Z453" s="215"/>
      <c r="AA453" s="225"/>
      <c r="AB453" s="215"/>
      <c r="AC453" s="215"/>
    </row>
    <row r="454" spans="4:29">
      <c r="D454" s="212"/>
      <c r="E454" s="212"/>
      <c r="F454" s="212"/>
      <c r="G454" s="212"/>
      <c r="H454" s="212"/>
      <c r="I454" s="212"/>
      <c r="J454" s="212"/>
      <c r="K454" s="212"/>
      <c r="L454" s="212"/>
      <c r="M454" s="215"/>
      <c r="N454" s="215"/>
      <c r="O454" s="215"/>
      <c r="P454" s="215"/>
      <c r="Q454" s="215"/>
      <c r="R454" s="215"/>
      <c r="S454" s="215"/>
      <c r="T454" s="215"/>
      <c r="U454" s="215"/>
      <c r="V454" s="215"/>
      <c r="W454" s="215"/>
      <c r="X454" s="215"/>
      <c r="Y454" s="215"/>
      <c r="Z454" s="215"/>
      <c r="AA454" s="225"/>
      <c r="AB454" s="215"/>
      <c r="AC454" s="215"/>
    </row>
    <row r="455" spans="4:29">
      <c r="D455" s="212"/>
      <c r="E455" s="212"/>
      <c r="F455" s="212"/>
      <c r="G455" s="212"/>
      <c r="H455" s="212"/>
      <c r="I455" s="212"/>
      <c r="J455" s="212"/>
      <c r="K455" s="212"/>
      <c r="L455" s="212"/>
      <c r="M455" s="215"/>
      <c r="N455" s="215"/>
      <c r="O455" s="215"/>
      <c r="P455" s="215"/>
      <c r="Q455" s="215"/>
      <c r="R455" s="215"/>
      <c r="S455" s="215"/>
      <c r="T455" s="215"/>
      <c r="U455" s="215"/>
      <c r="V455" s="215"/>
      <c r="W455" s="215"/>
      <c r="X455" s="215"/>
      <c r="Y455" s="215"/>
      <c r="Z455" s="215"/>
      <c r="AA455" s="225"/>
      <c r="AB455" s="215"/>
      <c r="AC455" s="215"/>
    </row>
    <row r="456" spans="4:29">
      <c r="D456" s="212"/>
      <c r="E456" s="212"/>
      <c r="F456" s="212"/>
      <c r="G456" s="212"/>
      <c r="H456" s="212"/>
      <c r="I456" s="212"/>
      <c r="J456" s="212"/>
      <c r="K456" s="212"/>
      <c r="L456" s="212"/>
      <c r="M456" s="215"/>
      <c r="N456" s="215"/>
      <c r="O456" s="215"/>
      <c r="P456" s="215"/>
      <c r="Q456" s="215"/>
      <c r="R456" s="215"/>
      <c r="S456" s="215"/>
      <c r="T456" s="215"/>
      <c r="U456" s="215"/>
      <c r="V456" s="215"/>
      <c r="W456" s="215"/>
      <c r="X456" s="215"/>
      <c r="Y456" s="215"/>
      <c r="Z456" s="215"/>
      <c r="AA456" s="225"/>
      <c r="AB456" s="215"/>
      <c r="AC456" s="215"/>
    </row>
    <row r="457" spans="4:29">
      <c r="D457" s="212"/>
      <c r="E457" s="212"/>
      <c r="F457" s="212"/>
      <c r="G457" s="212"/>
      <c r="H457" s="212"/>
      <c r="I457" s="212"/>
      <c r="J457" s="212"/>
      <c r="K457" s="212"/>
      <c r="L457" s="212"/>
      <c r="M457" s="215"/>
      <c r="N457" s="215"/>
      <c r="O457" s="215"/>
      <c r="P457" s="215"/>
      <c r="Q457" s="215"/>
      <c r="R457" s="215"/>
      <c r="S457" s="215"/>
      <c r="T457" s="215"/>
      <c r="U457" s="215"/>
      <c r="V457" s="215"/>
      <c r="W457" s="215"/>
      <c r="X457" s="215"/>
      <c r="Y457" s="215"/>
      <c r="Z457" s="215"/>
      <c r="AA457" s="225"/>
      <c r="AB457" s="215"/>
      <c r="AC457" s="215"/>
    </row>
    <row r="458" spans="4:29">
      <c r="D458" s="212"/>
      <c r="E458" s="212"/>
      <c r="F458" s="212"/>
      <c r="G458" s="212"/>
      <c r="H458" s="212"/>
      <c r="I458" s="212"/>
      <c r="J458" s="212"/>
      <c r="K458" s="212"/>
      <c r="L458" s="212"/>
      <c r="M458" s="215"/>
      <c r="N458" s="215"/>
      <c r="O458" s="215"/>
      <c r="P458" s="215"/>
      <c r="Q458" s="215"/>
      <c r="R458" s="215"/>
      <c r="S458" s="215"/>
      <c r="T458" s="215"/>
      <c r="U458" s="215"/>
      <c r="V458" s="215"/>
      <c r="W458" s="215"/>
      <c r="X458" s="215"/>
      <c r="Y458" s="215"/>
      <c r="Z458" s="215"/>
      <c r="AA458" s="225"/>
      <c r="AB458" s="215"/>
      <c r="AC458" s="215"/>
    </row>
    <row r="459" spans="4:29">
      <c r="D459" s="212"/>
      <c r="E459" s="212"/>
      <c r="F459" s="212"/>
      <c r="G459" s="212"/>
      <c r="H459" s="212"/>
      <c r="I459" s="212"/>
      <c r="J459" s="212"/>
      <c r="K459" s="212"/>
      <c r="L459" s="212"/>
      <c r="M459" s="215"/>
      <c r="N459" s="215"/>
      <c r="O459" s="215"/>
      <c r="P459" s="215"/>
      <c r="Q459" s="215"/>
      <c r="R459" s="215"/>
      <c r="S459" s="215"/>
      <c r="T459" s="215"/>
      <c r="U459" s="215"/>
      <c r="V459" s="215"/>
      <c r="W459" s="215"/>
      <c r="X459" s="215"/>
      <c r="Y459" s="215"/>
      <c r="Z459" s="215"/>
      <c r="AA459" s="225"/>
      <c r="AB459" s="215"/>
      <c r="AC459" s="215"/>
    </row>
    <row r="460" spans="4:29">
      <c r="D460" s="212"/>
      <c r="E460" s="212"/>
      <c r="F460" s="212"/>
      <c r="G460" s="212"/>
      <c r="H460" s="212"/>
      <c r="I460" s="212"/>
      <c r="J460" s="212"/>
      <c r="K460" s="212"/>
      <c r="L460" s="212"/>
      <c r="M460" s="215"/>
      <c r="N460" s="215"/>
      <c r="O460" s="215"/>
      <c r="P460" s="215"/>
      <c r="Q460" s="215"/>
      <c r="R460" s="215"/>
      <c r="S460" s="215"/>
      <c r="T460" s="215"/>
      <c r="U460" s="215"/>
      <c r="V460" s="215"/>
      <c r="W460" s="215"/>
      <c r="X460" s="215"/>
      <c r="Y460" s="215"/>
      <c r="Z460" s="215"/>
      <c r="AA460" s="225"/>
      <c r="AB460" s="215"/>
      <c r="AC460" s="215"/>
    </row>
    <row r="461" spans="4:29">
      <c r="D461" s="212"/>
      <c r="E461" s="212"/>
      <c r="F461" s="212"/>
      <c r="G461" s="212"/>
      <c r="H461" s="212"/>
      <c r="I461" s="212"/>
      <c r="J461" s="212"/>
      <c r="K461" s="212"/>
      <c r="L461" s="212"/>
      <c r="M461" s="215"/>
      <c r="N461" s="215"/>
      <c r="O461" s="215"/>
      <c r="P461" s="215"/>
      <c r="Q461" s="215"/>
      <c r="R461" s="215"/>
      <c r="S461" s="215"/>
      <c r="T461" s="215"/>
      <c r="U461" s="215"/>
      <c r="V461" s="215"/>
      <c r="W461" s="215"/>
      <c r="X461" s="215"/>
      <c r="Y461" s="215"/>
      <c r="Z461" s="215"/>
      <c r="AA461" s="225"/>
      <c r="AB461" s="215"/>
      <c r="AC461" s="215"/>
    </row>
    <row r="462" spans="4:29">
      <c r="D462" s="212"/>
      <c r="E462" s="212"/>
      <c r="F462" s="212"/>
      <c r="G462" s="212"/>
      <c r="H462" s="212"/>
      <c r="I462" s="212"/>
      <c r="J462" s="212"/>
      <c r="K462" s="212"/>
      <c r="L462" s="212"/>
      <c r="M462" s="215"/>
      <c r="N462" s="215"/>
      <c r="O462" s="215"/>
      <c r="P462" s="215"/>
      <c r="Q462" s="215"/>
      <c r="R462" s="215"/>
      <c r="S462" s="215"/>
      <c r="T462" s="215"/>
      <c r="U462" s="215"/>
      <c r="V462" s="215"/>
      <c r="W462" s="215"/>
      <c r="X462" s="215"/>
      <c r="Y462" s="215"/>
      <c r="Z462" s="215"/>
      <c r="AA462" s="225"/>
      <c r="AB462" s="215"/>
      <c r="AC462" s="215"/>
    </row>
    <row r="463" spans="4:29">
      <c r="D463" s="212"/>
      <c r="E463" s="212"/>
      <c r="F463" s="212"/>
      <c r="G463" s="212"/>
      <c r="H463" s="212"/>
      <c r="I463" s="212"/>
      <c r="J463" s="212"/>
      <c r="K463" s="212"/>
      <c r="L463" s="212"/>
      <c r="M463" s="215"/>
      <c r="N463" s="215"/>
      <c r="O463" s="215"/>
      <c r="P463" s="215"/>
      <c r="Q463" s="215"/>
      <c r="R463" s="215"/>
      <c r="S463" s="215"/>
      <c r="T463" s="215"/>
      <c r="U463" s="215"/>
      <c r="V463" s="215"/>
      <c r="W463" s="215"/>
      <c r="X463" s="215"/>
      <c r="Y463" s="215"/>
      <c r="Z463" s="215"/>
      <c r="AA463" s="225"/>
      <c r="AB463" s="215"/>
      <c r="AC463" s="215"/>
    </row>
    <row r="464" spans="4:29">
      <c r="D464" s="212"/>
      <c r="E464" s="212"/>
      <c r="F464" s="212"/>
      <c r="G464" s="212"/>
      <c r="H464" s="212"/>
      <c r="I464" s="212"/>
      <c r="J464" s="212"/>
      <c r="K464" s="212"/>
      <c r="L464" s="212"/>
      <c r="M464" s="215"/>
      <c r="N464" s="215"/>
      <c r="O464" s="215"/>
      <c r="P464" s="215"/>
      <c r="Q464" s="215"/>
      <c r="R464" s="215"/>
      <c r="S464" s="215"/>
      <c r="T464" s="215"/>
      <c r="U464" s="215"/>
      <c r="V464" s="215"/>
      <c r="W464" s="215"/>
      <c r="X464" s="215"/>
      <c r="Y464" s="215"/>
      <c r="Z464" s="215"/>
      <c r="AA464" s="225"/>
      <c r="AB464" s="215"/>
      <c r="AC464" s="215"/>
    </row>
    <row r="465" spans="4:29">
      <c r="D465" s="212"/>
      <c r="E465" s="212"/>
      <c r="F465" s="212"/>
      <c r="G465" s="212"/>
      <c r="H465" s="212"/>
      <c r="I465" s="212"/>
      <c r="J465" s="212"/>
      <c r="K465" s="212"/>
      <c r="L465" s="212"/>
      <c r="M465" s="215"/>
      <c r="N465" s="215"/>
      <c r="O465" s="215"/>
      <c r="P465" s="215"/>
      <c r="Q465" s="215"/>
      <c r="R465" s="215"/>
      <c r="S465" s="215"/>
      <c r="T465" s="215"/>
      <c r="U465" s="215"/>
      <c r="V465" s="215"/>
      <c r="W465" s="215"/>
      <c r="X465" s="215"/>
      <c r="Y465" s="215"/>
      <c r="Z465" s="215"/>
      <c r="AA465" s="225"/>
      <c r="AB465" s="215"/>
      <c r="AC465" s="215"/>
    </row>
    <row r="466" spans="4:29">
      <c r="D466" s="212"/>
      <c r="E466" s="212"/>
      <c r="F466" s="212"/>
      <c r="G466" s="212"/>
      <c r="H466" s="212"/>
      <c r="I466" s="212"/>
      <c r="J466" s="212"/>
      <c r="K466" s="212"/>
      <c r="L466" s="212"/>
      <c r="M466" s="215"/>
      <c r="N466" s="215"/>
      <c r="O466" s="215"/>
      <c r="P466" s="215"/>
      <c r="Q466" s="215"/>
      <c r="R466" s="215"/>
      <c r="S466" s="215"/>
      <c r="T466" s="215"/>
      <c r="U466" s="215"/>
      <c r="V466" s="215"/>
      <c r="W466" s="215"/>
      <c r="X466" s="215"/>
      <c r="Y466" s="215"/>
      <c r="Z466" s="215"/>
      <c r="AA466" s="225"/>
      <c r="AB466" s="215"/>
      <c r="AC466" s="215"/>
    </row>
    <row r="467" spans="4:29">
      <c r="D467" s="212"/>
      <c r="E467" s="212"/>
      <c r="F467" s="212"/>
      <c r="G467" s="212"/>
      <c r="H467" s="212"/>
      <c r="I467" s="212"/>
      <c r="J467" s="212"/>
      <c r="K467" s="212"/>
      <c r="L467" s="212"/>
      <c r="M467" s="215"/>
      <c r="N467" s="215"/>
      <c r="O467" s="215"/>
      <c r="P467" s="215"/>
      <c r="Q467" s="215"/>
      <c r="R467" s="215"/>
      <c r="S467" s="215"/>
      <c r="T467" s="215"/>
      <c r="U467" s="215"/>
      <c r="V467" s="215"/>
      <c r="W467" s="215"/>
      <c r="X467" s="215"/>
      <c r="Y467" s="215"/>
      <c r="Z467" s="215"/>
      <c r="AA467" s="225"/>
      <c r="AB467" s="215"/>
      <c r="AC467" s="215"/>
    </row>
    <row r="468" spans="4:29">
      <c r="D468" s="212"/>
      <c r="E468" s="212"/>
      <c r="F468" s="212"/>
      <c r="G468" s="212"/>
      <c r="H468" s="212"/>
      <c r="I468" s="212"/>
      <c r="J468" s="212"/>
      <c r="K468" s="212"/>
      <c r="L468" s="212"/>
      <c r="M468" s="215"/>
      <c r="N468" s="215"/>
      <c r="O468" s="215"/>
      <c r="P468" s="215"/>
      <c r="Q468" s="215"/>
      <c r="R468" s="215"/>
      <c r="S468" s="215"/>
      <c r="T468" s="215"/>
      <c r="U468" s="215"/>
      <c r="V468" s="215"/>
      <c r="W468" s="215"/>
      <c r="X468" s="215"/>
      <c r="Y468" s="215"/>
      <c r="Z468" s="215"/>
      <c r="AA468" s="225"/>
      <c r="AB468" s="215"/>
      <c r="AC468" s="215"/>
    </row>
    <row r="469" spans="4:29">
      <c r="D469" s="212"/>
      <c r="E469" s="212"/>
      <c r="F469" s="212"/>
      <c r="G469" s="212"/>
      <c r="H469" s="212"/>
      <c r="I469" s="212"/>
      <c r="J469" s="212"/>
      <c r="K469" s="212"/>
      <c r="L469" s="212"/>
      <c r="M469" s="215"/>
      <c r="N469" s="215"/>
      <c r="O469" s="215"/>
      <c r="P469" s="215"/>
      <c r="Q469" s="215"/>
      <c r="R469" s="215"/>
      <c r="S469" s="215"/>
      <c r="T469" s="215"/>
      <c r="U469" s="215"/>
      <c r="V469" s="215"/>
      <c r="W469" s="215"/>
      <c r="X469" s="215"/>
      <c r="Y469" s="215"/>
      <c r="Z469" s="215"/>
      <c r="AA469" s="225"/>
      <c r="AB469" s="215"/>
      <c r="AC469" s="215"/>
    </row>
    <row r="470" spans="4:29">
      <c r="D470" s="212"/>
      <c r="E470" s="212"/>
      <c r="F470" s="212"/>
      <c r="G470" s="212"/>
      <c r="H470" s="212"/>
      <c r="I470" s="212"/>
      <c r="J470" s="212"/>
      <c r="K470" s="212"/>
      <c r="L470" s="212"/>
      <c r="M470" s="215"/>
      <c r="N470" s="215"/>
      <c r="O470" s="215"/>
      <c r="P470" s="215"/>
      <c r="Q470" s="215"/>
      <c r="R470" s="215"/>
      <c r="S470" s="215"/>
      <c r="T470" s="215"/>
      <c r="U470" s="215"/>
      <c r="V470" s="215"/>
      <c r="W470" s="215"/>
      <c r="X470" s="215"/>
      <c r="Y470" s="215"/>
      <c r="Z470" s="215"/>
      <c r="AA470" s="225"/>
      <c r="AB470" s="215"/>
      <c r="AC470" s="215"/>
    </row>
    <row r="471" spans="4:29">
      <c r="D471" s="212"/>
      <c r="E471" s="212"/>
      <c r="F471" s="212"/>
      <c r="G471" s="212"/>
      <c r="H471" s="212"/>
      <c r="I471" s="212"/>
      <c r="J471" s="212"/>
      <c r="K471" s="212"/>
      <c r="L471" s="212"/>
      <c r="M471" s="215"/>
      <c r="N471" s="215"/>
      <c r="O471" s="215"/>
      <c r="P471" s="215"/>
      <c r="Q471" s="215"/>
      <c r="R471" s="215"/>
      <c r="S471" s="215"/>
      <c r="T471" s="215"/>
      <c r="U471" s="215"/>
      <c r="V471" s="215"/>
      <c r="W471" s="215"/>
      <c r="X471" s="215"/>
      <c r="Y471" s="215"/>
      <c r="Z471" s="215"/>
      <c r="AA471" s="225"/>
      <c r="AB471" s="215"/>
      <c r="AC471" s="215"/>
    </row>
    <row r="472" spans="4:29">
      <c r="D472" s="212"/>
      <c r="E472" s="212"/>
      <c r="F472" s="212"/>
      <c r="G472" s="212"/>
      <c r="H472" s="212"/>
      <c r="I472" s="212"/>
      <c r="J472" s="212"/>
      <c r="K472" s="212"/>
      <c r="L472" s="212"/>
      <c r="M472" s="215"/>
      <c r="N472" s="215"/>
      <c r="O472" s="215"/>
      <c r="P472" s="215"/>
      <c r="Q472" s="215"/>
      <c r="R472" s="215"/>
      <c r="S472" s="215"/>
      <c r="T472" s="215"/>
      <c r="U472" s="215"/>
      <c r="V472" s="215"/>
      <c r="W472" s="215"/>
      <c r="X472" s="215"/>
      <c r="Y472" s="215"/>
      <c r="Z472" s="215"/>
      <c r="AA472" s="225"/>
      <c r="AB472" s="215"/>
      <c r="AC472" s="215"/>
    </row>
    <row r="473" spans="4:29">
      <c r="D473" s="212"/>
      <c r="E473" s="212"/>
      <c r="F473" s="212"/>
      <c r="G473" s="212"/>
      <c r="H473" s="212"/>
      <c r="I473" s="212"/>
      <c r="J473" s="212"/>
      <c r="K473" s="212"/>
      <c r="L473" s="212"/>
      <c r="M473" s="215"/>
      <c r="N473" s="215"/>
      <c r="O473" s="215"/>
      <c r="P473" s="215"/>
      <c r="Q473" s="215"/>
      <c r="R473" s="215"/>
      <c r="S473" s="215"/>
      <c r="T473" s="215"/>
      <c r="U473" s="215"/>
      <c r="V473" s="215"/>
      <c r="W473" s="215"/>
      <c r="X473" s="215"/>
      <c r="Y473" s="215"/>
      <c r="Z473" s="215"/>
      <c r="AA473" s="225"/>
      <c r="AB473" s="215"/>
      <c r="AC473" s="215"/>
    </row>
    <row r="474" spans="4:29">
      <c r="D474" s="212"/>
      <c r="E474" s="212"/>
      <c r="F474" s="212"/>
      <c r="G474" s="212"/>
      <c r="H474" s="212"/>
      <c r="I474" s="212"/>
      <c r="J474" s="212"/>
      <c r="K474" s="212"/>
      <c r="L474" s="212"/>
      <c r="M474" s="215"/>
      <c r="N474" s="215"/>
      <c r="O474" s="215"/>
      <c r="P474" s="215"/>
      <c r="Q474" s="215"/>
      <c r="R474" s="215"/>
      <c r="S474" s="215"/>
      <c r="T474" s="215"/>
      <c r="U474" s="215"/>
      <c r="V474" s="215"/>
      <c r="W474" s="215"/>
      <c r="X474" s="215"/>
      <c r="Y474" s="215"/>
      <c r="Z474" s="215"/>
      <c r="AA474" s="225"/>
      <c r="AB474" s="215"/>
      <c r="AC474" s="215"/>
    </row>
    <row r="475" spans="4:29">
      <c r="D475" s="212"/>
      <c r="E475" s="212"/>
      <c r="F475" s="212"/>
      <c r="G475" s="212"/>
      <c r="H475" s="212"/>
      <c r="I475" s="212"/>
      <c r="J475" s="212"/>
      <c r="K475" s="212"/>
      <c r="L475" s="212"/>
      <c r="M475" s="215"/>
      <c r="N475" s="215"/>
      <c r="O475" s="215"/>
      <c r="P475" s="215"/>
      <c r="Q475" s="215"/>
      <c r="R475" s="215"/>
      <c r="S475" s="215"/>
      <c r="T475" s="215"/>
      <c r="U475" s="215"/>
      <c r="V475" s="215"/>
      <c r="W475" s="215"/>
      <c r="X475" s="215"/>
      <c r="Y475" s="215"/>
      <c r="Z475" s="215"/>
      <c r="AA475" s="225"/>
      <c r="AB475" s="215"/>
      <c r="AC475" s="215"/>
    </row>
    <row r="476" spans="4:29">
      <c r="D476" s="212"/>
      <c r="E476" s="212"/>
      <c r="F476" s="212"/>
      <c r="G476" s="212"/>
      <c r="H476" s="212"/>
      <c r="I476" s="212"/>
      <c r="J476" s="212"/>
      <c r="K476" s="212"/>
      <c r="L476" s="212"/>
      <c r="M476" s="215"/>
      <c r="N476" s="215"/>
      <c r="O476" s="215"/>
      <c r="P476" s="215"/>
      <c r="Q476" s="215"/>
      <c r="R476" s="215"/>
      <c r="S476" s="215"/>
      <c r="T476" s="215"/>
      <c r="U476" s="215"/>
      <c r="V476" s="215"/>
      <c r="W476" s="215"/>
      <c r="X476" s="215"/>
      <c r="Y476" s="215"/>
      <c r="Z476" s="215"/>
      <c r="AA476" s="225"/>
      <c r="AB476" s="215"/>
      <c r="AC476" s="215"/>
    </row>
    <row r="477" spans="4:29">
      <c r="D477" s="212"/>
      <c r="E477" s="212"/>
      <c r="F477" s="212"/>
      <c r="G477" s="212"/>
      <c r="H477" s="212"/>
      <c r="I477" s="212"/>
      <c r="J477" s="212"/>
      <c r="K477" s="212"/>
      <c r="L477" s="212"/>
      <c r="M477" s="215"/>
      <c r="N477" s="215"/>
      <c r="O477" s="215"/>
      <c r="P477" s="215"/>
      <c r="Q477" s="215"/>
      <c r="R477" s="215"/>
      <c r="S477" s="215"/>
      <c r="T477" s="215"/>
      <c r="U477" s="215"/>
      <c r="V477" s="215"/>
      <c r="W477" s="215"/>
      <c r="X477" s="215"/>
      <c r="Y477" s="215"/>
      <c r="Z477" s="215"/>
      <c r="AA477" s="225"/>
      <c r="AB477" s="215"/>
      <c r="AC477" s="215"/>
    </row>
    <row r="478" spans="4:29">
      <c r="D478" s="212"/>
      <c r="E478" s="212"/>
      <c r="F478" s="212"/>
      <c r="G478" s="212"/>
      <c r="H478" s="212"/>
      <c r="I478" s="212"/>
      <c r="J478" s="212"/>
      <c r="K478" s="212"/>
      <c r="L478" s="212"/>
      <c r="M478" s="215"/>
      <c r="N478" s="215"/>
      <c r="O478" s="215"/>
      <c r="P478" s="215"/>
      <c r="Q478" s="215"/>
      <c r="R478" s="215"/>
      <c r="S478" s="215"/>
      <c r="T478" s="215"/>
      <c r="U478" s="215"/>
      <c r="V478" s="215"/>
      <c r="W478" s="215"/>
      <c r="X478" s="215"/>
      <c r="Y478" s="215"/>
      <c r="Z478" s="215"/>
      <c r="AA478" s="225"/>
      <c r="AB478" s="215"/>
      <c r="AC478" s="215"/>
    </row>
    <row r="479" spans="4:29">
      <c r="D479" s="212"/>
      <c r="E479" s="212"/>
      <c r="F479" s="212"/>
      <c r="G479" s="212"/>
      <c r="H479" s="212"/>
      <c r="I479" s="212"/>
      <c r="J479" s="212"/>
      <c r="K479" s="212"/>
      <c r="L479" s="212"/>
      <c r="M479" s="215"/>
      <c r="N479" s="215"/>
      <c r="O479" s="215"/>
      <c r="P479" s="215"/>
      <c r="Q479" s="215"/>
      <c r="R479" s="215"/>
      <c r="S479" s="215"/>
      <c r="T479" s="215"/>
      <c r="U479" s="215"/>
      <c r="V479" s="215"/>
      <c r="W479" s="215"/>
      <c r="X479" s="215"/>
      <c r="Y479" s="215"/>
      <c r="Z479" s="215"/>
      <c r="AA479" s="225"/>
      <c r="AB479" s="215"/>
      <c r="AC479" s="215"/>
    </row>
    <row r="480" spans="4:29">
      <c r="D480" s="212"/>
      <c r="E480" s="212"/>
      <c r="F480" s="212"/>
      <c r="G480" s="212"/>
      <c r="H480" s="212"/>
      <c r="I480" s="212"/>
      <c r="J480" s="212"/>
      <c r="K480" s="212"/>
      <c r="L480" s="212"/>
      <c r="M480" s="215"/>
      <c r="N480" s="215"/>
      <c r="O480" s="215"/>
      <c r="P480" s="215"/>
      <c r="Q480" s="215"/>
      <c r="R480" s="215"/>
      <c r="S480" s="215"/>
      <c r="T480" s="215"/>
      <c r="U480" s="215"/>
      <c r="V480" s="215"/>
      <c r="W480" s="215"/>
      <c r="X480" s="215"/>
      <c r="Y480" s="215"/>
      <c r="Z480" s="215"/>
      <c r="AA480" s="225"/>
      <c r="AB480" s="215"/>
      <c r="AC480" s="215"/>
    </row>
    <row r="481" spans="4:29">
      <c r="D481" s="212"/>
      <c r="E481" s="212"/>
      <c r="F481" s="212"/>
      <c r="G481" s="212"/>
      <c r="H481" s="212"/>
      <c r="I481" s="212"/>
      <c r="J481" s="212"/>
      <c r="K481" s="212"/>
      <c r="L481" s="212"/>
      <c r="M481" s="215"/>
      <c r="N481" s="215"/>
      <c r="O481" s="215"/>
      <c r="P481" s="215"/>
      <c r="Q481" s="215"/>
      <c r="R481" s="215"/>
      <c r="S481" s="215"/>
      <c r="T481" s="215"/>
      <c r="U481" s="215"/>
      <c r="V481" s="215"/>
      <c r="W481" s="215"/>
      <c r="X481" s="215"/>
      <c r="Y481" s="215"/>
      <c r="Z481" s="215"/>
      <c r="AA481" s="225"/>
      <c r="AB481" s="215"/>
      <c r="AC481" s="215"/>
    </row>
    <row r="482" spans="4:29">
      <c r="D482" s="212"/>
      <c r="E482" s="212"/>
      <c r="F482" s="212"/>
      <c r="G482" s="212"/>
      <c r="H482" s="212"/>
      <c r="I482" s="212"/>
      <c r="J482" s="212"/>
      <c r="K482" s="212"/>
      <c r="L482" s="212"/>
      <c r="M482" s="215"/>
      <c r="N482" s="215"/>
      <c r="O482" s="215"/>
      <c r="P482" s="215"/>
      <c r="Q482" s="215"/>
      <c r="R482" s="215"/>
      <c r="S482" s="215"/>
      <c r="T482" s="215"/>
      <c r="U482" s="215"/>
      <c r="V482" s="215"/>
      <c r="W482" s="215"/>
      <c r="X482" s="215"/>
      <c r="Y482" s="215"/>
      <c r="Z482" s="215"/>
      <c r="AA482" s="225"/>
      <c r="AB482" s="215"/>
      <c r="AC482" s="215"/>
    </row>
    <row r="483" spans="4:29">
      <c r="D483" s="212"/>
      <c r="E483" s="212"/>
      <c r="F483" s="212"/>
      <c r="G483" s="212"/>
      <c r="H483" s="212"/>
      <c r="I483" s="212"/>
      <c r="J483" s="212"/>
      <c r="K483" s="212"/>
      <c r="L483" s="212"/>
      <c r="M483" s="215"/>
      <c r="N483" s="215"/>
      <c r="O483" s="215"/>
      <c r="P483" s="215"/>
      <c r="Q483" s="215"/>
      <c r="R483" s="215"/>
      <c r="S483" s="215"/>
      <c r="T483" s="215"/>
      <c r="U483" s="215"/>
      <c r="V483" s="215"/>
      <c r="W483" s="215"/>
      <c r="X483" s="215"/>
      <c r="Y483" s="215"/>
      <c r="Z483" s="215"/>
      <c r="AA483" s="225"/>
      <c r="AB483" s="215"/>
      <c r="AC483" s="215"/>
    </row>
    <row r="484" spans="4:29">
      <c r="D484" s="212"/>
      <c r="E484" s="212"/>
      <c r="F484" s="212"/>
      <c r="G484" s="212"/>
      <c r="H484" s="212"/>
      <c r="I484" s="212"/>
      <c r="J484" s="212"/>
      <c r="K484" s="212"/>
      <c r="L484" s="212"/>
      <c r="M484" s="215"/>
      <c r="N484" s="215"/>
      <c r="O484" s="215"/>
      <c r="P484" s="215"/>
      <c r="Q484" s="215"/>
      <c r="R484" s="215"/>
      <c r="S484" s="215"/>
      <c r="T484" s="215"/>
      <c r="U484" s="215"/>
      <c r="V484" s="215"/>
      <c r="W484" s="215"/>
      <c r="X484" s="215"/>
      <c r="Y484" s="215"/>
      <c r="Z484" s="215"/>
      <c r="AA484" s="225"/>
      <c r="AB484" s="215"/>
      <c r="AC484" s="215"/>
    </row>
    <row r="485" spans="4:29">
      <c r="D485" s="212"/>
      <c r="E485" s="212"/>
      <c r="F485" s="212"/>
      <c r="G485" s="212"/>
      <c r="H485" s="212"/>
      <c r="I485" s="212"/>
      <c r="J485" s="212"/>
      <c r="K485" s="212"/>
      <c r="L485" s="212"/>
      <c r="M485" s="215"/>
      <c r="N485" s="215"/>
      <c r="O485" s="215"/>
      <c r="P485" s="215"/>
      <c r="Q485" s="215"/>
      <c r="R485" s="215"/>
      <c r="S485" s="215"/>
      <c r="T485" s="215"/>
      <c r="U485" s="215"/>
      <c r="V485" s="215"/>
      <c r="W485" s="215"/>
      <c r="X485" s="215"/>
      <c r="Y485" s="215"/>
      <c r="Z485" s="215"/>
      <c r="AA485" s="225"/>
      <c r="AB485" s="215"/>
      <c r="AC485" s="215"/>
    </row>
    <row r="486" spans="4:29">
      <c r="D486" s="212"/>
      <c r="E486" s="212"/>
      <c r="F486" s="212"/>
      <c r="G486" s="212"/>
      <c r="H486" s="212"/>
      <c r="I486" s="212"/>
      <c r="J486" s="212"/>
      <c r="K486" s="212"/>
      <c r="L486" s="212"/>
      <c r="M486" s="215"/>
      <c r="N486" s="215"/>
      <c r="O486" s="215"/>
      <c r="P486" s="215"/>
      <c r="Q486" s="215"/>
      <c r="R486" s="215"/>
      <c r="S486" s="215"/>
      <c r="T486" s="215"/>
      <c r="U486" s="215"/>
      <c r="V486" s="215"/>
      <c r="W486" s="215"/>
      <c r="X486" s="215"/>
      <c r="Y486" s="215"/>
      <c r="Z486" s="215"/>
      <c r="AA486" s="225"/>
      <c r="AB486" s="215"/>
      <c r="AC486" s="215"/>
    </row>
    <row r="487" spans="4:29">
      <c r="D487" s="212"/>
      <c r="E487" s="212"/>
      <c r="F487" s="212"/>
      <c r="G487" s="212"/>
      <c r="H487" s="212"/>
      <c r="I487" s="212"/>
      <c r="J487" s="212"/>
      <c r="K487" s="212"/>
      <c r="L487" s="212"/>
      <c r="M487" s="215"/>
      <c r="N487" s="215"/>
      <c r="O487" s="215"/>
      <c r="P487" s="215"/>
      <c r="Q487" s="215"/>
      <c r="R487" s="215"/>
      <c r="S487" s="215"/>
      <c r="T487" s="215"/>
      <c r="U487" s="215"/>
      <c r="V487" s="215"/>
      <c r="W487" s="215"/>
      <c r="X487" s="215"/>
      <c r="Y487" s="215"/>
      <c r="Z487" s="215"/>
      <c r="AA487" s="225"/>
      <c r="AB487" s="215"/>
      <c r="AC487" s="215"/>
    </row>
    <row r="488" spans="4:29">
      <c r="D488" s="212"/>
      <c r="E488" s="212"/>
      <c r="F488" s="212"/>
      <c r="G488" s="212"/>
      <c r="H488" s="212"/>
      <c r="I488" s="212"/>
      <c r="J488" s="212"/>
      <c r="K488" s="212"/>
      <c r="L488" s="212"/>
      <c r="M488" s="215"/>
      <c r="N488" s="215"/>
      <c r="O488" s="215"/>
      <c r="P488" s="215"/>
      <c r="Q488" s="215"/>
      <c r="R488" s="215"/>
      <c r="S488" s="215"/>
      <c r="T488" s="215"/>
      <c r="U488" s="215"/>
      <c r="V488" s="215"/>
      <c r="W488" s="215"/>
      <c r="X488" s="215"/>
      <c r="Y488" s="215"/>
      <c r="Z488" s="215"/>
      <c r="AA488" s="225"/>
      <c r="AB488" s="215"/>
      <c r="AC488" s="215"/>
    </row>
    <row r="489" spans="4:29">
      <c r="D489" s="212"/>
      <c r="E489" s="212"/>
      <c r="F489" s="212"/>
      <c r="G489" s="212"/>
      <c r="H489" s="212"/>
      <c r="I489" s="212"/>
      <c r="J489" s="212"/>
      <c r="K489" s="212"/>
      <c r="L489" s="212"/>
      <c r="M489" s="215"/>
      <c r="N489" s="215"/>
      <c r="O489" s="215"/>
      <c r="P489" s="215"/>
      <c r="Q489" s="215"/>
      <c r="R489" s="215"/>
      <c r="S489" s="215"/>
      <c r="T489" s="215"/>
      <c r="U489" s="215"/>
      <c r="V489" s="215"/>
      <c r="W489" s="215"/>
      <c r="X489" s="215"/>
      <c r="Y489" s="215"/>
      <c r="Z489" s="215"/>
      <c r="AA489" s="225"/>
      <c r="AB489" s="215"/>
      <c r="AC489" s="215"/>
    </row>
    <row r="490" spans="4:29">
      <c r="D490" s="212"/>
      <c r="E490" s="212"/>
      <c r="F490" s="212"/>
      <c r="G490" s="212"/>
      <c r="H490" s="212"/>
      <c r="I490" s="212"/>
      <c r="J490" s="212"/>
      <c r="K490" s="212"/>
      <c r="L490" s="212"/>
      <c r="M490" s="215"/>
      <c r="N490" s="215"/>
      <c r="O490" s="215"/>
      <c r="P490" s="215"/>
      <c r="Q490" s="215"/>
      <c r="R490" s="215"/>
      <c r="S490" s="215"/>
      <c r="T490" s="215"/>
      <c r="U490" s="215"/>
      <c r="V490" s="215"/>
      <c r="W490" s="215"/>
      <c r="X490" s="215"/>
      <c r="Y490" s="215"/>
      <c r="Z490" s="215"/>
      <c r="AA490" s="225"/>
      <c r="AB490" s="215"/>
      <c r="AC490" s="215"/>
    </row>
    <row r="491" spans="4:29">
      <c r="D491" s="212"/>
      <c r="E491" s="212"/>
      <c r="F491" s="212"/>
      <c r="G491" s="212"/>
      <c r="H491" s="212"/>
      <c r="I491" s="212"/>
      <c r="J491" s="212"/>
      <c r="K491" s="212"/>
      <c r="L491" s="212"/>
      <c r="M491" s="215"/>
      <c r="N491" s="215"/>
      <c r="O491" s="215"/>
      <c r="P491" s="215"/>
      <c r="Q491" s="215"/>
      <c r="R491" s="215"/>
      <c r="S491" s="215"/>
      <c r="T491" s="215"/>
      <c r="U491" s="215"/>
      <c r="V491" s="215"/>
      <c r="W491" s="215"/>
      <c r="X491" s="215"/>
      <c r="Y491" s="215"/>
      <c r="Z491" s="215"/>
      <c r="AA491" s="225"/>
      <c r="AB491" s="215"/>
      <c r="AC491" s="215"/>
    </row>
    <row r="492" spans="4:29">
      <c r="D492" s="212"/>
      <c r="E492" s="212"/>
      <c r="F492" s="212"/>
      <c r="G492" s="212"/>
      <c r="H492" s="212"/>
      <c r="I492" s="212"/>
      <c r="J492" s="212"/>
      <c r="K492" s="212"/>
      <c r="L492" s="212"/>
      <c r="M492" s="215"/>
      <c r="N492" s="215"/>
      <c r="O492" s="215"/>
      <c r="P492" s="215"/>
      <c r="Q492" s="215"/>
      <c r="R492" s="215"/>
      <c r="S492" s="215"/>
      <c r="T492" s="215"/>
      <c r="U492" s="215"/>
      <c r="V492" s="215"/>
      <c r="W492" s="215"/>
      <c r="X492" s="215"/>
      <c r="Y492" s="215"/>
      <c r="Z492" s="215"/>
      <c r="AA492" s="225"/>
      <c r="AB492" s="215"/>
      <c r="AC492" s="215"/>
    </row>
    <row r="493" spans="4:29">
      <c r="D493" s="212"/>
      <c r="E493" s="212"/>
      <c r="F493" s="212"/>
      <c r="G493" s="212"/>
      <c r="H493" s="212"/>
      <c r="I493" s="212"/>
      <c r="J493" s="212"/>
      <c r="K493" s="212"/>
      <c r="L493" s="212"/>
      <c r="M493" s="215"/>
      <c r="N493" s="215"/>
      <c r="O493" s="215"/>
      <c r="P493" s="215"/>
      <c r="Q493" s="215"/>
      <c r="R493" s="215"/>
      <c r="S493" s="215"/>
      <c r="T493" s="215"/>
      <c r="U493" s="215"/>
      <c r="V493" s="215"/>
      <c r="W493" s="215"/>
      <c r="X493" s="215"/>
      <c r="Y493" s="215"/>
      <c r="Z493" s="215"/>
      <c r="AA493" s="225"/>
      <c r="AB493" s="215"/>
      <c r="AC493" s="215"/>
    </row>
    <row r="494" spans="4:29">
      <c r="D494" s="212"/>
      <c r="E494" s="212"/>
      <c r="F494" s="212"/>
      <c r="G494" s="212"/>
      <c r="H494" s="212"/>
      <c r="I494" s="212"/>
      <c r="J494" s="212"/>
      <c r="K494" s="212"/>
      <c r="L494" s="212"/>
      <c r="M494" s="215"/>
      <c r="N494" s="215"/>
      <c r="O494" s="215"/>
      <c r="P494" s="215"/>
      <c r="Q494" s="215"/>
      <c r="R494" s="215"/>
      <c r="S494" s="215"/>
      <c r="T494" s="215"/>
      <c r="U494" s="215"/>
      <c r="V494" s="215"/>
      <c r="W494" s="215"/>
      <c r="X494" s="215"/>
      <c r="Y494" s="215"/>
      <c r="Z494" s="215"/>
      <c r="AA494" s="225"/>
      <c r="AB494" s="215"/>
      <c r="AC494" s="215"/>
    </row>
    <row r="495" spans="4:29">
      <c r="D495" s="212"/>
      <c r="E495" s="212"/>
      <c r="F495" s="212"/>
      <c r="G495" s="212"/>
      <c r="H495" s="212"/>
      <c r="I495" s="212"/>
      <c r="J495" s="212"/>
      <c r="K495" s="212"/>
      <c r="L495" s="212"/>
      <c r="M495" s="215"/>
      <c r="N495" s="215"/>
      <c r="O495" s="215"/>
      <c r="P495" s="215"/>
      <c r="Q495" s="215"/>
      <c r="R495" s="215"/>
      <c r="S495" s="215"/>
      <c r="T495" s="215"/>
      <c r="U495" s="215"/>
      <c r="V495" s="215"/>
      <c r="W495" s="215"/>
      <c r="X495" s="215"/>
      <c r="Y495" s="215"/>
      <c r="Z495" s="215"/>
      <c r="AA495" s="225"/>
      <c r="AB495" s="215"/>
      <c r="AC495" s="215"/>
    </row>
    <row r="496" spans="4:29">
      <c r="D496" s="212"/>
      <c r="E496" s="212"/>
      <c r="F496" s="212"/>
      <c r="G496" s="212"/>
      <c r="H496" s="212"/>
      <c r="I496" s="212"/>
      <c r="J496" s="212"/>
      <c r="K496" s="212"/>
      <c r="L496" s="212"/>
      <c r="M496" s="215"/>
      <c r="N496" s="215"/>
      <c r="O496" s="215"/>
      <c r="P496" s="215"/>
      <c r="Q496" s="215"/>
      <c r="R496" s="215"/>
      <c r="S496" s="215"/>
      <c r="T496" s="215"/>
      <c r="U496" s="215"/>
      <c r="V496" s="215"/>
      <c r="W496" s="215"/>
      <c r="X496" s="215"/>
      <c r="Y496" s="215"/>
      <c r="Z496" s="215"/>
      <c r="AA496" s="225"/>
      <c r="AB496" s="215"/>
      <c r="AC496" s="215"/>
    </row>
    <row r="497" spans="4:29">
      <c r="D497" s="212"/>
      <c r="E497" s="212"/>
      <c r="F497" s="212"/>
      <c r="G497" s="212"/>
      <c r="H497" s="212"/>
      <c r="I497" s="212"/>
      <c r="J497" s="212"/>
      <c r="K497" s="212"/>
      <c r="L497" s="212"/>
      <c r="M497" s="215"/>
      <c r="N497" s="215"/>
      <c r="O497" s="215"/>
      <c r="P497" s="215"/>
      <c r="Q497" s="215"/>
      <c r="R497" s="215"/>
      <c r="S497" s="215"/>
      <c r="T497" s="215"/>
      <c r="U497" s="215"/>
      <c r="V497" s="215"/>
      <c r="W497" s="215"/>
      <c r="X497" s="215"/>
      <c r="Y497" s="215"/>
      <c r="Z497" s="215"/>
      <c r="AA497" s="225"/>
      <c r="AB497" s="215"/>
      <c r="AC497" s="215"/>
    </row>
    <row r="498" spans="4:29">
      <c r="D498" s="212"/>
      <c r="E498" s="212"/>
      <c r="F498" s="212"/>
      <c r="G498" s="212"/>
      <c r="H498" s="212"/>
      <c r="I498" s="212"/>
      <c r="J498" s="212"/>
      <c r="K498" s="212"/>
      <c r="L498" s="212"/>
      <c r="M498" s="215"/>
      <c r="N498" s="215"/>
      <c r="O498" s="215"/>
      <c r="P498" s="215"/>
      <c r="Q498" s="215"/>
      <c r="R498" s="215"/>
      <c r="S498" s="215"/>
      <c r="T498" s="215"/>
      <c r="U498" s="215"/>
      <c r="V498" s="215"/>
      <c r="W498" s="215"/>
      <c r="X498" s="215"/>
      <c r="Y498" s="215"/>
      <c r="Z498" s="215"/>
      <c r="AA498" s="225"/>
      <c r="AB498" s="215"/>
      <c r="AC498" s="215"/>
    </row>
    <row r="499" spans="4:29">
      <c r="D499" s="212"/>
      <c r="E499" s="212"/>
      <c r="F499" s="212"/>
      <c r="G499" s="212"/>
      <c r="H499" s="212"/>
      <c r="I499" s="212"/>
      <c r="J499" s="212"/>
      <c r="K499" s="212"/>
      <c r="L499" s="212"/>
      <c r="M499" s="215"/>
      <c r="N499" s="215"/>
      <c r="O499" s="215"/>
      <c r="P499" s="215"/>
      <c r="Q499" s="215"/>
      <c r="R499" s="215"/>
      <c r="S499" s="215"/>
      <c r="T499" s="215"/>
      <c r="U499" s="215"/>
      <c r="V499" s="215"/>
      <c r="W499" s="215"/>
      <c r="X499" s="215"/>
      <c r="Y499" s="215"/>
      <c r="Z499" s="215"/>
      <c r="AA499" s="225"/>
      <c r="AB499" s="215"/>
      <c r="AC499" s="215"/>
    </row>
    <row r="500" spans="4:29">
      <c r="D500" s="212"/>
      <c r="E500" s="212"/>
      <c r="F500" s="212"/>
      <c r="G500" s="212"/>
      <c r="H500" s="212"/>
      <c r="I500" s="212"/>
      <c r="J500" s="212"/>
      <c r="K500" s="212"/>
      <c r="L500" s="212"/>
      <c r="M500" s="215"/>
      <c r="N500" s="215"/>
      <c r="O500" s="215"/>
      <c r="P500" s="215"/>
      <c r="Q500" s="215"/>
      <c r="R500" s="215"/>
      <c r="S500" s="215"/>
      <c r="T500" s="215"/>
      <c r="U500" s="215"/>
      <c r="V500" s="215"/>
      <c r="W500" s="215"/>
      <c r="X500" s="215"/>
      <c r="Y500" s="215"/>
      <c r="Z500" s="215"/>
      <c r="AA500" s="225"/>
      <c r="AB500" s="215"/>
      <c r="AC500" s="215"/>
    </row>
  </sheetData>
  <mergeCells count="7">
    <mergeCell ref="M1:N1"/>
    <mergeCell ref="O1:R1"/>
    <mergeCell ref="S1:V1"/>
    <mergeCell ref="W1:Y1"/>
    <mergeCell ref="A1:E1"/>
    <mergeCell ref="F1:K1"/>
    <mergeCell ref="L1:L2"/>
  </mergeCells>
  <phoneticPr fontId="9" type="noConversion"/>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D244E487-BC39-4A0F-8A96-D6FDFA0E6E33}">
          <x14:formula1>
            <xm:f>'Demographic Code'!#REF!</xm:f>
          </x14:formula1>
          <xm:sqref>G17 G15</xm:sqref>
        </x14:dataValidation>
        <x14:dataValidation type="list" allowBlank="1" showInputMessage="1" showErrorMessage="1" xr:uid="{1B199FC5-24C6-4457-A11B-E37C735630C9}">
          <x14:formula1>
            <xm:f>'Demographic Code'!$A$2:$A$12</xm:f>
          </x14:formula1>
          <xm:sqref>L15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F6CFA-3D88-E347-9E40-C0D348BAA6B8}">
  <dimension ref="A1:BL1008"/>
  <sheetViews>
    <sheetView zoomScale="60" zoomScaleNormal="60" workbookViewId="0">
      <pane ySplit="3" topLeftCell="A4" activePane="bottomLeft" state="frozen"/>
      <selection pane="bottomLeft" activeCell="AL18" sqref="AL18"/>
    </sheetView>
  </sheetViews>
  <sheetFormatPr defaultColWidth="10.625" defaultRowHeight="15.75"/>
  <cols>
    <col min="1" max="5" width="8.875" style="7" customWidth="1"/>
    <col min="6" max="6" width="10.125" style="7" customWidth="1"/>
    <col min="7" max="7" width="13.125" style="7" customWidth="1"/>
    <col min="8" max="8" width="10.375" style="254" customWidth="1"/>
    <col min="9" max="9" width="12.125" style="141" customWidth="1"/>
    <col min="10" max="10" width="10.625" style="7"/>
    <col min="11" max="11" width="11" style="7" customWidth="1"/>
    <col min="12" max="13" width="10.375" style="7" customWidth="1"/>
    <col min="14" max="14" width="13.875" style="11" customWidth="1"/>
    <col min="15" max="15" width="13.875" style="148" customWidth="1"/>
    <col min="16" max="16" width="13.875" style="11" customWidth="1"/>
    <col min="17" max="17" width="13.875" style="148" customWidth="1"/>
    <col min="18" max="18" width="13.875" style="11" customWidth="1"/>
    <col min="19" max="19" width="13.875" style="148" customWidth="1"/>
    <col min="20" max="20" width="13.875" style="11" customWidth="1"/>
    <col min="21" max="21" width="13.875" style="147" customWidth="1"/>
    <col min="22" max="22" width="13.875" style="21" customWidth="1"/>
    <col min="23" max="23" width="13.875" style="19" customWidth="1"/>
    <col min="24" max="24" width="3.125" style="17" customWidth="1"/>
    <col min="25" max="25" width="10.625" style="28"/>
    <col min="26" max="26" width="14.625" style="23" customWidth="1"/>
    <col min="27" max="27" width="13.625" style="23" customWidth="1"/>
    <col min="28" max="28" width="13.125" style="23" customWidth="1"/>
    <col min="29" max="29" width="14.625" style="23" customWidth="1"/>
    <col min="30" max="30" width="15.625" style="23" customWidth="1"/>
    <col min="31" max="32" width="13.625" style="23" customWidth="1"/>
    <col min="33" max="33" width="15.625" style="26" customWidth="1"/>
    <col min="34" max="36" width="13.625" style="23" customWidth="1"/>
    <col min="37" max="37" width="13.125" style="23" customWidth="1"/>
    <col min="38" max="38" width="14" style="23" customWidth="1"/>
    <col min="39" max="39" width="13.125" style="23" customWidth="1"/>
    <col min="40" max="41" width="14" style="23" customWidth="1"/>
    <col min="42" max="42" width="14.125" style="23" customWidth="1"/>
    <col min="43" max="44" width="17.125" style="23" customWidth="1"/>
    <col min="45" max="45" width="18.125" style="23" customWidth="1"/>
    <col min="46" max="46" width="16.125" style="23" customWidth="1"/>
    <col min="47" max="53" width="10.625" style="23" customWidth="1"/>
    <col min="54" max="60" width="10.625" style="7" customWidth="1"/>
    <col min="61" max="61" width="16.125" style="7" customWidth="1"/>
    <col min="62" max="64" width="10.625" style="7" customWidth="1"/>
    <col min="65" max="16384" width="10.625" style="7"/>
  </cols>
  <sheetData>
    <row r="1" spans="1:63" s="11" customFormat="1" ht="63" customHeight="1">
      <c r="A1" s="10"/>
      <c r="B1" s="10"/>
      <c r="C1" s="9"/>
      <c r="D1" s="9"/>
      <c r="E1" s="9"/>
      <c r="F1" s="10"/>
      <c r="G1" s="10"/>
      <c r="H1" s="251"/>
      <c r="I1" s="140"/>
      <c r="J1" s="10"/>
      <c r="K1" s="10"/>
      <c r="L1" s="10"/>
      <c r="M1" s="10"/>
      <c r="N1" s="10"/>
      <c r="O1" s="146"/>
      <c r="P1" s="10"/>
      <c r="Q1" s="146"/>
      <c r="R1" s="10"/>
      <c r="S1" s="146"/>
      <c r="T1" s="10"/>
      <c r="U1" s="146"/>
      <c r="V1" s="20"/>
      <c r="W1" s="145"/>
      <c r="X1" s="14"/>
      <c r="Y1" s="27"/>
      <c r="Z1" s="23"/>
      <c r="AA1" s="23"/>
      <c r="AB1" s="23"/>
      <c r="AC1" s="23"/>
      <c r="AD1" s="23"/>
      <c r="AE1" s="23"/>
      <c r="AF1" s="23"/>
      <c r="AG1" s="23"/>
      <c r="AH1" s="23"/>
      <c r="AI1" s="23"/>
      <c r="AJ1" s="23"/>
      <c r="AK1" s="23"/>
      <c r="AL1" s="23"/>
      <c r="AM1" s="23"/>
      <c r="AN1" s="23"/>
      <c r="AO1" s="23"/>
      <c r="AP1" s="23"/>
      <c r="AQ1" s="23"/>
      <c r="AR1" s="22"/>
      <c r="AS1" s="22"/>
      <c r="AT1" s="22"/>
      <c r="AU1" s="22"/>
      <c r="AV1" s="22"/>
      <c r="AW1" s="22"/>
      <c r="AX1" s="22"/>
      <c r="AY1" s="22"/>
      <c r="AZ1" s="22"/>
      <c r="BA1" s="22"/>
      <c r="BB1" s="22"/>
      <c r="BC1" s="22"/>
      <c r="BD1" s="22"/>
      <c r="BE1" s="22"/>
      <c r="BF1" s="22"/>
      <c r="BG1" s="22"/>
      <c r="BH1" s="22"/>
      <c r="BI1" s="22"/>
      <c r="BJ1" s="22"/>
      <c r="BK1" s="44"/>
    </row>
    <row r="2" spans="1:63" ht="16.350000000000001" customHeight="1">
      <c r="A2" s="400"/>
      <c r="B2" s="400"/>
      <c r="C2" s="400"/>
      <c r="D2" s="400"/>
      <c r="E2" s="400"/>
      <c r="F2" s="400"/>
      <c r="G2" s="400"/>
      <c r="H2" s="400"/>
      <c r="I2" s="400"/>
      <c r="J2" s="400"/>
      <c r="K2" s="400"/>
      <c r="L2" s="400"/>
      <c r="M2" s="400"/>
      <c r="N2" s="400"/>
      <c r="O2" s="400"/>
      <c r="P2" s="400"/>
      <c r="Q2" s="400"/>
      <c r="R2" s="400"/>
      <c r="S2" s="400"/>
      <c r="T2" s="400"/>
      <c r="U2" s="400"/>
      <c r="V2" s="400"/>
      <c r="W2" s="400"/>
      <c r="X2" s="401"/>
      <c r="AE2" s="26"/>
      <c r="BB2" s="23"/>
      <c r="BC2" s="23"/>
      <c r="BD2" s="23"/>
      <c r="BE2" s="23"/>
      <c r="BF2" s="23"/>
      <c r="BG2" s="23"/>
      <c r="BH2" s="23"/>
      <c r="BI2" s="23"/>
      <c r="BJ2" s="23"/>
      <c r="BK2" s="48"/>
    </row>
    <row r="3" spans="1:63" ht="16.350000000000001" customHeight="1">
      <c r="A3" s="402" t="s">
        <v>1</v>
      </c>
      <c r="B3" s="403"/>
      <c r="C3" s="403"/>
      <c r="D3" s="403"/>
      <c r="E3" s="403"/>
      <c r="F3" s="403"/>
      <c r="G3" s="403"/>
      <c r="H3" s="403"/>
      <c r="I3" s="403"/>
      <c r="J3" s="403"/>
      <c r="K3" s="403"/>
      <c r="L3" s="403"/>
      <c r="M3" s="404"/>
      <c r="N3" s="368" t="s">
        <v>24</v>
      </c>
      <c r="O3" s="369"/>
      <c r="P3" s="369"/>
      <c r="Q3" s="369"/>
      <c r="R3" s="369"/>
      <c r="S3" s="369"/>
      <c r="T3" s="369"/>
      <c r="U3" s="369"/>
      <c r="V3" s="370"/>
      <c r="X3" s="15"/>
      <c r="AG3" s="23"/>
      <c r="AN3" s="39"/>
      <c r="BB3" s="23"/>
      <c r="BC3" s="23"/>
      <c r="BD3" s="23"/>
      <c r="BE3" s="23"/>
      <c r="BF3" s="23"/>
      <c r="BG3" s="23"/>
      <c r="BH3" s="23"/>
      <c r="BI3" s="23"/>
      <c r="BJ3" s="23"/>
      <c r="BK3" s="48"/>
    </row>
    <row r="4" spans="1:63" s="12" customFormat="1" ht="79.349999999999994" customHeight="1">
      <c r="A4" s="1" t="s">
        <v>136</v>
      </c>
      <c r="B4" s="139" t="s">
        <v>129</v>
      </c>
      <c r="C4" s="139" t="s">
        <v>128</v>
      </c>
      <c r="D4" s="139" t="s">
        <v>131</v>
      </c>
      <c r="E4" s="139" t="s">
        <v>132</v>
      </c>
      <c r="F4" s="139" t="s">
        <v>26</v>
      </c>
      <c r="G4" s="139" t="s">
        <v>9</v>
      </c>
      <c r="H4" s="252" t="s">
        <v>114</v>
      </c>
      <c r="I4" s="139" t="s">
        <v>52</v>
      </c>
      <c r="J4" s="139" t="s">
        <v>110</v>
      </c>
      <c r="K4" s="139" t="s">
        <v>10</v>
      </c>
      <c r="L4" s="139" t="s">
        <v>109</v>
      </c>
      <c r="M4" s="139" t="s">
        <v>27</v>
      </c>
      <c r="N4" s="2" t="s">
        <v>29</v>
      </c>
      <c r="O4" s="2" t="s">
        <v>30</v>
      </c>
      <c r="P4" s="92" t="s">
        <v>31</v>
      </c>
      <c r="Q4" s="92" t="s">
        <v>32</v>
      </c>
      <c r="R4" s="3" t="s">
        <v>33</v>
      </c>
      <c r="S4" s="3" t="s">
        <v>34</v>
      </c>
      <c r="T4" s="5" t="s">
        <v>35</v>
      </c>
      <c r="U4" s="8" t="s">
        <v>36</v>
      </c>
      <c r="V4" s="247" t="s">
        <v>37</v>
      </c>
      <c r="W4" s="139" t="s">
        <v>38</v>
      </c>
      <c r="X4" s="16"/>
      <c r="Y4" s="29"/>
      <c r="Z4" s="391" t="s">
        <v>39</v>
      </c>
      <c r="AA4" s="392"/>
      <c r="AB4" s="393"/>
      <c r="AC4" s="23"/>
      <c r="AD4" s="23"/>
      <c r="AE4" s="391" t="s">
        <v>40</v>
      </c>
      <c r="AF4" s="392"/>
      <c r="AG4" s="392"/>
      <c r="AH4" s="392"/>
      <c r="AI4" s="393"/>
      <c r="AJ4" s="52"/>
      <c r="AK4" s="97"/>
      <c r="AL4" s="98"/>
      <c r="AM4" s="40"/>
      <c r="AN4" s="77"/>
      <c r="AO4" s="54" t="s">
        <v>41</v>
      </c>
      <c r="AP4" s="55"/>
      <c r="AQ4" s="55"/>
      <c r="AR4" s="55"/>
      <c r="AS4" s="55"/>
      <c r="AT4" s="56"/>
      <c r="AU4" s="78"/>
      <c r="AV4" s="24"/>
      <c r="AW4" s="24"/>
      <c r="AX4" s="24"/>
      <c r="AY4" s="24"/>
      <c r="AZ4" s="24"/>
      <c r="BA4" s="24"/>
      <c r="BB4" s="24"/>
      <c r="BC4" s="24"/>
      <c r="BD4" s="24"/>
      <c r="BE4" s="24"/>
      <c r="BF4" s="24"/>
      <c r="BG4" s="24"/>
      <c r="BH4" s="24"/>
      <c r="BI4" s="24"/>
      <c r="BJ4" s="24"/>
      <c r="BK4" s="77"/>
    </row>
    <row r="5" spans="1:63" s="6" customFormat="1" ht="62.1" customHeight="1">
      <c r="A5" s="226">
        <f>'ES Data Entry'!A3</f>
        <v>0</v>
      </c>
      <c r="B5" s="226">
        <f>'ES Data Entry'!B3</f>
        <v>0</v>
      </c>
      <c r="C5" s="6">
        <f>'ES Data Entry'!C3</f>
        <v>0</v>
      </c>
      <c r="D5" s="226">
        <f>'ES Data Entry'!D3</f>
        <v>0</v>
      </c>
      <c r="E5" s="226">
        <f>'ES Data Entry'!E3</f>
        <v>0</v>
      </c>
      <c r="F5" s="226">
        <f>'ES Data Entry'!F3</f>
        <v>0</v>
      </c>
      <c r="G5" s="226" t="str" cm="1">
        <f t="array" ref="G5">_xlfn.IFS('ES Data Entry'!G3=0, "Kindergarten", 'ES Data Entry'!G3=1, "1st Grade", 'ES Data Entry'!G3=2, "2nd Grade", 'ES Data Entry'!G3=3, "3rd Grade", 'ES Data Entry'!G3=4, "4th Grade", 'ES Data Entry'!G3=5, "5th Grade")</f>
        <v>Kindergarten</v>
      </c>
      <c r="H5" s="253">
        <f>'ES Data Entry'!L3</f>
        <v>0</v>
      </c>
      <c r="I5" s="227" t="e" cm="1">
        <f t="array" ref="I5">_xlfn.IFS('ES Data Entry'!H3= 1, "American Indian/Alaskan Native", 'ES Data Entry'!H3= 2, "Asian", 'ES Data Entry'!H3= 3, "Native Hawaiian/Pacific Islander", 'ES Data Entry'!H3= 4, "Black/African American",'ES Data Entry'!H3= 5,  "White", 'ES Data Entry'!H3= 6, "Other", 'ES Data Entry'!H3= 7, "Two races or more", 'ES Data Entry'!H3= 8, "Unknown")</f>
        <v>#N/A</v>
      </c>
      <c r="J5" s="226">
        <f>'ES Data Entry'!I3</f>
        <v>0</v>
      </c>
      <c r="K5" s="226" t="e" cm="1">
        <f t="array" ref="K5">_xlfn.IFS('ES Data Entry'!J3= 1, "Male", 'ES Data Entry'!J3= 2, "Female", 'ES Data Entry'!J3= 3, "Transgender Male", 'ES Data Entry'!J3= 4, "Transgender Female",'ES Data Entry'!J3= 5, "Non-binary", 'ES Data Entry'!J3= 6, "Other", 'ES Data Entry'!J3= 7, "Unknown")</f>
        <v>#N/A</v>
      </c>
      <c r="L5" s="228">
        <f>'ES Data Entry'!K3</f>
        <v>0</v>
      </c>
      <c r="M5" s="228" t="str" cm="1">
        <f t="array" ref="M5">IF(MAX(IF(F:F=F5, L:L))=L5, "Yes", "No")</f>
        <v>Yes</v>
      </c>
      <c r="N5" s="229" t="e">
        <f>AVERAGE('ES Data Entry'!N3,'ES Data Entry'!M3)</f>
        <v>#DIV/0!</v>
      </c>
      <c r="O5" s="229" t="e">
        <f>IF(OR(N5&gt;3.5,N5=3.5), "Higher Emotional Engagement",IF(N5&lt;1.6, "Lower Emotional Engagement", "Moderate Emotional Engagement"))</f>
        <v>#DIV/0!</v>
      </c>
      <c r="P5" s="229" t="e">
        <f>AVERAGE('ES Data Entry'!O3:R3)</f>
        <v>#DIV/0!</v>
      </c>
      <c r="Q5" s="229" t="e">
        <f>IF(OR(P5&gt;3.5,P5=3.5), "Higher Social Engagement",IF(P5&lt;1.6, "Lower Social Engagement", "Moderate Social Engagement"))</f>
        <v>#DIV/0!</v>
      </c>
      <c r="R5" s="229" t="e">
        <f>AVERAGE('ES Data Entry'!S3:V3)</f>
        <v>#DIV/0!</v>
      </c>
      <c r="S5" s="229" t="e">
        <f>IF(OR(R5&gt;3.5,R5=3.5), "Higher Behavioral Engagement",IF(R5&lt;1.6, "Lower Behavioral Engagement", "Moderate Behavioral Engagement"))</f>
        <v>#DIV/0!</v>
      </c>
      <c r="T5" s="229" t="e">
        <f>AVERAGE('ES Data Entry'!W3:Y3)</f>
        <v>#DIV/0!</v>
      </c>
      <c r="U5" s="230" t="e">
        <f>IF(OR(T5&gt;3.5,T5=3.5), "Higher Cognitive Engagement",IF(T5&lt;1.6, "Lower Cognitive Engagement", "Moderate Cognitive Engagement"))</f>
        <v>#DIV/0!</v>
      </c>
      <c r="V5" s="231" t="e">
        <f>AVERAGE(N5:T5)</f>
        <v>#DIV/0!</v>
      </c>
      <c r="W5" s="232" t="e">
        <f>IF(OR(V5&gt;3.5,V5=3.5), "Higher Engagement",IF(V5&lt;1.6, "Lower Engagement", "Moderate Engagement"))</f>
        <v>#DIV/0!</v>
      </c>
      <c r="X5" s="233"/>
      <c r="Y5" s="234"/>
      <c r="Z5" s="130" t="s">
        <v>42</v>
      </c>
      <c r="AA5" s="116" t="s">
        <v>43</v>
      </c>
      <c r="AB5" s="131" t="s">
        <v>44</v>
      </c>
      <c r="AC5" s="23"/>
      <c r="AD5" s="23"/>
      <c r="AE5" s="61"/>
      <c r="AF5" s="127" t="s">
        <v>45</v>
      </c>
      <c r="AG5" s="128" t="s">
        <v>46</v>
      </c>
      <c r="AH5" s="129" t="s">
        <v>47</v>
      </c>
      <c r="AI5" s="128" t="s">
        <v>48</v>
      </c>
      <c r="AJ5" s="37"/>
      <c r="AK5" s="97"/>
      <c r="AL5" s="98"/>
      <c r="AM5" s="40"/>
      <c r="AN5" s="235"/>
      <c r="AO5" s="132"/>
      <c r="AP5" s="133" t="s">
        <v>45</v>
      </c>
      <c r="AQ5" s="133" t="s">
        <v>46</v>
      </c>
      <c r="AR5" s="133" t="s">
        <v>47</v>
      </c>
      <c r="AS5" s="133" t="s">
        <v>48</v>
      </c>
      <c r="AT5" s="133" t="s">
        <v>49</v>
      </c>
      <c r="AU5" s="236"/>
      <c r="AV5" s="237"/>
      <c r="AW5" s="237"/>
      <c r="AX5" s="237"/>
      <c r="AY5" s="237"/>
      <c r="AZ5" s="237"/>
      <c r="BA5" s="237"/>
      <c r="BB5" s="237"/>
      <c r="BC5" s="237"/>
      <c r="BD5" s="237"/>
      <c r="BE5" s="237"/>
      <c r="BF5" s="237"/>
      <c r="BG5" s="237"/>
      <c r="BH5" s="237"/>
      <c r="BI5" s="237"/>
      <c r="BJ5" s="237"/>
      <c r="BK5" s="235"/>
    </row>
    <row r="6" spans="1:63" s="4" customFormat="1" ht="62.1" customHeight="1">
      <c r="A6" s="226">
        <f>'ES Data Entry'!A4</f>
        <v>0</v>
      </c>
      <c r="B6" s="226">
        <f>'ES Data Entry'!B4</f>
        <v>0</v>
      </c>
      <c r="C6" s="6">
        <f>'ES Data Entry'!C4</f>
        <v>0</v>
      </c>
      <c r="D6" s="226">
        <f>'ES Data Entry'!D4</f>
        <v>0</v>
      </c>
      <c r="E6" s="226">
        <f>'ES Data Entry'!E4</f>
        <v>0</v>
      </c>
      <c r="F6" s="226">
        <f>'ES Data Entry'!F4</f>
        <v>0</v>
      </c>
      <c r="G6" s="226" t="str" cm="1">
        <f t="array" ref="G6">_xlfn.IFS('ES Data Entry'!G4=0, "Kindergarten", 'ES Data Entry'!G4=1, "1st Grade", 'ES Data Entry'!G4=2, "2nd Grade", 'ES Data Entry'!G4=3, "3rd Grade", 'ES Data Entry'!G4=4, "4th Grade", 'ES Data Entry'!G4=5, "5th Grade")</f>
        <v>Kindergarten</v>
      </c>
      <c r="H6" s="253">
        <f>'ES Data Entry'!L4</f>
        <v>0</v>
      </c>
      <c r="I6" s="227" t="e" cm="1">
        <f t="array" ref="I6">_xlfn.IFS('ES Data Entry'!H4= 1, "American Indian/Alaskan Native", 'ES Data Entry'!H4= 2, "Asian", 'ES Data Entry'!H4= 3, "Native Hawaiian/Pacific Islander", 'ES Data Entry'!H4= 4, "Black/African American",'ES Data Entry'!H4= 5,  "White", 'ES Data Entry'!H4= 6, "Other", 'ES Data Entry'!H4= 7, "Two races or more", 'ES Data Entry'!H4= 8, "Unknown")</f>
        <v>#N/A</v>
      </c>
      <c r="J6" s="226">
        <f>'ES Data Entry'!I4</f>
        <v>0</v>
      </c>
      <c r="K6" s="226" t="e" cm="1">
        <f t="array" ref="K6">_xlfn.IFS('ES Data Entry'!J4= 1, "Male", 'ES Data Entry'!J4= 2, "Female", 'ES Data Entry'!J4= 3, "Transgender Male", 'ES Data Entry'!J4= 4, "Transgender Female",'ES Data Entry'!J4= 5, "Non-binary", 'ES Data Entry'!J4= 6, "Other", 'ES Data Entry'!J4= 7, "Unknown")</f>
        <v>#N/A</v>
      </c>
      <c r="L6" s="228">
        <f>'ES Data Entry'!K4</f>
        <v>0</v>
      </c>
      <c r="M6" s="228" t="str" cm="1">
        <f t="array" ref="M6">IF(MAX(IF(F:F=F6, L:L))=L6, "Yes", "No")</f>
        <v>Yes</v>
      </c>
      <c r="N6" s="229" t="e">
        <f>AVERAGE('ES Data Entry'!N4,'ES Data Entry'!M4)</f>
        <v>#DIV/0!</v>
      </c>
      <c r="O6" s="229" t="e">
        <f t="shared" ref="O6:O69" si="0">IF(OR(N6&gt;3.5,N6=3.5), "Higher Emotional Engagement",IF(N6&lt;1.6, "Lower Emotional Engagement", "Moderate Emotional Engagement"))</f>
        <v>#DIV/0!</v>
      </c>
      <c r="P6" s="229" t="e">
        <f>AVERAGE('ES Data Entry'!O4:R4)</f>
        <v>#DIV/0!</v>
      </c>
      <c r="Q6" s="229" t="e">
        <f t="shared" ref="Q6:Q69" si="1">IF(OR(P6&gt;3.5,P6=3.5), "Higher Social Engagement",IF(P6&lt;1.6, "Lower Social Engagement", "Moderate Social Engagement"))</f>
        <v>#DIV/0!</v>
      </c>
      <c r="R6" s="229" t="e">
        <f>AVERAGE('ES Data Entry'!S4:V4)</f>
        <v>#DIV/0!</v>
      </c>
      <c r="S6" s="229" t="e">
        <f t="shared" ref="S6:S69" si="2">IF(OR(R6&gt;3.5,R6=3.5), "Higher Behavioral Engagement",IF(R6&lt;1.6, "Lower Behavioral Engagement", "Moderate Behavioral Engagement"))</f>
        <v>#DIV/0!</v>
      </c>
      <c r="T6" s="229" t="e">
        <f>AVERAGE('ES Data Entry'!W4:Y4)</f>
        <v>#DIV/0!</v>
      </c>
      <c r="U6" s="230" t="e">
        <f t="shared" ref="U6:U69" si="3">IF(OR(T6&gt;3.5,T6=3.5), "Higher Cognitive Engagement",IF(T6&lt;1.6, "Lower Cognitive Engagement", "Moderate Cognitive Engagement"))</f>
        <v>#DIV/0!</v>
      </c>
      <c r="V6" s="231" t="e">
        <f t="shared" ref="V6:V69" si="4">AVERAGE(N6:T6)</f>
        <v>#DIV/0!</v>
      </c>
      <c r="W6" s="232" t="e">
        <f t="shared" ref="W6:W69" si="5">IF(OR(V6&gt;3.5,V6=3.5), "Higher Engagement",IF(V6&lt;1.6, "Lower Engagement", "Moderate Engagement"))</f>
        <v>#DIV/0!</v>
      </c>
      <c r="X6" s="18"/>
      <c r="Y6" s="30"/>
      <c r="Z6" s="181">
        <f>COUNTIFS(W:W,"Lower Engagement",M:M, "Yes", F:F, "&gt;0")</f>
        <v>0</v>
      </c>
      <c r="AA6" s="33">
        <f>COUNTIFS(W:W,"Moderate Engagement", M:M, "Yes", F:F, "&gt;0")</f>
        <v>0</v>
      </c>
      <c r="AB6" s="126">
        <f>COUNTIFS(W:W,"Higher Engagement", M:M, "Yes", F:F, "&gt;0")</f>
        <v>0</v>
      </c>
      <c r="AC6" s="31"/>
      <c r="AD6" s="23"/>
      <c r="AE6" s="121" t="s">
        <v>42</v>
      </c>
      <c r="AF6" s="163" t="e">
        <f>COUNTIFS(O:O, "Lower Emotional Engagement", M:M, "Yes",F:F, "&gt;0")/COUNTIFS(F:F, "&gt;0", M:M, "Yes")</f>
        <v>#DIV/0!</v>
      </c>
      <c r="AG6" s="164" t="e">
        <f>COUNTIFS(Q:Q, "Lower Social Engagement", M:M, "Yes",F:F, "&gt;0")/COUNTIFS(F:F, "&gt;0", M:M, "Yes")</f>
        <v>#DIV/0!</v>
      </c>
      <c r="AH6" s="165" t="e">
        <f>COUNTIFS(S:S, "Lower Behavioral Engagement", M:M, "Yes",F:F, "&gt;0")/COUNTIFS(F:F, "&gt;0", M:M, "Yes")</f>
        <v>#DIV/0!</v>
      </c>
      <c r="AI6" s="164" t="e">
        <f>COUNTIFS(U:U, "Lower Cognitive Engagement", M:M, "Yes",F:F, "&gt;0")/COUNTIFS(F:F, "&gt;0", M:M, "Yes")</f>
        <v>#DIV/0!</v>
      </c>
      <c r="AJ6" s="38"/>
      <c r="AK6" s="97"/>
      <c r="AL6" s="98"/>
      <c r="AM6" s="40"/>
      <c r="AN6" s="51"/>
      <c r="AO6" s="125" t="s">
        <v>50</v>
      </c>
      <c r="AP6" s="134" t="e">
        <f>AVERAGEIFS(N:N,N:N,"&lt;=4", M:M, "Yes")</f>
        <v>#DIV/0!</v>
      </c>
      <c r="AQ6" s="134" t="e">
        <f>AVERAGEIFS(P:P, P:P, "&lt;=4", M:M, "Yes")</f>
        <v>#DIV/0!</v>
      </c>
      <c r="AR6" s="134" t="e">
        <f>AVERAGEIFS(R:R, R:R,"&lt;=4", M:M, "Yes")</f>
        <v>#DIV/0!</v>
      </c>
      <c r="AS6" s="134" t="e">
        <f>AVERAGEIFS(T:T, T:T,"&lt;=4", M:M, "Yes")</f>
        <v>#DIV/0!</v>
      </c>
      <c r="AT6" s="134" t="e">
        <f>AVERAGEIFS(V:V, V:V,"&lt;=4", M:M, "Yes")</f>
        <v>#DIV/0!</v>
      </c>
      <c r="AU6" s="79"/>
      <c r="AV6" s="25"/>
      <c r="AW6" s="25"/>
      <c r="AX6" s="25"/>
      <c r="AY6" s="25"/>
      <c r="AZ6" s="25"/>
      <c r="BA6" s="25"/>
      <c r="BB6" s="25"/>
      <c r="BC6" s="25"/>
      <c r="BD6" s="25"/>
      <c r="BE6" s="25"/>
      <c r="BF6" s="25"/>
      <c r="BG6" s="25"/>
      <c r="BH6" s="25"/>
      <c r="BI6" s="25"/>
      <c r="BJ6" s="25"/>
      <c r="BK6" s="51"/>
    </row>
    <row r="7" spans="1:63" s="4" customFormat="1" ht="62.1" customHeight="1">
      <c r="A7" s="226">
        <f>'ES Data Entry'!A5</f>
        <v>0</v>
      </c>
      <c r="B7" s="226">
        <f>'ES Data Entry'!B5</f>
        <v>0</v>
      </c>
      <c r="C7" s="6">
        <f>'ES Data Entry'!C5</f>
        <v>0</v>
      </c>
      <c r="D7" s="226">
        <f>'ES Data Entry'!D5</f>
        <v>0</v>
      </c>
      <c r="E7" s="226">
        <f>'ES Data Entry'!E5</f>
        <v>0</v>
      </c>
      <c r="F7" s="226">
        <f>'ES Data Entry'!F5</f>
        <v>0</v>
      </c>
      <c r="G7" s="226" t="str" cm="1">
        <f t="array" ref="G7">_xlfn.IFS('ES Data Entry'!G5=0, "Kindergarten", 'ES Data Entry'!G5=1, "1st Grade", 'ES Data Entry'!G5=2, "2nd Grade", 'ES Data Entry'!G5=3, "3rd Grade", 'ES Data Entry'!G5=4, "4th Grade", 'ES Data Entry'!G5=5, "5th Grade")</f>
        <v>Kindergarten</v>
      </c>
      <c r="H7" s="253">
        <f>'ES Data Entry'!L5</f>
        <v>0</v>
      </c>
      <c r="I7" s="227" t="e" cm="1">
        <f t="array" ref="I7">_xlfn.IFS('ES Data Entry'!H5= 1, "American Indian/Alaskan Native", 'ES Data Entry'!H5= 2, "Asian", 'ES Data Entry'!H5= 3, "Native Hawaiian/Pacific Islander", 'ES Data Entry'!H5= 4, "Black/African American",'ES Data Entry'!H5= 5,  "White", 'ES Data Entry'!H5= 6, "Other", 'ES Data Entry'!H5= 7, "Two races or more", 'ES Data Entry'!H5= 8, "Unknown")</f>
        <v>#N/A</v>
      </c>
      <c r="J7" s="226">
        <f>'ES Data Entry'!I5</f>
        <v>0</v>
      </c>
      <c r="K7" s="226" t="e" cm="1">
        <f t="array" ref="K7">_xlfn.IFS('ES Data Entry'!J5= 1, "Male", 'ES Data Entry'!J5= 2, "Female", 'ES Data Entry'!J5= 3, "Transgender Male", 'ES Data Entry'!J5= 4, "Transgender Female",'ES Data Entry'!J5= 5, "Non-binary", 'ES Data Entry'!J5= 6, "Other", 'ES Data Entry'!J5= 7, "Unknown")</f>
        <v>#N/A</v>
      </c>
      <c r="L7" s="228">
        <f>'ES Data Entry'!K5</f>
        <v>0</v>
      </c>
      <c r="M7" s="228" t="str" cm="1">
        <f t="array" ref="M7">IF(MAX(IF(F:F=F7, L:L))=L7, "Yes", "No")</f>
        <v>Yes</v>
      </c>
      <c r="N7" s="229" t="e">
        <f>AVERAGE('ES Data Entry'!N5,'ES Data Entry'!M5)</f>
        <v>#DIV/0!</v>
      </c>
      <c r="O7" s="229" t="e">
        <f t="shared" si="0"/>
        <v>#DIV/0!</v>
      </c>
      <c r="P7" s="229" t="e">
        <f>AVERAGE('ES Data Entry'!O5:R5)</f>
        <v>#DIV/0!</v>
      </c>
      <c r="Q7" s="229" t="e">
        <f t="shared" si="1"/>
        <v>#DIV/0!</v>
      </c>
      <c r="R7" s="229" t="e">
        <f>AVERAGE('ES Data Entry'!S5:V5)</f>
        <v>#DIV/0!</v>
      </c>
      <c r="S7" s="229" t="e">
        <f t="shared" si="2"/>
        <v>#DIV/0!</v>
      </c>
      <c r="T7" s="229" t="e">
        <f>AVERAGE('ES Data Entry'!W5:Y5)</f>
        <v>#DIV/0!</v>
      </c>
      <c r="U7" s="230" t="e">
        <f t="shared" si="3"/>
        <v>#DIV/0!</v>
      </c>
      <c r="V7" s="231" t="e">
        <f t="shared" si="4"/>
        <v>#DIV/0!</v>
      </c>
      <c r="W7" s="232" t="e">
        <f t="shared" si="5"/>
        <v>#DIV/0!</v>
      </c>
      <c r="X7" s="18"/>
      <c r="Y7" s="30"/>
      <c r="Z7" s="123"/>
      <c r="AA7" s="123"/>
      <c r="AB7" s="123"/>
      <c r="AC7" s="39"/>
      <c r="AD7" s="23"/>
      <c r="AE7" s="121" t="s">
        <v>43</v>
      </c>
      <c r="AF7" s="163" t="e">
        <f>COUNTIFS(O:O, "Moderate Emotional Engagement", M:M, "Yes",F:F, "&gt;0")/COUNTIFS(F:F, "&gt;0", M:M, "Yes")</f>
        <v>#DIV/0!</v>
      </c>
      <c r="AG7" s="164" t="e">
        <f>COUNTIFS(Q:Q, "Moderate Social Engagement", M:M, "Yes",F:F, "&gt;0")/COUNTIFS(F:F, "&gt;0", M:M, "Yes")</f>
        <v>#DIV/0!</v>
      </c>
      <c r="AH7" s="165" t="e">
        <f>COUNTIFS(S:S, "Moderate Behavioral Engagement", M:M, "Yes",F:F, "&gt;0")/COUNTIFS(F:F, "&gt;0", M:M, "Yes")</f>
        <v>#DIV/0!</v>
      </c>
      <c r="AI7" s="164" t="e">
        <f>COUNTIFS(U:U, "Moderate Cognitive Engagement", M:M, "Yes",F:F, "&gt;0")/COUNTIFS(F:F, "&gt;0", M:M, "Yes")</f>
        <v>#DIV/0!</v>
      </c>
      <c r="AJ7" s="36"/>
      <c r="AK7" s="26"/>
      <c r="AL7" s="39"/>
      <c r="AM7" s="39"/>
      <c r="AN7" s="50"/>
      <c r="AO7" s="50"/>
      <c r="AP7" s="50"/>
      <c r="AQ7" s="50"/>
      <c r="AR7" s="50"/>
      <c r="AS7" s="117"/>
      <c r="AT7" s="117"/>
      <c r="AU7" s="25"/>
      <c r="AV7" s="25"/>
      <c r="AW7" s="25"/>
      <c r="AX7" s="25"/>
      <c r="AY7" s="25"/>
      <c r="AZ7" s="25"/>
      <c r="BA7" s="25"/>
      <c r="BB7" s="25"/>
      <c r="BC7" s="25"/>
      <c r="BD7" s="25"/>
      <c r="BE7" s="25"/>
      <c r="BF7" s="25"/>
      <c r="BG7" s="24"/>
      <c r="BH7" s="24"/>
      <c r="BI7" s="24"/>
      <c r="BJ7" s="24"/>
      <c r="BK7" s="51"/>
    </row>
    <row r="8" spans="1:63" ht="62.1" customHeight="1">
      <c r="A8" s="226">
        <f>'ES Data Entry'!A6</f>
        <v>0</v>
      </c>
      <c r="B8" s="226">
        <f>'ES Data Entry'!B6</f>
        <v>0</v>
      </c>
      <c r="C8" s="6">
        <f>'ES Data Entry'!C6</f>
        <v>0</v>
      </c>
      <c r="D8" s="226">
        <f>'ES Data Entry'!D6</f>
        <v>0</v>
      </c>
      <c r="E8" s="226">
        <f>'ES Data Entry'!E6</f>
        <v>0</v>
      </c>
      <c r="F8" s="226">
        <f>'ES Data Entry'!F6</f>
        <v>0</v>
      </c>
      <c r="G8" s="226" t="str" cm="1">
        <f t="array" ref="G8">_xlfn.IFS('ES Data Entry'!G6=0, "Kindergarten", 'ES Data Entry'!G6=1, "1st Grade", 'ES Data Entry'!G6=2, "2nd Grade", 'ES Data Entry'!G6=3, "3rd Grade", 'ES Data Entry'!G6=4, "4th Grade", 'ES Data Entry'!G6=5, "5th Grade")</f>
        <v>Kindergarten</v>
      </c>
      <c r="H8" s="253">
        <f>'ES Data Entry'!L6</f>
        <v>0</v>
      </c>
      <c r="I8" s="227" t="e" cm="1">
        <f t="array" ref="I8">_xlfn.IFS('ES Data Entry'!H6= 1, "American Indian/Alaskan Native", 'ES Data Entry'!H6= 2, "Asian", 'ES Data Entry'!H6= 3, "Native Hawaiian/Pacific Islander", 'ES Data Entry'!H6= 4, "Black/African American",'ES Data Entry'!H6= 5,  "White", 'ES Data Entry'!H6= 6, "Other", 'ES Data Entry'!H6= 7, "Two races or more", 'ES Data Entry'!H6= 8, "Unknown")</f>
        <v>#N/A</v>
      </c>
      <c r="J8" s="226">
        <f>'ES Data Entry'!I6</f>
        <v>0</v>
      </c>
      <c r="K8" s="226" t="e" cm="1">
        <f t="array" ref="K8">_xlfn.IFS('ES Data Entry'!J6= 1, "Male", 'ES Data Entry'!J6= 2, "Female", 'ES Data Entry'!J6= 3, "Transgender Male", 'ES Data Entry'!J6= 4, "Transgender Female",'ES Data Entry'!J6= 5, "Non-binary", 'ES Data Entry'!J6= 6, "Other", 'ES Data Entry'!J6= 7, "Unknown")</f>
        <v>#N/A</v>
      </c>
      <c r="L8" s="228">
        <f>'ES Data Entry'!K6</f>
        <v>0</v>
      </c>
      <c r="M8" s="228" t="str" cm="1">
        <f t="array" ref="M8">IF(MAX(IF(F:F=F8, L:L))=L8, "Yes", "No")</f>
        <v>Yes</v>
      </c>
      <c r="N8" s="229" t="e">
        <f>AVERAGE('ES Data Entry'!N6,'ES Data Entry'!M6)</f>
        <v>#DIV/0!</v>
      </c>
      <c r="O8" s="229" t="e">
        <f t="shared" si="0"/>
        <v>#DIV/0!</v>
      </c>
      <c r="P8" s="229" t="e">
        <f>AVERAGE('ES Data Entry'!M6:Y6)</f>
        <v>#DIV/0!</v>
      </c>
      <c r="Q8" s="229" t="e">
        <f t="shared" si="1"/>
        <v>#DIV/0!</v>
      </c>
      <c r="R8" s="229" t="e">
        <f>AVERAGE('ES Data Entry'!S6:V6)</f>
        <v>#DIV/0!</v>
      </c>
      <c r="S8" s="229" t="e">
        <f t="shared" si="2"/>
        <v>#DIV/0!</v>
      </c>
      <c r="T8" s="229" t="e">
        <f>AVERAGE('ES Data Entry'!W6:Y6)</f>
        <v>#DIV/0!</v>
      </c>
      <c r="U8" s="230" t="e">
        <f t="shared" si="3"/>
        <v>#DIV/0!</v>
      </c>
      <c r="V8" s="231" t="e">
        <f t="shared" si="4"/>
        <v>#DIV/0!</v>
      </c>
      <c r="W8" s="232" t="e">
        <f t="shared" si="5"/>
        <v>#DIV/0!</v>
      </c>
      <c r="Z8" s="371" t="s">
        <v>51</v>
      </c>
      <c r="AA8" s="372"/>
      <c r="AB8" s="372"/>
      <c r="AC8" s="373"/>
      <c r="AE8" s="122" t="s">
        <v>44</v>
      </c>
      <c r="AF8" s="274" t="e">
        <f>COUNTIFS(O:O, "Higher Emotional Engagement", M:M, "Yes",F:F, "&gt;0")/COUNTIFS(F:F, "&gt;0", M:M, "Yes")</f>
        <v>#DIV/0!</v>
      </c>
      <c r="AG8" s="275" t="e">
        <f>COUNTIFS(Q:Q, "Higher Social Engagement", M:M, "Yes",F:F, "&gt;0")/COUNTIFS(F:F, "&gt;0", M:M, "Yes")</f>
        <v>#DIV/0!</v>
      </c>
      <c r="AH8" s="276" t="e">
        <f>COUNTIFS(S:S, "Higher Behavioral Engagement", M:M, "Yes",F:F, "&gt;0")/COUNTIFS(F:F, "&gt;0", M:M, "Yes")</f>
        <v>#DIV/0!</v>
      </c>
      <c r="AI8" s="275" t="e">
        <f>COUNTIFS(U:U, "Higher Cognitive Engagement", M:M, "Yes",F:F, "&gt;0")/COUNTIFS(F:F, "&gt;0", M:M, "Yes")</f>
        <v>#DIV/0!</v>
      </c>
      <c r="AJ8" s="36"/>
      <c r="AK8" s="26"/>
      <c r="AL8" s="39"/>
      <c r="AM8" s="39"/>
      <c r="AN8" s="39"/>
      <c r="AO8" s="39"/>
      <c r="AP8" s="39"/>
      <c r="AQ8" s="39"/>
      <c r="AR8" s="39"/>
      <c r="AS8" s="46"/>
      <c r="BB8" s="23"/>
      <c r="BC8" s="23"/>
      <c r="BD8" s="23"/>
      <c r="BE8" s="23"/>
      <c r="BF8" s="23"/>
      <c r="BG8" s="237"/>
      <c r="BH8" s="237"/>
      <c r="BI8" s="237"/>
      <c r="BJ8" s="237"/>
      <c r="BK8" s="48"/>
    </row>
    <row r="9" spans="1:63" ht="62.1" customHeight="1">
      <c r="A9" s="226">
        <f>'ES Data Entry'!A7</f>
        <v>0</v>
      </c>
      <c r="B9" s="226">
        <f>'ES Data Entry'!B7</f>
        <v>0</v>
      </c>
      <c r="C9" s="6">
        <f>'ES Data Entry'!C7</f>
        <v>0</v>
      </c>
      <c r="D9" s="226">
        <f>'ES Data Entry'!D7</f>
        <v>0</v>
      </c>
      <c r="E9" s="226">
        <f>'ES Data Entry'!E7</f>
        <v>0</v>
      </c>
      <c r="F9" s="226">
        <f>'ES Data Entry'!F7</f>
        <v>0</v>
      </c>
      <c r="G9" s="226" t="str" cm="1">
        <f t="array" ref="G9">_xlfn.IFS('ES Data Entry'!G7=0, "Kindergarten", 'ES Data Entry'!G7=1, "1st Grade", 'ES Data Entry'!G7=2, "2nd Grade", 'ES Data Entry'!G7=3, "3rd Grade", 'ES Data Entry'!G7=4, "4th Grade", 'ES Data Entry'!G7=5, "5th Grade")</f>
        <v>Kindergarten</v>
      </c>
      <c r="H9" s="253">
        <f>'ES Data Entry'!L7</f>
        <v>0</v>
      </c>
      <c r="I9" s="227" t="e" cm="1">
        <f t="array" ref="I9">_xlfn.IFS('ES Data Entry'!H7= 1, "American Indian/Alaskan Native", 'ES Data Entry'!H7= 2, "Asian", 'ES Data Entry'!H7= 3, "Native Hawaiian/Pacific Islander", 'ES Data Entry'!H7= 4, "Black/African American",'ES Data Entry'!H7= 5,  "White", 'ES Data Entry'!H7= 6, "Other", 'ES Data Entry'!H7= 7, "Two races or more", 'ES Data Entry'!H7= 8, "Unknown")</f>
        <v>#N/A</v>
      </c>
      <c r="J9" s="226">
        <f>'ES Data Entry'!I7</f>
        <v>0</v>
      </c>
      <c r="K9" s="226" t="e" cm="1">
        <f t="array" ref="K9">_xlfn.IFS('ES Data Entry'!J7= 1, "Male", 'ES Data Entry'!J7= 2, "Female", 'ES Data Entry'!J7= 3, "Transgender Male", 'ES Data Entry'!J7= 4, "Transgender Female",'ES Data Entry'!J7= 5, "Non-binary", 'ES Data Entry'!J7= 6, "Other", 'ES Data Entry'!J7= 7, "Unknown")</f>
        <v>#N/A</v>
      </c>
      <c r="L9" s="228">
        <f>'ES Data Entry'!K7</f>
        <v>0</v>
      </c>
      <c r="M9" s="228" t="str" cm="1">
        <f t="array" ref="M9">IF(MAX(IF(F:F=F9, L:L))=L9, "Yes", "No")</f>
        <v>Yes</v>
      </c>
      <c r="N9" s="229" t="e">
        <f>AVERAGE('ES Data Entry'!N7,'ES Data Entry'!M7)</f>
        <v>#DIV/0!</v>
      </c>
      <c r="O9" s="229" t="e">
        <f t="shared" si="0"/>
        <v>#DIV/0!</v>
      </c>
      <c r="P9" s="229" t="e">
        <f>AVERAGE('ES Data Entry'!O7:R7)</f>
        <v>#DIV/0!</v>
      </c>
      <c r="Q9" s="229" t="e">
        <f t="shared" si="1"/>
        <v>#DIV/0!</v>
      </c>
      <c r="R9" s="229" t="e">
        <f>AVERAGE('ES Data Entry'!S7:V7)</f>
        <v>#DIV/0!</v>
      </c>
      <c r="S9" s="229" t="e">
        <f t="shared" si="2"/>
        <v>#DIV/0!</v>
      </c>
      <c r="T9" s="229" t="e">
        <f>AVERAGE('ES Data Entry'!W7:Y7)</f>
        <v>#DIV/0!</v>
      </c>
      <c r="U9" s="230" t="e">
        <f t="shared" si="3"/>
        <v>#DIV/0!</v>
      </c>
      <c r="V9" s="231" t="e">
        <f t="shared" si="4"/>
        <v>#DIV/0!</v>
      </c>
      <c r="W9" s="232" t="e">
        <f t="shared" si="5"/>
        <v>#DIV/0!</v>
      </c>
      <c r="Z9" s="58" t="s">
        <v>52</v>
      </c>
      <c r="AA9" s="62" t="s">
        <v>42</v>
      </c>
      <c r="AB9" s="93" t="s">
        <v>43</v>
      </c>
      <c r="AC9" s="93" t="s">
        <v>44</v>
      </c>
      <c r="AE9" s="39"/>
      <c r="AF9" s="123"/>
      <c r="AG9" s="124"/>
      <c r="AH9" s="123"/>
      <c r="AI9" s="123"/>
      <c r="AJ9" s="40"/>
      <c r="AK9" s="40"/>
      <c r="AL9" s="39"/>
      <c r="AM9" s="39"/>
      <c r="AN9" s="39"/>
      <c r="AO9" s="39"/>
      <c r="AP9" s="39"/>
      <c r="AQ9" s="39"/>
      <c r="AR9" s="39"/>
      <c r="AS9" s="46"/>
      <c r="AT9" s="31"/>
      <c r="BB9" s="23"/>
      <c r="BC9" s="23"/>
      <c r="BD9" s="23"/>
      <c r="BE9" s="23"/>
      <c r="BF9" s="23"/>
      <c r="BG9" s="25"/>
      <c r="BH9" s="25"/>
      <c r="BI9" s="25"/>
      <c r="BJ9" s="25"/>
      <c r="BK9" s="48"/>
    </row>
    <row r="10" spans="1:63" ht="62.1" customHeight="1">
      <c r="A10" s="226">
        <f>'ES Data Entry'!A8</f>
        <v>0</v>
      </c>
      <c r="B10" s="226">
        <f>'ES Data Entry'!B8</f>
        <v>0</v>
      </c>
      <c r="C10" s="6">
        <f>'ES Data Entry'!C8</f>
        <v>0</v>
      </c>
      <c r="D10" s="226">
        <f>'ES Data Entry'!D8</f>
        <v>0</v>
      </c>
      <c r="E10" s="226">
        <f>'ES Data Entry'!E8</f>
        <v>0</v>
      </c>
      <c r="F10" s="226">
        <f>'ES Data Entry'!F8</f>
        <v>0</v>
      </c>
      <c r="G10" s="226" t="str" cm="1">
        <f t="array" ref="G10">_xlfn.IFS('ES Data Entry'!G8=0, "Kindergarten", 'ES Data Entry'!G8=1, "1st Grade", 'ES Data Entry'!G8=2, "2nd Grade", 'ES Data Entry'!G8=3, "3rd Grade", 'ES Data Entry'!G8=4, "4th Grade", 'ES Data Entry'!G8=5, "5th Grade")</f>
        <v>Kindergarten</v>
      </c>
      <c r="H10" s="253">
        <f>'ES Data Entry'!L8</f>
        <v>0</v>
      </c>
      <c r="I10" s="227" t="e" cm="1">
        <f t="array" ref="I10">_xlfn.IFS('ES Data Entry'!H8= 1, "American Indian/Alaskan Native", 'ES Data Entry'!H8= 2, "Asian", 'ES Data Entry'!H8= 3, "Native Hawaiian/Pacific Islander", 'ES Data Entry'!H8= 4, "Black/African American",'ES Data Entry'!H8= 5,  "White", 'ES Data Entry'!H8= 6, "Other", 'ES Data Entry'!H8= 7, "Two races or more", 'ES Data Entry'!H8= 8, "Unknown")</f>
        <v>#N/A</v>
      </c>
      <c r="J10" s="226">
        <f>'ES Data Entry'!I8</f>
        <v>0</v>
      </c>
      <c r="K10" s="226" t="e" cm="1">
        <f t="array" ref="K10">_xlfn.IFS('ES Data Entry'!J8= 1, "Male", 'ES Data Entry'!J8= 2, "Female", 'ES Data Entry'!J8= 3, "Transgender Male", 'ES Data Entry'!J8= 4, "Transgender Female",'ES Data Entry'!J8= 5, "Non-binary", 'ES Data Entry'!J8= 6, "Other", 'ES Data Entry'!J8= 7, "Unknown")</f>
        <v>#N/A</v>
      </c>
      <c r="L10" s="228">
        <f>'ES Data Entry'!K8</f>
        <v>0</v>
      </c>
      <c r="M10" s="228" t="str" cm="1">
        <f t="array" ref="M10">IF(MAX(IF(F:F=F10, L:L))=L10, "Yes", "No")</f>
        <v>Yes</v>
      </c>
      <c r="N10" s="229" t="e">
        <f>AVERAGE('ES Data Entry'!N8,'ES Data Entry'!M8)</f>
        <v>#DIV/0!</v>
      </c>
      <c r="O10" s="229" t="e">
        <f t="shared" si="0"/>
        <v>#DIV/0!</v>
      </c>
      <c r="P10" s="229" t="e">
        <f>AVERAGE('ES Data Entry'!O8:R8)</f>
        <v>#DIV/0!</v>
      </c>
      <c r="Q10" s="229" t="e">
        <f t="shared" si="1"/>
        <v>#DIV/0!</v>
      </c>
      <c r="R10" s="229" t="e">
        <f>AVERAGE('ES Data Entry'!S8:V8)</f>
        <v>#DIV/0!</v>
      </c>
      <c r="S10" s="229" t="e">
        <f t="shared" si="2"/>
        <v>#DIV/0!</v>
      </c>
      <c r="T10" s="229" t="e">
        <f>AVERAGE('ES Data Entry'!W8:Y8)</f>
        <v>#DIV/0!</v>
      </c>
      <c r="U10" s="230" t="e">
        <f t="shared" si="3"/>
        <v>#DIV/0!</v>
      </c>
      <c r="V10" s="231" t="e">
        <f t="shared" si="4"/>
        <v>#DIV/0!</v>
      </c>
      <c r="W10" s="232" t="e">
        <f t="shared" si="5"/>
        <v>#DIV/0!</v>
      </c>
      <c r="Z10" s="43" t="s">
        <v>101</v>
      </c>
      <c r="AA10" s="149" t="e">
        <f>COUNTIFS(W:W,"Lower Engagement",I:I, "American Indian/Alaskan Native", M:M, "Yes", F:F, "&gt;0")/COUNTIFS(I:I, "American Indian/Alaskan Native", M:M, "Yes", F:F, "&gt;0")</f>
        <v>#DIV/0!</v>
      </c>
      <c r="AB10" s="149" t="e">
        <f>COUNTIFS(W:W,"Moderate Engagement",I:I,"American Indian/Alaskan Native", M:M, "Yes", F:F, "&gt;0")/COUNTIFS(I:I,"American Indian/Alaskan Native", M:M, "Yes", F:F, "&gt;0")</f>
        <v>#DIV/0!</v>
      </c>
      <c r="AC10" s="149" t="e">
        <f>COUNTIFS(W:W,"Higher Engagement",I:I, "American Indian/Alaskan Native", M:M, "Yes", F:F, "&gt;0")/COUNTIFS(I:I, "American Indian/Alaskan Native", M:M, "Yes", F:F, "&gt;0")</f>
        <v>#DIV/0!</v>
      </c>
      <c r="AD10" s="26"/>
      <c r="BJ10" s="24"/>
      <c r="BK10" s="34"/>
    </row>
    <row r="11" spans="1:63" ht="62.1" customHeight="1">
      <c r="A11" s="226">
        <f>'ES Data Entry'!A9</f>
        <v>0</v>
      </c>
      <c r="B11" s="226">
        <f>'ES Data Entry'!B9</f>
        <v>0</v>
      </c>
      <c r="C11" s="6">
        <f>'ES Data Entry'!C9</f>
        <v>0</v>
      </c>
      <c r="D11" s="226">
        <f>'ES Data Entry'!D9</f>
        <v>0</v>
      </c>
      <c r="E11" s="226">
        <f>'ES Data Entry'!E9</f>
        <v>0</v>
      </c>
      <c r="F11" s="226">
        <f>'ES Data Entry'!F9</f>
        <v>0</v>
      </c>
      <c r="G11" s="226" t="str" cm="1">
        <f t="array" ref="G11">_xlfn.IFS('ES Data Entry'!G9=0, "Kindergarten", 'ES Data Entry'!G9=1, "1st Grade", 'ES Data Entry'!G9=2, "2nd Grade", 'ES Data Entry'!G9=3, "3rd Grade", 'ES Data Entry'!G9=4, "4th Grade", 'ES Data Entry'!G9=5, "5th Grade")</f>
        <v>Kindergarten</v>
      </c>
      <c r="H11" s="253">
        <f>'ES Data Entry'!L9</f>
        <v>0</v>
      </c>
      <c r="I11" s="227" t="e" cm="1">
        <f t="array" ref="I11">_xlfn.IFS('ES Data Entry'!H9= 1, "American Indian/Alaskan Native", 'ES Data Entry'!H9= 2, "Asian", 'ES Data Entry'!H9= 3, "Native Hawaiian/Pacific Islander", 'ES Data Entry'!H9= 4, "Black/African American",'ES Data Entry'!H9= 5,  "White", 'ES Data Entry'!H9= 6, "Other", 'ES Data Entry'!H9= 7, "Two races or more", 'ES Data Entry'!H9= 8, "Unknown")</f>
        <v>#N/A</v>
      </c>
      <c r="J11" s="226">
        <f>'ES Data Entry'!I9</f>
        <v>0</v>
      </c>
      <c r="K11" s="226" t="e" cm="1">
        <f t="array" ref="K11">_xlfn.IFS('ES Data Entry'!J9= 1, "Male", 'ES Data Entry'!J9= 2, "Female", 'ES Data Entry'!J9= 3, "Transgender Male", 'ES Data Entry'!J9= 4, "Transgender Female",'ES Data Entry'!J9= 5, "Non-binary", 'ES Data Entry'!J9= 6, "Other", 'ES Data Entry'!J9= 7, "Unknown")</f>
        <v>#N/A</v>
      </c>
      <c r="L11" s="228">
        <f>'ES Data Entry'!K9</f>
        <v>0</v>
      </c>
      <c r="M11" s="228" t="str" cm="1">
        <f t="array" ref="M11">IF(MAX(IF(F:F=F11, L:L))=L11, "Yes", "No")</f>
        <v>Yes</v>
      </c>
      <c r="N11" s="229" t="e">
        <f>AVERAGE('ES Data Entry'!N9,'ES Data Entry'!M9)</f>
        <v>#DIV/0!</v>
      </c>
      <c r="O11" s="229" t="e">
        <f t="shared" si="0"/>
        <v>#DIV/0!</v>
      </c>
      <c r="P11" s="229" t="e">
        <f>AVERAGE('ES Data Entry'!O9:R9)</f>
        <v>#DIV/0!</v>
      </c>
      <c r="Q11" s="229" t="e">
        <f t="shared" si="1"/>
        <v>#DIV/0!</v>
      </c>
      <c r="R11" s="229" t="e">
        <f>AVERAGE('ES Data Entry'!S9:V9)</f>
        <v>#DIV/0!</v>
      </c>
      <c r="S11" s="229" t="e">
        <f t="shared" si="2"/>
        <v>#DIV/0!</v>
      </c>
      <c r="T11" s="229" t="e">
        <f>AVERAGE('ES Data Entry'!W9:Y9)</f>
        <v>#DIV/0!</v>
      </c>
      <c r="U11" s="230" t="e">
        <f t="shared" si="3"/>
        <v>#DIV/0!</v>
      </c>
      <c r="V11" s="231" t="e">
        <f t="shared" si="4"/>
        <v>#DIV/0!</v>
      </c>
      <c r="W11" s="232" t="e">
        <f t="shared" si="5"/>
        <v>#DIV/0!</v>
      </c>
      <c r="Z11" s="43" t="s">
        <v>23</v>
      </c>
      <c r="AA11" s="150" t="e">
        <f>COUNTIFS(W:W,"Lower Engagement",I:I, "Asian", M:M, "Yes", F:F, "&gt;0")/COUNTIFS(I:I, "Asian", M:M, "Yes", F:F, "&gt;0")</f>
        <v>#DIV/0!</v>
      </c>
      <c r="AB11" s="150" t="e">
        <f>COUNTIFS(W:W,"Moderate Engagement",I:I, "Asian", M:M, "Yes", F:F, "&gt;0")/COUNTIFS(I:I, "Asian", M:M, "Yes", F:F, "&gt;0")</f>
        <v>#DIV/0!</v>
      </c>
      <c r="AC11" s="150" t="e">
        <f>COUNTIFS(W:W,"Higher Engagement",I:I, "Asian", M:M, "Yes", F:F, "&gt;0")/COUNTIFS(I:I, "Asian", M:M, "Yes", F:F, "&gt;0")</f>
        <v>#DIV/0!</v>
      </c>
      <c r="AD11" s="39"/>
      <c r="AE11" s="371" t="s">
        <v>53</v>
      </c>
      <c r="AF11" s="372"/>
      <c r="AG11" s="372"/>
      <c r="AH11" s="372"/>
      <c r="AI11" s="372"/>
      <c r="AJ11" s="394"/>
      <c r="AK11" s="372"/>
      <c r="AL11" s="372"/>
      <c r="AM11" s="372"/>
      <c r="AN11" s="372"/>
      <c r="AO11" s="394"/>
      <c r="AP11" s="372"/>
      <c r="AQ11" s="372"/>
      <c r="AR11" s="372"/>
      <c r="AS11" s="373"/>
      <c r="AT11" s="35"/>
      <c r="AU11" s="24"/>
      <c r="AV11" s="24"/>
      <c r="AW11" s="24"/>
      <c r="AX11" s="24"/>
      <c r="AY11" s="24"/>
      <c r="AZ11" s="109" t="s">
        <v>54</v>
      </c>
      <c r="BA11" s="110"/>
      <c r="BB11" s="24"/>
      <c r="BC11" s="24"/>
      <c r="BD11" s="24"/>
      <c r="BE11" s="24"/>
      <c r="BF11" s="24"/>
      <c r="BG11" s="24"/>
      <c r="BH11" s="24"/>
      <c r="BI11" s="88"/>
      <c r="BJ11" s="236"/>
    </row>
    <row r="12" spans="1:63" ht="62.1" customHeight="1">
      <c r="A12" s="226">
        <f>'ES Data Entry'!A10</f>
        <v>0</v>
      </c>
      <c r="B12" s="226">
        <f>'ES Data Entry'!B10</f>
        <v>0</v>
      </c>
      <c r="C12" s="6">
        <f>'ES Data Entry'!C10</f>
        <v>0</v>
      </c>
      <c r="D12" s="226">
        <f>'ES Data Entry'!D10</f>
        <v>0</v>
      </c>
      <c r="E12" s="226">
        <f>'ES Data Entry'!E10</f>
        <v>0</v>
      </c>
      <c r="F12" s="226">
        <f>'ES Data Entry'!F10</f>
        <v>0</v>
      </c>
      <c r="G12" s="226" t="str" cm="1">
        <f t="array" ref="G12">_xlfn.IFS('ES Data Entry'!G10=0, "Kindergarten", 'ES Data Entry'!G10=1, "1st Grade", 'ES Data Entry'!G10=2, "2nd Grade", 'ES Data Entry'!G10=3, "3rd Grade", 'ES Data Entry'!G10=4, "4th Grade", 'ES Data Entry'!G10=5, "5th Grade")</f>
        <v>Kindergarten</v>
      </c>
      <c r="H12" s="253">
        <f>'ES Data Entry'!L10</f>
        <v>0</v>
      </c>
      <c r="I12" s="227" t="e" cm="1">
        <f t="array" ref="I12">_xlfn.IFS('ES Data Entry'!H10= 1, "American Indian/Alaskan Native", 'ES Data Entry'!H10= 2, "Asian", 'ES Data Entry'!H10= 3, "Native Hawaiian/Pacific Islander", 'ES Data Entry'!H10= 4, "Black/African American",'ES Data Entry'!H10= 5,  "White", 'ES Data Entry'!H10= 6, "Other", 'ES Data Entry'!H10= 7, "Two races or more", 'ES Data Entry'!H10= 8, "Unknown")</f>
        <v>#N/A</v>
      </c>
      <c r="J12" s="226">
        <f>'ES Data Entry'!I10</f>
        <v>0</v>
      </c>
      <c r="K12" s="226" t="e" cm="1">
        <f t="array" ref="K12">_xlfn.IFS('ES Data Entry'!J10= 1, "Male", 'ES Data Entry'!J10= 2, "Female", 'ES Data Entry'!J10= 3, "Transgender Male", 'ES Data Entry'!J10= 4, "Transgender Female",'ES Data Entry'!J10= 5, "Non-binary", 'ES Data Entry'!J10= 6, "Other", 'ES Data Entry'!J10= 7, "Unknown")</f>
        <v>#N/A</v>
      </c>
      <c r="L12" s="228">
        <f>'ES Data Entry'!K10</f>
        <v>0</v>
      </c>
      <c r="M12" s="228" t="str" cm="1">
        <f t="array" ref="M12">IF(MAX(IF(F:F=F12, L:L))=L12, "Yes", "No")</f>
        <v>Yes</v>
      </c>
      <c r="N12" s="229" t="e">
        <f>AVERAGE('ES Data Entry'!N10,'ES Data Entry'!M10)</f>
        <v>#DIV/0!</v>
      </c>
      <c r="O12" s="229" t="e">
        <f t="shared" si="0"/>
        <v>#DIV/0!</v>
      </c>
      <c r="P12" s="229" t="e">
        <f>AVERAGE('ES Data Entry'!O10:R10)</f>
        <v>#DIV/0!</v>
      </c>
      <c r="Q12" s="229" t="e">
        <f t="shared" si="1"/>
        <v>#DIV/0!</v>
      </c>
      <c r="R12" s="229" t="e">
        <f>AVERAGE('ES Data Entry'!S10:V10)</f>
        <v>#DIV/0!</v>
      </c>
      <c r="S12" s="229" t="e">
        <f t="shared" si="2"/>
        <v>#DIV/0!</v>
      </c>
      <c r="T12" s="229" t="e">
        <f>AVERAGE('ES Data Entry'!W10:Y10)</f>
        <v>#DIV/0!</v>
      </c>
      <c r="U12" s="230" t="e">
        <f t="shared" si="3"/>
        <v>#DIV/0!</v>
      </c>
      <c r="V12" s="231" t="e">
        <f t="shared" si="4"/>
        <v>#DIV/0!</v>
      </c>
      <c r="W12" s="232" t="e">
        <f t="shared" si="5"/>
        <v>#DIV/0!</v>
      </c>
      <c r="Z12" s="43" t="s">
        <v>17</v>
      </c>
      <c r="AA12" s="150" t="e">
        <f>COUNTIFS(W:W,"Lower Engagement",I:I, "Black/African American", M:M, "Yes", F:F, "&gt;0")/COUNTIFS(I:I, "Black/African American", M:M, "Yes", F:F, "&gt;0")</f>
        <v>#DIV/0!</v>
      </c>
      <c r="AB12" s="150" t="e">
        <f>COUNTIFS(W:W,"Moderate Engagement",I:I,"Black/African American", M:M, "Yes", F:F, "&gt;0")/COUNTIFS(I:I,"Black/African American", M:M, "Yes", F:F, "&gt;0")</f>
        <v>#DIV/0!</v>
      </c>
      <c r="AC12" s="150" t="e">
        <f>COUNTIFS(W:W,"Higher Engagement",I:I, "Black/African American", M:M, "Yes", F:F, "&gt;0")/COUNTIFS(I:I, "Black/African American", M:M, "Yes", F:F, "&gt;0")</f>
        <v>#DIV/0!</v>
      </c>
      <c r="AD12" s="26"/>
      <c r="AE12" s="58"/>
      <c r="AF12" s="379" t="s">
        <v>42</v>
      </c>
      <c r="AG12" s="380"/>
      <c r="AH12" s="380"/>
      <c r="AI12" s="380"/>
      <c r="AJ12" s="62"/>
      <c r="AK12" s="380" t="s">
        <v>55</v>
      </c>
      <c r="AL12" s="380"/>
      <c r="AM12" s="380"/>
      <c r="AN12" s="380"/>
      <c r="AO12" s="62"/>
      <c r="AP12" s="380" t="s">
        <v>44</v>
      </c>
      <c r="AQ12" s="380"/>
      <c r="AR12" s="380"/>
      <c r="AS12" s="390"/>
      <c r="AT12" s="44"/>
      <c r="AU12" s="100" t="s">
        <v>56</v>
      </c>
      <c r="AV12" s="101"/>
      <c r="AW12" s="102"/>
      <c r="AX12" s="101" t="s">
        <v>57</v>
      </c>
      <c r="AY12" s="101"/>
      <c r="AZ12" s="102"/>
      <c r="BA12" s="100" t="s">
        <v>58</v>
      </c>
      <c r="BB12" s="101"/>
      <c r="BC12" s="102"/>
      <c r="BD12" s="100" t="s">
        <v>59</v>
      </c>
      <c r="BE12" s="101"/>
      <c r="BF12" s="102"/>
      <c r="BG12" s="237"/>
      <c r="BH12" s="238"/>
      <c r="BI12" s="239" t="s">
        <v>60</v>
      </c>
      <c r="BJ12" s="79"/>
    </row>
    <row r="13" spans="1:63" ht="62.1" customHeight="1">
      <c r="A13" s="226">
        <f>'ES Data Entry'!A11</f>
        <v>0</v>
      </c>
      <c r="B13" s="226">
        <f>'ES Data Entry'!B11</f>
        <v>0</v>
      </c>
      <c r="C13" s="6">
        <f>'ES Data Entry'!C11</f>
        <v>0</v>
      </c>
      <c r="D13" s="226">
        <f>'ES Data Entry'!D11</f>
        <v>0</v>
      </c>
      <c r="E13" s="226">
        <f>'ES Data Entry'!E11</f>
        <v>0</v>
      </c>
      <c r="F13" s="226">
        <f>'ES Data Entry'!F11</f>
        <v>0</v>
      </c>
      <c r="G13" s="226" t="str" cm="1">
        <f t="array" ref="G13">_xlfn.IFS('ES Data Entry'!G11=0, "Kindergarten", 'ES Data Entry'!G11=1, "1st Grade", 'ES Data Entry'!G11=2, "2nd Grade", 'ES Data Entry'!G11=3, "3rd Grade", 'ES Data Entry'!G11=4, "4th Grade", 'ES Data Entry'!G11=5, "5th Grade")</f>
        <v>Kindergarten</v>
      </c>
      <c r="H13" s="253">
        <f>'ES Data Entry'!L11</f>
        <v>0</v>
      </c>
      <c r="I13" s="227" t="e" cm="1">
        <f t="array" ref="I13">_xlfn.IFS('ES Data Entry'!H11= 1, "American Indian/Alaskan Native", 'ES Data Entry'!H11= 2, "Asian", 'ES Data Entry'!H11= 3, "Native Hawaiian/Pacific Islander", 'ES Data Entry'!H11= 4, "Black/African American",'ES Data Entry'!H11= 5,  "White", 'ES Data Entry'!H11= 6, "Other", 'ES Data Entry'!H11= 7, "Two races or more", 'ES Data Entry'!H11= 8, "Unknown")</f>
        <v>#N/A</v>
      </c>
      <c r="J13" s="226">
        <f>'ES Data Entry'!I11</f>
        <v>0</v>
      </c>
      <c r="K13" s="226" t="e" cm="1">
        <f t="array" ref="K13">_xlfn.IFS('ES Data Entry'!J11= 1, "Male", 'ES Data Entry'!J11= 2, "Female", 'ES Data Entry'!J11= 3, "Transgender Male", 'ES Data Entry'!J11= 4, "Transgender Female",'ES Data Entry'!J11= 5, "Non-binary", 'ES Data Entry'!J11= 6, "Other", 'ES Data Entry'!J11= 7, "Unknown")</f>
        <v>#N/A</v>
      </c>
      <c r="L13" s="228">
        <f>'ES Data Entry'!K11</f>
        <v>0</v>
      </c>
      <c r="M13" s="228" t="str" cm="1">
        <f t="array" ref="M13">IF(MAX(IF(F:F=F13, L:L))=L13, "Yes", "No")</f>
        <v>Yes</v>
      </c>
      <c r="N13" s="229" t="e">
        <f>AVERAGE('ES Data Entry'!N11,'ES Data Entry'!M11)</f>
        <v>#DIV/0!</v>
      </c>
      <c r="O13" s="229" t="e">
        <f t="shared" si="0"/>
        <v>#DIV/0!</v>
      </c>
      <c r="P13" s="229" t="e">
        <f>AVERAGE('ES Data Entry'!O11:R11)</f>
        <v>#DIV/0!</v>
      </c>
      <c r="Q13" s="229" t="e">
        <f t="shared" si="1"/>
        <v>#DIV/0!</v>
      </c>
      <c r="R13" s="229" t="e">
        <f>AVERAGE('ES Data Entry'!S11:V11)</f>
        <v>#DIV/0!</v>
      </c>
      <c r="S13" s="229" t="e">
        <f t="shared" si="2"/>
        <v>#DIV/0!</v>
      </c>
      <c r="T13" s="229" t="e">
        <f>AVERAGE('ES Data Entry'!W11:Y11)</f>
        <v>#DIV/0!</v>
      </c>
      <c r="U13" s="230" t="e">
        <f t="shared" si="3"/>
        <v>#DIV/0!</v>
      </c>
      <c r="V13" s="231" t="e">
        <f t="shared" ref="V13" si="6">AVERAGE(N13:T13)</f>
        <v>#DIV/0!</v>
      </c>
      <c r="W13" s="232" t="e">
        <f t="shared" si="5"/>
        <v>#DIV/0!</v>
      </c>
      <c r="Z13" s="43" t="s">
        <v>61</v>
      </c>
      <c r="AA13" s="150" t="e">
        <f>COUNTIFS(W:W,"Lower Engagement",I:I, "Native Hawaiian/Pacific Islander", M:M, "Yes", F:F, "&gt;0")/COUNTIFS(I:I, "Native Hawaiian/Pacific Islander", M:M, "Yes", F:F, "&gt;0")</f>
        <v>#DIV/0!</v>
      </c>
      <c r="AB13" s="150" t="e">
        <f>COUNTIFS(W:W,"Moderate Engagement",I:I, "Native Hawaiian/Pacific Islander", M:M, "Yes", F:F, "&gt;0")/COUNTIFS(I:I, "Native Hawaiian/Pacific Islander", M:M, "Yes", F:F, "&gt;0")</f>
        <v>#DIV/0!</v>
      </c>
      <c r="AC13" s="150" t="e">
        <f>COUNTIFS(W:W,"Higher Engagement",I:I, "Native Hawaiian/Pacific Islander", M:M, "Yes", F:F, "&gt;0")/COUNTIFS(I:I, "Native Hawaiian/Pacific Islander", M:M, "Yes", F:F, "&gt;0")</f>
        <v>#DIV/0!</v>
      </c>
      <c r="AE13" s="59" t="s">
        <v>52</v>
      </c>
      <c r="AF13" s="105" t="s">
        <v>62</v>
      </c>
      <c r="AG13" s="101" t="s">
        <v>63</v>
      </c>
      <c r="AH13" s="105" t="s">
        <v>64</v>
      </c>
      <c r="AI13" s="101" t="s">
        <v>65</v>
      </c>
      <c r="AJ13" s="106"/>
      <c r="AK13" s="101" t="s">
        <v>62</v>
      </c>
      <c r="AL13" s="105" t="s">
        <v>63</v>
      </c>
      <c r="AM13" s="101" t="s">
        <v>64</v>
      </c>
      <c r="AN13" s="105" t="s">
        <v>65</v>
      </c>
      <c r="AO13" s="106"/>
      <c r="AP13" s="101" t="s">
        <v>62</v>
      </c>
      <c r="AQ13" s="105" t="s">
        <v>63</v>
      </c>
      <c r="AR13" s="101" t="s">
        <v>64</v>
      </c>
      <c r="AS13" s="105" t="s">
        <v>65</v>
      </c>
      <c r="AT13" s="115" t="s">
        <v>52</v>
      </c>
      <c r="AU13" s="119" t="s">
        <v>42</v>
      </c>
      <c r="AV13" s="62" t="s">
        <v>43</v>
      </c>
      <c r="AW13" s="120" t="s">
        <v>66</v>
      </c>
      <c r="AX13" s="62" t="s">
        <v>67</v>
      </c>
      <c r="AY13" s="120" t="s">
        <v>68</v>
      </c>
      <c r="AZ13" s="62" t="s">
        <v>69</v>
      </c>
      <c r="BA13" s="120" t="s">
        <v>67</v>
      </c>
      <c r="BB13" s="62" t="s">
        <v>68</v>
      </c>
      <c r="BC13" s="120" t="s">
        <v>69</v>
      </c>
      <c r="BD13" s="62" t="s">
        <v>67</v>
      </c>
      <c r="BE13" s="120" t="s">
        <v>68</v>
      </c>
      <c r="BF13" s="62" t="s">
        <v>69</v>
      </c>
      <c r="BG13" s="25"/>
      <c r="BH13" s="99" t="s">
        <v>52</v>
      </c>
      <c r="BI13" s="89" t="s">
        <v>70</v>
      </c>
      <c r="BJ13" s="25"/>
      <c r="BK13" s="48"/>
    </row>
    <row r="14" spans="1:63" ht="62.1" customHeight="1">
      <c r="A14" s="226">
        <f>'ES Data Entry'!A12</f>
        <v>0</v>
      </c>
      <c r="B14" s="226">
        <f>'ES Data Entry'!B12</f>
        <v>0</v>
      </c>
      <c r="C14" s="6">
        <f>'ES Data Entry'!C12</f>
        <v>0</v>
      </c>
      <c r="D14" s="226">
        <f>'ES Data Entry'!D12</f>
        <v>0</v>
      </c>
      <c r="E14" s="226">
        <f>'ES Data Entry'!E12</f>
        <v>0</v>
      </c>
      <c r="F14" s="226">
        <f>'ES Data Entry'!F12</f>
        <v>0</v>
      </c>
      <c r="G14" s="226" t="str" cm="1">
        <f t="array" ref="G14">_xlfn.IFS('ES Data Entry'!G12=0, "Kindergarten", 'ES Data Entry'!G12=1, "1st Grade", 'ES Data Entry'!G12=2, "2nd Grade", 'ES Data Entry'!G12=3, "3rd Grade", 'ES Data Entry'!G12=4, "4th Grade", 'ES Data Entry'!G12=5, "5th Grade")</f>
        <v>Kindergarten</v>
      </c>
      <c r="H14" s="253">
        <f>'ES Data Entry'!L12</f>
        <v>0</v>
      </c>
      <c r="I14" s="227" t="e" cm="1">
        <f t="array" ref="I14">_xlfn.IFS('ES Data Entry'!H12= 1, "American Indian/Alaskan Native", 'ES Data Entry'!H12= 2, "Asian", 'ES Data Entry'!H12= 3, "Native Hawaiian/Pacific Islander", 'ES Data Entry'!H12= 4, "Black/African American",'ES Data Entry'!H12= 5,  "White", 'ES Data Entry'!H12= 6, "Other", 'ES Data Entry'!H12= 7, "Two races or more", 'ES Data Entry'!H12= 8, "Unknown")</f>
        <v>#N/A</v>
      </c>
      <c r="J14" s="226">
        <f>'ES Data Entry'!I12</f>
        <v>0</v>
      </c>
      <c r="K14" s="226" t="e" cm="1">
        <f t="array" ref="K14">_xlfn.IFS('ES Data Entry'!J12= 1, "Male", 'ES Data Entry'!J12= 2, "Female", 'ES Data Entry'!J12= 3, "Transgender Male", 'ES Data Entry'!J12= 4, "Transgender Female",'ES Data Entry'!J12= 5, "Non-binary", 'ES Data Entry'!J12= 6, "Other", 'ES Data Entry'!J12= 7, "Unknown")</f>
        <v>#N/A</v>
      </c>
      <c r="L14" s="228">
        <f>'ES Data Entry'!K12</f>
        <v>0</v>
      </c>
      <c r="M14" s="228" t="str" cm="1">
        <f t="array" ref="M14">IF(MAX(IF(F:F=F14, L:L))=L14, "Yes", "No")</f>
        <v>Yes</v>
      </c>
      <c r="N14" s="229" t="e">
        <f>AVERAGE('ES Data Entry'!N12,'ES Data Entry'!M12)</f>
        <v>#DIV/0!</v>
      </c>
      <c r="O14" s="229" t="e">
        <f t="shared" si="0"/>
        <v>#DIV/0!</v>
      </c>
      <c r="P14" s="229" t="e">
        <f>AVERAGE('ES Data Entry'!O12:R12)</f>
        <v>#DIV/0!</v>
      </c>
      <c r="Q14" s="229" t="e">
        <f t="shared" si="1"/>
        <v>#DIV/0!</v>
      </c>
      <c r="R14" s="229" t="e">
        <f>AVERAGE('ES Data Entry'!S12:V12)</f>
        <v>#DIV/0!</v>
      </c>
      <c r="S14" s="229" t="e">
        <f t="shared" si="2"/>
        <v>#DIV/0!</v>
      </c>
      <c r="T14" s="229" t="e">
        <f>AVERAGE('ES Data Entry'!W12:Y12)</f>
        <v>#DIV/0!</v>
      </c>
      <c r="U14" s="230" t="e">
        <f t="shared" si="3"/>
        <v>#DIV/0!</v>
      </c>
      <c r="V14" s="231" t="e">
        <f t="shared" si="4"/>
        <v>#DIV/0!</v>
      </c>
      <c r="W14" s="232" t="e">
        <f t="shared" si="5"/>
        <v>#DIV/0!</v>
      </c>
      <c r="Z14" s="43" t="s">
        <v>15</v>
      </c>
      <c r="AA14" s="150" t="e">
        <f>COUNTIFS(W:W,"Lower Engagement",I:I, "White", M:M, "Yes", F:F, "&gt;0")/COUNTIFS(I:I, "White", M:M, "Yes", F:F, "&gt;0")</f>
        <v>#DIV/0!</v>
      </c>
      <c r="AB14" s="150" t="e">
        <f>COUNTIFS(W:W,"Moderate Engagement",I:I, "White", M:M, "Yes", F:F, "&gt;0")/COUNTIFS(I:I, "White", M:M, "Yes", F:F, "&gt;0")</f>
        <v>#DIV/0!</v>
      </c>
      <c r="AC14" s="150" t="e">
        <f>COUNTIFS(W:W,"Higher Engagement",I:I, "White", M:M, "Yes", F:F, "&gt;0")/COUNTIFS(I:I, "White", M:M, "Yes", F:F, "&gt;0")</f>
        <v>#DIV/0!</v>
      </c>
      <c r="AE14" s="143" t="s">
        <v>21</v>
      </c>
      <c r="AF14" s="150" t="e">
        <f>COUNTIFS(O:O,"Lower Emotional Engagement",I:I,"American Indian/Alaskan Native", M:M, "Yes", F:F, "&gt;0")/COUNTIFS(I:I, "American Indian/Alaskan Native", M:M, "Yes", F:F, "&gt;0")</f>
        <v>#DIV/0!</v>
      </c>
      <c r="AG14" s="150" t="e">
        <f>COUNTIFS(Q:Q,"Lower Social Engagement",I:I,"American Indian/Alaskan Native", M:M, "Yes", F:F, "&gt;0")/COUNTIFS(I:I, "American Indian/Alaskan Native", M:M, "Yes", F:F, "&gt;0")</f>
        <v>#DIV/0!</v>
      </c>
      <c r="AH14" s="150" t="e">
        <f>COUNTIFS(S:S,"Lower Behavioral Engagement",I:I,"American Indian/Alaskan Native", M:M, "Yes", F:F, "&gt;0")/COUNTIFS(I:I, "American Indian/Alaskan Native", M:M, "Yes", F:F, "&gt;0")</f>
        <v>#DIV/0!</v>
      </c>
      <c r="AI14" s="152" t="e">
        <f>COUNTIFS(U:U,"Lower Cognitive Engagement",I:I,"American Indian/Alaskan Native", M:M, "Yes", F:F, "&gt;0")/COUNTIFS(I:I, "American Indian/Alaskan Native", M:M, "Yes", F:F, "&gt;0")</f>
        <v>#DIV/0!</v>
      </c>
      <c r="AJ14" s="106"/>
      <c r="AK14" s="152" t="e">
        <f>COUNTIFS(O:O,"Moderate Emotional Engagement",I:I,"American Indian/Alaskan Native", M:M, "Yes", F:F, "&gt;0")/COUNTIFS(I:I, "American Indian/Alaskan Native", M:M, "Yes", F:F, "&gt;0")</f>
        <v>#DIV/0!</v>
      </c>
      <c r="AL14" s="150" t="e">
        <f>COUNTIFS(Q:Q,"Moderate Social Engagement",I:I,"American Indian/Alaskan Native", M:M, "Yes", F:F, "&gt;0")/COUNTIFS(I:I, "American Indian/Alaskan Native", M:M, "Yes", F:F, "&gt;0")</f>
        <v>#DIV/0!</v>
      </c>
      <c r="AM14" s="152" t="e">
        <f>COUNTIFS(S:S,"Moderate Behavioral Engagement",I:I,"American Indian/Alaskan Native", M:M, "Yes", F:F, "&gt;0")/COUNTIFS(I:I, "American Indian/Alaskan Native", M:M, "Yes", F:F, "&gt;0")</f>
        <v>#DIV/0!</v>
      </c>
      <c r="AN14" s="150" t="e">
        <f>COUNTIFS(U:U,"Moderate Cognitive Engagement",I:I,"American Indian/Alaskan Native", M:M, "Yes", F:F, "&gt;0")/COUNTIFS(I:I, "American Indian/Alaskan Native", M:M, "Yes", F:F, "&gt;0")</f>
        <v>#DIV/0!</v>
      </c>
      <c r="AO14" s="106"/>
      <c r="AP14" s="152" t="e">
        <f>COUNTIFS(O:O,"Higher Emotional Engagement",I:I,"American Indian/Alaskan Native", M:M, "Yes", F:F, "&gt;0")/COUNTIFS(I:I, "American Indian/Alaskan Native", M:M, "Yes", F:F, "&gt;0")</f>
        <v>#DIV/0!</v>
      </c>
      <c r="AQ14" s="150" t="e">
        <f>COUNTIFS(Q:Q,"Higher Social Engagement",I:I,"American Indian/Alaskan Native", M:M, "Yes", F:F, "&gt;0")/COUNTIFS(I:I, "American Indian/Alaskan Native", M:M, "Yes", F:F, "&gt;0")</f>
        <v>#DIV/0!</v>
      </c>
      <c r="AR14" s="152" t="e">
        <f>COUNTIFS(S:S,"Higher Behavioral Engagement",I:I,"American Indian/Alaskan Native", M:M, "Yes", F:F, "&gt;0")/COUNTIFS(I:I, "American Indian/Alaskan Native", M:M, "Yes", F:F, "&gt;0")</f>
        <v>#DIV/0!</v>
      </c>
      <c r="AS14" s="150" t="e">
        <f>COUNTIFS(U:U,"Higher Cognitive Engagement",I:I,"American Indian/Alaskan Native", M:M, "Yes", F:F, "&gt;0")/COUNTIFS(I:I, "American Indian/Alaskan Native", M:M, "Yes", F:F, "&gt;0")</f>
        <v>#DIV/0!</v>
      </c>
      <c r="AT14" s="144" t="s">
        <v>101</v>
      </c>
      <c r="AU14" s="153" t="e">
        <f>AF14</f>
        <v>#DIV/0!</v>
      </c>
      <c r="AV14" s="166" t="e">
        <f t="shared" ref="AV14" si="7">AK14</f>
        <v>#DIV/0!</v>
      </c>
      <c r="AW14" s="167" t="e">
        <f t="shared" ref="AW14" si="8">AP14</f>
        <v>#DIV/0!</v>
      </c>
      <c r="AX14" s="166" t="e">
        <f t="shared" ref="AX14:AX17" si="9">AG14</f>
        <v>#DIV/0!</v>
      </c>
      <c r="AY14" s="182" t="e">
        <f>AL14</f>
        <v>#DIV/0!</v>
      </c>
      <c r="AZ14" s="149" t="e">
        <f t="shared" ref="AZ14" si="10">AQ14</f>
        <v>#DIV/0!</v>
      </c>
      <c r="BA14" s="182" t="e">
        <f t="shared" ref="BA14:BA17" si="11">AH14</f>
        <v>#DIV/0!</v>
      </c>
      <c r="BB14" s="149" t="e">
        <f t="shared" ref="BB14" si="12">AM14</f>
        <v>#DIV/0!</v>
      </c>
      <c r="BC14" s="182" t="e">
        <f t="shared" ref="BC14" si="13">AR14</f>
        <v>#DIV/0!</v>
      </c>
      <c r="BD14" s="149" t="e">
        <f t="shared" ref="BD14:BD17" si="14">AI14</f>
        <v>#DIV/0!</v>
      </c>
      <c r="BE14" s="182" t="e">
        <f t="shared" ref="BE14" si="15">AN14</f>
        <v>#DIV/0!</v>
      </c>
      <c r="BF14" s="149" t="e">
        <f t="shared" ref="BF14" si="16">AS14</f>
        <v>#DIV/0!</v>
      </c>
      <c r="BG14" s="79">
        <v>1</v>
      </c>
      <c r="BH14" s="144" t="s">
        <v>21</v>
      </c>
      <c r="BI14" s="242" t="e">
        <f>AVERAGEIFS(V:V,V:V,"&lt;=4",I:I, "American Indian/Alaskan Native",M:M, "Yes")</f>
        <v>#DIV/0!</v>
      </c>
      <c r="BJ14" s="236"/>
    </row>
    <row r="15" spans="1:63" ht="62.1" customHeight="1">
      <c r="A15" s="226">
        <f>'ES Data Entry'!A13</f>
        <v>0</v>
      </c>
      <c r="B15" s="226">
        <f>'ES Data Entry'!B13</f>
        <v>0</v>
      </c>
      <c r="C15" s="6">
        <f>'ES Data Entry'!C13</f>
        <v>0</v>
      </c>
      <c r="D15" s="226">
        <f>'ES Data Entry'!D13</f>
        <v>0</v>
      </c>
      <c r="E15" s="226">
        <f>'ES Data Entry'!E13</f>
        <v>0</v>
      </c>
      <c r="F15" s="226">
        <f>'ES Data Entry'!F13</f>
        <v>0</v>
      </c>
      <c r="G15" s="226" t="str" cm="1">
        <f t="array" ref="G15">_xlfn.IFS('ES Data Entry'!G13=0, "Kindergarten", 'ES Data Entry'!G13=1, "1st Grade", 'ES Data Entry'!G13=2, "2nd Grade", 'ES Data Entry'!G13=3, "3rd Grade", 'ES Data Entry'!G13=4, "4th Grade", 'ES Data Entry'!G13=5, "5th Grade")</f>
        <v>Kindergarten</v>
      </c>
      <c r="H15" s="253">
        <f>'ES Data Entry'!L13</f>
        <v>0</v>
      </c>
      <c r="I15" s="227" t="e" cm="1">
        <f t="array" ref="I15">_xlfn.IFS('ES Data Entry'!H13= 1, "American Indian/Alaskan Native", 'ES Data Entry'!H13= 2, "Asian", 'ES Data Entry'!H13= 3, "Native Hawaiian/Pacific Islander", 'ES Data Entry'!H13= 4, "Black/African American",'ES Data Entry'!H13= 5,  "White", 'ES Data Entry'!H13= 6, "Other", 'ES Data Entry'!H13= 7, "Two races or more", 'ES Data Entry'!H13= 8, "Unknown")</f>
        <v>#N/A</v>
      </c>
      <c r="J15" s="226">
        <f>'ES Data Entry'!I13</f>
        <v>0</v>
      </c>
      <c r="K15" s="226" t="e" cm="1">
        <f t="array" ref="K15">_xlfn.IFS('ES Data Entry'!J13= 1, "Male", 'ES Data Entry'!J13= 2, "Female", 'ES Data Entry'!J13= 3, "Transgender Male", 'ES Data Entry'!J13= 4, "Transgender Female",'ES Data Entry'!J13= 5, "Non-binary", 'ES Data Entry'!J13= 6, "Other", 'ES Data Entry'!J13= 7, "Unknown")</f>
        <v>#N/A</v>
      </c>
      <c r="L15" s="228">
        <f>'ES Data Entry'!K13</f>
        <v>0</v>
      </c>
      <c r="M15" s="228" t="str" cm="1">
        <f t="array" ref="M15">IF(MAX(IF(F:F=F15, L:L))=L15, "Yes", "No")</f>
        <v>Yes</v>
      </c>
      <c r="N15" s="229" t="e">
        <f>AVERAGE('ES Data Entry'!N13,'ES Data Entry'!M13)</f>
        <v>#DIV/0!</v>
      </c>
      <c r="O15" s="229" t="e">
        <f t="shared" si="0"/>
        <v>#DIV/0!</v>
      </c>
      <c r="P15" s="229" t="e">
        <f>AVERAGE('ES Data Entry'!O13:R13)</f>
        <v>#DIV/0!</v>
      </c>
      <c r="Q15" s="229" t="e">
        <f t="shared" si="1"/>
        <v>#DIV/0!</v>
      </c>
      <c r="R15" s="229" t="e">
        <f>AVERAGE('ES Data Entry'!S13:V13)</f>
        <v>#DIV/0!</v>
      </c>
      <c r="S15" s="229" t="e">
        <f t="shared" si="2"/>
        <v>#DIV/0!</v>
      </c>
      <c r="T15" s="229" t="e">
        <f>AVERAGE('ES Data Entry'!W13:Y13)</f>
        <v>#DIV/0!</v>
      </c>
      <c r="U15" s="230" t="e">
        <f t="shared" si="3"/>
        <v>#DIV/0!</v>
      </c>
      <c r="V15" s="231" t="e">
        <f t="shared" si="4"/>
        <v>#DIV/0!</v>
      </c>
      <c r="W15" s="232" t="e">
        <f t="shared" si="5"/>
        <v>#DIV/0!</v>
      </c>
      <c r="Z15" s="43" t="s">
        <v>73</v>
      </c>
      <c r="AA15" s="150" t="e">
        <f>COUNTIFS(W:W,"Lower Engagement",I:I, "Other", M:M, "Yes", F:F, "&gt;0")/COUNTIFS(I:I, "Other", M:M, "Yes", F:F, "&gt;0")</f>
        <v>#DIV/0!</v>
      </c>
      <c r="AB15" s="150" t="e">
        <f>COUNTIFS(W:W,"Moderate Engagement",I:I, "Other", M:M, "Yes", F:F, "&gt;0")/COUNTIFS(I:I, "Other", M:M, "Yes", F:F, "&gt;0")</f>
        <v>#DIV/0!</v>
      </c>
      <c r="AC15" s="150" t="e">
        <f>COUNTIFS(W:W,"Higher Engagement",I:I, "Other", M:M, "Yes", F:F, "&gt;0")/COUNTIFS(I:I, "Other", M:M, "Yes", F:F, "&gt;0")</f>
        <v>#DIV/0!</v>
      </c>
      <c r="AE15" s="43" t="s">
        <v>23</v>
      </c>
      <c r="AF15" s="150" t="e">
        <f>COUNTIFS(O:O,"Lower Emotional Engagement",I:I,"Asian", M:M, "Yes", F:F, "&gt;0")/COUNTIFS(I:I, "Asian", M:M, "Yes", F:F, "&gt;0")</f>
        <v>#DIV/0!</v>
      </c>
      <c r="AG15" s="150" t="e">
        <f>COUNTIFS(Q:Q,"Lower Social Engagement",I:I,"Asian", M:M, "Yes", F:F, "&gt;0")/COUNTIFS(I:I, "Asian", M:M, "Yes", F:F, "&gt;0")</f>
        <v>#DIV/0!</v>
      </c>
      <c r="AH15" s="150" t="e">
        <f>COUNTIFS(S:S,"Lower Behavioral Engagement",I:I,"Asian", M:M, "Yes", F:F, "&gt;0")/COUNTIFS(I:I, "Asian", M:M, "Yes", F:F, "&gt;0")</f>
        <v>#DIV/0!</v>
      </c>
      <c r="AI15" s="152" t="e">
        <f>COUNTIFS(U:U,"Lower Cognitive Engagement",I:I,"Asian", M:M, "Yes", F:F, "&gt;0")/COUNTIFS(I:I, "Asian", M:M, "Yes", F:F, "&gt;0")</f>
        <v>#DIV/0!</v>
      </c>
      <c r="AJ15" s="103"/>
      <c r="AK15" s="152" t="e">
        <f>COUNTIFS(O:O,"Moderate Emotional Engagement",I:I,"Asian", M:M, "Yes", F:F, "&gt;0")/COUNTIFS(I:I, "Asian", M:M, "Yes", F:F, "&gt;0")</f>
        <v>#DIV/0!</v>
      </c>
      <c r="AL15" s="150" t="e">
        <f>COUNTIFS(Q:Q,"Moderate Social Engagement",I:I,"Asian", M:M, "Yes", F:F, "&gt;0")/COUNTIFS(I:I, "Asian", M:M, "Yes", F:F, "&gt;0")</f>
        <v>#DIV/0!</v>
      </c>
      <c r="AM15" s="152" t="e">
        <f>COUNTIFS(S:S,"Moderate Behavioral Engagement",I:I,"Asian", M:M, "Yes", F:F, "&gt;0")/COUNTIFS(I:I, "Asian", M:M, "Yes", F:F, "&gt;0")</f>
        <v>#DIV/0!</v>
      </c>
      <c r="AN15" s="150" t="e">
        <f>COUNTIFS(U:U,"Moderate Cognitive Engagement",I:I,"Asian", M:M, "Yes", F:F, "&gt;0")/COUNTIFS(I:I, "Asian", M:M, "Yes", F:F, "&gt;0")</f>
        <v>#DIV/0!</v>
      </c>
      <c r="AO15" s="103"/>
      <c r="AP15" s="152" t="e">
        <f>COUNTIFS(O:O,"Higher Emotional Engagement",I:I,"Asian", M:M, "Yes", F:F, "&gt;0")/COUNTIFS(I:I, "Asian", M:M, "Yes", F:F, "&gt;0")</f>
        <v>#DIV/0!</v>
      </c>
      <c r="AQ15" s="150" t="e">
        <f>COUNTIFS(Q:Q,"Higher Social Engagement",I:I,"Asian", M:M, "Yes", F:F, "&gt;0")/COUNTIFS(I:I, "Asian", M:M, "Yes", F:F, "&gt;0")</f>
        <v>#DIV/0!</v>
      </c>
      <c r="AR15" s="152" t="e">
        <f>COUNTIFS(S:S,"Higher Behavioral Engagement",I:I,"Asian", M:M, "Yes", F:F, "&gt;0")/COUNTIFS(I:I, "Asian", M:M, "Yes", F:F, "&gt;0")</f>
        <v>#DIV/0!</v>
      </c>
      <c r="AS15" s="150" t="e">
        <f>COUNTIFS(U:U,"Higher Cognitive Engagement",I:I,"Asian", M:M, "Yes", F:F, "&gt;0")/COUNTIFS(I:I, "Asian", M:M, "Yes", F:F, "&gt;0")</f>
        <v>#DIV/0!</v>
      </c>
      <c r="AT15" s="43" t="s">
        <v>23</v>
      </c>
      <c r="AU15" s="153" t="e">
        <f t="shared" ref="AU15:AU17" si="17">AF15</f>
        <v>#DIV/0!</v>
      </c>
      <c r="AV15" s="166" t="e">
        <f t="shared" ref="AV15:AV17" si="18">AK15</f>
        <v>#DIV/0!</v>
      </c>
      <c r="AW15" s="167" t="e">
        <f t="shared" ref="AW15:AW17" si="19">AP15</f>
        <v>#DIV/0!</v>
      </c>
      <c r="AX15" s="166" t="e">
        <f t="shared" si="9"/>
        <v>#DIV/0!</v>
      </c>
      <c r="AY15" s="182" t="e">
        <f>AL15</f>
        <v>#DIV/0!</v>
      </c>
      <c r="AZ15" s="149" t="e">
        <f t="shared" ref="AZ15:AZ17" si="20">AQ15</f>
        <v>#DIV/0!</v>
      </c>
      <c r="BA15" s="182" t="e">
        <f t="shared" si="11"/>
        <v>#DIV/0!</v>
      </c>
      <c r="BB15" s="149" t="e">
        <f t="shared" ref="BB15:BB17" si="21">AM15</f>
        <v>#DIV/0!</v>
      </c>
      <c r="BC15" s="182" t="e">
        <f t="shared" ref="BC15:BC17" si="22">AR15</f>
        <v>#DIV/0!</v>
      </c>
      <c r="BD15" s="149" t="e">
        <f t="shared" si="14"/>
        <v>#DIV/0!</v>
      </c>
      <c r="BE15" s="182" t="e">
        <f t="shared" ref="BE15:BE17" si="23">AN15</f>
        <v>#DIV/0!</v>
      </c>
      <c r="BF15" s="149" t="e">
        <f t="shared" ref="BF15:BF17" si="24">AS15</f>
        <v>#DIV/0!</v>
      </c>
      <c r="BG15" s="236">
        <v>2</v>
      </c>
      <c r="BH15" s="43" t="s">
        <v>23</v>
      </c>
      <c r="BI15" s="241" t="e">
        <f>AVERAGEIFS(V:V,V:V,"&lt;=4",I:I, "Asian",M:M, "Yes")</f>
        <v>#DIV/0!</v>
      </c>
      <c r="BJ15" s="79"/>
    </row>
    <row r="16" spans="1:63" ht="62.1" customHeight="1">
      <c r="A16" s="226">
        <f>'ES Data Entry'!A14</f>
        <v>0</v>
      </c>
      <c r="B16" s="226">
        <f>'ES Data Entry'!B14</f>
        <v>0</v>
      </c>
      <c r="C16" s="6">
        <f>'ES Data Entry'!C14</f>
        <v>0</v>
      </c>
      <c r="D16" s="226">
        <f>'ES Data Entry'!D14</f>
        <v>0</v>
      </c>
      <c r="E16" s="226">
        <f>'ES Data Entry'!E14</f>
        <v>0</v>
      </c>
      <c r="F16" s="226">
        <f>'ES Data Entry'!F14</f>
        <v>0</v>
      </c>
      <c r="G16" s="226" t="str" cm="1">
        <f t="array" ref="G16">_xlfn.IFS('ES Data Entry'!G14=0, "Kindergarten", 'ES Data Entry'!G14=1, "1st Grade", 'ES Data Entry'!G14=2, "2nd Grade", 'ES Data Entry'!G14=3, "3rd Grade", 'ES Data Entry'!G14=4, "4th Grade", 'ES Data Entry'!G14=5, "5th Grade")</f>
        <v>Kindergarten</v>
      </c>
      <c r="H16" s="253">
        <f>'ES Data Entry'!L14</f>
        <v>0</v>
      </c>
      <c r="I16" s="227" t="e" cm="1">
        <f t="array" ref="I16">_xlfn.IFS('ES Data Entry'!H14= 1, "American Indian/Alaskan Native", 'ES Data Entry'!H14= 2, "Asian", 'ES Data Entry'!H14= 3, "Native Hawaiian/Pacific Islander", 'ES Data Entry'!H14= 4, "Black/African American",'ES Data Entry'!H14= 5,  "White", 'ES Data Entry'!H14= 6, "Other", 'ES Data Entry'!H14= 7, "Two races or more", 'ES Data Entry'!H14= 8, "Unknown")</f>
        <v>#N/A</v>
      </c>
      <c r="J16" s="226">
        <f>'ES Data Entry'!I14</f>
        <v>0</v>
      </c>
      <c r="K16" s="226" t="e" cm="1">
        <f t="array" ref="K16">_xlfn.IFS('ES Data Entry'!J14= 1, "Male", 'ES Data Entry'!J14= 2, "Female", 'ES Data Entry'!J14= 3, "Transgender Male", 'ES Data Entry'!J14= 4, "Transgender Female",'ES Data Entry'!J14= 5, "Non-binary", 'ES Data Entry'!J14= 6, "Other", 'ES Data Entry'!J14= 7, "Unknown")</f>
        <v>#N/A</v>
      </c>
      <c r="L16" s="228">
        <f>'ES Data Entry'!K14</f>
        <v>0</v>
      </c>
      <c r="M16" s="228" t="str" cm="1">
        <f t="array" ref="M16">IF(MAX(IF(F:F=F16, L:L))=L16, "Yes", "No")</f>
        <v>Yes</v>
      </c>
      <c r="N16" s="229" t="e">
        <f>AVERAGE('ES Data Entry'!N14,'ES Data Entry'!M14)</f>
        <v>#DIV/0!</v>
      </c>
      <c r="O16" s="229" t="e">
        <f t="shared" si="0"/>
        <v>#DIV/0!</v>
      </c>
      <c r="P16" s="229" t="e">
        <f>AVERAGE('ES Data Entry'!O14:R14)</f>
        <v>#DIV/0!</v>
      </c>
      <c r="Q16" s="229" t="e">
        <f t="shared" si="1"/>
        <v>#DIV/0!</v>
      </c>
      <c r="R16" s="229" t="e">
        <f>AVERAGE('ES Data Entry'!S14:V14)</f>
        <v>#DIV/0!</v>
      </c>
      <c r="S16" s="229" t="e">
        <f t="shared" si="2"/>
        <v>#DIV/0!</v>
      </c>
      <c r="T16" s="229" t="e">
        <f>AVERAGE('ES Data Entry'!W14:Y14)</f>
        <v>#DIV/0!</v>
      </c>
      <c r="U16" s="230" t="e">
        <f t="shared" si="3"/>
        <v>#DIV/0!</v>
      </c>
      <c r="V16" s="231" t="e">
        <f t="shared" si="4"/>
        <v>#DIV/0!</v>
      </c>
      <c r="W16" s="232" t="e">
        <f t="shared" si="5"/>
        <v>#DIV/0!</v>
      </c>
      <c r="Z16" s="33" t="s">
        <v>127</v>
      </c>
      <c r="AA16" s="150" t="e">
        <f>COUNTIFS(W:W,"Lower Engagement",I:I, "Two races or more", M:M, "Yes", F:F, "&gt;0")/COUNTIFS(I:I, "Two races or more", M:M, "Yes", F:F, "&gt;0")</f>
        <v>#DIV/0!</v>
      </c>
      <c r="AB16" s="150" t="e">
        <f>COUNTIFS(W:W,"Moderate Engagement",I:I, "Two races or more", M:M, "Yes", F:F, "&gt;0")/COUNTIFS(I:I, "Two races or more", M:M, "Yes", F:F, "&gt;0")</f>
        <v>#DIV/0!</v>
      </c>
      <c r="AC16" s="150" t="e">
        <f>COUNTIFS(W:W,"Higher Engagement",I:I, "Two races or more", M:M, "Yes", F:F, "&gt;0")/COUNTIFS(I:I, "Two races or more", M:M, "Yes", F:F, "&gt;0")</f>
        <v>#DIV/0!</v>
      </c>
      <c r="AE16" s="43" t="s">
        <v>61</v>
      </c>
      <c r="AF16" s="150" t="e">
        <f>COUNTIFS(O:O,"Lower Emotional Engagement",I:I,"Native Hawaiian/Pacific Islander", M:M, "Yes", F:F, "&gt;0")/COUNTIFS(I:I, "Native Hawaiian/Pacific Islander", M:M, "Yes", F:F, "&gt;0")</f>
        <v>#DIV/0!</v>
      </c>
      <c r="AG16" s="152" t="e">
        <f>COUNTIFS(Q:Q,"Lower Social Engagement",I:I,"Native Hawaiian/Pacific Islander", M:M, "Yes", F:F, "&gt;0")/COUNTIFS(I:I, "Native Hawaiian/Pacific Islander", M:M, "Yes", F:F, "&gt;0")</f>
        <v>#DIV/0!</v>
      </c>
      <c r="AH16" s="150" t="e">
        <f>COUNTIFS(S:S,"Lower Behavioral Engagement",I:I,"Native Hawaiian/Pacific Islander", M:M, "Yes", F:F, "&gt;0")/COUNTIFS(I:I, "Native Hawaiian/Pacific Islander", M:M, "Yes", F:F, "&gt;0")</f>
        <v>#DIV/0!</v>
      </c>
      <c r="AI16" s="152" t="e">
        <f>COUNTIFS(U:U,"Lower Cognitive Engagement",I:I,"Native Hawaiian/Pacific Islander", M:M, "Yes", F:F, "&gt;0")/COUNTIFS(I:I, "Native Hawaiian/Pacific Islander", M:M, "Yes", F:F, "&gt;0")</f>
        <v>#DIV/0!</v>
      </c>
      <c r="AJ16" s="103"/>
      <c r="AK16" s="152" t="e">
        <f>COUNTIFS(O:O,"Moderate Emotional Engagement",I:I,"Native Hawaiian/Pacific Islander", M:M, "Yes", F:F, "&gt;0")/COUNTIFS(I:I, "Native Hawaiian/Pacific Islander", M:M, "Yes", F:F, "&gt;0")</f>
        <v>#DIV/0!</v>
      </c>
      <c r="AL16" s="150" t="e">
        <f>COUNTIFS(Q:Q,"Moderate Social Engagement",I:I,"Native Hawaiian/Pacific Islander", M:M, "Yes", F:F, "&gt;0")/COUNTIFS(I:I, "Native Hawaiian/Pacific Islander", M:M, "Yes", F:F, "&gt;0")</f>
        <v>#DIV/0!</v>
      </c>
      <c r="AM16" s="152" t="e">
        <f>COUNTIFS(S:S,"Moderate Behavioral Engagement",I:I,"Native Hawaiian/Pacific Islander", M:M, "Yes", F:F, "&gt;0")/COUNTIFS(I:I, "Native Hawaiian/Pacific Islander", M:M, "Yes", F:F, "&gt;0")</f>
        <v>#DIV/0!</v>
      </c>
      <c r="AN16" s="150" t="e">
        <f>COUNTIFS(U:U,"Moderate Cognitive Engagement",I:I,"Native Hawaiian/Pacific Islander", M:M, "Yes", F:F, "&gt;0")/COUNTIFS(I:I, "Native Hawaiian/Pacific Islander", M:M, "Yes", F:F, "&gt;0")</f>
        <v>#DIV/0!</v>
      </c>
      <c r="AO16" s="103"/>
      <c r="AP16" s="152" t="e">
        <f>COUNTIFS(O:O,"Higher Emotional Engagement",I:I,"Native Hawaiian/Pacific Islander", M:M, "Yes", F:F, "&gt;0")/COUNTIFS(I:I, "Native Hawaiian/Pacific Islander", M:M, "Yes", F:F, "&gt;0")</f>
        <v>#DIV/0!</v>
      </c>
      <c r="AQ16" s="150" t="e">
        <f>COUNTIFS(Q:Q,"Higher Social Engagement",I:I,"Native Hawaiian/Pacific Islander", M:M, "Yes", F:F, "&gt;0")/COUNTIFS(I:I, "Native Hawaiian/Pacific Islander", M:M, "Yes", F:F, "&gt;0")</f>
        <v>#DIV/0!</v>
      </c>
      <c r="AR16" s="152" t="e">
        <f>COUNTIFS(S:S,"Higher Behavioral Engagement",I:I,"Native Hawaiian/Pacific Islander", M:M, "Yes", F:F, "&gt;0")/COUNTIFS(I:I, "Native Hawaiian/Pacific Islander", M:M, "Yes", F:F, "&gt;0")</f>
        <v>#DIV/0!</v>
      </c>
      <c r="AS16" s="150" t="e">
        <f>COUNTIFS(U:U,"Higher Cognitive Engagement",I:I,"Native Hawaiian/Pacific Islander", M:M, "Yes", F:F, "&gt;0")/COUNTIFS(I:I, "Native Hawaiian/Pacific Islander", M:M, "Yes", F:F, "&gt;0")</f>
        <v>#DIV/0!</v>
      </c>
      <c r="AT16" s="43" t="s">
        <v>61</v>
      </c>
      <c r="AU16" s="168" t="e">
        <f t="shared" si="17"/>
        <v>#DIV/0!</v>
      </c>
      <c r="AV16" s="169" t="e">
        <f t="shared" si="18"/>
        <v>#DIV/0!</v>
      </c>
      <c r="AW16" s="170" t="e">
        <f t="shared" si="19"/>
        <v>#DIV/0!</v>
      </c>
      <c r="AX16" s="169" t="e">
        <f t="shared" si="9"/>
        <v>#DIV/0!</v>
      </c>
      <c r="AY16" s="152" t="e">
        <f t="shared" ref="AY16:AY17" si="25">AL16</f>
        <v>#DIV/0!</v>
      </c>
      <c r="AZ16" s="150" t="e">
        <f t="shared" si="20"/>
        <v>#DIV/0!</v>
      </c>
      <c r="BA16" s="152" t="e">
        <f t="shared" si="11"/>
        <v>#DIV/0!</v>
      </c>
      <c r="BB16" s="150" t="e">
        <f t="shared" si="21"/>
        <v>#DIV/0!</v>
      </c>
      <c r="BC16" s="152" t="e">
        <f t="shared" si="22"/>
        <v>#DIV/0!</v>
      </c>
      <c r="BD16" s="150" t="e">
        <f t="shared" si="14"/>
        <v>#DIV/0!</v>
      </c>
      <c r="BE16" s="152" t="e">
        <f t="shared" si="23"/>
        <v>#DIV/0!</v>
      </c>
      <c r="BF16" s="150" t="e">
        <f t="shared" si="24"/>
        <v>#DIV/0!</v>
      </c>
      <c r="BG16" s="79">
        <v>3</v>
      </c>
      <c r="BH16" s="43" t="s">
        <v>61</v>
      </c>
      <c r="BI16" s="118" t="e">
        <f>AVERAGEIFS(V:V,V:V,"&lt;=4",I:I, "Native Hawaiian/Pacific Islander",M:M, "Yes")</f>
        <v>#DIV/0!</v>
      </c>
      <c r="BJ16" s="78"/>
    </row>
    <row r="17" spans="1:62" ht="62.1" customHeight="1">
      <c r="A17" s="226">
        <f>'ES Data Entry'!A15</f>
        <v>0</v>
      </c>
      <c r="B17" s="226">
        <f>'ES Data Entry'!B15</f>
        <v>0</v>
      </c>
      <c r="C17" s="6">
        <f>'ES Data Entry'!C15</f>
        <v>0</v>
      </c>
      <c r="D17" s="226">
        <f>'ES Data Entry'!D15</f>
        <v>0</v>
      </c>
      <c r="E17" s="226">
        <f>'ES Data Entry'!E15</f>
        <v>0</v>
      </c>
      <c r="F17" s="226">
        <f>'ES Data Entry'!F15</f>
        <v>0</v>
      </c>
      <c r="G17" s="226" t="str" cm="1">
        <f t="array" ref="G17">_xlfn.IFS('ES Data Entry'!G15=0, "Kindergarten", 'ES Data Entry'!G15=1, "1st Grade", 'ES Data Entry'!G15=2, "2nd Grade", 'ES Data Entry'!G15=3, "3rd Grade", 'ES Data Entry'!G15=4, "4th Grade", 'ES Data Entry'!G15=5, "5th Grade")</f>
        <v>Kindergarten</v>
      </c>
      <c r="H17" s="253">
        <f>'ES Data Entry'!L15</f>
        <v>0</v>
      </c>
      <c r="I17" s="227" t="e" cm="1">
        <f t="array" ref="I17">_xlfn.IFS('ES Data Entry'!H15= 1, "American Indian/Alaskan Native", 'ES Data Entry'!H15= 2, "Asian", 'ES Data Entry'!H15= 3, "Native Hawaiian/Pacific Islander", 'ES Data Entry'!H15= 4, "Black/African American",'ES Data Entry'!H15= 5,  "White", 'ES Data Entry'!H15= 6, "Other", 'ES Data Entry'!H15= 7, "Two races or more", 'ES Data Entry'!H15= 8, "Unknown")</f>
        <v>#N/A</v>
      </c>
      <c r="J17" s="226">
        <f>'ES Data Entry'!I15</f>
        <v>0</v>
      </c>
      <c r="K17" s="226" t="e" cm="1">
        <f t="array" ref="K17">_xlfn.IFS('ES Data Entry'!J15= 1, "Male", 'ES Data Entry'!J15= 2, "Female", 'ES Data Entry'!J15= 3, "Transgender Male", 'ES Data Entry'!J15= 4, "Transgender Female",'ES Data Entry'!J15= 5, "Non-binary", 'ES Data Entry'!J15= 6, "Other", 'ES Data Entry'!J15= 7, "Unknown")</f>
        <v>#N/A</v>
      </c>
      <c r="L17" s="228">
        <f>'ES Data Entry'!K15</f>
        <v>0</v>
      </c>
      <c r="M17" s="228" t="str" cm="1">
        <f t="array" ref="M17">IF(MAX(IF(F:F=F17, L:L))=L17, "Yes", "No")</f>
        <v>Yes</v>
      </c>
      <c r="N17" s="229" t="e">
        <f>AVERAGE('ES Data Entry'!N15,'ES Data Entry'!M15)</f>
        <v>#DIV/0!</v>
      </c>
      <c r="O17" s="229" t="e">
        <f t="shared" si="0"/>
        <v>#DIV/0!</v>
      </c>
      <c r="P17" s="229" t="e">
        <f>AVERAGE('ES Data Entry'!O15:R15)</f>
        <v>#DIV/0!</v>
      </c>
      <c r="Q17" s="229" t="e">
        <f t="shared" si="1"/>
        <v>#DIV/0!</v>
      </c>
      <c r="R17" s="229" t="e">
        <f>AVERAGE('ES Data Entry'!S15:V15)</f>
        <v>#DIV/0!</v>
      </c>
      <c r="S17" s="229" t="e">
        <f t="shared" si="2"/>
        <v>#DIV/0!</v>
      </c>
      <c r="T17" s="229" t="e">
        <f>AVERAGE('ES Data Entry'!W15:Y15)</f>
        <v>#DIV/0!</v>
      </c>
      <c r="U17" s="230" t="e">
        <f t="shared" si="3"/>
        <v>#DIV/0!</v>
      </c>
      <c r="V17" s="231" t="e">
        <f t="shared" si="4"/>
        <v>#DIV/0!</v>
      </c>
      <c r="W17" s="232" t="e">
        <f t="shared" si="5"/>
        <v>#DIV/0!</v>
      </c>
      <c r="Z17" s="43" t="s">
        <v>72</v>
      </c>
      <c r="AA17" s="151" t="e">
        <f>COUNTIFS(W:W,"Lower Engagement",I:I, "Unknown", M:M, "Yes", F:F, "&gt;0")/COUNTIFS(I:I, "Unknown", M:M, "Yes", F:F, "&gt;0")</f>
        <v>#DIV/0!</v>
      </c>
      <c r="AB17" s="151" t="e">
        <f>COUNTIFS(W:W,"Moderate Engagement",I:I, "Unknown", M:M, "Yes", F:F, "&gt;0")/COUNTIFS(I:I, "Unknown", M:M, "Yes", F:F, "&gt;0")</f>
        <v>#DIV/0!</v>
      </c>
      <c r="AC17" s="151" t="e">
        <f>COUNTIFS(W:W,"Higher Engagement",I:I, "Unknown", M:M, "Yes", F:F, "&gt;0")/COUNTIFS(I:I, "Unknown", M:M, "Yes", F:F, "&gt;0")</f>
        <v>#DIV/0!</v>
      </c>
      <c r="AE17" s="43" t="s">
        <v>17</v>
      </c>
      <c r="AF17" s="150" t="e">
        <f>COUNTIFS(O:O,"Lower Emotional Engagement",I:I,"Black/African American", M:M, "Yes", F:F, "&gt;0")/COUNTIFS(I:I, "Black/African American", M:M, "Yes", F:F, "&gt;0")</f>
        <v>#DIV/0!</v>
      </c>
      <c r="AG17" s="152" t="e">
        <f>COUNTIFS(Q:Q,"Lower Social Engagement",I:I,"Black/African American", M:M, "Yes", F:F, "&gt;0")/COUNTIFS(I:I, "Black/African American", M:M, "Yes", F:F, "&gt;0")</f>
        <v>#DIV/0!</v>
      </c>
      <c r="AH17" s="150" t="e">
        <f>COUNTIFS(S:S,"Lower Behavioral Engagement",I:I,"Black/African American", M:M, "Yes", F:F, "&gt;0")/COUNTIFS(I:I, "Black/African American", M:M, "Yes", F:F, "&gt;0")</f>
        <v>#DIV/0!</v>
      </c>
      <c r="AI17" s="152" t="e">
        <f>COUNTIFS(U:U,"Lower Cognitive Engagement",I:I,"Black/African American", M:M, "Yes", F:F, "&gt;0")/COUNTIFS(I:I, "Black/African American", M:M, "Yes", F:F, "&gt;0")</f>
        <v>#DIV/0!</v>
      </c>
      <c r="AJ17" s="103"/>
      <c r="AK17" s="152" t="e">
        <f>COUNTIFS(O:O,"Moderate Emotional Engagement",I:I,"Black/African American", M:M, "Yes", F:F, "&gt;0")/COUNTIFS(I:I, "Black/African American", M:M, "Yes", F:F, "&gt;0")</f>
        <v>#DIV/0!</v>
      </c>
      <c r="AL17" s="150" t="e">
        <f>COUNTIFS(Q:Q,"Moderate Social Engagement",I:I,"Black/African American", M:M, "Yes", F:F, "&gt;0")/COUNTIFS(I:I, "Black/African American", M:M, "Yes", F:F, "&gt;0")</f>
        <v>#DIV/0!</v>
      </c>
      <c r="AM17" s="152" t="e">
        <f>COUNTIFS(S:S,"Moderate Behavioral Engagement",I:I,"Black/African American", M:M, "Yes", F:F, "&gt;0")/COUNTIFS(I:I, "Black/African American", M:M, "Yes", F:F, "&gt;0")</f>
        <v>#DIV/0!</v>
      </c>
      <c r="AN17" s="150" t="e">
        <f>COUNTIFS(U:U,"Moderate Cognitive Engagement",I:I,"Black/African American", M:M, "Yes", F:F, "&gt;0")/COUNTIFS(I:I, "Black/African American", M:M, "Yes", F:F, "&gt;0")</f>
        <v>#DIV/0!</v>
      </c>
      <c r="AO17" s="103"/>
      <c r="AP17" s="152" t="e">
        <f>COUNTIFS(O:O,"Higher Emotional Engagement",I:I,"Black/African American", M:M, "Yes", F:F, "&gt;0")/COUNTIFS(I:I, "Black/African American", M:M, "Yes", F:F, "&gt;0")</f>
        <v>#DIV/0!</v>
      </c>
      <c r="AQ17" s="150" t="e">
        <f>COUNTIFS(Q:Q,"Higher Social Engagement",I:I,"Black/African American", M:M, "Yes", F:F, "&gt;0")/COUNTIFS(I:I, "Black/African American", M:M, "Yes", F:F, "&gt;0")</f>
        <v>#DIV/0!</v>
      </c>
      <c r="AR17" s="152" t="e">
        <f>COUNTIFS(S:S,"Higher Behavioral Engagement",I:I,"Black/African American", M:M, "Yes", F:F, "&gt;0")/COUNTIFS(I:I, "Black/African American", M:M, "Yes", F:F, "&gt;0")</f>
        <v>#DIV/0!</v>
      </c>
      <c r="AS17" s="150" t="e">
        <f>COUNTIFS(U:U,"Higher Cognitive Engagement",I:I,"Black/African American", M:M, "Yes", F:F, "&gt;0")/COUNTIFS(I:I, "Black/African American", M:M, "Yes", F:F, "&gt;0")</f>
        <v>#DIV/0!</v>
      </c>
      <c r="AT17" s="43" t="s">
        <v>17</v>
      </c>
      <c r="AU17" s="168" t="e">
        <f t="shared" si="17"/>
        <v>#DIV/0!</v>
      </c>
      <c r="AV17" s="169" t="e">
        <f t="shared" si="18"/>
        <v>#DIV/0!</v>
      </c>
      <c r="AW17" s="170" t="e">
        <f t="shared" si="19"/>
        <v>#DIV/0!</v>
      </c>
      <c r="AX17" s="169" t="e">
        <f t="shared" si="9"/>
        <v>#DIV/0!</v>
      </c>
      <c r="AY17" s="152" t="e">
        <f t="shared" si="25"/>
        <v>#DIV/0!</v>
      </c>
      <c r="AZ17" s="150" t="e">
        <f t="shared" si="20"/>
        <v>#DIV/0!</v>
      </c>
      <c r="BA17" s="152" t="e">
        <f t="shared" si="11"/>
        <v>#DIV/0!</v>
      </c>
      <c r="BB17" s="150" t="e">
        <f t="shared" si="21"/>
        <v>#DIV/0!</v>
      </c>
      <c r="BC17" s="152" t="e">
        <f t="shared" si="22"/>
        <v>#DIV/0!</v>
      </c>
      <c r="BD17" s="150" t="e">
        <f t="shared" si="14"/>
        <v>#DIV/0!</v>
      </c>
      <c r="BE17" s="152" t="e">
        <f t="shared" si="23"/>
        <v>#DIV/0!</v>
      </c>
      <c r="BF17" s="150" t="e">
        <f t="shared" si="24"/>
        <v>#DIV/0!</v>
      </c>
      <c r="BG17" s="78">
        <v>4</v>
      </c>
      <c r="BH17" s="43" t="s">
        <v>17</v>
      </c>
      <c r="BI17" s="241" t="e">
        <f>AVERAGEIFS(V:V,V:V,"&lt;=4",I:I, "Black/African American",M:M, "Yes")</f>
        <v>#DIV/0!</v>
      </c>
      <c r="BJ17" s="236"/>
    </row>
    <row r="18" spans="1:62" ht="62.1" customHeight="1">
      <c r="A18" s="226">
        <f>'ES Data Entry'!A16</f>
        <v>0</v>
      </c>
      <c r="B18" s="226">
        <f>'ES Data Entry'!B16</f>
        <v>0</v>
      </c>
      <c r="C18" s="6">
        <f>'ES Data Entry'!C16</f>
        <v>0</v>
      </c>
      <c r="D18" s="226">
        <f>'ES Data Entry'!D16</f>
        <v>0</v>
      </c>
      <c r="E18" s="226">
        <f>'ES Data Entry'!E16</f>
        <v>0</v>
      </c>
      <c r="F18" s="226">
        <f>'ES Data Entry'!F16</f>
        <v>0</v>
      </c>
      <c r="G18" s="226" t="str" cm="1">
        <f t="array" ref="G18">_xlfn.IFS('ES Data Entry'!G16=0, "Kindergarten", 'ES Data Entry'!G16=1, "1st Grade", 'ES Data Entry'!G16=2, "2nd Grade", 'ES Data Entry'!G16=3, "3rd Grade", 'ES Data Entry'!G16=4, "4th Grade", 'ES Data Entry'!G16=5, "5th Grade")</f>
        <v>Kindergarten</v>
      </c>
      <c r="H18" s="253">
        <f>'ES Data Entry'!L16</f>
        <v>0</v>
      </c>
      <c r="I18" s="227" t="e" cm="1">
        <f t="array" ref="I18">_xlfn.IFS('ES Data Entry'!H16= 1, "American Indian/Alaskan Native", 'ES Data Entry'!H16= 2, "Asian", 'ES Data Entry'!H16= 3, "Native Hawaiian/Pacific Islander", 'ES Data Entry'!H16= 4, "Black/African American",'ES Data Entry'!H16= 5,  "White", 'ES Data Entry'!H16= 6, "Other", 'ES Data Entry'!H16= 7, "Two races or more", 'ES Data Entry'!H16= 8, "Unknown")</f>
        <v>#N/A</v>
      </c>
      <c r="J18" s="226">
        <f>'ES Data Entry'!I16</f>
        <v>0</v>
      </c>
      <c r="K18" s="226" t="e" cm="1">
        <f t="array" ref="K18">_xlfn.IFS('ES Data Entry'!J16= 1, "Male", 'ES Data Entry'!J16= 2, "Female", 'ES Data Entry'!J16= 3, "Transgender Male", 'ES Data Entry'!J16= 4, "Transgender Female",'ES Data Entry'!J16= 5, "Non-binary", 'ES Data Entry'!J16= 6, "Other", 'ES Data Entry'!J16= 7, "Unknown")</f>
        <v>#N/A</v>
      </c>
      <c r="L18" s="228">
        <f>'ES Data Entry'!K16</f>
        <v>0</v>
      </c>
      <c r="M18" s="228" t="str" cm="1">
        <f t="array" ref="M18">IF(MAX(IF(F:F=F18, L:L))=L18, "Yes", "No")</f>
        <v>Yes</v>
      </c>
      <c r="N18" s="229" t="e">
        <f>AVERAGE('ES Data Entry'!N16,'ES Data Entry'!M16)</f>
        <v>#DIV/0!</v>
      </c>
      <c r="O18" s="229" t="e">
        <f t="shared" si="0"/>
        <v>#DIV/0!</v>
      </c>
      <c r="P18" s="229" t="e">
        <f>AVERAGE('ES Data Entry'!O16:R16)</f>
        <v>#DIV/0!</v>
      </c>
      <c r="Q18" s="229" t="e">
        <f t="shared" si="1"/>
        <v>#DIV/0!</v>
      </c>
      <c r="R18" s="229" t="e">
        <f>AVERAGE('ES Data Entry'!S16:V16)</f>
        <v>#DIV/0!</v>
      </c>
      <c r="S18" s="229" t="e">
        <f t="shared" si="2"/>
        <v>#DIV/0!</v>
      </c>
      <c r="T18" s="229" t="e">
        <f>AVERAGE('ES Data Entry'!W16:Y16)</f>
        <v>#DIV/0!</v>
      </c>
      <c r="U18" s="230" t="e">
        <f t="shared" si="3"/>
        <v>#DIV/0!</v>
      </c>
      <c r="V18" s="231" t="e">
        <f t="shared" si="4"/>
        <v>#DIV/0!</v>
      </c>
      <c r="W18" s="232" t="e">
        <f t="shared" si="5"/>
        <v>#DIV/0!</v>
      </c>
      <c r="Z18" s="39"/>
      <c r="AA18" s="39"/>
      <c r="AB18" s="39"/>
      <c r="AC18" s="39"/>
      <c r="AE18" s="43" t="s">
        <v>15</v>
      </c>
      <c r="AF18" s="150" t="e">
        <f>COUNTIFS(O:O,"Lower Emotional Engagement",I:I,"White", M:M, "Yes", F:F, "&gt;0")/COUNTIFS(I:I, "White", M:M, "Yes", F:F, "&gt;0")</f>
        <v>#DIV/0!</v>
      </c>
      <c r="AG18" s="152" t="e">
        <f>COUNTIFS(Q:Q,"Lower Social Engagement",I:I,"White", M:M, "Yes", F:F, "&gt;0")/COUNTIFS(I:I, "White", M:M, "Yes", F:F, "&gt;0")</f>
        <v>#DIV/0!</v>
      </c>
      <c r="AH18" s="150" t="e">
        <f>COUNTIFS(S:S,"Lower Behavioral Engagement",I:I,"White", M:M, "Yes", F:F, "&gt;0")/COUNTIFS(I:I, "White", M:M, "Yes", F:F, "&gt;0")</f>
        <v>#DIV/0!</v>
      </c>
      <c r="AI18" s="152" t="e">
        <f>COUNTIFS(U:U,"Lower Cognitive Engagement",I:I,"White", M:M, "Yes", F:F, "&gt;0")/COUNTIFS(I:I, "White", M:M, "Yes", F:F, "&gt;0")</f>
        <v>#DIV/0!</v>
      </c>
      <c r="AJ18" s="103"/>
      <c r="AK18" s="152" t="e">
        <f>COUNTIFS(O:O,"Moderate Emotional Engagement",I:I,"White", M:M, "Yes", F:F, "&gt;0")/COUNTIFS(I:I, "White", M:M, "Yes", F:F, "&gt;0")</f>
        <v>#DIV/0!</v>
      </c>
      <c r="AL18" s="150" t="e">
        <f>COUNTIFS(Q:Q,"Moderate Social Engagement",I:I,"White", M:M, "Yes", F:F, "&gt;0")/COUNTIFS(I:I, "White", M:M, "Yes", F:F, "&gt;0")</f>
        <v>#DIV/0!</v>
      </c>
      <c r="AM18" s="152" t="e">
        <f>COUNTIFS(S:S,"Moderate Behavioral Engagement",I:I,"White", M:M, "Yes", F:F, "&gt;0")/COUNTIFS(I:I, "White", M:M, "Yes", F:F, "&gt;0")</f>
        <v>#DIV/0!</v>
      </c>
      <c r="AN18" s="150" t="e">
        <f>COUNTIFS(U:U,"Moderate Cognitive Engagement",I:I,"White", M:M, "Yes", F:F, "&gt;0")/COUNTIFS(I:I, "White", M:M, "Yes", F:F, "&gt;0")</f>
        <v>#DIV/0!</v>
      </c>
      <c r="AO18" s="103"/>
      <c r="AP18" s="152" t="e">
        <f>COUNTIFS(O:O,"Higher Emotional Engagement",I:I,"White", M:M, "Yes", F:F, "&gt;0")/COUNTIFS(I:I, "White", M:M, "Yes", F:F, "&gt;0")</f>
        <v>#DIV/0!</v>
      </c>
      <c r="AQ18" s="150" t="e">
        <f>COUNTIFS(Q:Q,"Higher Social Engagement",I:I,"White", M:M, "Yes", F:F, "&gt;0")/COUNTIFS(I:I, "White", M:M, "Yes", F:F, "&gt;0")</f>
        <v>#DIV/0!</v>
      </c>
      <c r="AR18" s="152" t="e">
        <f>COUNTIFS(S:S,"Higher Behavioral Engagement",I:I,"White", M:M, "Yes", F:F, "&gt;0")/COUNTIFS(I:I, "White", M:M, "Yes", F:F, "&gt;0")</f>
        <v>#DIV/0!</v>
      </c>
      <c r="AS18" s="150" t="e">
        <f>COUNTIFS(U:U,"Higher Cognitive Engagement",I:I,"White", M:M, "Yes", F:F, "&gt;0")/COUNTIFS(I:I, "White", M:M, "Yes", F:F, "&gt;0")</f>
        <v>#DIV/0!</v>
      </c>
      <c r="AT18" s="43" t="s">
        <v>15</v>
      </c>
      <c r="AU18" s="168" t="e">
        <f>AF18</f>
        <v>#DIV/0!</v>
      </c>
      <c r="AV18" s="169" t="e">
        <f>AK18</f>
        <v>#DIV/0!</v>
      </c>
      <c r="AW18" s="170" t="e">
        <f>AP18</f>
        <v>#DIV/0!</v>
      </c>
      <c r="AX18" s="169" t="e">
        <f>AG18</f>
        <v>#DIV/0!</v>
      </c>
      <c r="AY18" s="152" t="e">
        <f>AL18</f>
        <v>#DIV/0!</v>
      </c>
      <c r="AZ18" s="150" t="e">
        <f>AQ18</f>
        <v>#DIV/0!</v>
      </c>
      <c r="BA18" s="152" t="e">
        <f>AH18</f>
        <v>#DIV/0!</v>
      </c>
      <c r="BB18" s="150" t="e">
        <f>AM18</f>
        <v>#DIV/0!</v>
      </c>
      <c r="BC18" s="152" t="e">
        <f>AR18</f>
        <v>#DIV/0!</v>
      </c>
      <c r="BD18" s="150" t="e">
        <f>AI18</f>
        <v>#DIV/0!</v>
      </c>
      <c r="BE18" s="152" t="e">
        <f>AN18</f>
        <v>#DIV/0!</v>
      </c>
      <c r="BF18" s="150" t="e">
        <f>AS18</f>
        <v>#DIV/0!</v>
      </c>
      <c r="BG18" s="79">
        <v>5</v>
      </c>
      <c r="BH18" s="43" t="s">
        <v>15</v>
      </c>
      <c r="BI18" s="118" t="e">
        <f>AVERAGEIFS(V:V,V:V,"&lt;=4",I:I, "White",M:M, "Yes")</f>
        <v>#DIV/0!</v>
      </c>
      <c r="BJ18" s="79"/>
    </row>
    <row r="19" spans="1:62" ht="62.1" customHeight="1">
      <c r="A19" s="226">
        <f>'ES Data Entry'!A17</f>
        <v>0</v>
      </c>
      <c r="B19" s="226">
        <f>'ES Data Entry'!B17</f>
        <v>0</v>
      </c>
      <c r="C19" s="6">
        <f>'ES Data Entry'!C17</f>
        <v>0</v>
      </c>
      <c r="D19" s="226">
        <f>'ES Data Entry'!D17</f>
        <v>0</v>
      </c>
      <c r="E19" s="226">
        <f>'ES Data Entry'!E17</f>
        <v>0</v>
      </c>
      <c r="F19" s="226">
        <f>'ES Data Entry'!F17</f>
        <v>0</v>
      </c>
      <c r="G19" s="226" t="str" cm="1">
        <f t="array" ref="G19">_xlfn.IFS('ES Data Entry'!G17=0, "Kindergarten", 'ES Data Entry'!G17=1, "1st Grade", 'ES Data Entry'!G17=2, "2nd Grade", 'ES Data Entry'!G17=3, "3rd Grade", 'ES Data Entry'!G17=4, "4th Grade", 'ES Data Entry'!G17=5, "5th Grade")</f>
        <v>Kindergarten</v>
      </c>
      <c r="H19" s="253">
        <f>'ES Data Entry'!L17</f>
        <v>0</v>
      </c>
      <c r="I19" s="227" t="e" cm="1">
        <f t="array" ref="I19">_xlfn.IFS('ES Data Entry'!H17= 1, "American Indian/Alaskan Native", 'ES Data Entry'!H17= 2, "Asian", 'ES Data Entry'!H17= 3, "Native Hawaiian/Pacific Islander", 'ES Data Entry'!H17= 4, "Black/African American",'ES Data Entry'!H17= 5,  "White", 'ES Data Entry'!H17= 6, "Other", 'ES Data Entry'!H17= 7, "Two races or more", 'ES Data Entry'!H17= 8, "Unknown")</f>
        <v>#N/A</v>
      </c>
      <c r="J19" s="226">
        <f>'ES Data Entry'!I17</f>
        <v>0</v>
      </c>
      <c r="K19" s="226" t="e" cm="1">
        <f t="array" ref="K19">_xlfn.IFS('ES Data Entry'!J17= 1, "Male", 'ES Data Entry'!J17= 2, "Female", 'ES Data Entry'!J17= 3, "Transgender Male", 'ES Data Entry'!J17= 4, "Transgender Female",'ES Data Entry'!J17= 5, "Non-binary", 'ES Data Entry'!J17= 6, "Other", 'ES Data Entry'!J17= 7, "Unknown")</f>
        <v>#N/A</v>
      </c>
      <c r="L19" s="228">
        <f>'ES Data Entry'!K17</f>
        <v>0</v>
      </c>
      <c r="M19" s="228" t="str" cm="1">
        <f t="array" ref="M19">IF(MAX(IF(F:F=F19, L:L))=L19, "Yes", "No")</f>
        <v>Yes</v>
      </c>
      <c r="N19" s="229" t="e">
        <f>AVERAGE('ES Data Entry'!N17,'ES Data Entry'!M17)</f>
        <v>#DIV/0!</v>
      </c>
      <c r="O19" s="229" t="e">
        <f t="shared" si="0"/>
        <v>#DIV/0!</v>
      </c>
      <c r="P19" s="229" t="e">
        <f>AVERAGE('ES Data Entry'!O17:R17)</f>
        <v>#DIV/0!</v>
      </c>
      <c r="Q19" s="229" t="e">
        <f t="shared" si="1"/>
        <v>#DIV/0!</v>
      </c>
      <c r="R19" s="229" t="e">
        <f>AVERAGE('ES Data Entry'!S17:V17)</f>
        <v>#DIV/0!</v>
      </c>
      <c r="S19" s="229" t="e">
        <f t="shared" si="2"/>
        <v>#DIV/0!</v>
      </c>
      <c r="T19" s="229" t="e">
        <f>AVERAGE('ES Data Entry'!W17:Y17)</f>
        <v>#DIV/0!</v>
      </c>
      <c r="U19" s="230" t="e">
        <f t="shared" si="3"/>
        <v>#DIV/0!</v>
      </c>
      <c r="V19" s="231" t="e">
        <f t="shared" si="4"/>
        <v>#DIV/0!</v>
      </c>
      <c r="W19" s="232" t="e">
        <f t="shared" si="5"/>
        <v>#DIV/0!</v>
      </c>
      <c r="Z19" s="53"/>
      <c r="AA19" s="53"/>
      <c r="AB19" s="53"/>
      <c r="AC19" s="53"/>
      <c r="AD19" s="31"/>
      <c r="AE19" s="43" t="s">
        <v>73</v>
      </c>
      <c r="AF19" s="150" t="e">
        <f>COUNTIFS(O:O,"Lower Emotional Engagement",I:I,"Other", M:M, "Yes", F:F, "&gt;0")/COUNTIFS(I:I, "Other", M:M, "Yes", F:F, "&gt;0")</f>
        <v>#DIV/0!</v>
      </c>
      <c r="AG19" s="152" t="e">
        <f>COUNTIFS(Q:Q,"Lower Social Engagement",I:I,"Other", M:M, "Yes", F:F, "&gt;0")/COUNTIFS(I:I, "Other", M:M, "Yes", F:F, "&gt;0")</f>
        <v>#DIV/0!</v>
      </c>
      <c r="AH19" s="150" t="e">
        <f>COUNTIFS(S:S,"Lower Behavioral Engagement",I:I,"Other", M:M, "Yes", F:F, "&gt;0")/COUNTIFS(I:I, "Other", M:M, "Yes", F:F, "&gt;0")</f>
        <v>#DIV/0!</v>
      </c>
      <c r="AI19" s="152" t="e">
        <f>COUNTIFS(U:U,"Lower Cognitive Engagement",I:I,"Other", M:M, "Yes", F:F, "&gt;0")/COUNTIFS(I:I, "Other", M:M, "Yes", F:F, "&gt;0")</f>
        <v>#DIV/0!</v>
      </c>
      <c r="AJ19" s="103"/>
      <c r="AK19" s="152" t="e">
        <f>COUNTIFS(O:O,"Moderate Emotional Engagement",I:I,"Other", M:M, "Yes", F:F, "&gt;0")/COUNTIFS(I:I, "Other", M:M, "Yes", F:F, "&gt;0")</f>
        <v>#DIV/0!</v>
      </c>
      <c r="AL19" s="150" t="e">
        <f>COUNTIFS(Q:Q,"Moderate Social Engagement",I:I,"Other", M:M, "Yes", F:F, "&gt;0")/COUNTIFS(I:I, "Other", M:M, "Yes", F:F, "&gt;0")</f>
        <v>#DIV/0!</v>
      </c>
      <c r="AM19" s="152" t="e">
        <f>COUNTIFS(S:S,"Moderate Behavioral Engagement",I:I,"Other", M:M, "Yes", F:F, "&gt;0")/COUNTIFS(I:I, "Other", M:M, "Yes", F:F, "&gt;0")</f>
        <v>#DIV/0!</v>
      </c>
      <c r="AN19" s="150" t="e">
        <f>COUNTIFS(U:U,"Moderate Cognitive Engagement",I:I,"Other", M:M, "Yes", F:F, "&gt;0")/COUNTIFS(I:I, "Other", M:M, "Yes", F:F, "&gt;0")</f>
        <v>#DIV/0!</v>
      </c>
      <c r="AO19" s="103"/>
      <c r="AP19" s="152" t="e">
        <f>COUNTIFS(O:O,"Higher Emotional Engagement",I:I,"Other", M:M, "Yes", F:F, "&gt;0")/COUNTIFS(I:I, "Other", M:M, "Yes", F:F, "&gt;0")</f>
        <v>#DIV/0!</v>
      </c>
      <c r="AQ19" s="150" t="e">
        <f>COUNTIFS(Q:Q,"Higher Social Engagement",I:I,"Other", M:M, "Yes", F:F, "&gt;0")/COUNTIFS(I:I, "Other", M:M, "Yes", F:F, "&gt;0")</f>
        <v>#DIV/0!</v>
      </c>
      <c r="AR19" s="152" t="e">
        <f>COUNTIFS(S:S,"Higher Behavioral Engagement",I:I,"Other", M:M, "Yes", F:F, "&gt;0")/COUNTIFS(I:I, "Other", M:M, "Yes", F:F, "&gt;0")</f>
        <v>#DIV/0!</v>
      </c>
      <c r="AS19" s="150" t="e">
        <f>COUNTIFS(U:U,"Higher Cognitive Engagement",I:I,"Other", M:M, "Yes", F:F, "&gt;0")/COUNTIFS(I:I, "Other", M:M, "Yes", F:F, "&gt;0")</f>
        <v>#DIV/0!</v>
      </c>
      <c r="AT19" s="43" t="s">
        <v>73</v>
      </c>
      <c r="AU19" s="168" t="e">
        <f>AF19</f>
        <v>#DIV/0!</v>
      </c>
      <c r="AV19" s="169" t="e">
        <f>AK19</f>
        <v>#DIV/0!</v>
      </c>
      <c r="AW19" s="170" t="e">
        <f>AP19</f>
        <v>#DIV/0!</v>
      </c>
      <c r="AX19" s="169" t="e">
        <f>AG19</f>
        <v>#DIV/0!</v>
      </c>
      <c r="AY19" s="152" t="e">
        <f>AL19</f>
        <v>#DIV/0!</v>
      </c>
      <c r="AZ19" s="150" t="e">
        <f>AQ19</f>
        <v>#DIV/0!</v>
      </c>
      <c r="BA19" s="152" t="e">
        <f>AH19</f>
        <v>#DIV/0!</v>
      </c>
      <c r="BB19" s="150" t="e">
        <f>AM19</f>
        <v>#DIV/0!</v>
      </c>
      <c r="BC19" s="152" t="e">
        <f>AR19</f>
        <v>#DIV/0!</v>
      </c>
      <c r="BD19" s="150" t="e">
        <f>AI19</f>
        <v>#DIV/0!</v>
      </c>
      <c r="BE19" s="152" t="e">
        <f>AN19</f>
        <v>#DIV/0!</v>
      </c>
      <c r="BF19" s="150" t="e">
        <f>AS19</f>
        <v>#DIV/0!</v>
      </c>
      <c r="BG19" s="78">
        <v>6</v>
      </c>
      <c r="BH19" s="43" t="s">
        <v>73</v>
      </c>
      <c r="BI19" s="240" t="e">
        <f>AVERAGEIFS(V:V,V:V,"&lt;=4",I:I, "Other",M:M, "Yes")</f>
        <v>#DIV/0!</v>
      </c>
      <c r="BJ19" s="78"/>
    </row>
    <row r="20" spans="1:62" ht="62.1" customHeight="1">
      <c r="A20" s="226">
        <f>'ES Data Entry'!A18</f>
        <v>0</v>
      </c>
      <c r="B20" s="226">
        <f>'ES Data Entry'!B18</f>
        <v>0</v>
      </c>
      <c r="C20" s="6">
        <f>'ES Data Entry'!C18</f>
        <v>0</v>
      </c>
      <c r="D20" s="226">
        <f>'ES Data Entry'!D18</f>
        <v>0</v>
      </c>
      <c r="E20" s="226">
        <f>'ES Data Entry'!E18</f>
        <v>0</v>
      </c>
      <c r="F20" s="226">
        <f>'ES Data Entry'!F18</f>
        <v>0</v>
      </c>
      <c r="G20" s="226" t="str" cm="1">
        <f t="array" ref="G20">_xlfn.IFS('ES Data Entry'!G18=0, "Kindergarten", 'ES Data Entry'!G18=1, "1st Grade", 'ES Data Entry'!G18=2, "2nd Grade", 'ES Data Entry'!G18=3, "3rd Grade", 'ES Data Entry'!G18=4, "4th Grade", 'ES Data Entry'!G18=5, "5th Grade")</f>
        <v>Kindergarten</v>
      </c>
      <c r="H20" s="253">
        <f>'ES Data Entry'!L18</f>
        <v>0</v>
      </c>
      <c r="I20" s="227" t="e" cm="1">
        <f t="array" ref="I20">_xlfn.IFS('ES Data Entry'!H18= 1, "American Indian/Alaskan Native", 'ES Data Entry'!H18= 2, "Asian", 'ES Data Entry'!H18= 3, "Native Hawaiian/Pacific Islander", 'ES Data Entry'!H18= 4, "Black/African American",'ES Data Entry'!H18= 5,  "White", 'ES Data Entry'!H18= 6, "Other", 'ES Data Entry'!H18= 7, "Two races or more", 'ES Data Entry'!H18= 8, "Unknown")</f>
        <v>#N/A</v>
      </c>
      <c r="J20" s="226">
        <f>'ES Data Entry'!I18</f>
        <v>0</v>
      </c>
      <c r="K20" s="226" t="e" cm="1">
        <f t="array" ref="K20">_xlfn.IFS('ES Data Entry'!J18= 1, "Male", 'ES Data Entry'!J18= 2, "Female", 'ES Data Entry'!J18= 3, "Transgender Male", 'ES Data Entry'!J18= 4, "Transgender Female",'ES Data Entry'!J18= 5, "Non-binary", 'ES Data Entry'!J18= 6, "Other", 'ES Data Entry'!J18= 7, "Unknown")</f>
        <v>#N/A</v>
      </c>
      <c r="L20" s="228">
        <f>'ES Data Entry'!K18</f>
        <v>0</v>
      </c>
      <c r="M20" s="228" t="str" cm="1">
        <f t="array" ref="M20">IF(MAX(IF(F:F=F20, L:L))=L20, "Yes", "No")</f>
        <v>Yes</v>
      </c>
      <c r="N20" s="229" t="e">
        <f>AVERAGE('ES Data Entry'!N18,'ES Data Entry'!M18)</f>
        <v>#DIV/0!</v>
      </c>
      <c r="O20" s="229" t="e">
        <f t="shared" si="0"/>
        <v>#DIV/0!</v>
      </c>
      <c r="P20" s="229" t="e">
        <f>AVERAGE('ES Data Entry'!O18:R18)</f>
        <v>#DIV/0!</v>
      </c>
      <c r="Q20" s="229" t="e">
        <f t="shared" si="1"/>
        <v>#DIV/0!</v>
      </c>
      <c r="R20" s="229" t="e">
        <f>AVERAGE('ES Data Entry'!S18:V18)</f>
        <v>#DIV/0!</v>
      </c>
      <c r="S20" s="229" t="e">
        <f t="shared" si="2"/>
        <v>#DIV/0!</v>
      </c>
      <c r="T20" s="229" t="e">
        <f>AVERAGE('ES Data Entry'!W18:Y18)</f>
        <v>#DIV/0!</v>
      </c>
      <c r="U20" s="230" t="e">
        <f t="shared" si="3"/>
        <v>#DIV/0!</v>
      </c>
      <c r="V20" s="231" t="e">
        <f t="shared" si="4"/>
        <v>#DIV/0!</v>
      </c>
      <c r="W20" s="232" t="e">
        <f t="shared" si="5"/>
        <v>#DIV/0!</v>
      </c>
      <c r="Z20" s="381" t="s">
        <v>74</v>
      </c>
      <c r="AA20" s="382"/>
      <c r="AB20" s="382"/>
      <c r="AC20" s="383"/>
      <c r="AD20" s="28"/>
      <c r="AE20" s="33" t="s">
        <v>127</v>
      </c>
      <c r="AF20" s="150" t="e">
        <f>COUNTIFS(O:O,"Lower Emotional Engagement",I:I,"Two races or more", M:M, "Yes", F:F, "&gt;0")/COUNTIFS(I:I, "Two races or more", M:M, "Yes", F:F, "&gt;0")</f>
        <v>#DIV/0!</v>
      </c>
      <c r="AG20" s="323" t="e">
        <f>COUNTIFS(Q:Q,"Lower Social Engagement",I:I,"Two races or more", M:M, "Yes", F:F, "&gt;0")/COUNTIFS(I:I, "Two races or more", M:M, "Yes", F:F, "&gt;0")</f>
        <v>#DIV/0!</v>
      </c>
      <c r="AH20" s="150" t="e">
        <f>COUNTIFS(S:S,"Lower Behavioral Engagement",I:I,"Two races or more", M:M, "Yes", F:F, "&gt;0")/COUNTIFS(I:I, "Two races or more", M:M, "Yes", F:F, "&gt;0")</f>
        <v>#DIV/0!</v>
      </c>
      <c r="AI20" s="323" t="e">
        <f>COUNTIFS(U:U,"Lower Cognitive Engagement",I:I,"Two races or more", M:M, "Yes", F:F, "&gt;0")/COUNTIFS(I:I, "Two races or more", M:M, "Yes", F:F, "&gt;0")</f>
        <v>#DIV/0!</v>
      </c>
      <c r="AJ20" s="103"/>
      <c r="AK20" s="323" t="e">
        <f>COUNTIFS(O:O,"Moderate Emotional Engagement",I:I,"Two races or more", M:M, "Yes", F:F, "&gt;0")/COUNTIFS(I:I, "Two races or more", M:M, "Yes", F:F, "&gt;0")</f>
        <v>#DIV/0!</v>
      </c>
      <c r="AL20" s="150" t="e">
        <f>COUNTIFS(Q:Q,"Moderate Social Engagement",I:I,"Two races or more", M:M, "Yes", F:F, "&gt;0")/COUNTIFS(I:I, "Two races or more", M:M, "Yes", F:F, "&gt;0")</f>
        <v>#DIV/0!</v>
      </c>
      <c r="AM20" s="323" t="e">
        <f>COUNTIFS(S:S,"Moderate Behavioral Engagement",I:I,"Two races or more", M:M, "Yes", F:F, "&gt;0")/COUNTIFS(I:I, "Two races or more", M:M, "Yes", F:F, "&gt;0")</f>
        <v>#DIV/0!</v>
      </c>
      <c r="AN20" s="150" t="e">
        <f>COUNTIFS(U:U,"Moderate Cognitive Engagement",I:I,"Two races or more", M:M, "Yes", F:F, "&gt;0")/COUNTIFS(I:I, "Two races or more", M:M, "Yes", F:F, "&gt;0")</f>
        <v>#DIV/0!</v>
      </c>
      <c r="AO20" s="103"/>
      <c r="AP20" s="323" t="e">
        <f>COUNTIFS(O:O,"Higher Emotional Engagement",I:I,"Two races or more", M:M, "Yes", F:F, "&gt;0")/COUNTIFS(I:I, "Two races or more", M:M, "Yes", F:F, "&gt;0")</f>
        <v>#DIV/0!</v>
      </c>
      <c r="AQ20" s="150" t="e">
        <f>COUNTIFS(Q:Q,"Higher Social Engagement",I:I,"Two races or more", M:M, "Yes", F:F, "&gt;0")/COUNTIFS(I:I, "Two races or more", M:M, "Yes", F:F, "&gt;0")</f>
        <v>#DIV/0!</v>
      </c>
      <c r="AR20" s="323" t="e">
        <f>COUNTIFS(S:S,"Higher Behavioral Engagement",I:I,"Two races or more", M:M, "Yes", F:F, "&gt;0")/COUNTIFS(I:I, "Two races or more", M:M, "Yes", F:F, "&gt;0")</f>
        <v>#DIV/0!</v>
      </c>
      <c r="AS20" s="150" t="e">
        <f>COUNTIFS(U:U,"Higher Cognitive Engagement",I:I,"Two races or more", M:M, "Yes", F:F, "&gt;0")/COUNTIFS(I:I, "Two races or more", M:M, "Yes", F:F, "&gt;0")</f>
        <v>#DIV/0!</v>
      </c>
      <c r="AT20" s="33" t="s">
        <v>127</v>
      </c>
      <c r="AU20" s="185" t="e">
        <f>AF20</f>
        <v>#DIV/0!</v>
      </c>
      <c r="AV20" s="150" t="e">
        <f>AK20</f>
        <v>#DIV/0!</v>
      </c>
      <c r="AW20" s="323" t="e">
        <f>AP20</f>
        <v>#DIV/0!</v>
      </c>
      <c r="AX20" s="150" t="e">
        <f>AG20</f>
        <v>#DIV/0!</v>
      </c>
      <c r="AY20" s="323" t="e">
        <f>AL20</f>
        <v>#DIV/0!</v>
      </c>
      <c r="AZ20" s="150" t="e">
        <f>AQ20</f>
        <v>#DIV/0!</v>
      </c>
      <c r="BA20" s="323" t="e">
        <f>AH20</f>
        <v>#DIV/0!</v>
      </c>
      <c r="BB20" s="150" t="e">
        <f>AM20</f>
        <v>#DIV/0!</v>
      </c>
      <c r="BC20" s="323" t="e">
        <f>AR20</f>
        <v>#DIV/0!</v>
      </c>
      <c r="BD20" s="150" t="e">
        <f>AI20</f>
        <v>#DIV/0!</v>
      </c>
      <c r="BE20" s="323" t="e">
        <f>AN20</f>
        <v>#DIV/0!</v>
      </c>
      <c r="BF20" s="150" t="e">
        <f>AS20</f>
        <v>#DIV/0!</v>
      </c>
      <c r="BG20" s="236">
        <v>7</v>
      </c>
      <c r="BH20" s="325" t="s">
        <v>127</v>
      </c>
      <c r="BI20" s="324" t="e">
        <f>AVERAGEIFS(V:V,V:V,"&lt;=4",I:I, "Two races or more",M:M, "Yes")</f>
        <v>#DIV/0!</v>
      </c>
      <c r="BJ20" s="236"/>
    </row>
    <row r="21" spans="1:62" ht="62.1" customHeight="1">
      <c r="A21" s="226">
        <f>'ES Data Entry'!A19</f>
        <v>0</v>
      </c>
      <c r="B21" s="226">
        <f>'ES Data Entry'!B19</f>
        <v>0</v>
      </c>
      <c r="C21" s="6">
        <f>'ES Data Entry'!C19</f>
        <v>0</v>
      </c>
      <c r="D21" s="226">
        <f>'ES Data Entry'!D19</f>
        <v>0</v>
      </c>
      <c r="E21" s="226">
        <f>'ES Data Entry'!E19</f>
        <v>0</v>
      </c>
      <c r="F21" s="226">
        <f>'ES Data Entry'!F19</f>
        <v>0</v>
      </c>
      <c r="G21" s="226" t="str" cm="1">
        <f t="array" ref="G21">_xlfn.IFS('ES Data Entry'!G19=0, "Kindergarten", 'ES Data Entry'!G19=1, "1st Grade", 'ES Data Entry'!G19=2, "2nd Grade", 'ES Data Entry'!G19=3, "3rd Grade", 'ES Data Entry'!G19=4, "4th Grade", 'ES Data Entry'!G19=5, "5th Grade")</f>
        <v>Kindergarten</v>
      </c>
      <c r="H21" s="253">
        <f>'ES Data Entry'!L19</f>
        <v>0</v>
      </c>
      <c r="I21" s="227" t="e" cm="1">
        <f t="array" ref="I21">_xlfn.IFS('ES Data Entry'!H19= 1, "American Indian/Alaskan Native", 'ES Data Entry'!H19= 2, "Asian", 'ES Data Entry'!H19= 3, "Native Hawaiian/Pacific Islander", 'ES Data Entry'!H19= 4, "Black/African American",'ES Data Entry'!H19= 5,  "White", 'ES Data Entry'!H19= 6, "Other", 'ES Data Entry'!H19= 7, "Two races or more", 'ES Data Entry'!H19= 8, "Unknown")</f>
        <v>#N/A</v>
      </c>
      <c r="J21" s="226">
        <f>'ES Data Entry'!I19</f>
        <v>0</v>
      </c>
      <c r="K21" s="226" t="e" cm="1">
        <f t="array" ref="K21">_xlfn.IFS('ES Data Entry'!J19= 1, "Male", 'ES Data Entry'!J19= 2, "Female", 'ES Data Entry'!J19= 3, "Transgender Male", 'ES Data Entry'!J19= 4, "Transgender Female",'ES Data Entry'!J19= 5, "Non-binary", 'ES Data Entry'!J19= 6, "Other", 'ES Data Entry'!J19= 7, "Unknown")</f>
        <v>#N/A</v>
      </c>
      <c r="L21" s="228">
        <f>'ES Data Entry'!K19</f>
        <v>0</v>
      </c>
      <c r="M21" s="228" t="str" cm="1">
        <f t="array" ref="M21">IF(MAX(IF(F:F=F21, L:L))=L21, "Yes", "No")</f>
        <v>Yes</v>
      </c>
      <c r="N21" s="229" t="e">
        <f>AVERAGE('ES Data Entry'!N19,'ES Data Entry'!M19)</f>
        <v>#DIV/0!</v>
      </c>
      <c r="O21" s="229" t="e">
        <f t="shared" si="0"/>
        <v>#DIV/0!</v>
      </c>
      <c r="P21" s="229" t="e">
        <f>AVERAGE('ES Data Entry'!O19:R19)</f>
        <v>#DIV/0!</v>
      </c>
      <c r="Q21" s="229" t="e">
        <f t="shared" si="1"/>
        <v>#DIV/0!</v>
      </c>
      <c r="R21" s="229" t="e">
        <f>AVERAGE('ES Data Entry'!S19:V19)</f>
        <v>#DIV/0!</v>
      </c>
      <c r="S21" s="229" t="e">
        <f t="shared" si="2"/>
        <v>#DIV/0!</v>
      </c>
      <c r="T21" s="229" t="e">
        <f>AVERAGE('ES Data Entry'!W19:Y19)</f>
        <v>#DIV/0!</v>
      </c>
      <c r="U21" s="230" t="e">
        <f t="shared" si="3"/>
        <v>#DIV/0!</v>
      </c>
      <c r="V21" s="231" t="e">
        <f t="shared" si="4"/>
        <v>#DIV/0!</v>
      </c>
      <c r="W21" s="232" t="e">
        <f t="shared" si="5"/>
        <v>#DIV/0!</v>
      </c>
      <c r="Z21" s="65" t="s">
        <v>10</v>
      </c>
      <c r="AA21" s="49" t="s">
        <v>42</v>
      </c>
      <c r="AB21" s="49" t="s">
        <v>43</v>
      </c>
      <c r="AC21" s="49" t="s">
        <v>44</v>
      </c>
      <c r="AD21" s="26"/>
      <c r="AE21" s="43" t="s">
        <v>72</v>
      </c>
      <c r="AF21" s="151" t="e">
        <f>COUNTIFS(O:O,"Lower Emotional Engagement",I:I,"Unknown", M:M, "Yes", F:F, "&gt;0")/COUNTIFS(I:I, "Unknown", M:M, "Yes", F:F, "&gt;0")</f>
        <v>#DIV/0!</v>
      </c>
      <c r="AG21" s="154" t="e">
        <f>COUNTIFS(Q:Q,"Lower Social Engagement",I:I,"Unknown", M:M, "Yes", F:F, "&gt;0")/COUNTIFS(I:I, "Unknown", M:M, "Yes", F:F, "&gt;0")</f>
        <v>#DIV/0!</v>
      </c>
      <c r="AH21" s="151" t="e">
        <f>COUNTIFS(S:S,"Lower Behavioral Engagement",I:I,"Unknown", M:M, "Yes", F:F, "&gt;0")/COUNTIFS(I:I, "Unknown", M:M, "Yes", F:F, "&gt;0")</f>
        <v>#DIV/0!</v>
      </c>
      <c r="AI21" s="154" t="e">
        <f>COUNTIFS(U:U,"Lower Cognitive Engagement",I:I,"Unknown", M:M, "Yes", F:F, "&gt;0")/COUNTIFS(I:I, "Unknown", M:M, "Yes", F:F, "&gt;0")</f>
        <v>#DIV/0!</v>
      </c>
      <c r="AJ21" s="104"/>
      <c r="AK21" s="154" t="e">
        <f>COUNTIFS(O:O,"Moderate Emotional Engagement",I:I,"Unknown", M:M, "Yes", F:F, "&gt;0")/COUNTIFS(I:I, "Unknown", M:M, "Yes", F:F, "&gt;0")</f>
        <v>#DIV/0!</v>
      </c>
      <c r="AL21" s="151" t="e">
        <f>COUNTIFS(Q:Q,"Moderate Social Engagement",I:I,"Unknown", M:M, "Yes", F:F, "&gt;0")/COUNTIFS(I:I, "Unknown", M:M, "Yes", F:F, "&gt;0")</f>
        <v>#DIV/0!</v>
      </c>
      <c r="AM21" s="154" t="e">
        <f>COUNTIFS(S:S,"Moderate Behavioral Engagement",I:I,"Unknown", M:M, "Yes", F:F, "&gt;0")/COUNTIFS(I:I, "Unknown", M:M, "Yes", F:F, "&gt;0")</f>
        <v>#DIV/0!</v>
      </c>
      <c r="AN21" s="151" t="e">
        <f>COUNTIFS(U:U,"Moderate Cognitive Engagement",I:I,"Unknown", M:M, "Yes", F:F, "&gt;0")/COUNTIFS(I:I, "Unknown", M:M, "Yes", F:F, "&gt;0")</f>
        <v>#DIV/0!</v>
      </c>
      <c r="AO21" s="104"/>
      <c r="AP21" s="154" t="e">
        <f>COUNTIFS(O:O,"Higher Emotional Engagement",I:I,"Unknown", M:M, "Yes", F:F, "&gt;0")/COUNTIFS(I:I, "Unknown", M:M, "Yes", F:F, "&gt;0")</f>
        <v>#DIV/0!</v>
      </c>
      <c r="AQ21" s="151" t="e">
        <f>COUNTIFS(Q:Q,"Higher Social Engagement",I:I,"Unknown", M:M, "Yes", F:F, "&gt;0")/COUNTIFS(I:I, "Unknown", M:M, "Yes", F:F, "&gt;0")</f>
        <v>#DIV/0!</v>
      </c>
      <c r="AR21" s="154" t="e">
        <f>COUNTIFS(S:S,"Higher Behavioral Engagement",I:I,"Unknown", M:M, "Yes", F:F, "&gt;0")/COUNTIFS(I:I, "Unknown", M:M, "Yes", F:F, "&gt;0")</f>
        <v>#DIV/0!</v>
      </c>
      <c r="AS21" s="151" t="e">
        <f>COUNTIFS(U:U,"Higher Cognitive Engagement",I:I,"Unknown", M:M, "Yes", F:F, "&gt;0")/COUNTIFS(I:I, "Unknown", M:M, "Yes", F:F, "&gt;0")</f>
        <v>#DIV/0!</v>
      </c>
      <c r="AT21" s="43" t="s">
        <v>72</v>
      </c>
      <c r="AU21" s="171" t="e">
        <f>AF21</f>
        <v>#DIV/0!</v>
      </c>
      <c r="AV21" s="172" t="e">
        <f>AK21</f>
        <v>#DIV/0!</v>
      </c>
      <c r="AW21" s="173" t="e">
        <f>AP21</f>
        <v>#DIV/0!</v>
      </c>
      <c r="AX21" s="172" t="e">
        <f>AG21</f>
        <v>#DIV/0!</v>
      </c>
      <c r="AY21" s="154" t="e">
        <f>AL21</f>
        <v>#DIV/0!</v>
      </c>
      <c r="AZ21" s="151" t="e">
        <f>AQ21</f>
        <v>#DIV/0!</v>
      </c>
      <c r="BA21" s="154" t="e">
        <f>AH21</f>
        <v>#DIV/0!</v>
      </c>
      <c r="BB21" s="151" t="e">
        <f>AM21</f>
        <v>#DIV/0!</v>
      </c>
      <c r="BC21" s="154" t="e">
        <f>AR21</f>
        <v>#DIV/0!</v>
      </c>
      <c r="BD21" s="151" t="e">
        <f>AI21</f>
        <v>#DIV/0!</v>
      </c>
      <c r="BE21" s="154" t="e">
        <f>AN21</f>
        <v>#DIV/0!</v>
      </c>
      <c r="BF21" s="151" t="e">
        <f>AS21</f>
        <v>#DIV/0!</v>
      </c>
      <c r="BG21" s="7">
        <v>8</v>
      </c>
      <c r="BH21" s="43" t="s">
        <v>72</v>
      </c>
      <c r="BI21" s="278" t="e">
        <f>AVERAGEIFS(V:V,V:V,"&lt;=4",I:I, "Unknown", M:M, "Yes")</f>
        <v>#DIV/0!</v>
      </c>
      <c r="BJ21" s="25"/>
    </row>
    <row r="22" spans="1:62" ht="62.1" customHeight="1">
      <c r="A22" s="226">
        <f>'ES Data Entry'!A20</f>
        <v>0</v>
      </c>
      <c r="B22" s="226">
        <f>'ES Data Entry'!B20</f>
        <v>0</v>
      </c>
      <c r="C22" s="6">
        <f>'ES Data Entry'!C20</f>
        <v>0</v>
      </c>
      <c r="D22" s="226">
        <f>'ES Data Entry'!D20</f>
        <v>0</v>
      </c>
      <c r="E22" s="226">
        <f>'ES Data Entry'!E20</f>
        <v>0</v>
      </c>
      <c r="F22" s="226">
        <f>'ES Data Entry'!F20</f>
        <v>0</v>
      </c>
      <c r="G22" s="226" t="str" cm="1">
        <f t="array" ref="G22">_xlfn.IFS('ES Data Entry'!G20=0, "Kindergarten", 'ES Data Entry'!G20=1, "1st Grade", 'ES Data Entry'!G20=2, "2nd Grade", 'ES Data Entry'!G20=3, "3rd Grade", 'ES Data Entry'!G20=4, "4th Grade", 'ES Data Entry'!G20=5, "5th Grade")</f>
        <v>Kindergarten</v>
      </c>
      <c r="H22" s="253">
        <f>'ES Data Entry'!L20</f>
        <v>0</v>
      </c>
      <c r="I22" s="227" t="e" cm="1">
        <f t="array" ref="I22">_xlfn.IFS('ES Data Entry'!H20= 1, "American Indian/Alaskan Native", 'ES Data Entry'!H20= 2, "Asian", 'ES Data Entry'!H20= 3, "Native Hawaiian/Pacific Islander", 'ES Data Entry'!H20= 4, "Black/African American",'ES Data Entry'!H20= 5,  "White", 'ES Data Entry'!H20= 6, "Other", 'ES Data Entry'!H20= 7, "Two races or more", 'ES Data Entry'!H20= 8, "Unknown")</f>
        <v>#N/A</v>
      </c>
      <c r="J22" s="226">
        <f>'ES Data Entry'!I20</f>
        <v>0</v>
      </c>
      <c r="K22" s="226" t="e" cm="1">
        <f t="array" ref="K22">_xlfn.IFS('ES Data Entry'!J20= 1, "Male", 'ES Data Entry'!J20= 2, "Female", 'ES Data Entry'!J20= 3, "Transgender Male", 'ES Data Entry'!J20= 4, "Transgender Female",'ES Data Entry'!J20= 5, "Non-binary", 'ES Data Entry'!J20= 6, "Other", 'ES Data Entry'!J20= 7, "Unknown")</f>
        <v>#N/A</v>
      </c>
      <c r="L22" s="228">
        <f>'ES Data Entry'!K20</f>
        <v>0</v>
      </c>
      <c r="M22" s="228" t="str" cm="1">
        <f t="array" ref="M22">IF(MAX(IF(F:F=F22, L:L))=L22, "Yes", "No")</f>
        <v>Yes</v>
      </c>
      <c r="N22" s="229" t="e">
        <f>AVERAGE('ES Data Entry'!N20,'ES Data Entry'!M20)</f>
        <v>#DIV/0!</v>
      </c>
      <c r="O22" s="229" t="e">
        <f t="shared" si="0"/>
        <v>#DIV/0!</v>
      </c>
      <c r="P22" s="229" t="e">
        <f>AVERAGE('ES Data Entry'!O20:R20)</f>
        <v>#DIV/0!</v>
      </c>
      <c r="Q22" s="229" t="e">
        <f t="shared" si="1"/>
        <v>#DIV/0!</v>
      </c>
      <c r="R22" s="229" t="e">
        <f>AVERAGE('ES Data Entry'!S20:V20)</f>
        <v>#DIV/0!</v>
      </c>
      <c r="S22" s="229" t="e">
        <f t="shared" si="2"/>
        <v>#DIV/0!</v>
      </c>
      <c r="T22" s="229" t="e">
        <f>AVERAGE('ES Data Entry'!W20:Y20)</f>
        <v>#DIV/0!</v>
      </c>
      <c r="U22" s="230" t="e">
        <f t="shared" si="3"/>
        <v>#DIV/0!</v>
      </c>
      <c r="V22" s="231" t="e">
        <f t="shared" si="4"/>
        <v>#DIV/0!</v>
      </c>
      <c r="W22" s="232" t="e">
        <f t="shared" si="5"/>
        <v>#DIV/0!</v>
      </c>
      <c r="Z22" s="41" t="s">
        <v>16</v>
      </c>
      <c r="AA22" s="155" t="e">
        <f>COUNTIFS(W:W,"Lower Engagement",K:K, "Male", M:M, "Yes", F:F, "&gt;0")/COUNTIFS(K:K, "Male", M:M, "Yes", F:F, "&gt;0")</f>
        <v>#DIV/0!</v>
      </c>
      <c r="AB22" s="156" t="e">
        <f>COUNTIFS(W:W,"Moderate Engagement",K:K, "Male", M:M, "Yes", F:F, "&gt;0")/COUNTIFS(K:K, "Male", M:M, "Yes", F:F, "&gt;0")</f>
        <v>#DIV/0!</v>
      </c>
      <c r="AC22" s="156" t="e">
        <f>COUNTIFS(W:W,"Higher Engagement",K:K, "Male", M:M, "Yes", F:F, "&gt;0")/COUNTIFS(K:K, "Male", M:M, "Yes", F:F, "&gt;0")</f>
        <v>#DIV/0!</v>
      </c>
      <c r="AJ22" s="32"/>
      <c r="AO22" s="32"/>
      <c r="AT22" s="45"/>
      <c r="AU22" s="32"/>
      <c r="AV22" s="32"/>
      <c r="AW22" s="32"/>
      <c r="AX22" s="32"/>
      <c r="AY22" s="32"/>
      <c r="AZ22" s="32"/>
      <c r="BA22" s="32"/>
      <c r="BB22" s="32"/>
      <c r="BC22" s="32"/>
      <c r="BD22" s="32"/>
      <c r="BE22" s="32"/>
      <c r="BF22" s="32"/>
      <c r="BG22" s="25"/>
      <c r="BH22" s="25"/>
      <c r="BI22" s="117"/>
      <c r="BJ22" s="24"/>
    </row>
    <row r="23" spans="1:62" ht="62.1" customHeight="1">
      <c r="A23" s="226">
        <f>'ES Data Entry'!A21</f>
        <v>0</v>
      </c>
      <c r="B23" s="226">
        <f>'ES Data Entry'!B21</f>
        <v>0</v>
      </c>
      <c r="C23" s="6">
        <f>'ES Data Entry'!C21</f>
        <v>0</v>
      </c>
      <c r="D23" s="226">
        <f>'ES Data Entry'!D21</f>
        <v>0</v>
      </c>
      <c r="E23" s="226">
        <f>'ES Data Entry'!E21</f>
        <v>0</v>
      </c>
      <c r="F23" s="226">
        <f>'ES Data Entry'!F21</f>
        <v>0</v>
      </c>
      <c r="G23" s="226" t="str" cm="1">
        <f t="array" ref="G23">_xlfn.IFS('ES Data Entry'!G21=0, "Kindergarten", 'ES Data Entry'!G21=1, "1st Grade", 'ES Data Entry'!G21=2, "2nd Grade", 'ES Data Entry'!G21=3, "3rd Grade", 'ES Data Entry'!G21=4, "4th Grade", 'ES Data Entry'!G21=5, "5th Grade")</f>
        <v>Kindergarten</v>
      </c>
      <c r="H23" s="253">
        <f>'ES Data Entry'!L21</f>
        <v>0</v>
      </c>
      <c r="I23" s="227" t="e" cm="1">
        <f t="array" ref="I23">_xlfn.IFS('ES Data Entry'!H21= 1, "American Indian/Alaskan Native", 'ES Data Entry'!H21= 2, "Asian", 'ES Data Entry'!H21= 3, "Native Hawaiian/Pacific Islander", 'ES Data Entry'!H21= 4, "Black/African American",'ES Data Entry'!H21= 5,  "White", 'ES Data Entry'!H21= 6, "Other", 'ES Data Entry'!H21= 7, "Two races or more", 'ES Data Entry'!H21= 8, "Unknown")</f>
        <v>#N/A</v>
      </c>
      <c r="J23" s="226">
        <f>'ES Data Entry'!I21</f>
        <v>0</v>
      </c>
      <c r="K23" s="226" t="e" cm="1">
        <f t="array" ref="K23">_xlfn.IFS('ES Data Entry'!J21= 1, "Male", 'ES Data Entry'!J21= 2, "Female", 'ES Data Entry'!J21= 3, "Transgender Male", 'ES Data Entry'!J21= 4, "Transgender Female",'ES Data Entry'!J21= 5, "Non-binary", 'ES Data Entry'!J21= 6, "Other", 'ES Data Entry'!J21= 7, "Unknown")</f>
        <v>#N/A</v>
      </c>
      <c r="L23" s="228">
        <f>'ES Data Entry'!K21</f>
        <v>0</v>
      </c>
      <c r="M23" s="228" t="str" cm="1">
        <f t="array" ref="M23">IF(MAX(IF(F:F=F23, L:L))=L23, "Yes", "No")</f>
        <v>Yes</v>
      </c>
      <c r="N23" s="229" t="e">
        <f>AVERAGE('ES Data Entry'!N21,'ES Data Entry'!M21)</f>
        <v>#DIV/0!</v>
      </c>
      <c r="O23" s="229" t="e">
        <f t="shared" si="0"/>
        <v>#DIV/0!</v>
      </c>
      <c r="P23" s="229" t="e">
        <f>AVERAGE('ES Data Entry'!O21:R21)</f>
        <v>#DIV/0!</v>
      </c>
      <c r="Q23" s="229" t="e">
        <f t="shared" si="1"/>
        <v>#DIV/0!</v>
      </c>
      <c r="R23" s="229" t="e">
        <f>AVERAGE('ES Data Entry'!S21:V21)</f>
        <v>#DIV/0!</v>
      </c>
      <c r="S23" s="229" t="e">
        <f t="shared" si="2"/>
        <v>#DIV/0!</v>
      </c>
      <c r="T23" s="229" t="e">
        <f>AVERAGE('ES Data Entry'!W21:Y21)</f>
        <v>#DIV/0!</v>
      </c>
      <c r="U23" s="230" t="e">
        <f t="shared" si="3"/>
        <v>#DIV/0!</v>
      </c>
      <c r="V23" s="231" t="e">
        <f t="shared" si="4"/>
        <v>#DIV/0!</v>
      </c>
      <c r="W23" s="232" t="e">
        <f t="shared" si="5"/>
        <v>#DIV/0!</v>
      </c>
      <c r="Z23" s="41" t="s">
        <v>19</v>
      </c>
      <c r="AA23" s="157" t="e">
        <f>COUNTIFS(W:W,"Lower Engagement",K:K, "Female", M:M, "Yes", F:F, "&gt;0")/COUNTIFS(K:K, "Female", M:M, "Yes", F:F, "&gt;0")</f>
        <v>#DIV/0!</v>
      </c>
      <c r="AB23" s="158" t="e">
        <f>COUNTIFS(W:W,"Moderate Engagement",K:K, "Female", M:M, "Yes", F:F, "&gt;0")/COUNTIFS(K:K, "Female", M:M, "Yes", F:F, "&gt;0")</f>
        <v>#DIV/0!</v>
      </c>
      <c r="AC23" s="158" t="e">
        <f>COUNTIFS(W:W,"Higher Engagement",K:K, "Female", M:M, "Yes", F:F, "&gt;0")/COUNTIFS(K:K, "Female", M:M, "Yes", F:F, "&gt;0")</f>
        <v>#DIV/0!</v>
      </c>
      <c r="AE23" s="381" t="s">
        <v>75</v>
      </c>
      <c r="AF23" s="382"/>
      <c r="AG23" s="382"/>
      <c r="AH23" s="382"/>
      <c r="AI23" s="382"/>
      <c r="AJ23" s="382"/>
      <c r="AK23" s="382"/>
      <c r="AL23" s="382"/>
      <c r="AM23" s="382"/>
      <c r="AN23" s="382"/>
      <c r="AO23" s="382"/>
      <c r="AP23" s="382"/>
      <c r="AQ23" s="382"/>
      <c r="AR23" s="382"/>
      <c r="AS23" s="383"/>
      <c r="AZ23" s="395" t="s">
        <v>54</v>
      </c>
      <c r="BA23" s="396"/>
      <c r="BB23" s="23"/>
      <c r="BC23" s="23"/>
      <c r="BD23" s="23"/>
      <c r="BE23" s="23"/>
      <c r="BF23" s="23"/>
      <c r="BG23" s="24"/>
      <c r="BH23" s="24"/>
      <c r="BI23" s="88"/>
      <c r="BJ23" s="236"/>
    </row>
    <row r="24" spans="1:62" ht="62.1" customHeight="1">
      <c r="A24" s="226">
        <f>'ES Data Entry'!A22</f>
        <v>0</v>
      </c>
      <c r="B24" s="226">
        <f>'ES Data Entry'!B22</f>
        <v>0</v>
      </c>
      <c r="C24" s="6">
        <f>'ES Data Entry'!C22</f>
        <v>0</v>
      </c>
      <c r="D24" s="226">
        <f>'ES Data Entry'!D22</f>
        <v>0</v>
      </c>
      <c r="E24" s="226">
        <f>'ES Data Entry'!E22</f>
        <v>0</v>
      </c>
      <c r="F24" s="226">
        <f>'ES Data Entry'!F22</f>
        <v>0</v>
      </c>
      <c r="G24" s="226" t="str" cm="1">
        <f t="array" ref="G24">_xlfn.IFS('ES Data Entry'!G22=0, "Kindergarten", 'ES Data Entry'!G22=1, "1st Grade", 'ES Data Entry'!G22=2, "2nd Grade", 'ES Data Entry'!G22=3, "3rd Grade", 'ES Data Entry'!G22=4, "4th Grade", 'ES Data Entry'!G22=5, "5th Grade")</f>
        <v>Kindergarten</v>
      </c>
      <c r="H24" s="253">
        <f>'ES Data Entry'!L22</f>
        <v>0</v>
      </c>
      <c r="I24" s="227" t="e" cm="1">
        <f t="array" ref="I24">_xlfn.IFS('ES Data Entry'!H22= 1, "American Indian/Alaskan Native", 'ES Data Entry'!H22= 2, "Asian", 'ES Data Entry'!H22= 3, "Native Hawaiian/Pacific Islander", 'ES Data Entry'!H22= 4, "Black/African American",'ES Data Entry'!H22= 5,  "White", 'ES Data Entry'!H22= 6, "Other", 'ES Data Entry'!H22= 7, "Two races or more", 'ES Data Entry'!H22= 8, "Unknown")</f>
        <v>#N/A</v>
      </c>
      <c r="J24" s="226">
        <f>'ES Data Entry'!I22</f>
        <v>0</v>
      </c>
      <c r="K24" s="226" t="e" cm="1">
        <f t="array" ref="K24">_xlfn.IFS('ES Data Entry'!J22= 1, "Male", 'ES Data Entry'!J22= 2, "Female", 'ES Data Entry'!J22= 3, "Transgender Male", 'ES Data Entry'!J22= 4, "Transgender Female",'ES Data Entry'!J22= 5, "Non-binary", 'ES Data Entry'!J22= 6, "Other", 'ES Data Entry'!J22= 7, "Unknown")</f>
        <v>#N/A</v>
      </c>
      <c r="L24" s="228">
        <f>'ES Data Entry'!K22</f>
        <v>0</v>
      </c>
      <c r="M24" s="228" t="str" cm="1">
        <f t="array" ref="M24">IF(MAX(IF(F:F=F24, L:L))=L24, "Yes", "No")</f>
        <v>Yes</v>
      </c>
      <c r="N24" s="229" t="e">
        <f>AVERAGE('ES Data Entry'!N22,'ES Data Entry'!M22)</f>
        <v>#DIV/0!</v>
      </c>
      <c r="O24" s="229" t="e">
        <f t="shared" si="0"/>
        <v>#DIV/0!</v>
      </c>
      <c r="P24" s="229" t="e">
        <f>AVERAGE('ES Data Entry'!O22:R22)</f>
        <v>#DIV/0!</v>
      </c>
      <c r="Q24" s="229" t="e">
        <f t="shared" si="1"/>
        <v>#DIV/0!</v>
      </c>
      <c r="R24" s="229" t="e">
        <f>AVERAGE('ES Data Entry'!S22:V22)</f>
        <v>#DIV/0!</v>
      </c>
      <c r="S24" s="229" t="e">
        <f t="shared" si="2"/>
        <v>#DIV/0!</v>
      </c>
      <c r="T24" s="229" t="e">
        <f>AVERAGE('ES Data Entry'!W22:Y22)</f>
        <v>#DIV/0!</v>
      </c>
      <c r="U24" s="230" t="e">
        <f t="shared" si="3"/>
        <v>#DIV/0!</v>
      </c>
      <c r="V24" s="231" t="e">
        <f t="shared" si="4"/>
        <v>#DIV/0!</v>
      </c>
      <c r="W24" s="232" t="e">
        <f t="shared" si="5"/>
        <v>#DIV/0!</v>
      </c>
      <c r="Z24" s="41" t="s">
        <v>77</v>
      </c>
      <c r="AA24" s="157" t="e">
        <f>COUNTIFS(W:W,"Lower Engagement",K:K, "Transgender Male", M:M, "Yes", F:F, "&gt;0")/COUNTIFS(K:K, "Transgender Male", M:M, "Yes", F:F, "&gt;0")</f>
        <v>#DIV/0!</v>
      </c>
      <c r="AB24" s="158" t="e">
        <f>COUNTIFS(W:W,"Moderate Engagement",K:K, "Transgender Male", M:M, "Yes", F:F, "&gt;0")/COUNTIFS(K:K, "Transgender Male", M:M, "Yes", F:F, "&gt;0")</f>
        <v>#DIV/0!</v>
      </c>
      <c r="AC24" s="159" t="e">
        <f>COUNTIFS(W:W,"Higher Engagement",K:K, "Transgender Male", M:M, "Yes", F:F, "&gt;0")/COUNTIFS(K:K, "Transgender Male", M:M, "Yes", F:F, "&gt;0")</f>
        <v>#DIV/0!</v>
      </c>
      <c r="AD24" s="26"/>
      <c r="AE24" s="63"/>
      <c r="AF24" s="397" t="s">
        <v>42</v>
      </c>
      <c r="AG24" s="398"/>
      <c r="AH24" s="398"/>
      <c r="AI24" s="398"/>
      <c r="AJ24" s="108"/>
      <c r="AK24" s="398" t="s">
        <v>43</v>
      </c>
      <c r="AL24" s="398"/>
      <c r="AM24" s="398"/>
      <c r="AN24" s="399"/>
      <c r="AO24" s="108"/>
      <c r="AP24" s="397" t="s">
        <v>66</v>
      </c>
      <c r="AQ24" s="398"/>
      <c r="AR24" s="398"/>
      <c r="AS24" s="399"/>
      <c r="AT24" s="39"/>
      <c r="AU24" s="397" t="s">
        <v>56</v>
      </c>
      <c r="AV24" s="398"/>
      <c r="AW24" s="399"/>
      <c r="AX24" s="398" t="s">
        <v>57</v>
      </c>
      <c r="AY24" s="398"/>
      <c r="AZ24" s="399"/>
      <c r="BA24" s="397" t="s">
        <v>58</v>
      </c>
      <c r="BB24" s="398"/>
      <c r="BC24" s="399"/>
      <c r="BD24" s="397" t="s">
        <v>59</v>
      </c>
      <c r="BE24" s="398"/>
      <c r="BF24" s="399"/>
      <c r="BG24" s="237"/>
      <c r="BH24" s="238"/>
      <c r="BI24" s="243" t="s">
        <v>60</v>
      </c>
      <c r="BJ24" s="79"/>
    </row>
    <row r="25" spans="1:62" ht="62.1" customHeight="1">
      <c r="A25" s="226">
        <f>'ES Data Entry'!A23</f>
        <v>0</v>
      </c>
      <c r="B25" s="226">
        <f>'ES Data Entry'!B23</f>
        <v>0</v>
      </c>
      <c r="C25" s="6">
        <f>'ES Data Entry'!C23</f>
        <v>0</v>
      </c>
      <c r="D25" s="226">
        <f>'ES Data Entry'!D23</f>
        <v>0</v>
      </c>
      <c r="E25" s="226" t="e">
        <f>'ES Data Entry'!#REF!</f>
        <v>#REF!</v>
      </c>
      <c r="F25" s="226">
        <f>'ES Data Entry'!F23</f>
        <v>0</v>
      </c>
      <c r="G25" s="226" t="str" cm="1">
        <f t="array" ref="G25">_xlfn.IFS('ES Data Entry'!G23=0, "Kindergarten", 'ES Data Entry'!G23=1, "1st Grade", 'ES Data Entry'!G23=2, "2nd Grade", 'ES Data Entry'!G23=3, "3rd Grade", 'ES Data Entry'!G23=4, "4th Grade", 'ES Data Entry'!G23=5, "5th Grade")</f>
        <v>Kindergarten</v>
      </c>
      <c r="H25" s="253">
        <f>'ES Data Entry'!L23</f>
        <v>0</v>
      </c>
      <c r="I25" s="227" t="e" cm="1">
        <f t="array" ref="I25">_xlfn.IFS('ES Data Entry'!H23= 1, "American Indian/Alaskan Native", 'ES Data Entry'!H23= 2, "Asian", 'ES Data Entry'!H23= 3, "Native Hawaiian/Pacific Islander", 'ES Data Entry'!H23= 4, "Black/African American",'ES Data Entry'!H23= 5,  "White", 'ES Data Entry'!H23= 6, "Other", 'ES Data Entry'!H23= 7, "Two races or more", 'ES Data Entry'!H23= 8, "Unknown")</f>
        <v>#N/A</v>
      </c>
      <c r="J25" s="226">
        <f>'ES Data Entry'!I23</f>
        <v>0</v>
      </c>
      <c r="K25" s="226" t="e" cm="1">
        <f t="array" ref="K25">_xlfn.IFS('ES Data Entry'!J23= 1, "Male", 'ES Data Entry'!J23= 2, "Female", 'ES Data Entry'!J23= 3, "Transgender Male", 'ES Data Entry'!J23= 4, "Transgender Female",'ES Data Entry'!J23= 5, "Non-binary", 'ES Data Entry'!J23= 6, "Other", 'ES Data Entry'!J23= 7, "Unknown")</f>
        <v>#N/A</v>
      </c>
      <c r="L25" s="228">
        <f>'ES Data Entry'!K23</f>
        <v>0</v>
      </c>
      <c r="M25" s="228" t="str" cm="1">
        <f t="array" ref="M25">IF(MAX(IF(F:F=F25, L:L))=L25, "Yes", "No")</f>
        <v>Yes</v>
      </c>
      <c r="N25" s="229" t="e">
        <f>AVERAGE('ES Data Entry'!N23,'ES Data Entry'!M23)</f>
        <v>#DIV/0!</v>
      </c>
      <c r="O25" s="229" t="e">
        <f t="shared" si="0"/>
        <v>#DIV/0!</v>
      </c>
      <c r="P25" s="229" t="e">
        <f>AVERAGE('ES Data Entry'!O23:R23)</f>
        <v>#DIV/0!</v>
      </c>
      <c r="Q25" s="229" t="e">
        <f t="shared" si="1"/>
        <v>#DIV/0!</v>
      </c>
      <c r="R25" s="229" t="e">
        <f>AVERAGE('ES Data Entry'!S23:V23)</f>
        <v>#DIV/0!</v>
      </c>
      <c r="S25" s="229" t="e">
        <f t="shared" si="2"/>
        <v>#DIV/0!</v>
      </c>
      <c r="T25" s="229" t="e">
        <f>AVERAGE('ES Data Entry'!W23:Y23)</f>
        <v>#DIV/0!</v>
      </c>
      <c r="U25" s="230" t="e">
        <f t="shared" si="3"/>
        <v>#DIV/0!</v>
      </c>
      <c r="V25" s="231" t="e">
        <f t="shared" si="4"/>
        <v>#DIV/0!</v>
      </c>
      <c r="W25" s="232" t="e">
        <f t="shared" si="5"/>
        <v>#DIV/0!</v>
      </c>
      <c r="Z25" s="41" t="s">
        <v>78</v>
      </c>
      <c r="AA25" s="157" t="e">
        <f>COUNTIFS(W:W,"Lower Engagement",K:K, "Transgender Female", M:M, "Yes", F:F, "&gt;0")/COUNTIFS(K:K, "Transgender Female", M:M, "Yes", F:F, "&gt;0")</f>
        <v>#DIV/0!</v>
      </c>
      <c r="AB25" s="158" t="e">
        <f>COUNTIFS(W:W,"Moderate Engagement",K:K, "Transgender Female", M:M, "Yes", F:F, "&gt;0")/COUNTIFS(K:K, "Transgender Female", M:M, "Yes", F:F, "&gt;0")</f>
        <v>#DIV/0!</v>
      </c>
      <c r="AC25" s="159" t="e">
        <f>COUNTIFS(W:W,"Higher Engagement",K:K, "Transgender Female", M:M, "Yes", F:F, "&gt;0")/COUNTIFS(K:K, "Transgender Female", M:M, "Yes", F:F, "&gt;0")</f>
        <v>#DIV/0!</v>
      </c>
      <c r="AE25" s="64" t="s">
        <v>10</v>
      </c>
      <c r="AF25" s="107" t="s">
        <v>45</v>
      </c>
      <c r="AG25" s="108" t="s">
        <v>46</v>
      </c>
      <c r="AH25" s="107" t="s">
        <v>47</v>
      </c>
      <c r="AI25" s="108" t="s">
        <v>48</v>
      </c>
      <c r="AJ25" s="71"/>
      <c r="AK25" s="107" t="s">
        <v>45</v>
      </c>
      <c r="AL25" s="108" t="s">
        <v>46</v>
      </c>
      <c r="AM25" s="107" t="s">
        <v>47</v>
      </c>
      <c r="AN25" s="108" t="s">
        <v>48</v>
      </c>
      <c r="AO25" s="71"/>
      <c r="AP25" s="107" t="s">
        <v>45</v>
      </c>
      <c r="AQ25" s="108" t="s">
        <v>46</v>
      </c>
      <c r="AR25" s="107" t="s">
        <v>47</v>
      </c>
      <c r="AS25" s="108" t="s">
        <v>48</v>
      </c>
      <c r="AT25" s="114" t="s">
        <v>76</v>
      </c>
      <c r="AU25" s="80" t="s">
        <v>42</v>
      </c>
      <c r="AV25" s="108" t="s">
        <v>43</v>
      </c>
      <c r="AW25" s="81" t="s">
        <v>66</v>
      </c>
      <c r="AX25" s="80" t="s">
        <v>67</v>
      </c>
      <c r="AY25" s="108" t="s">
        <v>68</v>
      </c>
      <c r="AZ25" s="81" t="s">
        <v>69</v>
      </c>
      <c r="BA25" s="80" t="s">
        <v>67</v>
      </c>
      <c r="BB25" s="108" t="s">
        <v>68</v>
      </c>
      <c r="BC25" s="81" t="s">
        <v>69</v>
      </c>
      <c r="BD25" s="80" t="s">
        <v>67</v>
      </c>
      <c r="BE25" s="108" t="s">
        <v>68</v>
      </c>
      <c r="BF25" s="81" t="s">
        <v>69</v>
      </c>
      <c r="BG25" s="25"/>
      <c r="BH25" s="250" t="s">
        <v>76</v>
      </c>
      <c r="BI25" s="90" t="s">
        <v>70</v>
      </c>
      <c r="BJ25" s="78"/>
    </row>
    <row r="26" spans="1:62" ht="62.1" customHeight="1">
      <c r="A26" s="226">
        <f>'ES Data Entry'!A24</f>
        <v>0</v>
      </c>
      <c r="B26" s="226">
        <f>'ES Data Entry'!B24</f>
        <v>0</v>
      </c>
      <c r="C26" s="6">
        <f>'ES Data Entry'!C24</f>
        <v>0</v>
      </c>
      <c r="D26" s="226">
        <f>'ES Data Entry'!D24</f>
        <v>0</v>
      </c>
      <c r="E26" s="226">
        <f>'ES Data Entry'!E24</f>
        <v>0</v>
      </c>
      <c r="F26" s="226">
        <f>'ES Data Entry'!F24</f>
        <v>0</v>
      </c>
      <c r="G26" s="226" t="str" cm="1">
        <f t="array" ref="G26">_xlfn.IFS('ES Data Entry'!G24=0, "Kindergarten", 'ES Data Entry'!G24=1, "1st Grade", 'ES Data Entry'!G24=2, "2nd Grade", 'ES Data Entry'!G24=3, "3rd Grade", 'ES Data Entry'!G24=4, "4th Grade", 'ES Data Entry'!G24=5, "5th Grade")</f>
        <v>Kindergarten</v>
      </c>
      <c r="H26" s="253">
        <f>'ES Data Entry'!L24</f>
        <v>0</v>
      </c>
      <c r="I26" s="227" t="e" cm="1">
        <f t="array" ref="I26">_xlfn.IFS('ES Data Entry'!H24= 1, "American Indian/Alaskan Native", 'ES Data Entry'!H24= 2, "Asian", 'ES Data Entry'!H24= 3, "Native Hawaiian/Pacific Islander", 'ES Data Entry'!H24= 4, "Black/African American",'ES Data Entry'!H24= 5,  "White", 'ES Data Entry'!H24= 6, "Other", 'ES Data Entry'!H24= 7, "Two races or more", 'ES Data Entry'!H24= 8, "Unknown")</f>
        <v>#N/A</v>
      </c>
      <c r="J26" s="226">
        <f>'ES Data Entry'!I24</f>
        <v>0</v>
      </c>
      <c r="K26" s="226" t="e" cm="1">
        <f t="array" ref="K26">_xlfn.IFS('ES Data Entry'!J24= 1, "Male", 'ES Data Entry'!J24= 2, "Female", 'ES Data Entry'!J24= 3, "Transgender Male", 'ES Data Entry'!J24= 4, "Transgender Female",'ES Data Entry'!J24= 5, "Non-binary", 'ES Data Entry'!J24= 6, "Other", 'ES Data Entry'!J24= 7, "Unknown")</f>
        <v>#N/A</v>
      </c>
      <c r="L26" s="228">
        <f>'ES Data Entry'!K24</f>
        <v>0</v>
      </c>
      <c r="M26" s="228" t="str" cm="1">
        <f t="array" ref="M26">IF(MAX(IF(F:F=F26, L:L))=L26, "Yes", "No")</f>
        <v>Yes</v>
      </c>
      <c r="N26" s="229" t="e">
        <f>AVERAGE('ES Data Entry'!N24,'ES Data Entry'!M24)</f>
        <v>#DIV/0!</v>
      </c>
      <c r="O26" s="229" t="e">
        <f t="shared" si="0"/>
        <v>#DIV/0!</v>
      </c>
      <c r="P26" s="229" t="e">
        <f>AVERAGE('ES Data Entry'!O24:R24)</f>
        <v>#DIV/0!</v>
      </c>
      <c r="Q26" s="229" t="e">
        <f t="shared" si="1"/>
        <v>#DIV/0!</v>
      </c>
      <c r="R26" s="229" t="e">
        <f>AVERAGE('ES Data Entry'!S24:V24)</f>
        <v>#DIV/0!</v>
      </c>
      <c r="S26" s="229" t="e">
        <f t="shared" si="2"/>
        <v>#DIV/0!</v>
      </c>
      <c r="T26" s="229" t="e">
        <f>AVERAGE('ES Data Entry'!W24:Y24)</f>
        <v>#DIV/0!</v>
      </c>
      <c r="U26" s="230" t="e">
        <f t="shared" si="3"/>
        <v>#DIV/0!</v>
      </c>
      <c r="V26" s="231" t="e">
        <f t="shared" si="4"/>
        <v>#DIV/0!</v>
      </c>
      <c r="W26" s="232" t="e">
        <f t="shared" si="5"/>
        <v>#DIV/0!</v>
      </c>
      <c r="Z26" s="41" t="s">
        <v>18</v>
      </c>
      <c r="AA26" s="157" t="e">
        <f>COUNTIFS(W:W,"Lower Engagement",K:K, "Non-binary", M:M, "Yes", F:F, "&gt;0")/COUNTIFS(K:K, "Non-binary", M:M, "Yes", F:F, "&gt;0")</f>
        <v>#DIV/0!</v>
      </c>
      <c r="AB26" s="158" t="e">
        <f>COUNTIFS(W:W,"Moderate Engagement",K:K, "Non-binary", M:M, "Yes", F:F, "&gt;0")/COUNTIFS(K:K, "Non-binary", M:M, "Yes", F:F, "&gt;0")</f>
        <v>#DIV/0!</v>
      </c>
      <c r="AC26" s="159" t="e">
        <f>COUNTIFS(W:W,"Higher Engagement",K:K, "Non-binary", M:M, "Yes", F:F, "&gt;0")/COUNTIFS(K:K, "Non-binary", M:M, "Yes", F:F, "&gt;0")</f>
        <v>#DIV/0!</v>
      </c>
      <c r="AD26" s="31"/>
      <c r="AE26" s="72" t="s">
        <v>16</v>
      </c>
      <c r="AF26" s="153" t="e">
        <f>COUNTIFS(O:O,"Lower Emotional Engagement",K:K,"Male", M:M, "Yes", F:F, "&gt;0")/COUNTIFS(K:K, "Male", M:M, "Yes", F:F, "&gt;0")</f>
        <v>#DIV/0!</v>
      </c>
      <c r="AG26" s="166" t="e">
        <f>COUNTIFS(Q:Q,"Lower Social Engagement",K:K,"Male", M:M, "Yes", F:F, "&gt;0")/COUNTIFS(K:K, "Male", M:M, "Yes", F:F, "&gt;0")</f>
        <v>#DIV/0!</v>
      </c>
      <c r="AH26" s="167" t="e">
        <f>COUNTIFS(S:S,"Lower Behavioral Engagement",K:K,"Male", M:M, "Yes", F:F, "&gt;0")/COUNTIFS(K:K, "Male", M:M, "Yes", F:F, "&gt;0")</f>
        <v>#DIV/0!</v>
      </c>
      <c r="AI26" s="166" t="e">
        <f>COUNTIFS(U:U,"Lower Cognitive Engagement",K:K,"Male", M:M, "Yes", F:F, "&gt;0")/COUNTIFS(K:K, "Male", M:M, "Yes", F:F, "&gt;0")</f>
        <v>#DIV/0!</v>
      </c>
      <c r="AJ26" s="71"/>
      <c r="AK26" s="174" t="e">
        <f>COUNTIFS(O:O,"Moderate Emotional Engagement",K:K,"Male", M:M, "Yes", F:F, "&gt;0")/COUNTIFS(K:K, "Male", M:M, "Yes", F:F, "&gt;0")</f>
        <v>#DIV/0!</v>
      </c>
      <c r="AL26" s="156" t="e">
        <f>COUNTIFS(Q:Q,"Moderate Social Engagement",K:K,"Male", M:M, "Yes", F:F, "&gt;0")/COUNTIFS(K:K, "Male", M:M, "Yes", F:F, "&gt;0")</f>
        <v>#DIV/0!</v>
      </c>
      <c r="AM26" s="174" t="e">
        <f>COUNTIFS(S:S,"Moderate Behavioral Engagement",K:K,"Male", M:M, "Yes", F:F, "&gt;0")/COUNTIFS(K:K, "Male", M:M, "Yes", F:F, "&gt;0")</f>
        <v>#DIV/0!</v>
      </c>
      <c r="AN26" s="156" t="e">
        <f>COUNTIFS(U:U,"Moderate Cognitive Engagement",K:K,"Male", M:M, "Yes", F:F, "&gt;0")/COUNTIFS(K:K, "Male", M:M, "Yes", F:F, "&gt;0")</f>
        <v>#DIV/0!</v>
      </c>
      <c r="AO26" s="71"/>
      <c r="AP26" s="155" t="e">
        <f>COUNTIFS(O:O,"Higher Emotional Engagement",K:K,"Male", M:M, "Yes", F:F, "&gt;0")/COUNTIFS(K:K, "Male", M:M, "Yes", F:F, "&gt;0")</f>
        <v>#DIV/0!</v>
      </c>
      <c r="AQ26" s="156" t="e">
        <f>COUNTIFS(Q:Q,"Higher Social Engagement",K:K,"Male", M:M, "Yes", F:F, "&gt;0")/COUNTIFS(K:K, "Male", M:M, "Yes", F:F, "&gt;0")</f>
        <v>#DIV/0!</v>
      </c>
      <c r="AR26" s="174" t="e">
        <f>COUNTIFS(S:S,"Higher Behavioral Engagement",K:K,"Male", M:M, "Yes", F:F, "&gt;0")/COUNTIFS(K:K, "Male", M:M, "Yes", F:F, "&gt;0")</f>
        <v>#DIV/0!</v>
      </c>
      <c r="AS26" s="156" t="e">
        <f>COUNTIFS(U:U,"Higher Cognitive Engagement",K:K,"Male", M:M, "Yes", F:F, "&gt;0")/COUNTIFS(K:K, "Male", M:M, "Yes", F:F, "&gt;0")</f>
        <v>#DIV/0!</v>
      </c>
      <c r="AT26" s="43" t="s">
        <v>16</v>
      </c>
      <c r="AU26" s="183" t="e">
        <f t="shared" ref="AU26:AU27" si="26">AF26</f>
        <v>#DIV/0!</v>
      </c>
      <c r="AV26" s="149" t="e">
        <f t="shared" ref="AV26:AV27" si="27">AK26</f>
        <v>#DIV/0!</v>
      </c>
      <c r="AW26" s="182" t="e">
        <f t="shared" ref="AW26:AW27" si="28">AP26</f>
        <v>#DIV/0!</v>
      </c>
      <c r="AX26" s="183" t="e">
        <f t="shared" ref="AX26:AX27" si="29">AG26</f>
        <v>#DIV/0!</v>
      </c>
      <c r="AY26" s="149" t="e">
        <f t="shared" ref="AY26:AY27" si="30">AL26</f>
        <v>#DIV/0!</v>
      </c>
      <c r="AZ26" s="184" t="e">
        <f t="shared" ref="AZ26:AZ27" si="31">AQ26</f>
        <v>#DIV/0!</v>
      </c>
      <c r="BA26" s="183" t="e">
        <f t="shared" ref="BA26:BA27" si="32">AH26</f>
        <v>#DIV/0!</v>
      </c>
      <c r="BB26" s="149" t="e">
        <f t="shared" ref="BB26:BB27" si="33">AM26</f>
        <v>#DIV/0!</v>
      </c>
      <c r="BC26" s="184" t="e">
        <f t="shared" ref="BC26:BC27" si="34">AR26</f>
        <v>#DIV/0!</v>
      </c>
      <c r="BD26" s="182" t="e">
        <f t="shared" ref="BD26:BD27" si="35">AI26</f>
        <v>#DIV/0!</v>
      </c>
      <c r="BE26" s="149" t="e">
        <f t="shared" ref="BE26:BE27" si="36">AN26</f>
        <v>#DIV/0!</v>
      </c>
      <c r="BF26" s="184" t="e">
        <f t="shared" ref="BF26:BF27" si="37">AS26</f>
        <v>#DIV/0!</v>
      </c>
      <c r="BG26" s="79">
        <v>1</v>
      </c>
      <c r="BH26" s="43" t="s">
        <v>16</v>
      </c>
      <c r="BI26" s="244" t="e">
        <f>AVERAGEIFS(V:V,V:V,"&lt;=4", K:K, "Male",M:M, "Yes")</f>
        <v>#DIV/0!</v>
      </c>
      <c r="BJ26" s="236"/>
    </row>
    <row r="27" spans="1:62" ht="62.1" customHeight="1">
      <c r="A27" s="226">
        <f>'ES Data Entry'!A25</f>
        <v>0</v>
      </c>
      <c r="B27" s="226">
        <f>'ES Data Entry'!B25</f>
        <v>0</v>
      </c>
      <c r="C27" s="6">
        <f>'ES Data Entry'!C25</f>
        <v>0</v>
      </c>
      <c r="D27" s="226">
        <f>'ES Data Entry'!D25</f>
        <v>0</v>
      </c>
      <c r="E27" s="226">
        <f>'ES Data Entry'!E25</f>
        <v>0</v>
      </c>
      <c r="F27" s="226">
        <f>'ES Data Entry'!F25</f>
        <v>0</v>
      </c>
      <c r="G27" s="226" t="str" cm="1">
        <f t="array" ref="G27">_xlfn.IFS('ES Data Entry'!G25=0, "Kindergarten", 'ES Data Entry'!G25=1, "1st Grade", 'ES Data Entry'!G25=2, "2nd Grade", 'ES Data Entry'!G25=3, "3rd Grade", 'ES Data Entry'!G25=4, "4th Grade", 'ES Data Entry'!G25=5, "5th Grade")</f>
        <v>Kindergarten</v>
      </c>
      <c r="H27" s="253">
        <f>'ES Data Entry'!L25</f>
        <v>0</v>
      </c>
      <c r="I27" s="227" t="e" cm="1">
        <f t="array" ref="I27">_xlfn.IFS('ES Data Entry'!H25= 1, "American Indian/Alaskan Native", 'ES Data Entry'!H25= 2, "Asian", 'ES Data Entry'!H25= 3, "Native Hawaiian/Pacific Islander", 'ES Data Entry'!H25= 4, "Black/African American",'ES Data Entry'!H25= 5,  "White", 'ES Data Entry'!H25= 6, "Other", 'ES Data Entry'!H25= 7, "Two races or more", 'ES Data Entry'!H25= 8, "Unknown")</f>
        <v>#N/A</v>
      </c>
      <c r="J27" s="226">
        <f>'ES Data Entry'!I25</f>
        <v>0</v>
      </c>
      <c r="K27" s="226" t="e" cm="1">
        <f t="array" ref="K27">_xlfn.IFS('ES Data Entry'!J25= 1, "Male", 'ES Data Entry'!J25= 2, "Female", 'ES Data Entry'!J25= 3, "Transgender Male", 'ES Data Entry'!J25= 4, "Transgender Female",'ES Data Entry'!J25= 5, "Non-binary", 'ES Data Entry'!J25= 6, "Other", 'ES Data Entry'!J25= 7, "Unknown")</f>
        <v>#N/A</v>
      </c>
      <c r="L27" s="228">
        <f>'ES Data Entry'!K25</f>
        <v>0</v>
      </c>
      <c r="M27" s="228" t="str" cm="1">
        <f t="array" ref="M27">IF(MAX(IF(F:F=F27, L:L))=L27, "Yes", "No")</f>
        <v>Yes</v>
      </c>
      <c r="N27" s="229" t="e">
        <f>AVERAGE('ES Data Entry'!N25,'ES Data Entry'!M25)</f>
        <v>#DIV/0!</v>
      </c>
      <c r="O27" s="229" t="e">
        <f t="shared" si="0"/>
        <v>#DIV/0!</v>
      </c>
      <c r="P27" s="229" t="e">
        <f>AVERAGE('ES Data Entry'!O25:R25)</f>
        <v>#DIV/0!</v>
      </c>
      <c r="Q27" s="229" t="e">
        <f t="shared" si="1"/>
        <v>#DIV/0!</v>
      </c>
      <c r="R27" s="229" t="e">
        <f>AVERAGE('ES Data Entry'!S25:V25)</f>
        <v>#DIV/0!</v>
      </c>
      <c r="S27" s="229" t="e">
        <f t="shared" si="2"/>
        <v>#DIV/0!</v>
      </c>
      <c r="T27" s="229" t="e">
        <f>AVERAGE('ES Data Entry'!W25:Y25)</f>
        <v>#DIV/0!</v>
      </c>
      <c r="U27" s="230" t="e">
        <f t="shared" si="3"/>
        <v>#DIV/0!</v>
      </c>
      <c r="V27" s="231" t="e">
        <f t="shared" si="4"/>
        <v>#DIV/0!</v>
      </c>
      <c r="W27" s="232" t="e">
        <f t="shared" si="5"/>
        <v>#DIV/0!</v>
      </c>
      <c r="Z27" s="41" t="s">
        <v>73</v>
      </c>
      <c r="AA27" s="157" t="e">
        <f>COUNTIFS(W:W,"Lower Engagement",K:K, "Other", M:M, "Yes", F:F, "&gt;0")/COUNTIFS(K:K, "Other", M:M, "Yes", F:F, "&gt;0")</f>
        <v>#DIV/0!</v>
      </c>
      <c r="AB27" s="158" t="e">
        <f>COUNTIFS(W:W,"Moderate Engagement",K:K, "Other", M:M, "Yes", F:F, "&gt;0")/COUNTIFS(K:K, "Other", M:M, "Yes", F:F, "&gt;0")</f>
        <v>#DIV/0!</v>
      </c>
      <c r="AC27" s="159" t="e">
        <f>COUNTIFS(W:W,"Higher Engagement",K:K, "Other", M:M, "Yes", F:F, "&gt;0")/COUNTIFS(K:K, "Other", M:M, "Yes", F:F, "&gt;0")</f>
        <v>#DIV/0!</v>
      </c>
      <c r="AD27" s="45"/>
      <c r="AE27" s="43" t="s">
        <v>19</v>
      </c>
      <c r="AF27" s="168" t="e">
        <f>COUNTIFS(O:O,"Lower Emotional Engagement",K:K,"Female", M:M, "Yes", F:F, "&gt;0")/COUNTIFS(K:K, "Female", M:M, "Yes", F:F, "&gt;0")</f>
        <v>#DIV/0!</v>
      </c>
      <c r="AG27" s="169" t="e">
        <f>COUNTIFS(Q:Q,"Lower Social Engagement",K:K,"Female", M:M, "Yes", F:F, "&gt;0")/COUNTIFS(K:K, "Female", M:M, "Yes", F:F, "&gt;0")</f>
        <v>#DIV/0!</v>
      </c>
      <c r="AH27" s="170" t="e">
        <f>COUNTIFS(S:S,"Lower Behavioral Engagement",K:K,"Female", M:M, "Yes", F:F, "&gt;0")/COUNTIFS(K:K, "Female", M:M, "Yes", F:F, "&gt;0")</f>
        <v>#DIV/0!</v>
      </c>
      <c r="AI27" s="169" t="e">
        <f>COUNTIFS(U:U,"Lower Cognitive Engagement",K:K,"Female", M:M, "Yes", F:F, "&gt;0")/COUNTIFS(K:K, "Female", M:M, "Yes", F:F, "&gt;0")</f>
        <v>#DIV/0!</v>
      </c>
      <c r="AJ27" s="71"/>
      <c r="AK27" s="175" t="e">
        <f>COUNTIFS(O:O,"Moderate Emotional Engagement",K:K,"Female", M:M, "Yes", F:F, "&gt;0")/COUNTIFS(K:K, "Female", M:M, "Yes", F:F, "&gt;0")</f>
        <v>#DIV/0!</v>
      </c>
      <c r="AL27" s="158" t="e">
        <f>COUNTIFS(Q:Q,"Moderate Social Engagement",K:K,"Female", M:M, "Yes", F:F, "&gt;0")/COUNTIFS(K:K, "Female", M:M, "Yes", F:F, "&gt;0")</f>
        <v>#DIV/0!</v>
      </c>
      <c r="AM27" s="175" t="e">
        <f>COUNTIFS(S:S,"Moderate Behavioral Engagement",K:K,"Female", M:M, "Yes", F:F, "&gt;0")/COUNTIFS(K:K, "Female", M:M, "Yes", F:F, "&gt;0")</f>
        <v>#DIV/0!</v>
      </c>
      <c r="AN27" s="158" t="e">
        <f>COUNTIFS(U:U,"Moderate Cognitive Engagement",K:K,"Female", M:M, "Yes", F:F, "&gt;0")/COUNTIFS(K:K, "Female", M:M, "Yes", F:F, "&gt;0")</f>
        <v>#DIV/0!</v>
      </c>
      <c r="AO27" s="71"/>
      <c r="AP27" s="175" t="e">
        <f>COUNTIFS(O:O,"Higher Emotional Engagement",K:K,"Female", M:M, "Yes", F:F, "&gt;0")/COUNTIFS(K:K, "Female", M:M, "Yes", F:F, "&gt;0")</f>
        <v>#DIV/0!</v>
      </c>
      <c r="AQ27" s="158" t="e">
        <f>COUNTIFS(Q:Q,"Higher Social Engagement",K:K,"Female", M:M, "Yes", F:F, "&gt;0")/COUNTIFS(K:K, "Female", M:M, "Yes", F:F, "&gt;0")</f>
        <v>#DIV/0!</v>
      </c>
      <c r="AR27" s="175" t="e">
        <f>COUNTIFS(S:S,"Higher Behavioral Engagement",K:K,"Female", M:M, "Yes", F:F, "&gt;0")/COUNTIFS(K:K, "Female", M:M, "Yes", F:F, "&gt;0")</f>
        <v>#DIV/0!</v>
      </c>
      <c r="AS27" s="158" t="e">
        <f>COUNTIFS(U:U,"Higher Cognitive Engagement",K:K,"Female", M:M, "Yes", F:F, "&gt;0")/COUNTIFS(K:K, "Female", M:M, "Yes", F:F, "&gt;0")</f>
        <v>#DIV/0!</v>
      </c>
      <c r="AT27" s="43" t="s">
        <v>19</v>
      </c>
      <c r="AU27" s="185" t="e">
        <f t="shared" si="26"/>
        <v>#DIV/0!</v>
      </c>
      <c r="AV27" s="150" t="e">
        <f t="shared" si="27"/>
        <v>#DIV/0!</v>
      </c>
      <c r="AW27" s="152" t="e">
        <f t="shared" si="28"/>
        <v>#DIV/0!</v>
      </c>
      <c r="AX27" s="185" t="e">
        <f t="shared" si="29"/>
        <v>#DIV/0!</v>
      </c>
      <c r="AY27" s="150" t="e">
        <f t="shared" si="30"/>
        <v>#DIV/0!</v>
      </c>
      <c r="AZ27" s="186" t="e">
        <f t="shared" si="31"/>
        <v>#DIV/0!</v>
      </c>
      <c r="BA27" s="185" t="e">
        <f t="shared" si="32"/>
        <v>#DIV/0!</v>
      </c>
      <c r="BB27" s="150" t="e">
        <f t="shared" si="33"/>
        <v>#DIV/0!</v>
      </c>
      <c r="BC27" s="186" t="e">
        <f t="shared" si="34"/>
        <v>#DIV/0!</v>
      </c>
      <c r="BD27" s="152" t="e">
        <f t="shared" si="35"/>
        <v>#DIV/0!</v>
      </c>
      <c r="BE27" s="150" t="e">
        <f t="shared" si="36"/>
        <v>#DIV/0!</v>
      </c>
      <c r="BF27" s="186" t="e">
        <f t="shared" si="37"/>
        <v>#DIV/0!</v>
      </c>
      <c r="BG27" s="236">
        <v>2</v>
      </c>
      <c r="BH27" s="43" t="s">
        <v>19</v>
      </c>
      <c r="BI27" s="278" t="e">
        <f>AVERAGEIFS(V:V,V:V,"&lt;=4", K:K, "Female",M:M, "Yes")</f>
        <v>#DIV/0!</v>
      </c>
      <c r="BJ27" s="79"/>
    </row>
    <row r="28" spans="1:62" ht="62.1" customHeight="1">
      <c r="A28" s="226">
        <f>'ES Data Entry'!A26</f>
        <v>0</v>
      </c>
      <c r="B28" s="226">
        <f>'ES Data Entry'!B26</f>
        <v>0</v>
      </c>
      <c r="C28" s="6">
        <f>'ES Data Entry'!C26</f>
        <v>0</v>
      </c>
      <c r="D28" s="226">
        <f>'ES Data Entry'!D26</f>
        <v>0</v>
      </c>
      <c r="E28" s="226">
        <f>'ES Data Entry'!E26</f>
        <v>0</v>
      </c>
      <c r="F28" s="226">
        <f>'ES Data Entry'!F26</f>
        <v>0</v>
      </c>
      <c r="G28" s="226" t="str" cm="1">
        <f t="array" ref="G28">_xlfn.IFS('ES Data Entry'!G26=0, "Kindergarten", 'ES Data Entry'!G26=1, "1st Grade", 'ES Data Entry'!G26=2, "2nd Grade", 'ES Data Entry'!G26=3, "3rd Grade", 'ES Data Entry'!G26=4, "4th Grade", 'ES Data Entry'!G26=5, "5th Grade")</f>
        <v>Kindergarten</v>
      </c>
      <c r="H28" s="253">
        <f>'ES Data Entry'!L26</f>
        <v>0</v>
      </c>
      <c r="I28" s="227" t="e" cm="1">
        <f t="array" ref="I28">_xlfn.IFS('ES Data Entry'!H26= 1, "American Indian/Alaskan Native", 'ES Data Entry'!H26= 2, "Asian", 'ES Data Entry'!H26= 3, "Native Hawaiian/Pacific Islander", 'ES Data Entry'!H26= 4, "Black/African American",'ES Data Entry'!H26= 5,  "White", 'ES Data Entry'!H26= 6, "Other", 'ES Data Entry'!H26= 7, "Two races or more", 'ES Data Entry'!H26= 8, "Unknown")</f>
        <v>#N/A</v>
      </c>
      <c r="J28" s="226">
        <f>'ES Data Entry'!I26</f>
        <v>0</v>
      </c>
      <c r="K28" s="226" t="e" cm="1">
        <f t="array" ref="K28">_xlfn.IFS('ES Data Entry'!J26= 1, "Male", 'ES Data Entry'!J26= 2, "Female", 'ES Data Entry'!J26= 3, "Transgender Male", 'ES Data Entry'!J26= 4, "Transgender Female",'ES Data Entry'!J26= 5, "Non-binary", 'ES Data Entry'!J26= 6, "Other", 'ES Data Entry'!J26= 7, "Unknown")</f>
        <v>#N/A</v>
      </c>
      <c r="L28" s="228">
        <f>'ES Data Entry'!K26</f>
        <v>0</v>
      </c>
      <c r="M28" s="228" t="str" cm="1">
        <f t="array" ref="M28">IF(MAX(IF(F:F=F28, L:L))=L28, "Yes", "No")</f>
        <v>Yes</v>
      </c>
      <c r="N28" s="229" t="e">
        <f>AVERAGE('ES Data Entry'!N26,'ES Data Entry'!M26)</f>
        <v>#DIV/0!</v>
      </c>
      <c r="O28" s="229" t="e">
        <f t="shared" si="0"/>
        <v>#DIV/0!</v>
      </c>
      <c r="P28" s="229" t="e">
        <f>AVERAGE('ES Data Entry'!O26:R26)</f>
        <v>#DIV/0!</v>
      </c>
      <c r="Q28" s="229" t="e">
        <f t="shared" si="1"/>
        <v>#DIV/0!</v>
      </c>
      <c r="R28" s="229" t="e">
        <f>AVERAGE('ES Data Entry'!S26:V26)</f>
        <v>#DIV/0!</v>
      </c>
      <c r="S28" s="229" t="e">
        <f t="shared" si="2"/>
        <v>#DIV/0!</v>
      </c>
      <c r="T28" s="229" t="e">
        <f>AVERAGE('ES Data Entry'!W26:Y26)</f>
        <v>#DIV/0!</v>
      </c>
      <c r="U28" s="230" t="e">
        <f t="shared" si="3"/>
        <v>#DIV/0!</v>
      </c>
      <c r="V28" s="231" t="e">
        <f t="shared" si="4"/>
        <v>#DIV/0!</v>
      </c>
      <c r="W28" s="232" t="e">
        <f t="shared" si="5"/>
        <v>#DIV/0!</v>
      </c>
      <c r="Z28" s="41" t="s">
        <v>72</v>
      </c>
      <c r="AA28" s="160" t="e">
        <f>COUNTIFS(W:W,"Lower Engagement",K:K, "Unknown", M:M, "Yes", F:F, "&gt;0")/COUNTIFS(K:K, "Unknown", M:M, "Yes", F:F, "&gt;0")</f>
        <v>#DIV/0!</v>
      </c>
      <c r="AB28" s="161" t="e">
        <f>COUNTIFS(W:W,"Moderate Engagement",K:K, "Unknown", M:M, "Yes", F:F, "&gt;0")/COUNTIFS(K:K, "Unknown", M:M, "Yes", F:F, "&gt;0")</f>
        <v>#DIV/0!</v>
      </c>
      <c r="AC28" s="162" t="e">
        <f>COUNTIFS(W:W,"Higher Engagement",K:K, "Unknown", M:M, "Yes", F:F, "&gt;0")/COUNTIFS(K:K, "Unknown", M:M, "Yes", F:F, "&gt;0")</f>
        <v>#DIV/0!</v>
      </c>
      <c r="AD28" s="31"/>
      <c r="AE28" s="43" t="s">
        <v>77</v>
      </c>
      <c r="AF28" s="168" t="e">
        <f>COUNTIFS(O:O,"Lower Emotional Engagement",K:K,"Transgender Male", M:M, "Yes", F:F, "&gt;0")/COUNTIFS(K:K, "Transgender Male", M:M, "Yes", F:F, "&gt;0")</f>
        <v>#DIV/0!</v>
      </c>
      <c r="AG28" s="169" t="e">
        <f>COUNTIFS(Q:Q,"Lower Social Engagement",K:K,"Transgender Male", M:M, "Yes", F:F, "&gt;0")/COUNTIFS(K:K, "Transgender Male", M:M, "Yes", F:F, "&gt;0")</f>
        <v>#DIV/0!</v>
      </c>
      <c r="AH28" s="170" t="e">
        <f>COUNTIFS(S:S,"Lower Behavioral Engagement",K:K,"Transgender Male", M:M, "Yes", F:F, "&gt;0")/COUNTIFS(K:K, "Transgender Male", M:M, "Yes", F:F, "&gt;0")</f>
        <v>#DIV/0!</v>
      </c>
      <c r="AI28" s="169" t="e">
        <f>COUNTIFS(U:U,"Lower Cognitive Engagement",K:K,"Transgender Male", M:M, "Yes", F:F, "&gt;0")/COUNTIFS(K:K, "Transgender Male", M:M, "Yes", F:F, "&gt;0")</f>
        <v>#DIV/0!</v>
      </c>
      <c r="AJ28" s="71"/>
      <c r="AK28" s="175" t="e">
        <f>COUNTIFS(O:O,"Moderate Emotional Engagement",K:K,"Transgender Male", M:M, "Yes", F:F, "&gt;0")/COUNTIFS(K:K, "Transgender Male", M:M, "Yes", F:F, "&gt;0")</f>
        <v>#DIV/0!</v>
      </c>
      <c r="AL28" s="158" t="e">
        <f>COUNTIFS(Q:Q,"Moderate Social Engagement",K:K,"Transgender Male", M:M, "Yes", F:F, "&gt;0")/COUNTIFS(K:K, "Transgender Male", M:M, "Yes", F:F, "&gt;0")</f>
        <v>#DIV/0!</v>
      </c>
      <c r="AM28" s="175" t="e">
        <f>COUNTIFS(S:S,"Moderate Behavioral Engagement",K:K,"Transgender Male", M:M, "Yes", F:F, "&gt;0")/COUNTIFS(K:K, "Transgender Male", M:M, "Yes", F:F, "&gt;0")</f>
        <v>#DIV/0!</v>
      </c>
      <c r="AN28" s="158" t="e">
        <f>COUNTIFS(U:U,"Moderate Cognitive Engagement",K:K,"Transgender Male", M:M, "Yes", F:F, "&gt;0")/COUNTIFS(K:K, "Transgender Male", M:M, "Yes", F:F, "&gt;0")</f>
        <v>#DIV/0!</v>
      </c>
      <c r="AO28" s="71"/>
      <c r="AP28" s="175" t="e">
        <f>COUNTIFS(O:O,"Higher Emotional Engagement",K:K,"Transgender Male", M:M, "Yes", F:F, "&gt;0")/COUNTIFS(K:K, "Transgender Male", M:M, "Yes", F:F, "&gt;0")</f>
        <v>#DIV/0!</v>
      </c>
      <c r="AQ28" s="158" t="e">
        <f>COUNTIFS(Q:Q,"Higher Social Engagement",K:K,"Transgender Male", M:M, "Yes", F:F, "&gt;0")/COUNTIFS(K:K, "Transgender Male", M:M, "Yes", F:F, "&gt;0")</f>
        <v>#DIV/0!</v>
      </c>
      <c r="AR28" s="175" t="e">
        <f>COUNTIFS(S:S,"Higher Behavioral Engagement",K:K,"Transgender Male", M:M, "Yes", F:F, "&gt;0")/COUNTIFS(K:K, "Transgender Male", M:M, "Yes", F:F, "&gt;0")</f>
        <v>#DIV/0!</v>
      </c>
      <c r="AS28" s="158" t="e">
        <f>COUNTIFS(U:U,"Higher Cognitive Engagement",K:K,"Transgender Male", M:M, "Yes", F:F, "&gt;0")/COUNTIFS(K:K, "Transgender Male", M:M, "Yes", F:F, "&gt;0")</f>
        <v>#DIV/0!</v>
      </c>
      <c r="AT28" s="43" t="s">
        <v>77</v>
      </c>
      <c r="AU28" s="185" t="e">
        <f>AF28</f>
        <v>#DIV/0!</v>
      </c>
      <c r="AV28" s="150" t="e">
        <f>AK28</f>
        <v>#DIV/0!</v>
      </c>
      <c r="AW28" s="152" t="e">
        <f>AP28</f>
        <v>#DIV/0!</v>
      </c>
      <c r="AX28" s="185" t="e">
        <f>AG28</f>
        <v>#DIV/0!</v>
      </c>
      <c r="AY28" s="150" t="e">
        <f>AL28</f>
        <v>#DIV/0!</v>
      </c>
      <c r="AZ28" s="186" t="e">
        <f>AQ28</f>
        <v>#DIV/0!</v>
      </c>
      <c r="BA28" s="185" t="e">
        <f>AH28</f>
        <v>#DIV/0!</v>
      </c>
      <c r="BB28" s="150" t="e">
        <f>AM28</f>
        <v>#DIV/0!</v>
      </c>
      <c r="BC28" s="186" t="e">
        <f>AR28</f>
        <v>#DIV/0!</v>
      </c>
      <c r="BD28" s="152" t="e">
        <f>AI28</f>
        <v>#DIV/0!</v>
      </c>
      <c r="BE28" s="150" t="e">
        <f>AN28</f>
        <v>#DIV/0!</v>
      </c>
      <c r="BF28" s="186" t="e">
        <f>AS28</f>
        <v>#DIV/0!</v>
      </c>
      <c r="BG28" s="78">
        <v>3</v>
      </c>
      <c r="BH28" s="277" t="s">
        <v>77</v>
      </c>
      <c r="BI28" s="278" t="e">
        <f>AVERAGEIFS(V:V,V:V,"&lt;=4", K:K, "Transgender Male",M:M, "Yes")</f>
        <v>#DIV/0!</v>
      </c>
      <c r="BJ28" s="78"/>
    </row>
    <row r="29" spans="1:62" ht="62.1" customHeight="1">
      <c r="A29" s="226">
        <f>'ES Data Entry'!A27</f>
        <v>0</v>
      </c>
      <c r="B29" s="226">
        <f>'ES Data Entry'!B27</f>
        <v>0</v>
      </c>
      <c r="C29" s="6">
        <f>'ES Data Entry'!C27</f>
        <v>0</v>
      </c>
      <c r="D29" s="226">
        <f>'ES Data Entry'!D27</f>
        <v>0</v>
      </c>
      <c r="E29" s="226">
        <f>'ES Data Entry'!E27</f>
        <v>0</v>
      </c>
      <c r="F29" s="226">
        <f>'ES Data Entry'!F27</f>
        <v>0</v>
      </c>
      <c r="G29" s="226" t="str" cm="1">
        <f t="array" ref="G29">_xlfn.IFS('ES Data Entry'!G27=0, "Kindergarten", 'ES Data Entry'!G27=1, "1st Grade", 'ES Data Entry'!G27=2, "2nd Grade", 'ES Data Entry'!G27=3, "3rd Grade", 'ES Data Entry'!G27=4, "4th Grade", 'ES Data Entry'!G27=5, "5th Grade")</f>
        <v>Kindergarten</v>
      </c>
      <c r="H29" s="253">
        <f>'ES Data Entry'!L27</f>
        <v>0</v>
      </c>
      <c r="I29" s="227" t="e" cm="1">
        <f t="array" ref="I29">_xlfn.IFS('ES Data Entry'!H27= 1, "American Indian/Alaskan Native", 'ES Data Entry'!H27= 2, "Asian", 'ES Data Entry'!H27= 3, "Native Hawaiian/Pacific Islander", 'ES Data Entry'!H27= 4, "Black/African American",'ES Data Entry'!H27= 5,  "White", 'ES Data Entry'!H27= 6, "Other", 'ES Data Entry'!H27= 7, "Two races or more", 'ES Data Entry'!H27= 8, "Unknown")</f>
        <v>#N/A</v>
      </c>
      <c r="J29" s="226">
        <f>'ES Data Entry'!I27</f>
        <v>0</v>
      </c>
      <c r="K29" s="226" t="e" cm="1">
        <f t="array" ref="K29">_xlfn.IFS('ES Data Entry'!J27= 1, "Male", 'ES Data Entry'!J27= 2, "Female", 'ES Data Entry'!J27= 3, "Transgender Male", 'ES Data Entry'!J27= 4, "Transgender Female",'ES Data Entry'!J27= 5, "Non-binary", 'ES Data Entry'!J27= 6, "Other", 'ES Data Entry'!J27= 7, "Unknown")</f>
        <v>#N/A</v>
      </c>
      <c r="L29" s="228">
        <f>'ES Data Entry'!K27</f>
        <v>0</v>
      </c>
      <c r="M29" s="228" t="str" cm="1">
        <f t="array" ref="M29">IF(MAX(IF(F:F=F29, L:L))=L29, "Yes", "No")</f>
        <v>Yes</v>
      </c>
      <c r="N29" s="229" t="e">
        <f>AVERAGE('ES Data Entry'!N27,'ES Data Entry'!M27)</f>
        <v>#DIV/0!</v>
      </c>
      <c r="O29" s="229" t="e">
        <f t="shared" si="0"/>
        <v>#DIV/0!</v>
      </c>
      <c r="P29" s="229" t="e">
        <f>AVERAGE('ES Data Entry'!O27:R27)</f>
        <v>#DIV/0!</v>
      </c>
      <c r="Q29" s="229" t="e">
        <f t="shared" si="1"/>
        <v>#DIV/0!</v>
      </c>
      <c r="R29" s="229" t="e">
        <f>AVERAGE('ES Data Entry'!S27:V27)</f>
        <v>#DIV/0!</v>
      </c>
      <c r="S29" s="229" t="e">
        <f t="shared" si="2"/>
        <v>#DIV/0!</v>
      </c>
      <c r="T29" s="229" t="e">
        <f>AVERAGE('ES Data Entry'!W27:Y27)</f>
        <v>#DIV/0!</v>
      </c>
      <c r="U29" s="230" t="e">
        <f t="shared" si="3"/>
        <v>#DIV/0!</v>
      </c>
      <c r="V29" s="231" t="e">
        <f t="shared" si="4"/>
        <v>#DIV/0!</v>
      </c>
      <c r="W29" s="232" t="e">
        <f t="shared" si="5"/>
        <v>#DIV/0!</v>
      </c>
      <c r="Z29" s="293"/>
      <c r="AA29" s="294"/>
      <c r="AB29" s="295"/>
      <c r="AC29" s="296"/>
      <c r="AD29" s="46"/>
      <c r="AE29" s="43" t="s">
        <v>78</v>
      </c>
      <c r="AF29" s="168" t="e">
        <f>COUNTIFS(O:O,"Lower Emotional Engagement",K:K,"Transgender Female", M:M, "Yes", F:F, "&gt;0")/COUNTIFS(K:K, "Transgender Female", M:M, "Yes", F:F, "&gt;0")</f>
        <v>#DIV/0!</v>
      </c>
      <c r="AG29" s="169" t="e">
        <f>COUNTIFS(Q:Q,"Lower Social Engagement",K:K,"Transgender Female", M:M, "Yes", F:F, "&gt;0")/COUNTIFS(K:K, "Transgender Female", M:M, "Yes", F:F, "&gt;0")</f>
        <v>#DIV/0!</v>
      </c>
      <c r="AH29" s="170" t="e">
        <f>COUNTIFS(S:S,"Lower Behavioral Engagement",K:K,"Transgender Female", M:M, "Yes", F:F, "&gt;0")/COUNTIFS(K:K, "Transgender Female", M:M, "Yes", F:F, "&gt;0")</f>
        <v>#DIV/0!</v>
      </c>
      <c r="AI29" s="169" t="e">
        <f>COUNTIFS(U:U,"Lower Cognitive Engagement",K:K,"Transgender Female", M:M, "Yes", F:F, "&gt;0")/COUNTIFS(K:K, "Transgender Female", M:M, "Yes", F:F, "&gt;0")</f>
        <v>#DIV/0!</v>
      </c>
      <c r="AJ29" s="71"/>
      <c r="AK29" s="175" t="e">
        <f>COUNTIFS(O:O,"Moderate Emotional Engagement",K:K,"Transgender Female", M:M, "Yes", F:F, "&gt;0")/COUNTIFS(K:K, "Transgender Female", M:M, "Yes", F:F, "&gt;0")</f>
        <v>#DIV/0!</v>
      </c>
      <c r="AL29" s="158" t="e">
        <f>COUNTIFS(Q:Q,"Moderate Social Engagement",K:K,"Transgender Female", M:M, "Yes", F:F, "&gt;0")/COUNTIFS(K:K, "Transgender Female", M:M, "Yes", F:F, "&gt;0")</f>
        <v>#DIV/0!</v>
      </c>
      <c r="AM29" s="175" t="e">
        <f>COUNTIFS(S:S,"Moderate Behavioral Engagement",K:K,"Transgender Female", M:M, "Yes", F:F, "&gt;0")/COUNTIFS(K:K, "Transgender Female", M:M, "Yes", F:F, "&gt;0")</f>
        <v>#DIV/0!</v>
      </c>
      <c r="AN29" s="158" t="e">
        <f>COUNTIFS(U:U,"Moderate Cognitive Engagement",K:K,"Transgender Female", M:M, "Yes", F:F, "&gt;0")/COUNTIFS(K:K, "Transgender Female", M:M, "Yes", F:F, "&gt;0")</f>
        <v>#DIV/0!</v>
      </c>
      <c r="AO29" s="71"/>
      <c r="AP29" s="175" t="e">
        <f>COUNTIFS(O:O,"Higher Emotional Engagement",K:K,"Transgender Female", M:M, "Yes", F:F, "&gt;0")/COUNTIFS(K:K, "Transgender Female", M:M, "Yes", F:F, "&gt;0")</f>
        <v>#DIV/0!</v>
      </c>
      <c r="AQ29" s="158" t="e">
        <f>COUNTIFS(Q:Q,"Higher Social Engagement",K:K,"Transgender Female", M:M, "Yes", F:F, "&gt;0")/COUNTIFS(K:K, "Transgender Female", M:M, "Yes", F:F, "&gt;0")</f>
        <v>#DIV/0!</v>
      </c>
      <c r="AR29" s="175" t="e">
        <f>COUNTIFS(S:S,"Higher Behavioral Engagement",K:K,"Transgender Female", M:M, "Yes", F:F, "&gt;0")/COUNTIFS(K:K, "Transgender Female", M:M, "Yes", F:F, "&gt;0")</f>
        <v>#DIV/0!</v>
      </c>
      <c r="AS29" s="158" t="e">
        <f>COUNTIFS(U:U,"Higher Cognitive Engagement",K:K,"Transgender Female", M:M, "Yes", F:F, "&gt;0")/COUNTIFS(K:K, "Transgender Female", M:M, "Yes", F:F, "&gt;0")</f>
        <v>#DIV/0!</v>
      </c>
      <c r="AT29" s="43" t="s">
        <v>78</v>
      </c>
      <c r="AU29" s="185" t="e">
        <f>AF29</f>
        <v>#DIV/0!</v>
      </c>
      <c r="AV29" s="150" t="e">
        <f>AK29</f>
        <v>#DIV/0!</v>
      </c>
      <c r="AW29" s="152" t="e">
        <f>AP29</f>
        <v>#DIV/0!</v>
      </c>
      <c r="AX29" s="185" t="e">
        <f>AG29</f>
        <v>#DIV/0!</v>
      </c>
      <c r="AY29" s="150" t="e">
        <f>AL29</f>
        <v>#DIV/0!</v>
      </c>
      <c r="AZ29" s="186" t="e">
        <f>AQ29</f>
        <v>#DIV/0!</v>
      </c>
      <c r="BA29" s="185" t="e">
        <f>AH29</f>
        <v>#DIV/0!</v>
      </c>
      <c r="BB29" s="150" t="e">
        <f>AM29</f>
        <v>#DIV/0!</v>
      </c>
      <c r="BC29" s="186" t="e">
        <f>AR29</f>
        <v>#DIV/0!</v>
      </c>
      <c r="BD29" s="152" t="e">
        <f>AI29</f>
        <v>#DIV/0!</v>
      </c>
      <c r="BE29" s="150" t="e">
        <f>AN29</f>
        <v>#DIV/0!</v>
      </c>
      <c r="BF29" s="186" t="e">
        <f>AS29</f>
        <v>#DIV/0!</v>
      </c>
      <c r="BG29" s="79">
        <v>4</v>
      </c>
      <c r="BH29" s="277" t="s">
        <v>78</v>
      </c>
      <c r="BI29" s="278" t="e">
        <f>AVERAGEIFS(V:V,V:V,"&lt;=4", K:K, "Transgender Female",M:M, "Yes")</f>
        <v>#DIV/0!</v>
      </c>
      <c r="BJ29" s="236"/>
    </row>
    <row r="30" spans="1:62" ht="62.1" customHeight="1">
      <c r="A30" s="226">
        <f>'ES Data Entry'!A28</f>
        <v>0</v>
      </c>
      <c r="B30" s="226">
        <f>'ES Data Entry'!B28</f>
        <v>0</v>
      </c>
      <c r="C30" s="6">
        <f>'ES Data Entry'!C28</f>
        <v>0</v>
      </c>
      <c r="D30" s="226">
        <f>'ES Data Entry'!D28</f>
        <v>0</v>
      </c>
      <c r="E30" s="226">
        <f>'ES Data Entry'!E28</f>
        <v>0</v>
      </c>
      <c r="F30" s="226">
        <f>'ES Data Entry'!F28</f>
        <v>0</v>
      </c>
      <c r="G30" s="226" t="str" cm="1">
        <f t="array" ref="G30">_xlfn.IFS('ES Data Entry'!G28=0, "Kindergarten", 'ES Data Entry'!G28=1, "1st Grade", 'ES Data Entry'!G28=2, "2nd Grade", 'ES Data Entry'!G28=3, "3rd Grade", 'ES Data Entry'!G28=4, "4th Grade", 'ES Data Entry'!G28=5, "5th Grade")</f>
        <v>Kindergarten</v>
      </c>
      <c r="H30" s="253">
        <f>'ES Data Entry'!L28</f>
        <v>0</v>
      </c>
      <c r="I30" s="227" t="e" cm="1">
        <f t="array" ref="I30">_xlfn.IFS('ES Data Entry'!H28= 1, "American Indian/Alaskan Native", 'ES Data Entry'!H28= 2, "Asian", 'ES Data Entry'!H28= 3, "Native Hawaiian/Pacific Islander", 'ES Data Entry'!H28= 4, "Black/African American",'ES Data Entry'!H28= 5,  "White", 'ES Data Entry'!H28= 6, "Other", 'ES Data Entry'!H28= 7, "Two races or more", 'ES Data Entry'!H28= 8, "Unknown")</f>
        <v>#N/A</v>
      </c>
      <c r="J30" s="226">
        <f>'ES Data Entry'!I28</f>
        <v>0</v>
      </c>
      <c r="K30" s="226" t="e" cm="1">
        <f t="array" ref="K30">_xlfn.IFS('ES Data Entry'!J28= 1, "Male", 'ES Data Entry'!J28= 2, "Female", 'ES Data Entry'!J28= 3, "Transgender Male", 'ES Data Entry'!J28= 4, "Transgender Female",'ES Data Entry'!J28= 5, "Non-binary", 'ES Data Entry'!J28= 6, "Other", 'ES Data Entry'!J28= 7, "Unknown")</f>
        <v>#N/A</v>
      </c>
      <c r="L30" s="228">
        <f>'ES Data Entry'!K28</f>
        <v>0</v>
      </c>
      <c r="M30" s="228" t="str" cm="1">
        <f t="array" ref="M30">IF(MAX(IF(F:F=F30, L:L))=L30, "Yes", "No")</f>
        <v>Yes</v>
      </c>
      <c r="N30" s="229" t="e">
        <f>AVERAGE('ES Data Entry'!N28,'ES Data Entry'!M28)</f>
        <v>#DIV/0!</v>
      </c>
      <c r="O30" s="229" t="e">
        <f t="shared" si="0"/>
        <v>#DIV/0!</v>
      </c>
      <c r="P30" s="229" t="e">
        <f>AVERAGE('ES Data Entry'!O28:R28)</f>
        <v>#DIV/0!</v>
      </c>
      <c r="Q30" s="229" t="e">
        <f t="shared" si="1"/>
        <v>#DIV/0!</v>
      </c>
      <c r="R30" s="229" t="e">
        <f>AVERAGE('ES Data Entry'!S28:V28)</f>
        <v>#DIV/0!</v>
      </c>
      <c r="S30" s="229" t="e">
        <f t="shared" si="2"/>
        <v>#DIV/0!</v>
      </c>
      <c r="T30" s="229" t="e">
        <f>AVERAGE('ES Data Entry'!W28:Y28)</f>
        <v>#DIV/0!</v>
      </c>
      <c r="U30" s="230" t="e">
        <f t="shared" si="3"/>
        <v>#DIV/0!</v>
      </c>
      <c r="V30" s="231" t="e">
        <f t="shared" si="4"/>
        <v>#DIV/0!</v>
      </c>
      <c r="W30" s="232" t="e">
        <f t="shared" si="5"/>
        <v>#DIV/0!</v>
      </c>
      <c r="Z30" s="48"/>
      <c r="AA30" s="48"/>
      <c r="AB30" s="48"/>
      <c r="AC30" s="48"/>
      <c r="AD30" s="48"/>
      <c r="AE30" s="41" t="s">
        <v>18</v>
      </c>
      <c r="AF30" s="168" t="e">
        <f>COUNTIFS(O:O,"Lower Emotional Engagement",K:K,"Non-binary", M:M, "Yes", F:F, "&gt;0")/COUNTIFS(K:K, "Non-binary", M:M, "Yes", F:F, "&gt;0")</f>
        <v>#DIV/0!</v>
      </c>
      <c r="AG30" s="169" t="e">
        <f>COUNTIFS(Q:Q,"Lower Social Engagement",K:K,"Non-binary", M:M, "Yes", F:F, "&gt;0")/COUNTIFS(K:K, "Non-binary", M:M, "Yes", F:F, "&gt;0")</f>
        <v>#DIV/0!</v>
      </c>
      <c r="AH30" s="170" t="e">
        <f>COUNTIFS(S:S,"Lower Behavioral Engagement",K:K,"Non-binary", M:M, "Yes", F:F, "&gt;0")/COUNTIFS(K:K, "Non-binary", M:M, "Yes", F:F, "&gt;0")</f>
        <v>#DIV/0!</v>
      </c>
      <c r="AI30" s="169" t="e">
        <f>COUNTIFS(U:U,"Lower Cognitive Engagement",K:K,"Non-binary", M:M, "Yes", F:F, "&gt;0")/COUNTIFS(K:K, "Non-binary", M:M, "Yes", F:F, "&gt;0")</f>
        <v>#DIV/0!</v>
      </c>
      <c r="AJ30" s="71"/>
      <c r="AK30" s="175" t="e">
        <f>COUNTIFS(O:O,"Moderate Emotional Engagement",K:K,"Non-binary", M:M, "Yes", F:F, "&gt;0")/COUNTIFS(K:K, "Non-binary", M:M, "Yes", F:F, "&gt;0")</f>
        <v>#DIV/0!</v>
      </c>
      <c r="AL30" s="158" t="e">
        <f>COUNTIFS(Q:Q,"Moderate Social Engagement",K:K,"Non-binary", M:M, "Yes", F:F, "&gt;0")/COUNTIFS(K:K, "Non-binary", M:M, "Yes", F:F, "&gt;0")</f>
        <v>#DIV/0!</v>
      </c>
      <c r="AM30" s="175" t="e">
        <f>COUNTIFS(S:S,"Moderate Behavioral Engagement",K:K,"Non-binary", M:M, "Yes", F:F, "&gt;0")/COUNTIFS(K:K, "Non-binary", M:M, "Yes", F:F, "&gt;0")</f>
        <v>#DIV/0!</v>
      </c>
      <c r="AN30" s="158" t="e">
        <f>COUNTIFS(U:U,"Moderate Cognitive Engagement",K:K,"Non-binary", M:M, "Yes", F:F, "&gt;0")/COUNTIFS(K:K, "Non-binary", M:M, "Yes", F:F, "&gt;0")</f>
        <v>#DIV/0!</v>
      </c>
      <c r="AO30" s="71"/>
      <c r="AP30" s="175" t="e">
        <f>COUNTIFS(O:O,"Higher Emotional Engagement",K:K,"Non-binary", M:M, "Yes", F:F, "&gt;0")/COUNTIFS(K:K, "Non-binary", M:M, "Yes", F:F, "&gt;0")</f>
        <v>#DIV/0!</v>
      </c>
      <c r="AQ30" s="158" t="e">
        <f>COUNTIFS(Q:Q,"Higher Social Engagement",K:K,"Non-binary", M:M, "Yes", F:F, "&gt;0")/COUNTIFS(K:K, "Non-binary", M:M, "Yes", F:F, "&gt;0")</f>
        <v>#DIV/0!</v>
      </c>
      <c r="AR30" s="175" t="e">
        <f>COUNTIFS(S:S,"Higher Behavioral Engagement",K:K,"Non-binary", M:M, "Yes", F:F, "&gt;0")/COUNTIFS(K:K, "Non-binary")/COUNTIFS(K:K, "Non-binary", M:M, "Yes", F:F, "&gt;0")</f>
        <v>#DIV/0!</v>
      </c>
      <c r="AS30" s="158" t="e">
        <f>COUNTIFS(U:U,"Higher Cognitive Engagement",K:K,"Non-binary", M:M, "Yes", F:F, "&gt;0")/COUNTIFS(K:K,"Non-binary",M:M, "Yes", F:F, "&gt;0")</f>
        <v>#DIV/0!</v>
      </c>
      <c r="AT30" s="43" t="s">
        <v>18</v>
      </c>
      <c r="AU30" s="185" t="e">
        <f>AF30</f>
        <v>#DIV/0!</v>
      </c>
      <c r="AV30" s="150" t="e">
        <f>AK30</f>
        <v>#DIV/0!</v>
      </c>
      <c r="AW30" s="152" t="e">
        <f>AP30</f>
        <v>#DIV/0!</v>
      </c>
      <c r="AX30" s="185" t="e">
        <f>AG30</f>
        <v>#DIV/0!</v>
      </c>
      <c r="AY30" s="150" t="e">
        <f>AL30</f>
        <v>#DIV/0!</v>
      </c>
      <c r="AZ30" s="186" t="e">
        <f>AQ30</f>
        <v>#DIV/0!</v>
      </c>
      <c r="BA30" s="185" t="e">
        <f>AH30</f>
        <v>#DIV/0!</v>
      </c>
      <c r="BB30" s="150" t="e">
        <f>AM30</f>
        <v>#DIV/0!</v>
      </c>
      <c r="BC30" s="186" t="e">
        <f>AR30</f>
        <v>#DIV/0!</v>
      </c>
      <c r="BD30" s="152" t="e">
        <f>AI30</f>
        <v>#DIV/0!</v>
      </c>
      <c r="BE30" s="150" t="e">
        <f>AN30</f>
        <v>#DIV/0!</v>
      </c>
      <c r="BF30" s="186" t="e">
        <f>AS30</f>
        <v>#DIV/0!</v>
      </c>
      <c r="BG30" s="78">
        <v>5</v>
      </c>
      <c r="BH30" s="277" t="s">
        <v>18</v>
      </c>
      <c r="BI30" s="278" t="e">
        <f>AVERAGEIFS(V:V,V:V,"&lt;=4", K:K, "Non-binary",M:M, "Yes")</f>
        <v>#DIV/0!</v>
      </c>
      <c r="BJ30" s="79"/>
    </row>
    <row r="31" spans="1:62" ht="62.1" customHeight="1">
      <c r="A31" s="226">
        <f>'ES Data Entry'!A29</f>
        <v>0</v>
      </c>
      <c r="B31" s="226">
        <f>'ES Data Entry'!B29</f>
        <v>0</v>
      </c>
      <c r="C31" s="6">
        <f>'ES Data Entry'!C29</f>
        <v>0</v>
      </c>
      <c r="D31" s="226">
        <f>'ES Data Entry'!D29</f>
        <v>0</v>
      </c>
      <c r="E31" s="226">
        <f>'ES Data Entry'!E29</f>
        <v>0</v>
      </c>
      <c r="F31" s="226">
        <f>'ES Data Entry'!F29</f>
        <v>0</v>
      </c>
      <c r="G31" s="226" t="str" cm="1">
        <f t="array" ref="G31">_xlfn.IFS('ES Data Entry'!G29=0, "Kindergarten", 'ES Data Entry'!G29=1, "1st Grade", 'ES Data Entry'!G29=2, "2nd Grade", 'ES Data Entry'!G29=3, "3rd Grade", 'ES Data Entry'!G29=4, "4th Grade", 'ES Data Entry'!G29=5, "5th Grade")</f>
        <v>Kindergarten</v>
      </c>
      <c r="H31" s="253">
        <f>'ES Data Entry'!L29</f>
        <v>0</v>
      </c>
      <c r="I31" s="227" t="e" cm="1">
        <f t="array" ref="I31">_xlfn.IFS('ES Data Entry'!H29= 1, "American Indian/Alaskan Native", 'ES Data Entry'!H29= 2, "Asian", 'ES Data Entry'!H29= 3, "Native Hawaiian/Pacific Islander", 'ES Data Entry'!H29= 4, "Black/African American",'ES Data Entry'!H29= 5,  "White", 'ES Data Entry'!H29= 6, "Other", 'ES Data Entry'!H29= 7, "Two races or more", 'ES Data Entry'!H29= 8, "Unknown")</f>
        <v>#N/A</v>
      </c>
      <c r="J31" s="226">
        <f>'ES Data Entry'!I29</f>
        <v>0</v>
      </c>
      <c r="K31" s="226" t="e" cm="1">
        <f t="array" ref="K31">_xlfn.IFS('ES Data Entry'!J29= 1, "Male", 'ES Data Entry'!J29= 2, "Female", 'ES Data Entry'!J29= 3, "Transgender Male", 'ES Data Entry'!J29= 4, "Transgender Female",'ES Data Entry'!J29= 5, "Non-binary", 'ES Data Entry'!J29= 6, "Other", 'ES Data Entry'!J29= 7, "Unknown")</f>
        <v>#N/A</v>
      </c>
      <c r="L31" s="228">
        <f>'ES Data Entry'!K29</f>
        <v>0</v>
      </c>
      <c r="M31" s="228" t="str" cm="1">
        <f t="array" ref="M31">IF(MAX(IF(F:F=F31, L:L))=L31, "Yes", "No")</f>
        <v>Yes</v>
      </c>
      <c r="N31" s="229" t="e">
        <f>AVERAGE('ES Data Entry'!N29,'ES Data Entry'!M29)</f>
        <v>#DIV/0!</v>
      </c>
      <c r="O31" s="229" t="e">
        <f t="shared" si="0"/>
        <v>#DIV/0!</v>
      </c>
      <c r="P31" s="229" t="e">
        <f>AVERAGE('ES Data Entry'!O29:R29)</f>
        <v>#DIV/0!</v>
      </c>
      <c r="Q31" s="229" t="e">
        <f t="shared" si="1"/>
        <v>#DIV/0!</v>
      </c>
      <c r="R31" s="229" t="e">
        <f>AVERAGE('ES Data Entry'!S29:V29)</f>
        <v>#DIV/0!</v>
      </c>
      <c r="S31" s="229" t="e">
        <f t="shared" si="2"/>
        <v>#DIV/0!</v>
      </c>
      <c r="T31" s="229" t="e">
        <f>AVERAGE('ES Data Entry'!W29:Y29)</f>
        <v>#DIV/0!</v>
      </c>
      <c r="U31" s="230" t="e">
        <f t="shared" si="3"/>
        <v>#DIV/0!</v>
      </c>
      <c r="V31" s="231" t="e">
        <f t="shared" si="4"/>
        <v>#DIV/0!</v>
      </c>
      <c r="W31" s="232" t="e">
        <f t="shared" si="5"/>
        <v>#DIV/0!</v>
      </c>
      <c r="Z31" s="297"/>
      <c r="AA31" s="152"/>
      <c r="AB31" s="152"/>
      <c r="AC31" s="152"/>
      <c r="AD31" s="48"/>
      <c r="AE31" s="41" t="s">
        <v>73</v>
      </c>
      <c r="AF31" s="168" t="e">
        <f>COUNTIFS(O:O,"Lower Emotional Engagement",K:K,"Other", M:M, "Yes", F:F, "&gt;0")/COUNTIFS(K:K, "Other", M:M, "Yes", F:F, "&gt;0")</f>
        <v>#DIV/0!</v>
      </c>
      <c r="AG31" s="169" t="e">
        <f>COUNTIFS(Q:Q,"Lower Social Engagement",K:K,"Other", M:M, "Yes", F:F, "&gt;0")/COUNTIFS(K:K, "Other", M:M, "Yes", F:F, "&gt;0")</f>
        <v>#DIV/0!</v>
      </c>
      <c r="AH31" s="170" t="e">
        <f>COUNTIFS(S:S,"Lower Behavioral Engagement",K:K,"Other", M:M, "Yes", F:F, "&gt;0")/COUNTIFS(K:K, "Other", M:M, "Yes", F:F, "&gt;0")</f>
        <v>#DIV/0!</v>
      </c>
      <c r="AI31" s="169" t="e">
        <f>COUNTIFS(U:U,"Lower Cognitive Engagement",K:K,"Other", M:M, "Yes", F:F, "&gt;0")/COUNTIFS(K:K, "Other", M:M, "Yes", F:F, "&gt;0")</f>
        <v>#DIV/0!</v>
      </c>
      <c r="AJ31" s="71"/>
      <c r="AK31" s="175" t="e">
        <f>COUNTIFS(O:O,"Moderate Emotional Engagement",K:K,"Other", M:M, "Yes", F:F, "&gt;0")/COUNTIFS(K:K, "Other", M:M, "Yes", F:F, "&gt;0")</f>
        <v>#DIV/0!</v>
      </c>
      <c r="AL31" s="158" t="e">
        <f>COUNTIFS(Q:Q,"Moderate Social Engagement",K:K,"Other", M:M, "Yes", F:F, "&gt;0")/COUNTIFS(K:K, "Other", M:M, "Yes", F:F, "&gt;0")</f>
        <v>#DIV/0!</v>
      </c>
      <c r="AM31" s="175" t="e">
        <f>COUNTIFS(S:S,"Moderate Behavioral Engagement",K:K,"Other", M:M, "Yes", F:F, "&gt;0")/COUNTIFS(K:K, "Other", M:M, "Yes", F:F, "&gt;0")</f>
        <v>#DIV/0!</v>
      </c>
      <c r="AN31" s="158" t="e">
        <f>COUNTIFS(U:U,"Moderate Cognitive Engagement",K:K,"Other", M:M, "Yes", F:F, "&gt;0")/COUNTIFS(K:K, "Other", M:M, "Yes", F:F, "&gt;0")</f>
        <v>#DIV/0!</v>
      </c>
      <c r="AO31" s="71"/>
      <c r="AP31" s="175" t="e">
        <f>COUNTIFS(O:O,"Higher Emotional Engagement",K:K,"Other", M:M, "Yes", F:F, "&gt;0")/COUNTIFS(K:K, "Other", M:M, "Yes", F:F, "&gt;0")</f>
        <v>#DIV/0!</v>
      </c>
      <c r="AQ31" s="158" t="e">
        <f>COUNTIFS(Q:Q,"Higher Social Engagement",K:K,"Other", M:M, "Yes", F:F, "&gt;0")/COUNTIFS(K:K, "Other", M:M, "Yes", F:F, "&gt;0")</f>
        <v>#DIV/0!</v>
      </c>
      <c r="AR31" s="175" t="e">
        <f>COUNTIFS(S:S,"Higher Behavioral Engagement",K:K,"Other", M:M, "Yes", F:F, "&gt;0")/COUNTIFS(K:K, "Other", M:M, "Yes", F:F, "&gt;0")</f>
        <v>#DIV/0!</v>
      </c>
      <c r="AS31" s="158" t="e">
        <f>COUNTIFS(U:U,"Higher Cognitive Engagement",K:K,"Other", M:M, "Yes", F:F, "&gt;0")/COUNTIFS(K:K, "Other", M:M, "Yes", F:F, "&gt;0")</f>
        <v>#DIV/0!</v>
      </c>
      <c r="AT31" s="43" t="s">
        <v>73</v>
      </c>
      <c r="AU31" s="185" t="e">
        <f>AF31</f>
        <v>#DIV/0!</v>
      </c>
      <c r="AV31" s="150" t="e">
        <f>AK31</f>
        <v>#DIV/0!</v>
      </c>
      <c r="AW31" s="152" t="e">
        <f>AP31</f>
        <v>#DIV/0!</v>
      </c>
      <c r="AX31" s="185" t="e">
        <f>AG31</f>
        <v>#DIV/0!</v>
      </c>
      <c r="AY31" s="150" t="e">
        <f>AL31</f>
        <v>#DIV/0!</v>
      </c>
      <c r="AZ31" s="186" t="e">
        <f>AQ31</f>
        <v>#DIV/0!</v>
      </c>
      <c r="BA31" s="185" t="e">
        <f>AH31</f>
        <v>#DIV/0!</v>
      </c>
      <c r="BB31" s="150" t="e">
        <f>AM31</f>
        <v>#DIV/0!</v>
      </c>
      <c r="BC31" s="186" t="e">
        <f>AR31</f>
        <v>#DIV/0!</v>
      </c>
      <c r="BD31" s="152" t="e">
        <f>AI31</f>
        <v>#DIV/0!</v>
      </c>
      <c r="BE31" s="150" t="e">
        <f>AN31</f>
        <v>#DIV/0!</v>
      </c>
      <c r="BF31" s="186" t="e">
        <f>AS31</f>
        <v>#DIV/0!</v>
      </c>
      <c r="BG31" s="79">
        <v>6</v>
      </c>
      <c r="BH31" s="43" t="s">
        <v>73</v>
      </c>
      <c r="BI31" s="278" t="e">
        <f>AVERAGEIFS(V:V,V:V,"&lt;=4", K:K, "Other",M:M, "Yes")</f>
        <v>#DIV/0!</v>
      </c>
      <c r="BJ31" s="78"/>
    </row>
    <row r="32" spans="1:62" ht="62.1" customHeight="1">
      <c r="A32" s="226">
        <f>'ES Data Entry'!A30</f>
        <v>0</v>
      </c>
      <c r="B32" s="226">
        <f>'ES Data Entry'!B30</f>
        <v>0</v>
      </c>
      <c r="C32" s="6">
        <f>'ES Data Entry'!C30</f>
        <v>0</v>
      </c>
      <c r="D32" s="226">
        <f>'ES Data Entry'!D30</f>
        <v>0</v>
      </c>
      <c r="E32" s="226">
        <f>'ES Data Entry'!E30</f>
        <v>0</v>
      </c>
      <c r="F32" s="226">
        <f>'ES Data Entry'!F30</f>
        <v>0</v>
      </c>
      <c r="G32" s="226" t="str" cm="1">
        <f t="array" ref="G32">_xlfn.IFS('ES Data Entry'!G30=0, "Kindergarten", 'ES Data Entry'!G30=1, "1st Grade", 'ES Data Entry'!G30=2, "2nd Grade", 'ES Data Entry'!G30=3, "3rd Grade", 'ES Data Entry'!G30=4, "4th Grade", 'ES Data Entry'!G30=5, "5th Grade")</f>
        <v>Kindergarten</v>
      </c>
      <c r="H32" s="253">
        <f>'ES Data Entry'!L30</f>
        <v>0</v>
      </c>
      <c r="I32" s="227" t="e" cm="1">
        <f t="array" ref="I32">_xlfn.IFS('ES Data Entry'!H30= 1, "American Indian/Alaskan Native", 'ES Data Entry'!H30= 2, "Asian", 'ES Data Entry'!H30= 3, "Native Hawaiian/Pacific Islander", 'ES Data Entry'!H30= 4, "Black/African American",'ES Data Entry'!H30= 5,  "White", 'ES Data Entry'!H30= 6, "Other", 'ES Data Entry'!H30= 7, "Two races or more", 'ES Data Entry'!H30= 8, "Unknown")</f>
        <v>#N/A</v>
      </c>
      <c r="J32" s="226">
        <f>'ES Data Entry'!I30</f>
        <v>0</v>
      </c>
      <c r="K32" s="226" t="e" cm="1">
        <f t="array" ref="K32">_xlfn.IFS('ES Data Entry'!J30= 1, "Male", 'ES Data Entry'!J30= 2, "Female", 'ES Data Entry'!J30= 3, "Transgender Male", 'ES Data Entry'!J30= 4, "Transgender Female",'ES Data Entry'!J30= 5, "Non-binary", 'ES Data Entry'!J30= 6, "Other", 'ES Data Entry'!J30= 7, "Unknown")</f>
        <v>#N/A</v>
      </c>
      <c r="L32" s="228">
        <f>'ES Data Entry'!K30</f>
        <v>0</v>
      </c>
      <c r="M32" s="228" t="str" cm="1">
        <f t="array" ref="M32">IF(MAX(IF(F:F=F32, L:L))=L32, "Yes", "No")</f>
        <v>Yes</v>
      </c>
      <c r="N32" s="229" t="e">
        <f>AVERAGE('ES Data Entry'!N30,'ES Data Entry'!M30)</f>
        <v>#DIV/0!</v>
      </c>
      <c r="O32" s="229" t="e">
        <f t="shared" si="0"/>
        <v>#DIV/0!</v>
      </c>
      <c r="P32" s="229" t="e">
        <f>AVERAGE('ES Data Entry'!O30:R30)</f>
        <v>#DIV/0!</v>
      </c>
      <c r="Q32" s="229" t="e">
        <f t="shared" si="1"/>
        <v>#DIV/0!</v>
      </c>
      <c r="R32" s="229" t="e">
        <f>AVERAGE('ES Data Entry'!S30:V30)</f>
        <v>#DIV/0!</v>
      </c>
      <c r="S32" s="229" t="e">
        <f t="shared" si="2"/>
        <v>#DIV/0!</v>
      </c>
      <c r="T32" s="229" t="e">
        <f>AVERAGE('ES Data Entry'!W30:Y30)</f>
        <v>#DIV/0!</v>
      </c>
      <c r="U32" s="230" t="e">
        <f t="shared" si="3"/>
        <v>#DIV/0!</v>
      </c>
      <c r="V32" s="231" t="e">
        <f t="shared" si="4"/>
        <v>#DIV/0!</v>
      </c>
      <c r="W32" s="232" t="e">
        <f t="shared" si="5"/>
        <v>#DIV/0!</v>
      </c>
      <c r="Z32" s="48"/>
      <c r="AA32" s="48"/>
      <c r="AB32" s="48"/>
      <c r="AC32" s="48"/>
      <c r="AD32" s="48"/>
      <c r="AE32" s="41" t="s">
        <v>72</v>
      </c>
      <c r="AF32" s="171" t="e">
        <f>COUNTIFS(O:O,"Lower Emotional Engagement",K:K,"Unknown", M:M, "Yes", F:F, "&gt;0")/COUNTIFS(K:K, "Unknown", M:M, "Yes", F:F, "&gt;0")</f>
        <v>#DIV/0!</v>
      </c>
      <c r="AG32" s="172" t="e">
        <f>COUNTIFS(Q:Q,"Lower Social Engagement",K:K,"Unknown", M:M, "Yes", F:F, "&gt;0")/COUNTIFS(K:K, "Unknown", M:M, "Yes", F:F, "&gt;0")</f>
        <v>#DIV/0!</v>
      </c>
      <c r="AH32" s="173" t="e">
        <f>COUNTIFS(S:S,"Lower Behavioral Engagement",K:K,"Unknown", M:M, "Yes", F:F, "&gt;0")/COUNTIFS(K:K, "Unknown", M:M, "Yes", F:F, "&gt;0")</f>
        <v>#DIV/0!</v>
      </c>
      <c r="AI32" s="172" t="e">
        <f>COUNTIFS(U:U,"Lower Cognitive Engagement",K:K,"Unknown", M:M, "Yes", F:F, "&gt;0")/COUNTIFS(K:K, "Unknown", M:M, "Yes", F:F, "&gt;0")</f>
        <v>#DIV/0!</v>
      </c>
      <c r="AJ32" s="49"/>
      <c r="AK32" s="178" t="e">
        <f>COUNTIFS(O:O,"Moderate Emotional Engagement",K:K,"Unknown", M:M, "Yes", F:F, "&gt;0")/COUNTIFS(K:K, "Unknown", M:M, "Yes", F:F, "&gt;0")</f>
        <v>#DIV/0!</v>
      </c>
      <c r="AL32" s="161" t="e">
        <f>COUNTIFS(Q:Q,"Moderate Social Engagement",K:K,"Unknown", M:M, "Yes", F:F, "&gt;0")/COUNTIFS(K:K, "Unknown", M:M, "Yes", F:F, "&gt;0")</f>
        <v>#DIV/0!</v>
      </c>
      <c r="AM32" s="178" t="e">
        <f>COUNTIFS(S:S,"Moderate Behavioral Engagement",K:K,"Unknown", M:M, "Yes", F:F, "&gt;0")/COUNTIFS(K:K, "Unknown", M:M, "Yes", F:F, "&gt;0")</f>
        <v>#DIV/0!</v>
      </c>
      <c r="AN32" s="161" t="e">
        <f>COUNTIFS(U:U,"Moderate Cognitive Engagement",K:K,"Unknown", M:M, "Yes", F:F, "&gt;0")/COUNTIFS(K:K, "Unknown", M:M, "Yes", F:F, "&gt;0")</f>
        <v>#DIV/0!</v>
      </c>
      <c r="AO32" s="49"/>
      <c r="AP32" s="178" t="e">
        <f>COUNTIFS(O:O,"Higher Emotional Engagement",K:K,"Unknown", M:M, "Yes", F:F, "&gt;0")/COUNTIFS(K:K, "Unknown", M:M, "Yes", F:F, "&gt;0")</f>
        <v>#DIV/0!</v>
      </c>
      <c r="AQ32" s="161" t="e">
        <f>COUNTIFS(Q:Q,"Higher Social Engagement",K:K,"Unknown", M:M, "Yes", F:F, "&gt;0")/COUNTIFS(K:K, "Unknown", M:M, "Yes", F:F, "&gt;0")</f>
        <v>#DIV/0!</v>
      </c>
      <c r="AR32" s="178" t="e">
        <f>COUNTIFS(S:S,"Higher Behavioral Engagement",K:K,"Unknown", M:M, "Yes", F:F, "&gt;0")/COUNTIFS(K:K, "Unknown", M:M, "Yes", F:F, "&gt;0")</f>
        <v>#DIV/0!</v>
      </c>
      <c r="AS32" s="161" t="e">
        <f>COUNTIFS(U:U,"Higher Cognitive Engagement",K:K,"Unknown", M:M, "Yes", F:F, "&gt;0")/COUNTIFS(K:K, "Unknown", M:M, "Yes", F:F, "&gt;0")</f>
        <v>#DIV/0!</v>
      </c>
      <c r="AT32" s="43" t="s">
        <v>72</v>
      </c>
      <c r="AU32" s="187" t="e">
        <f>AF32</f>
        <v>#DIV/0!</v>
      </c>
      <c r="AV32" s="151" t="e">
        <f>AK32</f>
        <v>#DIV/0!</v>
      </c>
      <c r="AW32" s="154" t="e">
        <f>AP32</f>
        <v>#DIV/0!</v>
      </c>
      <c r="AX32" s="187" t="e">
        <f>AG32</f>
        <v>#DIV/0!</v>
      </c>
      <c r="AY32" s="151" t="e">
        <f>AL32</f>
        <v>#DIV/0!</v>
      </c>
      <c r="AZ32" s="188" t="e">
        <f>AQ32</f>
        <v>#DIV/0!</v>
      </c>
      <c r="BA32" s="187" t="e">
        <f>AH32</f>
        <v>#DIV/0!</v>
      </c>
      <c r="BB32" s="151" t="e">
        <f>AM32</f>
        <v>#DIV/0!</v>
      </c>
      <c r="BC32" s="188" t="e">
        <f>AR32</f>
        <v>#DIV/0!</v>
      </c>
      <c r="BD32" s="154" t="e">
        <f>AI32</f>
        <v>#DIV/0!</v>
      </c>
      <c r="BE32" s="151" t="e">
        <f>AN32</f>
        <v>#DIV/0!</v>
      </c>
      <c r="BF32" s="188" t="e">
        <f>AS32</f>
        <v>#DIV/0!</v>
      </c>
      <c r="BG32" s="236">
        <v>7</v>
      </c>
      <c r="BH32" s="43" t="s">
        <v>72</v>
      </c>
      <c r="BI32" s="278" t="e">
        <f>AVERAGEIFS(V:V,V:V,"&lt;=4", K:K, "Unknown",M:M, "Yes")</f>
        <v>#DIV/0!</v>
      </c>
      <c r="BJ32" s="79"/>
    </row>
    <row r="33" spans="1:64" ht="62.1" customHeight="1">
      <c r="A33" s="226">
        <f>'ES Data Entry'!A31</f>
        <v>0</v>
      </c>
      <c r="B33" s="226">
        <f>'ES Data Entry'!B31</f>
        <v>0</v>
      </c>
      <c r="C33" s="6">
        <f>'ES Data Entry'!C31</f>
        <v>0</v>
      </c>
      <c r="D33" s="226">
        <f>'ES Data Entry'!D31</f>
        <v>0</v>
      </c>
      <c r="E33" s="226">
        <f>'ES Data Entry'!E31</f>
        <v>0</v>
      </c>
      <c r="F33" s="226">
        <f>'ES Data Entry'!F31</f>
        <v>0</v>
      </c>
      <c r="G33" s="226" t="str" cm="1">
        <f t="array" ref="G33">_xlfn.IFS('ES Data Entry'!G31=0, "Kindergarten", 'ES Data Entry'!G31=1, "1st Grade", 'ES Data Entry'!G31=2, "2nd Grade", 'ES Data Entry'!G31=3, "3rd Grade", 'ES Data Entry'!G31=4, "4th Grade", 'ES Data Entry'!G31=5, "5th Grade")</f>
        <v>Kindergarten</v>
      </c>
      <c r="H33" s="253">
        <f>'ES Data Entry'!L31</f>
        <v>0</v>
      </c>
      <c r="I33" s="227" t="e" cm="1">
        <f t="array" ref="I33">_xlfn.IFS('ES Data Entry'!H31= 1, "American Indian/Alaskan Native", 'ES Data Entry'!H31= 2, "Asian", 'ES Data Entry'!H31= 3, "Native Hawaiian/Pacific Islander", 'ES Data Entry'!H31= 4, "Black/African American",'ES Data Entry'!H31= 5,  "White", 'ES Data Entry'!H31= 6, "Other", 'ES Data Entry'!H31= 7, "Two races or more", 'ES Data Entry'!H31= 8, "Unknown")</f>
        <v>#N/A</v>
      </c>
      <c r="J33" s="226">
        <f>'ES Data Entry'!I31</f>
        <v>0</v>
      </c>
      <c r="K33" s="226" t="e" cm="1">
        <f t="array" ref="K33">_xlfn.IFS('ES Data Entry'!J31= 1, "Male", 'ES Data Entry'!J31= 2, "Female", 'ES Data Entry'!J31= 3, "Transgender Male", 'ES Data Entry'!J31= 4, "Transgender Female",'ES Data Entry'!J31= 5, "Non-binary", 'ES Data Entry'!J31= 6, "Other", 'ES Data Entry'!J31= 7, "Unknown")</f>
        <v>#N/A</v>
      </c>
      <c r="L33" s="228">
        <f>'ES Data Entry'!K31</f>
        <v>0</v>
      </c>
      <c r="M33" s="228" t="str" cm="1">
        <f t="array" ref="M33">IF(MAX(IF(F:F=F33, L:L))=L33, "Yes", "No")</f>
        <v>Yes</v>
      </c>
      <c r="N33" s="229" t="e">
        <f>AVERAGE('ES Data Entry'!N31,'ES Data Entry'!M31)</f>
        <v>#DIV/0!</v>
      </c>
      <c r="O33" s="229" t="e">
        <f t="shared" si="0"/>
        <v>#DIV/0!</v>
      </c>
      <c r="P33" s="229" t="e">
        <f>AVERAGE('ES Data Entry'!O31:R31)</f>
        <v>#DIV/0!</v>
      </c>
      <c r="Q33" s="229" t="e">
        <f t="shared" si="1"/>
        <v>#DIV/0!</v>
      </c>
      <c r="R33" s="229" t="e">
        <f>AVERAGE('ES Data Entry'!S31:V31)</f>
        <v>#DIV/0!</v>
      </c>
      <c r="S33" s="229" t="e">
        <f t="shared" si="2"/>
        <v>#DIV/0!</v>
      </c>
      <c r="T33" s="229" t="e">
        <f>AVERAGE('ES Data Entry'!W31:Y31)</f>
        <v>#DIV/0!</v>
      </c>
      <c r="U33" s="230" t="e">
        <f t="shared" si="3"/>
        <v>#DIV/0!</v>
      </c>
      <c r="V33" s="231" t="e">
        <f t="shared" si="4"/>
        <v>#DIV/0!</v>
      </c>
      <c r="W33" s="232" t="e">
        <f t="shared" si="5"/>
        <v>#DIV/0!</v>
      </c>
      <c r="Z33" s="32"/>
      <c r="AA33" s="32"/>
      <c r="AB33" s="32"/>
      <c r="AC33" s="32"/>
      <c r="AD33" s="45"/>
      <c r="AE33" s="43"/>
      <c r="AF33" s="168"/>
      <c r="AG33" s="169"/>
      <c r="AH33" s="170"/>
      <c r="AI33" s="169"/>
      <c r="AJ33" s="71"/>
      <c r="AK33" s="175"/>
      <c r="AL33" s="158"/>
      <c r="AM33" s="175"/>
      <c r="AN33" s="158"/>
      <c r="AO33" s="71"/>
      <c r="AP33" s="175"/>
      <c r="AQ33" s="158"/>
      <c r="AR33" s="175"/>
      <c r="AS33" s="158"/>
      <c r="AT33" s="43"/>
      <c r="AU33" s="185"/>
      <c r="AV33" s="150"/>
      <c r="AW33" s="152"/>
      <c r="AX33" s="185"/>
      <c r="AY33" s="150"/>
      <c r="AZ33" s="186"/>
      <c r="BA33" s="185"/>
      <c r="BB33" s="150"/>
      <c r="BC33" s="186"/>
      <c r="BD33" s="152"/>
      <c r="BE33" s="150"/>
      <c r="BF33" s="186"/>
      <c r="BG33" s="78"/>
      <c r="BI33" s="34"/>
      <c r="BJ33" s="78"/>
    </row>
    <row r="34" spans="1:64" ht="62.1" customHeight="1">
      <c r="A34" s="226">
        <f>'ES Data Entry'!A32</f>
        <v>0</v>
      </c>
      <c r="B34" s="226">
        <f>'ES Data Entry'!B32</f>
        <v>0</v>
      </c>
      <c r="C34" s="6">
        <f>'ES Data Entry'!C32</f>
        <v>0</v>
      </c>
      <c r="D34" s="226">
        <f>'ES Data Entry'!D32</f>
        <v>0</v>
      </c>
      <c r="E34" s="226">
        <f>'ES Data Entry'!E32</f>
        <v>0</v>
      </c>
      <c r="F34" s="226">
        <f>'ES Data Entry'!F32</f>
        <v>0</v>
      </c>
      <c r="G34" s="226" t="str" cm="1">
        <f t="array" ref="G34">_xlfn.IFS('ES Data Entry'!G32=0, "Kindergarten", 'ES Data Entry'!G32=1, "1st Grade", 'ES Data Entry'!G32=2, "2nd Grade", 'ES Data Entry'!G32=3, "3rd Grade", 'ES Data Entry'!G32=4, "4th Grade", 'ES Data Entry'!G32=5, "5th Grade")</f>
        <v>Kindergarten</v>
      </c>
      <c r="H34" s="253">
        <f>'ES Data Entry'!L32</f>
        <v>0</v>
      </c>
      <c r="I34" s="227" t="e" cm="1">
        <f t="array" ref="I34">_xlfn.IFS('ES Data Entry'!H32= 1, "American Indian/Alaskan Native", 'ES Data Entry'!H32= 2, "Asian", 'ES Data Entry'!H32= 3, "Native Hawaiian/Pacific Islander", 'ES Data Entry'!H32= 4, "Black/African American",'ES Data Entry'!H32= 5,  "White", 'ES Data Entry'!H32= 6, "Other", 'ES Data Entry'!H32= 7, "Two races or more", 'ES Data Entry'!H32= 8, "Unknown")</f>
        <v>#N/A</v>
      </c>
      <c r="J34" s="226">
        <f>'ES Data Entry'!I32</f>
        <v>0</v>
      </c>
      <c r="K34" s="226" t="e" cm="1">
        <f t="array" ref="K34">_xlfn.IFS('ES Data Entry'!J32= 1, "Male", 'ES Data Entry'!J32= 2, "Female", 'ES Data Entry'!J32= 3, "Transgender Male", 'ES Data Entry'!J32= 4, "Transgender Female",'ES Data Entry'!J32= 5, "Non-binary", 'ES Data Entry'!J32= 6, "Other", 'ES Data Entry'!J32= 7, "Unknown")</f>
        <v>#N/A</v>
      </c>
      <c r="L34" s="228">
        <f>'ES Data Entry'!K32</f>
        <v>0</v>
      </c>
      <c r="M34" s="228" t="str" cm="1">
        <f t="array" ref="M34">IF(MAX(IF(F:F=F34, L:L))=L34, "Yes", "No")</f>
        <v>Yes</v>
      </c>
      <c r="N34" s="229" t="e">
        <f>AVERAGE('ES Data Entry'!N32,'ES Data Entry'!M32)</f>
        <v>#DIV/0!</v>
      </c>
      <c r="O34" s="229" t="e">
        <f t="shared" si="0"/>
        <v>#DIV/0!</v>
      </c>
      <c r="P34" s="229" t="e">
        <f>AVERAGE('ES Data Entry'!O32:R32)</f>
        <v>#DIV/0!</v>
      </c>
      <c r="Q34" s="229" t="e">
        <f t="shared" si="1"/>
        <v>#DIV/0!</v>
      </c>
      <c r="R34" s="229" t="e">
        <f>AVERAGE('ES Data Entry'!S32:V32)</f>
        <v>#DIV/0!</v>
      </c>
      <c r="S34" s="229" t="e">
        <f t="shared" si="2"/>
        <v>#DIV/0!</v>
      </c>
      <c r="T34" s="229" t="e">
        <f>AVERAGE('ES Data Entry'!W32:Y32)</f>
        <v>#DIV/0!</v>
      </c>
      <c r="U34" s="230" t="e">
        <f t="shared" si="3"/>
        <v>#DIV/0!</v>
      </c>
      <c r="V34" s="231" t="e">
        <f t="shared" si="4"/>
        <v>#DIV/0!</v>
      </c>
      <c r="W34" s="232" t="e">
        <f t="shared" si="5"/>
        <v>#DIV/0!</v>
      </c>
      <c r="Z34" s="384" t="s">
        <v>74</v>
      </c>
      <c r="AA34" s="385"/>
      <c r="AB34" s="385"/>
      <c r="AC34" s="386"/>
      <c r="AD34" s="31"/>
      <c r="BG34" s="79"/>
      <c r="BJ34" s="236"/>
    </row>
    <row r="35" spans="1:64" ht="62.1" customHeight="1">
      <c r="A35" s="226">
        <f>'ES Data Entry'!A33</f>
        <v>0</v>
      </c>
      <c r="B35" s="226">
        <f>'ES Data Entry'!B33</f>
        <v>0</v>
      </c>
      <c r="C35" s="6">
        <f>'ES Data Entry'!C33</f>
        <v>0</v>
      </c>
      <c r="D35" s="226">
        <f>'ES Data Entry'!D33</f>
        <v>0</v>
      </c>
      <c r="E35" s="226">
        <f>'ES Data Entry'!E33</f>
        <v>0</v>
      </c>
      <c r="F35" s="226">
        <f>'ES Data Entry'!F33</f>
        <v>0</v>
      </c>
      <c r="G35" s="226" t="str" cm="1">
        <f t="array" ref="G35">_xlfn.IFS('ES Data Entry'!G33=0, "Kindergarten", 'ES Data Entry'!G33=1, "1st Grade", 'ES Data Entry'!G33=2, "2nd Grade", 'ES Data Entry'!G33=3, "3rd Grade", 'ES Data Entry'!G33=4, "4th Grade", 'ES Data Entry'!G33=5, "5th Grade")</f>
        <v>Kindergarten</v>
      </c>
      <c r="H35" s="253">
        <f>'ES Data Entry'!L33</f>
        <v>0</v>
      </c>
      <c r="I35" s="227" t="e" cm="1">
        <f t="array" ref="I35">_xlfn.IFS('ES Data Entry'!H33= 1, "American Indian/Alaskan Native", 'ES Data Entry'!H33= 2, "Asian", 'ES Data Entry'!H33= 3, "Native Hawaiian/Pacific Islander", 'ES Data Entry'!H33= 4, "Black/African American",'ES Data Entry'!H33= 5,  "White", 'ES Data Entry'!H33= 6, "Other", 'ES Data Entry'!H33= 7, "Two races or more", 'ES Data Entry'!H33= 8, "Unknown")</f>
        <v>#N/A</v>
      </c>
      <c r="J35" s="226">
        <f>'ES Data Entry'!I33</f>
        <v>0</v>
      </c>
      <c r="K35" s="226" t="e" cm="1">
        <f t="array" ref="K35">_xlfn.IFS('ES Data Entry'!J33= 1, "Male", 'ES Data Entry'!J33= 2, "Female", 'ES Data Entry'!J33= 3, "Transgender Male", 'ES Data Entry'!J33= 4, "Transgender Female",'ES Data Entry'!J33= 5, "Non-binary", 'ES Data Entry'!J33= 6, "Other", 'ES Data Entry'!J33= 7, "Unknown")</f>
        <v>#N/A</v>
      </c>
      <c r="L35" s="228">
        <f>'ES Data Entry'!K33</f>
        <v>0</v>
      </c>
      <c r="M35" s="228" t="str" cm="1">
        <f t="array" ref="M35">IF(MAX(IF(F:F=F35, L:L))=L35, "Yes", "No")</f>
        <v>Yes</v>
      </c>
      <c r="N35" s="229" t="e">
        <f>AVERAGE('ES Data Entry'!N33,'ES Data Entry'!M33)</f>
        <v>#DIV/0!</v>
      </c>
      <c r="O35" s="229" t="e">
        <f t="shared" si="0"/>
        <v>#DIV/0!</v>
      </c>
      <c r="P35" s="229" t="e">
        <f>AVERAGE('ES Data Entry'!O33:R33)</f>
        <v>#DIV/0!</v>
      </c>
      <c r="Q35" s="229" t="e">
        <f t="shared" si="1"/>
        <v>#DIV/0!</v>
      </c>
      <c r="R35" s="229" t="e">
        <f>AVERAGE('ES Data Entry'!S33:V33)</f>
        <v>#DIV/0!</v>
      </c>
      <c r="S35" s="229" t="e">
        <f t="shared" si="2"/>
        <v>#DIV/0!</v>
      </c>
      <c r="T35" s="229" t="e">
        <f>AVERAGE('ES Data Entry'!W33:Y33)</f>
        <v>#DIV/0!</v>
      </c>
      <c r="U35" s="230" t="e">
        <f t="shared" si="3"/>
        <v>#DIV/0!</v>
      </c>
      <c r="V35" s="231" t="e">
        <f t="shared" si="4"/>
        <v>#DIV/0!</v>
      </c>
      <c r="W35" s="232" t="e">
        <f t="shared" si="5"/>
        <v>#DIV/0!</v>
      </c>
      <c r="Z35" s="66" t="s">
        <v>9</v>
      </c>
      <c r="AA35" s="57" t="s">
        <v>42</v>
      </c>
      <c r="AB35" s="57" t="s">
        <v>43</v>
      </c>
      <c r="AC35" s="57" t="s">
        <v>66</v>
      </c>
      <c r="AD35" s="28"/>
      <c r="AE35" s="43"/>
      <c r="AF35" s="168"/>
      <c r="AG35" s="169"/>
      <c r="AH35" s="170"/>
      <c r="AI35" s="169"/>
      <c r="AJ35" s="71"/>
      <c r="AK35" s="175"/>
      <c r="AL35" s="158"/>
      <c r="AM35" s="175"/>
      <c r="AN35" s="158"/>
      <c r="AO35" s="71"/>
      <c r="AP35" s="175"/>
      <c r="AQ35" s="158"/>
      <c r="AR35" s="175"/>
      <c r="AS35" s="158"/>
      <c r="AT35" s="43"/>
      <c r="AU35" s="185"/>
      <c r="AV35" s="150"/>
      <c r="AW35" s="152"/>
      <c r="AX35" s="185"/>
      <c r="AY35" s="150"/>
      <c r="AZ35" s="186"/>
      <c r="BA35" s="185"/>
      <c r="BB35" s="150"/>
      <c r="BC35" s="186"/>
      <c r="BD35" s="152"/>
      <c r="BE35" s="150"/>
      <c r="BF35" s="186"/>
      <c r="BG35" s="236"/>
      <c r="BJ35" s="79"/>
    </row>
    <row r="36" spans="1:64" ht="62.1" customHeight="1">
      <c r="A36" s="226">
        <f>'ES Data Entry'!A34</f>
        <v>0</v>
      </c>
      <c r="B36" s="226">
        <f>'ES Data Entry'!B34</f>
        <v>0</v>
      </c>
      <c r="C36" s="6">
        <f>'ES Data Entry'!C34</f>
        <v>0</v>
      </c>
      <c r="D36" s="226">
        <f>'ES Data Entry'!D34</f>
        <v>0</v>
      </c>
      <c r="E36" s="226">
        <f>'ES Data Entry'!E34</f>
        <v>0</v>
      </c>
      <c r="F36" s="226">
        <f>'ES Data Entry'!F34</f>
        <v>0</v>
      </c>
      <c r="G36" s="226" t="str" cm="1">
        <f t="array" ref="G36">_xlfn.IFS('ES Data Entry'!G34=0, "Kindergarten", 'ES Data Entry'!G34=1, "1st Grade", 'ES Data Entry'!G34=2, "2nd Grade", 'ES Data Entry'!G34=3, "3rd Grade", 'ES Data Entry'!G34=4, "4th Grade", 'ES Data Entry'!G34=5, "5th Grade")</f>
        <v>Kindergarten</v>
      </c>
      <c r="H36" s="253">
        <f>'ES Data Entry'!L34</f>
        <v>0</v>
      </c>
      <c r="I36" s="227" t="e" cm="1">
        <f t="array" ref="I36">_xlfn.IFS('ES Data Entry'!H34= 1, "American Indian/Alaskan Native", 'ES Data Entry'!H34= 2, "Asian", 'ES Data Entry'!H34= 3, "Native Hawaiian/Pacific Islander", 'ES Data Entry'!H34= 4, "Black/African American",'ES Data Entry'!H34= 5,  "White", 'ES Data Entry'!H34= 6, "Other", 'ES Data Entry'!H34= 7, "Two races or more", 'ES Data Entry'!H34= 8, "Unknown")</f>
        <v>#N/A</v>
      </c>
      <c r="J36" s="226">
        <f>'ES Data Entry'!I34</f>
        <v>0</v>
      </c>
      <c r="K36" s="226" t="e" cm="1">
        <f t="array" ref="K36">_xlfn.IFS('ES Data Entry'!J34= 1, "Male", 'ES Data Entry'!J34= 2, "Female", 'ES Data Entry'!J34= 3, "Transgender Male", 'ES Data Entry'!J34= 4, "Transgender Female",'ES Data Entry'!J34= 5, "Non-binary", 'ES Data Entry'!J34= 6, "Other", 'ES Data Entry'!J34= 7, "Unknown")</f>
        <v>#N/A</v>
      </c>
      <c r="L36" s="228">
        <f>'ES Data Entry'!K34</f>
        <v>0</v>
      </c>
      <c r="M36" s="228" t="str" cm="1">
        <f t="array" ref="M36">IF(MAX(IF(F:F=F36, L:L))=L36, "Yes", "No")</f>
        <v>Yes</v>
      </c>
      <c r="N36" s="229" t="e">
        <f>AVERAGE('ES Data Entry'!N34,'ES Data Entry'!M34)</f>
        <v>#DIV/0!</v>
      </c>
      <c r="O36" s="229" t="e">
        <f t="shared" si="0"/>
        <v>#DIV/0!</v>
      </c>
      <c r="P36" s="229" t="e">
        <f>AVERAGE('ES Data Entry'!O34:R34)</f>
        <v>#DIV/0!</v>
      </c>
      <c r="Q36" s="229" t="e">
        <f t="shared" si="1"/>
        <v>#DIV/0!</v>
      </c>
      <c r="R36" s="229" t="e">
        <f>AVERAGE('ES Data Entry'!S34:V34)</f>
        <v>#DIV/0!</v>
      </c>
      <c r="S36" s="229" t="e">
        <f t="shared" si="2"/>
        <v>#DIV/0!</v>
      </c>
      <c r="T36" s="229" t="e">
        <f>AVERAGE('ES Data Entry'!W34:Y34)</f>
        <v>#DIV/0!</v>
      </c>
      <c r="U36" s="230" t="e">
        <f t="shared" si="3"/>
        <v>#DIV/0!</v>
      </c>
      <c r="V36" s="231" t="e">
        <f t="shared" si="4"/>
        <v>#DIV/0!</v>
      </c>
      <c r="W36" s="232" t="e">
        <f t="shared" si="5"/>
        <v>#DIV/0!</v>
      </c>
      <c r="Z36" s="136" t="s">
        <v>22</v>
      </c>
      <c r="AA36" s="156" t="e">
        <f>COUNTIFS(W:W,"Lower Engagement",G:G, "Kindergarten", M:M, "Yes", F:F, "&gt;0")/COUNTIFS(G:G, "Kindergarten", M:M, "Yes", F:F, "&gt;0")</f>
        <v>#DIV/0!</v>
      </c>
      <c r="AB36" s="156" t="e">
        <f>COUNTIFS(W:W,"Moderate Engagement",G:G, "Kindergarten", M:M, "Yes", F:F, "&lt;&gt;0")/COUNTIFS(G:G, "Kindergarten", M:M, "Yes", F:F, "&gt;0")</f>
        <v>#DIV/0!</v>
      </c>
      <c r="AC36" s="156" t="e">
        <f>COUNTIFS(W:W,"Higher Engagement",G:G, "Kindergarten", M:M, "Yes", F:F, "&gt;0")/COUNTIFS(G:G, "Kindergarten", M:M, "Yes", F:F, "&gt;0")</f>
        <v>#DIV/0!</v>
      </c>
      <c r="AD36" s="31"/>
      <c r="BG36" s="78"/>
      <c r="BJ36" s="23"/>
    </row>
    <row r="37" spans="1:64" ht="62.1" customHeight="1">
      <c r="A37" s="226">
        <f>'ES Data Entry'!A35</f>
        <v>0</v>
      </c>
      <c r="B37" s="226">
        <f>'ES Data Entry'!B35</f>
        <v>0</v>
      </c>
      <c r="C37" s="6">
        <f>'ES Data Entry'!C35</f>
        <v>0</v>
      </c>
      <c r="D37" s="226">
        <f>'ES Data Entry'!D35</f>
        <v>0</v>
      </c>
      <c r="E37" s="226">
        <f>'ES Data Entry'!E35</f>
        <v>0</v>
      </c>
      <c r="F37" s="226">
        <f>'ES Data Entry'!F35</f>
        <v>0</v>
      </c>
      <c r="G37" s="226" t="str" cm="1">
        <f t="array" ref="G37">_xlfn.IFS('ES Data Entry'!G35=0, "Kindergarten", 'ES Data Entry'!G35=1, "1st Grade", 'ES Data Entry'!G35=2, "2nd Grade", 'ES Data Entry'!G35=3, "3rd Grade", 'ES Data Entry'!G35=4, "4th Grade", 'ES Data Entry'!G35=5, "5th Grade")</f>
        <v>Kindergarten</v>
      </c>
      <c r="H37" s="253">
        <f>'ES Data Entry'!L35</f>
        <v>0</v>
      </c>
      <c r="I37" s="227" t="e" cm="1">
        <f t="array" ref="I37">_xlfn.IFS('ES Data Entry'!H35= 1, "American Indian/Alaskan Native", 'ES Data Entry'!H35= 2, "Asian", 'ES Data Entry'!H35= 3, "Native Hawaiian/Pacific Islander", 'ES Data Entry'!H35= 4, "Black/African American",'ES Data Entry'!H35= 5,  "White", 'ES Data Entry'!H35= 6, "Other", 'ES Data Entry'!H35= 7, "Two races or more", 'ES Data Entry'!H35= 8, "Unknown")</f>
        <v>#N/A</v>
      </c>
      <c r="J37" s="226">
        <f>'ES Data Entry'!I35</f>
        <v>0</v>
      </c>
      <c r="K37" s="226" t="e" cm="1">
        <f t="array" ref="K37">_xlfn.IFS('ES Data Entry'!J35= 1, "Male", 'ES Data Entry'!J35= 2, "Female", 'ES Data Entry'!J35= 3, "Transgender Male", 'ES Data Entry'!J35= 4, "Transgender Female",'ES Data Entry'!J35= 5, "Non-binary", 'ES Data Entry'!J35= 6, "Other", 'ES Data Entry'!J35= 7, "Unknown")</f>
        <v>#N/A</v>
      </c>
      <c r="L37" s="228">
        <f>'ES Data Entry'!K35</f>
        <v>0</v>
      </c>
      <c r="M37" s="228" t="str" cm="1">
        <f t="array" ref="M37">IF(MAX(IF(F:F=F37, L:L))=L37, "Yes", "No")</f>
        <v>Yes</v>
      </c>
      <c r="N37" s="229" t="e">
        <f>AVERAGE('ES Data Entry'!N35,'ES Data Entry'!M35)</f>
        <v>#DIV/0!</v>
      </c>
      <c r="O37" s="229" t="e">
        <f t="shared" si="0"/>
        <v>#DIV/0!</v>
      </c>
      <c r="P37" s="229" t="e">
        <f>AVERAGE('ES Data Entry'!O35:R35)</f>
        <v>#DIV/0!</v>
      </c>
      <c r="Q37" s="229" t="e">
        <f t="shared" si="1"/>
        <v>#DIV/0!</v>
      </c>
      <c r="R37" s="229" t="e">
        <f>AVERAGE('ES Data Entry'!S35:V35)</f>
        <v>#DIV/0!</v>
      </c>
      <c r="S37" s="229" t="e">
        <f t="shared" si="2"/>
        <v>#DIV/0!</v>
      </c>
      <c r="T37" s="229" t="e">
        <f>AVERAGE('ES Data Entry'!W35:Y35)</f>
        <v>#DIV/0!</v>
      </c>
      <c r="U37" s="230" t="e">
        <f t="shared" si="3"/>
        <v>#DIV/0!</v>
      </c>
      <c r="V37" s="231" t="e">
        <f t="shared" si="4"/>
        <v>#DIV/0!</v>
      </c>
      <c r="W37" s="232" t="e">
        <f t="shared" si="5"/>
        <v>#DIV/0!</v>
      </c>
      <c r="Z37" s="137" t="s">
        <v>79</v>
      </c>
      <c r="AA37" s="158" t="e">
        <f>COUNTIFS(W:W,"Lower Engagement",G:G, "1st Grade", M:M, "Yes", F:F, "&gt;0")/COUNTIFS(G:G, "1st Grade", M:M, "Yes", F:F, "&gt;0")</f>
        <v>#DIV/0!</v>
      </c>
      <c r="AB37" s="158" t="e">
        <f>COUNTIFS(W:W,"Moderate Engagement",G:G, "1st Grade", M:M, "Yes", F:F, "&gt;0")/COUNTIFS(G:G, "1st Grade", M:M, "Yes", F:F, "&gt;0")</f>
        <v>#DIV/0!</v>
      </c>
      <c r="AC37" s="158" t="e">
        <f>COUNTIFS(W:W,"Higher Engagement",G:G, "1st Grade", M:M, "Yes", F:F, "&gt;0")/COUNTIFS(G:G, "1st Grade", M:M, "Yes", F:F, "&gt;0")</f>
        <v>#DIV/0!</v>
      </c>
      <c r="AD37" s="31"/>
      <c r="AE37" s="69"/>
      <c r="AF37" s="70"/>
      <c r="AG37" s="73"/>
      <c r="AH37" s="70"/>
      <c r="AI37" s="70"/>
      <c r="AJ37" s="70"/>
      <c r="AK37" s="69"/>
      <c r="AL37" s="69"/>
      <c r="AM37" s="69"/>
      <c r="AN37" s="69"/>
      <c r="AO37" s="69"/>
      <c r="AP37" s="69"/>
      <c r="AQ37" s="69"/>
      <c r="AR37" s="69"/>
      <c r="AS37" s="69"/>
      <c r="AU37" s="32"/>
      <c r="AV37" s="32"/>
      <c r="AW37" s="32"/>
      <c r="AX37" s="32"/>
      <c r="AY37" s="32"/>
      <c r="AZ37" s="32"/>
      <c r="BA37" s="45"/>
      <c r="BB37" s="24"/>
      <c r="BC37" s="24"/>
      <c r="BD37" s="24"/>
      <c r="BE37" s="24"/>
      <c r="BF37" s="24"/>
      <c r="BG37" s="24"/>
      <c r="BH37" s="24"/>
      <c r="BI37" s="87"/>
      <c r="BJ37" s="23"/>
    </row>
    <row r="38" spans="1:64" ht="62.1" customHeight="1">
      <c r="A38" s="226">
        <f>'ES Data Entry'!A36</f>
        <v>0</v>
      </c>
      <c r="B38" s="226">
        <f>'ES Data Entry'!B36</f>
        <v>0</v>
      </c>
      <c r="C38" s="6">
        <f>'ES Data Entry'!C36</f>
        <v>0</v>
      </c>
      <c r="D38" s="226">
        <f>'ES Data Entry'!D36</f>
        <v>0</v>
      </c>
      <c r="E38" s="226">
        <f>'ES Data Entry'!E36</f>
        <v>0</v>
      </c>
      <c r="F38" s="226">
        <f>'ES Data Entry'!F36</f>
        <v>0</v>
      </c>
      <c r="G38" s="226" t="str" cm="1">
        <f t="array" ref="G38">_xlfn.IFS('ES Data Entry'!G36=0, "Kindergarten", 'ES Data Entry'!G36=1, "1st Grade", 'ES Data Entry'!G36=2, "2nd Grade", 'ES Data Entry'!G36=3, "3rd Grade", 'ES Data Entry'!G36=4, "4th Grade", 'ES Data Entry'!G36=5, "5th Grade")</f>
        <v>Kindergarten</v>
      </c>
      <c r="H38" s="253">
        <f>'ES Data Entry'!L36</f>
        <v>0</v>
      </c>
      <c r="I38" s="227" t="e" cm="1">
        <f t="array" ref="I38">_xlfn.IFS('ES Data Entry'!H36= 1, "American Indian/Alaskan Native", 'ES Data Entry'!H36= 2, "Asian", 'ES Data Entry'!H36= 3, "Native Hawaiian/Pacific Islander", 'ES Data Entry'!H36= 4, "Black/African American",'ES Data Entry'!H36= 5,  "White", 'ES Data Entry'!H36= 6, "Other", 'ES Data Entry'!H36= 7, "Two races or more", 'ES Data Entry'!H36= 8, "Unknown")</f>
        <v>#N/A</v>
      </c>
      <c r="J38" s="226">
        <f>'ES Data Entry'!I36</f>
        <v>0</v>
      </c>
      <c r="K38" s="226" t="e" cm="1">
        <f t="array" ref="K38">_xlfn.IFS('ES Data Entry'!J36= 1, "Male", 'ES Data Entry'!J36= 2, "Female", 'ES Data Entry'!J36= 3, "Transgender Male", 'ES Data Entry'!J36= 4, "Transgender Female",'ES Data Entry'!J36= 5, "Non-binary", 'ES Data Entry'!J36= 6, "Other", 'ES Data Entry'!J36= 7, "Unknown")</f>
        <v>#N/A</v>
      </c>
      <c r="L38" s="228">
        <f>'ES Data Entry'!K36</f>
        <v>0</v>
      </c>
      <c r="M38" s="228" t="str" cm="1">
        <f t="array" ref="M38">IF(MAX(IF(F:F=F38, L:L))=L38, "Yes", "No")</f>
        <v>Yes</v>
      </c>
      <c r="N38" s="229" t="e">
        <f>AVERAGE('ES Data Entry'!N36,'ES Data Entry'!M36)</f>
        <v>#DIV/0!</v>
      </c>
      <c r="O38" s="229" t="e">
        <f t="shared" si="0"/>
        <v>#DIV/0!</v>
      </c>
      <c r="P38" s="229" t="e">
        <f>AVERAGE('ES Data Entry'!O36:R36)</f>
        <v>#DIV/0!</v>
      </c>
      <c r="Q38" s="229" t="e">
        <f t="shared" si="1"/>
        <v>#DIV/0!</v>
      </c>
      <c r="R38" s="229" t="e">
        <f>AVERAGE('ES Data Entry'!S36:V36)</f>
        <v>#DIV/0!</v>
      </c>
      <c r="S38" s="229" t="e">
        <f t="shared" si="2"/>
        <v>#DIV/0!</v>
      </c>
      <c r="T38" s="229" t="e">
        <f>AVERAGE('ES Data Entry'!W36:Y36)</f>
        <v>#DIV/0!</v>
      </c>
      <c r="U38" s="230" t="e">
        <f t="shared" si="3"/>
        <v>#DIV/0!</v>
      </c>
      <c r="V38" s="231" t="e">
        <f t="shared" si="4"/>
        <v>#DIV/0!</v>
      </c>
      <c r="W38" s="232" t="e">
        <f t="shared" si="5"/>
        <v>#DIV/0!</v>
      </c>
      <c r="Z38" s="137" t="s">
        <v>80</v>
      </c>
      <c r="AA38" s="158" t="e">
        <f>COUNTIFS(W:W,"Lower Engagement",G:G, "2nd Grade", M:M, "Yes", F:F, "&gt;0")/COUNTIFS(G:G, "2nd Grade", M:M, "Yes", F:F, "&gt;0")</f>
        <v>#DIV/0!</v>
      </c>
      <c r="AB38" s="158" t="e">
        <f>COUNTIFS(W:W,"Moderate Engagement",G:G, "2nd Grade", M:M, "Yes", F:F, "&gt;0")/COUNTIFS(G:G, "2nd Grade", M:M, "Yes", F:F, "&gt;0")</f>
        <v>#DIV/0!</v>
      </c>
      <c r="AC38" s="158" t="e">
        <f>COUNTIFS(W:W,"Higher Engagement",G:G, "2nd Grade", M:M, "Yes", F:F, "&gt;0")/COUNTIFS(G:G, "2nd Grade", M:M, "Yes", F:F, "&gt;0")</f>
        <v>#DIV/0!</v>
      </c>
      <c r="AE38" s="384" t="s">
        <v>75</v>
      </c>
      <c r="AF38" s="385"/>
      <c r="AG38" s="385"/>
      <c r="AH38" s="385"/>
      <c r="AI38" s="385"/>
      <c r="AJ38" s="385"/>
      <c r="AK38" s="385"/>
      <c r="AL38" s="385"/>
      <c r="AM38" s="385"/>
      <c r="AN38" s="385"/>
      <c r="AO38" s="385"/>
      <c r="AP38" s="385"/>
      <c r="AQ38" s="385"/>
      <c r="AR38" s="385"/>
      <c r="AS38" s="386"/>
      <c r="AZ38" s="395" t="s">
        <v>54</v>
      </c>
      <c r="BA38" s="396"/>
      <c r="BB38" s="24"/>
      <c r="BC38" s="24"/>
      <c r="BD38" s="24"/>
      <c r="BE38" s="24"/>
      <c r="BF38" s="24"/>
      <c r="BG38" s="24"/>
      <c r="BH38" s="24"/>
      <c r="BI38" s="245"/>
      <c r="BJ38" s="23"/>
    </row>
    <row r="39" spans="1:64" ht="62.1" customHeight="1">
      <c r="A39" s="226">
        <f>'ES Data Entry'!A37</f>
        <v>0</v>
      </c>
      <c r="B39" s="226">
        <f>'ES Data Entry'!B37</f>
        <v>0</v>
      </c>
      <c r="C39" s="6">
        <f>'ES Data Entry'!C37</f>
        <v>0</v>
      </c>
      <c r="D39" s="226">
        <f>'ES Data Entry'!D37</f>
        <v>0</v>
      </c>
      <c r="E39" s="226">
        <f>'ES Data Entry'!E37</f>
        <v>0</v>
      </c>
      <c r="F39" s="226">
        <f>'ES Data Entry'!F37</f>
        <v>0</v>
      </c>
      <c r="G39" s="226" t="str" cm="1">
        <f t="array" ref="G39">_xlfn.IFS('ES Data Entry'!G37=0, "Kindergarten", 'ES Data Entry'!G37=1, "1st Grade", 'ES Data Entry'!G37=2, "2nd Grade", 'ES Data Entry'!G37=3, "3rd Grade", 'ES Data Entry'!G37=4, "4th Grade", 'ES Data Entry'!G37=5, "5th Grade")</f>
        <v>Kindergarten</v>
      </c>
      <c r="H39" s="253">
        <f>'ES Data Entry'!L37</f>
        <v>0</v>
      </c>
      <c r="I39" s="227" t="e" cm="1">
        <f t="array" ref="I39">_xlfn.IFS('ES Data Entry'!H37= 1, "American Indian/Alaskan Native", 'ES Data Entry'!H37= 2, "Asian", 'ES Data Entry'!H37= 3, "Native Hawaiian/Pacific Islander", 'ES Data Entry'!H37= 4, "Black/African American",'ES Data Entry'!H37= 5,  "White", 'ES Data Entry'!H37= 6, "Other", 'ES Data Entry'!H37= 7, "Two races or more", 'ES Data Entry'!H37= 8, "Unknown")</f>
        <v>#N/A</v>
      </c>
      <c r="J39" s="226">
        <f>'ES Data Entry'!I37</f>
        <v>0</v>
      </c>
      <c r="K39" s="226" t="e" cm="1">
        <f t="array" ref="K39">_xlfn.IFS('ES Data Entry'!J37= 1, "Male", 'ES Data Entry'!J37= 2, "Female", 'ES Data Entry'!J37= 3, "Transgender Male", 'ES Data Entry'!J37= 4, "Transgender Female",'ES Data Entry'!J37= 5, "Non-binary", 'ES Data Entry'!J37= 6, "Other", 'ES Data Entry'!J37= 7, "Unknown")</f>
        <v>#N/A</v>
      </c>
      <c r="L39" s="228">
        <f>'ES Data Entry'!K37</f>
        <v>0</v>
      </c>
      <c r="M39" s="228" t="str" cm="1">
        <f t="array" ref="M39">IF(MAX(IF(F:F=F39, L:L))=L39, "Yes", "No")</f>
        <v>Yes</v>
      </c>
      <c r="N39" s="229" t="e">
        <f>AVERAGE('ES Data Entry'!N37,'ES Data Entry'!M37)</f>
        <v>#DIV/0!</v>
      </c>
      <c r="O39" s="229" t="e">
        <f t="shared" si="0"/>
        <v>#DIV/0!</v>
      </c>
      <c r="P39" s="229" t="e">
        <f>AVERAGE('ES Data Entry'!O37:R37)</f>
        <v>#DIV/0!</v>
      </c>
      <c r="Q39" s="229" t="e">
        <f t="shared" si="1"/>
        <v>#DIV/0!</v>
      </c>
      <c r="R39" s="229" t="e">
        <f>AVERAGE('ES Data Entry'!S37:V37)</f>
        <v>#DIV/0!</v>
      </c>
      <c r="S39" s="229" t="e">
        <f t="shared" si="2"/>
        <v>#DIV/0!</v>
      </c>
      <c r="T39" s="229" t="e">
        <f>AVERAGE('ES Data Entry'!W37:Y37)</f>
        <v>#DIV/0!</v>
      </c>
      <c r="U39" s="230" t="e">
        <f t="shared" si="3"/>
        <v>#DIV/0!</v>
      </c>
      <c r="V39" s="231" t="e">
        <f t="shared" si="4"/>
        <v>#DIV/0!</v>
      </c>
      <c r="W39" s="232" t="e">
        <f t="shared" si="5"/>
        <v>#DIV/0!</v>
      </c>
      <c r="Z39" s="137" t="s">
        <v>81</v>
      </c>
      <c r="AA39" s="158" t="e">
        <f>COUNTIFS(W:W,"Lower Engagement",G:G, "3rd Grade", M:M, "Yes", F:F, "&gt;0")/COUNTIFS(G:G, "3rd Grade", M:M, "Yes", F:F, "&gt;0")</f>
        <v>#DIV/0!</v>
      </c>
      <c r="AB39" s="158" t="e">
        <f>COUNTIFS(W:W,"Moderate Engagement",G:G, "3rd Grade", M:M, "Yes", F:F, "&gt;0")/COUNTIFS(G:G, "3rd Grade", M:M, "Yes", F:F, "&gt;0")</f>
        <v>#DIV/0!</v>
      </c>
      <c r="AC39" s="158" t="e">
        <f>COUNTIFS(W:W,"Higher Engagement",G:G, "3rd Grade", M:M, "Yes", F:F, "&gt;0")/COUNTIFS(G:G, "3rd Grade", M:M, "Yes", F:F, "&gt;0")</f>
        <v>#DIV/0!</v>
      </c>
      <c r="AD39" s="26"/>
      <c r="AE39" s="67"/>
      <c r="AF39" s="387" t="s">
        <v>42</v>
      </c>
      <c r="AG39" s="388"/>
      <c r="AH39" s="388"/>
      <c r="AI39" s="388"/>
      <c r="AJ39" s="112"/>
      <c r="AK39" s="388" t="s">
        <v>82</v>
      </c>
      <c r="AL39" s="388"/>
      <c r="AM39" s="388"/>
      <c r="AN39" s="389"/>
      <c r="AO39" s="112"/>
      <c r="AP39" s="387" t="s">
        <v>66</v>
      </c>
      <c r="AQ39" s="388"/>
      <c r="AR39" s="388"/>
      <c r="AS39" s="389"/>
      <c r="AT39" s="39"/>
      <c r="AU39" s="387" t="s">
        <v>56</v>
      </c>
      <c r="AV39" s="388"/>
      <c r="AW39" s="389"/>
      <c r="AX39" s="387" t="s">
        <v>57</v>
      </c>
      <c r="AY39" s="388"/>
      <c r="AZ39" s="389"/>
      <c r="BA39" s="387" t="s">
        <v>58</v>
      </c>
      <c r="BB39" s="388"/>
      <c r="BC39" s="389"/>
      <c r="BD39" s="387" t="s">
        <v>59</v>
      </c>
      <c r="BE39" s="388"/>
      <c r="BF39" s="389"/>
      <c r="BG39" s="51"/>
      <c r="BH39" s="135"/>
      <c r="BI39" s="246" t="s">
        <v>60</v>
      </c>
      <c r="BJ39" s="23"/>
    </row>
    <row r="40" spans="1:64" ht="62.1" customHeight="1">
      <c r="A40" s="226">
        <f>'ES Data Entry'!A38</f>
        <v>0</v>
      </c>
      <c r="B40" s="226">
        <f>'ES Data Entry'!B38</f>
        <v>0</v>
      </c>
      <c r="C40" s="6">
        <f>'ES Data Entry'!C38</f>
        <v>0</v>
      </c>
      <c r="D40" s="226">
        <f>'ES Data Entry'!D38</f>
        <v>0</v>
      </c>
      <c r="E40" s="226">
        <f>'ES Data Entry'!E38</f>
        <v>0</v>
      </c>
      <c r="F40" s="226">
        <f>'ES Data Entry'!F38</f>
        <v>0</v>
      </c>
      <c r="G40" s="226" t="str" cm="1">
        <f t="array" ref="G40">_xlfn.IFS('ES Data Entry'!G38=0, "Kindergarten", 'ES Data Entry'!G38=1, "1st Grade", 'ES Data Entry'!G38=2, "2nd Grade", 'ES Data Entry'!G38=3, "3rd Grade", 'ES Data Entry'!G38=4, "4th Grade", 'ES Data Entry'!G38=5, "5th Grade")</f>
        <v>Kindergarten</v>
      </c>
      <c r="H40" s="253">
        <f>'ES Data Entry'!L38</f>
        <v>0</v>
      </c>
      <c r="I40" s="227" t="e" cm="1">
        <f t="array" ref="I40">_xlfn.IFS('ES Data Entry'!H38= 1, "American Indian/Alaskan Native", 'ES Data Entry'!H38= 2, "Asian", 'ES Data Entry'!H38= 3, "Native Hawaiian/Pacific Islander", 'ES Data Entry'!H38= 4, "Black/African American",'ES Data Entry'!H38= 5,  "White", 'ES Data Entry'!H38= 6, "Other", 'ES Data Entry'!H38= 7, "Two races or more", 'ES Data Entry'!H38= 8, "Unknown")</f>
        <v>#N/A</v>
      </c>
      <c r="J40" s="226">
        <f>'ES Data Entry'!I38</f>
        <v>0</v>
      </c>
      <c r="K40" s="226" t="e" cm="1">
        <f t="array" ref="K40">_xlfn.IFS('ES Data Entry'!J38= 1, "Male", 'ES Data Entry'!J38= 2, "Female", 'ES Data Entry'!J38= 3, "Transgender Male", 'ES Data Entry'!J38= 4, "Transgender Female",'ES Data Entry'!J38= 5, "Non-binary", 'ES Data Entry'!J38= 6, "Other", 'ES Data Entry'!J38= 7, "Unknown")</f>
        <v>#N/A</v>
      </c>
      <c r="L40" s="228">
        <f>'ES Data Entry'!K38</f>
        <v>0</v>
      </c>
      <c r="M40" s="228" t="str" cm="1">
        <f t="array" ref="M40">IF(MAX(IF(F:F=F40, L:L))=L40, "Yes", "No")</f>
        <v>Yes</v>
      </c>
      <c r="N40" s="229" t="e">
        <f>AVERAGE('ES Data Entry'!N38,'ES Data Entry'!M38)</f>
        <v>#DIV/0!</v>
      </c>
      <c r="O40" s="229" t="e">
        <f t="shared" si="0"/>
        <v>#DIV/0!</v>
      </c>
      <c r="P40" s="229" t="e">
        <f>AVERAGE('ES Data Entry'!O38:R38)</f>
        <v>#DIV/0!</v>
      </c>
      <c r="Q40" s="229" t="e">
        <f t="shared" si="1"/>
        <v>#DIV/0!</v>
      </c>
      <c r="R40" s="229" t="e">
        <f>AVERAGE('ES Data Entry'!S38:V38)</f>
        <v>#DIV/0!</v>
      </c>
      <c r="S40" s="229" t="e">
        <f t="shared" si="2"/>
        <v>#DIV/0!</v>
      </c>
      <c r="T40" s="229" t="e">
        <f>AVERAGE('ES Data Entry'!W38:Y38)</f>
        <v>#DIV/0!</v>
      </c>
      <c r="U40" s="230" t="e">
        <f t="shared" si="3"/>
        <v>#DIV/0!</v>
      </c>
      <c r="V40" s="231" t="e">
        <f t="shared" si="4"/>
        <v>#DIV/0!</v>
      </c>
      <c r="W40" s="232" t="e">
        <f t="shared" si="5"/>
        <v>#DIV/0!</v>
      </c>
      <c r="Z40" s="138" t="s">
        <v>83</v>
      </c>
      <c r="AA40" s="161" t="e">
        <f>COUNTIFS(W:W,"Lower Engagement",G:G, "4th Grade", M:M, "Yes", F:F, "&gt;0")/COUNTIFS(G:G, "4th Grade", M:M, "Yes", F:F, "&gt;0")</f>
        <v>#DIV/0!</v>
      </c>
      <c r="AB40" s="161" t="e">
        <f>COUNTIFS(W:W,"Moderate Engagement",G:G, "4th Grade", M:M, "Yes", F:F, "&gt;0")/COUNTIFS(G:G, "4th Grade", M:M, "Yes", F:F, "&gt;0")</f>
        <v>#DIV/0!</v>
      </c>
      <c r="AC40" s="161" t="e">
        <f>COUNTIFS(W:W,"Higher Engagement",G:G, "4th Grade", M:M, "Yes", F:F, "&gt;0")/COUNTIFS(G:G, "4th Grade", M:M, "Yes", F:F, "&gt;0")</f>
        <v>#DIV/0!</v>
      </c>
      <c r="AD40" s="26"/>
      <c r="AE40" s="68" t="s">
        <v>9</v>
      </c>
      <c r="AF40" s="111" t="s">
        <v>84</v>
      </c>
      <c r="AG40" s="112" t="s">
        <v>85</v>
      </c>
      <c r="AH40" s="111" t="s">
        <v>86</v>
      </c>
      <c r="AI40" s="112" t="s">
        <v>87</v>
      </c>
      <c r="AJ40" s="76"/>
      <c r="AK40" s="248" t="s">
        <v>84</v>
      </c>
      <c r="AL40" s="96" t="s">
        <v>85</v>
      </c>
      <c r="AM40" s="248" t="s">
        <v>86</v>
      </c>
      <c r="AN40" s="96" t="s">
        <v>87</v>
      </c>
      <c r="AO40" s="76"/>
      <c r="AP40" s="96" t="s">
        <v>84</v>
      </c>
      <c r="AQ40" s="248" t="s">
        <v>85</v>
      </c>
      <c r="AR40" s="96" t="s">
        <v>86</v>
      </c>
      <c r="AS40" s="249" t="s">
        <v>87</v>
      </c>
      <c r="AT40" s="84" t="s">
        <v>9</v>
      </c>
      <c r="AU40" s="82" t="s">
        <v>42</v>
      </c>
      <c r="AV40" s="112" t="s">
        <v>43</v>
      </c>
      <c r="AW40" s="83" t="s">
        <v>66</v>
      </c>
      <c r="AX40" s="82" t="s">
        <v>67</v>
      </c>
      <c r="AY40" s="112" t="s">
        <v>68</v>
      </c>
      <c r="AZ40" s="83" t="s">
        <v>69</v>
      </c>
      <c r="BA40" s="82" t="s">
        <v>67</v>
      </c>
      <c r="BB40" s="112" t="s">
        <v>68</v>
      </c>
      <c r="BC40" s="83" t="s">
        <v>69</v>
      </c>
      <c r="BD40" s="82" t="s">
        <v>67</v>
      </c>
      <c r="BE40" s="112" t="s">
        <v>68</v>
      </c>
      <c r="BF40" s="83" t="s">
        <v>69</v>
      </c>
      <c r="BG40" s="48"/>
      <c r="BH40" s="84" t="s">
        <v>9</v>
      </c>
      <c r="BI40" s="91" t="s">
        <v>70</v>
      </c>
      <c r="BJ40" s="23"/>
    </row>
    <row r="41" spans="1:64" ht="62.1" customHeight="1">
      <c r="A41" s="226">
        <f>'ES Data Entry'!A39</f>
        <v>0</v>
      </c>
      <c r="B41" s="226">
        <f>'ES Data Entry'!B39</f>
        <v>0</v>
      </c>
      <c r="C41" s="6">
        <f>'ES Data Entry'!C39</f>
        <v>0</v>
      </c>
      <c r="D41" s="226">
        <f>'ES Data Entry'!D39</f>
        <v>0</v>
      </c>
      <c r="E41" s="226">
        <f>'ES Data Entry'!E39</f>
        <v>0</v>
      </c>
      <c r="F41" s="226">
        <f>'ES Data Entry'!F39</f>
        <v>0</v>
      </c>
      <c r="G41" s="226" t="str" cm="1">
        <f t="array" ref="G41">_xlfn.IFS('ES Data Entry'!G39=0, "Kindergarten", 'ES Data Entry'!G39=1, "1st Grade", 'ES Data Entry'!G39=2, "2nd Grade", 'ES Data Entry'!G39=3, "3rd Grade", 'ES Data Entry'!G39=4, "4th Grade", 'ES Data Entry'!G39=5, "5th Grade")</f>
        <v>Kindergarten</v>
      </c>
      <c r="H41" s="253">
        <f>'ES Data Entry'!L39</f>
        <v>0</v>
      </c>
      <c r="I41" s="227" t="e" cm="1">
        <f t="array" ref="I41">_xlfn.IFS('ES Data Entry'!H39= 1, "American Indian/Alaskan Native", 'ES Data Entry'!H39= 2, "Asian", 'ES Data Entry'!H39= 3, "Native Hawaiian/Pacific Islander", 'ES Data Entry'!H39= 4, "Black/African American",'ES Data Entry'!H39= 5,  "White", 'ES Data Entry'!H39= 6, "Other", 'ES Data Entry'!H39= 7, "Two races or more", 'ES Data Entry'!H39= 8, "Unknown")</f>
        <v>#N/A</v>
      </c>
      <c r="J41" s="226">
        <f>'ES Data Entry'!I39</f>
        <v>0</v>
      </c>
      <c r="K41" s="226" t="e" cm="1">
        <f t="array" ref="K41">_xlfn.IFS('ES Data Entry'!J39= 1, "Male", 'ES Data Entry'!J39= 2, "Female", 'ES Data Entry'!J39= 3, "Transgender Male", 'ES Data Entry'!J39= 4, "Transgender Female",'ES Data Entry'!J39= 5, "Non-binary", 'ES Data Entry'!J39= 6, "Other", 'ES Data Entry'!J39= 7, "Unknown")</f>
        <v>#N/A</v>
      </c>
      <c r="L41" s="228">
        <f>'ES Data Entry'!K39</f>
        <v>0</v>
      </c>
      <c r="M41" s="228" t="str" cm="1">
        <f t="array" ref="M41">IF(MAX(IF(F:F=F41, L:L))=L41, "Yes", "No")</f>
        <v>Yes</v>
      </c>
      <c r="N41" s="229" t="e">
        <f>AVERAGE('ES Data Entry'!N39,'ES Data Entry'!M39)</f>
        <v>#DIV/0!</v>
      </c>
      <c r="O41" s="229" t="e">
        <f t="shared" si="0"/>
        <v>#DIV/0!</v>
      </c>
      <c r="P41" s="229" t="e">
        <f>AVERAGE('ES Data Entry'!O39:R39)</f>
        <v>#DIV/0!</v>
      </c>
      <c r="Q41" s="229" t="e">
        <f t="shared" si="1"/>
        <v>#DIV/0!</v>
      </c>
      <c r="R41" s="229" t="e">
        <f>AVERAGE('ES Data Entry'!S39:V39)</f>
        <v>#DIV/0!</v>
      </c>
      <c r="S41" s="229" t="e">
        <f t="shared" si="2"/>
        <v>#DIV/0!</v>
      </c>
      <c r="T41" s="229" t="e">
        <f>AVERAGE('ES Data Entry'!W39:Y39)</f>
        <v>#DIV/0!</v>
      </c>
      <c r="U41" s="230" t="e">
        <f t="shared" si="3"/>
        <v>#DIV/0!</v>
      </c>
      <c r="V41" s="231" t="e">
        <f t="shared" si="4"/>
        <v>#DIV/0!</v>
      </c>
      <c r="W41" s="232" t="e">
        <f t="shared" si="5"/>
        <v>#DIV/0!</v>
      </c>
      <c r="Z41" s="138" t="s">
        <v>180</v>
      </c>
      <c r="AA41" s="161" t="e">
        <f>COUNTIFS(W:W,"Lower Engagement",G:G, "5th Grade", M:M, "Yes", F:F, "&gt;0")/COUNTIFS(G:G, "5th Grade", M:M, "Yes", F:F, "&gt;0")</f>
        <v>#DIV/0!</v>
      </c>
      <c r="AB41" s="161" t="e">
        <f>COUNTIFS(W:W,"Moderate Engagement",G:G, "5th Grade", M:M, "Yes", F:F, "&gt;0")/COUNTIFS(G:G, "5th Grade", M:M, "Yes", F:F, "&gt;0")</f>
        <v>#DIV/0!</v>
      </c>
      <c r="AC41" s="161" t="e">
        <f>COUNTIFS(W:W,"Higher Engagement",G:G, "5th Grade", M:M, "Yes", F:F, "&gt;0")/COUNTIFS(G:G, "5th Grade", M:M, "Yes", F:F, "&gt;0")</f>
        <v>#DIV/0!</v>
      </c>
      <c r="AD41" s="26"/>
      <c r="AE41" s="74" t="s">
        <v>20</v>
      </c>
      <c r="AF41" s="153" t="e">
        <f>COUNTIFS(O:O,"Lower Emotional Engagement",G:G,"Kindergarten", M:M, "Yes", F:F, "&gt;0")/COUNTIFS(G:G, "Kindergarten", M:M, "Yes", F:F, "&gt;0")</f>
        <v>#DIV/0!</v>
      </c>
      <c r="AG41" s="166" t="e">
        <f>COUNTIFS(Q:Q,"Lower Social Engagement",G:G,"Kindergarten", M:M, "Yes", F:F, "&gt;0")/COUNTIFS(G:G, "Kindergarten", M:M, "Yes", F:F, "&gt;0")</f>
        <v>#DIV/0!</v>
      </c>
      <c r="AH41" s="167" t="e">
        <f>COUNTIFS(S:S,"Lower Behavioral Engagement",G:G,"Kindergarten", M:M, "Yes", F:F, "&gt;0")/COUNTIFS(G:G, "Kindergarten", M:M, "Yes", F:F, "&gt;0")</f>
        <v>#DIV/0!</v>
      </c>
      <c r="AI41" s="166" t="e">
        <f>COUNTIFS(U:U,"Lower Cognitive Engagement",G:G,"Kindergarten", M:M, "Yes", F:F, "&gt;0")/COUNTIFS(G:G, "Kindergarten", M:M, "Yes", F:F, "&gt;0")</f>
        <v>#DIV/0!</v>
      </c>
      <c r="AJ41" s="76"/>
      <c r="AK41" s="174" t="e">
        <f>COUNTIFS(O:O,"Moderate Emotional Engagement",G:G,"Kindergarten", M:M, "Yes", F:F, "&gt;0")/COUNTIFS(G:G, "Kindergarten", M:M, "Yes", F:F, "&gt;0")</f>
        <v>#DIV/0!</v>
      </c>
      <c r="AL41" s="156" t="e">
        <f>COUNTIFS(Q:Q,"Moderate Social Engagement",G:G,"Kindergarten", M:M, "Yes", F:F, "&gt;0")/COUNTIFS(G:G, "Kindergarten", M:M, "Yes", F:F, "&gt;0")</f>
        <v>#DIV/0!</v>
      </c>
      <c r="AM41" s="174" t="e">
        <f>COUNTIFS(S:S,"Moderate Behavioral Engagement",G:G,"Kindergarten", M:M, "Yes", F:F, "&gt;0")/COUNTIFS(G:G, "Kindergarten", M:M, "Yes", F:F, "&gt;0")</f>
        <v>#DIV/0!</v>
      </c>
      <c r="AN41" s="156" t="e">
        <f>COUNTIFS(U:U,"Moderate Cognitive Engagement",G:G,"Kindergarten", M:M, "Yes", F:F, "&gt;0")/COUNTIFS(G:G, "Kindergarten", M:M, "Yes", F:F, "&gt;0")</f>
        <v>#DIV/0!</v>
      </c>
      <c r="AO41" s="76"/>
      <c r="AP41" s="156" t="e">
        <f>COUNTIFS(O:O,"Higher Emotional Engagement",G:G,"Kindergarten", M:M, "Yes", F:F, "&gt;0")/COUNTIFS(G:G, "Kindergarten", M:M, "Yes", F:F, "&gt;0")</f>
        <v>#DIV/0!</v>
      </c>
      <c r="AQ41" s="174" t="e">
        <f>COUNTIFS(Q:Q,"Higher Social Engagement",G:G,"Kindergarten", M:M, "Yes", F:F, "&gt;0")/COUNTIFS(G:G, "Kindergarten", M:M, "Yes", F:F, "&gt;0")</f>
        <v>#DIV/0!</v>
      </c>
      <c r="AR41" s="156" t="e">
        <f>COUNTIFS(S:S,"Higher Behavioral Engagement",G:G,"Kindergarten", M:M, "Yes", F:F, "&gt;0")/COUNTIFS(G:G, "Kindergarten", M:M, "Yes", F:F, "&gt;0")</f>
        <v>#DIV/0!</v>
      </c>
      <c r="AS41" s="179" t="e">
        <f>COUNTIFS(U:U,"Higher Cognitive Engagement",G:G,"Kindergarten", M:M, "Yes", F:F, "&gt;0")/COUNTIFS(G:G, "Kindergarten", M:M, "Yes", F:F, "&gt;0")</f>
        <v>#DIV/0!</v>
      </c>
      <c r="AT41" s="136" t="s">
        <v>22</v>
      </c>
      <c r="AU41" s="183" t="e">
        <f t="shared" ref="AU41:AU46" si="38">AF41</f>
        <v>#DIV/0!</v>
      </c>
      <c r="AV41" s="156" t="e">
        <f>AK41</f>
        <v>#DIV/0!</v>
      </c>
      <c r="AW41" s="174" t="e">
        <f>AP41</f>
        <v>#DIV/0!</v>
      </c>
      <c r="AX41" s="155" t="e">
        <f t="shared" ref="AX41:AX46" si="39">AG41</f>
        <v>#DIV/0!</v>
      </c>
      <c r="AY41" s="156" t="e">
        <f>AL41</f>
        <v>#DIV/0!</v>
      </c>
      <c r="AZ41" s="179" t="e">
        <f>AQ41</f>
        <v>#DIV/0!</v>
      </c>
      <c r="BA41" s="174" t="e">
        <f t="shared" ref="BA41:BA46" si="40">AH41</f>
        <v>#DIV/0!</v>
      </c>
      <c r="BB41" s="189" t="e">
        <f>AM41</f>
        <v>#DIV/0!</v>
      </c>
      <c r="BC41" s="190" t="e">
        <f>AR41</f>
        <v>#DIV/0!</v>
      </c>
      <c r="BD41" s="191" t="e">
        <f t="shared" ref="BD41:BD46" si="41">AI41</f>
        <v>#DIV/0!</v>
      </c>
      <c r="BE41" s="189" t="e">
        <f>AN41</f>
        <v>#DIV/0!</v>
      </c>
      <c r="BF41" s="192" t="e">
        <f>AS41</f>
        <v>#DIV/0!</v>
      </c>
      <c r="BG41" s="48">
        <v>5</v>
      </c>
      <c r="BH41" s="136" t="s">
        <v>22</v>
      </c>
      <c r="BI41" s="136" t="e">
        <f>AVERAGEIFS(V:V,V:V,"&lt;=5", G:G, "Kindergarten",M:M, "Yes")</f>
        <v>#DIV/0!</v>
      </c>
      <c r="BJ41" s="23"/>
    </row>
    <row r="42" spans="1:64" ht="62.1" customHeight="1">
      <c r="A42" s="226">
        <f>'ES Data Entry'!A40</f>
        <v>0</v>
      </c>
      <c r="B42" s="226">
        <f>'ES Data Entry'!B40</f>
        <v>0</v>
      </c>
      <c r="C42" s="6">
        <f>'ES Data Entry'!C40</f>
        <v>0</v>
      </c>
      <c r="D42" s="226">
        <f>'ES Data Entry'!D40</f>
        <v>0</v>
      </c>
      <c r="E42" s="226">
        <f>'ES Data Entry'!E40</f>
        <v>0</v>
      </c>
      <c r="F42" s="226">
        <f>'ES Data Entry'!F40</f>
        <v>0</v>
      </c>
      <c r="G42" s="226" t="str" cm="1">
        <f t="array" ref="G42">_xlfn.IFS('ES Data Entry'!G40=0, "Kindergarten", 'ES Data Entry'!G40=1, "1st Grade", 'ES Data Entry'!G40=2, "2nd Grade", 'ES Data Entry'!G40=3, "3rd Grade", 'ES Data Entry'!G40=4, "4th Grade", 'ES Data Entry'!G40=5, "5th Grade")</f>
        <v>Kindergarten</v>
      </c>
      <c r="H42" s="253">
        <f>'ES Data Entry'!L40</f>
        <v>0</v>
      </c>
      <c r="I42" s="227" t="e" cm="1">
        <f t="array" ref="I42">_xlfn.IFS('ES Data Entry'!H40= 1, "American Indian/Alaskan Native", 'ES Data Entry'!H40= 2, "Asian", 'ES Data Entry'!H40= 3, "Native Hawaiian/Pacific Islander", 'ES Data Entry'!H40= 4, "Black/African American",'ES Data Entry'!H40= 5,  "White", 'ES Data Entry'!H40= 6, "Other", 'ES Data Entry'!H40= 7, "Two races or more", 'ES Data Entry'!H40= 8, "Unknown")</f>
        <v>#N/A</v>
      </c>
      <c r="J42" s="226">
        <f>'ES Data Entry'!I40</f>
        <v>0</v>
      </c>
      <c r="K42" s="226" t="e" cm="1">
        <f t="array" ref="K42">_xlfn.IFS('ES Data Entry'!J40= 1, "Male", 'ES Data Entry'!J40= 2, "Female", 'ES Data Entry'!J40= 3, "Transgender Male", 'ES Data Entry'!J40= 4, "Transgender Female",'ES Data Entry'!J40= 5, "Non-binary", 'ES Data Entry'!J40= 6, "Other", 'ES Data Entry'!J40= 7, "Unknown")</f>
        <v>#N/A</v>
      </c>
      <c r="L42" s="228">
        <f>'ES Data Entry'!K40</f>
        <v>0</v>
      </c>
      <c r="M42" s="228" t="str" cm="1">
        <f t="array" ref="M42">IF(MAX(IF(F:F=F42, L:L))=L42, "Yes", "No")</f>
        <v>Yes</v>
      </c>
      <c r="N42" s="229" t="e">
        <f>AVERAGE('ES Data Entry'!N40,'ES Data Entry'!M40)</f>
        <v>#DIV/0!</v>
      </c>
      <c r="O42" s="229" t="e">
        <f t="shared" si="0"/>
        <v>#DIV/0!</v>
      </c>
      <c r="P42" s="229" t="e">
        <f>AVERAGE('ES Data Entry'!O40:R40)</f>
        <v>#DIV/0!</v>
      </c>
      <c r="Q42" s="229" t="e">
        <f t="shared" si="1"/>
        <v>#DIV/0!</v>
      </c>
      <c r="R42" s="229" t="e">
        <f>AVERAGE('ES Data Entry'!S40:V40)</f>
        <v>#DIV/0!</v>
      </c>
      <c r="S42" s="229" t="e">
        <f t="shared" si="2"/>
        <v>#DIV/0!</v>
      </c>
      <c r="T42" s="229" t="e">
        <f>AVERAGE('ES Data Entry'!W40:Y40)</f>
        <v>#DIV/0!</v>
      </c>
      <c r="U42" s="230" t="e">
        <f t="shared" si="3"/>
        <v>#DIV/0!</v>
      </c>
      <c r="V42" s="231" t="e">
        <f t="shared" si="4"/>
        <v>#DIV/0!</v>
      </c>
      <c r="W42" s="232" t="e">
        <f t="shared" si="5"/>
        <v>#DIV/0!</v>
      </c>
      <c r="AE42" s="75" t="s">
        <v>88</v>
      </c>
      <c r="AF42" s="168" t="e">
        <f>COUNTIFS(O:O,"Lower Emotional Engagement",G:G,"1st Grade", M:M, "Yes", F:F, "&gt;0")/COUNTIFS(G:G, "1st Grade", M:M, "Yes", F:F, "&gt;0")</f>
        <v>#DIV/0!</v>
      </c>
      <c r="AG42" s="169" t="e">
        <f>COUNTIFS(Q:Q,"Lower Social Engagement",G:G,"1st Grade", M:M, "Yes", F:F, "&gt;0")/COUNTIFS(G:G, "1st Grade", M:M, "Yes", F:F, "&gt;0")</f>
        <v>#DIV/0!</v>
      </c>
      <c r="AH42" s="170" t="e">
        <f>COUNTIFS(S:S,"Lower Behavioral Engagement",G:G,"1st Grade", M:M, "Yes", F:F, "&gt;0")/COUNTIFS(G:G, "1st Grade", M:M, "Yes", F:F, "&gt;0")</f>
        <v>#DIV/0!</v>
      </c>
      <c r="AI42" s="169" t="e">
        <f>COUNTIFS(U:U,"Lower Cognitive Engagement",G:G,"1st Grade", M:M, "Yes", F:F, "&gt;0")/COUNTIFS(G:G, "1st Grade", M:M, "Yes", F:F, "&gt;0")</f>
        <v>#DIV/0!</v>
      </c>
      <c r="AJ42" s="76"/>
      <c r="AK42" s="175" t="e">
        <f>COUNTIFS(O:O,"Moderate Emotional Engagement",G:G,"1st Grade", M:M, "Yes", F:F, "&gt;0")/COUNTIFS(G:G, "1st Grade", M:M, "Yes", F:F, "&gt;0")</f>
        <v>#DIV/0!</v>
      </c>
      <c r="AL42" s="158" t="e">
        <f>COUNTIFS(Q:Q,"Moderate Social Engagement",G:G,"1st Grade", M:M, "Yes", F:F, "&gt;0")/COUNTIFS(G:G, "1st Grade", M:M, "Yes", F:F, "&gt;0")</f>
        <v>#DIV/0!</v>
      </c>
      <c r="AM42" s="175" t="e">
        <f>COUNTIFS(S:S,"Moderate Behavioral Engagement",G:G,"1st Grade", M:M, "Yes", F:F, "&gt;0")/COUNTIFS(G:G, "1st Grade", M:M, "Yes", F:F, "&gt;0")</f>
        <v>#DIV/0!</v>
      </c>
      <c r="AN42" s="158" t="e">
        <f>COUNTIFS(U:U,"Moderate Cognitive Engagement",G:G,"1st Grade", M:M, "Yes", F:F, "&gt;0")/COUNTIFS(G:G, "1st Grade", M:M, "Yes", F:F, "&gt;0")</f>
        <v>#DIV/0!</v>
      </c>
      <c r="AO42" s="76"/>
      <c r="AP42" s="158" t="e">
        <f>COUNTIFS(O:O,"Higher Emotional Engagement",G:G,"1st Grade", M:M, "Yes", F:F, "&gt;0")/COUNTIFS(G:G, "1st Grade", M:M, "Yes", F:F, "&gt;0")</f>
        <v>#DIV/0!</v>
      </c>
      <c r="AQ42" s="175" t="e">
        <f>COUNTIFS(Q:Q,"Higher Social Engagement",G:G,"1st Grade", M:M, "Yes", F:F, "&gt;0")/COUNTIFS(G:G, "1st Grade", M:M, "Yes", F:F, "&gt;0")</f>
        <v>#DIV/0!</v>
      </c>
      <c r="AR42" s="158" t="e">
        <f>COUNTIFS(S:S,"Higher Behavioral Engagement",G:G,"1st Grade", M:M, "Yes", F:F, "&gt;0")/COUNTIFS(G:G, "1st Grade", M:M, "Yes", F:F, "&gt;0")</f>
        <v>#DIV/0!</v>
      </c>
      <c r="AS42" s="159" t="e">
        <f>COUNTIFS(U:U,"Higher Cognitive Engagement",G:G,"1st Grade", M:M, "Yes", F:F, "&gt;0")/COUNTIFS(G:G, "1st Grade", M:M, "Yes", F:F, "&gt;0")</f>
        <v>#DIV/0!</v>
      </c>
      <c r="AT42" s="137" t="s">
        <v>79</v>
      </c>
      <c r="AU42" s="185" t="e">
        <f t="shared" si="38"/>
        <v>#DIV/0!</v>
      </c>
      <c r="AV42" s="177" t="e">
        <f t="shared" ref="AV42:AV45" si="42">AK42</f>
        <v>#DIV/0!</v>
      </c>
      <c r="AW42" s="176" t="e">
        <f t="shared" ref="AW42:AW45" si="43">AP42</f>
        <v>#DIV/0!</v>
      </c>
      <c r="AX42" s="193" t="e">
        <f t="shared" si="39"/>
        <v>#DIV/0!</v>
      </c>
      <c r="AY42" s="177" t="e">
        <f t="shared" ref="AY42:AY45" si="44">AL42</f>
        <v>#DIV/0!</v>
      </c>
      <c r="AZ42" s="194" t="e">
        <f t="shared" ref="AZ42:AZ45" si="45">AQ42</f>
        <v>#DIV/0!</v>
      </c>
      <c r="BA42" s="176" t="e">
        <f t="shared" si="40"/>
        <v>#DIV/0!</v>
      </c>
      <c r="BB42" s="195" t="e">
        <f t="shared" ref="BB42:BB45" si="46">AM42</f>
        <v>#DIV/0!</v>
      </c>
      <c r="BC42" s="196" t="e">
        <f t="shared" ref="BC42:BC45" si="47">AR42</f>
        <v>#DIV/0!</v>
      </c>
      <c r="BD42" s="197" t="e">
        <f t="shared" si="41"/>
        <v>#DIV/0!</v>
      </c>
      <c r="BE42" s="195" t="e">
        <f t="shared" ref="BE42:BE45" si="48">AN42</f>
        <v>#DIV/0!</v>
      </c>
      <c r="BF42" s="198" t="e">
        <f t="shared" ref="BF42:BF45" si="49">AS42</f>
        <v>#DIV/0!</v>
      </c>
      <c r="BG42" s="48">
        <v>1</v>
      </c>
      <c r="BH42" s="137" t="s">
        <v>79</v>
      </c>
      <c r="BI42" s="137" t="e">
        <f>AVERAGEIFS(V:V,V:V,"&lt;=5", G:G, "1st Grade",M:M, "Yes")</f>
        <v>#DIV/0!</v>
      </c>
      <c r="BJ42" s="23"/>
    </row>
    <row r="43" spans="1:64" ht="62.1" customHeight="1">
      <c r="A43" s="226">
        <f>'ES Data Entry'!A41</f>
        <v>0</v>
      </c>
      <c r="B43" s="226">
        <f>'ES Data Entry'!B41</f>
        <v>0</v>
      </c>
      <c r="C43" s="6">
        <f>'ES Data Entry'!C41</f>
        <v>0</v>
      </c>
      <c r="D43" s="226">
        <f>'ES Data Entry'!D41</f>
        <v>0</v>
      </c>
      <c r="E43" s="226">
        <f>'ES Data Entry'!E41</f>
        <v>0</v>
      </c>
      <c r="F43" s="226">
        <f>'ES Data Entry'!F41</f>
        <v>0</v>
      </c>
      <c r="G43" s="226" t="str" cm="1">
        <f t="array" ref="G43">_xlfn.IFS('ES Data Entry'!G41=0, "Kindergarten", 'ES Data Entry'!G41=1, "1st Grade", 'ES Data Entry'!G41=2, "2nd Grade", 'ES Data Entry'!G41=3, "3rd Grade", 'ES Data Entry'!G41=4, "4th Grade", 'ES Data Entry'!G41=5, "5th Grade")</f>
        <v>Kindergarten</v>
      </c>
      <c r="H43" s="253">
        <f>'ES Data Entry'!L41</f>
        <v>0</v>
      </c>
      <c r="I43" s="227" t="e" cm="1">
        <f t="array" ref="I43">_xlfn.IFS('ES Data Entry'!H41= 1, "American Indian/Alaskan Native", 'ES Data Entry'!H41= 2, "Asian", 'ES Data Entry'!H41= 3, "Native Hawaiian/Pacific Islander", 'ES Data Entry'!H41= 4, "Black/African American",'ES Data Entry'!H41= 5,  "White", 'ES Data Entry'!H41= 6, "Other", 'ES Data Entry'!H41= 7, "Two races or more", 'ES Data Entry'!H41= 8, "Unknown")</f>
        <v>#N/A</v>
      </c>
      <c r="J43" s="226">
        <f>'ES Data Entry'!I41</f>
        <v>0</v>
      </c>
      <c r="K43" s="226" t="e" cm="1">
        <f t="array" ref="K43">_xlfn.IFS('ES Data Entry'!J41= 1, "Male", 'ES Data Entry'!J41= 2, "Female", 'ES Data Entry'!J41= 3, "Transgender Male", 'ES Data Entry'!J41= 4, "Transgender Female",'ES Data Entry'!J41= 5, "Non-binary", 'ES Data Entry'!J41= 6, "Other", 'ES Data Entry'!J41= 7, "Unknown")</f>
        <v>#N/A</v>
      </c>
      <c r="L43" s="228">
        <f>'ES Data Entry'!K41</f>
        <v>0</v>
      </c>
      <c r="M43" s="228" t="str" cm="1">
        <f t="array" ref="M43">IF(MAX(IF(F:F=F43, L:L))=L43, "Yes", "No")</f>
        <v>Yes</v>
      </c>
      <c r="N43" s="229" t="e">
        <f>AVERAGE('ES Data Entry'!N41,'ES Data Entry'!M41)</f>
        <v>#DIV/0!</v>
      </c>
      <c r="O43" s="229" t="e">
        <f t="shared" si="0"/>
        <v>#DIV/0!</v>
      </c>
      <c r="P43" s="229" t="e">
        <f>AVERAGE('ES Data Entry'!O41:R41)</f>
        <v>#DIV/0!</v>
      </c>
      <c r="Q43" s="229" t="e">
        <f t="shared" si="1"/>
        <v>#DIV/0!</v>
      </c>
      <c r="R43" s="229" t="e">
        <f>AVERAGE('ES Data Entry'!S41:V41)</f>
        <v>#DIV/0!</v>
      </c>
      <c r="S43" s="229" t="e">
        <f t="shared" si="2"/>
        <v>#DIV/0!</v>
      </c>
      <c r="T43" s="229" t="e">
        <f>AVERAGE('ES Data Entry'!W41:Y41)</f>
        <v>#DIV/0!</v>
      </c>
      <c r="U43" s="230" t="e">
        <f t="shared" si="3"/>
        <v>#DIV/0!</v>
      </c>
      <c r="V43" s="231" t="e">
        <f t="shared" si="4"/>
        <v>#DIV/0!</v>
      </c>
      <c r="W43" s="232" t="e">
        <f t="shared" si="5"/>
        <v>#DIV/0!</v>
      </c>
      <c r="Z43" s="410" t="s">
        <v>74</v>
      </c>
      <c r="AA43" s="411"/>
      <c r="AB43" s="411"/>
      <c r="AC43" s="412"/>
      <c r="AE43" s="75" t="s">
        <v>89</v>
      </c>
      <c r="AF43" s="168" t="e">
        <f>COUNTIFS(O:O,"Lower Emotional Engagement",G:G,"2nd Grade", M:M, "Yes", F:F, "&gt;0")/COUNTIFS(G:G, "2nd Grade", M:M, "Yes", F:F, "&gt;0")</f>
        <v>#DIV/0!</v>
      </c>
      <c r="AG43" s="169" t="e">
        <f>COUNTIFS(Q:Q,"Lower Social Engagement",G:G,"2nd Grade", M:M, "Yes", F:F, "&gt;0")/COUNTIFS(G:G, "2nd Grade", M:M, "Yes", F:F, "&gt;0")</f>
        <v>#DIV/0!</v>
      </c>
      <c r="AH43" s="170" t="e">
        <f>COUNTIFS(S:S,"Lower Behavioral Engagement",G:G,"2nd Grade", M:M, "Yes", F:F, "&gt;0")/COUNTIFS(G:G, "2nd Grade", M:M, "Yes", F:F, "&gt;0")</f>
        <v>#DIV/0!</v>
      </c>
      <c r="AI43" s="169" t="e">
        <f>COUNTIFS(U:U,"Lower Cognitive Engagement",G:G,"2nd Grade", M:M, "Yes", F:F, "&gt;0")/COUNTIFS(G:G, "2nd Grade", M:M, "Yes", F:F, "&gt;0")</f>
        <v>#DIV/0!</v>
      </c>
      <c r="AJ43" s="76"/>
      <c r="AK43" s="175" t="e">
        <f>COUNTIFS(O:O,"Moderate Emotional Engagement",G:G,"2nd Grade", M:M, "Yes", F:F, "&gt;0")/COUNTIFS(G:G, "2nd Grade", M:M, "Yes", F:F, "&gt;0")</f>
        <v>#DIV/0!</v>
      </c>
      <c r="AL43" s="158" t="e">
        <f>COUNTIFS(Q:Q,"Moderate Social Engagement",G:G,"2nd Grade", M:M, "Yes", F:F, "&gt;0")/COUNTIFS(G:G, "2nd Grade", M:M, "Yes", F:F, "&gt;0")</f>
        <v>#DIV/0!</v>
      </c>
      <c r="AM43" s="175" t="e">
        <f>COUNTIFS(S:S,"Moderate Behavioral Engagement",G:G,"2nd Grade", M:M, "Yes", F:F, "&gt;0")/COUNTIFS(G:G, "2nd Grade", M:M, "Yes", F:F, "&gt;0")</f>
        <v>#DIV/0!</v>
      </c>
      <c r="AN43" s="158" t="e">
        <f>COUNTIFS(U:U,"Moderate Cognitive Engagement",G:G,"2nd Grade", M:M, "Yes", F:F, "&gt;0")/COUNTIFS(G:G, "2nd Grade", M:M, "Yes", F:F, "&gt;0")</f>
        <v>#DIV/0!</v>
      </c>
      <c r="AO43" s="76"/>
      <c r="AP43" s="158" t="e">
        <f>COUNTIFS(O:O,"Higher Emotional Engagement",G:G,"2nd Grade", M:M, "Yes", F:F, "&gt;0")/COUNTIFS(G:G, "2nd Grade", M:M, "Yes", F:F, "&gt;0")</f>
        <v>#DIV/0!</v>
      </c>
      <c r="AQ43" s="175" t="e">
        <f>COUNTIFS(Q:Q,"Higher Social Engagement",G:G,"2nd Grade", M:M, "Yes", F:F, "&gt;0")/COUNTIFS(G:G, "2nd Grade", M:M, "Yes", F:F, "&gt;0")</f>
        <v>#DIV/0!</v>
      </c>
      <c r="AR43" s="158" t="e">
        <f>COUNTIFS(S:S,"Higher Behavioral Engagement",G:G,"2nd Grade", M:M, "Yes", F:F, "&gt;0")/COUNTIFS(G:G, "2nd Grade", M:M, "Yes", F:F, "&gt;0")</f>
        <v>#DIV/0!</v>
      </c>
      <c r="AS43" s="159" t="e">
        <f>COUNTIFS(U:U,"Higher Cognitive Engagement",G:G,"2nd Grade", M:M, "Yes", F:F, "&gt;0")/COUNTIFS(G:G, "2nd Grade", M:M, "Yes", F:F, "&gt;0")</f>
        <v>#DIV/0!</v>
      </c>
      <c r="AT43" s="137" t="s">
        <v>80</v>
      </c>
      <c r="AU43" s="185" t="e">
        <f t="shared" si="38"/>
        <v>#DIV/0!</v>
      </c>
      <c r="AV43" s="177" t="e">
        <f t="shared" si="42"/>
        <v>#DIV/0!</v>
      </c>
      <c r="AW43" s="176" t="e">
        <f t="shared" si="43"/>
        <v>#DIV/0!</v>
      </c>
      <c r="AX43" s="193" t="e">
        <f t="shared" si="39"/>
        <v>#DIV/0!</v>
      </c>
      <c r="AY43" s="177" t="e">
        <f t="shared" si="44"/>
        <v>#DIV/0!</v>
      </c>
      <c r="AZ43" s="194" t="e">
        <f t="shared" si="45"/>
        <v>#DIV/0!</v>
      </c>
      <c r="BA43" s="176" t="e">
        <f t="shared" si="40"/>
        <v>#DIV/0!</v>
      </c>
      <c r="BB43" s="195" t="e">
        <f t="shared" si="46"/>
        <v>#DIV/0!</v>
      </c>
      <c r="BC43" s="196" t="e">
        <f t="shared" si="47"/>
        <v>#DIV/0!</v>
      </c>
      <c r="BD43" s="197" t="e">
        <f t="shared" si="41"/>
        <v>#DIV/0!</v>
      </c>
      <c r="BE43" s="195" t="e">
        <f t="shared" si="48"/>
        <v>#DIV/0!</v>
      </c>
      <c r="BF43" s="198" t="e">
        <f t="shared" si="49"/>
        <v>#DIV/0!</v>
      </c>
      <c r="BG43" s="48">
        <v>2</v>
      </c>
      <c r="BH43" s="137" t="s">
        <v>80</v>
      </c>
      <c r="BI43" s="137" t="e">
        <f>AVERAGEIFS(V:V,V:V,"&lt;=5", G:G, "2nd Grade",M:M, "Yes")</f>
        <v>#DIV/0!</v>
      </c>
      <c r="BJ43" s="23"/>
    </row>
    <row r="44" spans="1:64" ht="62.1" customHeight="1">
      <c r="A44" s="226">
        <f>'ES Data Entry'!A42</f>
        <v>0</v>
      </c>
      <c r="B44" s="226">
        <f>'ES Data Entry'!B42</f>
        <v>0</v>
      </c>
      <c r="C44" s="6">
        <f>'ES Data Entry'!C42</f>
        <v>0</v>
      </c>
      <c r="D44" s="226">
        <f>'ES Data Entry'!D42</f>
        <v>0</v>
      </c>
      <c r="E44" s="226">
        <f>'ES Data Entry'!E42</f>
        <v>0</v>
      </c>
      <c r="F44" s="226">
        <f>'ES Data Entry'!F42</f>
        <v>0</v>
      </c>
      <c r="G44" s="226" t="str" cm="1">
        <f t="array" ref="G44">_xlfn.IFS('ES Data Entry'!G42=0, "Kindergarten", 'ES Data Entry'!G42=1, "1st Grade", 'ES Data Entry'!G42=2, "2nd Grade", 'ES Data Entry'!G42=3, "3rd Grade", 'ES Data Entry'!G42=4, "4th Grade", 'ES Data Entry'!G42=5, "5th Grade")</f>
        <v>Kindergarten</v>
      </c>
      <c r="H44" s="253">
        <f>'ES Data Entry'!L42</f>
        <v>0</v>
      </c>
      <c r="I44" s="227" t="e" cm="1">
        <f t="array" ref="I44">_xlfn.IFS('ES Data Entry'!H42= 1, "American Indian/Alaskan Native", 'ES Data Entry'!H42= 2, "Asian", 'ES Data Entry'!H42= 3, "Native Hawaiian/Pacific Islander", 'ES Data Entry'!H42= 4, "Black/African American",'ES Data Entry'!H42= 5,  "White", 'ES Data Entry'!H42= 6, "Other", 'ES Data Entry'!H42= 7, "Two races or more", 'ES Data Entry'!H42= 8, "Unknown")</f>
        <v>#N/A</v>
      </c>
      <c r="J44" s="226">
        <f>'ES Data Entry'!I42</f>
        <v>0</v>
      </c>
      <c r="K44" s="226" t="e" cm="1">
        <f t="array" ref="K44">_xlfn.IFS('ES Data Entry'!J42= 1, "Male", 'ES Data Entry'!J42= 2, "Female", 'ES Data Entry'!J42= 3, "Transgender Male", 'ES Data Entry'!J42= 4, "Transgender Female",'ES Data Entry'!J42= 5, "Non-binary", 'ES Data Entry'!J42= 6, "Other", 'ES Data Entry'!J42= 7, "Unknown")</f>
        <v>#N/A</v>
      </c>
      <c r="L44" s="228">
        <f>'ES Data Entry'!K42</f>
        <v>0</v>
      </c>
      <c r="M44" s="228" t="str" cm="1">
        <f t="array" ref="M44">IF(MAX(IF(F:F=F44, L:L))=L44, "Yes", "No")</f>
        <v>Yes</v>
      </c>
      <c r="N44" s="229" t="e">
        <f>AVERAGE('ES Data Entry'!N42,'ES Data Entry'!M42)</f>
        <v>#DIV/0!</v>
      </c>
      <c r="O44" s="229" t="e">
        <f t="shared" si="0"/>
        <v>#DIV/0!</v>
      </c>
      <c r="P44" s="229" t="e">
        <f>AVERAGE('ES Data Entry'!O42:R42)</f>
        <v>#DIV/0!</v>
      </c>
      <c r="Q44" s="229" t="e">
        <f t="shared" si="1"/>
        <v>#DIV/0!</v>
      </c>
      <c r="R44" s="229" t="e">
        <f>AVERAGE('ES Data Entry'!S42:V42)</f>
        <v>#DIV/0!</v>
      </c>
      <c r="S44" s="229" t="e">
        <f t="shared" si="2"/>
        <v>#DIV/0!</v>
      </c>
      <c r="T44" s="229" t="e">
        <f>AVERAGE('ES Data Entry'!W42:Y42)</f>
        <v>#DIV/0!</v>
      </c>
      <c r="U44" s="230" t="e">
        <f t="shared" si="3"/>
        <v>#DIV/0!</v>
      </c>
      <c r="V44" s="231" t="e">
        <f t="shared" si="4"/>
        <v>#DIV/0!</v>
      </c>
      <c r="W44" s="232" t="e">
        <f t="shared" si="5"/>
        <v>#DIV/0!</v>
      </c>
      <c r="Z44" s="266" t="s">
        <v>114</v>
      </c>
      <c r="AA44" s="267" t="s">
        <v>42</v>
      </c>
      <c r="AB44" s="267" t="s">
        <v>43</v>
      </c>
      <c r="AC44" s="267" t="s">
        <v>66</v>
      </c>
      <c r="AE44" s="75" t="s">
        <v>90</v>
      </c>
      <c r="AF44" s="168" t="e">
        <f>COUNTIFS(O:O,"Lower Emotional Engagement",G:G,"3rd Grade", M:M, "Yes", F:F, "&gt;0")/COUNTIFS(G:G, "3rd Grade", M:M, "Yes", F:F, "&gt;0")</f>
        <v>#DIV/0!</v>
      </c>
      <c r="AG44" s="169" t="e">
        <f>COUNTIFS(Q:Q,"Lower Social Engagement",G:G,"3rd Grade", M:M, "Yes", F:F, "&gt;0")/COUNTIFS(G:G, "3rd Grade", M:M, "Yes", F:F, "&gt;0")</f>
        <v>#DIV/0!</v>
      </c>
      <c r="AH44" s="170" t="e">
        <f>COUNTIFS(S:S,"Lower Behavioral Engagement",G:G,"3rd Grade", M:M, "Yes", F:F, "&gt;0")/COUNTIFS(G:G, "3rd Grade", M:M, "Yes", F:F, "&gt;0")</f>
        <v>#DIV/0!</v>
      </c>
      <c r="AI44" s="169" t="e">
        <f>COUNTIFS(U:U,"Lower Cognitive Engagement",G:G,"3rd Grade", M:M, "Yes", F:F, "&gt;0")/COUNTIFS(G:G, "3rd Grade", M:M, "Yes", F:F, "&gt;0")</f>
        <v>#DIV/0!</v>
      </c>
      <c r="AJ44" s="76"/>
      <c r="AK44" s="175" t="e">
        <f>COUNTIFS(O:O,"Moderate Emotional Engagement",G:G,"3rd Grade", M:M, "Yes", F:F, "&gt;0")/COUNTIFS(G:G, "3rd Grade", M:M, "Yes", F:F, "&gt;0")</f>
        <v>#DIV/0!</v>
      </c>
      <c r="AL44" s="158" t="e">
        <f>COUNTIFS(Q:Q,"Moderate Social Engagement",G:G,"3rd Grade", M:M, "Yes", F:F, "&gt;0")/COUNTIFS(G:G, "3rd Grade", M:M, "Yes", F:F, "&gt;0")</f>
        <v>#DIV/0!</v>
      </c>
      <c r="AM44" s="175" t="e">
        <f>COUNTIFS(S:S,"Moderate Behavioral Engagement",G:G,"3rd Grade", M:M, "Yes", F:F, "&gt;0")/COUNTIFS(G:G, "3rd Grade", M:M, "Yes", F:F, "&gt;0")</f>
        <v>#DIV/0!</v>
      </c>
      <c r="AN44" s="158" t="e">
        <f>COUNTIFS(U:U,"Moderate Cognitive Engagement",G:G,"3rd Grade", M:M, "Yes", F:F, "&gt;0")/COUNTIFS(G:G, "3rd Grade", M:M, "Yes", F:F, "&gt;0")</f>
        <v>#DIV/0!</v>
      </c>
      <c r="AO44" s="76"/>
      <c r="AP44" s="158" t="e">
        <f>COUNTIFS(O:O,"Higher Emotional Engagement",G:G,"3rd Grade", M:M, "Yes", F:F, "&gt;0")/COUNTIFS(G:G, "3rd Grade", M:M, "Yes", F:F, "&gt;0")</f>
        <v>#DIV/0!</v>
      </c>
      <c r="AQ44" s="175" t="e">
        <f>COUNTIFS(Q:Q,"Higher Social Engagement",G:G,"3rd Grade", M:M, "Yes", F:F, "&gt;0")/COUNTIFS(G:G, "3rd Grade", M:M, "Yes", F:F, "&gt;0")</f>
        <v>#DIV/0!</v>
      </c>
      <c r="AR44" s="158" t="e">
        <f>COUNTIFS(S:S,"Higher Behavioral Engagement",G:G,"3rd Grade", M:M, "Yes", F:F, "&gt;0")/COUNTIFS(G:G, "3rd Grade", M:M, "Yes", F:F, "&gt;0")</f>
        <v>#DIV/0!</v>
      </c>
      <c r="AS44" s="159" t="e">
        <f>COUNTIFS(U:U,"Higher Cognitive Engagement",G:G,"3rd Grade", M:M, "Yes", F:F, "&gt;0")/COUNTIFS(G:G, "3rd Grade", M:M, "Yes", F:F, "&gt;0")</f>
        <v>#DIV/0!</v>
      </c>
      <c r="AT44" s="137" t="s">
        <v>81</v>
      </c>
      <c r="AU44" s="185" t="e">
        <f t="shared" si="38"/>
        <v>#DIV/0!</v>
      </c>
      <c r="AV44" s="177" t="e">
        <f t="shared" si="42"/>
        <v>#DIV/0!</v>
      </c>
      <c r="AW44" s="176" t="e">
        <f t="shared" si="43"/>
        <v>#DIV/0!</v>
      </c>
      <c r="AX44" s="193" t="e">
        <f t="shared" si="39"/>
        <v>#DIV/0!</v>
      </c>
      <c r="AY44" s="177" t="e">
        <f t="shared" si="44"/>
        <v>#DIV/0!</v>
      </c>
      <c r="AZ44" s="194" t="e">
        <f t="shared" si="45"/>
        <v>#DIV/0!</v>
      </c>
      <c r="BA44" s="176" t="e">
        <f t="shared" si="40"/>
        <v>#DIV/0!</v>
      </c>
      <c r="BB44" s="195" t="e">
        <f t="shared" si="46"/>
        <v>#DIV/0!</v>
      </c>
      <c r="BC44" s="196" t="e">
        <f t="shared" si="47"/>
        <v>#DIV/0!</v>
      </c>
      <c r="BD44" s="197" t="e">
        <f t="shared" si="41"/>
        <v>#DIV/0!</v>
      </c>
      <c r="BE44" s="195" t="e">
        <f t="shared" si="48"/>
        <v>#DIV/0!</v>
      </c>
      <c r="BF44" s="198" t="e">
        <f t="shared" si="49"/>
        <v>#DIV/0!</v>
      </c>
      <c r="BG44" s="48">
        <v>3</v>
      </c>
      <c r="BH44" s="137" t="s">
        <v>81</v>
      </c>
      <c r="BI44" s="137" t="e">
        <f>AVERAGEIFS(V:V,V:V,"&lt;=5", G:G, "3rd Grade",M:M, "Yes")</f>
        <v>#DIV/0!</v>
      </c>
      <c r="BJ44" s="23"/>
      <c r="BK44" s="47"/>
    </row>
    <row r="45" spans="1:64" ht="62.1" customHeight="1">
      <c r="A45" s="226">
        <f>'ES Data Entry'!A43</f>
        <v>0</v>
      </c>
      <c r="B45" s="226">
        <f>'ES Data Entry'!B43</f>
        <v>0</v>
      </c>
      <c r="C45" s="6">
        <f>'ES Data Entry'!C43</f>
        <v>0</v>
      </c>
      <c r="D45" s="226">
        <f>'ES Data Entry'!D43</f>
        <v>0</v>
      </c>
      <c r="E45" s="226">
        <f>'ES Data Entry'!E43</f>
        <v>0</v>
      </c>
      <c r="F45" s="226">
        <f>'ES Data Entry'!F43</f>
        <v>0</v>
      </c>
      <c r="G45" s="226" t="str" cm="1">
        <f t="array" ref="G45">_xlfn.IFS('ES Data Entry'!G43=0, "Kindergarten", 'ES Data Entry'!G43=1, "1st Grade", 'ES Data Entry'!G43=2, "2nd Grade", 'ES Data Entry'!G43=3, "3rd Grade", 'ES Data Entry'!G43=4, "4th Grade", 'ES Data Entry'!G43=5, "5th Grade")</f>
        <v>Kindergarten</v>
      </c>
      <c r="H45" s="253">
        <f>'ES Data Entry'!L43</f>
        <v>0</v>
      </c>
      <c r="I45" s="227" t="e" cm="1">
        <f t="array" ref="I45">_xlfn.IFS('ES Data Entry'!H43= 1, "American Indian/Alaskan Native", 'ES Data Entry'!H43= 2, "Asian", 'ES Data Entry'!H43= 3, "Native Hawaiian/Pacific Islander", 'ES Data Entry'!H43= 4, "Black/African American",'ES Data Entry'!H43= 5,  "White", 'ES Data Entry'!H43= 6, "Other", 'ES Data Entry'!H43= 7, "Two races or more", 'ES Data Entry'!H43= 8, "Unknown")</f>
        <v>#N/A</v>
      </c>
      <c r="J45" s="226">
        <f>'ES Data Entry'!I43</f>
        <v>0</v>
      </c>
      <c r="K45" s="226" t="e" cm="1">
        <f t="array" ref="K45">_xlfn.IFS('ES Data Entry'!J43= 1, "Male", 'ES Data Entry'!J43= 2, "Female", 'ES Data Entry'!J43= 3, "Transgender Male", 'ES Data Entry'!J43= 4, "Transgender Female",'ES Data Entry'!J43= 5, "Non-binary", 'ES Data Entry'!J43= 6, "Other", 'ES Data Entry'!J43= 7, "Unknown")</f>
        <v>#N/A</v>
      </c>
      <c r="L45" s="228">
        <f>'ES Data Entry'!K43</f>
        <v>0</v>
      </c>
      <c r="M45" s="228" t="str" cm="1">
        <f t="array" ref="M45">IF(MAX(IF(F:F=F45, L:L))=L45, "Yes", "No")</f>
        <v>Yes</v>
      </c>
      <c r="N45" s="229" t="e">
        <f>AVERAGE('ES Data Entry'!N43,'ES Data Entry'!M43)</f>
        <v>#DIV/0!</v>
      </c>
      <c r="O45" s="229" t="e">
        <f t="shared" si="0"/>
        <v>#DIV/0!</v>
      </c>
      <c r="P45" s="229" t="e">
        <f>AVERAGE('ES Data Entry'!O43:R43)</f>
        <v>#DIV/0!</v>
      </c>
      <c r="Q45" s="229" t="e">
        <f t="shared" si="1"/>
        <v>#DIV/0!</v>
      </c>
      <c r="R45" s="229" t="e">
        <f>AVERAGE('ES Data Entry'!S43:V43)</f>
        <v>#DIV/0!</v>
      </c>
      <c r="S45" s="229" t="e">
        <f t="shared" si="2"/>
        <v>#DIV/0!</v>
      </c>
      <c r="T45" s="229" t="e">
        <f>AVERAGE('ES Data Entry'!W43:Y43)</f>
        <v>#DIV/0!</v>
      </c>
      <c r="U45" s="230" t="e">
        <f t="shared" si="3"/>
        <v>#DIV/0!</v>
      </c>
      <c r="V45" s="231" t="e">
        <f t="shared" si="4"/>
        <v>#DIV/0!</v>
      </c>
      <c r="W45" s="232" t="e">
        <f t="shared" si="5"/>
        <v>#DIV/0!</v>
      </c>
      <c r="Z45" s="257" t="s">
        <v>103</v>
      </c>
      <c r="AA45" s="155" t="e">
        <f>COUNTIFS(W:W,"Lower Engagement",H:H, "1", M:M, "Yes", F:F, "&gt;0")/COUNTIFS(H:H, "1", M:M, "Yes", F:F, "&gt;0")</f>
        <v>#DIV/0!</v>
      </c>
      <c r="AB45" s="156" t="e">
        <f>COUNTIFS(W:W,"Moderate Engagement",H:H, "1", M:M, "Yes", F:F, "&gt;0")/COUNTIFS(H:H, "1", M:M, "Yes", F:F, "&gt;0")</f>
        <v>#DIV/0!</v>
      </c>
      <c r="AC45" s="179" t="e">
        <f>COUNTIFS(W:W,"Higher Engagement",H:H, "1", M:M, "Yes", F:F, "&gt;0")/COUNTIFS(H:H, "1", M:M, "Yes", F:F, "&gt;0")</f>
        <v>#DIV/0!</v>
      </c>
      <c r="AD45" s="258"/>
      <c r="AE45" s="75" t="s">
        <v>91</v>
      </c>
      <c r="AF45" s="171" t="e">
        <f>COUNTIFS(O:O,"Lower Emotional Engagement",G:G,"4th Grade", M:M, "Yes", F:F, "&gt;0")/COUNTIFS(G:G, "4th Grade", M:M, "Yes", F:F, "&gt;0")</f>
        <v>#DIV/0!</v>
      </c>
      <c r="AG45" s="172" t="e">
        <f>COUNTIFS(Q:Q,"Lower Social Engagement",G:G,"4th Grade", M:M, "Yes", F:F, "&gt;0")/COUNTIFS(G:G, "4th Grade", M:M, "Yes", F:F, "&gt;0")</f>
        <v>#DIV/0!</v>
      </c>
      <c r="AH45" s="173" t="e">
        <f>COUNTIFS(S:S,"Lower Behavioral Engagement",G:G,"4th Grade", M:M, "Yes", F:F, "&gt;0")/COUNTIFS(G:G, "4th Grade", M:M, "Yes", F:F, "&gt;0")</f>
        <v>#DIV/0!</v>
      </c>
      <c r="AI45" s="172" t="e">
        <f>COUNTIFS(U:U,"Lower Cognitive Engagement",G:G,"4th Grade", M:M, "Yes", F:F, "&gt;0")/COUNTIFS(G:G, "4th Grade", M:M, "Yes", F:F, "&gt;0")</f>
        <v>#DIV/0!</v>
      </c>
      <c r="AJ45" s="113"/>
      <c r="AK45" s="178" t="e">
        <f>COUNTIFS(O:O,"Moderate Emotional Engagement",G:G,"4th Grade", M:M, "Yes", F:F, "&gt;0")/COUNTIFS(G:G, "4th Grade", M:M, "Yes", F:F, "&gt;0")</f>
        <v>#DIV/0!</v>
      </c>
      <c r="AL45" s="161" t="e">
        <f>COUNTIFS(Q:Q,"Moderate Social Engagement",G:G,"4th Grade", M:M, "Yes", F:F, "&gt;0")/COUNTIFS(G:G, "4th Grade", M:M, "Yes", F:F, "&gt;0")</f>
        <v>#DIV/0!</v>
      </c>
      <c r="AM45" s="178" t="e">
        <f>COUNTIFS(S:S,"Moderate Behavioral Engagement",G:G,"4th Grade", M:M, "Yes", F:F, "&gt;0")/COUNTIFS(G:G, "4th Grade", M:M, "Yes", F:F, "&gt;0")</f>
        <v>#DIV/0!</v>
      </c>
      <c r="AN45" s="161" t="e">
        <f>COUNTIFS(U:U,"Moderate Cognitive Engagement",G:G,"4th Grade", M:M, "Yes", F:F, "&gt;0")/COUNTIFS(G:G, "4th Grade", M:M, "Yes", F:F, "&gt;0")</f>
        <v>#DIV/0!</v>
      </c>
      <c r="AO45" s="113"/>
      <c r="AP45" s="161" t="e">
        <f>COUNTIFS(O:O,"Higher Emotional Engagement",G:G,"4th Grade", M:M, "Yes", F:F, "&gt;0")/COUNTIFS(G:G, "4th Grade", M:M, "Yes", F:F, "&gt;0")</f>
        <v>#DIV/0!</v>
      </c>
      <c r="AQ45" s="178" t="e">
        <f>COUNTIFS(Q:Q,"Higher Social Engagement",G:G,"4th Grade", M:M, "Yes", F:F, "&gt;0")/COUNTIFS(G:G, "4th Grade", M:M, "Yes", F:F, "&gt;0")</f>
        <v>#DIV/0!</v>
      </c>
      <c r="AR45" s="161" t="e">
        <f>COUNTIFS(S:S,"Higher Behavioral Engagement",G:G,"4th Grade", M:M, "Yes", F:F, "&gt;0")/COUNTIFS(G:G, "4th Grade", M:M, "Yes", F:F, "&gt;0")</f>
        <v>#DIV/0!</v>
      </c>
      <c r="AS45" s="162" t="e">
        <f>COUNTIFS(U:U,"Higher Cognitive Engagement",G:G,"4th Grade", M:M, "Yes", F:F, "&gt;0")/COUNTIFS(G:G, "4th Grade", M:M, "Yes", F:F, "&gt;0")</f>
        <v>#DIV/0!</v>
      </c>
      <c r="AT45" s="138" t="s">
        <v>83</v>
      </c>
      <c r="AU45" s="187" t="e">
        <f t="shared" si="38"/>
        <v>#DIV/0!</v>
      </c>
      <c r="AV45" s="151" t="e">
        <f t="shared" si="42"/>
        <v>#DIV/0!</v>
      </c>
      <c r="AW45" s="154" t="e">
        <f t="shared" si="43"/>
        <v>#DIV/0!</v>
      </c>
      <c r="AX45" s="187" t="e">
        <f t="shared" si="39"/>
        <v>#DIV/0!</v>
      </c>
      <c r="AY45" s="151" t="e">
        <f t="shared" si="44"/>
        <v>#DIV/0!</v>
      </c>
      <c r="AZ45" s="188" t="e">
        <f t="shared" si="45"/>
        <v>#DIV/0!</v>
      </c>
      <c r="BA45" s="154" t="e">
        <f t="shared" si="40"/>
        <v>#DIV/0!</v>
      </c>
      <c r="BB45" s="151" t="e">
        <f t="shared" si="46"/>
        <v>#DIV/0!</v>
      </c>
      <c r="BC45" s="154" t="e">
        <f t="shared" si="47"/>
        <v>#DIV/0!</v>
      </c>
      <c r="BD45" s="187" t="e">
        <f t="shared" si="41"/>
        <v>#DIV/0!</v>
      </c>
      <c r="BE45" s="151" t="e">
        <f t="shared" si="48"/>
        <v>#DIV/0!</v>
      </c>
      <c r="BF45" s="188" t="e">
        <f t="shared" si="49"/>
        <v>#DIV/0!</v>
      </c>
      <c r="BG45" s="48">
        <v>4</v>
      </c>
      <c r="BH45" s="138" t="s">
        <v>83</v>
      </c>
      <c r="BI45" s="138" t="e">
        <f>AVERAGEIFS(V:V,V:V,"&lt;=5", G:G, "4th Grade",M:M, "Yes")</f>
        <v>#DIV/0!</v>
      </c>
      <c r="BJ45" s="23"/>
      <c r="BK45" s="48"/>
      <c r="BL45" s="13"/>
    </row>
    <row r="46" spans="1:64" ht="62.1" customHeight="1">
      <c r="A46" s="226">
        <f>'ES Data Entry'!A44</f>
        <v>0</v>
      </c>
      <c r="B46" s="226">
        <f>'ES Data Entry'!B44</f>
        <v>0</v>
      </c>
      <c r="C46" s="6">
        <f>'ES Data Entry'!C44</f>
        <v>0</v>
      </c>
      <c r="D46" s="226">
        <f>'ES Data Entry'!D44</f>
        <v>0</v>
      </c>
      <c r="E46" s="226">
        <f>'ES Data Entry'!E44</f>
        <v>0</v>
      </c>
      <c r="F46" s="226">
        <f>'ES Data Entry'!F44</f>
        <v>0</v>
      </c>
      <c r="G46" s="226" t="str" cm="1">
        <f t="array" ref="G46">_xlfn.IFS('ES Data Entry'!G44=0, "Kindergarten", 'ES Data Entry'!G44=1, "1st Grade", 'ES Data Entry'!G44=2, "2nd Grade", 'ES Data Entry'!G44=3, "3rd Grade", 'ES Data Entry'!G44=4, "4th Grade", 'ES Data Entry'!G44=5, "5th Grade")</f>
        <v>Kindergarten</v>
      </c>
      <c r="H46" s="253">
        <f>'ES Data Entry'!L44</f>
        <v>0</v>
      </c>
      <c r="I46" s="227" t="e" cm="1">
        <f t="array" ref="I46">_xlfn.IFS('ES Data Entry'!H44= 1, "American Indian/Alaskan Native", 'ES Data Entry'!H44= 2, "Asian", 'ES Data Entry'!H44= 3, "Native Hawaiian/Pacific Islander", 'ES Data Entry'!H44= 4, "Black/African American",'ES Data Entry'!H44= 5,  "White", 'ES Data Entry'!H44= 6, "Other", 'ES Data Entry'!H44= 7, "Two races or more", 'ES Data Entry'!H44= 8, "Unknown")</f>
        <v>#N/A</v>
      </c>
      <c r="J46" s="226">
        <f>'ES Data Entry'!I44</f>
        <v>0</v>
      </c>
      <c r="K46" s="226" t="e" cm="1">
        <f t="array" ref="K46">_xlfn.IFS('ES Data Entry'!J44= 1, "Male", 'ES Data Entry'!J44= 2, "Female", 'ES Data Entry'!J44= 3, "Transgender Male", 'ES Data Entry'!J44= 4, "Transgender Female",'ES Data Entry'!J44= 5, "Non-binary", 'ES Data Entry'!J44= 6, "Other", 'ES Data Entry'!J44= 7, "Unknown")</f>
        <v>#N/A</v>
      </c>
      <c r="L46" s="228">
        <f>'ES Data Entry'!K44</f>
        <v>0</v>
      </c>
      <c r="M46" s="228" t="str" cm="1">
        <f t="array" ref="M46">IF(MAX(IF(F:F=F46, L:L))=L46, "Yes", "No")</f>
        <v>Yes</v>
      </c>
      <c r="N46" s="229" t="e">
        <f>AVERAGE('ES Data Entry'!N44,'ES Data Entry'!M44)</f>
        <v>#DIV/0!</v>
      </c>
      <c r="O46" s="229" t="e">
        <f t="shared" si="0"/>
        <v>#DIV/0!</v>
      </c>
      <c r="P46" s="229" t="e">
        <f>AVERAGE('ES Data Entry'!O44:R44)</f>
        <v>#DIV/0!</v>
      </c>
      <c r="Q46" s="229" t="e">
        <f t="shared" si="1"/>
        <v>#DIV/0!</v>
      </c>
      <c r="R46" s="229" t="e">
        <f>AVERAGE('ES Data Entry'!S44:V44)</f>
        <v>#DIV/0!</v>
      </c>
      <c r="S46" s="229" t="e">
        <f t="shared" si="2"/>
        <v>#DIV/0!</v>
      </c>
      <c r="T46" s="229" t="e">
        <f>AVERAGE('ES Data Entry'!W44:Y44)</f>
        <v>#DIV/0!</v>
      </c>
      <c r="U46" s="230" t="e">
        <f t="shared" si="3"/>
        <v>#DIV/0!</v>
      </c>
      <c r="V46" s="231" t="e">
        <f t="shared" si="4"/>
        <v>#DIV/0!</v>
      </c>
      <c r="W46" s="232" t="e">
        <f t="shared" si="5"/>
        <v>#DIV/0!</v>
      </c>
      <c r="Z46" s="256" t="s">
        <v>102</v>
      </c>
      <c r="AA46" s="157" t="e">
        <f>COUNTIFS(W:W,"Lower Engagement",H:H, "2", M:M, "Yes", F:F, "&gt;0")/COUNTIFS(H:H, "2", M:M, "Yes", F:F, "&gt;0")</f>
        <v>#DIV/0!</v>
      </c>
      <c r="AB46" s="158" t="e">
        <f>COUNTIFS(W:W,"Moderate Engagement",H:H, "2", M:M, "Yes", F:F, "&gt;0")/COUNTIFS(H:H, "2", M:M, "Yes", F:F, "&gt;0")</f>
        <v>#DIV/0!</v>
      </c>
      <c r="AC46" s="159" t="e">
        <f>COUNTIFS(W:W,"Higher Engagement",H:H, "2", M:M, "Yes", F:F, "&gt;0")/COUNTIFS(H:H, "2", M:M, "Yes", F:F, "&gt;0")</f>
        <v>#DIV/0!</v>
      </c>
      <c r="AD46" s="28"/>
      <c r="AE46" s="75" t="s">
        <v>181</v>
      </c>
      <c r="AF46" s="171" t="e">
        <f>COUNTIFS(O:O,"Lower Emotional Engagement",G:G,"5th Grade", M:M, "Yes", F:F, "&gt;0")/COUNTIFS(G:G, "5th Grade", M:M, "Yes", F:F, "&gt;0")</f>
        <v>#DIV/0!</v>
      </c>
      <c r="AG46" s="172" t="e">
        <f>COUNTIFS(Q:Q,"Lower Social Engagement",G:G,"5th Grade", M:M, "Yes", F:F, "&gt;0")/COUNTIFS(G:G, "5th Grade", M:M, "Yes", F:F, "&gt;0")</f>
        <v>#DIV/0!</v>
      </c>
      <c r="AH46" s="173" t="e">
        <f>COUNTIFS(S:S,"Lower Behavioral Engagement",G:G,"5th Grade", M:M, "Yes", F:F, "&gt;0")/COUNTIFS(G:G, "5th Grade", M:M, "Yes", F:F, "&gt;0")</f>
        <v>#DIV/0!</v>
      </c>
      <c r="AI46" s="172" t="e">
        <f>COUNTIFS(U:U,"Lower Cognitive Engagement",G:G,"5th Grade", M:M, "Yes", F:F, "&gt;0")/COUNTIFS(G:G, "5th Grade", M:M, "Yes", F:F, "&gt;0")</f>
        <v>#DIV/0!</v>
      </c>
      <c r="AJ46" s="113"/>
      <c r="AK46" s="178" t="e">
        <f>COUNTIFS(O:O,"Moderate Emotional Engagement",G:G,"5th Grade", M:M, "Yes", F:F, "&gt;0")/COUNTIFS(G:G, "5th Grade", M:M, "Yes", F:F, "&gt;0")</f>
        <v>#DIV/0!</v>
      </c>
      <c r="AL46" s="161" t="e">
        <f>COUNTIFS(Q:Q,"Moderate Social Engagement",G:G,"5th Grade", M:M, "Yes", F:F, "&gt;0")/COUNTIFS(G:G, "5th Grade", M:M, "Yes", F:F, "&gt;0")</f>
        <v>#DIV/0!</v>
      </c>
      <c r="AM46" s="178" t="e">
        <f>COUNTIFS(S:S,"Moderate Behavioral Engagement",G:G,"5th Grade", M:M, "Yes", F:F, "&gt;0")/COUNTIFS(G:G, "5th Grade", M:M, "Yes", F:F, "&gt;0")</f>
        <v>#DIV/0!</v>
      </c>
      <c r="AN46" s="161" t="e">
        <f>COUNTIFS(U:U,"Moderate Cognitive Engagement",G:G,"5th Grade", M:M, "Yes", F:F, "&gt;0")/COUNTIFS(G:G, "5th Grade", M:M, "Yes", F:F, "&gt;0")</f>
        <v>#DIV/0!</v>
      </c>
      <c r="AO46" s="113"/>
      <c r="AP46" s="161" t="e">
        <f>COUNTIFS(O:O,"Higher Emotional Engagement",G:G,"5th Grade", M:M, "Yes", F:F, "&gt;0")/COUNTIFS(G:G, "5th Grade", M:M, "Yes", F:F, "&gt;0")</f>
        <v>#DIV/0!</v>
      </c>
      <c r="AQ46" s="178" t="e">
        <f>COUNTIFS(Q:Q,"Higher Social Engagement",G:G,"5th Grade", M:M, "Yes", F:F, "&gt;0")/COUNTIFS(G:G, "5th Grade", M:M, "Yes", F:F, "&gt;0")</f>
        <v>#DIV/0!</v>
      </c>
      <c r="AR46" s="161" t="e">
        <f>COUNTIFS(S:S,"Higher Behavioral Engagement",G:G,"5th Grade", M:M, "Yes", F:F, "&gt;0")/COUNTIFS(G:G, "5th Grade", M:M, "Yes", F:F, "&gt;0")</f>
        <v>#DIV/0!</v>
      </c>
      <c r="AS46" s="162" t="e">
        <f>COUNTIFS(U:U,"Higher Cognitive Engagement",G:G,"5th Grade", M:M, "Yes", F:F, "&gt;0")/COUNTIFS(G:G, "5th Grade", M:M, "Yes", F:F, "&gt;0")</f>
        <v>#DIV/0!</v>
      </c>
      <c r="AT46" s="138" t="s">
        <v>180</v>
      </c>
      <c r="AU46" s="187" t="e">
        <f t="shared" si="38"/>
        <v>#DIV/0!</v>
      </c>
      <c r="AV46" s="151" t="e">
        <f t="shared" ref="AV46" si="50">AK46</f>
        <v>#DIV/0!</v>
      </c>
      <c r="AW46" s="154" t="e">
        <f t="shared" ref="AW46" si="51">AP46</f>
        <v>#DIV/0!</v>
      </c>
      <c r="AX46" s="187" t="e">
        <f t="shared" si="39"/>
        <v>#DIV/0!</v>
      </c>
      <c r="AY46" s="151" t="e">
        <f t="shared" ref="AY46" si="52">AL46</f>
        <v>#DIV/0!</v>
      </c>
      <c r="AZ46" s="188" t="e">
        <f t="shared" ref="AZ46" si="53">AQ46</f>
        <v>#DIV/0!</v>
      </c>
      <c r="BA46" s="154" t="e">
        <f t="shared" si="40"/>
        <v>#DIV/0!</v>
      </c>
      <c r="BB46" s="151" t="e">
        <f t="shared" ref="BB46" si="54">AM46</f>
        <v>#DIV/0!</v>
      </c>
      <c r="BC46" s="154" t="e">
        <f t="shared" ref="BC46" si="55">AR46</f>
        <v>#DIV/0!</v>
      </c>
      <c r="BD46" s="187" t="e">
        <f t="shared" si="41"/>
        <v>#DIV/0!</v>
      </c>
      <c r="BE46" s="151" t="e">
        <f t="shared" ref="BE46" si="56">AN46</f>
        <v>#DIV/0!</v>
      </c>
      <c r="BF46" s="188" t="e">
        <f t="shared" ref="BF46" si="57">AS46</f>
        <v>#DIV/0!</v>
      </c>
      <c r="BG46" s="48">
        <v>5</v>
      </c>
      <c r="BH46" s="138" t="s">
        <v>180</v>
      </c>
      <c r="BI46" s="138" t="e">
        <f>AVERAGEIFS(V:V,V:V,"&lt;=5", G:G, "5th Grade",M:M, "Yes")</f>
        <v>#DIV/0!</v>
      </c>
      <c r="BJ46" s="23"/>
      <c r="BK46" s="48"/>
      <c r="BL46" s="13"/>
    </row>
    <row r="47" spans="1:64" ht="62.1" customHeight="1">
      <c r="A47" s="226">
        <f>'ES Data Entry'!A45</f>
        <v>0</v>
      </c>
      <c r="B47" s="226">
        <f>'ES Data Entry'!B45</f>
        <v>0</v>
      </c>
      <c r="C47" s="6">
        <f>'ES Data Entry'!C45</f>
        <v>0</v>
      </c>
      <c r="D47" s="226">
        <f>'ES Data Entry'!D45</f>
        <v>0</v>
      </c>
      <c r="E47" s="226">
        <f>'ES Data Entry'!E45</f>
        <v>0</v>
      </c>
      <c r="F47" s="226">
        <f>'ES Data Entry'!F45</f>
        <v>0</v>
      </c>
      <c r="G47" s="226" t="str" cm="1">
        <f t="array" ref="G47">_xlfn.IFS('ES Data Entry'!G45=0, "Kindergarten", 'ES Data Entry'!G45=1, "1st Grade", 'ES Data Entry'!G45=2, "2nd Grade", 'ES Data Entry'!G45=3, "3rd Grade", 'ES Data Entry'!G45=4, "4th Grade", 'ES Data Entry'!G45=5, "5th Grade")</f>
        <v>Kindergarten</v>
      </c>
      <c r="H47" s="253">
        <f>'ES Data Entry'!L45</f>
        <v>0</v>
      </c>
      <c r="I47" s="227" t="e" cm="1">
        <f t="array" ref="I47">_xlfn.IFS('ES Data Entry'!H45= 1, "American Indian/Alaskan Native", 'ES Data Entry'!H45= 2, "Asian", 'ES Data Entry'!H45= 3, "Native Hawaiian/Pacific Islander", 'ES Data Entry'!H45= 4, "Black/African American",'ES Data Entry'!H45= 5,  "White", 'ES Data Entry'!H45= 6, "Other", 'ES Data Entry'!H45= 7, "Two races or more", 'ES Data Entry'!H45= 8, "Unknown")</f>
        <v>#N/A</v>
      </c>
      <c r="J47" s="226">
        <f>'ES Data Entry'!I45</f>
        <v>0</v>
      </c>
      <c r="K47" s="226" t="e" cm="1">
        <f t="array" ref="K47">_xlfn.IFS('ES Data Entry'!J45= 1, "Male", 'ES Data Entry'!J45= 2, "Female", 'ES Data Entry'!J45= 3, "Transgender Male", 'ES Data Entry'!J45= 4, "Transgender Female",'ES Data Entry'!J45= 5, "Non-binary", 'ES Data Entry'!J45= 6, "Other", 'ES Data Entry'!J45= 7, "Unknown")</f>
        <v>#N/A</v>
      </c>
      <c r="L47" s="228">
        <f>'ES Data Entry'!K45</f>
        <v>0</v>
      </c>
      <c r="M47" s="228" t="str" cm="1">
        <f t="array" ref="M47">IF(MAX(IF(F:F=F47, L:L))=L47, "Yes", "No")</f>
        <v>Yes</v>
      </c>
      <c r="N47" s="229" t="e">
        <f>AVERAGE('ES Data Entry'!N45,'ES Data Entry'!M45)</f>
        <v>#DIV/0!</v>
      </c>
      <c r="O47" s="229" t="e">
        <f t="shared" si="0"/>
        <v>#DIV/0!</v>
      </c>
      <c r="P47" s="229" t="e">
        <f>AVERAGE('ES Data Entry'!O45:R45)</f>
        <v>#DIV/0!</v>
      </c>
      <c r="Q47" s="229" t="e">
        <f t="shared" si="1"/>
        <v>#DIV/0!</v>
      </c>
      <c r="R47" s="229" t="e">
        <f>AVERAGE('ES Data Entry'!S45:V45)</f>
        <v>#DIV/0!</v>
      </c>
      <c r="S47" s="229" t="e">
        <f t="shared" si="2"/>
        <v>#DIV/0!</v>
      </c>
      <c r="T47" s="229" t="e">
        <f>AVERAGE('ES Data Entry'!W45:Y45)</f>
        <v>#DIV/0!</v>
      </c>
      <c r="U47" s="230" t="e">
        <f t="shared" si="3"/>
        <v>#DIV/0!</v>
      </c>
      <c r="V47" s="231" t="e">
        <f t="shared" si="4"/>
        <v>#DIV/0!</v>
      </c>
      <c r="W47" s="232" t="e">
        <f t="shared" si="5"/>
        <v>#DIV/0!</v>
      </c>
      <c r="Z47" s="256" t="s">
        <v>104</v>
      </c>
      <c r="AA47" s="157" t="e">
        <f>COUNTIFS(W:W,"Lower Engagement",H:H, "3", M:M, "Yes", F:F, "&gt;0")/COUNTIFS(H:H, "3", M:M, "Yes", F:F, "&gt;0")</f>
        <v>#DIV/0!</v>
      </c>
      <c r="AB47" s="158" t="e">
        <f>COUNTIFS(W:W,"Moderate Engagement",H:H, "3", M:M, "Yes", F:F, "&gt;0")/COUNTIFS(H:H, "3", M:M, "Yes", F:F, "&gt;0")</f>
        <v>#DIV/0!</v>
      </c>
      <c r="AC47" s="159" t="e">
        <f>COUNTIFS(W:W,"Higher Engagement",H:H, "3", M:M, "Yes", F:F, "&gt;0")/COUNTIFS(H:H, "3", M:M, "Yes", F:F, "&gt;0")</f>
        <v>#DIV/0!</v>
      </c>
      <c r="AD47" s="28"/>
      <c r="AE47" s="39"/>
      <c r="AF47" s="39"/>
      <c r="AG47" s="40"/>
      <c r="AH47" s="39"/>
      <c r="AI47" s="39"/>
      <c r="AJ47" s="39"/>
      <c r="AK47" s="39"/>
      <c r="AL47" s="39"/>
      <c r="AM47" s="39"/>
      <c r="AN47" s="39"/>
      <c r="AP47" s="39"/>
      <c r="AQ47" s="39"/>
      <c r="AR47" s="39"/>
      <c r="AS47" s="39"/>
      <c r="AT47" s="46"/>
      <c r="AU47" s="39"/>
      <c r="AV47" s="39"/>
      <c r="AW47" s="39"/>
      <c r="AX47" s="39"/>
      <c r="AY47" s="40"/>
      <c r="AZ47" s="395" t="s">
        <v>54</v>
      </c>
      <c r="BA47" s="396"/>
      <c r="BB47" s="23"/>
      <c r="BC47" s="23"/>
      <c r="BD47" s="23"/>
      <c r="BE47" s="23"/>
      <c r="BF47" s="23"/>
      <c r="BG47" s="23"/>
      <c r="BH47" s="23"/>
      <c r="BI47" s="23"/>
      <c r="BJ47" s="23"/>
      <c r="BK47" s="34"/>
    </row>
    <row r="48" spans="1:64" ht="62.1" customHeight="1">
      <c r="A48" s="226">
        <f>'ES Data Entry'!A46</f>
        <v>0</v>
      </c>
      <c r="B48" s="226">
        <f>'ES Data Entry'!B46</f>
        <v>0</v>
      </c>
      <c r="C48" s="6">
        <f>'ES Data Entry'!C46</f>
        <v>0</v>
      </c>
      <c r="D48" s="226">
        <f>'ES Data Entry'!D46</f>
        <v>0</v>
      </c>
      <c r="E48" s="226">
        <f>'ES Data Entry'!E46</f>
        <v>0</v>
      </c>
      <c r="F48" s="226">
        <f>'ES Data Entry'!F46</f>
        <v>0</v>
      </c>
      <c r="G48" s="226" t="str" cm="1">
        <f t="array" ref="G48">_xlfn.IFS('ES Data Entry'!G46=0, "Kindergarten", 'ES Data Entry'!G46=1, "1st Grade", 'ES Data Entry'!G46=2, "2nd Grade", 'ES Data Entry'!G46=3, "3rd Grade", 'ES Data Entry'!G46=4, "4th Grade", 'ES Data Entry'!G46=5, "5th Grade")</f>
        <v>Kindergarten</v>
      </c>
      <c r="H48" s="253">
        <f>'ES Data Entry'!L46</f>
        <v>0</v>
      </c>
      <c r="I48" s="227" t="e" cm="1">
        <f t="array" ref="I48">_xlfn.IFS('ES Data Entry'!H46= 1, "American Indian/Alaskan Native", 'ES Data Entry'!H46= 2, "Asian", 'ES Data Entry'!H46= 3, "Native Hawaiian/Pacific Islander", 'ES Data Entry'!H46= 4, "Black/African American",'ES Data Entry'!H46= 5,  "White", 'ES Data Entry'!H46= 6, "Other", 'ES Data Entry'!H46= 7, "Two races or more", 'ES Data Entry'!H46= 8, "Unknown")</f>
        <v>#N/A</v>
      </c>
      <c r="J48" s="226">
        <f>'ES Data Entry'!I46</f>
        <v>0</v>
      </c>
      <c r="K48" s="226" t="e" cm="1">
        <f t="array" ref="K48">_xlfn.IFS('ES Data Entry'!J46= 1, "Male", 'ES Data Entry'!J46= 2, "Female", 'ES Data Entry'!J46= 3, "Transgender Male", 'ES Data Entry'!J46= 4, "Transgender Female",'ES Data Entry'!J46= 5, "Non-binary", 'ES Data Entry'!J46= 6, "Other", 'ES Data Entry'!J46= 7, "Unknown")</f>
        <v>#N/A</v>
      </c>
      <c r="L48" s="228">
        <f>'ES Data Entry'!K46</f>
        <v>0</v>
      </c>
      <c r="M48" s="228" t="str" cm="1">
        <f t="array" ref="M48">IF(MAX(IF(F:F=F48, L:L))=L48, "Yes", "No")</f>
        <v>Yes</v>
      </c>
      <c r="N48" s="229" t="e">
        <f>AVERAGE('ES Data Entry'!N46,'ES Data Entry'!M46)</f>
        <v>#DIV/0!</v>
      </c>
      <c r="O48" s="229" t="e">
        <f t="shared" si="0"/>
        <v>#DIV/0!</v>
      </c>
      <c r="P48" s="229" t="e">
        <f>AVERAGE('ES Data Entry'!O46:R46)</f>
        <v>#DIV/0!</v>
      </c>
      <c r="Q48" s="229" t="e">
        <f t="shared" si="1"/>
        <v>#DIV/0!</v>
      </c>
      <c r="R48" s="229" t="e">
        <f>AVERAGE('ES Data Entry'!S46:V46)</f>
        <v>#DIV/0!</v>
      </c>
      <c r="S48" s="229" t="e">
        <f t="shared" si="2"/>
        <v>#DIV/0!</v>
      </c>
      <c r="T48" s="229" t="e">
        <f>AVERAGE('ES Data Entry'!W46:Y46)</f>
        <v>#DIV/0!</v>
      </c>
      <c r="U48" s="230" t="e">
        <f t="shared" si="3"/>
        <v>#DIV/0!</v>
      </c>
      <c r="V48" s="231" t="e">
        <f t="shared" si="4"/>
        <v>#DIV/0!</v>
      </c>
      <c r="W48" s="232" t="e">
        <f t="shared" si="5"/>
        <v>#DIV/0!</v>
      </c>
      <c r="Z48" s="256"/>
      <c r="AA48" s="160"/>
      <c r="AB48" s="161"/>
      <c r="AC48" s="162"/>
      <c r="AD48" s="28"/>
      <c r="AE48" s="413" t="s">
        <v>114</v>
      </c>
      <c r="AF48" s="405" t="s">
        <v>106</v>
      </c>
      <c r="AG48" s="405"/>
      <c r="AH48" s="405"/>
      <c r="AI48" s="415"/>
      <c r="AJ48" s="406"/>
      <c r="AK48" s="414" t="s">
        <v>105</v>
      </c>
      <c r="AL48" s="405"/>
      <c r="AM48" s="405"/>
      <c r="AN48" s="405"/>
      <c r="AO48" s="406"/>
      <c r="AP48" s="405" t="s">
        <v>107</v>
      </c>
      <c r="AQ48" s="405"/>
      <c r="AR48" s="405"/>
      <c r="AS48" s="405"/>
      <c r="AU48" s="405" t="s">
        <v>56</v>
      </c>
      <c r="AV48" s="405"/>
      <c r="AW48" s="405"/>
      <c r="AX48" s="405" t="s">
        <v>57</v>
      </c>
      <c r="AY48" s="405"/>
      <c r="AZ48" s="405"/>
      <c r="BA48" s="405" t="s">
        <v>58</v>
      </c>
      <c r="BB48" s="405"/>
      <c r="BC48" s="405"/>
      <c r="BD48" s="405" t="s">
        <v>59</v>
      </c>
      <c r="BE48" s="405"/>
      <c r="BF48" s="405"/>
      <c r="BG48" s="32"/>
      <c r="BH48" s="265"/>
      <c r="BI48" s="262" t="s">
        <v>60</v>
      </c>
      <c r="BJ48" s="23"/>
    </row>
    <row r="49" spans="1:62" ht="62.1" customHeight="1">
      <c r="A49" s="226">
        <f>'ES Data Entry'!A47</f>
        <v>0</v>
      </c>
      <c r="B49" s="226">
        <f>'ES Data Entry'!B47</f>
        <v>0</v>
      </c>
      <c r="C49" s="6">
        <f>'ES Data Entry'!C47</f>
        <v>0</v>
      </c>
      <c r="D49" s="226">
        <f>'ES Data Entry'!D47</f>
        <v>0</v>
      </c>
      <c r="E49" s="226">
        <f>'ES Data Entry'!E47</f>
        <v>0</v>
      </c>
      <c r="F49" s="226">
        <f>'ES Data Entry'!F47</f>
        <v>0</v>
      </c>
      <c r="G49" s="226" t="str" cm="1">
        <f t="array" ref="G49">_xlfn.IFS('ES Data Entry'!G47=0, "Kindergarten", 'ES Data Entry'!G47=1, "1st Grade", 'ES Data Entry'!G47=2, "2nd Grade", 'ES Data Entry'!G47=3, "3rd Grade", 'ES Data Entry'!G47=4, "4th Grade", 'ES Data Entry'!G47=5, "5th Grade")</f>
        <v>Kindergarten</v>
      </c>
      <c r="H49" s="253">
        <f>'ES Data Entry'!L47</f>
        <v>0</v>
      </c>
      <c r="I49" s="227" t="e" cm="1">
        <f t="array" ref="I49">_xlfn.IFS('ES Data Entry'!H47= 1, "American Indian/Alaskan Native", 'ES Data Entry'!H47= 2, "Asian", 'ES Data Entry'!H47= 3, "Native Hawaiian/Pacific Islander", 'ES Data Entry'!H47= 4, "Black/African American",'ES Data Entry'!H47= 5,  "White", 'ES Data Entry'!H47= 6, "Other", 'ES Data Entry'!H47= 7, "Two races or more", 'ES Data Entry'!H47= 8, "Unknown")</f>
        <v>#N/A</v>
      </c>
      <c r="J49" s="226">
        <f>'ES Data Entry'!I47</f>
        <v>0</v>
      </c>
      <c r="K49" s="226" t="e" cm="1">
        <f t="array" ref="K49">_xlfn.IFS('ES Data Entry'!J47= 1, "Male", 'ES Data Entry'!J47= 2, "Female", 'ES Data Entry'!J47= 3, "Transgender Male", 'ES Data Entry'!J47= 4, "Transgender Female",'ES Data Entry'!J47= 5, "Non-binary", 'ES Data Entry'!J47= 6, "Other", 'ES Data Entry'!J47= 7, "Unknown")</f>
        <v>#N/A</v>
      </c>
      <c r="L49" s="228">
        <f>'ES Data Entry'!K47</f>
        <v>0</v>
      </c>
      <c r="M49" s="228" t="str" cm="1">
        <f t="array" ref="M49">IF(MAX(IF(F:F=F49, L:L))=L49, "Yes", "No")</f>
        <v>Yes</v>
      </c>
      <c r="N49" s="229" t="e">
        <f>AVERAGE('ES Data Entry'!N47,'ES Data Entry'!M47)</f>
        <v>#DIV/0!</v>
      </c>
      <c r="O49" s="229" t="e">
        <f t="shared" si="0"/>
        <v>#DIV/0!</v>
      </c>
      <c r="P49" s="229" t="e">
        <f>AVERAGE('ES Data Entry'!O47:R47)</f>
        <v>#DIV/0!</v>
      </c>
      <c r="Q49" s="229" t="e">
        <f t="shared" si="1"/>
        <v>#DIV/0!</v>
      </c>
      <c r="R49" s="229" t="e">
        <f>AVERAGE('ES Data Entry'!S47:V47)</f>
        <v>#DIV/0!</v>
      </c>
      <c r="S49" s="229" t="e">
        <f t="shared" si="2"/>
        <v>#DIV/0!</v>
      </c>
      <c r="T49" s="229" t="e">
        <f>AVERAGE('ES Data Entry'!W47:Y47)</f>
        <v>#DIV/0!</v>
      </c>
      <c r="U49" s="230" t="e">
        <f t="shared" si="3"/>
        <v>#DIV/0!</v>
      </c>
      <c r="V49" s="231" t="e">
        <f t="shared" si="4"/>
        <v>#DIV/0!</v>
      </c>
      <c r="W49" s="232" t="e">
        <f t="shared" si="5"/>
        <v>#DIV/0!</v>
      </c>
      <c r="AA49" s="32"/>
      <c r="AB49" s="32"/>
      <c r="AC49" s="32"/>
      <c r="AD49" s="26"/>
      <c r="AE49" s="413"/>
      <c r="AF49" s="255" t="s">
        <v>84</v>
      </c>
      <c r="AG49" s="255" t="s">
        <v>85</v>
      </c>
      <c r="AH49" s="255" t="s">
        <v>86</v>
      </c>
      <c r="AI49" s="260" t="s">
        <v>87</v>
      </c>
      <c r="AJ49" s="407"/>
      <c r="AK49" s="261" t="s">
        <v>84</v>
      </c>
      <c r="AL49" s="255" t="s">
        <v>85</v>
      </c>
      <c r="AM49" s="255" t="s">
        <v>86</v>
      </c>
      <c r="AN49" s="255" t="s">
        <v>87</v>
      </c>
      <c r="AO49" s="407"/>
      <c r="AP49" s="255" t="s">
        <v>84</v>
      </c>
      <c r="AQ49" s="255" t="s">
        <v>85</v>
      </c>
      <c r="AR49" s="255" t="s">
        <v>86</v>
      </c>
      <c r="AS49" s="255" t="s">
        <v>87</v>
      </c>
      <c r="AT49" s="266" t="s">
        <v>114</v>
      </c>
      <c r="AU49" s="259" t="s">
        <v>42</v>
      </c>
      <c r="AV49" s="259" t="s">
        <v>43</v>
      </c>
      <c r="AW49" s="259" t="s">
        <v>66</v>
      </c>
      <c r="AX49" s="259" t="s">
        <v>67</v>
      </c>
      <c r="AY49" s="259" t="s">
        <v>68</v>
      </c>
      <c r="AZ49" s="259" t="s">
        <v>69</v>
      </c>
      <c r="BA49" s="259" t="s">
        <v>67</v>
      </c>
      <c r="BB49" s="259" t="s">
        <v>68</v>
      </c>
      <c r="BC49" s="259" t="s">
        <v>69</v>
      </c>
      <c r="BD49" s="259" t="s">
        <v>67</v>
      </c>
      <c r="BE49" s="259" t="s">
        <v>68</v>
      </c>
      <c r="BF49" s="259" t="s">
        <v>69</v>
      </c>
      <c r="BG49" s="23"/>
      <c r="BH49" s="263" t="s">
        <v>114</v>
      </c>
      <c r="BI49" s="264" t="s">
        <v>70</v>
      </c>
      <c r="BJ49" s="23"/>
    </row>
    <row r="50" spans="1:62" ht="62.1" customHeight="1">
      <c r="A50" s="226">
        <f>'ES Data Entry'!A48</f>
        <v>0</v>
      </c>
      <c r="B50" s="226">
        <f>'ES Data Entry'!B48</f>
        <v>0</v>
      </c>
      <c r="C50" s="6">
        <f>'ES Data Entry'!C48</f>
        <v>0</v>
      </c>
      <c r="D50" s="226">
        <f>'ES Data Entry'!D48</f>
        <v>0</v>
      </c>
      <c r="E50" s="226">
        <f>'ES Data Entry'!E48</f>
        <v>0</v>
      </c>
      <c r="F50" s="226">
        <f>'ES Data Entry'!F48</f>
        <v>0</v>
      </c>
      <c r="G50" s="226" t="str" cm="1">
        <f t="array" ref="G50">_xlfn.IFS('ES Data Entry'!G48=0, "Kindergarten", 'ES Data Entry'!G48=1, "1st Grade", 'ES Data Entry'!G48=2, "2nd Grade", 'ES Data Entry'!G48=3, "3rd Grade", 'ES Data Entry'!G48=4, "4th Grade", 'ES Data Entry'!G48=5, "5th Grade")</f>
        <v>Kindergarten</v>
      </c>
      <c r="H50" s="253">
        <f>'ES Data Entry'!L48</f>
        <v>0</v>
      </c>
      <c r="I50" s="227" t="e" cm="1">
        <f t="array" ref="I50">_xlfn.IFS('ES Data Entry'!H48= 1, "American Indian/Alaskan Native", 'ES Data Entry'!H48= 2, "Asian", 'ES Data Entry'!H48= 3, "Native Hawaiian/Pacific Islander", 'ES Data Entry'!H48= 4, "Black/African American",'ES Data Entry'!H48= 5,  "White", 'ES Data Entry'!H48= 6, "Other", 'ES Data Entry'!H48= 7, "Two races or more", 'ES Data Entry'!H48= 8, "Unknown")</f>
        <v>#N/A</v>
      </c>
      <c r="J50" s="226">
        <f>'ES Data Entry'!I48</f>
        <v>0</v>
      </c>
      <c r="K50" s="226" t="e" cm="1">
        <f t="array" ref="K50">_xlfn.IFS('ES Data Entry'!J48= 1, "Male", 'ES Data Entry'!J48= 2, "Female", 'ES Data Entry'!J48= 3, "Transgender Male", 'ES Data Entry'!J48= 4, "Transgender Female",'ES Data Entry'!J48= 5, "Non-binary", 'ES Data Entry'!J48= 6, "Other", 'ES Data Entry'!J48= 7, "Unknown")</f>
        <v>#N/A</v>
      </c>
      <c r="L50" s="228">
        <f>'ES Data Entry'!K48</f>
        <v>0</v>
      </c>
      <c r="M50" s="228" t="str" cm="1">
        <f t="array" ref="M50">IF(MAX(IF(F:F=F50, L:L))=L50, "Yes", "No")</f>
        <v>Yes</v>
      </c>
      <c r="N50" s="229" t="e">
        <f>AVERAGE('ES Data Entry'!N48,'ES Data Entry'!M48)</f>
        <v>#DIV/0!</v>
      </c>
      <c r="O50" s="229" t="e">
        <f t="shared" si="0"/>
        <v>#DIV/0!</v>
      </c>
      <c r="P50" s="229" t="e">
        <f>AVERAGE('ES Data Entry'!O48:R48)</f>
        <v>#DIV/0!</v>
      </c>
      <c r="Q50" s="229" t="e">
        <f t="shared" si="1"/>
        <v>#DIV/0!</v>
      </c>
      <c r="R50" s="229" t="e">
        <f>AVERAGE('ES Data Entry'!S48:V48)</f>
        <v>#DIV/0!</v>
      </c>
      <c r="S50" s="229" t="e">
        <f t="shared" si="2"/>
        <v>#DIV/0!</v>
      </c>
      <c r="T50" s="229" t="e">
        <f>AVERAGE('ES Data Entry'!W48:Y48)</f>
        <v>#DIV/0!</v>
      </c>
      <c r="U50" s="230" t="e">
        <f t="shared" si="3"/>
        <v>#DIV/0!</v>
      </c>
      <c r="V50" s="231" t="e">
        <f t="shared" si="4"/>
        <v>#DIV/0!</v>
      </c>
      <c r="W50" s="232" t="e">
        <f t="shared" si="5"/>
        <v>#DIV/0!</v>
      </c>
      <c r="AD50" s="26"/>
      <c r="AE50" s="268" t="s">
        <v>103</v>
      </c>
      <c r="AF50" s="183" t="e">
        <f>COUNTIFS(O:O,"Lower Emotional Engagement",H:H,"1", M:M, "Yes", F:F, "&gt;0")/COUNTIFS(H:H, "1", M:M, "Yes", F:F, "&gt;0")</f>
        <v>#DIV/0!</v>
      </c>
      <c r="AG50" s="166" t="e">
        <f>COUNTIFS(Q:Q,"Lower Social Engagement",H:H,"1", M:M, "Yes", F:F, "&gt;0")/COUNTIFS(H:H, "1", M:M, "Yes", F:F, "&gt;0")</f>
        <v>#DIV/0!</v>
      </c>
      <c r="AH50" s="167" t="e">
        <f>COUNTIFS(S:S,"Lower Behavioral Engagement",H:H,"1", M:M, "Yes", F:F, "&gt;0")/COUNTIFS(H:H, "1", M:M, "Yes", F:F, "&gt;0")</f>
        <v>#DIV/0!</v>
      </c>
      <c r="AI50" s="166" t="e">
        <f>COUNTIFS(U:U,"Lower Cognitive Engagement",H:H,"1", M:M, "Yes", F:F, "&gt;0")/COUNTIFS(H:H, "1", M:M, "Yes", F:F, "&gt;0")</f>
        <v>#DIV/0!</v>
      </c>
      <c r="AJ50" s="408"/>
      <c r="AK50" s="183" t="e">
        <f>COUNTIFS(O:O,"Moderate Emotional Engagement",H:H,"1", M:M, "Yes", F:F, "&gt;0")/COUNTIFS(H:H, "1", M:M, "Yes", F:F, "&gt;0")</f>
        <v>#DIV/0!</v>
      </c>
      <c r="AL50" s="149" t="e">
        <f>COUNTIFS(Q:Q,"Moderate Social Engagement",H:H,"1", M:M, "Yes", F:F, "&gt;0")/COUNTIFS(H:H, "1", M:M, "Yes", F:F, "&gt;0")</f>
        <v>#DIV/0!</v>
      </c>
      <c r="AM50" s="182" t="e">
        <f>COUNTIFS(S:S,"Moderate Behavioral Engagement",H:H,"1", M:M, "Yes", F:F, "&gt;0")/COUNTIFS(H:H, "1", M:M, "Yes", F:F, "&gt;0")</f>
        <v>#DIV/0!</v>
      </c>
      <c r="AN50" s="149" t="e">
        <f>COUNTIFS(U:U,"Moderate Cognitive Engagement",H:H,"1", M:M, "Yes", F:F, "&gt;0")/COUNTIFS(H:H, "1", M:M, "Yes", F:F, "&gt;0")</f>
        <v>#DIV/0!</v>
      </c>
      <c r="AO50" s="408"/>
      <c r="AP50" s="183" t="e">
        <f>COUNTIFS(O:O,"Higher Emotional Engagement",H:H,"1", M:M, "Yes", F:F, "&gt;0")/COUNTIFS(H:H, "1", M:M, "Yes", F:F, "&gt;0")</f>
        <v>#DIV/0!</v>
      </c>
      <c r="AQ50" s="149" t="e">
        <f>COUNTIFS(Q:Q,"Higher Social Engagement",H:H,"1", M:M, "Yes", F:F, "&gt;0")/COUNTIFS(H:H, "1", M:M, "Yes", F:F, "&gt;0")</f>
        <v>#DIV/0!</v>
      </c>
      <c r="AR50" s="182" t="e">
        <f>COUNTIFS(S:S,"Higher Behavioral Engagement",H:H,"1", M:M, "Yes", F:F, "&gt;0")/COUNTIFS(H:H, "1", M:M, "Yes", F:F, "&gt;0")</f>
        <v>#DIV/0!</v>
      </c>
      <c r="AS50" s="149" t="e">
        <f>COUNTIFS(U:U,"Higher Cognitive Engagement",H:H,"1", M:M, "Yes", F:F, "&gt;0")/COUNTIFS(H:H, "1", M:M, "Yes", F:F, "&gt;0")</f>
        <v>#DIV/0!</v>
      </c>
      <c r="AT50" s="270" t="s">
        <v>103</v>
      </c>
      <c r="AU50" s="155" t="e">
        <f>AF50</f>
        <v>#DIV/0!</v>
      </c>
      <c r="AV50" s="156" t="e">
        <f>AK50</f>
        <v>#DIV/0!</v>
      </c>
      <c r="AW50" s="174" t="e">
        <f>AP50</f>
        <v>#DIV/0!</v>
      </c>
      <c r="AX50" s="156" t="e">
        <f>AG50</f>
        <v>#DIV/0!</v>
      </c>
      <c r="AY50" s="174" t="e">
        <f>AL50</f>
        <v>#DIV/0!</v>
      </c>
      <c r="AZ50" s="156" t="e">
        <f>AQ50</f>
        <v>#DIV/0!</v>
      </c>
      <c r="BA50" s="174" t="e">
        <f>AH50</f>
        <v>#DIV/0!</v>
      </c>
      <c r="BB50" s="156" t="e">
        <f>AM50</f>
        <v>#DIV/0!</v>
      </c>
      <c r="BC50" s="174" t="e">
        <f>AR50</f>
        <v>#DIV/0!</v>
      </c>
      <c r="BD50" s="156" t="e">
        <f>AI50</f>
        <v>#DIV/0!</v>
      </c>
      <c r="BE50" s="174" t="e">
        <f>AN50</f>
        <v>#DIV/0!</v>
      </c>
      <c r="BF50" s="156" t="e">
        <f>AS50</f>
        <v>#DIV/0!</v>
      </c>
      <c r="BG50" s="31">
        <v>1</v>
      </c>
      <c r="BH50" s="257" t="s">
        <v>103</v>
      </c>
      <c r="BI50" s="33" t="e">
        <f>AVERAGEIFS(V:V,V:V,"&lt;=5", H:H, "1",M:M, "Yes")</f>
        <v>#DIV/0!</v>
      </c>
      <c r="BJ50" s="31"/>
    </row>
    <row r="51" spans="1:62" ht="62.1" customHeight="1">
      <c r="A51" s="226">
        <f>'ES Data Entry'!A49</f>
        <v>0</v>
      </c>
      <c r="B51" s="226">
        <f>'ES Data Entry'!B49</f>
        <v>0</v>
      </c>
      <c r="C51" s="6">
        <f>'ES Data Entry'!C49</f>
        <v>0</v>
      </c>
      <c r="D51" s="226">
        <f>'ES Data Entry'!D49</f>
        <v>0</v>
      </c>
      <c r="E51" s="226">
        <f>'ES Data Entry'!E49</f>
        <v>0</v>
      </c>
      <c r="F51" s="226">
        <f>'ES Data Entry'!F49</f>
        <v>0</v>
      </c>
      <c r="G51" s="226" t="str" cm="1">
        <f t="array" ref="G51">_xlfn.IFS('ES Data Entry'!G49=0, "Kindergarten", 'ES Data Entry'!G49=1, "1st Grade", 'ES Data Entry'!G49=2, "2nd Grade", 'ES Data Entry'!G49=3, "3rd Grade", 'ES Data Entry'!G49=4, "4th Grade", 'ES Data Entry'!G49=5, "5th Grade")</f>
        <v>Kindergarten</v>
      </c>
      <c r="H51" s="253">
        <f>'ES Data Entry'!L49</f>
        <v>0</v>
      </c>
      <c r="I51" s="227" t="e" cm="1">
        <f t="array" ref="I51">_xlfn.IFS('ES Data Entry'!H49= 1, "American Indian/Alaskan Native", 'ES Data Entry'!H49= 2, "Asian", 'ES Data Entry'!H49= 3, "Native Hawaiian/Pacific Islander", 'ES Data Entry'!H49= 4, "Black/African American",'ES Data Entry'!H49= 5,  "White", 'ES Data Entry'!H49= 6, "Other", 'ES Data Entry'!H49= 7, "Two races or more", 'ES Data Entry'!H49= 8, "Unknown")</f>
        <v>#N/A</v>
      </c>
      <c r="J51" s="226">
        <f>'ES Data Entry'!I49</f>
        <v>0</v>
      </c>
      <c r="K51" s="226" t="e" cm="1">
        <f t="array" ref="K51">_xlfn.IFS('ES Data Entry'!J49= 1, "Male", 'ES Data Entry'!J49= 2, "Female", 'ES Data Entry'!J49= 3, "Transgender Male", 'ES Data Entry'!J49= 4, "Transgender Female",'ES Data Entry'!J49= 5, "Non-binary", 'ES Data Entry'!J49= 6, "Other", 'ES Data Entry'!J49= 7, "Unknown")</f>
        <v>#N/A</v>
      </c>
      <c r="L51" s="228">
        <f>'ES Data Entry'!K49</f>
        <v>0</v>
      </c>
      <c r="M51" s="228" t="str" cm="1">
        <f t="array" ref="M51">IF(MAX(IF(F:F=F51, L:L))=L51, "Yes", "No")</f>
        <v>Yes</v>
      </c>
      <c r="N51" s="229" t="e">
        <f>AVERAGE('ES Data Entry'!N49,'ES Data Entry'!M49)</f>
        <v>#DIV/0!</v>
      </c>
      <c r="O51" s="229" t="e">
        <f t="shared" si="0"/>
        <v>#DIV/0!</v>
      </c>
      <c r="P51" s="229" t="e">
        <f>AVERAGE('ES Data Entry'!O49:R49)</f>
        <v>#DIV/0!</v>
      </c>
      <c r="Q51" s="229" t="e">
        <f t="shared" si="1"/>
        <v>#DIV/0!</v>
      </c>
      <c r="R51" s="229" t="e">
        <f>AVERAGE('ES Data Entry'!S49:V49)</f>
        <v>#DIV/0!</v>
      </c>
      <c r="S51" s="229" t="e">
        <f t="shared" si="2"/>
        <v>#DIV/0!</v>
      </c>
      <c r="T51" s="229" t="e">
        <f>AVERAGE('ES Data Entry'!W49:Y49)</f>
        <v>#DIV/0!</v>
      </c>
      <c r="U51" s="230" t="e">
        <f t="shared" si="3"/>
        <v>#DIV/0!</v>
      </c>
      <c r="V51" s="231" t="e">
        <f t="shared" si="4"/>
        <v>#DIV/0!</v>
      </c>
      <c r="W51" s="232" t="e">
        <f t="shared" si="5"/>
        <v>#DIV/0!</v>
      </c>
      <c r="AD51" s="26"/>
      <c r="AE51" s="269" t="s">
        <v>102</v>
      </c>
      <c r="AF51" s="185" t="e">
        <f>COUNTIFS(O:O,"Lower Emotional Engagement",H:H,"2", M:M, "Yes", F:F, "&gt;0")/COUNTIFS(H:H, "2", M:M, "Yes", F:F, "&gt;0")</f>
        <v>#DIV/0!</v>
      </c>
      <c r="AG51" s="169" t="e">
        <f>COUNTIFS(Q:Q,"Lower Social Engagement",H:H,"2", M:M, "Yes", F:F, "&gt;0")/COUNTIFS(H:H, "2", M:M, "Yes", F:F, "&gt;0")</f>
        <v>#DIV/0!</v>
      </c>
      <c r="AH51" s="170" t="e">
        <f>COUNTIFS(S:S,"Lower Behavioral Engagement",H:H,"2", M:M, "Yes", F:F, "&gt;0")/COUNTIFS(H:H, "2", M:M, "Yes", F:F, "&gt;0")</f>
        <v>#DIV/0!</v>
      </c>
      <c r="AI51" s="169" t="e">
        <f>COUNTIFS(U:U,"Lower Cognitive Engagement",H:H,"2", M:M, "Yes", F:F, "&gt;0")/COUNTIFS(H:H, "2", M:M, "Yes", F:F, "&gt;0")</f>
        <v>#DIV/0!</v>
      </c>
      <c r="AJ51" s="408"/>
      <c r="AK51" s="185" t="e">
        <f>COUNTIFS(O:O,"Moderate Emotional Engagement",H:H,"2", M:M, "Yes", F:F, "&gt;0")/COUNTIFS(H:H, "2", M:M, "Yes", F:F, "&gt;0")</f>
        <v>#DIV/0!</v>
      </c>
      <c r="AL51" s="150" t="e">
        <f>COUNTIFS(Q:Q,"Moderate Social Engagement",H:H,"2", M:M, "Yes", F:F, "&gt;0")/COUNTIFS(H:H, "2", M:M, "Yes", F:F, "&gt;0")</f>
        <v>#DIV/0!</v>
      </c>
      <c r="AM51" s="152" t="e">
        <f>COUNTIFS(S:S,"Moderate Behavioral Engagement",H:H,"2", M:M, "Yes", F:F, "&gt;0")/COUNTIFS(H:H, "2", M:M, "Yes", F:F, "&gt;0")</f>
        <v>#DIV/0!</v>
      </c>
      <c r="AN51" s="150" t="e">
        <f>COUNTIFS(U:U,"Moderate Cognitive Engagement",H:H,"2", M:M, "Yes", F:F, "&gt;0")/COUNTIFS(H:H, "2", M:M, "Yes", F:F, "&gt;0")</f>
        <v>#DIV/0!</v>
      </c>
      <c r="AO51" s="408"/>
      <c r="AP51" s="185" t="e">
        <f>COUNTIFS(O:O,"Higher Emotional Engagement",H:H,"2", M:M, "Yes", F:F, "&gt;0")/COUNTIFS(H:H, "2", M:M, "Yes", F:F, "&gt;0")</f>
        <v>#DIV/0!</v>
      </c>
      <c r="AQ51" s="150" t="e">
        <f>COUNTIFS(Q:Q,"Higher Social Engagement",H:H,"2", M:M, "Yes", F:F, "&gt;0")/COUNTIFS(H:H, "2", M:M, "Yes", F:F, "&gt;0")</f>
        <v>#DIV/0!</v>
      </c>
      <c r="AR51" s="152" t="e">
        <f>COUNTIFS(S:S,"Higher Behavioral Engagement",H:H,"2", M:M, "Yes", F:F, "&gt;0")/COUNTIFS(H:H, "2", M:M, "Yes", F:F, "&gt;0")</f>
        <v>#DIV/0!</v>
      </c>
      <c r="AS51" s="150" t="e">
        <f>COUNTIFS(U:U,"Higher Cognitive Engagement",H:H,"2", M:M, "Yes", F:F, "&gt;0")/COUNTIFS(H:H, "2", M:M, "Yes", F:F, "&gt;0")</f>
        <v>#DIV/0!</v>
      </c>
      <c r="AT51" s="271" t="s">
        <v>102</v>
      </c>
      <c r="AU51" s="193" t="e">
        <f t="shared" ref="AU51:AU52" si="58">AF51</f>
        <v>#DIV/0!</v>
      </c>
      <c r="AV51" s="177" t="e">
        <f t="shared" ref="AV51:AV52" si="59">AK51</f>
        <v>#DIV/0!</v>
      </c>
      <c r="AW51" s="176" t="e">
        <f t="shared" ref="AW51:AW52" si="60">AP51</f>
        <v>#DIV/0!</v>
      </c>
      <c r="AX51" s="177" t="e">
        <f t="shared" ref="AX51:AX52" si="61">AG51</f>
        <v>#DIV/0!</v>
      </c>
      <c r="AY51" s="176" t="e">
        <f t="shared" ref="AY51:AY52" si="62">AL51</f>
        <v>#DIV/0!</v>
      </c>
      <c r="AZ51" s="177" t="e">
        <f t="shared" ref="AZ51:AZ52" si="63">AQ51</f>
        <v>#DIV/0!</v>
      </c>
      <c r="BA51" s="176" t="e">
        <f t="shared" ref="BA51:BA52" si="64">AH51</f>
        <v>#DIV/0!</v>
      </c>
      <c r="BB51" s="177" t="e">
        <f t="shared" ref="BB51:BB52" si="65">AM51</f>
        <v>#DIV/0!</v>
      </c>
      <c r="BC51" s="176" t="e">
        <f t="shared" ref="BC51:BC52" si="66">AR51</f>
        <v>#DIV/0!</v>
      </c>
      <c r="BD51" s="177" t="e">
        <f t="shared" ref="BD51:BD52" si="67">AI51</f>
        <v>#DIV/0!</v>
      </c>
      <c r="BE51" s="176" t="e">
        <f t="shared" ref="BE51:BE52" si="68">AN51</f>
        <v>#DIV/0!</v>
      </c>
      <c r="BF51" s="177" t="e">
        <f t="shared" ref="BF51:BF52" si="69">AS51</f>
        <v>#DIV/0!</v>
      </c>
      <c r="BG51" s="31">
        <v>2</v>
      </c>
      <c r="BH51" s="256" t="s">
        <v>102</v>
      </c>
      <c r="BI51" s="33" t="e">
        <f>AVERAGEIFS(V:V,V:V,"&lt;=5", H:H, "2",M:M, "Yes")</f>
        <v>#DIV/0!</v>
      </c>
      <c r="BJ51" s="31"/>
    </row>
    <row r="52" spans="1:62" ht="62.1" customHeight="1">
      <c r="A52" s="226">
        <f>'ES Data Entry'!A50</f>
        <v>0</v>
      </c>
      <c r="B52" s="226">
        <f>'ES Data Entry'!B50</f>
        <v>0</v>
      </c>
      <c r="C52" s="6">
        <f>'ES Data Entry'!C50</f>
        <v>0</v>
      </c>
      <c r="D52" s="226">
        <f>'ES Data Entry'!D50</f>
        <v>0</v>
      </c>
      <c r="E52" s="226">
        <f>'ES Data Entry'!E50</f>
        <v>0</v>
      </c>
      <c r="F52" s="226">
        <f>'ES Data Entry'!F50</f>
        <v>0</v>
      </c>
      <c r="G52" s="226" t="str" cm="1">
        <f t="array" ref="G52">_xlfn.IFS('ES Data Entry'!G50=0, "Kindergarten", 'ES Data Entry'!G50=1, "1st Grade", 'ES Data Entry'!G50=2, "2nd Grade", 'ES Data Entry'!G50=3, "3rd Grade", 'ES Data Entry'!G50=4, "4th Grade", 'ES Data Entry'!G50=5, "5th Grade")</f>
        <v>Kindergarten</v>
      </c>
      <c r="H52" s="253">
        <f>'ES Data Entry'!L50</f>
        <v>0</v>
      </c>
      <c r="I52" s="227" t="e" cm="1">
        <f t="array" ref="I52">_xlfn.IFS('ES Data Entry'!H50= 1, "American Indian/Alaskan Native", 'ES Data Entry'!H50= 2, "Asian", 'ES Data Entry'!H50= 3, "Native Hawaiian/Pacific Islander", 'ES Data Entry'!H50= 4, "Black/African American",'ES Data Entry'!H50= 5,  "White", 'ES Data Entry'!H50= 6, "Other", 'ES Data Entry'!H50= 7, "Two races or more", 'ES Data Entry'!H50= 8, "Unknown")</f>
        <v>#N/A</v>
      </c>
      <c r="J52" s="226">
        <f>'ES Data Entry'!I50</f>
        <v>0</v>
      </c>
      <c r="K52" s="226" t="e" cm="1">
        <f t="array" ref="K52">_xlfn.IFS('ES Data Entry'!J50= 1, "Male", 'ES Data Entry'!J50= 2, "Female", 'ES Data Entry'!J50= 3, "Transgender Male", 'ES Data Entry'!J50= 4, "Transgender Female",'ES Data Entry'!J50= 5, "Non-binary", 'ES Data Entry'!J50= 6, "Other", 'ES Data Entry'!J50= 7, "Unknown")</f>
        <v>#N/A</v>
      </c>
      <c r="L52" s="228">
        <f>'ES Data Entry'!K50</f>
        <v>0</v>
      </c>
      <c r="M52" s="228" t="str" cm="1">
        <f t="array" ref="M52">IF(MAX(IF(F:F=F52, L:L))=L52, "Yes", "No")</f>
        <v>Yes</v>
      </c>
      <c r="N52" s="229" t="e">
        <f>AVERAGE('ES Data Entry'!N50,'ES Data Entry'!M50)</f>
        <v>#DIV/0!</v>
      </c>
      <c r="O52" s="229" t="e">
        <f t="shared" si="0"/>
        <v>#DIV/0!</v>
      </c>
      <c r="P52" s="229" t="e">
        <f>AVERAGE('ES Data Entry'!O50:R50)</f>
        <v>#DIV/0!</v>
      </c>
      <c r="Q52" s="229" t="e">
        <f t="shared" si="1"/>
        <v>#DIV/0!</v>
      </c>
      <c r="R52" s="229" t="e">
        <f>AVERAGE('ES Data Entry'!S50:V50)</f>
        <v>#DIV/0!</v>
      </c>
      <c r="S52" s="229" t="e">
        <f t="shared" si="2"/>
        <v>#DIV/0!</v>
      </c>
      <c r="T52" s="229" t="e">
        <f>AVERAGE('ES Data Entry'!W50:Y50)</f>
        <v>#DIV/0!</v>
      </c>
      <c r="U52" s="230" t="e">
        <f t="shared" si="3"/>
        <v>#DIV/0!</v>
      </c>
      <c r="V52" s="231" t="e">
        <f t="shared" si="4"/>
        <v>#DIV/0!</v>
      </c>
      <c r="W52" s="232" t="e">
        <f t="shared" si="5"/>
        <v>#DIV/0!</v>
      </c>
      <c r="AD52" s="26"/>
      <c r="AE52" s="269" t="s">
        <v>104</v>
      </c>
      <c r="AF52" s="185" t="e">
        <f>COUNTIFS(O:O,"Lower Emotional Engagement",H:H,"3", M:M, "Yes", F:F, "&gt;0")/COUNTIFS(H:H, "3", M:M, "Yes", F:F, "&gt;0")</f>
        <v>#DIV/0!</v>
      </c>
      <c r="AG52" s="169" t="e">
        <f>COUNTIFS(Q:Q,"Lower Social Engagement",H:H,"3", M:M, "Yes", F:F, "&gt;0")/COUNTIFS(H:H, "3", M:M, "Yes", F:F, "&gt;0")</f>
        <v>#DIV/0!</v>
      </c>
      <c r="AH52" s="170" t="e">
        <f>COUNTIFS(S:S,"Lower Behavioral Engagement",H:H,"3", M:M, "Yes", F:F, "&gt;0")/COUNTIFS(H:H, "3", M:M, "Yes", F:F, "&gt;0")</f>
        <v>#DIV/0!</v>
      </c>
      <c r="AI52" s="169" t="e">
        <f>COUNTIFS(U:U,"Lower Cognitive Engagement",H:H,"3", M:M, "Yes", F:F, "&gt;0")/COUNTIFS(H:H, "3", M:M, "Yes", F:F, "&gt;0")</f>
        <v>#DIV/0!</v>
      </c>
      <c r="AJ52" s="408"/>
      <c r="AK52" s="185" t="e">
        <f>COUNTIFS(O:O,"Moderate Emotional Engagement",H:H,"3", M:M, "Yes", F:F, "&gt;0")/COUNTIFS(H:H, "3", M:M, "Yes", F:F, "&gt;0")</f>
        <v>#DIV/0!</v>
      </c>
      <c r="AL52" s="150" t="e">
        <f>COUNTIFS(Q:Q,"Moderate Social Engagement",H:H,"3", M:M, "Yes", F:F, "&gt;0")/COUNTIFS(H:H, "3", M:M, "Yes", F:F, "&gt;0")</f>
        <v>#DIV/0!</v>
      </c>
      <c r="AM52" s="152" t="e">
        <f>COUNTIFS(S:S,"Moderate Behavioral Engagement",H:H,"3", M:M, "Yes", F:F, "&gt;0")/COUNTIFS(H:H, "3", M:M, "Yes", F:F, "&gt;0")</f>
        <v>#DIV/0!</v>
      </c>
      <c r="AN52" s="150" t="e">
        <f>COUNTIFS(U:U,"Moderate Cognitive Engagement",H:H,"3", M:M, "Yes", F:F, "&gt;0")/COUNTIFS(H:H, "3", M:M, "Yes", F:F, "&gt;0")</f>
        <v>#DIV/0!</v>
      </c>
      <c r="AO52" s="408"/>
      <c r="AP52" s="185" t="e">
        <f>COUNTIFS(O:O,"Higher Emotional Engagement",H:H,"3", M:M, "Yes", F:F, "&gt;0")/COUNTIFS(H:H, "3", M:M, "Yes", F:F, "&gt;0")</f>
        <v>#DIV/0!</v>
      </c>
      <c r="AQ52" s="150" t="e">
        <f>COUNTIFS(Q:Q,"Higher Social Engagement",H:H,"3", M:M, "Yes", F:F, "&gt;0")/COUNTIFS(H:H, "3", M:M, "Yes", F:F, "&gt;0")</f>
        <v>#DIV/0!</v>
      </c>
      <c r="AR52" s="152" t="e">
        <f>COUNTIFS(S:S,"Higher Behavioral Engagement",H:H,"3", M:M, "Yes", F:F, "&gt;0")/COUNTIFS(H:H, "3", M:M, "Yes", F:F, "&gt;0")</f>
        <v>#DIV/0!</v>
      </c>
      <c r="AS52" s="150" t="e">
        <f>COUNTIFS(U:U,"Higher Cognitive Engagement",H:H,"3", M:M, "Yes", F:F, "&gt;0")/COUNTIFS(H:H, "3", M:M, "Yes", F:F, "&gt;0")</f>
        <v>#DIV/0!</v>
      </c>
      <c r="AT52" s="271" t="s">
        <v>104</v>
      </c>
      <c r="AU52" s="193" t="e">
        <f t="shared" si="58"/>
        <v>#DIV/0!</v>
      </c>
      <c r="AV52" s="177" t="e">
        <f t="shared" si="59"/>
        <v>#DIV/0!</v>
      </c>
      <c r="AW52" s="176" t="e">
        <f t="shared" si="60"/>
        <v>#DIV/0!</v>
      </c>
      <c r="AX52" s="177" t="e">
        <f t="shared" si="61"/>
        <v>#DIV/0!</v>
      </c>
      <c r="AY52" s="176" t="e">
        <f t="shared" si="62"/>
        <v>#DIV/0!</v>
      </c>
      <c r="AZ52" s="177" t="e">
        <f t="shared" si="63"/>
        <v>#DIV/0!</v>
      </c>
      <c r="BA52" s="176" t="e">
        <f t="shared" si="64"/>
        <v>#DIV/0!</v>
      </c>
      <c r="BB52" s="177" t="e">
        <f t="shared" si="65"/>
        <v>#DIV/0!</v>
      </c>
      <c r="BC52" s="176" t="e">
        <f t="shared" si="66"/>
        <v>#DIV/0!</v>
      </c>
      <c r="BD52" s="177" t="e">
        <f t="shared" si="67"/>
        <v>#DIV/0!</v>
      </c>
      <c r="BE52" s="176" t="e">
        <f t="shared" si="68"/>
        <v>#DIV/0!</v>
      </c>
      <c r="BF52" s="177" t="e">
        <f t="shared" si="69"/>
        <v>#DIV/0!</v>
      </c>
      <c r="BG52" s="31">
        <v>3</v>
      </c>
      <c r="BH52" s="256" t="s">
        <v>104</v>
      </c>
      <c r="BI52" s="33" t="e">
        <f>AVERAGEIFS(V:V,V:V,"&lt;=5", H:H, "3",M:M, "Yes")</f>
        <v>#DIV/0!</v>
      </c>
      <c r="BJ52" s="31"/>
    </row>
    <row r="53" spans="1:62" ht="62.1" customHeight="1">
      <c r="A53" s="226">
        <f>'ES Data Entry'!A51</f>
        <v>0</v>
      </c>
      <c r="B53" s="226">
        <f>'ES Data Entry'!B51</f>
        <v>0</v>
      </c>
      <c r="C53" s="6">
        <f>'ES Data Entry'!C51</f>
        <v>0</v>
      </c>
      <c r="D53" s="226">
        <f>'ES Data Entry'!D51</f>
        <v>0</v>
      </c>
      <c r="E53" s="226">
        <f>'ES Data Entry'!E51</f>
        <v>0</v>
      </c>
      <c r="F53" s="226">
        <f>'ES Data Entry'!F51</f>
        <v>0</v>
      </c>
      <c r="G53" s="226" t="str" cm="1">
        <f t="array" ref="G53">_xlfn.IFS('ES Data Entry'!G51=0, "Kindergarten", 'ES Data Entry'!G51=1, "1st Grade", 'ES Data Entry'!G51=2, "2nd Grade", 'ES Data Entry'!G51=3, "3rd Grade", 'ES Data Entry'!G51=4, "4th Grade", 'ES Data Entry'!G51=5, "5th Grade")</f>
        <v>Kindergarten</v>
      </c>
      <c r="H53" s="253">
        <f>'ES Data Entry'!L51</f>
        <v>0</v>
      </c>
      <c r="I53" s="227" t="e" cm="1">
        <f t="array" ref="I53">_xlfn.IFS('ES Data Entry'!H51= 1, "American Indian/Alaskan Native", 'ES Data Entry'!H51= 2, "Asian", 'ES Data Entry'!H51= 3, "Native Hawaiian/Pacific Islander", 'ES Data Entry'!H51= 4, "Black/African American",'ES Data Entry'!H51= 5,  "White", 'ES Data Entry'!H51= 6, "Other", 'ES Data Entry'!H51= 7, "Two races or more", 'ES Data Entry'!H51= 8, "Unknown")</f>
        <v>#N/A</v>
      </c>
      <c r="J53" s="226">
        <f>'ES Data Entry'!I51</f>
        <v>0</v>
      </c>
      <c r="K53" s="226" t="e" cm="1">
        <f t="array" ref="K53">_xlfn.IFS('ES Data Entry'!J51= 1, "Male", 'ES Data Entry'!J51= 2, "Female", 'ES Data Entry'!J51= 3, "Transgender Male", 'ES Data Entry'!J51= 4, "Transgender Female",'ES Data Entry'!J51= 5, "Non-binary", 'ES Data Entry'!J51= 6, "Other", 'ES Data Entry'!J51= 7, "Unknown")</f>
        <v>#N/A</v>
      </c>
      <c r="L53" s="228">
        <f>'ES Data Entry'!K51</f>
        <v>0</v>
      </c>
      <c r="M53" s="228" t="str" cm="1">
        <f t="array" ref="M53">IF(MAX(IF(F:F=F53, L:L))=L53, "Yes", "No")</f>
        <v>Yes</v>
      </c>
      <c r="N53" s="229" t="e">
        <f>AVERAGE('ES Data Entry'!N51,'ES Data Entry'!M51)</f>
        <v>#DIV/0!</v>
      </c>
      <c r="O53" s="229" t="e">
        <f t="shared" si="0"/>
        <v>#DIV/0!</v>
      </c>
      <c r="P53" s="229" t="e">
        <f>AVERAGE('ES Data Entry'!O51:R51)</f>
        <v>#DIV/0!</v>
      </c>
      <c r="Q53" s="229" t="e">
        <f t="shared" si="1"/>
        <v>#DIV/0!</v>
      </c>
      <c r="R53" s="229" t="e">
        <f>AVERAGE('ES Data Entry'!S51:V51)</f>
        <v>#DIV/0!</v>
      </c>
      <c r="S53" s="229" t="e">
        <f t="shared" si="2"/>
        <v>#DIV/0!</v>
      </c>
      <c r="T53" s="229" t="e">
        <f>AVERAGE('ES Data Entry'!W51:Y51)</f>
        <v>#DIV/0!</v>
      </c>
      <c r="U53" s="230" t="e">
        <f t="shared" si="3"/>
        <v>#DIV/0!</v>
      </c>
      <c r="V53" s="231" t="e">
        <f t="shared" si="4"/>
        <v>#DIV/0!</v>
      </c>
      <c r="W53" s="232" t="e">
        <f t="shared" si="5"/>
        <v>#DIV/0!</v>
      </c>
      <c r="AD53" s="26"/>
      <c r="AE53" s="269"/>
      <c r="AF53" s="187"/>
      <c r="AG53" s="172"/>
      <c r="AH53" s="173"/>
      <c r="AI53" s="172"/>
      <c r="AJ53" s="409"/>
      <c r="AK53" s="187"/>
      <c r="AL53" s="151"/>
      <c r="AM53" s="154"/>
      <c r="AN53" s="151"/>
      <c r="AO53" s="409"/>
      <c r="AP53" s="187"/>
      <c r="AQ53" s="151"/>
      <c r="AR53" s="154"/>
      <c r="AS53" s="151"/>
      <c r="AT53" s="271"/>
      <c r="AU53" s="187"/>
      <c r="AV53" s="151"/>
      <c r="AW53" s="154"/>
      <c r="AX53" s="151"/>
      <c r="AY53" s="154"/>
      <c r="AZ53" s="151"/>
      <c r="BA53" s="154"/>
      <c r="BB53" s="151"/>
      <c r="BC53" s="154"/>
      <c r="BD53" s="151"/>
      <c r="BE53" s="154"/>
      <c r="BF53" s="151"/>
      <c r="BG53" s="31"/>
      <c r="BH53" s="256"/>
      <c r="BI53" s="33"/>
      <c r="BJ53" s="31"/>
    </row>
    <row r="54" spans="1:62" ht="62.1" customHeight="1">
      <c r="A54" s="226">
        <f>'ES Data Entry'!A52</f>
        <v>0</v>
      </c>
      <c r="B54" s="226">
        <f>'ES Data Entry'!B52</f>
        <v>0</v>
      </c>
      <c r="C54" s="6">
        <f>'ES Data Entry'!C52</f>
        <v>0</v>
      </c>
      <c r="D54" s="226">
        <f>'ES Data Entry'!D52</f>
        <v>0</v>
      </c>
      <c r="E54" s="226">
        <f>'ES Data Entry'!E52</f>
        <v>0</v>
      </c>
      <c r="F54" s="226">
        <f>'ES Data Entry'!F52</f>
        <v>0</v>
      </c>
      <c r="G54" s="226" t="str" cm="1">
        <f t="array" ref="G54">_xlfn.IFS('ES Data Entry'!G52=0, "Kindergarten", 'ES Data Entry'!G52=1, "1st Grade", 'ES Data Entry'!G52=2, "2nd Grade", 'ES Data Entry'!G52=3, "3rd Grade", 'ES Data Entry'!G52=4, "4th Grade", 'ES Data Entry'!G52=5, "5th Grade")</f>
        <v>Kindergarten</v>
      </c>
      <c r="H54" s="253">
        <f>'ES Data Entry'!L52</f>
        <v>0</v>
      </c>
      <c r="I54" s="227" t="e" cm="1">
        <f t="array" ref="I54">_xlfn.IFS('ES Data Entry'!H52= 1, "American Indian/Alaskan Native", 'ES Data Entry'!H52= 2, "Asian", 'ES Data Entry'!H52= 3, "Native Hawaiian/Pacific Islander", 'ES Data Entry'!H52= 4, "Black/African American",'ES Data Entry'!H52= 5,  "White", 'ES Data Entry'!H52= 6, "Other", 'ES Data Entry'!H52= 7, "Two races or more", 'ES Data Entry'!H52= 8, "Unknown")</f>
        <v>#N/A</v>
      </c>
      <c r="J54" s="226">
        <f>'ES Data Entry'!I52</f>
        <v>0</v>
      </c>
      <c r="K54" s="226" t="e" cm="1">
        <f t="array" ref="K54">_xlfn.IFS('ES Data Entry'!J52= 1, "Male", 'ES Data Entry'!J52= 2, "Female", 'ES Data Entry'!J52= 3, "Transgender Male", 'ES Data Entry'!J52= 4, "Transgender Female",'ES Data Entry'!J52= 5, "Non-binary", 'ES Data Entry'!J52= 6, "Other", 'ES Data Entry'!J52= 7, "Unknown")</f>
        <v>#N/A</v>
      </c>
      <c r="L54" s="228">
        <f>'ES Data Entry'!K52</f>
        <v>0</v>
      </c>
      <c r="M54" s="228" t="str" cm="1">
        <f t="array" ref="M54">IF(MAX(IF(F:F=F54, L:L))=L54, "Yes", "No")</f>
        <v>Yes</v>
      </c>
      <c r="N54" s="229" t="e">
        <f>AVERAGE('ES Data Entry'!N52,'ES Data Entry'!M52)</f>
        <v>#DIV/0!</v>
      </c>
      <c r="O54" s="229" t="e">
        <f t="shared" si="0"/>
        <v>#DIV/0!</v>
      </c>
      <c r="P54" s="229" t="e">
        <f>AVERAGE('ES Data Entry'!O52:R52)</f>
        <v>#DIV/0!</v>
      </c>
      <c r="Q54" s="229" t="e">
        <f t="shared" si="1"/>
        <v>#DIV/0!</v>
      </c>
      <c r="R54" s="229" t="e">
        <f>AVERAGE('ES Data Entry'!S52:V52)</f>
        <v>#DIV/0!</v>
      </c>
      <c r="S54" s="229" t="e">
        <f t="shared" si="2"/>
        <v>#DIV/0!</v>
      </c>
      <c r="T54" s="229" t="e">
        <f>AVERAGE('ES Data Entry'!W52:Y52)</f>
        <v>#DIV/0!</v>
      </c>
      <c r="U54" s="230" t="e">
        <f t="shared" si="3"/>
        <v>#DIV/0!</v>
      </c>
      <c r="V54" s="231" t="e">
        <f t="shared" si="4"/>
        <v>#DIV/0!</v>
      </c>
      <c r="W54" s="232" t="e">
        <f t="shared" si="5"/>
        <v>#DIV/0!</v>
      </c>
      <c r="AD54" s="26"/>
      <c r="AE54" s="42"/>
      <c r="AF54" s="42"/>
      <c r="AG54" s="42"/>
      <c r="AH54" s="42"/>
      <c r="AI54" s="42"/>
      <c r="AJ54" s="42"/>
      <c r="AK54" s="42"/>
      <c r="AL54" s="42"/>
      <c r="AM54" s="42"/>
      <c r="AN54" s="42"/>
      <c r="AO54" s="26"/>
      <c r="AP54" s="42"/>
      <c r="AQ54" s="42"/>
      <c r="AR54" s="42"/>
      <c r="AS54" s="42"/>
      <c r="AU54" s="45"/>
      <c r="AV54" s="45"/>
      <c r="AW54" s="45"/>
      <c r="AX54" s="45"/>
      <c r="AY54" s="45"/>
      <c r="AZ54" s="45"/>
      <c r="BA54" s="32"/>
      <c r="BB54" s="32"/>
      <c r="BC54" s="32"/>
      <c r="BD54" s="32"/>
      <c r="BE54" s="32"/>
      <c r="BF54" s="32"/>
      <c r="BG54" s="23"/>
      <c r="BH54" s="23"/>
      <c r="BI54" s="32"/>
    </row>
    <row r="55" spans="1:62" ht="62.1" customHeight="1">
      <c r="A55" s="226">
        <f>'ES Data Entry'!A53</f>
        <v>0</v>
      </c>
      <c r="B55" s="226">
        <f>'ES Data Entry'!B53</f>
        <v>0</v>
      </c>
      <c r="C55" s="6">
        <f>'ES Data Entry'!C53</f>
        <v>0</v>
      </c>
      <c r="D55" s="226">
        <f>'ES Data Entry'!D53</f>
        <v>0</v>
      </c>
      <c r="E55" s="226">
        <f>'ES Data Entry'!E53</f>
        <v>0</v>
      </c>
      <c r="F55" s="226">
        <f>'ES Data Entry'!F53</f>
        <v>0</v>
      </c>
      <c r="G55" s="226" t="str" cm="1">
        <f t="array" ref="G55">_xlfn.IFS('ES Data Entry'!G53=0, "Kindergarten", 'ES Data Entry'!G53=1, "1st Grade", 'ES Data Entry'!G53=2, "2nd Grade", 'ES Data Entry'!G53=3, "3rd Grade", 'ES Data Entry'!G53=4, "4th Grade", 'ES Data Entry'!G53=5, "5th Grade")</f>
        <v>Kindergarten</v>
      </c>
      <c r="H55" s="253">
        <f>'ES Data Entry'!L53</f>
        <v>0</v>
      </c>
      <c r="I55" s="227" t="e" cm="1">
        <f t="array" ref="I55">_xlfn.IFS('ES Data Entry'!H53= 1, "American Indian/Alaskan Native", 'ES Data Entry'!H53= 2, "Asian", 'ES Data Entry'!H53= 3, "Native Hawaiian/Pacific Islander", 'ES Data Entry'!H53= 4, "Black/African American",'ES Data Entry'!H53= 5,  "White", 'ES Data Entry'!H53= 6, "Other", 'ES Data Entry'!H53= 7, "Two races or more", 'ES Data Entry'!H53= 8, "Unknown")</f>
        <v>#N/A</v>
      </c>
      <c r="J55" s="226">
        <f>'ES Data Entry'!I53</f>
        <v>0</v>
      </c>
      <c r="K55" s="226" t="e" cm="1">
        <f t="array" ref="K55">_xlfn.IFS('ES Data Entry'!J53= 1, "Male", 'ES Data Entry'!J53= 2, "Female", 'ES Data Entry'!J53= 3, "Transgender Male", 'ES Data Entry'!J53= 4, "Transgender Female",'ES Data Entry'!J53= 5, "Non-binary", 'ES Data Entry'!J53= 6, "Other", 'ES Data Entry'!J53= 7, "Unknown")</f>
        <v>#N/A</v>
      </c>
      <c r="L55" s="228">
        <f>'ES Data Entry'!K53</f>
        <v>0</v>
      </c>
      <c r="M55" s="228" t="str" cm="1">
        <f t="array" ref="M55">IF(MAX(IF(F:F=F55, L:L))=L55, "Yes", "No")</f>
        <v>Yes</v>
      </c>
      <c r="N55" s="229" t="e">
        <f>AVERAGE('ES Data Entry'!N53,'ES Data Entry'!M53)</f>
        <v>#DIV/0!</v>
      </c>
      <c r="O55" s="229" t="e">
        <f t="shared" si="0"/>
        <v>#DIV/0!</v>
      </c>
      <c r="P55" s="229" t="e">
        <f>AVERAGE('ES Data Entry'!O53:R53)</f>
        <v>#DIV/0!</v>
      </c>
      <c r="Q55" s="229" t="e">
        <f t="shared" si="1"/>
        <v>#DIV/0!</v>
      </c>
      <c r="R55" s="229" t="e">
        <f>AVERAGE('ES Data Entry'!S53:V53)</f>
        <v>#DIV/0!</v>
      </c>
      <c r="S55" s="229" t="e">
        <f t="shared" si="2"/>
        <v>#DIV/0!</v>
      </c>
      <c r="T55" s="229" t="e">
        <f>AVERAGE('ES Data Entry'!W53:Y53)</f>
        <v>#DIV/0!</v>
      </c>
      <c r="U55" s="230" t="e">
        <f t="shared" si="3"/>
        <v>#DIV/0!</v>
      </c>
      <c r="V55" s="231" t="e">
        <f t="shared" si="4"/>
        <v>#DIV/0!</v>
      </c>
      <c r="W55" s="232" t="e">
        <f t="shared" si="5"/>
        <v>#DIV/0!</v>
      </c>
      <c r="Z55" s="374" t="s">
        <v>74</v>
      </c>
      <c r="AA55" s="375"/>
      <c r="AB55" s="375"/>
      <c r="AC55" s="376"/>
      <c r="AD55" s="26"/>
      <c r="AE55" s="26"/>
      <c r="AF55" s="26"/>
      <c r="AH55" s="26"/>
      <c r="AI55" s="26"/>
      <c r="AJ55" s="26"/>
      <c r="AK55" s="26"/>
      <c r="AL55" s="26"/>
      <c r="AM55" s="26"/>
      <c r="AN55" s="26"/>
      <c r="AO55" s="26"/>
      <c r="AP55" s="26"/>
      <c r="AQ55" s="26"/>
      <c r="AR55" s="26"/>
      <c r="AS55" s="26"/>
      <c r="AT55" s="31"/>
      <c r="AU55" s="31"/>
      <c r="AV55" s="31"/>
      <c r="AW55" s="31"/>
      <c r="AX55" s="31"/>
      <c r="AY55" s="31"/>
      <c r="AZ55" s="31"/>
    </row>
    <row r="56" spans="1:62" ht="62.1" customHeight="1">
      <c r="A56" s="226">
        <f>'ES Data Entry'!A54</f>
        <v>0</v>
      </c>
      <c r="B56" s="226">
        <f>'ES Data Entry'!B54</f>
        <v>0</v>
      </c>
      <c r="C56" s="6">
        <f>'ES Data Entry'!C54</f>
        <v>0</v>
      </c>
      <c r="D56" s="226">
        <f>'ES Data Entry'!D54</f>
        <v>0</v>
      </c>
      <c r="E56" s="226">
        <f>'ES Data Entry'!E54</f>
        <v>0</v>
      </c>
      <c r="F56" s="226">
        <f>'ES Data Entry'!F54</f>
        <v>0</v>
      </c>
      <c r="G56" s="226" t="str" cm="1">
        <f t="array" ref="G56">_xlfn.IFS('ES Data Entry'!G54=0, "Kindergarten", 'ES Data Entry'!G54=1, "1st Grade", 'ES Data Entry'!G54=2, "2nd Grade", 'ES Data Entry'!G54=3, "3rd Grade", 'ES Data Entry'!G54=4, "4th Grade", 'ES Data Entry'!G54=5, "5th Grade")</f>
        <v>Kindergarten</v>
      </c>
      <c r="H56" s="253">
        <f>'ES Data Entry'!L54</f>
        <v>0</v>
      </c>
      <c r="I56" s="227" t="e" cm="1">
        <f t="array" ref="I56">_xlfn.IFS('ES Data Entry'!H54= 1, "American Indian/Alaskan Native", 'ES Data Entry'!H54= 2, "Asian", 'ES Data Entry'!H54= 3, "Native Hawaiian/Pacific Islander", 'ES Data Entry'!H54= 4, "Black/African American",'ES Data Entry'!H54= 5,  "White", 'ES Data Entry'!H54= 6, "Other", 'ES Data Entry'!H54= 7, "Two races or more", 'ES Data Entry'!H54= 8, "Unknown")</f>
        <v>#N/A</v>
      </c>
      <c r="J56" s="226">
        <f>'ES Data Entry'!I54</f>
        <v>0</v>
      </c>
      <c r="K56" s="226" t="e" cm="1">
        <f t="array" ref="K56">_xlfn.IFS('ES Data Entry'!J54= 1, "Male", 'ES Data Entry'!J54= 2, "Female", 'ES Data Entry'!J54= 3, "Transgender Male", 'ES Data Entry'!J54= 4, "Transgender Female",'ES Data Entry'!J54= 5, "Non-binary", 'ES Data Entry'!J54= 6, "Other", 'ES Data Entry'!J54= 7, "Unknown")</f>
        <v>#N/A</v>
      </c>
      <c r="L56" s="228">
        <f>'ES Data Entry'!K54</f>
        <v>0</v>
      </c>
      <c r="M56" s="228" t="str" cm="1">
        <f t="array" ref="M56">IF(MAX(IF(F:F=F56, L:L))=L56, "Yes", "No")</f>
        <v>Yes</v>
      </c>
      <c r="N56" s="229" t="e">
        <f>AVERAGE('ES Data Entry'!N54,'ES Data Entry'!M54)</f>
        <v>#DIV/0!</v>
      </c>
      <c r="O56" s="229" t="e">
        <f t="shared" si="0"/>
        <v>#DIV/0!</v>
      </c>
      <c r="P56" s="229" t="e">
        <f>AVERAGE('ES Data Entry'!O54:R54)</f>
        <v>#DIV/0!</v>
      </c>
      <c r="Q56" s="229" t="e">
        <f t="shared" si="1"/>
        <v>#DIV/0!</v>
      </c>
      <c r="R56" s="229" t="e">
        <f>AVERAGE('ES Data Entry'!S54:V54)</f>
        <v>#DIV/0!</v>
      </c>
      <c r="S56" s="229" t="e">
        <f t="shared" si="2"/>
        <v>#DIV/0!</v>
      </c>
      <c r="T56" s="229" t="e">
        <f>AVERAGE('ES Data Entry'!W54:Y54)</f>
        <v>#DIV/0!</v>
      </c>
      <c r="U56" s="230" t="e">
        <f t="shared" si="3"/>
        <v>#DIV/0!</v>
      </c>
      <c r="V56" s="231" t="e">
        <f t="shared" si="4"/>
        <v>#DIV/0!</v>
      </c>
      <c r="W56" s="232" t="e">
        <f t="shared" si="5"/>
        <v>#DIV/0!</v>
      </c>
      <c r="Z56" s="279" t="s">
        <v>110</v>
      </c>
      <c r="AA56" s="280" t="s">
        <v>42</v>
      </c>
      <c r="AB56" s="280" t="s">
        <v>43</v>
      </c>
      <c r="AC56" s="280" t="s">
        <v>66</v>
      </c>
      <c r="AD56" s="26"/>
      <c r="AE56" s="377" t="s">
        <v>110</v>
      </c>
      <c r="AF56" s="362" t="s">
        <v>106</v>
      </c>
      <c r="AG56" s="362"/>
      <c r="AH56" s="362"/>
      <c r="AI56" s="378"/>
      <c r="AJ56" s="363"/>
      <c r="AK56" s="367" t="s">
        <v>105</v>
      </c>
      <c r="AL56" s="362"/>
      <c r="AM56" s="362"/>
      <c r="AN56" s="362"/>
      <c r="AO56" s="363"/>
      <c r="AP56" s="362" t="s">
        <v>107</v>
      </c>
      <c r="AQ56" s="362"/>
      <c r="AR56" s="362"/>
      <c r="AS56" s="362"/>
      <c r="AU56" s="362" t="s">
        <v>56</v>
      </c>
      <c r="AV56" s="362"/>
      <c r="AW56" s="362"/>
      <c r="AX56" s="362" t="s">
        <v>57</v>
      </c>
      <c r="AY56" s="362"/>
      <c r="AZ56" s="362"/>
      <c r="BA56" s="362" t="s">
        <v>58</v>
      </c>
      <c r="BB56" s="362"/>
      <c r="BC56" s="362"/>
      <c r="BD56" s="362" t="s">
        <v>59</v>
      </c>
      <c r="BE56" s="362"/>
      <c r="BF56" s="362"/>
      <c r="BG56" s="32"/>
      <c r="BH56" s="265"/>
      <c r="BI56" s="287" t="s">
        <v>60</v>
      </c>
    </row>
    <row r="57" spans="1:62" ht="62.1" customHeight="1">
      <c r="A57" s="226">
        <f>'ES Data Entry'!A55</f>
        <v>0</v>
      </c>
      <c r="B57" s="226">
        <f>'ES Data Entry'!B55</f>
        <v>0</v>
      </c>
      <c r="C57" s="6">
        <f>'ES Data Entry'!C55</f>
        <v>0</v>
      </c>
      <c r="D57" s="226">
        <f>'ES Data Entry'!D55</f>
        <v>0</v>
      </c>
      <c r="E57" s="226">
        <f>'ES Data Entry'!E55</f>
        <v>0</v>
      </c>
      <c r="F57" s="226">
        <f>'ES Data Entry'!F55</f>
        <v>0</v>
      </c>
      <c r="G57" s="226" t="str" cm="1">
        <f t="array" ref="G57">_xlfn.IFS('ES Data Entry'!G55=0, "Kindergarten", 'ES Data Entry'!G55=1, "1st Grade", 'ES Data Entry'!G55=2, "2nd Grade", 'ES Data Entry'!G55=3, "3rd Grade", 'ES Data Entry'!G55=4, "4th Grade", 'ES Data Entry'!G55=5, "5th Grade")</f>
        <v>Kindergarten</v>
      </c>
      <c r="H57" s="253">
        <f>'ES Data Entry'!L55</f>
        <v>0</v>
      </c>
      <c r="I57" s="227" t="e" cm="1">
        <f t="array" ref="I57">_xlfn.IFS('ES Data Entry'!H55= 1, "American Indian/Alaskan Native", 'ES Data Entry'!H55= 2, "Asian", 'ES Data Entry'!H55= 3, "Native Hawaiian/Pacific Islander", 'ES Data Entry'!H55= 4, "Black/African American",'ES Data Entry'!H55= 5,  "White", 'ES Data Entry'!H55= 6, "Other", 'ES Data Entry'!H55= 7, "Two races or more", 'ES Data Entry'!H55= 8, "Unknown")</f>
        <v>#N/A</v>
      </c>
      <c r="J57" s="226">
        <f>'ES Data Entry'!I55</f>
        <v>0</v>
      </c>
      <c r="K57" s="226" t="e" cm="1">
        <f t="array" ref="K57">_xlfn.IFS('ES Data Entry'!J55= 1, "Male", 'ES Data Entry'!J55= 2, "Female", 'ES Data Entry'!J55= 3, "Transgender Male", 'ES Data Entry'!J55= 4, "Transgender Female",'ES Data Entry'!J55= 5, "Non-binary", 'ES Data Entry'!J55= 6, "Other", 'ES Data Entry'!J55= 7, "Unknown")</f>
        <v>#N/A</v>
      </c>
      <c r="L57" s="228">
        <f>'ES Data Entry'!K55</f>
        <v>0</v>
      </c>
      <c r="M57" s="228" t="str" cm="1">
        <f t="array" ref="M57">IF(MAX(IF(F:F=F57, L:L))=L57, "Yes", "No")</f>
        <v>Yes</v>
      </c>
      <c r="N57" s="229" t="e">
        <f>AVERAGE('ES Data Entry'!N55,'ES Data Entry'!M55)</f>
        <v>#DIV/0!</v>
      </c>
      <c r="O57" s="229" t="e">
        <f t="shared" si="0"/>
        <v>#DIV/0!</v>
      </c>
      <c r="P57" s="229" t="e">
        <f>AVERAGE('ES Data Entry'!O55:R55)</f>
        <v>#DIV/0!</v>
      </c>
      <c r="Q57" s="229" t="e">
        <f t="shared" si="1"/>
        <v>#DIV/0!</v>
      </c>
      <c r="R57" s="229" t="e">
        <f>AVERAGE('ES Data Entry'!S55:V55)</f>
        <v>#DIV/0!</v>
      </c>
      <c r="S57" s="229" t="e">
        <f t="shared" si="2"/>
        <v>#DIV/0!</v>
      </c>
      <c r="T57" s="229" t="e">
        <f>AVERAGE('ES Data Entry'!W55:Y55)</f>
        <v>#DIV/0!</v>
      </c>
      <c r="U57" s="230" t="e">
        <f t="shared" si="3"/>
        <v>#DIV/0!</v>
      </c>
      <c r="V57" s="231" t="e">
        <f t="shared" si="4"/>
        <v>#DIV/0!</v>
      </c>
      <c r="W57" s="232" t="e">
        <f t="shared" si="5"/>
        <v>#DIV/0!</v>
      </c>
      <c r="Z57" s="257" t="s">
        <v>71</v>
      </c>
      <c r="AA57" s="155" t="e">
        <f>COUNTIFS(W:W,"Lower Engagement",J:J, "1", M:M, "Yes", F:F, "&gt;0")/COUNTIFS(J:J, "1", M:M, "Yes", F:F, "&gt;0")</f>
        <v>#DIV/0!</v>
      </c>
      <c r="AB57" s="156" t="e">
        <f>COUNTIFS(W:W,"Moderate Engagement",J:J, "1", M:M, "Yes", F:F, "&gt;0")/COUNTIFS(J:J, "1", M:M, "Yes", F:F, "&gt;0")</f>
        <v>#DIV/0!</v>
      </c>
      <c r="AC57" s="179" t="e">
        <f>COUNTIFS(W:W,"Higher Engagement",J:J, "1", M:M, "Yes", F:F, "&gt;0")/COUNTIFS(J:J, "1", M:M, "Yes", F:F, "&gt;0")</f>
        <v>#DIV/0!</v>
      </c>
      <c r="AD57" s="26"/>
      <c r="AE57" s="377"/>
      <c r="AF57" s="281" t="s">
        <v>84</v>
      </c>
      <c r="AG57" s="281" t="s">
        <v>85</v>
      </c>
      <c r="AH57" s="281" t="s">
        <v>86</v>
      </c>
      <c r="AI57" s="282" t="s">
        <v>87</v>
      </c>
      <c r="AJ57" s="364"/>
      <c r="AK57" s="283" t="s">
        <v>84</v>
      </c>
      <c r="AL57" s="281" t="s">
        <v>85</v>
      </c>
      <c r="AM57" s="281" t="s">
        <v>86</v>
      </c>
      <c r="AN57" s="281" t="s">
        <v>87</v>
      </c>
      <c r="AO57" s="364"/>
      <c r="AP57" s="281" t="s">
        <v>84</v>
      </c>
      <c r="AQ57" s="281" t="s">
        <v>85</v>
      </c>
      <c r="AR57" s="281" t="s">
        <v>86</v>
      </c>
      <c r="AS57" s="281" t="s">
        <v>87</v>
      </c>
      <c r="AT57" s="288" t="s">
        <v>110</v>
      </c>
      <c r="AU57" s="284" t="s">
        <v>42</v>
      </c>
      <c r="AV57" s="284" t="s">
        <v>43</v>
      </c>
      <c r="AW57" s="284" t="s">
        <v>66</v>
      </c>
      <c r="AX57" s="284" t="s">
        <v>67</v>
      </c>
      <c r="AY57" s="284" t="s">
        <v>68</v>
      </c>
      <c r="AZ57" s="284" t="s">
        <v>69</v>
      </c>
      <c r="BA57" s="284" t="s">
        <v>67</v>
      </c>
      <c r="BB57" s="284" t="s">
        <v>68</v>
      </c>
      <c r="BC57" s="284" t="s">
        <v>69</v>
      </c>
      <c r="BD57" s="284" t="s">
        <v>67</v>
      </c>
      <c r="BE57" s="284" t="s">
        <v>68</v>
      </c>
      <c r="BF57" s="284" t="s">
        <v>69</v>
      </c>
      <c r="BG57" s="23"/>
      <c r="BH57" s="285" t="s">
        <v>110</v>
      </c>
      <c r="BI57" s="286" t="s">
        <v>70</v>
      </c>
    </row>
    <row r="58" spans="1:62" ht="62.1" customHeight="1">
      <c r="A58" s="226">
        <f>'ES Data Entry'!A56</f>
        <v>0</v>
      </c>
      <c r="B58" s="226">
        <f>'ES Data Entry'!B56</f>
        <v>0</v>
      </c>
      <c r="C58" s="6">
        <f>'ES Data Entry'!C56</f>
        <v>0</v>
      </c>
      <c r="D58" s="226">
        <f>'ES Data Entry'!D56</f>
        <v>0</v>
      </c>
      <c r="E58" s="226">
        <f>'ES Data Entry'!E56</f>
        <v>0</v>
      </c>
      <c r="F58" s="226">
        <f>'ES Data Entry'!F56</f>
        <v>0</v>
      </c>
      <c r="G58" s="226" t="str" cm="1">
        <f t="array" ref="G58">_xlfn.IFS('ES Data Entry'!G56=0, "Kindergarten", 'ES Data Entry'!G56=1, "1st Grade", 'ES Data Entry'!G56=2, "2nd Grade", 'ES Data Entry'!G56=3, "3rd Grade", 'ES Data Entry'!G56=4, "4th Grade", 'ES Data Entry'!G56=5, "5th Grade")</f>
        <v>Kindergarten</v>
      </c>
      <c r="H58" s="253">
        <f>'ES Data Entry'!L56</f>
        <v>0</v>
      </c>
      <c r="I58" s="227" t="e" cm="1">
        <f t="array" ref="I58">_xlfn.IFS('ES Data Entry'!H56= 1, "American Indian/Alaskan Native", 'ES Data Entry'!H56= 2, "Asian", 'ES Data Entry'!H56= 3, "Native Hawaiian/Pacific Islander", 'ES Data Entry'!H56= 4, "Black/African American",'ES Data Entry'!H56= 5,  "White", 'ES Data Entry'!H56= 6, "Other", 'ES Data Entry'!H56= 7, "Two races or more", 'ES Data Entry'!H56= 8, "Unknown")</f>
        <v>#N/A</v>
      </c>
      <c r="J58" s="226">
        <f>'ES Data Entry'!I56</f>
        <v>0</v>
      </c>
      <c r="K58" s="226" t="e" cm="1">
        <f t="array" ref="K58">_xlfn.IFS('ES Data Entry'!J56= 1, "Male", 'ES Data Entry'!J56= 2, "Female", 'ES Data Entry'!J56= 3, "Transgender Male", 'ES Data Entry'!J56= 4, "Transgender Female",'ES Data Entry'!J56= 5, "Non-binary", 'ES Data Entry'!J56= 6, "Other", 'ES Data Entry'!J56= 7, "Unknown")</f>
        <v>#N/A</v>
      </c>
      <c r="L58" s="228">
        <f>'ES Data Entry'!K56</f>
        <v>0</v>
      </c>
      <c r="M58" s="228" t="str" cm="1">
        <f t="array" ref="M58">IF(MAX(IF(F:F=F58, L:L))=L58, "Yes", "No")</f>
        <v>Yes</v>
      </c>
      <c r="N58" s="229" t="e">
        <f>AVERAGE('ES Data Entry'!N56,'ES Data Entry'!M56)</f>
        <v>#DIV/0!</v>
      </c>
      <c r="O58" s="229" t="e">
        <f t="shared" si="0"/>
        <v>#DIV/0!</v>
      </c>
      <c r="P58" s="229" t="e">
        <f>AVERAGE('ES Data Entry'!O56:R56)</f>
        <v>#DIV/0!</v>
      </c>
      <c r="Q58" s="229" t="e">
        <f t="shared" si="1"/>
        <v>#DIV/0!</v>
      </c>
      <c r="R58" s="229" t="e">
        <f>AVERAGE('ES Data Entry'!S56:V56)</f>
        <v>#DIV/0!</v>
      </c>
      <c r="S58" s="229" t="e">
        <f t="shared" si="2"/>
        <v>#DIV/0!</v>
      </c>
      <c r="T58" s="229" t="e">
        <f>AVERAGE('ES Data Entry'!W56:Y56)</f>
        <v>#DIV/0!</v>
      </c>
      <c r="U58" s="230" t="e">
        <f t="shared" si="3"/>
        <v>#DIV/0!</v>
      </c>
      <c r="V58" s="231" t="e">
        <f t="shared" si="4"/>
        <v>#DIV/0!</v>
      </c>
      <c r="W58" s="232" t="e">
        <f t="shared" si="5"/>
        <v>#DIV/0!</v>
      </c>
      <c r="Z58" s="256" t="s">
        <v>113</v>
      </c>
      <c r="AA58" s="157" t="e">
        <f>COUNTIFS(W:W,"Lower Engagement",J:J, "2", M:M, "Yes", F:F, "&gt;0")/COUNTIFS(J:J, "2", M:M, "Yes", F:F, "&gt;0")</f>
        <v>#DIV/0!</v>
      </c>
      <c r="AB58" s="158" t="e">
        <f>COUNTIFS(W:W,"Moderate Engagement",J:J, "2", M:M, "Yes", F:F, "&gt;0")/COUNTIFS(J:J, "2", M:M, "Yes", F:F, "&gt;0")</f>
        <v>#DIV/0!</v>
      </c>
      <c r="AC58" s="159" t="e">
        <f>COUNTIFS(W:W,"Higher Engagement",J:J, "2", M:M, "Yes", F:F, "&gt;0")/COUNTIFS(J:J, "2", M:M, "Yes", F:F, "&gt;0")</f>
        <v>#DIV/0!</v>
      </c>
      <c r="AD58" s="26"/>
      <c r="AE58" s="257" t="s">
        <v>71</v>
      </c>
      <c r="AF58" s="183" t="e">
        <f>COUNTIFS(O:O,"Lower Emotional Engagement",J:J,"1", M:M, "Yes", F:F, "&gt;0")/COUNTIFS(J:J, "1", M:M, "Yes", F:F, "&gt;0")</f>
        <v>#DIV/0!</v>
      </c>
      <c r="AG58" s="166" t="e">
        <f>COUNTIFS(Q:Q,"Lower Social Engagement",J:J,"1", M:M, "Yes", F:F, "&gt;0")/COUNTIFS(J:J, "1", M:M, "Yes", F:F, "&gt;0")</f>
        <v>#DIV/0!</v>
      </c>
      <c r="AH58" s="167" t="e">
        <f>COUNTIFS(S:S,"Lower Behavioral Engagement",J:J,"1", M:M, "Yes", F:F, "&gt;0")/COUNTIFS(J:J, "1", M:M, "Yes", F:F, "&gt;0")</f>
        <v>#DIV/0!</v>
      </c>
      <c r="AI58" s="166" t="e">
        <f>COUNTIFS(U:U,"Lower Cognitive Engagement",J:J,"1", M:M, "Yes", F:F, "&gt;0")/COUNTIFS(J:J, "1", M:M, "Yes", F:F, "&gt;0")</f>
        <v>#DIV/0!</v>
      </c>
      <c r="AJ58" s="365"/>
      <c r="AK58" s="183" t="e">
        <f>COUNTIFS(O:O,"Moderate Emotional Engagement",J:J,"1", M:M, "Yes", F:F, "&gt;0")/COUNTIFS(J:J, "1", M:M, "Yes", F:F, "&gt;0")</f>
        <v>#DIV/0!</v>
      </c>
      <c r="AL58" s="149" t="e">
        <f>COUNTIFS(Q:Q,"Moderate Social Engagement",J:J,"1", M:M, "Yes", F:F, "&gt;0")/COUNTIFS(J:J, "1", M:M, "Yes", F:F, "&gt;0")</f>
        <v>#DIV/0!</v>
      </c>
      <c r="AM58" s="182" t="e">
        <f>COUNTIFS(S:S,"Moderate Behavioral Engagement",J:J,"1", M:M, "Yes", F:F, "&gt;0")/COUNTIFS(J:J, "1", M:M, "Yes", F:F, "&gt;0")</f>
        <v>#DIV/0!</v>
      </c>
      <c r="AN58" s="149" t="e">
        <f>COUNTIFS(U:U,"Moderate Cognitive Engagement",J:J,"1", M:M, "Yes", F:F, "&gt;0")/COUNTIFS(J:J, "1", M:M, "Yes", F:F, "&gt;0")</f>
        <v>#DIV/0!</v>
      </c>
      <c r="AO58" s="365"/>
      <c r="AP58" s="183" t="e">
        <f>COUNTIFS(O:O,"Higher Emotional Engagement",J:J,"1", M:M, "Yes", F:F, "&gt;0")/COUNTIFS(J:J, "1", M:M, "Yes", F:F, "&gt;0")</f>
        <v>#DIV/0!</v>
      </c>
      <c r="AQ58" s="149" t="e">
        <f>COUNTIFS(Q:Q,"Higher Social Engagement",J:J,"1", M:M, "Yes", F:F, "&gt;0")/COUNTIFS(J:J, "1", M:M, "Yes", F:F, "&gt;0")</f>
        <v>#DIV/0!</v>
      </c>
      <c r="AR58" s="182" t="e">
        <f>COUNTIFS(S:S,"Higher Behavioral Engagement",J:J,"1", M:M, "Yes", F:F, "&gt;0")/COUNTIFS(J:J, "1", M:M, "Yes", F:F, "&gt;0")</f>
        <v>#DIV/0!</v>
      </c>
      <c r="AS58" s="149" t="e">
        <f>COUNTIFS(U:U,"Higher Cognitive Engagement",J:J,"1", M:M, "Yes", F:F, "&gt;0")/COUNTIFS(J:J, "1", M:M, "Yes", F:F, "&gt;0")</f>
        <v>#DIV/0!</v>
      </c>
      <c r="AT58" s="257" t="s">
        <v>71</v>
      </c>
      <c r="AU58" s="155" t="e">
        <f>AF58</f>
        <v>#DIV/0!</v>
      </c>
      <c r="AV58" s="156" t="e">
        <f>AK58</f>
        <v>#DIV/0!</v>
      </c>
      <c r="AW58" s="174" t="e">
        <f>AP58</f>
        <v>#DIV/0!</v>
      </c>
      <c r="AX58" s="156" t="e">
        <f>AG58</f>
        <v>#DIV/0!</v>
      </c>
      <c r="AY58" s="174" t="e">
        <f>AL58</f>
        <v>#DIV/0!</v>
      </c>
      <c r="AZ58" s="156" t="e">
        <f>AQ58</f>
        <v>#DIV/0!</v>
      </c>
      <c r="BA58" s="174" t="e">
        <f>AH58</f>
        <v>#DIV/0!</v>
      </c>
      <c r="BB58" s="156" t="e">
        <f>AM58</f>
        <v>#DIV/0!</v>
      </c>
      <c r="BC58" s="174" t="e">
        <f>AR58</f>
        <v>#DIV/0!</v>
      </c>
      <c r="BD58" s="156" t="e">
        <f>AI58</f>
        <v>#DIV/0!</v>
      </c>
      <c r="BE58" s="174" t="e">
        <f>AN58</f>
        <v>#DIV/0!</v>
      </c>
      <c r="BF58" s="156" t="e">
        <f>AS58</f>
        <v>#DIV/0!</v>
      </c>
      <c r="BG58" s="31">
        <v>1</v>
      </c>
      <c r="BH58" s="257" t="s">
        <v>71</v>
      </c>
      <c r="BI58" s="33" t="e">
        <f>AVERAGEIFS(V:V,V:V,"&lt;=5", J:J, "1",M:M, "Yes")</f>
        <v>#DIV/0!</v>
      </c>
    </row>
    <row r="59" spans="1:62" ht="62.1" customHeight="1">
      <c r="A59" s="226">
        <f>'ES Data Entry'!A57</f>
        <v>0</v>
      </c>
      <c r="B59" s="226">
        <f>'ES Data Entry'!B57</f>
        <v>0</v>
      </c>
      <c r="C59" s="6">
        <f>'ES Data Entry'!C57</f>
        <v>0</v>
      </c>
      <c r="D59" s="226">
        <f>'ES Data Entry'!D57</f>
        <v>0</v>
      </c>
      <c r="E59" s="226">
        <f>'ES Data Entry'!E57</f>
        <v>0</v>
      </c>
      <c r="F59" s="226">
        <f>'ES Data Entry'!F57</f>
        <v>0</v>
      </c>
      <c r="G59" s="226" t="str" cm="1">
        <f t="array" ref="G59">_xlfn.IFS('ES Data Entry'!G57=0, "Kindergarten", 'ES Data Entry'!G57=1, "1st Grade", 'ES Data Entry'!G57=2, "2nd Grade", 'ES Data Entry'!G57=3, "3rd Grade", 'ES Data Entry'!G57=4, "4th Grade", 'ES Data Entry'!G57=5, "5th Grade")</f>
        <v>Kindergarten</v>
      </c>
      <c r="H59" s="253">
        <f>'ES Data Entry'!L57</f>
        <v>0</v>
      </c>
      <c r="I59" s="227" t="e" cm="1">
        <f t="array" ref="I59">_xlfn.IFS('ES Data Entry'!H57= 1, "American Indian/Alaskan Native", 'ES Data Entry'!H57= 2, "Asian", 'ES Data Entry'!H57= 3, "Native Hawaiian/Pacific Islander", 'ES Data Entry'!H57= 4, "Black/African American",'ES Data Entry'!H57= 5,  "White", 'ES Data Entry'!H57= 6, "Other", 'ES Data Entry'!H57= 7, "Two races or more", 'ES Data Entry'!H57= 8, "Unknown")</f>
        <v>#N/A</v>
      </c>
      <c r="J59" s="226">
        <f>'ES Data Entry'!I57</f>
        <v>0</v>
      </c>
      <c r="K59" s="226" t="e" cm="1">
        <f t="array" ref="K59">_xlfn.IFS('ES Data Entry'!J57= 1, "Male", 'ES Data Entry'!J57= 2, "Female", 'ES Data Entry'!J57= 3, "Transgender Male", 'ES Data Entry'!J57= 4, "Transgender Female",'ES Data Entry'!J57= 5, "Non-binary", 'ES Data Entry'!J57= 6, "Other", 'ES Data Entry'!J57= 7, "Unknown")</f>
        <v>#N/A</v>
      </c>
      <c r="L59" s="228">
        <f>'ES Data Entry'!K57</f>
        <v>0</v>
      </c>
      <c r="M59" s="228" t="str" cm="1">
        <f t="array" ref="M59">IF(MAX(IF(F:F=F59, L:L))=L59, "Yes", "No")</f>
        <v>Yes</v>
      </c>
      <c r="N59" s="229" t="e">
        <f>AVERAGE('ES Data Entry'!N57,'ES Data Entry'!M57)</f>
        <v>#DIV/0!</v>
      </c>
      <c r="O59" s="229" t="e">
        <f t="shared" si="0"/>
        <v>#DIV/0!</v>
      </c>
      <c r="P59" s="229" t="e">
        <f>AVERAGE('ES Data Entry'!O57:R57)</f>
        <v>#DIV/0!</v>
      </c>
      <c r="Q59" s="229" t="e">
        <f t="shared" si="1"/>
        <v>#DIV/0!</v>
      </c>
      <c r="R59" s="229" t="e">
        <f>AVERAGE('ES Data Entry'!S57:V57)</f>
        <v>#DIV/0!</v>
      </c>
      <c r="S59" s="229" t="e">
        <f t="shared" si="2"/>
        <v>#DIV/0!</v>
      </c>
      <c r="T59" s="229" t="e">
        <f>AVERAGE('ES Data Entry'!W57:Y57)</f>
        <v>#DIV/0!</v>
      </c>
      <c r="U59" s="230" t="e">
        <f t="shared" si="3"/>
        <v>#DIV/0!</v>
      </c>
      <c r="V59" s="231" t="e">
        <f t="shared" si="4"/>
        <v>#DIV/0!</v>
      </c>
      <c r="W59" s="232" t="e">
        <f t="shared" si="5"/>
        <v>#DIV/0!</v>
      </c>
      <c r="Z59" s="256" t="s">
        <v>73</v>
      </c>
      <c r="AA59" s="160" t="e">
        <f>COUNTIFS(W:W,"Lower Engagement",J:J, "3", M:M, "Yes", F:F, "&gt;0")/COUNTIFS(J:J, "3", M:M, "Yes", F:F, "&gt;0")</f>
        <v>#DIV/0!</v>
      </c>
      <c r="AB59" s="161" t="e">
        <f>COUNTIFS(W:W,"Moderate Engagement",J:J, "3", M:M, "Yes", F:F, "&gt;0")/COUNTIFS(J:J, "3", M:M, "Yes", F:F, "&gt;0")</f>
        <v>#DIV/0!</v>
      </c>
      <c r="AC59" s="162" t="e">
        <f>COUNTIFS(W:W,"Higher Engagement",J:J, "3", M:M, "Yes", F:F, "&gt;0")/COUNTIFS(J:J, "3", M:M, "Yes", F:F, "&gt;0")</f>
        <v>#DIV/0!</v>
      </c>
      <c r="AD59" s="26"/>
      <c r="AE59" s="256" t="s">
        <v>113</v>
      </c>
      <c r="AF59" s="185" t="e">
        <f>COUNTIFS(O:O,"Lower Emotional Engagement",J:J,"2", M:M, "Yes", F:F, "&gt;0")/COUNTIFS(J:J, "2", M:M, "Yes", F:F, "&gt;0")</f>
        <v>#DIV/0!</v>
      </c>
      <c r="AG59" s="169" t="e">
        <f>COUNTIFS(Q:Q,"Lower Social Engagement",J:J,"2", M:M, "Yes", F:F, "&gt;0")/COUNTIFS(J:J, "2", M:M, "Yes", F:F, "&gt;0")</f>
        <v>#DIV/0!</v>
      </c>
      <c r="AH59" s="170" t="e">
        <f>COUNTIFS(S:S,"Lower Behavioral Engagement",J:J,"2", M:M, "Yes", F:F, "&gt;0")/COUNTIFS(J:J, "2", M:M, "Yes", F:F, "&gt;0")</f>
        <v>#DIV/0!</v>
      </c>
      <c r="AI59" s="169" t="e">
        <f>COUNTIFS(U:U,"Lower Cognitive Engagement",J:J,"2", M:M, "Yes", F:F, "&gt;0")/COUNTIFS(J:J, "2", M:M, "Yes", F:F, "&gt;0")</f>
        <v>#DIV/0!</v>
      </c>
      <c r="AJ59" s="365"/>
      <c r="AK59" s="185" t="e">
        <f>COUNTIFS(O:O,"Moderate Emotional Engagement",J:J,"2", M:M, "Yes", F:F, "&gt;0")/COUNTIFS(J:J, "2", M:M, "Yes", F:F, "&gt;0")</f>
        <v>#DIV/0!</v>
      </c>
      <c r="AL59" s="150" t="e">
        <f>COUNTIFS(Q:Q,"Moderate Social Engagement",J:J,"2", M:M, "Yes", F:F, "&gt;0")/COUNTIFS(J:J, "2", M:M, "Yes", F:F, "&gt;0")</f>
        <v>#DIV/0!</v>
      </c>
      <c r="AM59" s="152" t="e">
        <f>COUNTIFS(S:S,"Moderate Behavioral Engagement",J:J,"2", M:M, "Yes", F:F, "&gt;0")/COUNTIFS(J:J, "2", M:M, "Yes", F:F, "&gt;0")</f>
        <v>#DIV/0!</v>
      </c>
      <c r="AN59" s="150" t="e">
        <f>COUNTIFS(U:U,"Moderate Cognitive Engagement",J:J,"2", M:M, "Yes", F:F, "&gt;0")/COUNTIFS(J:J, "2", M:M, "Yes", F:F, "&gt;0")</f>
        <v>#DIV/0!</v>
      </c>
      <c r="AO59" s="365"/>
      <c r="AP59" s="185" t="e">
        <f>COUNTIFS(O:O,"Higher Emotional Engagement",J:J,"2", M:M, "Yes", F:F, "&gt;0")/COUNTIFS(J:J, "2", M:M, "Yes", F:F, "&gt;0")</f>
        <v>#DIV/0!</v>
      </c>
      <c r="AQ59" s="150" t="e">
        <f>COUNTIFS(Q:Q,"Higher Social Engagement",J:J,"2", M:M, "Yes", F:F, "&gt;0")/COUNTIFS(J:J, "2", M:M, "Yes", F:F, "&gt;0")</f>
        <v>#DIV/0!</v>
      </c>
      <c r="AR59" s="152" t="e">
        <f>COUNTIFS(S:S,"Higher Behavioral Engagement",J:J,"2", M:M, "Yes", F:F, "&gt;0")/COUNTIFS(J:J, "2", M:M, "Yes", F:F, "&gt;0")</f>
        <v>#DIV/0!</v>
      </c>
      <c r="AS59" s="150" t="e">
        <f>COUNTIFS(U:U,"Higher Cognitive Engagement",J:J,"2", M:M, "Yes", F:F, "&gt;0")/COUNTIFS(J:J, "2", M:M, "Yes", F:F, "&gt;0")</f>
        <v>#DIV/0!</v>
      </c>
      <c r="AT59" s="256" t="s">
        <v>113</v>
      </c>
      <c r="AU59" s="193" t="e">
        <f t="shared" ref="AU59:AU60" si="70">AF59</f>
        <v>#DIV/0!</v>
      </c>
      <c r="AV59" s="177" t="e">
        <f t="shared" ref="AV59:AV60" si="71">AK59</f>
        <v>#DIV/0!</v>
      </c>
      <c r="AW59" s="176" t="e">
        <f t="shared" ref="AW59:AW60" si="72">AP59</f>
        <v>#DIV/0!</v>
      </c>
      <c r="AX59" s="177" t="e">
        <f t="shared" ref="AX59:AX60" si="73">AG59</f>
        <v>#DIV/0!</v>
      </c>
      <c r="AY59" s="176" t="e">
        <f t="shared" ref="AY59:AY60" si="74">AL59</f>
        <v>#DIV/0!</v>
      </c>
      <c r="AZ59" s="177" t="e">
        <f t="shared" ref="AZ59:AZ60" si="75">AQ59</f>
        <v>#DIV/0!</v>
      </c>
      <c r="BA59" s="176" t="e">
        <f t="shared" ref="BA59:BA60" si="76">AH59</f>
        <v>#DIV/0!</v>
      </c>
      <c r="BB59" s="177" t="e">
        <f t="shared" ref="BB59:BB60" si="77">AM59</f>
        <v>#DIV/0!</v>
      </c>
      <c r="BC59" s="176" t="e">
        <f t="shared" ref="BC59:BC60" si="78">AR59</f>
        <v>#DIV/0!</v>
      </c>
      <c r="BD59" s="177" t="e">
        <f t="shared" ref="BD59:BD60" si="79">AI59</f>
        <v>#DIV/0!</v>
      </c>
      <c r="BE59" s="176" t="e">
        <f t="shared" ref="BE59:BE60" si="80">AN59</f>
        <v>#DIV/0!</v>
      </c>
      <c r="BF59" s="177" t="e">
        <f t="shared" ref="BF59:BF60" si="81">AS59</f>
        <v>#DIV/0!</v>
      </c>
      <c r="BG59" s="31">
        <v>2</v>
      </c>
      <c r="BH59" s="256" t="s">
        <v>113</v>
      </c>
      <c r="BI59" s="33" t="e">
        <f>AVERAGEIFS(V:V,V:V,"&lt;=5", J:J, "2",M:M, "Yes")</f>
        <v>#DIV/0!</v>
      </c>
    </row>
    <row r="60" spans="1:62" ht="62.1" customHeight="1">
      <c r="A60" s="226">
        <f>'ES Data Entry'!A58</f>
        <v>0</v>
      </c>
      <c r="B60" s="226">
        <f>'ES Data Entry'!B58</f>
        <v>0</v>
      </c>
      <c r="C60" s="6">
        <f>'ES Data Entry'!C58</f>
        <v>0</v>
      </c>
      <c r="D60" s="226">
        <f>'ES Data Entry'!D58</f>
        <v>0</v>
      </c>
      <c r="E60" s="226">
        <f>'ES Data Entry'!E58</f>
        <v>0</v>
      </c>
      <c r="F60" s="226">
        <f>'ES Data Entry'!F58</f>
        <v>0</v>
      </c>
      <c r="G60" s="226" t="str" cm="1">
        <f t="array" ref="G60">_xlfn.IFS('ES Data Entry'!G58=0, "Kindergarten", 'ES Data Entry'!G58=1, "1st Grade", 'ES Data Entry'!G58=2, "2nd Grade", 'ES Data Entry'!G58=3, "3rd Grade", 'ES Data Entry'!G58=4, "4th Grade", 'ES Data Entry'!G58=5, "5th Grade")</f>
        <v>Kindergarten</v>
      </c>
      <c r="H60" s="253">
        <f>'ES Data Entry'!L58</f>
        <v>0</v>
      </c>
      <c r="I60" s="227" t="e" cm="1">
        <f t="array" ref="I60">_xlfn.IFS('ES Data Entry'!H58= 1, "American Indian/Alaskan Native", 'ES Data Entry'!H58= 2, "Asian", 'ES Data Entry'!H58= 3, "Native Hawaiian/Pacific Islander", 'ES Data Entry'!H58= 4, "Black/African American",'ES Data Entry'!H58= 5,  "White", 'ES Data Entry'!H58= 6, "Other", 'ES Data Entry'!H58= 7, "Two races or more", 'ES Data Entry'!H58= 8, "Unknown")</f>
        <v>#N/A</v>
      </c>
      <c r="J60" s="226">
        <f>'ES Data Entry'!I58</f>
        <v>0</v>
      </c>
      <c r="K60" s="226" t="e" cm="1">
        <f t="array" ref="K60">_xlfn.IFS('ES Data Entry'!J58= 1, "Male", 'ES Data Entry'!J58= 2, "Female", 'ES Data Entry'!J58= 3, "Transgender Male", 'ES Data Entry'!J58= 4, "Transgender Female",'ES Data Entry'!J58= 5, "Non-binary", 'ES Data Entry'!J58= 6, "Other", 'ES Data Entry'!J58= 7, "Unknown")</f>
        <v>#N/A</v>
      </c>
      <c r="L60" s="228">
        <f>'ES Data Entry'!K58</f>
        <v>0</v>
      </c>
      <c r="M60" s="228" t="str" cm="1">
        <f t="array" ref="M60">IF(MAX(IF(F:F=F60, L:L))=L60, "Yes", "No")</f>
        <v>Yes</v>
      </c>
      <c r="N60" s="229" t="e">
        <f>AVERAGE('ES Data Entry'!N58,'ES Data Entry'!M58)</f>
        <v>#DIV/0!</v>
      </c>
      <c r="O60" s="229" t="e">
        <f t="shared" si="0"/>
        <v>#DIV/0!</v>
      </c>
      <c r="P60" s="229" t="e">
        <f>AVERAGE('ES Data Entry'!O58:R58)</f>
        <v>#DIV/0!</v>
      </c>
      <c r="Q60" s="229" t="e">
        <f t="shared" si="1"/>
        <v>#DIV/0!</v>
      </c>
      <c r="R60" s="229" t="e">
        <f>AVERAGE('ES Data Entry'!S58:V58)</f>
        <v>#DIV/0!</v>
      </c>
      <c r="S60" s="229" t="e">
        <f t="shared" si="2"/>
        <v>#DIV/0!</v>
      </c>
      <c r="T60" s="229" t="e">
        <f>AVERAGE('ES Data Entry'!W58:Y58)</f>
        <v>#DIV/0!</v>
      </c>
      <c r="U60" s="230" t="e">
        <f t="shared" si="3"/>
        <v>#DIV/0!</v>
      </c>
      <c r="V60" s="231" t="e">
        <f t="shared" si="4"/>
        <v>#DIV/0!</v>
      </c>
      <c r="W60" s="232" t="e">
        <f t="shared" si="5"/>
        <v>#DIV/0!</v>
      </c>
      <c r="AA60" s="32"/>
      <c r="AB60" s="32"/>
      <c r="AC60" s="32"/>
      <c r="AD60" s="26"/>
      <c r="AE60" s="256" t="s">
        <v>73</v>
      </c>
      <c r="AF60" s="185" t="e">
        <f>COUNTIFS(O:O,"Lower Emotional Engagement",J:J,"3", M:M, "Yes", F:F, "&gt;0")/COUNTIFS(J:J, "3", M:M, "Yes", F:F, "&gt;0")</f>
        <v>#DIV/0!</v>
      </c>
      <c r="AG60" s="169" t="e">
        <f>COUNTIFS(Q:Q,"Lower Social Engagement",J:J,"3", M:M, "Yes", F:F, "&gt;0")/COUNTIFS(J:J, "3", M:M, "Yes", F:F, "&gt;0")</f>
        <v>#DIV/0!</v>
      </c>
      <c r="AH60" s="170" t="e">
        <f>COUNTIFS(S:S,"Lower Behavioral Engagement",J:J,"3", M:M, "Yes", F:F, "&gt;0")/COUNTIFS(J:J, "3", M:M, "Yes", F:F, "&gt;0")</f>
        <v>#DIV/0!</v>
      </c>
      <c r="AI60" s="169" t="e">
        <f>COUNTIFS(U:U,"Lower Cognitive Engagement",J:J,"3", M:M, "Yes", F:F, "&gt;0")/COUNTIFS(J:J, "3", M:M, "Yes", F:F, "&gt;0")</f>
        <v>#DIV/0!</v>
      </c>
      <c r="AJ60" s="365"/>
      <c r="AK60" s="185" t="e">
        <f>COUNTIFS(O:O,"Moderate Emotional Engagement",J:J,"3", M:M, "Yes", F:F, "&gt;0")/COUNTIFS(J:J, "3", M:M, "Yes", F:F, "&gt;0")</f>
        <v>#DIV/0!</v>
      </c>
      <c r="AL60" s="150" t="e">
        <f>COUNTIFS(Q:Q,"Moderate Social Engagement",J:J,"3", M:M, "Yes", F:F, "&gt;0")/COUNTIFS(J:J, "3", M:M, "Yes", F:F, "&gt;0")</f>
        <v>#DIV/0!</v>
      </c>
      <c r="AM60" s="152" t="e">
        <f>COUNTIFS(S:S,"Moderate Behavioral Engagement",J:J,"3", M:M, "Yes", F:F, "&gt;0")/COUNTIFS(J:J, "3", M:M, "Yes", F:F, "&gt;0")</f>
        <v>#DIV/0!</v>
      </c>
      <c r="AN60" s="150" t="e">
        <f>COUNTIFS(U:U,"Moderate Cognitive Engagement",J:J,"3", M:M, "Yes", F:F, "&gt;0")/COUNTIFS(J:J, "3", M:M, "Yes", F:F, "&gt;0")</f>
        <v>#DIV/0!</v>
      </c>
      <c r="AO60" s="365"/>
      <c r="AP60" s="185" t="e">
        <f>COUNTIFS(O:O,"Higher Emotional Engagement",J:J,"3", M:M, "Yes", F:F, "&gt;0")/COUNTIFS(J:J, "3", M:M, "Yes", F:F, "&gt;0")</f>
        <v>#DIV/0!</v>
      </c>
      <c r="AQ60" s="150" t="e">
        <f>COUNTIFS(Q:Q,"Higher Social Engagement",J:J,"3", M:M, "Yes", F:F, "&gt;0")/COUNTIFS(J:J, "3", M:M, "Yes", F:F, "&gt;0")</f>
        <v>#DIV/0!</v>
      </c>
      <c r="AR60" s="152" t="e">
        <f>COUNTIFS(S:S,"Higher Behavioral Engagement",J:J,"3", M:M, "Yes", F:F, "&gt;0")/COUNTIFS(J:J, "3", M:M, "Yes", F:F, "&gt;0")</f>
        <v>#DIV/0!</v>
      </c>
      <c r="AS60" s="150" t="e">
        <f>COUNTIFS(U:U,"Higher Cognitive Engagement",J:J,"3", M:M, "Yes", F:F, "&gt;0")/COUNTIFS(J:J, "3", M:M, "Yes", F:F, "&gt;0")</f>
        <v>#DIV/0!</v>
      </c>
      <c r="AT60" s="256" t="s">
        <v>73</v>
      </c>
      <c r="AU60" s="193" t="e">
        <f t="shared" si="70"/>
        <v>#DIV/0!</v>
      </c>
      <c r="AV60" s="177" t="e">
        <f t="shared" si="71"/>
        <v>#DIV/0!</v>
      </c>
      <c r="AW60" s="176" t="e">
        <f t="shared" si="72"/>
        <v>#DIV/0!</v>
      </c>
      <c r="AX60" s="177" t="e">
        <f t="shared" si="73"/>
        <v>#DIV/0!</v>
      </c>
      <c r="AY60" s="176" t="e">
        <f t="shared" si="74"/>
        <v>#DIV/0!</v>
      </c>
      <c r="AZ60" s="177" t="e">
        <f t="shared" si="75"/>
        <v>#DIV/0!</v>
      </c>
      <c r="BA60" s="176" t="e">
        <f t="shared" si="76"/>
        <v>#DIV/0!</v>
      </c>
      <c r="BB60" s="177" t="e">
        <f t="shared" si="77"/>
        <v>#DIV/0!</v>
      </c>
      <c r="BC60" s="176" t="e">
        <f t="shared" si="78"/>
        <v>#DIV/0!</v>
      </c>
      <c r="BD60" s="177" t="e">
        <f t="shared" si="79"/>
        <v>#DIV/0!</v>
      </c>
      <c r="BE60" s="176" t="e">
        <f t="shared" si="80"/>
        <v>#DIV/0!</v>
      </c>
      <c r="BF60" s="177" t="e">
        <f t="shared" si="81"/>
        <v>#DIV/0!</v>
      </c>
      <c r="BG60" s="31">
        <v>3</v>
      </c>
      <c r="BH60" s="256" t="s">
        <v>73</v>
      </c>
      <c r="BI60" s="33" t="e">
        <f>AVERAGEIFS(V:V,V:V,"&lt;=5", J:J, "3",M:M, "Yes")</f>
        <v>#DIV/0!</v>
      </c>
    </row>
    <row r="61" spans="1:62" ht="62.1" customHeight="1">
      <c r="A61" s="226">
        <f>'ES Data Entry'!A59</f>
        <v>0</v>
      </c>
      <c r="B61" s="226">
        <f>'ES Data Entry'!B59</f>
        <v>0</v>
      </c>
      <c r="C61" s="6">
        <f>'ES Data Entry'!C59</f>
        <v>0</v>
      </c>
      <c r="D61" s="226">
        <f>'ES Data Entry'!D59</f>
        <v>0</v>
      </c>
      <c r="E61" s="226">
        <f>'ES Data Entry'!E59</f>
        <v>0</v>
      </c>
      <c r="F61" s="226">
        <f>'ES Data Entry'!F59</f>
        <v>0</v>
      </c>
      <c r="G61" s="226" t="str" cm="1">
        <f t="array" ref="G61">_xlfn.IFS('ES Data Entry'!G59=0, "Kindergarten", 'ES Data Entry'!G59=1, "1st Grade", 'ES Data Entry'!G59=2, "2nd Grade", 'ES Data Entry'!G59=3, "3rd Grade", 'ES Data Entry'!G59=4, "4th Grade", 'ES Data Entry'!G59=5, "5th Grade")</f>
        <v>Kindergarten</v>
      </c>
      <c r="H61" s="253">
        <f>'ES Data Entry'!L59</f>
        <v>0</v>
      </c>
      <c r="I61" s="227" t="e" cm="1">
        <f t="array" ref="I61">_xlfn.IFS('ES Data Entry'!H59= 1, "American Indian/Alaskan Native", 'ES Data Entry'!H59= 2, "Asian", 'ES Data Entry'!H59= 3, "Native Hawaiian/Pacific Islander", 'ES Data Entry'!H59= 4, "Black/African American",'ES Data Entry'!H59= 5,  "White", 'ES Data Entry'!H59= 6, "Other", 'ES Data Entry'!H59= 7, "Two races or more", 'ES Data Entry'!H59= 8, "Unknown")</f>
        <v>#N/A</v>
      </c>
      <c r="J61" s="226">
        <f>'ES Data Entry'!I59</f>
        <v>0</v>
      </c>
      <c r="K61" s="226" t="e" cm="1">
        <f t="array" ref="K61">_xlfn.IFS('ES Data Entry'!J59= 1, "Male", 'ES Data Entry'!J59= 2, "Female", 'ES Data Entry'!J59= 3, "Transgender Male", 'ES Data Entry'!J59= 4, "Transgender Female",'ES Data Entry'!J59= 5, "Non-binary", 'ES Data Entry'!J59= 6, "Other", 'ES Data Entry'!J59= 7, "Unknown")</f>
        <v>#N/A</v>
      </c>
      <c r="L61" s="228">
        <f>'ES Data Entry'!K59</f>
        <v>0</v>
      </c>
      <c r="M61" s="228" t="str" cm="1">
        <f t="array" ref="M61">IF(MAX(IF(F:F=F61, L:L))=L61, "Yes", "No")</f>
        <v>Yes</v>
      </c>
      <c r="N61" s="229" t="e">
        <f>AVERAGE('ES Data Entry'!N59,'ES Data Entry'!M59)</f>
        <v>#DIV/0!</v>
      </c>
      <c r="O61" s="229" t="e">
        <f t="shared" si="0"/>
        <v>#DIV/0!</v>
      </c>
      <c r="P61" s="229" t="e">
        <f>AVERAGE('ES Data Entry'!O59:R59)</f>
        <v>#DIV/0!</v>
      </c>
      <c r="Q61" s="229" t="e">
        <f t="shared" si="1"/>
        <v>#DIV/0!</v>
      </c>
      <c r="R61" s="229" t="e">
        <f>AVERAGE('ES Data Entry'!S59:V59)</f>
        <v>#DIV/0!</v>
      </c>
      <c r="S61" s="229" t="e">
        <f t="shared" si="2"/>
        <v>#DIV/0!</v>
      </c>
      <c r="T61" s="229" t="e">
        <f>AVERAGE('ES Data Entry'!W59:Y59)</f>
        <v>#DIV/0!</v>
      </c>
      <c r="U61" s="230" t="e">
        <f t="shared" si="3"/>
        <v>#DIV/0!</v>
      </c>
      <c r="V61" s="231" t="e">
        <f t="shared" si="4"/>
        <v>#DIV/0!</v>
      </c>
      <c r="W61" s="232" t="e">
        <f t="shared" si="5"/>
        <v>#DIV/0!</v>
      </c>
      <c r="AD61" s="26"/>
      <c r="AE61" s="269"/>
      <c r="AF61" s="187"/>
      <c r="AG61" s="172"/>
      <c r="AH61" s="173"/>
      <c r="AI61" s="172"/>
      <c r="AJ61" s="366"/>
      <c r="AK61" s="187"/>
      <c r="AL61" s="151"/>
      <c r="AM61" s="154"/>
      <c r="AN61" s="151"/>
      <c r="AO61" s="366"/>
      <c r="AP61" s="187"/>
      <c r="AQ61" s="151"/>
      <c r="AR61" s="154"/>
      <c r="AS61" s="151"/>
      <c r="AT61" s="271"/>
      <c r="AU61" s="187"/>
      <c r="AV61" s="151"/>
      <c r="AW61" s="154"/>
      <c r="AX61" s="151"/>
      <c r="AY61" s="154"/>
      <c r="AZ61" s="151"/>
      <c r="BA61" s="154"/>
      <c r="BB61" s="151"/>
      <c r="BC61" s="154"/>
      <c r="BD61" s="151"/>
      <c r="BE61" s="154"/>
      <c r="BF61" s="151"/>
      <c r="BG61" s="31"/>
      <c r="BH61" s="256"/>
      <c r="BI61" s="33"/>
    </row>
    <row r="62" spans="1:62" ht="62.1" customHeight="1">
      <c r="A62" s="226">
        <f>'ES Data Entry'!A60</f>
        <v>0</v>
      </c>
      <c r="B62" s="226">
        <f>'ES Data Entry'!B60</f>
        <v>0</v>
      </c>
      <c r="C62" s="6">
        <f>'ES Data Entry'!C60</f>
        <v>0</v>
      </c>
      <c r="D62" s="226">
        <f>'ES Data Entry'!D60</f>
        <v>0</v>
      </c>
      <c r="E62" s="226">
        <f>'ES Data Entry'!E60</f>
        <v>0</v>
      </c>
      <c r="F62" s="226">
        <f>'ES Data Entry'!F60</f>
        <v>0</v>
      </c>
      <c r="G62" s="226" t="str" cm="1">
        <f t="array" ref="G62">_xlfn.IFS('ES Data Entry'!G60=0, "Kindergarten", 'ES Data Entry'!G60=1, "1st Grade", 'ES Data Entry'!G60=2, "2nd Grade", 'ES Data Entry'!G60=3, "3rd Grade", 'ES Data Entry'!G60=4, "4th Grade", 'ES Data Entry'!G60=5, "5th Grade")</f>
        <v>Kindergarten</v>
      </c>
      <c r="H62" s="253">
        <f>'ES Data Entry'!L60</f>
        <v>0</v>
      </c>
      <c r="I62" s="227" t="e" cm="1">
        <f t="array" ref="I62">_xlfn.IFS('ES Data Entry'!H60= 1, "American Indian/Alaskan Native", 'ES Data Entry'!H60= 2, "Asian", 'ES Data Entry'!H60= 3, "Native Hawaiian/Pacific Islander", 'ES Data Entry'!H60= 4, "Black/African American",'ES Data Entry'!H60= 5,  "White", 'ES Data Entry'!H60= 6, "Other", 'ES Data Entry'!H60= 7, "Two races or more", 'ES Data Entry'!H60= 8, "Unknown")</f>
        <v>#N/A</v>
      </c>
      <c r="J62" s="226">
        <f>'ES Data Entry'!I60</f>
        <v>0</v>
      </c>
      <c r="K62" s="226" t="e" cm="1">
        <f t="array" ref="K62">_xlfn.IFS('ES Data Entry'!J60= 1, "Male", 'ES Data Entry'!J60= 2, "Female", 'ES Data Entry'!J60= 3, "Transgender Male", 'ES Data Entry'!J60= 4, "Transgender Female",'ES Data Entry'!J60= 5, "Non-binary", 'ES Data Entry'!J60= 6, "Other", 'ES Data Entry'!J60= 7, "Unknown")</f>
        <v>#N/A</v>
      </c>
      <c r="L62" s="228">
        <f>'ES Data Entry'!K60</f>
        <v>0</v>
      </c>
      <c r="M62" s="228" t="str" cm="1">
        <f t="array" ref="M62">IF(MAX(IF(F:F=F62, L:L))=L62, "Yes", "No")</f>
        <v>Yes</v>
      </c>
      <c r="N62" s="229" t="e">
        <f>AVERAGE('ES Data Entry'!N60,'ES Data Entry'!M60)</f>
        <v>#DIV/0!</v>
      </c>
      <c r="O62" s="229" t="e">
        <f t="shared" si="0"/>
        <v>#DIV/0!</v>
      </c>
      <c r="P62" s="229" t="e">
        <f>AVERAGE('ES Data Entry'!O60:R60)</f>
        <v>#DIV/0!</v>
      </c>
      <c r="Q62" s="229" t="e">
        <f t="shared" si="1"/>
        <v>#DIV/0!</v>
      </c>
      <c r="R62" s="229" t="e">
        <f>AVERAGE('ES Data Entry'!S60:V60)</f>
        <v>#DIV/0!</v>
      </c>
      <c r="S62" s="229" t="e">
        <f t="shared" si="2"/>
        <v>#DIV/0!</v>
      </c>
      <c r="T62" s="229" t="e">
        <f>AVERAGE('ES Data Entry'!W60:Y60)</f>
        <v>#DIV/0!</v>
      </c>
      <c r="U62" s="230" t="e">
        <f t="shared" si="3"/>
        <v>#DIV/0!</v>
      </c>
      <c r="V62" s="231" t="e">
        <f t="shared" si="4"/>
        <v>#DIV/0!</v>
      </c>
      <c r="W62" s="232" t="e">
        <f t="shared" si="5"/>
        <v>#DIV/0!</v>
      </c>
      <c r="AD62" s="26"/>
      <c r="AE62" s="44"/>
      <c r="AF62" s="53"/>
      <c r="AG62" s="60"/>
      <c r="AH62" s="44"/>
      <c r="AI62" s="44"/>
      <c r="AJ62" s="44"/>
      <c r="AK62" s="44"/>
      <c r="AL62" s="44"/>
      <c r="AM62" s="60"/>
      <c r="AN62" s="44"/>
      <c r="AO62" s="44"/>
      <c r="AP62" s="44"/>
      <c r="AQ62" s="44"/>
      <c r="AR62" s="44"/>
      <c r="AS62" s="60"/>
      <c r="AT62" s="44"/>
      <c r="AU62" s="44"/>
      <c r="AV62" s="44"/>
      <c r="AW62" s="44"/>
      <c r="AX62" s="44"/>
      <c r="AY62" s="44"/>
      <c r="AZ62" s="31"/>
    </row>
    <row r="63" spans="1:62" ht="62.1" customHeight="1">
      <c r="A63" s="226">
        <f>'ES Data Entry'!A61</f>
        <v>0</v>
      </c>
      <c r="B63" s="226">
        <f>'ES Data Entry'!B61</f>
        <v>0</v>
      </c>
      <c r="C63" s="6">
        <f>'ES Data Entry'!C61</f>
        <v>0</v>
      </c>
      <c r="D63" s="226">
        <f>'ES Data Entry'!D61</f>
        <v>0</v>
      </c>
      <c r="E63" s="226">
        <f>'ES Data Entry'!E61</f>
        <v>0</v>
      </c>
      <c r="F63" s="226">
        <f>'ES Data Entry'!F61</f>
        <v>0</v>
      </c>
      <c r="G63" s="226" t="str" cm="1">
        <f t="array" ref="G63">_xlfn.IFS('ES Data Entry'!G61=0, "Kindergarten", 'ES Data Entry'!G61=1, "1st Grade", 'ES Data Entry'!G61=2, "2nd Grade", 'ES Data Entry'!G61=3, "3rd Grade", 'ES Data Entry'!G61=4, "4th Grade", 'ES Data Entry'!G61=5, "5th Grade")</f>
        <v>Kindergarten</v>
      </c>
      <c r="H63" s="253">
        <f>'ES Data Entry'!L61</f>
        <v>0</v>
      </c>
      <c r="I63" s="227" t="e" cm="1">
        <f t="array" ref="I63">_xlfn.IFS('ES Data Entry'!H61= 1, "American Indian/Alaskan Native", 'ES Data Entry'!H61= 2, "Asian", 'ES Data Entry'!H61= 3, "Native Hawaiian/Pacific Islander", 'ES Data Entry'!H61= 4, "Black/African American",'ES Data Entry'!H61= 5,  "White", 'ES Data Entry'!H61= 6, "Other", 'ES Data Entry'!H61= 7, "Two races or more", 'ES Data Entry'!H61= 8, "Unknown")</f>
        <v>#N/A</v>
      </c>
      <c r="J63" s="226">
        <f>'ES Data Entry'!I61</f>
        <v>0</v>
      </c>
      <c r="K63" s="226" t="e" cm="1">
        <f t="array" ref="K63">_xlfn.IFS('ES Data Entry'!J61= 1, "Male", 'ES Data Entry'!J61= 2, "Female", 'ES Data Entry'!J61= 3, "Transgender Male", 'ES Data Entry'!J61= 4, "Transgender Female",'ES Data Entry'!J61= 5, "Non-binary", 'ES Data Entry'!J61= 6, "Other", 'ES Data Entry'!J61= 7, "Unknown")</f>
        <v>#N/A</v>
      </c>
      <c r="L63" s="228">
        <f>'ES Data Entry'!K61</f>
        <v>0</v>
      </c>
      <c r="M63" s="228" t="str" cm="1">
        <f t="array" ref="M63">IF(MAX(IF(F:F=F63, L:L))=L63, "Yes", "No")</f>
        <v>Yes</v>
      </c>
      <c r="N63" s="229" t="e">
        <f>AVERAGE('ES Data Entry'!N61,'ES Data Entry'!M61)</f>
        <v>#DIV/0!</v>
      </c>
      <c r="O63" s="229" t="e">
        <f t="shared" si="0"/>
        <v>#DIV/0!</v>
      </c>
      <c r="P63" s="229" t="e">
        <f>AVERAGE('ES Data Entry'!O61:R61)</f>
        <v>#DIV/0!</v>
      </c>
      <c r="Q63" s="229" t="e">
        <f t="shared" si="1"/>
        <v>#DIV/0!</v>
      </c>
      <c r="R63" s="229" t="e">
        <f>AVERAGE('ES Data Entry'!S61:V61)</f>
        <v>#DIV/0!</v>
      </c>
      <c r="S63" s="229" t="e">
        <f t="shared" si="2"/>
        <v>#DIV/0!</v>
      </c>
      <c r="T63" s="229" t="e">
        <f>AVERAGE('ES Data Entry'!W61:Y61)</f>
        <v>#DIV/0!</v>
      </c>
      <c r="U63" s="230" t="e">
        <f t="shared" si="3"/>
        <v>#DIV/0!</v>
      </c>
      <c r="V63" s="231" t="e">
        <f t="shared" si="4"/>
        <v>#DIV/0!</v>
      </c>
      <c r="W63" s="232" t="e">
        <f t="shared" si="5"/>
        <v>#DIV/0!</v>
      </c>
      <c r="AD63" s="26"/>
      <c r="AE63" s="44"/>
      <c r="AF63" s="53"/>
      <c r="AG63" s="60"/>
      <c r="AH63" s="44"/>
      <c r="AI63" s="44"/>
      <c r="AJ63" s="44"/>
      <c r="AK63" s="44"/>
      <c r="AL63" s="44"/>
      <c r="AM63" s="60"/>
      <c r="AN63" s="44"/>
      <c r="AO63" s="44"/>
      <c r="AP63" s="44"/>
      <c r="AQ63" s="44"/>
      <c r="AR63" s="44"/>
      <c r="AS63" s="60"/>
      <c r="AT63" s="44"/>
      <c r="AU63" s="44"/>
      <c r="AV63" s="44"/>
      <c r="AW63" s="44"/>
      <c r="AX63" s="44"/>
      <c r="AY63" s="44"/>
      <c r="AZ63" s="31"/>
    </row>
    <row r="64" spans="1:62" ht="62.1" customHeight="1">
      <c r="A64" s="226">
        <f>'ES Data Entry'!A62</f>
        <v>0</v>
      </c>
      <c r="B64" s="226">
        <f>'ES Data Entry'!B62</f>
        <v>0</v>
      </c>
      <c r="C64" s="6">
        <f>'ES Data Entry'!C62</f>
        <v>0</v>
      </c>
      <c r="D64" s="226">
        <f>'ES Data Entry'!D62</f>
        <v>0</v>
      </c>
      <c r="E64" s="226">
        <f>'ES Data Entry'!E62</f>
        <v>0</v>
      </c>
      <c r="F64" s="226">
        <f>'ES Data Entry'!F62</f>
        <v>0</v>
      </c>
      <c r="G64" s="226" t="str" cm="1">
        <f t="array" ref="G64">_xlfn.IFS('ES Data Entry'!G62=0, "Kindergarten", 'ES Data Entry'!G62=1, "1st Grade", 'ES Data Entry'!G62=2, "2nd Grade", 'ES Data Entry'!G62=3, "3rd Grade", 'ES Data Entry'!G62=4, "4th Grade", 'ES Data Entry'!G62=5, "5th Grade")</f>
        <v>Kindergarten</v>
      </c>
      <c r="H64" s="253">
        <f>'ES Data Entry'!L62</f>
        <v>0</v>
      </c>
      <c r="I64" s="227" t="e" cm="1">
        <f t="array" ref="I64">_xlfn.IFS('ES Data Entry'!H62= 1, "American Indian/Alaskan Native", 'ES Data Entry'!H62= 2, "Asian", 'ES Data Entry'!H62= 3, "Native Hawaiian/Pacific Islander", 'ES Data Entry'!H62= 4, "Black/African American",'ES Data Entry'!H62= 5,  "White", 'ES Data Entry'!H62= 6, "Other", 'ES Data Entry'!H62= 7, "Two races or more", 'ES Data Entry'!H62= 8, "Unknown")</f>
        <v>#N/A</v>
      </c>
      <c r="J64" s="226">
        <f>'ES Data Entry'!I62</f>
        <v>0</v>
      </c>
      <c r="K64" s="226" t="e" cm="1">
        <f t="array" ref="K64">_xlfn.IFS('ES Data Entry'!J62= 1, "Male", 'ES Data Entry'!J62= 2, "Female", 'ES Data Entry'!J62= 3, "Transgender Male", 'ES Data Entry'!J62= 4, "Transgender Female",'ES Data Entry'!J62= 5, "Non-binary", 'ES Data Entry'!J62= 6, "Other", 'ES Data Entry'!J62= 7, "Unknown")</f>
        <v>#N/A</v>
      </c>
      <c r="L64" s="228">
        <f>'ES Data Entry'!K62</f>
        <v>0</v>
      </c>
      <c r="M64" s="228" t="str" cm="1">
        <f t="array" ref="M64">IF(MAX(IF(F:F=F64, L:L))=L64, "Yes", "No")</f>
        <v>Yes</v>
      </c>
      <c r="N64" s="229" t="e">
        <f>AVERAGE('ES Data Entry'!N62,'ES Data Entry'!M62)</f>
        <v>#DIV/0!</v>
      </c>
      <c r="O64" s="229" t="e">
        <f t="shared" si="0"/>
        <v>#DIV/0!</v>
      </c>
      <c r="P64" s="229" t="e">
        <f>AVERAGE('ES Data Entry'!O62:R62)</f>
        <v>#DIV/0!</v>
      </c>
      <c r="Q64" s="229" t="e">
        <f t="shared" si="1"/>
        <v>#DIV/0!</v>
      </c>
      <c r="R64" s="229" t="e">
        <f>AVERAGE('ES Data Entry'!S62:V62)</f>
        <v>#DIV/0!</v>
      </c>
      <c r="S64" s="229" t="e">
        <f t="shared" si="2"/>
        <v>#DIV/0!</v>
      </c>
      <c r="T64" s="229" t="e">
        <f>AVERAGE('ES Data Entry'!W62:Y62)</f>
        <v>#DIV/0!</v>
      </c>
      <c r="U64" s="230" t="e">
        <f t="shared" si="3"/>
        <v>#DIV/0!</v>
      </c>
      <c r="V64" s="231" t="e">
        <f t="shared" si="4"/>
        <v>#DIV/0!</v>
      </c>
      <c r="W64" s="232" t="e">
        <f t="shared" si="5"/>
        <v>#DIV/0!</v>
      </c>
      <c r="AD64" s="26"/>
      <c r="AE64" s="44"/>
      <c r="AF64" s="53"/>
      <c r="AG64" s="60"/>
      <c r="AH64" s="44"/>
      <c r="AI64" s="44"/>
      <c r="AJ64" s="44"/>
      <c r="AK64" s="44"/>
      <c r="AL64" s="44"/>
      <c r="AM64" s="60"/>
      <c r="AN64" s="44"/>
      <c r="AO64" s="44"/>
      <c r="AP64" s="44"/>
      <c r="AQ64" s="44"/>
      <c r="AR64" s="44"/>
      <c r="AS64" s="60"/>
      <c r="AT64" s="44"/>
      <c r="AU64" s="44"/>
      <c r="AV64" s="44"/>
      <c r="AW64" s="44"/>
      <c r="AX64" s="44"/>
      <c r="AY64" s="44"/>
      <c r="AZ64" s="31"/>
    </row>
    <row r="65" spans="1:52" ht="62.1" customHeight="1">
      <c r="A65" s="226">
        <f>'ES Data Entry'!A63</f>
        <v>0</v>
      </c>
      <c r="B65" s="226">
        <f>'ES Data Entry'!B63</f>
        <v>0</v>
      </c>
      <c r="C65" s="6">
        <f>'ES Data Entry'!C63</f>
        <v>0</v>
      </c>
      <c r="D65" s="226">
        <f>'ES Data Entry'!D63</f>
        <v>0</v>
      </c>
      <c r="E65" s="226">
        <f>'ES Data Entry'!E63</f>
        <v>0</v>
      </c>
      <c r="F65" s="226">
        <f>'ES Data Entry'!F63</f>
        <v>0</v>
      </c>
      <c r="G65" s="226" t="str" cm="1">
        <f t="array" ref="G65">_xlfn.IFS('ES Data Entry'!G63=0, "Kindergarten", 'ES Data Entry'!G63=1, "1st Grade", 'ES Data Entry'!G63=2, "2nd Grade", 'ES Data Entry'!G63=3, "3rd Grade", 'ES Data Entry'!G63=4, "4th Grade", 'ES Data Entry'!G63=5, "5th Grade")</f>
        <v>Kindergarten</v>
      </c>
      <c r="H65" s="253">
        <f>'ES Data Entry'!L63</f>
        <v>0</v>
      </c>
      <c r="I65" s="227" t="e" cm="1">
        <f t="array" ref="I65">_xlfn.IFS('ES Data Entry'!H63= 1, "American Indian/Alaskan Native", 'ES Data Entry'!H63= 2, "Asian", 'ES Data Entry'!H63= 3, "Native Hawaiian/Pacific Islander", 'ES Data Entry'!H63= 4, "Black/African American",'ES Data Entry'!H63= 5,  "White", 'ES Data Entry'!H63= 6, "Other", 'ES Data Entry'!H63= 7, "Two races or more", 'ES Data Entry'!H63= 8, "Unknown")</f>
        <v>#N/A</v>
      </c>
      <c r="J65" s="226">
        <f>'ES Data Entry'!I63</f>
        <v>0</v>
      </c>
      <c r="K65" s="226" t="e" cm="1">
        <f t="array" ref="K65">_xlfn.IFS('ES Data Entry'!J63= 1, "Male", 'ES Data Entry'!J63= 2, "Female", 'ES Data Entry'!J63= 3, "Transgender Male", 'ES Data Entry'!J63= 4, "Transgender Female",'ES Data Entry'!J63= 5, "Non-binary", 'ES Data Entry'!J63= 6, "Other", 'ES Data Entry'!J63= 7, "Unknown")</f>
        <v>#N/A</v>
      </c>
      <c r="L65" s="228">
        <f>'ES Data Entry'!K63</f>
        <v>0</v>
      </c>
      <c r="M65" s="228" t="str" cm="1">
        <f t="array" ref="M65">IF(MAX(IF(F:F=F65, L:L))=L65, "Yes", "No")</f>
        <v>Yes</v>
      </c>
      <c r="N65" s="229" t="e">
        <f>AVERAGE('ES Data Entry'!N63,'ES Data Entry'!M63)</f>
        <v>#DIV/0!</v>
      </c>
      <c r="O65" s="229" t="e">
        <f t="shared" si="0"/>
        <v>#DIV/0!</v>
      </c>
      <c r="P65" s="229" t="e">
        <f>AVERAGE('ES Data Entry'!O63:R63)</f>
        <v>#DIV/0!</v>
      </c>
      <c r="Q65" s="229" t="e">
        <f t="shared" si="1"/>
        <v>#DIV/0!</v>
      </c>
      <c r="R65" s="229" t="e">
        <f>AVERAGE('ES Data Entry'!S63:V63)</f>
        <v>#DIV/0!</v>
      </c>
      <c r="S65" s="229" t="e">
        <f t="shared" si="2"/>
        <v>#DIV/0!</v>
      </c>
      <c r="T65" s="229" t="e">
        <f>AVERAGE('ES Data Entry'!W63:Y63)</f>
        <v>#DIV/0!</v>
      </c>
      <c r="U65" s="230" t="e">
        <f t="shared" si="3"/>
        <v>#DIV/0!</v>
      </c>
      <c r="V65" s="231" t="e">
        <f t="shared" si="4"/>
        <v>#DIV/0!</v>
      </c>
      <c r="W65" s="232" t="e">
        <f t="shared" si="5"/>
        <v>#DIV/0!</v>
      </c>
      <c r="AD65" s="26"/>
      <c r="AE65" s="44"/>
      <c r="AF65" s="53"/>
      <c r="AG65" s="60"/>
      <c r="AH65" s="44"/>
      <c r="AI65" s="44"/>
      <c r="AJ65" s="44"/>
      <c r="AK65" s="44"/>
      <c r="AL65" s="44"/>
      <c r="AM65" s="60"/>
      <c r="AN65" s="44"/>
      <c r="AO65" s="44"/>
      <c r="AP65" s="44"/>
      <c r="AQ65" s="44"/>
      <c r="AR65" s="44"/>
      <c r="AS65" s="60"/>
      <c r="AT65" s="44"/>
      <c r="AU65" s="44"/>
      <c r="AV65" s="44"/>
      <c r="AW65" s="44"/>
      <c r="AX65" s="44"/>
      <c r="AY65" s="44"/>
      <c r="AZ65" s="31"/>
    </row>
    <row r="66" spans="1:52" ht="62.1" customHeight="1">
      <c r="A66" s="226">
        <f>'ES Data Entry'!A64</f>
        <v>0</v>
      </c>
      <c r="B66" s="226">
        <f>'ES Data Entry'!B64</f>
        <v>0</v>
      </c>
      <c r="C66" s="6">
        <f>'ES Data Entry'!C64</f>
        <v>0</v>
      </c>
      <c r="D66" s="226">
        <f>'ES Data Entry'!D64</f>
        <v>0</v>
      </c>
      <c r="E66" s="226">
        <f>'ES Data Entry'!E64</f>
        <v>0</v>
      </c>
      <c r="F66" s="226">
        <f>'ES Data Entry'!F64</f>
        <v>0</v>
      </c>
      <c r="G66" s="226" t="str" cm="1">
        <f t="array" ref="G66">_xlfn.IFS('ES Data Entry'!G64=0, "Kindergarten", 'ES Data Entry'!G64=1, "1st Grade", 'ES Data Entry'!G64=2, "2nd Grade", 'ES Data Entry'!G64=3, "3rd Grade", 'ES Data Entry'!G64=4, "4th Grade", 'ES Data Entry'!G64=5, "5th Grade")</f>
        <v>Kindergarten</v>
      </c>
      <c r="H66" s="253">
        <f>'ES Data Entry'!L64</f>
        <v>0</v>
      </c>
      <c r="I66" s="227" t="e" cm="1">
        <f t="array" ref="I66">_xlfn.IFS('ES Data Entry'!H64= 1, "American Indian/Alaskan Native", 'ES Data Entry'!H64= 2, "Asian", 'ES Data Entry'!H64= 3, "Native Hawaiian/Pacific Islander", 'ES Data Entry'!H64= 4, "Black/African American",'ES Data Entry'!H64= 5,  "White", 'ES Data Entry'!H64= 6, "Other", 'ES Data Entry'!H64= 7, "Two races or more", 'ES Data Entry'!H64= 8, "Unknown")</f>
        <v>#N/A</v>
      </c>
      <c r="J66" s="226">
        <f>'ES Data Entry'!I64</f>
        <v>0</v>
      </c>
      <c r="K66" s="226" t="e" cm="1">
        <f t="array" ref="K66">_xlfn.IFS('ES Data Entry'!J64= 1, "Male", 'ES Data Entry'!J64= 2, "Female", 'ES Data Entry'!J64= 3, "Transgender Male", 'ES Data Entry'!J64= 4, "Transgender Female",'ES Data Entry'!J64= 5, "Non-binary", 'ES Data Entry'!J64= 6, "Other", 'ES Data Entry'!J64= 7, "Unknown")</f>
        <v>#N/A</v>
      </c>
      <c r="L66" s="228">
        <f>'ES Data Entry'!K64</f>
        <v>0</v>
      </c>
      <c r="M66" s="228" t="str" cm="1">
        <f t="array" ref="M66">IF(MAX(IF(F:F=F66, L:L))=L66, "Yes", "No")</f>
        <v>Yes</v>
      </c>
      <c r="N66" s="229" t="e">
        <f>AVERAGE('ES Data Entry'!N64,'ES Data Entry'!M64)</f>
        <v>#DIV/0!</v>
      </c>
      <c r="O66" s="229" t="e">
        <f t="shared" si="0"/>
        <v>#DIV/0!</v>
      </c>
      <c r="P66" s="229" t="e">
        <f>AVERAGE('ES Data Entry'!O64:R64)</f>
        <v>#DIV/0!</v>
      </c>
      <c r="Q66" s="229" t="e">
        <f t="shared" si="1"/>
        <v>#DIV/0!</v>
      </c>
      <c r="R66" s="229" t="e">
        <f>AVERAGE('ES Data Entry'!S64:V64)</f>
        <v>#DIV/0!</v>
      </c>
      <c r="S66" s="229" t="e">
        <f t="shared" si="2"/>
        <v>#DIV/0!</v>
      </c>
      <c r="T66" s="229" t="e">
        <f>AVERAGE('ES Data Entry'!W64:Y64)</f>
        <v>#DIV/0!</v>
      </c>
      <c r="U66" s="230" t="e">
        <f t="shared" si="3"/>
        <v>#DIV/0!</v>
      </c>
      <c r="V66" s="231" t="e">
        <f t="shared" si="4"/>
        <v>#DIV/0!</v>
      </c>
      <c r="W66" s="232" t="e">
        <f t="shared" si="5"/>
        <v>#DIV/0!</v>
      </c>
      <c r="AD66" s="26"/>
      <c r="AE66" s="44"/>
      <c r="AF66" s="53"/>
      <c r="AG66" s="60"/>
      <c r="AH66" s="44"/>
      <c r="AI66" s="44"/>
      <c r="AJ66" s="44"/>
      <c r="AK66" s="44"/>
      <c r="AL66" s="44"/>
      <c r="AM66" s="60"/>
      <c r="AN66" s="44"/>
      <c r="AO66" s="44"/>
      <c r="AP66" s="44"/>
      <c r="AQ66" s="44"/>
      <c r="AR66" s="44"/>
      <c r="AS66" s="60"/>
      <c r="AT66" s="44"/>
      <c r="AU66" s="44"/>
      <c r="AV66" s="44"/>
      <c r="AW66" s="44"/>
      <c r="AX66" s="44"/>
      <c r="AY66" s="44"/>
      <c r="AZ66" s="31"/>
    </row>
    <row r="67" spans="1:52" ht="62.1" customHeight="1">
      <c r="A67" s="226">
        <f>'ES Data Entry'!A65</f>
        <v>0</v>
      </c>
      <c r="B67" s="226">
        <f>'ES Data Entry'!B65</f>
        <v>0</v>
      </c>
      <c r="C67" s="6">
        <f>'ES Data Entry'!C65</f>
        <v>0</v>
      </c>
      <c r="D67" s="226">
        <f>'ES Data Entry'!D65</f>
        <v>0</v>
      </c>
      <c r="E67" s="226">
        <f>'ES Data Entry'!E65</f>
        <v>0</v>
      </c>
      <c r="F67" s="226">
        <f>'ES Data Entry'!F65</f>
        <v>0</v>
      </c>
      <c r="G67" s="226" t="str" cm="1">
        <f t="array" ref="G67">_xlfn.IFS('ES Data Entry'!G65=0, "Kindergarten", 'ES Data Entry'!G65=1, "1st Grade", 'ES Data Entry'!G65=2, "2nd Grade", 'ES Data Entry'!G65=3, "3rd Grade", 'ES Data Entry'!G65=4, "4th Grade", 'ES Data Entry'!G65=5, "5th Grade")</f>
        <v>Kindergarten</v>
      </c>
      <c r="H67" s="253">
        <f>'ES Data Entry'!L65</f>
        <v>0</v>
      </c>
      <c r="I67" s="227" t="e" cm="1">
        <f t="array" ref="I67">_xlfn.IFS('ES Data Entry'!H65= 1, "American Indian/Alaskan Native", 'ES Data Entry'!H65= 2, "Asian", 'ES Data Entry'!H65= 3, "Native Hawaiian/Pacific Islander", 'ES Data Entry'!H65= 4, "Black/African American",'ES Data Entry'!H65= 5,  "White", 'ES Data Entry'!H65= 6, "Other", 'ES Data Entry'!H65= 7, "Two races or more", 'ES Data Entry'!H65= 8, "Unknown")</f>
        <v>#N/A</v>
      </c>
      <c r="J67" s="226">
        <f>'ES Data Entry'!I65</f>
        <v>0</v>
      </c>
      <c r="K67" s="226" t="e" cm="1">
        <f t="array" ref="K67">_xlfn.IFS('ES Data Entry'!J65= 1, "Male", 'ES Data Entry'!J65= 2, "Female", 'ES Data Entry'!J65= 3, "Transgender Male", 'ES Data Entry'!J65= 4, "Transgender Female",'ES Data Entry'!J65= 5, "Non-binary", 'ES Data Entry'!J65= 6, "Other", 'ES Data Entry'!J65= 7, "Unknown")</f>
        <v>#N/A</v>
      </c>
      <c r="L67" s="228">
        <f>'ES Data Entry'!K65</f>
        <v>0</v>
      </c>
      <c r="M67" s="228" t="str" cm="1">
        <f t="array" ref="M67">IF(MAX(IF(F:F=F67, L:L))=L67, "Yes", "No")</f>
        <v>Yes</v>
      </c>
      <c r="N67" s="229" t="e">
        <f>AVERAGE('ES Data Entry'!N65,'ES Data Entry'!M65)</f>
        <v>#DIV/0!</v>
      </c>
      <c r="O67" s="229" t="e">
        <f t="shared" si="0"/>
        <v>#DIV/0!</v>
      </c>
      <c r="P67" s="229" t="e">
        <f>AVERAGE('ES Data Entry'!O65:R65)</f>
        <v>#DIV/0!</v>
      </c>
      <c r="Q67" s="229" t="e">
        <f t="shared" si="1"/>
        <v>#DIV/0!</v>
      </c>
      <c r="R67" s="229" t="e">
        <f>AVERAGE('ES Data Entry'!S65:V65)</f>
        <v>#DIV/0!</v>
      </c>
      <c r="S67" s="229" t="e">
        <f t="shared" si="2"/>
        <v>#DIV/0!</v>
      </c>
      <c r="T67" s="229" t="e">
        <f>AVERAGE('ES Data Entry'!W65:Y65)</f>
        <v>#DIV/0!</v>
      </c>
      <c r="U67" s="230" t="e">
        <f t="shared" si="3"/>
        <v>#DIV/0!</v>
      </c>
      <c r="V67" s="231" t="e">
        <f t="shared" si="4"/>
        <v>#DIV/0!</v>
      </c>
      <c r="W67" s="232" t="e">
        <f t="shared" si="5"/>
        <v>#DIV/0!</v>
      </c>
      <c r="AD67" s="26"/>
      <c r="AE67" s="44"/>
      <c r="AF67" s="53"/>
      <c r="AG67" s="60"/>
      <c r="AH67" s="44"/>
      <c r="AI67" s="44"/>
      <c r="AJ67" s="44"/>
      <c r="AK67" s="44"/>
      <c r="AL67" s="44"/>
      <c r="AM67" s="60"/>
      <c r="AN67" s="44"/>
      <c r="AO67" s="44"/>
      <c r="AP67" s="44"/>
      <c r="AQ67" s="44"/>
      <c r="AR67" s="44"/>
      <c r="AS67" s="60"/>
      <c r="AT67" s="44"/>
      <c r="AU67" s="44"/>
      <c r="AV67" s="44"/>
      <c r="AW67" s="44"/>
      <c r="AX67" s="44"/>
      <c r="AY67" s="44"/>
      <c r="AZ67" s="31"/>
    </row>
    <row r="68" spans="1:52" ht="62.1" customHeight="1">
      <c r="A68" s="226">
        <f>'ES Data Entry'!A66</f>
        <v>0</v>
      </c>
      <c r="B68" s="226">
        <f>'ES Data Entry'!B66</f>
        <v>0</v>
      </c>
      <c r="C68" s="6">
        <f>'ES Data Entry'!C66</f>
        <v>0</v>
      </c>
      <c r="D68" s="226">
        <f>'ES Data Entry'!D66</f>
        <v>0</v>
      </c>
      <c r="E68" s="226">
        <f>'ES Data Entry'!E66</f>
        <v>0</v>
      </c>
      <c r="F68" s="226">
        <f>'ES Data Entry'!F66</f>
        <v>0</v>
      </c>
      <c r="G68" s="226" t="str" cm="1">
        <f t="array" ref="G68">_xlfn.IFS('ES Data Entry'!G66=0, "Kindergarten", 'ES Data Entry'!G66=1, "1st Grade", 'ES Data Entry'!G66=2, "2nd Grade", 'ES Data Entry'!G66=3, "3rd Grade", 'ES Data Entry'!G66=4, "4th Grade", 'ES Data Entry'!G66=5, "5th Grade")</f>
        <v>Kindergarten</v>
      </c>
      <c r="H68" s="253">
        <f>'ES Data Entry'!L66</f>
        <v>0</v>
      </c>
      <c r="I68" s="227" t="e" cm="1">
        <f t="array" ref="I68">_xlfn.IFS('ES Data Entry'!H66= 1, "American Indian/Alaskan Native", 'ES Data Entry'!H66= 2, "Asian", 'ES Data Entry'!H66= 3, "Native Hawaiian/Pacific Islander", 'ES Data Entry'!H66= 4, "Black/African American",'ES Data Entry'!H66= 5,  "White", 'ES Data Entry'!H66= 6, "Other", 'ES Data Entry'!H66= 7, "Two races or more", 'ES Data Entry'!H66= 8, "Unknown")</f>
        <v>#N/A</v>
      </c>
      <c r="J68" s="226">
        <f>'ES Data Entry'!I66</f>
        <v>0</v>
      </c>
      <c r="K68" s="226" t="e" cm="1">
        <f t="array" ref="K68">_xlfn.IFS('ES Data Entry'!J66= 1, "Male", 'ES Data Entry'!J66= 2, "Female", 'ES Data Entry'!J66= 3, "Transgender Male", 'ES Data Entry'!J66= 4, "Transgender Female",'ES Data Entry'!J66= 5, "Non-binary", 'ES Data Entry'!J66= 6, "Other", 'ES Data Entry'!J66= 7, "Unknown")</f>
        <v>#N/A</v>
      </c>
      <c r="L68" s="228">
        <f>'ES Data Entry'!K66</f>
        <v>0</v>
      </c>
      <c r="M68" s="228" t="str" cm="1">
        <f t="array" ref="M68">IF(MAX(IF(F:F=F68, L:L))=L68, "Yes", "No")</f>
        <v>Yes</v>
      </c>
      <c r="N68" s="229" t="e">
        <f>AVERAGE('ES Data Entry'!N66,'ES Data Entry'!M66)</f>
        <v>#DIV/0!</v>
      </c>
      <c r="O68" s="229" t="e">
        <f t="shared" si="0"/>
        <v>#DIV/0!</v>
      </c>
      <c r="P68" s="229" t="e">
        <f>AVERAGE('ES Data Entry'!O66:R66)</f>
        <v>#DIV/0!</v>
      </c>
      <c r="Q68" s="229" t="e">
        <f t="shared" si="1"/>
        <v>#DIV/0!</v>
      </c>
      <c r="R68" s="229" t="e">
        <f>AVERAGE('ES Data Entry'!S66:V66)</f>
        <v>#DIV/0!</v>
      </c>
      <c r="S68" s="229" t="e">
        <f t="shared" si="2"/>
        <v>#DIV/0!</v>
      </c>
      <c r="T68" s="229" t="e">
        <f>AVERAGE('ES Data Entry'!W66:Y66)</f>
        <v>#DIV/0!</v>
      </c>
      <c r="U68" s="230" t="e">
        <f t="shared" si="3"/>
        <v>#DIV/0!</v>
      </c>
      <c r="V68" s="231" t="e">
        <f t="shared" si="4"/>
        <v>#DIV/0!</v>
      </c>
      <c r="W68" s="232" t="e">
        <f t="shared" si="5"/>
        <v>#DIV/0!</v>
      </c>
      <c r="AD68" s="26"/>
      <c r="AE68" s="44"/>
      <c r="AF68" s="53"/>
      <c r="AG68" s="60"/>
      <c r="AH68" s="44"/>
      <c r="AI68" s="44"/>
      <c r="AJ68" s="44"/>
      <c r="AK68" s="44"/>
      <c r="AL68" s="44"/>
      <c r="AM68" s="60"/>
      <c r="AN68" s="44"/>
      <c r="AO68" s="44"/>
      <c r="AP68" s="44"/>
      <c r="AQ68" s="44"/>
      <c r="AR68" s="44"/>
      <c r="AS68" s="60"/>
      <c r="AT68" s="44"/>
      <c r="AU68" s="44"/>
      <c r="AV68" s="44"/>
      <c r="AW68" s="44"/>
      <c r="AX68" s="44"/>
      <c r="AY68" s="44"/>
      <c r="AZ68" s="31"/>
    </row>
    <row r="69" spans="1:52" ht="62.1" customHeight="1">
      <c r="A69" s="226">
        <f>'ES Data Entry'!A67</f>
        <v>0</v>
      </c>
      <c r="B69" s="226">
        <f>'ES Data Entry'!B67</f>
        <v>0</v>
      </c>
      <c r="C69" s="6">
        <f>'ES Data Entry'!C67</f>
        <v>0</v>
      </c>
      <c r="D69" s="226">
        <f>'ES Data Entry'!D67</f>
        <v>0</v>
      </c>
      <c r="E69" s="226">
        <f>'ES Data Entry'!E67</f>
        <v>0</v>
      </c>
      <c r="F69" s="226">
        <f>'ES Data Entry'!F67</f>
        <v>0</v>
      </c>
      <c r="G69" s="226" t="str" cm="1">
        <f t="array" ref="G69">_xlfn.IFS('ES Data Entry'!G67=0, "Kindergarten", 'ES Data Entry'!G67=1, "1st Grade", 'ES Data Entry'!G67=2, "2nd Grade", 'ES Data Entry'!G67=3, "3rd Grade", 'ES Data Entry'!G67=4, "4th Grade", 'ES Data Entry'!G67=5, "5th Grade")</f>
        <v>Kindergarten</v>
      </c>
      <c r="H69" s="253">
        <f>'ES Data Entry'!L67</f>
        <v>0</v>
      </c>
      <c r="I69" s="227" t="e" cm="1">
        <f t="array" ref="I69">_xlfn.IFS('ES Data Entry'!H67= 1, "American Indian/Alaskan Native", 'ES Data Entry'!H67= 2, "Asian", 'ES Data Entry'!H67= 3, "Native Hawaiian/Pacific Islander", 'ES Data Entry'!H67= 4, "Black/African American",'ES Data Entry'!H67= 5,  "White", 'ES Data Entry'!H67= 6, "Other", 'ES Data Entry'!H67= 7, "Two races or more", 'ES Data Entry'!H67= 8, "Unknown")</f>
        <v>#N/A</v>
      </c>
      <c r="J69" s="226">
        <f>'ES Data Entry'!I67</f>
        <v>0</v>
      </c>
      <c r="K69" s="226" t="e" cm="1">
        <f t="array" ref="K69">_xlfn.IFS('ES Data Entry'!J67= 1, "Male", 'ES Data Entry'!J67= 2, "Female", 'ES Data Entry'!J67= 3, "Transgender Male", 'ES Data Entry'!J67= 4, "Transgender Female",'ES Data Entry'!J67= 5, "Non-binary", 'ES Data Entry'!J67= 6, "Other", 'ES Data Entry'!J67= 7, "Unknown")</f>
        <v>#N/A</v>
      </c>
      <c r="L69" s="228">
        <f>'ES Data Entry'!K67</f>
        <v>0</v>
      </c>
      <c r="M69" s="228" t="str" cm="1">
        <f t="array" ref="M69">IF(MAX(IF(F:F=F69, L:L))=L69, "Yes", "No")</f>
        <v>Yes</v>
      </c>
      <c r="N69" s="229" t="e">
        <f>AVERAGE('ES Data Entry'!N67,'ES Data Entry'!M67)</f>
        <v>#DIV/0!</v>
      </c>
      <c r="O69" s="229" t="e">
        <f t="shared" si="0"/>
        <v>#DIV/0!</v>
      </c>
      <c r="P69" s="229" t="e">
        <f>AVERAGE('ES Data Entry'!O67:R67)</f>
        <v>#DIV/0!</v>
      </c>
      <c r="Q69" s="229" t="e">
        <f t="shared" si="1"/>
        <v>#DIV/0!</v>
      </c>
      <c r="R69" s="229" t="e">
        <f>AVERAGE('ES Data Entry'!S67:V67)</f>
        <v>#DIV/0!</v>
      </c>
      <c r="S69" s="229" t="e">
        <f t="shared" si="2"/>
        <v>#DIV/0!</v>
      </c>
      <c r="T69" s="229" t="e">
        <f>AVERAGE('ES Data Entry'!W67:Y67)</f>
        <v>#DIV/0!</v>
      </c>
      <c r="U69" s="230" t="e">
        <f t="shared" si="3"/>
        <v>#DIV/0!</v>
      </c>
      <c r="V69" s="231" t="e">
        <f t="shared" si="4"/>
        <v>#DIV/0!</v>
      </c>
      <c r="W69" s="232" t="e">
        <f t="shared" si="5"/>
        <v>#DIV/0!</v>
      </c>
      <c r="AD69" s="26"/>
      <c r="AE69" s="44"/>
      <c r="AF69" s="53"/>
      <c r="AG69" s="60"/>
      <c r="AH69" s="44"/>
      <c r="AI69" s="44"/>
      <c r="AJ69" s="44"/>
      <c r="AK69" s="44"/>
      <c r="AL69" s="44"/>
      <c r="AM69" s="60"/>
      <c r="AN69" s="44"/>
      <c r="AO69" s="44"/>
      <c r="AP69" s="44"/>
      <c r="AQ69" s="44"/>
      <c r="AR69" s="44"/>
      <c r="AS69" s="60"/>
      <c r="AT69" s="44"/>
      <c r="AU69" s="44"/>
      <c r="AV69" s="44"/>
      <c r="AW69" s="44"/>
      <c r="AX69" s="44"/>
      <c r="AY69" s="44"/>
      <c r="AZ69" s="31"/>
    </row>
    <row r="70" spans="1:52" ht="62.1" customHeight="1">
      <c r="A70" s="226">
        <f>'ES Data Entry'!A68</f>
        <v>0</v>
      </c>
      <c r="B70" s="226">
        <f>'ES Data Entry'!B68</f>
        <v>0</v>
      </c>
      <c r="C70" s="6">
        <f>'ES Data Entry'!C68</f>
        <v>0</v>
      </c>
      <c r="D70" s="226">
        <f>'ES Data Entry'!D68</f>
        <v>0</v>
      </c>
      <c r="E70" s="226">
        <f>'ES Data Entry'!E68</f>
        <v>0</v>
      </c>
      <c r="F70" s="226">
        <f>'ES Data Entry'!F68</f>
        <v>0</v>
      </c>
      <c r="G70" s="226" t="str" cm="1">
        <f t="array" ref="G70">_xlfn.IFS('ES Data Entry'!G68=0, "Kindergarten", 'ES Data Entry'!G68=1, "1st Grade", 'ES Data Entry'!G68=2, "2nd Grade", 'ES Data Entry'!G68=3, "3rd Grade", 'ES Data Entry'!G68=4, "4th Grade", 'ES Data Entry'!G68=5, "5th Grade")</f>
        <v>Kindergarten</v>
      </c>
      <c r="H70" s="253">
        <f>'ES Data Entry'!L68</f>
        <v>0</v>
      </c>
      <c r="I70" s="227" t="e" cm="1">
        <f t="array" ref="I70">_xlfn.IFS('ES Data Entry'!H68= 1, "American Indian/Alaskan Native", 'ES Data Entry'!H68= 2, "Asian", 'ES Data Entry'!H68= 3, "Native Hawaiian/Pacific Islander", 'ES Data Entry'!H68= 4, "Black/African American",'ES Data Entry'!H68= 5,  "White", 'ES Data Entry'!H68= 6, "Other", 'ES Data Entry'!H68= 7, "Two races or more", 'ES Data Entry'!H68= 8, "Unknown")</f>
        <v>#N/A</v>
      </c>
      <c r="J70" s="226">
        <f>'ES Data Entry'!I68</f>
        <v>0</v>
      </c>
      <c r="K70" s="226" t="e" cm="1">
        <f t="array" ref="K70">_xlfn.IFS('ES Data Entry'!J68= 1, "Male", 'ES Data Entry'!J68= 2, "Female", 'ES Data Entry'!J68= 3, "Transgender Male", 'ES Data Entry'!J68= 4, "Transgender Female",'ES Data Entry'!J68= 5, "Non-binary", 'ES Data Entry'!J68= 6, "Other", 'ES Data Entry'!J68= 7, "Unknown")</f>
        <v>#N/A</v>
      </c>
      <c r="L70" s="228">
        <f>'ES Data Entry'!K68</f>
        <v>0</v>
      </c>
      <c r="M70" s="228" t="str" cm="1">
        <f t="array" ref="M70">IF(MAX(IF(F:F=F70, L:L))=L70, "Yes", "No")</f>
        <v>Yes</v>
      </c>
      <c r="N70" s="229" t="e">
        <f>AVERAGE('ES Data Entry'!N68,'ES Data Entry'!M68)</f>
        <v>#DIV/0!</v>
      </c>
      <c r="O70" s="229" t="e">
        <f t="shared" ref="O70:O100" si="82">IF(OR(N70&gt;3.5,N70=3.5), "Higher Emotional Engagement",IF(N70&lt;1.6, "Lower Emotional Engagement", "Moderate Emotional Engagement"))</f>
        <v>#DIV/0!</v>
      </c>
      <c r="P70" s="229" t="e">
        <f>AVERAGE('ES Data Entry'!O68:R68)</f>
        <v>#DIV/0!</v>
      </c>
      <c r="Q70" s="229" t="e">
        <f t="shared" ref="Q70:Q100" si="83">IF(OR(P70&gt;3.5,P70=3.5), "Higher Social Engagement",IF(P70&lt;1.6, "Lower Social Engagement", "Moderate Social Engagement"))</f>
        <v>#DIV/0!</v>
      </c>
      <c r="R70" s="229" t="e">
        <f>AVERAGE('ES Data Entry'!S68:V68)</f>
        <v>#DIV/0!</v>
      </c>
      <c r="S70" s="229" t="e">
        <f t="shared" ref="S70:S100" si="84">IF(OR(R70&gt;3.5,R70=3.5), "Higher Behavioral Engagement",IF(R70&lt;1.6, "Lower Behavioral Engagement", "Moderate Behavioral Engagement"))</f>
        <v>#DIV/0!</v>
      </c>
      <c r="T70" s="229" t="e">
        <f>AVERAGE('ES Data Entry'!W68:Y68)</f>
        <v>#DIV/0!</v>
      </c>
      <c r="U70" s="230" t="e">
        <f t="shared" ref="U70:U100" si="85">IF(OR(T70&gt;3.5,T70=3.5), "Higher Cognitive Engagement",IF(T70&lt;1.6, "Lower Cognitive Engagement", "Moderate Cognitive Engagement"))</f>
        <v>#DIV/0!</v>
      </c>
      <c r="V70" s="231" t="e">
        <f t="shared" ref="V70:V100" si="86">AVERAGE(N70:T70)</f>
        <v>#DIV/0!</v>
      </c>
      <c r="W70" s="232" t="e">
        <f t="shared" ref="W70:W100" si="87">IF(OR(V70&gt;3.5,V70=3.5), "Higher Engagement",IF(V70&lt;1.6, "Lower Engagement", "Moderate Engagement"))</f>
        <v>#DIV/0!</v>
      </c>
      <c r="AD70" s="26"/>
      <c r="AE70" s="44"/>
      <c r="AF70" s="53"/>
      <c r="AG70" s="60"/>
      <c r="AH70" s="44"/>
      <c r="AI70" s="44"/>
      <c r="AJ70" s="44"/>
      <c r="AK70" s="44"/>
      <c r="AL70" s="44"/>
      <c r="AM70" s="60"/>
      <c r="AN70" s="44"/>
      <c r="AO70" s="44"/>
      <c r="AP70" s="44"/>
      <c r="AQ70" s="44"/>
      <c r="AR70" s="44"/>
      <c r="AS70" s="60"/>
      <c r="AT70" s="44"/>
      <c r="AU70" s="44"/>
      <c r="AV70" s="44"/>
      <c r="AW70" s="44"/>
      <c r="AX70" s="44"/>
      <c r="AY70" s="44"/>
      <c r="AZ70" s="31"/>
    </row>
    <row r="71" spans="1:52" ht="62.1" customHeight="1">
      <c r="A71" s="226">
        <f>'ES Data Entry'!A69</f>
        <v>0</v>
      </c>
      <c r="B71" s="226">
        <f>'ES Data Entry'!B69</f>
        <v>0</v>
      </c>
      <c r="C71" s="6">
        <f>'ES Data Entry'!C69</f>
        <v>0</v>
      </c>
      <c r="D71" s="226">
        <f>'ES Data Entry'!D69</f>
        <v>0</v>
      </c>
      <c r="E71" s="226">
        <f>'ES Data Entry'!E69</f>
        <v>0</v>
      </c>
      <c r="F71" s="226">
        <f>'ES Data Entry'!F69</f>
        <v>0</v>
      </c>
      <c r="G71" s="226" t="str" cm="1">
        <f t="array" ref="G71">_xlfn.IFS('ES Data Entry'!G69=0, "Kindergarten", 'ES Data Entry'!G69=1, "1st Grade", 'ES Data Entry'!G69=2, "2nd Grade", 'ES Data Entry'!G69=3, "3rd Grade", 'ES Data Entry'!G69=4, "4th Grade", 'ES Data Entry'!G69=5, "5th Grade")</f>
        <v>Kindergarten</v>
      </c>
      <c r="H71" s="253">
        <f>'ES Data Entry'!L69</f>
        <v>0</v>
      </c>
      <c r="I71" s="227" t="e" cm="1">
        <f t="array" ref="I71">_xlfn.IFS('ES Data Entry'!H69= 1, "American Indian/Alaskan Native", 'ES Data Entry'!H69= 2, "Asian", 'ES Data Entry'!H69= 3, "Native Hawaiian/Pacific Islander", 'ES Data Entry'!H69= 4, "Black/African American",'ES Data Entry'!H69= 5,  "White", 'ES Data Entry'!H69= 6, "Other", 'ES Data Entry'!H69= 7, "Two races or more", 'ES Data Entry'!H69= 8, "Unknown")</f>
        <v>#N/A</v>
      </c>
      <c r="J71" s="226">
        <f>'ES Data Entry'!I69</f>
        <v>0</v>
      </c>
      <c r="K71" s="226" t="e" cm="1">
        <f t="array" ref="K71">_xlfn.IFS('ES Data Entry'!J69= 1, "Male", 'ES Data Entry'!J69= 2, "Female", 'ES Data Entry'!J69= 3, "Transgender Male", 'ES Data Entry'!J69= 4, "Transgender Female",'ES Data Entry'!J69= 5, "Non-binary", 'ES Data Entry'!J69= 6, "Other", 'ES Data Entry'!J69= 7, "Unknown")</f>
        <v>#N/A</v>
      </c>
      <c r="L71" s="228">
        <f>'ES Data Entry'!K69</f>
        <v>0</v>
      </c>
      <c r="M71" s="228" t="str" cm="1">
        <f t="array" ref="M71">IF(MAX(IF(F:F=F71, L:L))=L71, "Yes", "No")</f>
        <v>Yes</v>
      </c>
      <c r="N71" s="229" t="e">
        <f>AVERAGE('ES Data Entry'!N69,'ES Data Entry'!M69)</f>
        <v>#DIV/0!</v>
      </c>
      <c r="O71" s="229" t="e">
        <f t="shared" si="82"/>
        <v>#DIV/0!</v>
      </c>
      <c r="P71" s="229" t="e">
        <f>AVERAGE('ES Data Entry'!O69:R69)</f>
        <v>#DIV/0!</v>
      </c>
      <c r="Q71" s="229" t="e">
        <f t="shared" si="83"/>
        <v>#DIV/0!</v>
      </c>
      <c r="R71" s="229" t="e">
        <f>AVERAGE('ES Data Entry'!S69:V69)</f>
        <v>#DIV/0!</v>
      </c>
      <c r="S71" s="229" t="e">
        <f t="shared" si="84"/>
        <v>#DIV/0!</v>
      </c>
      <c r="T71" s="229" t="e">
        <f>AVERAGE('ES Data Entry'!W69:Y69)</f>
        <v>#DIV/0!</v>
      </c>
      <c r="U71" s="230" t="e">
        <f t="shared" si="85"/>
        <v>#DIV/0!</v>
      </c>
      <c r="V71" s="231" t="e">
        <f t="shared" si="86"/>
        <v>#DIV/0!</v>
      </c>
      <c r="W71" s="232" t="e">
        <f t="shared" si="87"/>
        <v>#DIV/0!</v>
      </c>
      <c r="AD71" s="26"/>
      <c r="AE71" s="44"/>
      <c r="AF71" s="53"/>
      <c r="AG71" s="60"/>
      <c r="AH71" s="44"/>
      <c r="AI71" s="44"/>
      <c r="AJ71" s="44"/>
      <c r="AK71" s="44"/>
      <c r="AL71" s="44"/>
      <c r="AM71" s="60"/>
      <c r="AN71" s="44"/>
      <c r="AO71" s="44"/>
      <c r="AP71" s="44"/>
      <c r="AQ71" s="44"/>
      <c r="AR71" s="44"/>
      <c r="AS71" s="60"/>
      <c r="AT71" s="44"/>
      <c r="AU71" s="44"/>
      <c r="AV71" s="44"/>
      <c r="AW71" s="44"/>
      <c r="AX71" s="44"/>
      <c r="AY71" s="44"/>
      <c r="AZ71" s="31"/>
    </row>
    <row r="72" spans="1:52" ht="62.1" customHeight="1">
      <c r="A72" s="226">
        <f>'ES Data Entry'!A70</f>
        <v>0</v>
      </c>
      <c r="B72" s="226">
        <f>'ES Data Entry'!B70</f>
        <v>0</v>
      </c>
      <c r="C72" s="6">
        <f>'ES Data Entry'!C70</f>
        <v>0</v>
      </c>
      <c r="D72" s="226">
        <f>'ES Data Entry'!D70</f>
        <v>0</v>
      </c>
      <c r="E72" s="226">
        <f>'ES Data Entry'!E70</f>
        <v>0</v>
      </c>
      <c r="F72" s="226">
        <f>'ES Data Entry'!F70</f>
        <v>0</v>
      </c>
      <c r="G72" s="226" t="str" cm="1">
        <f t="array" ref="G72">_xlfn.IFS('ES Data Entry'!G70=0, "Kindergarten", 'ES Data Entry'!G70=1, "1st Grade", 'ES Data Entry'!G70=2, "2nd Grade", 'ES Data Entry'!G70=3, "3rd Grade", 'ES Data Entry'!G70=4, "4th Grade", 'ES Data Entry'!G70=5, "5th Grade")</f>
        <v>Kindergarten</v>
      </c>
      <c r="H72" s="253">
        <f>'ES Data Entry'!L70</f>
        <v>0</v>
      </c>
      <c r="I72" s="227" t="e" cm="1">
        <f t="array" ref="I72">_xlfn.IFS('ES Data Entry'!H70= 1, "American Indian/Alaskan Native", 'ES Data Entry'!H70= 2, "Asian", 'ES Data Entry'!H70= 3, "Native Hawaiian/Pacific Islander", 'ES Data Entry'!H70= 4, "Black/African American",'ES Data Entry'!H70= 5,  "White", 'ES Data Entry'!H70= 6, "Other", 'ES Data Entry'!H70= 7, "Two races or more", 'ES Data Entry'!H70= 8, "Unknown")</f>
        <v>#N/A</v>
      </c>
      <c r="J72" s="226">
        <f>'ES Data Entry'!I70</f>
        <v>0</v>
      </c>
      <c r="K72" s="226" t="e" cm="1">
        <f t="array" ref="K72">_xlfn.IFS('ES Data Entry'!J70= 1, "Male", 'ES Data Entry'!J70= 2, "Female", 'ES Data Entry'!J70= 3, "Transgender Male", 'ES Data Entry'!J70= 4, "Transgender Female",'ES Data Entry'!J70= 5, "Non-binary", 'ES Data Entry'!J70= 6, "Other", 'ES Data Entry'!J70= 7, "Unknown")</f>
        <v>#N/A</v>
      </c>
      <c r="L72" s="228">
        <f>'ES Data Entry'!K70</f>
        <v>0</v>
      </c>
      <c r="M72" s="228" t="str" cm="1">
        <f t="array" ref="M72">IF(MAX(IF(F:F=F72, L:L))=L72, "Yes", "No")</f>
        <v>Yes</v>
      </c>
      <c r="N72" s="229" t="e">
        <f>AVERAGE('ES Data Entry'!N70,'ES Data Entry'!M70)</f>
        <v>#DIV/0!</v>
      </c>
      <c r="O72" s="229" t="e">
        <f t="shared" si="82"/>
        <v>#DIV/0!</v>
      </c>
      <c r="P72" s="229" t="e">
        <f>AVERAGE('ES Data Entry'!O70:R70)</f>
        <v>#DIV/0!</v>
      </c>
      <c r="Q72" s="229" t="e">
        <f t="shared" si="83"/>
        <v>#DIV/0!</v>
      </c>
      <c r="R72" s="229" t="e">
        <f>AVERAGE('ES Data Entry'!S70:V70)</f>
        <v>#DIV/0!</v>
      </c>
      <c r="S72" s="229" t="e">
        <f t="shared" si="84"/>
        <v>#DIV/0!</v>
      </c>
      <c r="T72" s="229" t="e">
        <f>AVERAGE('ES Data Entry'!W70:Y70)</f>
        <v>#DIV/0!</v>
      </c>
      <c r="U72" s="230" t="e">
        <f t="shared" si="85"/>
        <v>#DIV/0!</v>
      </c>
      <c r="V72" s="231" t="e">
        <f t="shared" si="86"/>
        <v>#DIV/0!</v>
      </c>
      <c r="W72" s="232" t="e">
        <f t="shared" si="87"/>
        <v>#DIV/0!</v>
      </c>
      <c r="AD72" s="26"/>
      <c r="AE72" s="44"/>
      <c r="AF72" s="53"/>
      <c r="AG72" s="60"/>
      <c r="AH72" s="44"/>
      <c r="AI72" s="44"/>
      <c r="AJ72" s="44"/>
      <c r="AK72" s="44"/>
      <c r="AL72" s="44"/>
      <c r="AM72" s="60"/>
      <c r="AN72" s="44"/>
      <c r="AO72" s="44"/>
      <c r="AP72" s="44"/>
      <c r="AQ72" s="44"/>
      <c r="AR72" s="44"/>
      <c r="AS72" s="60"/>
      <c r="AT72" s="44"/>
      <c r="AU72" s="44"/>
      <c r="AV72" s="44"/>
      <c r="AW72" s="44"/>
      <c r="AX72" s="44"/>
      <c r="AY72" s="44"/>
      <c r="AZ72" s="31"/>
    </row>
    <row r="73" spans="1:52" ht="62.1" customHeight="1">
      <c r="A73" s="226">
        <f>'ES Data Entry'!A71</f>
        <v>0</v>
      </c>
      <c r="B73" s="226">
        <f>'ES Data Entry'!B71</f>
        <v>0</v>
      </c>
      <c r="C73" s="6">
        <f>'ES Data Entry'!C71</f>
        <v>0</v>
      </c>
      <c r="D73" s="226">
        <f>'ES Data Entry'!D71</f>
        <v>0</v>
      </c>
      <c r="E73" s="226">
        <f>'ES Data Entry'!E71</f>
        <v>0</v>
      </c>
      <c r="F73" s="226">
        <f>'ES Data Entry'!F71</f>
        <v>0</v>
      </c>
      <c r="G73" s="226" t="str" cm="1">
        <f t="array" ref="G73">_xlfn.IFS('ES Data Entry'!G71=0, "Kindergarten", 'ES Data Entry'!G71=1, "1st Grade", 'ES Data Entry'!G71=2, "2nd Grade", 'ES Data Entry'!G71=3, "3rd Grade", 'ES Data Entry'!G71=4, "4th Grade", 'ES Data Entry'!G71=5, "5th Grade")</f>
        <v>Kindergarten</v>
      </c>
      <c r="H73" s="253">
        <f>'ES Data Entry'!L71</f>
        <v>0</v>
      </c>
      <c r="I73" s="227" t="e" cm="1">
        <f t="array" ref="I73">_xlfn.IFS('ES Data Entry'!H71= 1, "American Indian/Alaskan Native", 'ES Data Entry'!H71= 2, "Asian", 'ES Data Entry'!H71= 3, "Native Hawaiian/Pacific Islander", 'ES Data Entry'!H71= 4, "Black/African American",'ES Data Entry'!H71= 5,  "White", 'ES Data Entry'!H71= 6, "Other", 'ES Data Entry'!H71= 7, "Two races or more", 'ES Data Entry'!H71= 8, "Unknown")</f>
        <v>#N/A</v>
      </c>
      <c r="J73" s="226">
        <f>'ES Data Entry'!I71</f>
        <v>0</v>
      </c>
      <c r="K73" s="226" t="e" cm="1">
        <f t="array" ref="K73">_xlfn.IFS('ES Data Entry'!J71= 1, "Male", 'ES Data Entry'!J71= 2, "Female", 'ES Data Entry'!J71= 3, "Transgender Male", 'ES Data Entry'!J71= 4, "Transgender Female",'ES Data Entry'!J71= 5, "Non-binary", 'ES Data Entry'!J71= 6, "Other", 'ES Data Entry'!J71= 7, "Unknown")</f>
        <v>#N/A</v>
      </c>
      <c r="L73" s="228">
        <f>'ES Data Entry'!K71</f>
        <v>0</v>
      </c>
      <c r="M73" s="228" t="str" cm="1">
        <f t="array" ref="M73">IF(MAX(IF(F:F=F73, L:L))=L73, "Yes", "No")</f>
        <v>Yes</v>
      </c>
      <c r="N73" s="229" t="e">
        <f>AVERAGE('ES Data Entry'!N71,'ES Data Entry'!M71)</f>
        <v>#DIV/0!</v>
      </c>
      <c r="O73" s="229" t="e">
        <f t="shared" si="82"/>
        <v>#DIV/0!</v>
      </c>
      <c r="P73" s="229" t="e">
        <f>AVERAGE('ES Data Entry'!O71:R71)</f>
        <v>#DIV/0!</v>
      </c>
      <c r="Q73" s="229" t="e">
        <f t="shared" si="83"/>
        <v>#DIV/0!</v>
      </c>
      <c r="R73" s="229" t="e">
        <f>AVERAGE('ES Data Entry'!S71:V71)</f>
        <v>#DIV/0!</v>
      </c>
      <c r="S73" s="229" t="e">
        <f t="shared" si="84"/>
        <v>#DIV/0!</v>
      </c>
      <c r="T73" s="229" t="e">
        <f>AVERAGE('ES Data Entry'!W71:Y71)</f>
        <v>#DIV/0!</v>
      </c>
      <c r="U73" s="230" t="e">
        <f t="shared" si="85"/>
        <v>#DIV/0!</v>
      </c>
      <c r="V73" s="231" t="e">
        <f t="shared" si="86"/>
        <v>#DIV/0!</v>
      </c>
      <c r="W73" s="232" t="e">
        <f t="shared" si="87"/>
        <v>#DIV/0!</v>
      </c>
      <c r="AD73" s="26"/>
      <c r="AE73" s="44"/>
      <c r="AF73" s="53"/>
      <c r="AG73" s="60"/>
      <c r="AH73" s="44"/>
      <c r="AI73" s="44"/>
      <c r="AJ73" s="44"/>
      <c r="AK73" s="44"/>
      <c r="AL73" s="44"/>
      <c r="AM73" s="60"/>
      <c r="AN73" s="44"/>
      <c r="AO73" s="44"/>
      <c r="AP73" s="44"/>
      <c r="AQ73" s="44"/>
      <c r="AR73" s="44"/>
      <c r="AS73" s="60"/>
      <c r="AT73" s="44"/>
      <c r="AU73" s="44"/>
      <c r="AV73" s="44"/>
      <c r="AW73" s="44"/>
      <c r="AX73" s="44"/>
      <c r="AY73" s="44"/>
      <c r="AZ73" s="31"/>
    </row>
    <row r="74" spans="1:52" ht="62.1" customHeight="1">
      <c r="A74" s="226">
        <f>'ES Data Entry'!A72</f>
        <v>0</v>
      </c>
      <c r="B74" s="226">
        <f>'ES Data Entry'!B72</f>
        <v>0</v>
      </c>
      <c r="C74" s="6">
        <f>'ES Data Entry'!C72</f>
        <v>0</v>
      </c>
      <c r="D74" s="226">
        <f>'ES Data Entry'!D72</f>
        <v>0</v>
      </c>
      <c r="E74" s="226">
        <f>'ES Data Entry'!E72</f>
        <v>0</v>
      </c>
      <c r="F74" s="226">
        <f>'ES Data Entry'!F72</f>
        <v>0</v>
      </c>
      <c r="G74" s="226" t="str" cm="1">
        <f t="array" ref="G74">_xlfn.IFS('ES Data Entry'!G72=0, "Kindergarten", 'ES Data Entry'!G72=1, "1st Grade", 'ES Data Entry'!G72=2, "2nd Grade", 'ES Data Entry'!G72=3, "3rd Grade", 'ES Data Entry'!G72=4, "4th Grade", 'ES Data Entry'!G72=5, "5th Grade")</f>
        <v>Kindergarten</v>
      </c>
      <c r="H74" s="253">
        <f>'ES Data Entry'!L72</f>
        <v>0</v>
      </c>
      <c r="I74" s="227" t="e" cm="1">
        <f t="array" ref="I74">_xlfn.IFS('ES Data Entry'!H72= 1, "American Indian/Alaskan Native", 'ES Data Entry'!H72= 2, "Asian", 'ES Data Entry'!H72= 3, "Native Hawaiian/Pacific Islander", 'ES Data Entry'!H72= 4, "Black/African American",'ES Data Entry'!H72= 5,  "White", 'ES Data Entry'!H72= 6, "Other", 'ES Data Entry'!H72= 7, "Two races or more", 'ES Data Entry'!H72= 8, "Unknown")</f>
        <v>#N/A</v>
      </c>
      <c r="J74" s="226">
        <f>'ES Data Entry'!I72</f>
        <v>0</v>
      </c>
      <c r="K74" s="226" t="e" cm="1">
        <f t="array" ref="K74">_xlfn.IFS('ES Data Entry'!J72= 1, "Male", 'ES Data Entry'!J72= 2, "Female", 'ES Data Entry'!J72= 3, "Transgender Male", 'ES Data Entry'!J72= 4, "Transgender Female",'ES Data Entry'!J72= 5, "Non-binary", 'ES Data Entry'!J72= 6, "Other", 'ES Data Entry'!J72= 7, "Unknown")</f>
        <v>#N/A</v>
      </c>
      <c r="L74" s="228">
        <f>'ES Data Entry'!K72</f>
        <v>0</v>
      </c>
      <c r="M74" s="228" t="str" cm="1">
        <f t="array" ref="M74">IF(MAX(IF(F:F=F74, L:L))=L74, "Yes", "No")</f>
        <v>Yes</v>
      </c>
      <c r="N74" s="229" t="e">
        <f>AVERAGE('ES Data Entry'!N72,'ES Data Entry'!M72)</f>
        <v>#DIV/0!</v>
      </c>
      <c r="O74" s="229" t="e">
        <f t="shared" si="82"/>
        <v>#DIV/0!</v>
      </c>
      <c r="P74" s="229" t="e">
        <f>AVERAGE('ES Data Entry'!O72:R72)</f>
        <v>#DIV/0!</v>
      </c>
      <c r="Q74" s="229" t="e">
        <f t="shared" si="83"/>
        <v>#DIV/0!</v>
      </c>
      <c r="R74" s="229" t="e">
        <f>AVERAGE('ES Data Entry'!S72:V72)</f>
        <v>#DIV/0!</v>
      </c>
      <c r="S74" s="229" t="e">
        <f t="shared" si="84"/>
        <v>#DIV/0!</v>
      </c>
      <c r="T74" s="229" t="e">
        <f>AVERAGE('ES Data Entry'!W72:Y72)</f>
        <v>#DIV/0!</v>
      </c>
      <c r="U74" s="230" t="e">
        <f t="shared" si="85"/>
        <v>#DIV/0!</v>
      </c>
      <c r="V74" s="231" t="e">
        <f t="shared" si="86"/>
        <v>#DIV/0!</v>
      </c>
      <c r="W74" s="232" t="e">
        <f t="shared" si="87"/>
        <v>#DIV/0!</v>
      </c>
      <c r="AD74" s="26"/>
      <c r="AE74" s="44"/>
      <c r="AF74" s="53"/>
      <c r="AG74" s="60"/>
      <c r="AH74" s="44"/>
      <c r="AI74" s="44"/>
      <c r="AJ74" s="44"/>
      <c r="AK74" s="44"/>
      <c r="AL74" s="44"/>
      <c r="AM74" s="60"/>
      <c r="AN74" s="44"/>
      <c r="AO74" s="44"/>
      <c r="AP74" s="44"/>
      <c r="AQ74" s="44"/>
      <c r="AR74" s="44"/>
      <c r="AS74" s="60"/>
      <c r="AT74" s="44"/>
      <c r="AU74" s="44"/>
      <c r="AV74" s="44"/>
      <c r="AW74" s="44"/>
      <c r="AX74" s="44"/>
      <c r="AY74" s="44"/>
      <c r="AZ74" s="31"/>
    </row>
    <row r="75" spans="1:52" ht="62.1" customHeight="1">
      <c r="A75" s="226">
        <f>'ES Data Entry'!A73</f>
        <v>0</v>
      </c>
      <c r="B75" s="226">
        <f>'ES Data Entry'!B73</f>
        <v>0</v>
      </c>
      <c r="C75" s="6">
        <f>'ES Data Entry'!C73</f>
        <v>0</v>
      </c>
      <c r="D75" s="226">
        <f>'ES Data Entry'!D73</f>
        <v>0</v>
      </c>
      <c r="E75" s="226">
        <f>'ES Data Entry'!E73</f>
        <v>0</v>
      </c>
      <c r="F75" s="226">
        <f>'ES Data Entry'!F73</f>
        <v>0</v>
      </c>
      <c r="G75" s="226" t="str" cm="1">
        <f t="array" ref="G75">_xlfn.IFS('ES Data Entry'!G73=0, "Kindergarten", 'ES Data Entry'!G73=1, "1st Grade", 'ES Data Entry'!G73=2, "2nd Grade", 'ES Data Entry'!G73=3, "3rd Grade", 'ES Data Entry'!G73=4, "4th Grade", 'ES Data Entry'!G73=5, "5th Grade")</f>
        <v>Kindergarten</v>
      </c>
      <c r="H75" s="253">
        <f>'ES Data Entry'!L73</f>
        <v>0</v>
      </c>
      <c r="I75" s="227" t="e" cm="1">
        <f t="array" ref="I75">_xlfn.IFS('ES Data Entry'!H73= 1, "American Indian/Alaskan Native", 'ES Data Entry'!H73= 2, "Asian", 'ES Data Entry'!H73= 3, "Native Hawaiian/Pacific Islander", 'ES Data Entry'!H73= 4, "Black/African American",'ES Data Entry'!H73= 5,  "White", 'ES Data Entry'!H73= 6, "Other", 'ES Data Entry'!H73= 7, "Two races or more", 'ES Data Entry'!H73= 8, "Unknown")</f>
        <v>#N/A</v>
      </c>
      <c r="J75" s="226">
        <f>'ES Data Entry'!I73</f>
        <v>0</v>
      </c>
      <c r="K75" s="226" t="e" cm="1">
        <f t="array" ref="K75">_xlfn.IFS('ES Data Entry'!J73= 1, "Male", 'ES Data Entry'!J73= 2, "Female", 'ES Data Entry'!J73= 3, "Transgender Male", 'ES Data Entry'!J73= 4, "Transgender Female",'ES Data Entry'!J73= 5, "Non-binary", 'ES Data Entry'!J73= 6, "Other", 'ES Data Entry'!J73= 7, "Unknown")</f>
        <v>#N/A</v>
      </c>
      <c r="L75" s="228">
        <f>'ES Data Entry'!K73</f>
        <v>0</v>
      </c>
      <c r="M75" s="228" t="str" cm="1">
        <f t="array" ref="M75">IF(MAX(IF(F:F=F75, L:L))=L75, "Yes", "No")</f>
        <v>Yes</v>
      </c>
      <c r="N75" s="229" t="e">
        <f>AVERAGE('ES Data Entry'!N73,'ES Data Entry'!M73)</f>
        <v>#DIV/0!</v>
      </c>
      <c r="O75" s="229" t="e">
        <f t="shared" si="82"/>
        <v>#DIV/0!</v>
      </c>
      <c r="P75" s="229" t="e">
        <f>AVERAGE('ES Data Entry'!O73:R73)</f>
        <v>#DIV/0!</v>
      </c>
      <c r="Q75" s="229" t="e">
        <f t="shared" si="83"/>
        <v>#DIV/0!</v>
      </c>
      <c r="R75" s="229" t="e">
        <f>AVERAGE('ES Data Entry'!S73:V73)</f>
        <v>#DIV/0!</v>
      </c>
      <c r="S75" s="229" t="e">
        <f t="shared" si="84"/>
        <v>#DIV/0!</v>
      </c>
      <c r="T75" s="229" t="e">
        <f>AVERAGE('ES Data Entry'!W73:Y73)</f>
        <v>#DIV/0!</v>
      </c>
      <c r="U75" s="230" t="e">
        <f t="shared" si="85"/>
        <v>#DIV/0!</v>
      </c>
      <c r="V75" s="231" t="e">
        <f t="shared" si="86"/>
        <v>#DIV/0!</v>
      </c>
      <c r="W75" s="232" t="e">
        <f t="shared" si="87"/>
        <v>#DIV/0!</v>
      </c>
      <c r="AD75" s="26"/>
      <c r="AE75" s="44"/>
      <c r="AF75" s="53"/>
      <c r="AG75" s="60"/>
      <c r="AH75" s="44"/>
      <c r="AI75" s="44"/>
      <c r="AJ75" s="44"/>
      <c r="AK75" s="44"/>
      <c r="AL75" s="44"/>
      <c r="AM75" s="60"/>
      <c r="AN75" s="44"/>
      <c r="AO75" s="44"/>
      <c r="AP75" s="44"/>
      <c r="AQ75" s="44"/>
      <c r="AR75" s="44"/>
      <c r="AS75" s="60"/>
      <c r="AT75" s="44"/>
      <c r="AU75" s="44"/>
      <c r="AV75" s="44"/>
      <c r="AW75" s="44"/>
      <c r="AX75" s="44"/>
      <c r="AY75" s="44"/>
      <c r="AZ75" s="31"/>
    </row>
    <row r="76" spans="1:52" ht="62.1" customHeight="1">
      <c r="A76" s="226">
        <f>'ES Data Entry'!A74</f>
        <v>0</v>
      </c>
      <c r="B76" s="226">
        <f>'ES Data Entry'!B74</f>
        <v>0</v>
      </c>
      <c r="C76" s="6">
        <f>'ES Data Entry'!C74</f>
        <v>0</v>
      </c>
      <c r="D76" s="226">
        <f>'ES Data Entry'!D74</f>
        <v>0</v>
      </c>
      <c r="E76" s="226">
        <f>'ES Data Entry'!E74</f>
        <v>0</v>
      </c>
      <c r="F76" s="226">
        <f>'ES Data Entry'!F74</f>
        <v>0</v>
      </c>
      <c r="G76" s="226" t="str" cm="1">
        <f t="array" ref="G76">_xlfn.IFS('ES Data Entry'!G74=0, "Kindergarten", 'ES Data Entry'!G74=1, "1st Grade", 'ES Data Entry'!G74=2, "2nd Grade", 'ES Data Entry'!G74=3, "3rd Grade", 'ES Data Entry'!G74=4, "4th Grade", 'ES Data Entry'!G74=5, "5th Grade")</f>
        <v>Kindergarten</v>
      </c>
      <c r="H76" s="253">
        <f>'ES Data Entry'!L74</f>
        <v>0</v>
      </c>
      <c r="I76" s="227" t="e" cm="1">
        <f t="array" ref="I76">_xlfn.IFS('ES Data Entry'!H74= 1, "American Indian/Alaskan Native", 'ES Data Entry'!H74= 2, "Asian", 'ES Data Entry'!H74= 3, "Native Hawaiian/Pacific Islander", 'ES Data Entry'!H74= 4, "Black/African American",'ES Data Entry'!H74= 5,  "White", 'ES Data Entry'!H74= 6, "Other", 'ES Data Entry'!H74= 7, "Two races or more", 'ES Data Entry'!H74= 8, "Unknown")</f>
        <v>#N/A</v>
      </c>
      <c r="J76" s="226">
        <f>'ES Data Entry'!I74</f>
        <v>0</v>
      </c>
      <c r="K76" s="226" t="e" cm="1">
        <f t="array" ref="K76">_xlfn.IFS('ES Data Entry'!J74= 1, "Male", 'ES Data Entry'!J74= 2, "Female", 'ES Data Entry'!J74= 3, "Transgender Male", 'ES Data Entry'!J74= 4, "Transgender Female",'ES Data Entry'!J74= 5, "Non-binary", 'ES Data Entry'!J74= 6, "Other", 'ES Data Entry'!J74= 7, "Unknown")</f>
        <v>#N/A</v>
      </c>
      <c r="L76" s="228">
        <f>'ES Data Entry'!K74</f>
        <v>0</v>
      </c>
      <c r="M76" s="228" t="str" cm="1">
        <f t="array" ref="M76">IF(MAX(IF(F:F=F76, L:L))=L76, "Yes", "No")</f>
        <v>Yes</v>
      </c>
      <c r="N76" s="229" t="e">
        <f>AVERAGE('ES Data Entry'!N74,'ES Data Entry'!M74)</f>
        <v>#DIV/0!</v>
      </c>
      <c r="O76" s="229" t="e">
        <f t="shared" si="82"/>
        <v>#DIV/0!</v>
      </c>
      <c r="P76" s="229" t="e">
        <f>AVERAGE('ES Data Entry'!O74:R74)</f>
        <v>#DIV/0!</v>
      </c>
      <c r="Q76" s="229" t="e">
        <f t="shared" si="83"/>
        <v>#DIV/0!</v>
      </c>
      <c r="R76" s="229" t="e">
        <f>AVERAGE('ES Data Entry'!S74:V74)</f>
        <v>#DIV/0!</v>
      </c>
      <c r="S76" s="229" t="e">
        <f t="shared" si="84"/>
        <v>#DIV/0!</v>
      </c>
      <c r="T76" s="229" t="e">
        <f>AVERAGE('ES Data Entry'!W74:Y74)</f>
        <v>#DIV/0!</v>
      </c>
      <c r="U76" s="230" t="e">
        <f t="shared" si="85"/>
        <v>#DIV/0!</v>
      </c>
      <c r="V76" s="231" t="e">
        <f t="shared" si="86"/>
        <v>#DIV/0!</v>
      </c>
      <c r="W76" s="232" t="e">
        <f t="shared" si="87"/>
        <v>#DIV/0!</v>
      </c>
      <c r="AD76" s="26"/>
      <c r="AE76" s="44"/>
      <c r="AF76" s="53"/>
      <c r="AG76" s="60"/>
      <c r="AH76" s="44"/>
      <c r="AI76" s="44"/>
      <c r="AJ76" s="44"/>
      <c r="AK76" s="44"/>
      <c r="AL76" s="44"/>
      <c r="AM76" s="60"/>
      <c r="AN76" s="44"/>
      <c r="AO76" s="44"/>
      <c r="AP76" s="44"/>
      <c r="AQ76" s="44"/>
      <c r="AR76" s="44"/>
      <c r="AS76" s="60"/>
      <c r="AT76" s="44"/>
      <c r="AU76" s="44"/>
      <c r="AV76" s="44"/>
      <c r="AW76" s="44"/>
      <c r="AX76" s="44"/>
      <c r="AY76" s="44"/>
      <c r="AZ76" s="31"/>
    </row>
    <row r="77" spans="1:52" ht="62.1" customHeight="1">
      <c r="A77" s="226">
        <f>'ES Data Entry'!A75</f>
        <v>0</v>
      </c>
      <c r="B77" s="226">
        <f>'ES Data Entry'!B75</f>
        <v>0</v>
      </c>
      <c r="C77" s="6">
        <f>'ES Data Entry'!C75</f>
        <v>0</v>
      </c>
      <c r="D77" s="226">
        <f>'ES Data Entry'!D75</f>
        <v>0</v>
      </c>
      <c r="E77" s="226">
        <f>'ES Data Entry'!E75</f>
        <v>0</v>
      </c>
      <c r="F77" s="226">
        <f>'ES Data Entry'!F75</f>
        <v>0</v>
      </c>
      <c r="G77" s="226" t="str" cm="1">
        <f t="array" ref="G77">_xlfn.IFS('ES Data Entry'!G75=0, "Kindergarten", 'ES Data Entry'!G75=1, "1st Grade", 'ES Data Entry'!G75=2, "2nd Grade", 'ES Data Entry'!G75=3, "3rd Grade", 'ES Data Entry'!G75=4, "4th Grade", 'ES Data Entry'!G75=5, "5th Grade")</f>
        <v>Kindergarten</v>
      </c>
      <c r="H77" s="253">
        <f>'ES Data Entry'!L75</f>
        <v>0</v>
      </c>
      <c r="I77" s="227" t="e" cm="1">
        <f t="array" ref="I77">_xlfn.IFS('ES Data Entry'!H75= 1, "American Indian/Alaskan Native", 'ES Data Entry'!H75= 2, "Asian", 'ES Data Entry'!H75= 3, "Native Hawaiian/Pacific Islander", 'ES Data Entry'!H75= 4, "Black/African American",'ES Data Entry'!H75= 5,  "White", 'ES Data Entry'!H75= 6, "Other", 'ES Data Entry'!H75= 7, "Two races or more", 'ES Data Entry'!H75= 8, "Unknown")</f>
        <v>#N/A</v>
      </c>
      <c r="J77" s="226">
        <f>'ES Data Entry'!I75</f>
        <v>0</v>
      </c>
      <c r="K77" s="226" t="e" cm="1">
        <f t="array" ref="K77">_xlfn.IFS('ES Data Entry'!J75= 1, "Male", 'ES Data Entry'!J75= 2, "Female", 'ES Data Entry'!J75= 3, "Transgender Male", 'ES Data Entry'!J75= 4, "Transgender Female",'ES Data Entry'!J75= 5, "Non-binary", 'ES Data Entry'!J75= 6, "Other", 'ES Data Entry'!J75= 7, "Unknown")</f>
        <v>#N/A</v>
      </c>
      <c r="L77" s="228">
        <f>'ES Data Entry'!K75</f>
        <v>0</v>
      </c>
      <c r="M77" s="228" t="str" cm="1">
        <f t="array" ref="M77">IF(MAX(IF(F:F=F77, L:L))=L77, "Yes", "No")</f>
        <v>Yes</v>
      </c>
      <c r="N77" s="229" t="e">
        <f>AVERAGE('ES Data Entry'!N75,'ES Data Entry'!M75)</f>
        <v>#DIV/0!</v>
      </c>
      <c r="O77" s="229" t="e">
        <f t="shared" si="82"/>
        <v>#DIV/0!</v>
      </c>
      <c r="P77" s="229" t="e">
        <f>AVERAGE('ES Data Entry'!O75:R75)</f>
        <v>#DIV/0!</v>
      </c>
      <c r="Q77" s="229" t="e">
        <f t="shared" si="83"/>
        <v>#DIV/0!</v>
      </c>
      <c r="R77" s="229" t="e">
        <f>AVERAGE('ES Data Entry'!S75:V75)</f>
        <v>#DIV/0!</v>
      </c>
      <c r="S77" s="229" t="e">
        <f t="shared" si="84"/>
        <v>#DIV/0!</v>
      </c>
      <c r="T77" s="229" t="e">
        <f>AVERAGE('ES Data Entry'!W75:Y75)</f>
        <v>#DIV/0!</v>
      </c>
      <c r="U77" s="230" t="e">
        <f t="shared" si="85"/>
        <v>#DIV/0!</v>
      </c>
      <c r="V77" s="231" t="e">
        <f t="shared" si="86"/>
        <v>#DIV/0!</v>
      </c>
      <c r="W77" s="232" t="e">
        <f t="shared" si="87"/>
        <v>#DIV/0!</v>
      </c>
      <c r="AD77" s="26"/>
      <c r="AE77" s="44"/>
      <c r="AF77" s="53"/>
      <c r="AG77" s="60"/>
      <c r="AH77" s="44"/>
      <c r="AI77" s="44"/>
      <c r="AJ77" s="44"/>
      <c r="AK77" s="44"/>
      <c r="AL77" s="44"/>
      <c r="AM77" s="60"/>
      <c r="AN77" s="44"/>
      <c r="AO77" s="44"/>
      <c r="AP77" s="44"/>
      <c r="AQ77" s="44"/>
      <c r="AR77" s="44"/>
      <c r="AS77" s="60"/>
      <c r="AT77" s="44"/>
      <c r="AU77" s="44"/>
      <c r="AV77" s="44"/>
      <c r="AW77" s="44"/>
      <c r="AX77" s="44"/>
      <c r="AY77" s="44"/>
      <c r="AZ77" s="31"/>
    </row>
    <row r="78" spans="1:52" ht="62.1" customHeight="1">
      <c r="A78" s="226">
        <f>'ES Data Entry'!A76</f>
        <v>0</v>
      </c>
      <c r="B78" s="226">
        <f>'ES Data Entry'!B76</f>
        <v>0</v>
      </c>
      <c r="C78" s="6">
        <f>'ES Data Entry'!C76</f>
        <v>0</v>
      </c>
      <c r="D78" s="226">
        <f>'ES Data Entry'!D76</f>
        <v>0</v>
      </c>
      <c r="E78" s="226">
        <f>'ES Data Entry'!E76</f>
        <v>0</v>
      </c>
      <c r="F78" s="226">
        <f>'ES Data Entry'!F76</f>
        <v>0</v>
      </c>
      <c r="G78" s="226" t="str" cm="1">
        <f t="array" ref="G78">_xlfn.IFS('ES Data Entry'!G76=0, "Kindergarten", 'ES Data Entry'!G76=1, "1st Grade", 'ES Data Entry'!G76=2, "2nd Grade", 'ES Data Entry'!G76=3, "3rd Grade", 'ES Data Entry'!G76=4, "4th Grade", 'ES Data Entry'!G76=5, "5th Grade")</f>
        <v>Kindergarten</v>
      </c>
      <c r="H78" s="253">
        <f>'ES Data Entry'!L76</f>
        <v>0</v>
      </c>
      <c r="I78" s="227" t="e" cm="1">
        <f t="array" ref="I78">_xlfn.IFS('ES Data Entry'!H76= 1, "American Indian/Alaskan Native", 'ES Data Entry'!H76= 2, "Asian", 'ES Data Entry'!H76= 3, "Native Hawaiian/Pacific Islander", 'ES Data Entry'!H76= 4, "Black/African American",'ES Data Entry'!H76= 5,  "White", 'ES Data Entry'!H76= 6, "Other", 'ES Data Entry'!H76= 7, "Two races or more", 'ES Data Entry'!H76= 8, "Unknown")</f>
        <v>#N/A</v>
      </c>
      <c r="J78" s="226">
        <f>'ES Data Entry'!I76</f>
        <v>0</v>
      </c>
      <c r="K78" s="226" t="e" cm="1">
        <f t="array" ref="K78">_xlfn.IFS('ES Data Entry'!J76= 1, "Male", 'ES Data Entry'!J76= 2, "Female", 'ES Data Entry'!J76= 3, "Transgender Male", 'ES Data Entry'!J76= 4, "Transgender Female",'ES Data Entry'!J76= 5, "Non-binary", 'ES Data Entry'!J76= 6, "Other", 'ES Data Entry'!J76= 7, "Unknown")</f>
        <v>#N/A</v>
      </c>
      <c r="L78" s="228">
        <f>'ES Data Entry'!K76</f>
        <v>0</v>
      </c>
      <c r="M78" s="228" t="str" cm="1">
        <f t="array" ref="M78">IF(MAX(IF(F:F=F78, L:L))=L78, "Yes", "No")</f>
        <v>Yes</v>
      </c>
      <c r="N78" s="229" t="e">
        <f>AVERAGE('ES Data Entry'!N76,'ES Data Entry'!M76)</f>
        <v>#DIV/0!</v>
      </c>
      <c r="O78" s="229" t="e">
        <f t="shared" si="82"/>
        <v>#DIV/0!</v>
      </c>
      <c r="P78" s="229" t="e">
        <f>AVERAGE('ES Data Entry'!O76:R76)</f>
        <v>#DIV/0!</v>
      </c>
      <c r="Q78" s="229" t="e">
        <f t="shared" si="83"/>
        <v>#DIV/0!</v>
      </c>
      <c r="R78" s="229" t="e">
        <f>AVERAGE('ES Data Entry'!S76:V76)</f>
        <v>#DIV/0!</v>
      </c>
      <c r="S78" s="229" t="e">
        <f t="shared" si="84"/>
        <v>#DIV/0!</v>
      </c>
      <c r="T78" s="229" t="e">
        <f>AVERAGE('ES Data Entry'!W76:Y76)</f>
        <v>#DIV/0!</v>
      </c>
      <c r="U78" s="230" t="e">
        <f t="shared" si="85"/>
        <v>#DIV/0!</v>
      </c>
      <c r="V78" s="231" t="e">
        <f t="shared" si="86"/>
        <v>#DIV/0!</v>
      </c>
      <c r="W78" s="232" t="e">
        <f t="shared" si="87"/>
        <v>#DIV/0!</v>
      </c>
      <c r="AD78" s="26"/>
      <c r="AE78" s="44"/>
      <c r="AF78" s="53"/>
      <c r="AG78" s="60"/>
      <c r="AH78" s="44"/>
      <c r="AI78" s="44"/>
      <c r="AJ78" s="44"/>
      <c r="AK78" s="44"/>
      <c r="AL78" s="44"/>
      <c r="AM78" s="60"/>
      <c r="AN78" s="44"/>
      <c r="AO78" s="44"/>
      <c r="AP78" s="44"/>
      <c r="AQ78" s="44"/>
      <c r="AR78" s="44"/>
      <c r="AS78" s="60"/>
      <c r="AT78" s="44"/>
      <c r="AU78" s="44"/>
      <c r="AV78" s="44"/>
      <c r="AW78" s="44"/>
      <c r="AX78" s="44"/>
      <c r="AY78" s="44"/>
      <c r="AZ78" s="31"/>
    </row>
    <row r="79" spans="1:52" ht="62.1" customHeight="1">
      <c r="A79" s="226">
        <f>'ES Data Entry'!A77</f>
        <v>0</v>
      </c>
      <c r="B79" s="226">
        <f>'ES Data Entry'!B77</f>
        <v>0</v>
      </c>
      <c r="C79" s="6">
        <f>'ES Data Entry'!C77</f>
        <v>0</v>
      </c>
      <c r="D79" s="226">
        <f>'ES Data Entry'!D77</f>
        <v>0</v>
      </c>
      <c r="E79" s="226">
        <f>'ES Data Entry'!E77</f>
        <v>0</v>
      </c>
      <c r="F79" s="226">
        <f>'ES Data Entry'!F77</f>
        <v>0</v>
      </c>
      <c r="G79" s="226" t="str" cm="1">
        <f t="array" ref="G79">_xlfn.IFS('ES Data Entry'!G77=0, "Kindergarten", 'ES Data Entry'!G77=1, "1st Grade", 'ES Data Entry'!G77=2, "2nd Grade", 'ES Data Entry'!G77=3, "3rd Grade", 'ES Data Entry'!G77=4, "4th Grade", 'ES Data Entry'!G77=5, "5th Grade")</f>
        <v>Kindergarten</v>
      </c>
      <c r="H79" s="253">
        <f>'ES Data Entry'!L77</f>
        <v>0</v>
      </c>
      <c r="I79" s="227" t="e" cm="1">
        <f t="array" ref="I79">_xlfn.IFS('ES Data Entry'!H77= 1, "American Indian/Alaskan Native", 'ES Data Entry'!H77= 2, "Asian", 'ES Data Entry'!H77= 3, "Native Hawaiian/Pacific Islander", 'ES Data Entry'!H77= 4, "Black/African American",'ES Data Entry'!H77= 5,  "White", 'ES Data Entry'!H77= 6, "Other", 'ES Data Entry'!H77= 7, "Two races or more", 'ES Data Entry'!H77= 8, "Unknown")</f>
        <v>#N/A</v>
      </c>
      <c r="J79" s="226">
        <f>'ES Data Entry'!I77</f>
        <v>0</v>
      </c>
      <c r="K79" s="226" t="e" cm="1">
        <f t="array" ref="K79">_xlfn.IFS('ES Data Entry'!J77= 1, "Male", 'ES Data Entry'!J77= 2, "Female", 'ES Data Entry'!J77= 3, "Transgender Male", 'ES Data Entry'!J77= 4, "Transgender Female",'ES Data Entry'!J77= 5, "Non-binary", 'ES Data Entry'!J77= 6, "Other", 'ES Data Entry'!J77= 7, "Unknown")</f>
        <v>#N/A</v>
      </c>
      <c r="L79" s="228">
        <f>'ES Data Entry'!K77</f>
        <v>0</v>
      </c>
      <c r="M79" s="228" t="str" cm="1">
        <f t="array" ref="M79">IF(MAX(IF(F:F=F79, L:L))=L79, "Yes", "No")</f>
        <v>Yes</v>
      </c>
      <c r="N79" s="229" t="e">
        <f>AVERAGE('ES Data Entry'!N77,'ES Data Entry'!M77)</f>
        <v>#DIV/0!</v>
      </c>
      <c r="O79" s="229" t="e">
        <f t="shared" si="82"/>
        <v>#DIV/0!</v>
      </c>
      <c r="P79" s="229" t="e">
        <f>AVERAGE('ES Data Entry'!O77:R77)</f>
        <v>#DIV/0!</v>
      </c>
      <c r="Q79" s="229" t="e">
        <f t="shared" si="83"/>
        <v>#DIV/0!</v>
      </c>
      <c r="R79" s="229" t="e">
        <f>AVERAGE('ES Data Entry'!S77:V77)</f>
        <v>#DIV/0!</v>
      </c>
      <c r="S79" s="229" t="e">
        <f t="shared" si="84"/>
        <v>#DIV/0!</v>
      </c>
      <c r="T79" s="229" t="e">
        <f>AVERAGE('ES Data Entry'!W77:Y77)</f>
        <v>#DIV/0!</v>
      </c>
      <c r="U79" s="230" t="e">
        <f t="shared" si="85"/>
        <v>#DIV/0!</v>
      </c>
      <c r="V79" s="231" t="e">
        <f t="shared" si="86"/>
        <v>#DIV/0!</v>
      </c>
      <c r="W79" s="232" t="e">
        <f t="shared" si="87"/>
        <v>#DIV/0!</v>
      </c>
      <c r="AD79" s="26"/>
      <c r="AE79" s="44"/>
      <c r="AF79" s="53"/>
      <c r="AG79" s="60"/>
      <c r="AH79" s="44"/>
      <c r="AI79" s="44"/>
      <c r="AJ79" s="44"/>
      <c r="AK79" s="44"/>
      <c r="AL79" s="44"/>
      <c r="AM79" s="60"/>
      <c r="AN79" s="44"/>
      <c r="AO79" s="44"/>
      <c r="AP79" s="44"/>
      <c r="AQ79" s="44"/>
      <c r="AR79" s="44"/>
      <c r="AS79" s="60"/>
      <c r="AT79" s="44"/>
      <c r="AU79" s="44"/>
      <c r="AV79" s="44"/>
      <c r="AW79" s="44"/>
      <c r="AX79" s="44"/>
      <c r="AY79" s="44"/>
      <c r="AZ79" s="31"/>
    </row>
    <row r="80" spans="1:52" ht="62.1" customHeight="1">
      <c r="A80" s="226">
        <f>'ES Data Entry'!A78</f>
        <v>0</v>
      </c>
      <c r="B80" s="226">
        <f>'ES Data Entry'!B78</f>
        <v>0</v>
      </c>
      <c r="C80" s="6">
        <f>'ES Data Entry'!C78</f>
        <v>0</v>
      </c>
      <c r="D80" s="226">
        <f>'ES Data Entry'!D78</f>
        <v>0</v>
      </c>
      <c r="E80" s="226">
        <f>'ES Data Entry'!E78</f>
        <v>0</v>
      </c>
      <c r="F80" s="226">
        <f>'ES Data Entry'!F78</f>
        <v>0</v>
      </c>
      <c r="G80" s="226" t="str" cm="1">
        <f t="array" ref="G80">_xlfn.IFS('ES Data Entry'!G78=0, "Kindergarten", 'ES Data Entry'!G78=1, "1st Grade", 'ES Data Entry'!G78=2, "2nd Grade", 'ES Data Entry'!G78=3, "3rd Grade", 'ES Data Entry'!G78=4, "4th Grade", 'ES Data Entry'!G78=5, "5th Grade")</f>
        <v>Kindergarten</v>
      </c>
      <c r="H80" s="253">
        <f>'ES Data Entry'!L78</f>
        <v>0</v>
      </c>
      <c r="I80" s="227" t="e" cm="1">
        <f t="array" ref="I80">_xlfn.IFS('ES Data Entry'!H78= 1, "American Indian/Alaskan Native", 'ES Data Entry'!H78= 2, "Asian", 'ES Data Entry'!H78= 3, "Native Hawaiian/Pacific Islander", 'ES Data Entry'!H78= 4, "Black/African American",'ES Data Entry'!H78= 5,  "White", 'ES Data Entry'!H78= 6, "Other", 'ES Data Entry'!H78= 7, "Two races or more", 'ES Data Entry'!H78= 8, "Unknown")</f>
        <v>#N/A</v>
      </c>
      <c r="J80" s="226">
        <f>'ES Data Entry'!I78</f>
        <v>0</v>
      </c>
      <c r="K80" s="226" t="e" cm="1">
        <f t="array" ref="K80">_xlfn.IFS('ES Data Entry'!J78= 1, "Male", 'ES Data Entry'!J78= 2, "Female", 'ES Data Entry'!J78= 3, "Transgender Male", 'ES Data Entry'!J78= 4, "Transgender Female",'ES Data Entry'!J78= 5, "Non-binary", 'ES Data Entry'!J78= 6, "Other", 'ES Data Entry'!J78= 7, "Unknown")</f>
        <v>#N/A</v>
      </c>
      <c r="L80" s="228">
        <f>'ES Data Entry'!K78</f>
        <v>0</v>
      </c>
      <c r="M80" s="228" t="str" cm="1">
        <f t="array" ref="M80">IF(MAX(IF(F:F=F80, L:L))=L80, "Yes", "No")</f>
        <v>Yes</v>
      </c>
      <c r="N80" s="229" t="e">
        <f>AVERAGE('ES Data Entry'!N78,'ES Data Entry'!M78)</f>
        <v>#DIV/0!</v>
      </c>
      <c r="O80" s="229" t="e">
        <f t="shared" si="82"/>
        <v>#DIV/0!</v>
      </c>
      <c r="P80" s="229" t="e">
        <f>AVERAGE('ES Data Entry'!O78:R78)</f>
        <v>#DIV/0!</v>
      </c>
      <c r="Q80" s="229" t="e">
        <f t="shared" si="83"/>
        <v>#DIV/0!</v>
      </c>
      <c r="R80" s="229" t="e">
        <f>AVERAGE('ES Data Entry'!S78:V78)</f>
        <v>#DIV/0!</v>
      </c>
      <c r="S80" s="229" t="e">
        <f t="shared" si="84"/>
        <v>#DIV/0!</v>
      </c>
      <c r="T80" s="229" t="e">
        <f>AVERAGE('ES Data Entry'!W78:Y78)</f>
        <v>#DIV/0!</v>
      </c>
      <c r="U80" s="230" t="e">
        <f t="shared" si="85"/>
        <v>#DIV/0!</v>
      </c>
      <c r="V80" s="231" t="e">
        <f t="shared" si="86"/>
        <v>#DIV/0!</v>
      </c>
      <c r="W80" s="232" t="e">
        <f t="shared" si="87"/>
        <v>#DIV/0!</v>
      </c>
      <c r="AD80" s="26"/>
      <c r="AE80" s="44"/>
      <c r="AF80" s="53"/>
      <c r="AG80" s="60"/>
      <c r="AH80" s="44"/>
      <c r="AI80" s="44"/>
      <c r="AJ80" s="44"/>
      <c r="AK80" s="44"/>
      <c r="AL80" s="44"/>
      <c r="AM80" s="60"/>
      <c r="AN80" s="44"/>
      <c r="AO80" s="44"/>
      <c r="AP80" s="44"/>
      <c r="AQ80" s="44"/>
      <c r="AR80" s="44"/>
      <c r="AS80" s="60"/>
      <c r="AT80" s="44"/>
      <c r="AU80" s="44"/>
      <c r="AV80" s="44"/>
      <c r="AW80" s="44"/>
      <c r="AX80" s="44"/>
      <c r="AY80" s="44"/>
      <c r="AZ80" s="31"/>
    </row>
    <row r="81" spans="1:52" ht="62.1" customHeight="1">
      <c r="A81" s="226">
        <f>'ES Data Entry'!A79</f>
        <v>0</v>
      </c>
      <c r="B81" s="226">
        <f>'ES Data Entry'!B79</f>
        <v>0</v>
      </c>
      <c r="C81" s="6">
        <f>'ES Data Entry'!C79</f>
        <v>0</v>
      </c>
      <c r="D81" s="226">
        <f>'ES Data Entry'!D79</f>
        <v>0</v>
      </c>
      <c r="E81" s="226">
        <f>'ES Data Entry'!E79</f>
        <v>0</v>
      </c>
      <c r="F81" s="226">
        <f>'ES Data Entry'!F79</f>
        <v>0</v>
      </c>
      <c r="G81" s="226" t="str" cm="1">
        <f t="array" ref="G81">_xlfn.IFS('ES Data Entry'!G79=0, "Kindergarten", 'ES Data Entry'!G79=1, "1st Grade", 'ES Data Entry'!G79=2, "2nd Grade", 'ES Data Entry'!G79=3, "3rd Grade", 'ES Data Entry'!G79=4, "4th Grade", 'ES Data Entry'!G79=5, "5th Grade")</f>
        <v>Kindergarten</v>
      </c>
      <c r="H81" s="253">
        <f>'ES Data Entry'!L79</f>
        <v>0</v>
      </c>
      <c r="I81" s="227" t="e" cm="1">
        <f t="array" ref="I81">_xlfn.IFS('ES Data Entry'!H79= 1, "American Indian/Alaskan Native", 'ES Data Entry'!H79= 2, "Asian", 'ES Data Entry'!H79= 3, "Native Hawaiian/Pacific Islander", 'ES Data Entry'!H79= 4, "Black/African American",'ES Data Entry'!H79= 5,  "White", 'ES Data Entry'!H79= 6, "Other", 'ES Data Entry'!H79= 7, "Two races or more", 'ES Data Entry'!H79= 8, "Unknown")</f>
        <v>#N/A</v>
      </c>
      <c r="J81" s="226">
        <f>'ES Data Entry'!I79</f>
        <v>0</v>
      </c>
      <c r="K81" s="226" t="e" cm="1">
        <f t="array" ref="K81">_xlfn.IFS('ES Data Entry'!J79= 1, "Male", 'ES Data Entry'!J79= 2, "Female", 'ES Data Entry'!J79= 3, "Transgender Male", 'ES Data Entry'!J79= 4, "Transgender Female",'ES Data Entry'!J79= 5, "Non-binary", 'ES Data Entry'!J79= 6, "Other", 'ES Data Entry'!J79= 7, "Unknown")</f>
        <v>#N/A</v>
      </c>
      <c r="L81" s="228">
        <f>'ES Data Entry'!K79</f>
        <v>0</v>
      </c>
      <c r="M81" s="228" t="str" cm="1">
        <f t="array" ref="M81">IF(MAX(IF(F:F=F81, L:L))=L81, "Yes", "No")</f>
        <v>Yes</v>
      </c>
      <c r="N81" s="229" t="e">
        <f>AVERAGE('ES Data Entry'!N79,'ES Data Entry'!M79)</f>
        <v>#DIV/0!</v>
      </c>
      <c r="O81" s="229" t="e">
        <f t="shared" si="82"/>
        <v>#DIV/0!</v>
      </c>
      <c r="P81" s="229" t="e">
        <f>AVERAGE('ES Data Entry'!O79:R79)</f>
        <v>#DIV/0!</v>
      </c>
      <c r="Q81" s="229" t="e">
        <f t="shared" si="83"/>
        <v>#DIV/0!</v>
      </c>
      <c r="R81" s="229" t="e">
        <f>AVERAGE('ES Data Entry'!S79:V79)</f>
        <v>#DIV/0!</v>
      </c>
      <c r="S81" s="229" t="e">
        <f t="shared" si="84"/>
        <v>#DIV/0!</v>
      </c>
      <c r="T81" s="229" t="e">
        <f>AVERAGE('ES Data Entry'!W79:Y79)</f>
        <v>#DIV/0!</v>
      </c>
      <c r="U81" s="230" t="e">
        <f t="shared" si="85"/>
        <v>#DIV/0!</v>
      </c>
      <c r="V81" s="231" t="e">
        <f t="shared" si="86"/>
        <v>#DIV/0!</v>
      </c>
      <c r="W81" s="232" t="e">
        <f t="shared" si="87"/>
        <v>#DIV/0!</v>
      </c>
      <c r="AD81" s="26"/>
      <c r="AE81" s="44"/>
      <c r="AF81" s="53"/>
      <c r="AG81" s="60"/>
      <c r="AH81" s="44"/>
      <c r="AI81" s="44"/>
      <c r="AJ81" s="44"/>
      <c r="AK81" s="44"/>
      <c r="AL81" s="44"/>
      <c r="AM81" s="60"/>
      <c r="AN81" s="44"/>
      <c r="AO81" s="44"/>
      <c r="AP81" s="44"/>
      <c r="AQ81" s="44"/>
      <c r="AR81" s="44"/>
      <c r="AS81" s="60"/>
      <c r="AT81" s="44"/>
      <c r="AU81" s="44"/>
      <c r="AV81" s="44"/>
      <c r="AW81" s="44"/>
      <c r="AX81" s="44"/>
      <c r="AY81" s="44"/>
      <c r="AZ81" s="31"/>
    </row>
    <row r="82" spans="1:52" ht="62.1" customHeight="1">
      <c r="A82" s="226">
        <f>'ES Data Entry'!A80</f>
        <v>0</v>
      </c>
      <c r="B82" s="226">
        <f>'ES Data Entry'!B80</f>
        <v>0</v>
      </c>
      <c r="C82" s="6">
        <f>'ES Data Entry'!C80</f>
        <v>0</v>
      </c>
      <c r="D82" s="226">
        <f>'ES Data Entry'!D80</f>
        <v>0</v>
      </c>
      <c r="E82" s="226">
        <f>'ES Data Entry'!E80</f>
        <v>0</v>
      </c>
      <c r="F82" s="226">
        <f>'ES Data Entry'!F80</f>
        <v>0</v>
      </c>
      <c r="G82" s="226" t="str" cm="1">
        <f t="array" ref="G82">_xlfn.IFS('ES Data Entry'!G80=0, "Kindergarten", 'ES Data Entry'!G80=1, "1st Grade", 'ES Data Entry'!G80=2, "2nd Grade", 'ES Data Entry'!G80=3, "3rd Grade", 'ES Data Entry'!G80=4, "4th Grade", 'ES Data Entry'!G80=5, "5th Grade")</f>
        <v>Kindergarten</v>
      </c>
      <c r="H82" s="253">
        <f>'ES Data Entry'!L80</f>
        <v>0</v>
      </c>
      <c r="I82" s="227" t="e" cm="1">
        <f t="array" ref="I82">_xlfn.IFS('ES Data Entry'!H80= 1, "American Indian/Alaskan Native", 'ES Data Entry'!H80= 2, "Asian", 'ES Data Entry'!H80= 3, "Native Hawaiian/Pacific Islander", 'ES Data Entry'!H80= 4, "Black/African American",'ES Data Entry'!H80= 5,  "White", 'ES Data Entry'!H80= 6, "Other", 'ES Data Entry'!H80= 7, "Two races or more", 'ES Data Entry'!H80= 8, "Unknown")</f>
        <v>#N/A</v>
      </c>
      <c r="J82" s="226">
        <f>'ES Data Entry'!I80</f>
        <v>0</v>
      </c>
      <c r="K82" s="226" t="e" cm="1">
        <f t="array" ref="K82">_xlfn.IFS('ES Data Entry'!J80= 1, "Male", 'ES Data Entry'!J80= 2, "Female", 'ES Data Entry'!J80= 3, "Transgender Male", 'ES Data Entry'!J80= 4, "Transgender Female",'ES Data Entry'!J80= 5, "Non-binary", 'ES Data Entry'!J80= 6, "Other", 'ES Data Entry'!J80= 7, "Unknown")</f>
        <v>#N/A</v>
      </c>
      <c r="L82" s="228">
        <f>'ES Data Entry'!K80</f>
        <v>0</v>
      </c>
      <c r="M82" s="228" t="str" cm="1">
        <f t="array" ref="M82">IF(MAX(IF(F:F=F82, L:L))=L82, "Yes", "No")</f>
        <v>Yes</v>
      </c>
      <c r="N82" s="229" t="e">
        <f>AVERAGE('ES Data Entry'!N80,'ES Data Entry'!M80)</f>
        <v>#DIV/0!</v>
      </c>
      <c r="O82" s="229" t="e">
        <f t="shared" si="82"/>
        <v>#DIV/0!</v>
      </c>
      <c r="P82" s="229" t="e">
        <f>AVERAGE('ES Data Entry'!O80:R80)</f>
        <v>#DIV/0!</v>
      </c>
      <c r="Q82" s="229" t="e">
        <f t="shared" si="83"/>
        <v>#DIV/0!</v>
      </c>
      <c r="R82" s="229" t="e">
        <f>AVERAGE('ES Data Entry'!S80:V80)</f>
        <v>#DIV/0!</v>
      </c>
      <c r="S82" s="229" t="e">
        <f t="shared" si="84"/>
        <v>#DIV/0!</v>
      </c>
      <c r="T82" s="229" t="e">
        <f>AVERAGE('ES Data Entry'!W80:Y80)</f>
        <v>#DIV/0!</v>
      </c>
      <c r="U82" s="230" t="e">
        <f t="shared" si="85"/>
        <v>#DIV/0!</v>
      </c>
      <c r="V82" s="231" t="e">
        <f t="shared" si="86"/>
        <v>#DIV/0!</v>
      </c>
      <c r="W82" s="232" t="e">
        <f t="shared" si="87"/>
        <v>#DIV/0!</v>
      </c>
      <c r="AD82" s="26"/>
      <c r="AE82" s="44"/>
      <c r="AF82" s="53"/>
      <c r="AG82" s="60"/>
      <c r="AH82" s="44"/>
      <c r="AI82" s="44"/>
      <c r="AJ82" s="44"/>
      <c r="AK82" s="44"/>
      <c r="AL82" s="44"/>
      <c r="AM82" s="60"/>
      <c r="AN82" s="44"/>
      <c r="AO82" s="44"/>
      <c r="AP82" s="44"/>
      <c r="AQ82" s="44"/>
      <c r="AR82" s="44"/>
      <c r="AS82" s="60"/>
      <c r="AT82" s="44"/>
      <c r="AU82" s="44"/>
      <c r="AV82" s="44"/>
      <c r="AW82" s="44"/>
      <c r="AX82" s="44"/>
      <c r="AY82" s="44"/>
      <c r="AZ82" s="31"/>
    </row>
    <row r="83" spans="1:52" ht="62.1" customHeight="1">
      <c r="A83" s="226">
        <f>'ES Data Entry'!A81</f>
        <v>0</v>
      </c>
      <c r="B83" s="226">
        <f>'ES Data Entry'!B81</f>
        <v>0</v>
      </c>
      <c r="C83" s="6">
        <f>'ES Data Entry'!C81</f>
        <v>0</v>
      </c>
      <c r="D83" s="226">
        <f>'ES Data Entry'!D81</f>
        <v>0</v>
      </c>
      <c r="E83" s="226">
        <f>'ES Data Entry'!E81</f>
        <v>0</v>
      </c>
      <c r="F83" s="226">
        <f>'ES Data Entry'!F81</f>
        <v>0</v>
      </c>
      <c r="G83" s="226" t="str" cm="1">
        <f t="array" ref="G83">_xlfn.IFS('ES Data Entry'!G81=0, "Kindergarten", 'ES Data Entry'!G81=1, "1st Grade", 'ES Data Entry'!G81=2, "2nd Grade", 'ES Data Entry'!G81=3, "3rd Grade", 'ES Data Entry'!G81=4, "4th Grade", 'ES Data Entry'!G81=5, "5th Grade")</f>
        <v>Kindergarten</v>
      </c>
      <c r="H83" s="253">
        <f>'ES Data Entry'!L81</f>
        <v>0</v>
      </c>
      <c r="I83" s="227" t="e" cm="1">
        <f t="array" ref="I83">_xlfn.IFS('ES Data Entry'!H81= 1, "American Indian/Alaskan Native", 'ES Data Entry'!H81= 2, "Asian", 'ES Data Entry'!H81= 3, "Native Hawaiian/Pacific Islander", 'ES Data Entry'!H81= 4, "Black/African American",'ES Data Entry'!H81= 5,  "White", 'ES Data Entry'!H81= 6, "Other", 'ES Data Entry'!H81= 7, "Two races or more", 'ES Data Entry'!H81= 8, "Unknown")</f>
        <v>#N/A</v>
      </c>
      <c r="J83" s="226">
        <f>'ES Data Entry'!I81</f>
        <v>0</v>
      </c>
      <c r="K83" s="226" t="e" cm="1">
        <f t="array" ref="K83">_xlfn.IFS('ES Data Entry'!J81= 1, "Male", 'ES Data Entry'!J81= 2, "Female", 'ES Data Entry'!J81= 3, "Transgender Male", 'ES Data Entry'!J81= 4, "Transgender Female",'ES Data Entry'!J81= 5, "Non-binary", 'ES Data Entry'!J81= 6, "Other", 'ES Data Entry'!J81= 7, "Unknown")</f>
        <v>#N/A</v>
      </c>
      <c r="L83" s="228">
        <f>'ES Data Entry'!K81</f>
        <v>0</v>
      </c>
      <c r="M83" s="228" t="str" cm="1">
        <f t="array" ref="M83">IF(MAX(IF(F:F=F83, L:L))=L83, "Yes", "No")</f>
        <v>Yes</v>
      </c>
      <c r="N83" s="229" t="e">
        <f>AVERAGE('ES Data Entry'!N81,'ES Data Entry'!M81)</f>
        <v>#DIV/0!</v>
      </c>
      <c r="O83" s="229" t="e">
        <f t="shared" si="82"/>
        <v>#DIV/0!</v>
      </c>
      <c r="P83" s="229" t="e">
        <f>AVERAGE('ES Data Entry'!O81:R81)</f>
        <v>#DIV/0!</v>
      </c>
      <c r="Q83" s="229" t="e">
        <f t="shared" si="83"/>
        <v>#DIV/0!</v>
      </c>
      <c r="R83" s="229" t="e">
        <f>AVERAGE('ES Data Entry'!S81:V81)</f>
        <v>#DIV/0!</v>
      </c>
      <c r="S83" s="229" t="e">
        <f t="shared" si="84"/>
        <v>#DIV/0!</v>
      </c>
      <c r="T83" s="229" t="e">
        <f>AVERAGE('ES Data Entry'!W81:Y81)</f>
        <v>#DIV/0!</v>
      </c>
      <c r="U83" s="230" t="e">
        <f t="shared" si="85"/>
        <v>#DIV/0!</v>
      </c>
      <c r="V83" s="231" t="e">
        <f t="shared" si="86"/>
        <v>#DIV/0!</v>
      </c>
      <c r="W83" s="232" t="e">
        <f t="shared" si="87"/>
        <v>#DIV/0!</v>
      </c>
      <c r="AD83" s="26"/>
      <c r="AE83" s="44"/>
      <c r="AF83" s="53"/>
      <c r="AG83" s="60"/>
      <c r="AH83" s="44"/>
      <c r="AI83" s="44"/>
      <c r="AJ83" s="44"/>
      <c r="AK83" s="44"/>
      <c r="AL83" s="44"/>
      <c r="AM83" s="60"/>
      <c r="AN83" s="44"/>
      <c r="AO83" s="44"/>
      <c r="AP83" s="44"/>
      <c r="AQ83" s="44"/>
      <c r="AR83" s="44"/>
      <c r="AS83" s="60"/>
      <c r="AT83" s="44"/>
      <c r="AU83" s="44"/>
      <c r="AV83" s="44"/>
      <c r="AW83" s="44"/>
      <c r="AX83" s="44"/>
      <c r="AY83" s="44"/>
      <c r="AZ83" s="31"/>
    </row>
    <row r="84" spans="1:52" ht="62.1" customHeight="1">
      <c r="A84" s="226">
        <f>'ES Data Entry'!A82</f>
        <v>0</v>
      </c>
      <c r="B84" s="226">
        <f>'ES Data Entry'!B82</f>
        <v>0</v>
      </c>
      <c r="C84" s="6">
        <f>'ES Data Entry'!C82</f>
        <v>0</v>
      </c>
      <c r="D84" s="226">
        <f>'ES Data Entry'!D82</f>
        <v>0</v>
      </c>
      <c r="E84" s="226">
        <f>'ES Data Entry'!E82</f>
        <v>0</v>
      </c>
      <c r="F84" s="226">
        <f>'ES Data Entry'!F82</f>
        <v>0</v>
      </c>
      <c r="G84" s="226" t="str" cm="1">
        <f t="array" ref="G84">_xlfn.IFS('ES Data Entry'!G82=0, "Kindergarten", 'ES Data Entry'!G82=1, "1st Grade", 'ES Data Entry'!G82=2, "2nd Grade", 'ES Data Entry'!G82=3, "3rd Grade", 'ES Data Entry'!G82=4, "4th Grade", 'ES Data Entry'!G82=5, "5th Grade")</f>
        <v>Kindergarten</v>
      </c>
      <c r="H84" s="253">
        <f>'ES Data Entry'!L82</f>
        <v>0</v>
      </c>
      <c r="I84" s="227" t="e" cm="1">
        <f t="array" ref="I84">_xlfn.IFS('ES Data Entry'!H82= 1, "American Indian/Alaskan Native", 'ES Data Entry'!H82= 2, "Asian", 'ES Data Entry'!H82= 3, "Native Hawaiian/Pacific Islander", 'ES Data Entry'!H82= 4, "Black/African American",'ES Data Entry'!H82= 5,  "White", 'ES Data Entry'!H82= 6, "Other", 'ES Data Entry'!H82= 7, "Two races or more", 'ES Data Entry'!H82= 8, "Unknown")</f>
        <v>#N/A</v>
      </c>
      <c r="J84" s="226">
        <f>'ES Data Entry'!I82</f>
        <v>0</v>
      </c>
      <c r="K84" s="226" t="e" cm="1">
        <f t="array" ref="K84">_xlfn.IFS('ES Data Entry'!J82= 1, "Male", 'ES Data Entry'!J82= 2, "Female", 'ES Data Entry'!J82= 3, "Transgender Male", 'ES Data Entry'!J82= 4, "Transgender Female",'ES Data Entry'!J82= 5, "Non-binary", 'ES Data Entry'!J82= 6, "Other", 'ES Data Entry'!J82= 7, "Unknown")</f>
        <v>#N/A</v>
      </c>
      <c r="L84" s="228">
        <f>'ES Data Entry'!K82</f>
        <v>0</v>
      </c>
      <c r="M84" s="228" t="str" cm="1">
        <f t="array" ref="M84">IF(MAX(IF(F:F=F84, L:L))=L84, "Yes", "No")</f>
        <v>Yes</v>
      </c>
      <c r="N84" s="229" t="e">
        <f>AVERAGE('ES Data Entry'!N82,'ES Data Entry'!M82)</f>
        <v>#DIV/0!</v>
      </c>
      <c r="O84" s="229" t="e">
        <f t="shared" si="82"/>
        <v>#DIV/0!</v>
      </c>
      <c r="P84" s="229" t="e">
        <f>AVERAGE('ES Data Entry'!O82:R82)</f>
        <v>#DIV/0!</v>
      </c>
      <c r="Q84" s="229" t="e">
        <f t="shared" si="83"/>
        <v>#DIV/0!</v>
      </c>
      <c r="R84" s="229" t="e">
        <f>AVERAGE('ES Data Entry'!S82:V82)</f>
        <v>#DIV/0!</v>
      </c>
      <c r="S84" s="229" t="e">
        <f t="shared" si="84"/>
        <v>#DIV/0!</v>
      </c>
      <c r="T84" s="229" t="e">
        <f>AVERAGE('ES Data Entry'!W82:Y82)</f>
        <v>#DIV/0!</v>
      </c>
      <c r="U84" s="230" t="e">
        <f t="shared" si="85"/>
        <v>#DIV/0!</v>
      </c>
      <c r="V84" s="231" t="e">
        <f t="shared" si="86"/>
        <v>#DIV/0!</v>
      </c>
      <c r="W84" s="232" t="e">
        <f t="shared" si="87"/>
        <v>#DIV/0!</v>
      </c>
      <c r="AD84" s="26"/>
      <c r="AE84" s="44"/>
      <c r="AF84" s="53"/>
      <c r="AG84" s="60"/>
      <c r="AH84" s="44"/>
      <c r="AI84" s="44"/>
      <c r="AJ84" s="44"/>
      <c r="AK84" s="44"/>
      <c r="AL84" s="44"/>
      <c r="AM84" s="60"/>
      <c r="AN84" s="44"/>
      <c r="AO84" s="44"/>
      <c r="AP84" s="44"/>
      <c r="AQ84" s="44"/>
      <c r="AR84" s="44"/>
      <c r="AS84" s="60"/>
      <c r="AT84" s="44"/>
      <c r="AU84" s="44"/>
      <c r="AV84" s="44"/>
      <c r="AW84" s="44"/>
      <c r="AX84" s="44"/>
      <c r="AY84" s="44"/>
      <c r="AZ84" s="31"/>
    </row>
    <row r="85" spans="1:52" ht="62.1" customHeight="1">
      <c r="A85" s="226">
        <f>'ES Data Entry'!A83</f>
        <v>0</v>
      </c>
      <c r="B85" s="226">
        <f>'ES Data Entry'!B83</f>
        <v>0</v>
      </c>
      <c r="C85" s="6">
        <f>'ES Data Entry'!C83</f>
        <v>0</v>
      </c>
      <c r="D85" s="226">
        <f>'ES Data Entry'!D83</f>
        <v>0</v>
      </c>
      <c r="E85" s="226">
        <f>'ES Data Entry'!E83</f>
        <v>0</v>
      </c>
      <c r="F85" s="226">
        <f>'ES Data Entry'!F83</f>
        <v>0</v>
      </c>
      <c r="G85" s="226" t="str" cm="1">
        <f t="array" ref="G85">_xlfn.IFS('ES Data Entry'!G83=0, "Kindergarten", 'ES Data Entry'!G83=1, "1st Grade", 'ES Data Entry'!G83=2, "2nd Grade", 'ES Data Entry'!G83=3, "3rd Grade", 'ES Data Entry'!G83=4, "4th Grade", 'ES Data Entry'!G83=5, "5th Grade")</f>
        <v>Kindergarten</v>
      </c>
      <c r="H85" s="253">
        <f>'ES Data Entry'!L83</f>
        <v>0</v>
      </c>
      <c r="I85" s="227" t="e" cm="1">
        <f t="array" ref="I85">_xlfn.IFS('ES Data Entry'!H83= 1, "American Indian/Alaskan Native", 'ES Data Entry'!H83= 2, "Asian", 'ES Data Entry'!H83= 3, "Native Hawaiian/Pacific Islander", 'ES Data Entry'!H83= 4, "Black/African American",'ES Data Entry'!H83= 5,  "White", 'ES Data Entry'!H83= 6, "Other", 'ES Data Entry'!H83= 7, "Two races or more", 'ES Data Entry'!H83= 8, "Unknown")</f>
        <v>#N/A</v>
      </c>
      <c r="J85" s="226">
        <f>'ES Data Entry'!I83</f>
        <v>0</v>
      </c>
      <c r="K85" s="226" t="e" cm="1">
        <f t="array" ref="K85">_xlfn.IFS('ES Data Entry'!J83= 1, "Male", 'ES Data Entry'!J83= 2, "Female", 'ES Data Entry'!J83= 3, "Transgender Male", 'ES Data Entry'!J83= 4, "Transgender Female",'ES Data Entry'!J83= 5, "Non-binary", 'ES Data Entry'!J83= 6, "Other", 'ES Data Entry'!J83= 7, "Unknown")</f>
        <v>#N/A</v>
      </c>
      <c r="L85" s="228">
        <f>'ES Data Entry'!K83</f>
        <v>0</v>
      </c>
      <c r="M85" s="228" t="str" cm="1">
        <f t="array" ref="M85">IF(MAX(IF(F:F=F85, L:L))=L85, "Yes", "No")</f>
        <v>Yes</v>
      </c>
      <c r="N85" s="229" t="e">
        <f>AVERAGE('ES Data Entry'!N83,'ES Data Entry'!M83)</f>
        <v>#DIV/0!</v>
      </c>
      <c r="O85" s="229" t="e">
        <f t="shared" si="82"/>
        <v>#DIV/0!</v>
      </c>
      <c r="P85" s="229" t="e">
        <f>AVERAGE('ES Data Entry'!O83:R83)</f>
        <v>#DIV/0!</v>
      </c>
      <c r="Q85" s="229" t="e">
        <f t="shared" si="83"/>
        <v>#DIV/0!</v>
      </c>
      <c r="R85" s="229" t="e">
        <f>AVERAGE('ES Data Entry'!S83:V83)</f>
        <v>#DIV/0!</v>
      </c>
      <c r="S85" s="229" t="e">
        <f t="shared" si="84"/>
        <v>#DIV/0!</v>
      </c>
      <c r="T85" s="229" t="e">
        <f>AVERAGE('ES Data Entry'!W83:Y83)</f>
        <v>#DIV/0!</v>
      </c>
      <c r="U85" s="230" t="e">
        <f t="shared" si="85"/>
        <v>#DIV/0!</v>
      </c>
      <c r="V85" s="231" t="e">
        <f t="shared" si="86"/>
        <v>#DIV/0!</v>
      </c>
      <c r="W85" s="232" t="e">
        <f t="shared" si="87"/>
        <v>#DIV/0!</v>
      </c>
      <c r="Z85" s="32"/>
      <c r="AB85" s="32"/>
      <c r="AC85" s="32"/>
      <c r="AD85" s="26"/>
      <c r="AE85" s="44"/>
      <c r="AF85" s="53"/>
      <c r="AG85" s="60"/>
      <c r="AH85" s="44"/>
      <c r="AI85" s="44"/>
      <c r="AJ85" s="44"/>
      <c r="AK85" s="44"/>
      <c r="AL85" s="44"/>
      <c r="AM85" s="60"/>
      <c r="AN85" s="44"/>
      <c r="AO85" s="44"/>
      <c r="AP85" s="44"/>
      <c r="AQ85" s="44"/>
      <c r="AR85" s="44"/>
      <c r="AS85" s="60"/>
      <c r="AT85" s="44"/>
      <c r="AU85" s="44"/>
      <c r="AV85" s="44"/>
      <c r="AW85" s="44"/>
      <c r="AX85" s="44"/>
      <c r="AY85" s="44"/>
      <c r="AZ85" s="31"/>
    </row>
    <row r="86" spans="1:52" ht="62.1" customHeight="1">
      <c r="A86" s="226">
        <f>'ES Data Entry'!A84</f>
        <v>0</v>
      </c>
      <c r="B86" s="226">
        <f>'ES Data Entry'!B84</f>
        <v>0</v>
      </c>
      <c r="C86" s="6">
        <f>'ES Data Entry'!C84</f>
        <v>0</v>
      </c>
      <c r="D86" s="226">
        <f>'ES Data Entry'!D84</f>
        <v>0</v>
      </c>
      <c r="E86" s="226">
        <f>'ES Data Entry'!E84</f>
        <v>0</v>
      </c>
      <c r="F86" s="226">
        <f>'ES Data Entry'!F84</f>
        <v>0</v>
      </c>
      <c r="G86" s="226" t="str" cm="1">
        <f t="array" ref="G86">_xlfn.IFS('ES Data Entry'!G84=0, "Kindergarten", 'ES Data Entry'!G84=1, "1st Grade", 'ES Data Entry'!G84=2, "2nd Grade", 'ES Data Entry'!G84=3, "3rd Grade", 'ES Data Entry'!G84=4, "4th Grade", 'ES Data Entry'!G84=5, "5th Grade")</f>
        <v>Kindergarten</v>
      </c>
      <c r="H86" s="253">
        <f>'ES Data Entry'!L84</f>
        <v>0</v>
      </c>
      <c r="I86" s="227" t="e" cm="1">
        <f t="array" ref="I86">_xlfn.IFS('ES Data Entry'!H84= 1, "American Indian/Alaskan Native", 'ES Data Entry'!H84= 2, "Asian", 'ES Data Entry'!H84= 3, "Native Hawaiian/Pacific Islander", 'ES Data Entry'!H84= 4, "Black/African American",'ES Data Entry'!H84= 5,  "White", 'ES Data Entry'!H84= 6, "Other", 'ES Data Entry'!H84= 7, "Two races or more", 'ES Data Entry'!H84= 8, "Unknown")</f>
        <v>#N/A</v>
      </c>
      <c r="J86" s="226">
        <f>'ES Data Entry'!I84</f>
        <v>0</v>
      </c>
      <c r="K86" s="226" t="e" cm="1">
        <f t="array" ref="K86">_xlfn.IFS('ES Data Entry'!J84= 1, "Male", 'ES Data Entry'!J84= 2, "Female", 'ES Data Entry'!J84= 3, "Transgender Male", 'ES Data Entry'!J84= 4, "Transgender Female",'ES Data Entry'!J84= 5, "Non-binary", 'ES Data Entry'!J84= 6, "Other", 'ES Data Entry'!J84= 7, "Unknown")</f>
        <v>#N/A</v>
      </c>
      <c r="L86" s="228">
        <f>'ES Data Entry'!K84</f>
        <v>0</v>
      </c>
      <c r="M86" s="228" t="str" cm="1">
        <f t="array" ref="M86">IF(MAX(IF(F:F=F86, L:L))=L86, "Yes", "No")</f>
        <v>Yes</v>
      </c>
      <c r="N86" s="229" t="e">
        <f>AVERAGE('ES Data Entry'!N84,'ES Data Entry'!M84)</f>
        <v>#DIV/0!</v>
      </c>
      <c r="O86" s="229" t="e">
        <f t="shared" si="82"/>
        <v>#DIV/0!</v>
      </c>
      <c r="P86" s="229" t="e">
        <f>AVERAGE('ES Data Entry'!O84:R84)</f>
        <v>#DIV/0!</v>
      </c>
      <c r="Q86" s="229" t="e">
        <f t="shared" si="83"/>
        <v>#DIV/0!</v>
      </c>
      <c r="R86" s="229" t="e">
        <f>AVERAGE('ES Data Entry'!S84:V84)</f>
        <v>#DIV/0!</v>
      </c>
      <c r="S86" s="229" t="e">
        <f t="shared" si="84"/>
        <v>#DIV/0!</v>
      </c>
      <c r="T86" s="229" t="e">
        <f>AVERAGE('ES Data Entry'!W84:Y84)</f>
        <v>#DIV/0!</v>
      </c>
      <c r="U86" s="230" t="e">
        <f t="shared" si="85"/>
        <v>#DIV/0!</v>
      </c>
      <c r="V86" s="231" t="e">
        <f t="shared" si="86"/>
        <v>#DIV/0!</v>
      </c>
      <c r="W86" s="232" t="e">
        <f t="shared" si="87"/>
        <v>#DIV/0!</v>
      </c>
      <c r="AD86" s="42"/>
      <c r="AE86" s="44"/>
      <c r="AF86" s="53"/>
      <c r="AG86" s="60"/>
      <c r="AH86" s="44"/>
      <c r="AI86" s="44"/>
      <c r="AJ86" s="44"/>
      <c r="AK86" s="44"/>
      <c r="AL86" s="44"/>
      <c r="AM86" s="60"/>
      <c r="AN86" s="44"/>
      <c r="AO86" s="44"/>
      <c r="AP86" s="44"/>
      <c r="AQ86" s="44"/>
      <c r="AR86" s="44"/>
      <c r="AS86" s="60"/>
      <c r="AT86" s="44"/>
      <c r="AU86" s="44"/>
      <c r="AV86" s="44"/>
      <c r="AW86" s="44"/>
      <c r="AX86" s="44"/>
      <c r="AY86" s="44"/>
      <c r="AZ86" s="31"/>
    </row>
    <row r="87" spans="1:52" ht="62.1" customHeight="1">
      <c r="A87" s="226">
        <f>'ES Data Entry'!A85</f>
        <v>0</v>
      </c>
      <c r="B87" s="226">
        <f>'ES Data Entry'!B85</f>
        <v>0</v>
      </c>
      <c r="C87" s="6">
        <f>'ES Data Entry'!C85</f>
        <v>0</v>
      </c>
      <c r="D87" s="226">
        <f>'ES Data Entry'!D85</f>
        <v>0</v>
      </c>
      <c r="E87" s="226">
        <f>'ES Data Entry'!E85</f>
        <v>0</v>
      </c>
      <c r="F87" s="226">
        <f>'ES Data Entry'!F85</f>
        <v>0</v>
      </c>
      <c r="G87" s="226" t="str" cm="1">
        <f t="array" ref="G87">_xlfn.IFS('ES Data Entry'!G85=0, "Kindergarten", 'ES Data Entry'!G85=1, "1st Grade", 'ES Data Entry'!G85=2, "2nd Grade", 'ES Data Entry'!G85=3, "3rd Grade", 'ES Data Entry'!G85=4, "4th Grade", 'ES Data Entry'!G85=5, "5th Grade")</f>
        <v>Kindergarten</v>
      </c>
      <c r="H87" s="253">
        <f>'ES Data Entry'!L85</f>
        <v>0</v>
      </c>
      <c r="I87" s="227" t="e" cm="1">
        <f t="array" ref="I87">_xlfn.IFS('ES Data Entry'!H85= 1, "American Indian/Alaskan Native", 'ES Data Entry'!H85= 2, "Asian", 'ES Data Entry'!H85= 3, "Native Hawaiian/Pacific Islander", 'ES Data Entry'!H85= 4, "Black/African American",'ES Data Entry'!H85= 5,  "White", 'ES Data Entry'!H85= 6, "Other", 'ES Data Entry'!H85= 7, "Two races or more", 'ES Data Entry'!H85= 8, "Unknown")</f>
        <v>#N/A</v>
      </c>
      <c r="J87" s="226">
        <f>'ES Data Entry'!I85</f>
        <v>0</v>
      </c>
      <c r="K87" s="226" t="e" cm="1">
        <f t="array" ref="K87">_xlfn.IFS('ES Data Entry'!J85= 1, "Male", 'ES Data Entry'!J85= 2, "Female", 'ES Data Entry'!J85= 3, "Transgender Male", 'ES Data Entry'!J85= 4, "Transgender Female",'ES Data Entry'!J85= 5, "Non-binary", 'ES Data Entry'!J85= 6, "Other", 'ES Data Entry'!J85= 7, "Unknown")</f>
        <v>#N/A</v>
      </c>
      <c r="L87" s="228">
        <f>'ES Data Entry'!K85</f>
        <v>0</v>
      </c>
      <c r="M87" s="228" t="str" cm="1">
        <f t="array" ref="M87">IF(MAX(IF(F:F=F87, L:L))=L87, "Yes", "No")</f>
        <v>Yes</v>
      </c>
      <c r="N87" s="229" t="e">
        <f>AVERAGE('ES Data Entry'!N85,'ES Data Entry'!M85)</f>
        <v>#DIV/0!</v>
      </c>
      <c r="O87" s="229" t="e">
        <f t="shared" si="82"/>
        <v>#DIV/0!</v>
      </c>
      <c r="P87" s="229" t="e">
        <f>AVERAGE('ES Data Entry'!O85:R85)</f>
        <v>#DIV/0!</v>
      </c>
      <c r="Q87" s="229" t="e">
        <f t="shared" si="83"/>
        <v>#DIV/0!</v>
      </c>
      <c r="R87" s="229" t="e">
        <f>AVERAGE('ES Data Entry'!S85:V85)</f>
        <v>#DIV/0!</v>
      </c>
      <c r="S87" s="229" t="e">
        <f t="shared" si="84"/>
        <v>#DIV/0!</v>
      </c>
      <c r="T87" s="229" t="e">
        <f>AVERAGE('ES Data Entry'!W85:Y85)</f>
        <v>#DIV/0!</v>
      </c>
      <c r="U87" s="230" t="e">
        <f t="shared" si="85"/>
        <v>#DIV/0!</v>
      </c>
      <c r="V87" s="231" t="e">
        <f t="shared" si="86"/>
        <v>#DIV/0!</v>
      </c>
      <c r="W87" s="232" t="e">
        <f t="shared" si="87"/>
        <v>#DIV/0!</v>
      </c>
      <c r="AD87" s="26"/>
      <c r="AE87" s="44"/>
      <c r="AF87" s="44"/>
      <c r="AG87" s="44"/>
      <c r="AH87" s="44"/>
      <c r="AI87" s="44"/>
      <c r="AJ87" s="44"/>
      <c r="AK87" s="44"/>
      <c r="AL87" s="44"/>
      <c r="AM87" s="44"/>
      <c r="AN87" s="44"/>
      <c r="AO87" s="44"/>
      <c r="AP87" s="44"/>
      <c r="AQ87" s="44"/>
      <c r="AR87" s="44"/>
      <c r="AS87" s="44"/>
      <c r="AT87" s="44"/>
      <c r="AU87" s="44"/>
      <c r="AV87" s="44"/>
      <c r="AW87" s="44"/>
      <c r="AX87" s="44"/>
      <c r="AY87" s="44"/>
      <c r="AZ87" s="31"/>
    </row>
    <row r="88" spans="1:52" ht="62.1" customHeight="1">
      <c r="A88" s="226">
        <f>'ES Data Entry'!A86</f>
        <v>0</v>
      </c>
      <c r="B88" s="226">
        <f>'ES Data Entry'!B86</f>
        <v>0</v>
      </c>
      <c r="C88" s="6">
        <f>'ES Data Entry'!C86</f>
        <v>0</v>
      </c>
      <c r="D88" s="226">
        <f>'ES Data Entry'!D86</f>
        <v>0</v>
      </c>
      <c r="E88" s="226">
        <f>'ES Data Entry'!E86</f>
        <v>0</v>
      </c>
      <c r="F88" s="226">
        <f>'ES Data Entry'!F86</f>
        <v>0</v>
      </c>
      <c r="G88" s="226" t="str" cm="1">
        <f t="array" ref="G88">_xlfn.IFS('ES Data Entry'!G86=0, "Kindergarten", 'ES Data Entry'!G86=1, "1st Grade", 'ES Data Entry'!G86=2, "2nd Grade", 'ES Data Entry'!G86=3, "3rd Grade", 'ES Data Entry'!G86=4, "4th Grade", 'ES Data Entry'!G86=5, "5th Grade")</f>
        <v>Kindergarten</v>
      </c>
      <c r="H88" s="253">
        <f>'ES Data Entry'!L86</f>
        <v>0</v>
      </c>
      <c r="I88" s="227" t="e" cm="1">
        <f t="array" ref="I88">_xlfn.IFS('ES Data Entry'!H86= 1, "American Indian/Alaskan Native", 'ES Data Entry'!H86= 2, "Asian", 'ES Data Entry'!H86= 3, "Native Hawaiian/Pacific Islander", 'ES Data Entry'!H86= 4, "Black/African American",'ES Data Entry'!H86= 5,  "White", 'ES Data Entry'!H86= 6, "Other", 'ES Data Entry'!H86= 7, "Two races or more", 'ES Data Entry'!H86= 8, "Unknown")</f>
        <v>#N/A</v>
      </c>
      <c r="J88" s="226">
        <f>'ES Data Entry'!I86</f>
        <v>0</v>
      </c>
      <c r="K88" s="226" t="e" cm="1">
        <f t="array" ref="K88">_xlfn.IFS('ES Data Entry'!J86= 1, "Male", 'ES Data Entry'!J86= 2, "Female", 'ES Data Entry'!J86= 3, "Transgender Male", 'ES Data Entry'!J86= 4, "Transgender Female",'ES Data Entry'!J86= 5, "Non-binary", 'ES Data Entry'!J86= 6, "Other", 'ES Data Entry'!J86= 7, "Unknown")</f>
        <v>#N/A</v>
      </c>
      <c r="L88" s="228">
        <f>'ES Data Entry'!K86</f>
        <v>0</v>
      </c>
      <c r="M88" s="228" t="str" cm="1">
        <f t="array" ref="M88">IF(MAX(IF(F:F=F88, L:L))=L88, "Yes", "No")</f>
        <v>Yes</v>
      </c>
      <c r="N88" s="229" t="e">
        <f>AVERAGE('ES Data Entry'!N86,'ES Data Entry'!M86)</f>
        <v>#DIV/0!</v>
      </c>
      <c r="O88" s="229" t="e">
        <f t="shared" si="82"/>
        <v>#DIV/0!</v>
      </c>
      <c r="P88" s="229" t="e">
        <f>AVERAGE('ES Data Entry'!O86:R86)</f>
        <v>#DIV/0!</v>
      </c>
      <c r="Q88" s="229" t="e">
        <f t="shared" si="83"/>
        <v>#DIV/0!</v>
      </c>
      <c r="R88" s="229" t="e">
        <f>AVERAGE('ES Data Entry'!S86:V86)</f>
        <v>#DIV/0!</v>
      </c>
      <c r="S88" s="229" t="e">
        <f t="shared" si="84"/>
        <v>#DIV/0!</v>
      </c>
      <c r="T88" s="229" t="e">
        <f>AVERAGE('ES Data Entry'!W86:Y86)</f>
        <v>#DIV/0!</v>
      </c>
      <c r="U88" s="230" t="e">
        <f t="shared" si="85"/>
        <v>#DIV/0!</v>
      </c>
      <c r="V88" s="231" t="e">
        <f t="shared" si="86"/>
        <v>#DIV/0!</v>
      </c>
      <c r="W88" s="232" t="e">
        <f t="shared" si="87"/>
        <v>#DIV/0!</v>
      </c>
      <c r="AE88" s="44"/>
      <c r="AF88" s="44"/>
      <c r="AG88" s="44"/>
      <c r="AH88" s="44"/>
      <c r="AI88" s="44"/>
      <c r="AJ88" s="44"/>
      <c r="AK88" s="44"/>
      <c r="AL88" s="44"/>
      <c r="AM88" s="44"/>
      <c r="AN88" s="44"/>
      <c r="AO88" s="44"/>
      <c r="AP88" s="44"/>
      <c r="AQ88" s="44"/>
      <c r="AR88" s="44"/>
      <c r="AS88" s="44"/>
      <c r="AT88" s="44"/>
      <c r="AU88" s="44"/>
      <c r="AV88" s="44"/>
      <c r="AW88" s="44"/>
      <c r="AX88" s="44"/>
      <c r="AY88" s="44"/>
      <c r="AZ88" s="31"/>
    </row>
    <row r="89" spans="1:52" ht="62.1" customHeight="1">
      <c r="A89" s="226">
        <f>'ES Data Entry'!A87</f>
        <v>0</v>
      </c>
      <c r="B89" s="226">
        <f>'ES Data Entry'!B87</f>
        <v>0</v>
      </c>
      <c r="C89" s="6">
        <f>'ES Data Entry'!C87</f>
        <v>0</v>
      </c>
      <c r="D89" s="226">
        <f>'ES Data Entry'!D87</f>
        <v>0</v>
      </c>
      <c r="E89" s="226">
        <f>'ES Data Entry'!E87</f>
        <v>0</v>
      </c>
      <c r="F89" s="226">
        <f>'ES Data Entry'!F87</f>
        <v>0</v>
      </c>
      <c r="G89" s="226" t="str" cm="1">
        <f t="array" ref="G89">_xlfn.IFS('ES Data Entry'!G87=0, "Kindergarten", 'ES Data Entry'!G87=1, "1st Grade", 'ES Data Entry'!G87=2, "2nd Grade", 'ES Data Entry'!G87=3, "3rd Grade", 'ES Data Entry'!G87=4, "4th Grade", 'ES Data Entry'!G87=5, "5th Grade")</f>
        <v>Kindergarten</v>
      </c>
      <c r="H89" s="253">
        <f>'ES Data Entry'!L87</f>
        <v>0</v>
      </c>
      <c r="I89" s="227" t="e" cm="1">
        <f t="array" ref="I89">_xlfn.IFS('ES Data Entry'!H87= 1, "American Indian/Alaskan Native", 'ES Data Entry'!H87= 2, "Asian", 'ES Data Entry'!H87= 3, "Native Hawaiian/Pacific Islander", 'ES Data Entry'!H87= 4, "Black/African American",'ES Data Entry'!H87= 5,  "White", 'ES Data Entry'!H87= 6, "Other", 'ES Data Entry'!H87= 7, "Two races or more", 'ES Data Entry'!H87= 8, "Unknown")</f>
        <v>#N/A</v>
      </c>
      <c r="J89" s="226">
        <f>'ES Data Entry'!I87</f>
        <v>0</v>
      </c>
      <c r="K89" s="226" t="e" cm="1">
        <f t="array" ref="K89">_xlfn.IFS('ES Data Entry'!J87= 1, "Male", 'ES Data Entry'!J87= 2, "Female", 'ES Data Entry'!J87= 3, "Transgender Male", 'ES Data Entry'!J87= 4, "Transgender Female",'ES Data Entry'!J87= 5, "Non-binary", 'ES Data Entry'!J87= 6, "Other", 'ES Data Entry'!J87= 7, "Unknown")</f>
        <v>#N/A</v>
      </c>
      <c r="L89" s="228">
        <f>'ES Data Entry'!K87</f>
        <v>0</v>
      </c>
      <c r="M89" s="228" t="str" cm="1">
        <f t="array" ref="M89">IF(MAX(IF(F:F=F89, L:L))=L89, "Yes", "No")</f>
        <v>Yes</v>
      </c>
      <c r="N89" s="229" t="e">
        <f>AVERAGE('ES Data Entry'!N87,'ES Data Entry'!M87)</f>
        <v>#DIV/0!</v>
      </c>
      <c r="O89" s="229" t="e">
        <f t="shared" si="82"/>
        <v>#DIV/0!</v>
      </c>
      <c r="P89" s="229" t="e">
        <f>AVERAGE('ES Data Entry'!O87:R87)</f>
        <v>#DIV/0!</v>
      </c>
      <c r="Q89" s="229" t="e">
        <f t="shared" si="83"/>
        <v>#DIV/0!</v>
      </c>
      <c r="R89" s="229" t="e">
        <f>AVERAGE('ES Data Entry'!S87:V87)</f>
        <v>#DIV/0!</v>
      </c>
      <c r="S89" s="229" t="e">
        <f t="shared" si="84"/>
        <v>#DIV/0!</v>
      </c>
      <c r="T89" s="229" t="e">
        <f>AVERAGE('ES Data Entry'!W87:Y87)</f>
        <v>#DIV/0!</v>
      </c>
      <c r="U89" s="230" t="e">
        <f t="shared" si="85"/>
        <v>#DIV/0!</v>
      </c>
      <c r="V89" s="231" t="e">
        <f t="shared" si="86"/>
        <v>#DIV/0!</v>
      </c>
      <c r="W89" s="232" t="e">
        <f t="shared" si="87"/>
        <v>#DIV/0!</v>
      </c>
      <c r="AE89" s="32"/>
      <c r="AF89" s="32"/>
      <c r="AG89" s="42"/>
      <c r="AH89" s="32"/>
      <c r="AI89" s="32"/>
      <c r="AJ89" s="32"/>
      <c r="AK89" s="32"/>
      <c r="AL89" s="32"/>
      <c r="AM89" s="32"/>
      <c r="AN89" s="32"/>
      <c r="AO89" s="32"/>
      <c r="AP89" s="32"/>
      <c r="AQ89" s="32"/>
      <c r="AR89" s="32"/>
      <c r="AS89" s="32"/>
      <c r="AT89" s="32"/>
      <c r="AU89" s="32"/>
      <c r="AV89" s="32"/>
      <c r="AW89" s="32"/>
      <c r="AX89" s="32"/>
      <c r="AY89" s="32"/>
    </row>
    <row r="90" spans="1:52" ht="62.1" customHeight="1">
      <c r="A90" s="226">
        <f>'ES Data Entry'!A88</f>
        <v>0</v>
      </c>
      <c r="B90" s="226">
        <f>'ES Data Entry'!B88</f>
        <v>0</v>
      </c>
      <c r="C90" s="6">
        <f>'ES Data Entry'!C88</f>
        <v>0</v>
      </c>
      <c r="D90" s="226">
        <f>'ES Data Entry'!D88</f>
        <v>0</v>
      </c>
      <c r="E90" s="226">
        <f>'ES Data Entry'!E88</f>
        <v>0</v>
      </c>
      <c r="F90" s="226">
        <f>'ES Data Entry'!F88</f>
        <v>0</v>
      </c>
      <c r="G90" s="226" t="str" cm="1">
        <f t="array" ref="G90">_xlfn.IFS('ES Data Entry'!G88=0, "Kindergarten", 'ES Data Entry'!G88=1, "1st Grade", 'ES Data Entry'!G88=2, "2nd Grade", 'ES Data Entry'!G88=3, "3rd Grade", 'ES Data Entry'!G88=4, "4th Grade", 'ES Data Entry'!G88=5, "5th Grade")</f>
        <v>Kindergarten</v>
      </c>
      <c r="H90" s="253">
        <f>'ES Data Entry'!L88</f>
        <v>0</v>
      </c>
      <c r="I90" s="227" t="e" cm="1">
        <f t="array" ref="I90">_xlfn.IFS('ES Data Entry'!H88= 1, "American Indian/Alaskan Native", 'ES Data Entry'!H88= 2, "Asian", 'ES Data Entry'!H88= 3, "Native Hawaiian/Pacific Islander", 'ES Data Entry'!H88= 4, "Black/African American",'ES Data Entry'!H88= 5,  "White", 'ES Data Entry'!H88= 6, "Other", 'ES Data Entry'!H88= 7, "Two races or more", 'ES Data Entry'!H88= 8, "Unknown")</f>
        <v>#N/A</v>
      </c>
      <c r="J90" s="226">
        <f>'ES Data Entry'!I88</f>
        <v>0</v>
      </c>
      <c r="K90" s="226" t="e" cm="1">
        <f t="array" ref="K90">_xlfn.IFS('ES Data Entry'!J88= 1, "Male", 'ES Data Entry'!J88= 2, "Female", 'ES Data Entry'!J88= 3, "Transgender Male", 'ES Data Entry'!J88= 4, "Transgender Female",'ES Data Entry'!J88= 5, "Non-binary", 'ES Data Entry'!J88= 6, "Other", 'ES Data Entry'!J88= 7, "Unknown")</f>
        <v>#N/A</v>
      </c>
      <c r="L90" s="228">
        <f>'ES Data Entry'!K88</f>
        <v>0</v>
      </c>
      <c r="M90" s="228" t="str" cm="1">
        <f t="array" ref="M90">IF(MAX(IF(F:F=F90, L:L))=L90, "Yes", "No")</f>
        <v>Yes</v>
      </c>
      <c r="N90" s="229" t="e">
        <f>AVERAGE('ES Data Entry'!N88,'ES Data Entry'!M88)</f>
        <v>#DIV/0!</v>
      </c>
      <c r="O90" s="229" t="e">
        <f t="shared" si="82"/>
        <v>#DIV/0!</v>
      </c>
      <c r="P90" s="229" t="e">
        <f>AVERAGE('ES Data Entry'!O88:R88)</f>
        <v>#DIV/0!</v>
      </c>
      <c r="Q90" s="229" t="e">
        <f t="shared" si="83"/>
        <v>#DIV/0!</v>
      </c>
      <c r="R90" s="229" t="e">
        <f>AVERAGE('ES Data Entry'!S88:V88)</f>
        <v>#DIV/0!</v>
      </c>
      <c r="S90" s="229" t="e">
        <f t="shared" si="84"/>
        <v>#DIV/0!</v>
      </c>
      <c r="T90" s="229" t="e">
        <f>AVERAGE('ES Data Entry'!W88:Y88)</f>
        <v>#DIV/0!</v>
      </c>
      <c r="U90" s="230" t="e">
        <f t="shared" si="85"/>
        <v>#DIV/0!</v>
      </c>
      <c r="V90" s="231" t="e">
        <f t="shared" si="86"/>
        <v>#DIV/0!</v>
      </c>
      <c r="W90" s="232" t="e">
        <f t="shared" si="87"/>
        <v>#DIV/0!</v>
      </c>
    </row>
    <row r="91" spans="1:52" ht="62.1" customHeight="1">
      <c r="A91" s="226">
        <f>'ES Data Entry'!A89</f>
        <v>0</v>
      </c>
      <c r="B91" s="226">
        <f>'ES Data Entry'!B89</f>
        <v>0</v>
      </c>
      <c r="C91" s="6">
        <f>'ES Data Entry'!C89</f>
        <v>0</v>
      </c>
      <c r="D91" s="226">
        <f>'ES Data Entry'!D89</f>
        <v>0</v>
      </c>
      <c r="E91" s="226">
        <f>'ES Data Entry'!E89</f>
        <v>0</v>
      </c>
      <c r="F91" s="226">
        <f>'ES Data Entry'!F89</f>
        <v>0</v>
      </c>
      <c r="G91" s="226" t="str" cm="1">
        <f t="array" ref="G91">_xlfn.IFS('ES Data Entry'!G89=0, "Kindergarten", 'ES Data Entry'!G89=1, "1st Grade", 'ES Data Entry'!G89=2, "2nd Grade", 'ES Data Entry'!G89=3, "3rd Grade", 'ES Data Entry'!G89=4, "4th Grade", 'ES Data Entry'!G89=5, "5th Grade")</f>
        <v>Kindergarten</v>
      </c>
      <c r="H91" s="253">
        <f>'ES Data Entry'!L89</f>
        <v>0</v>
      </c>
      <c r="I91" s="227" t="e" cm="1">
        <f t="array" ref="I91">_xlfn.IFS('ES Data Entry'!H89= 1, "American Indian/Alaskan Native", 'ES Data Entry'!H89= 2, "Asian", 'ES Data Entry'!H89= 3, "Native Hawaiian/Pacific Islander", 'ES Data Entry'!H89= 4, "Black/African American",'ES Data Entry'!H89= 5,  "White", 'ES Data Entry'!H89= 6, "Other", 'ES Data Entry'!H89= 7, "Two races or more", 'ES Data Entry'!H89= 8, "Unknown")</f>
        <v>#N/A</v>
      </c>
      <c r="J91" s="226">
        <f>'ES Data Entry'!I89</f>
        <v>0</v>
      </c>
      <c r="K91" s="226" t="e" cm="1">
        <f t="array" ref="K91">_xlfn.IFS('ES Data Entry'!J89= 1, "Male", 'ES Data Entry'!J89= 2, "Female", 'ES Data Entry'!J89= 3, "Transgender Male", 'ES Data Entry'!J89= 4, "Transgender Female",'ES Data Entry'!J89= 5, "Non-binary", 'ES Data Entry'!J89= 6, "Other", 'ES Data Entry'!J89= 7, "Unknown")</f>
        <v>#N/A</v>
      </c>
      <c r="L91" s="228">
        <f>'ES Data Entry'!K89</f>
        <v>0</v>
      </c>
      <c r="M91" s="228" t="str" cm="1">
        <f t="array" ref="M91">IF(MAX(IF(F:F=F91, L:L))=L91, "Yes", "No")</f>
        <v>Yes</v>
      </c>
      <c r="N91" s="229" t="e">
        <f>AVERAGE('ES Data Entry'!N89,'ES Data Entry'!M89)</f>
        <v>#DIV/0!</v>
      </c>
      <c r="O91" s="229" t="e">
        <f t="shared" si="82"/>
        <v>#DIV/0!</v>
      </c>
      <c r="P91" s="229" t="e">
        <f>AVERAGE('ES Data Entry'!O89:R89)</f>
        <v>#DIV/0!</v>
      </c>
      <c r="Q91" s="229" t="e">
        <f t="shared" si="83"/>
        <v>#DIV/0!</v>
      </c>
      <c r="R91" s="229" t="e">
        <f>AVERAGE('ES Data Entry'!S89:V89)</f>
        <v>#DIV/0!</v>
      </c>
      <c r="S91" s="229" t="e">
        <f t="shared" si="84"/>
        <v>#DIV/0!</v>
      </c>
      <c r="T91" s="229" t="e">
        <f>AVERAGE('ES Data Entry'!W89:Y89)</f>
        <v>#DIV/0!</v>
      </c>
      <c r="U91" s="230" t="e">
        <f t="shared" si="85"/>
        <v>#DIV/0!</v>
      </c>
      <c r="V91" s="231" t="e">
        <f t="shared" si="86"/>
        <v>#DIV/0!</v>
      </c>
      <c r="W91" s="232" t="e">
        <f t="shared" si="87"/>
        <v>#DIV/0!</v>
      </c>
    </row>
    <row r="92" spans="1:52" ht="62.1" customHeight="1">
      <c r="A92" s="226">
        <f>'ES Data Entry'!A90</f>
        <v>0</v>
      </c>
      <c r="B92" s="226">
        <f>'ES Data Entry'!B90</f>
        <v>0</v>
      </c>
      <c r="C92" s="6">
        <f>'ES Data Entry'!C90</f>
        <v>0</v>
      </c>
      <c r="D92" s="226">
        <f>'ES Data Entry'!D90</f>
        <v>0</v>
      </c>
      <c r="E92" s="226">
        <f>'ES Data Entry'!E90</f>
        <v>0</v>
      </c>
      <c r="F92" s="226">
        <f>'ES Data Entry'!F90</f>
        <v>0</v>
      </c>
      <c r="G92" s="226" t="str" cm="1">
        <f t="array" ref="G92">_xlfn.IFS('ES Data Entry'!G90=0, "Kindergarten", 'ES Data Entry'!G90=1, "1st Grade", 'ES Data Entry'!G90=2, "2nd Grade", 'ES Data Entry'!G90=3, "3rd Grade", 'ES Data Entry'!G90=4, "4th Grade", 'ES Data Entry'!G90=5, "5th Grade")</f>
        <v>Kindergarten</v>
      </c>
      <c r="H92" s="253">
        <f>'ES Data Entry'!L90</f>
        <v>0</v>
      </c>
      <c r="I92" s="227" t="e" cm="1">
        <f t="array" ref="I92">_xlfn.IFS('ES Data Entry'!H90= 1, "American Indian/Alaskan Native", 'ES Data Entry'!H90= 2, "Asian", 'ES Data Entry'!H90= 3, "Native Hawaiian/Pacific Islander", 'ES Data Entry'!H90= 4, "Black/African American",'ES Data Entry'!H90= 5,  "White", 'ES Data Entry'!H90= 6, "Other", 'ES Data Entry'!H90= 7, "Two races or more", 'ES Data Entry'!H90= 8, "Unknown")</f>
        <v>#N/A</v>
      </c>
      <c r="J92" s="226">
        <f>'ES Data Entry'!I90</f>
        <v>0</v>
      </c>
      <c r="K92" s="226" t="e" cm="1">
        <f t="array" ref="K92">_xlfn.IFS('ES Data Entry'!J90= 1, "Male", 'ES Data Entry'!J90= 2, "Female", 'ES Data Entry'!J90= 3, "Transgender Male", 'ES Data Entry'!J90= 4, "Transgender Female",'ES Data Entry'!J90= 5, "Non-binary", 'ES Data Entry'!J90= 6, "Other", 'ES Data Entry'!J90= 7, "Unknown")</f>
        <v>#N/A</v>
      </c>
      <c r="L92" s="228">
        <f>'ES Data Entry'!K90</f>
        <v>0</v>
      </c>
      <c r="M92" s="228" t="str" cm="1">
        <f t="array" ref="M92">IF(MAX(IF(F:F=F92, L:L))=L92, "Yes", "No")</f>
        <v>Yes</v>
      </c>
      <c r="N92" s="229" t="e">
        <f>AVERAGE('ES Data Entry'!N90,'ES Data Entry'!M90)</f>
        <v>#DIV/0!</v>
      </c>
      <c r="O92" s="229" t="e">
        <f t="shared" si="82"/>
        <v>#DIV/0!</v>
      </c>
      <c r="P92" s="229" t="e">
        <f>AVERAGE('ES Data Entry'!O90:R90)</f>
        <v>#DIV/0!</v>
      </c>
      <c r="Q92" s="229" t="e">
        <f t="shared" si="83"/>
        <v>#DIV/0!</v>
      </c>
      <c r="R92" s="229" t="e">
        <f>AVERAGE('ES Data Entry'!S90:V90)</f>
        <v>#DIV/0!</v>
      </c>
      <c r="S92" s="229" t="e">
        <f t="shared" si="84"/>
        <v>#DIV/0!</v>
      </c>
      <c r="T92" s="229" t="e">
        <f>AVERAGE('ES Data Entry'!W90:Y90)</f>
        <v>#DIV/0!</v>
      </c>
      <c r="U92" s="230" t="e">
        <f t="shared" si="85"/>
        <v>#DIV/0!</v>
      </c>
      <c r="V92" s="231" t="e">
        <f t="shared" si="86"/>
        <v>#DIV/0!</v>
      </c>
      <c r="W92" s="232" t="e">
        <f t="shared" si="87"/>
        <v>#DIV/0!</v>
      </c>
    </row>
    <row r="93" spans="1:52" ht="62.1" customHeight="1">
      <c r="A93" s="226">
        <f>'ES Data Entry'!A91</f>
        <v>0</v>
      </c>
      <c r="B93" s="226">
        <f>'ES Data Entry'!B91</f>
        <v>0</v>
      </c>
      <c r="C93" s="6">
        <f>'ES Data Entry'!C91</f>
        <v>0</v>
      </c>
      <c r="D93" s="226">
        <f>'ES Data Entry'!D91</f>
        <v>0</v>
      </c>
      <c r="E93" s="226">
        <f>'ES Data Entry'!E91</f>
        <v>0</v>
      </c>
      <c r="F93" s="226">
        <f>'ES Data Entry'!F91</f>
        <v>0</v>
      </c>
      <c r="G93" s="226" t="str" cm="1">
        <f t="array" ref="G93">_xlfn.IFS('ES Data Entry'!G91=0, "Kindergarten", 'ES Data Entry'!G91=1, "1st Grade", 'ES Data Entry'!G91=2, "2nd Grade", 'ES Data Entry'!G91=3, "3rd Grade", 'ES Data Entry'!G91=4, "4th Grade", 'ES Data Entry'!G91=5, "5th Grade")</f>
        <v>Kindergarten</v>
      </c>
      <c r="H93" s="253">
        <f>'ES Data Entry'!L91</f>
        <v>0</v>
      </c>
      <c r="I93" s="227" t="e" cm="1">
        <f t="array" ref="I93">_xlfn.IFS('ES Data Entry'!H91= 1, "American Indian/Alaskan Native", 'ES Data Entry'!H91= 2, "Asian", 'ES Data Entry'!H91= 3, "Native Hawaiian/Pacific Islander", 'ES Data Entry'!H91= 4, "Black/African American",'ES Data Entry'!H91= 5,  "White", 'ES Data Entry'!H91= 6, "Other", 'ES Data Entry'!H91= 7, "Two races or more", 'ES Data Entry'!H91= 8, "Unknown")</f>
        <v>#N/A</v>
      </c>
      <c r="J93" s="226">
        <f>'ES Data Entry'!I91</f>
        <v>0</v>
      </c>
      <c r="K93" s="226" t="e" cm="1">
        <f t="array" ref="K93">_xlfn.IFS('ES Data Entry'!J91= 1, "Male", 'ES Data Entry'!J91= 2, "Female", 'ES Data Entry'!J91= 3, "Transgender Male", 'ES Data Entry'!J91= 4, "Transgender Female",'ES Data Entry'!J91= 5, "Non-binary", 'ES Data Entry'!J91= 6, "Other", 'ES Data Entry'!J91= 7, "Unknown")</f>
        <v>#N/A</v>
      </c>
      <c r="L93" s="228">
        <f>'ES Data Entry'!K91</f>
        <v>0</v>
      </c>
      <c r="M93" s="228" t="str" cm="1">
        <f t="array" ref="M93">IF(MAX(IF(F:F=F93, L:L))=L93, "Yes", "No")</f>
        <v>Yes</v>
      </c>
      <c r="N93" s="229" t="e">
        <f>AVERAGE('ES Data Entry'!N91,'ES Data Entry'!M91)</f>
        <v>#DIV/0!</v>
      </c>
      <c r="O93" s="229" t="e">
        <f t="shared" si="82"/>
        <v>#DIV/0!</v>
      </c>
      <c r="P93" s="229" t="e">
        <f>AVERAGE('ES Data Entry'!O91:R91)</f>
        <v>#DIV/0!</v>
      </c>
      <c r="Q93" s="229" t="e">
        <f t="shared" si="83"/>
        <v>#DIV/0!</v>
      </c>
      <c r="R93" s="229" t="e">
        <f>AVERAGE('ES Data Entry'!S91:V91)</f>
        <v>#DIV/0!</v>
      </c>
      <c r="S93" s="229" t="e">
        <f t="shared" si="84"/>
        <v>#DIV/0!</v>
      </c>
      <c r="T93" s="229" t="e">
        <f>AVERAGE('ES Data Entry'!W91:Y91)</f>
        <v>#DIV/0!</v>
      </c>
      <c r="U93" s="230" t="e">
        <f t="shared" si="85"/>
        <v>#DIV/0!</v>
      </c>
      <c r="V93" s="231" t="e">
        <f t="shared" si="86"/>
        <v>#DIV/0!</v>
      </c>
      <c r="W93" s="232" t="e">
        <f t="shared" si="87"/>
        <v>#DIV/0!</v>
      </c>
    </row>
    <row r="94" spans="1:52" ht="62.1" customHeight="1">
      <c r="A94" s="226">
        <f>'ES Data Entry'!A92</f>
        <v>0</v>
      </c>
      <c r="B94" s="226">
        <f>'ES Data Entry'!B92</f>
        <v>0</v>
      </c>
      <c r="C94" s="6">
        <f>'ES Data Entry'!C92</f>
        <v>0</v>
      </c>
      <c r="D94" s="226">
        <f>'ES Data Entry'!D92</f>
        <v>0</v>
      </c>
      <c r="E94" s="226">
        <f>'ES Data Entry'!E92</f>
        <v>0</v>
      </c>
      <c r="F94" s="226">
        <f>'ES Data Entry'!F92</f>
        <v>0</v>
      </c>
      <c r="G94" s="226" t="str" cm="1">
        <f t="array" ref="G94">_xlfn.IFS('ES Data Entry'!G92=0, "Kindergarten", 'ES Data Entry'!G92=1, "1st Grade", 'ES Data Entry'!G92=2, "2nd Grade", 'ES Data Entry'!G92=3, "3rd Grade", 'ES Data Entry'!G92=4, "4th Grade", 'ES Data Entry'!G92=5, "5th Grade")</f>
        <v>Kindergarten</v>
      </c>
      <c r="H94" s="253">
        <f>'ES Data Entry'!L92</f>
        <v>0</v>
      </c>
      <c r="I94" s="227" t="e" cm="1">
        <f t="array" ref="I94">_xlfn.IFS('ES Data Entry'!H92= 1, "American Indian/Alaskan Native", 'ES Data Entry'!H92= 2, "Asian", 'ES Data Entry'!H92= 3, "Native Hawaiian/Pacific Islander", 'ES Data Entry'!H92= 4, "Black/African American",'ES Data Entry'!H92= 5,  "White", 'ES Data Entry'!H92= 6, "Other", 'ES Data Entry'!H92= 7, "Two races or more", 'ES Data Entry'!H92= 8, "Unknown")</f>
        <v>#N/A</v>
      </c>
      <c r="J94" s="226">
        <f>'ES Data Entry'!I92</f>
        <v>0</v>
      </c>
      <c r="K94" s="226" t="e" cm="1">
        <f t="array" ref="K94">_xlfn.IFS('ES Data Entry'!J92= 1, "Male", 'ES Data Entry'!J92= 2, "Female", 'ES Data Entry'!J92= 3, "Transgender Male", 'ES Data Entry'!J92= 4, "Transgender Female",'ES Data Entry'!J92= 5, "Non-binary", 'ES Data Entry'!J92= 6, "Other", 'ES Data Entry'!J92= 7, "Unknown")</f>
        <v>#N/A</v>
      </c>
      <c r="L94" s="228">
        <f>'ES Data Entry'!K92</f>
        <v>0</v>
      </c>
      <c r="M94" s="228" t="str" cm="1">
        <f t="array" ref="M94">IF(MAX(IF(F:F=F94, L:L))=L94, "Yes", "No")</f>
        <v>Yes</v>
      </c>
      <c r="N94" s="229" t="e">
        <f>AVERAGE('ES Data Entry'!N92,'ES Data Entry'!M92)</f>
        <v>#DIV/0!</v>
      </c>
      <c r="O94" s="229" t="e">
        <f t="shared" si="82"/>
        <v>#DIV/0!</v>
      </c>
      <c r="P94" s="229" t="e">
        <f>AVERAGE('ES Data Entry'!O92:R92)</f>
        <v>#DIV/0!</v>
      </c>
      <c r="Q94" s="229" t="e">
        <f t="shared" si="83"/>
        <v>#DIV/0!</v>
      </c>
      <c r="R94" s="229" t="e">
        <f>AVERAGE('ES Data Entry'!S92:V92)</f>
        <v>#DIV/0!</v>
      </c>
      <c r="S94" s="229" t="e">
        <f t="shared" si="84"/>
        <v>#DIV/0!</v>
      </c>
      <c r="T94" s="229" t="e">
        <f>AVERAGE('ES Data Entry'!W92:Y92)</f>
        <v>#DIV/0!</v>
      </c>
      <c r="U94" s="230" t="e">
        <f t="shared" si="85"/>
        <v>#DIV/0!</v>
      </c>
      <c r="V94" s="231" t="e">
        <f t="shared" si="86"/>
        <v>#DIV/0!</v>
      </c>
      <c r="W94" s="232" t="e">
        <f t="shared" si="87"/>
        <v>#DIV/0!</v>
      </c>
    </row>
    <row r="95" spans="1:52" ht="62.1" customHeight="1">
      <c r="A95" s="226">
        <f>'ES Data Entry'!A93</f>
        <v>0</v>
      </c>
      <c r="B95" s="226">
        <f>'ES Data Entry'!B93</f>
        <v>0</v>
      </c>
      <c r="C95" s="6">
        <f>'ES Data Entry'!C93</f>
        <v>0</v>
      </c>
      <c r="D95" s="226">
        <f>'ES Data Entry'!D93</f>
        <v>0</v>
      </c>
      <c r="E95" s="226">
        <f>'ES Data Entry'!E93</f>
        <v>0</v>
      </c>
      <c r="F95" s="226">
        <f>'ES Data Entry'!F93</f>
        <v>0</v>
      </c>
      <c r="G95" s="226" t="str" cm="1">
        <f t="array" ref="G95">_xlfn.IFS('ES Data Entry'!G93=0, "Kindergarten", 'ES Data Entry'!G93=1, "1st Grade", 'ES Data Entry'!G93=2, "2nd Grade", 'ES Data Entry'!G93=3, "3rd Grade", 'ES Data Entry'!G93=4, "4th Grade", 'ES Data Entry'!G93=5, "5th Grade")</f>
        <v>Kindergarten</v>
      </c>
      <c r="H95" s="253">
        <f>'ES Data Entry'!L93</f>
        <v>0</v>
      </c>
      <c r="I95" s="227" t="e" cm="1">
        <f t="array" ref="I95">_xlfn.IFS('ES Data Entry'!H93= 1, "American Indian/Alaskan Native", 'ES Data Entry'!H93= 2, "Asian", 'ES Data Entry'!H93= 3, "Native Hawaiian/Pacific Islander", 'ES Data Entry'!H93= 4, "Black/African American",'ES Data Entry'!H93= 5,  "White", 'ES Data Entry'!H93= 6, "Other", 'ES Data Entry'!H93= 7, "Two races or more", 'ES Data Entry'!H93= 8, "Unknown")</f>
        <v>#N/A</v>
      </c>
      <c r="J95" s="226">
        <f>'ES Data Entry'!I93</f>
        <v>0</v>
      </c>
      <c r="K95" s="226" t="e" cm="1">
        <f t="array" ref="K95">_xlfn.IFS('ES Data Entry'!J93= 1, "Male", 'ES Data Entry'!J93= 2, "Female", 'ES Data Entry'!J93= 3, "Transgender Male", 'ES Data Entry'!J93= 4, "Transgender Female",'ES Data Entry'!J93= 5, "Non-binary", 'ES Data Entry'!J93= 6, "Other", 'ES Data Entry'!J93= 7, "Unknown")</f>
        <v>#N/A</v>
      </c>
      <c r="L95" s="228">
        <f>'ES Data Entry'!K93</f>
        <v>0</v>
      </c>
      <c r="M95" s="228" t="str" cm="1">
        <f t="array" ref="M95">IF(MAX(IF(F:F=F95, L:L))=L95, "Yes", "No")</f>
        <v>Yes</v>
      </c>
      <c r="N95" s="229" t="e">
        <f>AVERAGE('ES Data Entry'!N93,'ES Data Entry'!M93)</f>
        <v>#DIV/0!</v>
      </c>
      <c r="O95" s="229" t="e">
        <f t="shared" si="82"/>
        <v>#DIV/0!</v>
      </c>
      <c r="P95" s="229" t="e">
        <f>AVERAGE('ES Data Entry'!O93:R93)</f>
        <v>#DIV/0!</v>
      </c>
      <c r="Q95" s="229" t="e">
        <f t="shared" si="83"/>
        <v>#DIV/0!</v>
      </c>
      <c r="R95" s="229" t="e">
        <f>AVERAGE('ES Data Entry'!S93:V93)</f>
        <v>#DIV/0!</v>
      </c>
      <c r="S95" s="229" t="e">
        <f t="shared" si="84"/>
        <v>#DIV/0!</v>
      </c>
      <c r="T95" s="229" t="e">
        <f>AVERAGE('ES Data Entry'!W93:Y93)</f>
        <v>#DIV/0!</v>
      </c>
      <c r="U95" s="230" t="e">
        <f t="shared" si="85"/>
        <v>#DIV/0!</v>
      </c>
      <c r="V95" s="231" t="e">
        <f t="shared" si="86"/>
        <v>#DIV/0!</v>
      </c>
      <c r="W95" s="232" t="e">
        <f t="shared" si="87"/>
        <v>#DIV/0!</v>
      </c>
    </row>
    <row r="96" spans="1:52" ht="62.1" customHeight="1">
      <c r="A96" s="226">
        <f>'ES Data Entry'!A94</f>
        <v>0</v>
      </c>
      <c r="B96" s="226">
        <f>'ES Data Entry'!B94</f>
        <v>0</v>
      </c>
      <c r="C96" s="6">
        <f>'ES Data Entry'!C94</f>
        <v>0</v>
      </c>
      <c r="D96" s="226">
        <f>'ES Data Entry'!D94</f>
        <v>0</v>
      </c>
      <c r="E96" s="226">
        <f>'ES Data Entry'!E94</f>
        <v>0</v>
      </c>
      <c r="F96" s="226">
        <f>'ES Data Entry'!F94</f>
        <v>0</v>
      </c>
      <c r="G96" s="226" t="str" cm="1">
        <f t="array" ref="G96">_xlfn.IFS('ES Data Entry'!G94=0, "Kindergarten", 'ES Data Entry'!G94=1, "1st Grade", 'ES Data Entry'!G94=2, "2nd Grade", 'ES Data Entry'!G94=3, "3rd Grade", 'ES Data Entry'!G94=4, "4th Grade", 'ES Data Entry'!G94=5, "5th Grade")</f>
        <v>Kindergarten</v>
      </c>
      <c r="H96" s="253">
        <f>'ES Data Entry'!L94</f>
        <v>0</v>
      </c>
      <c r="I96" s="227" t="e" cm="1">
        <f t="array" ref="I96">_xlfn.IFS('ES Data Entry'!H94= 1, "American Indian/Alaskan Native", 'ES Data Entry'!H94= 2, "Asian", 'ES Data Entry'!H94= 3, "Native Hawaiian/Pacific Islander", 'ES Data Entry'!H94= 4, "Black/African American",'ES Data Entry'!H94= 5,  "White", 'ES Data Entry'!H94= 6, "Other", 'ES Data Entry'!H94= 7, "Two races or more", 'ES Data Entry'!H94= 8, "Unknown")</f>
        <v>#N/A</v>
      </c>
      <c r="J96" s="226">
        <f>'ES Data Entry'!I94</f>
        <v>0</v>
      </c>
      <c r="K96" s="226" t="e" cm="1">
        <f t="array" ref="K96">_xlfn.IFS('ES Data Entry'!J94= 1, "Male", 'ES Data Entry'!J94= 2, "Female", 'ES Data Entry'!J94= 3, "Transgender Male", 'ES Data Entry'!J94= 4, "Transgender Female",'ES Data Entry'!J94= 5, "Non-binary", 'ES Data Entry'!J94= 6, "Other", 'ES Data Entry'!J94= 7, "Unknown")</f>
        <v>#N/A</v>
      </c>
      <c r="L96" s="228">
        <f>'ES Data Entry'!K94</f>
        <v>0</v>
      </c>
      <c r="M96" s="228" t="str" cm="1">
        <f t="array" ref="M96">IF(MAX(IF(F:F=F96, L:L))=L96, "Yes", "No")</f>
        <v>Yes</v>
      </c>
      <c r="N96" s="229" t="e">
        <f>AVERAGE('ES Data Entry'!N94,'ES Data Entry'!M94)</f>
        <v>#DIV/0!</v>
      </c>
      <c r="O96" s="229" t="e">
        <f t="shared" si="82"/>
        <v>#DIV/0!</v>
      </c>
      <c r="P96" s="229" t="e">
        <f>AVERAGE('ES Data Entry'!O94:R94)</f>
        <v>#DIV/0!</v>
      </c>
      <c r="Q96" s="229" t="e">
        <f t="shared" si="83"/>
        <v>#DIV/0!</v>
      </c>
      <c r="R96" s="229" t="e">
        <f>AVERAGE('ES Data Entry'!S94:V94)</f>
        <v>#DIV/0!</v>
      </c>
      <c r="S96" s="229" t="e">
        <f t="shared" si="84"/>
        <v>#DIV/0!</v>
      </c>
      <c r="T96" s="229" t="e">
        <f>AVERAGE('ES Data Entry'!W94:Y94)</f>
        <v>#DIV/0!</v>
      </c>
      <c r="U96" s="230" t="e">
        <f t="shared" si="85"/>
        <v>#DIV/0!</v>
      </c>
      <c r="V96" s="231" t="e">
        <f t="shared" si="86"/>
        <v>#DIV/0!</v>
      </c>
      <c r="W96" s="232" t="e">
        <f t="shared" si="87"/>
        <v>#DIV/0!</v>
      </c>
    </row>
    <row r="97" spans="1:23" ht="62.1" customHeight="1">
      <c r="A97" s="226">
        <f>'ES Data Entry'!A95</f>
        <v>0</v>
      </c>
      <c r="B97" s="226">
        <f>'ES Data Entry'!B95</f>
        <v>0</v>
      </c>
      <c r="C97" s="6">
        <f>'ES Data Entry'!C95</f>
        <v>0</v>
      </c>
      <c r="D97" s="226">
        <f>'ES Data Entry'!D95</f>
        <v>0</v>
      </c>
      <c r="E97" s="226">
        <f>'ES Data Entry'!E95</f>
        <v>0</v>
      </c>
      <c r="F97" s="226">
        <f>'ES Data Entry'!F95</f>
        <v>0</v>
      </c>
      <c r="G97" s="226" t="str" cm="1">
        <f t="array" ref="G97">_xlfn.IFS('ES Data Entry'!G95=0, "Kindergarten", 'ES Data Entry'!G95=1, "1st Grade", 'ES Data Entry'!G95=2, "2nd Grade", 'ES Data Entry'!G95=3, "3rd Grade", 'ES Data Entry'!G95=4, "4th Grade", 'ES Data Entry'!G95=5, "5th Grade")</f>
        <v>Kindergarten</v>
      </c>
      <c r="H97" s="253">
        <f>'ES Data Entry'!L95</f>
        <v>0</v>
      </c>
      <c r="I97" s="227" t="e" cm="1">
        <f t="array" ref="I97">_xlfn.IFS('ES Data Entry'!H95= 1, "American Indian/Alaskan Native", 'ES Data Entry'!H95= 2, "Asian", 'ES Data Entry'!H95= 3, "Native Hawaiian/Pacific Islander", 'ES Data Entry'!H95= 4, "Black/African American",'ES Data Entry'!H95= 5,  "White", 'ES Data Entry'!H95= 6, "Other", 'ES Data Entry'!H95= 7, "Two races or more", 'ES Data Entry'!H95= 8, "Unknown")</f>
        <v>#N/A</v>
      </c>
      <c r="J97" s="226">
        <f>'ES Data Entry'!I95</f>
        <v>0</v>
      </c>
      <c r="K97" s="226" t="e" cm="1">
        <f t="array" ref="K97">_xlfn.IFS('ES Data Entry'!J95= 1, "Male", 'ES Data Entry'!J95= 2, "Female", 'ES Data Entry'!J95= 3, "Transgender Male", 'ES Data Entry'!J95= 4, "Transgender Female",'ES Data Entry'!J95= 5, "Non-binary", 'ES Data Entry'!J95= 6, "Other", 'ES Data Entry'!J95= 7, "Unknown")</f>
        <v>#N/A</v>
      </c>
      <c r="L97" s="228">
        <f>'ES Data Entry'!K95</f>
        <v>0</v>
      </c>
      <c r="M97" s="228" t="str" cm="1">
        <f t="array" ref="M97">IF(MAX(IF(F:F=F97, L:L))=L97, "Yes", "No")</f>
        <v>Yes</v>
      </c>
      <c r="N97" s="229" t="e">
        <f>AVERAGE('ES Data Entry'!N95,'ES Data Entry'!M95)</f>
        <v>#DIV/0!</v>
      </c>
      <c r="O97" s="229" t="e">
        <f t="shared" si="82"/>
        <v>#DIV/0!</v>
      </c>
      <c r="P97" s="229" t="e">
        <f>AVERAGE('ES Data Entry'!O95:R95)</f>
        <v>#DIV/0!</v>
      </c>
      <c r="Q97" s="229" t="e">
        <f t="shared" si="83"/>
        <v>#DIV/0!</v>
      </c>
      <c r="R97" s="229" t="e">
        <f>AVERAGE('ES Data Entry'!S95:V95)</f>
        <v>#DIV/0!</v>
      </c>
      <c r="S97" s="229" t="e">
        <f t="shared" si="84"/>
        <v>#DIV/0!</v>
      </c>
      <c r="T97" s="229" t="e">
        <f>AVERAGE('ES Data Entry'!W95:Y95)</f>
        <v>#DIV/0!</v>
      </c>
      <c r="U97" s="230" t="e">
        <f t="shared" si="85"/>
        <v>#DIV/0!</v>
      </c>
      <c r="V97" s="231" t="e">
        <f t="shared" si="86"/>
        <v>#DIV/0!</v>
      </c>
      <c r="W97" s="232" t="e">
        <f t="shared" si="87"/>
        <v>#DIV/0!</v>
      </c>
    </row>
    <row r="98" spans="1:23" ht="62.1" customHeight="1">
      <c r="A98" s="226">
        <f>'ES Data Entry'!A96</f>
        <v>0</v>
      </c>
      <c r="B98" s="226">
        <f>'ES Data Entry'!B96</f>
        <v>0</v>
      </c>
      <c r="C98" s="6">
        <f>'ES Data Entry'!C96</f>
        <v>0</v>
      </c>
      <c r="D98" s="226">
        <f>'ES Data Entry'!D96</f>
        <v>0</v>
      </c>
      <c r="E98" s="226">
        <f>'ES Data Entry'!E96</f>
        <v>0</v>
      </c>
      <c r="F98" s="226">
        <f>'ES Data Entry'!F96</f>
        <v>0</v>
      </c>
      <c r="G98" s="226" t="str" cm="1">
        <f t="array" ref="G98">_xlfn.IFS('ES Data Entry'!G96=0, "Kindergarten", 'ES Data Entry'!G96=1, "1st Grade", 'ES Data Entry'!G96=2, "2nd Grade", 'ES Data Entry'!G96=3, "3rd Grade", 'ES Data Entry'!G96=4, "4th Grade", 'ES Data Entry'!G96=5, "5th Grade")</f>
        <v>Kindergarten</v>
      </c>
      <c r="H98" s="253">
        <f>'ES Data Entry'!L96</f>
        <v>0</v>
      </c>
      <c r="I98" s="227" t="e" cm="1">
        <f t="array" ref="I98">_xlfn.IFS('ES Data Entry'!H96= 1, "American Indian/Alaskan Native", 'ES Data Entry'!H96= 2, "Asian", 'ES Data Entry'!H96= 3, "Native Hawaiian/Pacific Islander", 'ES Data Entry'!H96= 4, "Black/African American",'ES Data Entry'!H96= 5,  "White", 'ES Data Entry'!H96= 6, "Other", 'ES Data Entry'!H96= 7, "Two races or more", 'ES Data Entry'!H96= 8, "Unknown")</f>
        <v>#N/A</v>
      </c>
      <c r="J98" s="226">
        <f>'ES Data Entry'!I96</f>
        <v>0</v>
      </c>
      <c r="K98" s="226" t="e" cm="1">
        <f t="array" ref="K98">_xlfn.IFS('ES Data Entry'!J96= 1, "Male", 'ES Data Entry'!J96= 2, "Female", 'ES Data Entry'!J96= 3, "Transgender Male", 'ES Data Entry'!J96= 4, "Transgender Female",'ES Data Entry'!J96= 5, "Non-binary", 'ES Data Entry'!J96= 6, "Other", 'ES Data Entry'!J96= 7, "Unknown")</f>
        <v>#N/A</v>
      </c>
      <c r="L98" s="228">
        <f>'ES Data Entry'!K96</f>
        <v>0</v>
      </c>
      <c r="M98" s="228" t="str" cm="1">
        <f t="array" ref="M98">IF(MAX(IF(F:F=F98, L:L))=L98, "Yes", "No")</f>
        <v>Yes</v>
      </c>
      <c r="N98" s="229" t="e">
        <f>AVERAGE('ES Data Entry'!N96,'ES Data Entry'!M96)</f>
        <v>#DIV/0!</v>
      </c>
      <c r="O98" s="229" t="e">
        <f t="shared" si="82"/>
        <v>#DIV/0!</v>
      </c>
      <c r="P98" s="229" t="e">
        <f>AVERAGE('ES Data Entry'!O96:R96)</f>
        <v>#DIV/0!</v>
      </c>
      <c r="Q98" s="229" t="e">
        <f t="shared" si="83"/>
        <v>#DIV/0!</v>
      </c>
      <c r="R98" s="229" t="e">
        <f>AVERAGE('ES Data Entry'!S96:V96)</f>
        <v>#DIV/0!</v>
      </c>
      <c r="S98" s="229" t="e">
        <f t="shared" si="84"/>
        <v>#DIV/0!</v>
      </c>
      <c r="T98" s="229" t="e">
        <f>AVERAGE('ES Data Entry'!W96:Y96)</f>
        <v>#DIV/0!</v>
      </c>
      <c r="U98" s="230" t="e">
        <f t="shared" si="85"/>
        <v>#DIV/0!</v>
      </c>
      <c r="V98" s="231" t="e">
        <f t="shared" si="86"/>
        <v>#DIV/0!</v>
      </c>
      <c r="W98" s="232" t="e">
        <f t="shared" si="87"/>
        <v>#DIV/0!</v>
      </c>
    </row>
    <row r="99" spans="1:23" ht="62.1" customHeight="1">
      <c r="A99" s="226">
        <f>'ES Data Entry'!A97</f>
        <v>0</v>
      </c>
      <c r="B99" s="226">
        <f>'ES Data Entry'!B97</f>
        <v>0</v>
      </c>
      <c r="C99" s="6">
        <f>'ES Data Entry'!C97</f>
        <v>0</v>
      </c>
      <c r="D99" s="226">
        <f>'ES Data Entry'!D97</f>
        <v>0</v>
      </c>
      <c r="E99" s="226">
        <f>'ES Data Entry'!E97</f>
        <v>0</v>
      </c>
      <c r="F99" s="226">
        <f>'ES Data Entry'!F97</f>
        <v>0</v>
      </c>
      <c r="G99" s="226" t="str" cm="1">
        <f t="array" ref="G99">_xlfn.IFS('ES Data Entry'!G97=0, "Kindergarten", 'ES Data Entry'!G97=1, "1st Grade", 'ES Data Entry'!G97=2, "2nd Grade", 'ES Data Entry'!G97=3, "3rd Grade", 'ES Data Entry'!G97=4, "4th Grade", 'ES Data Entry'!G97=5, "5th Grade")</f>
        <v>Kindergarten</v>
      </c>
      <c r="H99" s="253">
        <f>'ES Data Entry'!L97</f>
        <v>0</v>
      </c>
      <c r="I99" s="227" t="e" cm="1">
        <f t="array" ref="I99">_xlfn.IFS('ES Data Entry'!H97= 1, "American Indian/Alaskan Native", 'ES Data Entry'!H97= 2, "Asian", 'ES Data Entry'!H97= 3, "Native Hawaiian/Pacific Islander", 'ES Data Entry'!H97= 4, "Black/African American",'ES Data Entry'!H97= 5,  "White", 'ES Data Entry'!H97= 6, "Other", 'ES Data Entry'!H97= 7, "Two races or more", 'ES Data Entry'!H97= 8, "Unknown")</f>
        <v>#N/A</v>
      </c>
      <c r="J99" s="226">
        <f>'ES Data Entry'!I97</f>
        <v>0</v>
      </c>
      <c r="K99" s="226" t="e" cm="1">
        <f t="array" ref="K99">_xlfn.IFS('ES Data Entry'!J97= 1, "Male", 'ES Data Entry'!J97= 2, "Female", 'ES Data Entry'!J97= 3, "Transgender Male", 'ES Data Entry'!J97= 4, "Transgender Female",'ES Data Entry'!J97= 5, "Non-binary", 'ES Data Entry'!J97= 6, "Other", 'ES Data Entry'!J97= 7, "Unknown")</f>
        <v>#N/A</v>
      </c>
      <c r="L99" s="228">
        <f>'ES Data Entry'!K97</f>
        <v>0</v>
      </c>
      <c r="M99" s="228" t="str" cm="1">
        <f t="array" ref="M99">IF(MAX(IF(F:F=F99, L:L))=L99, "Yes", "No")</f>
        <v>Yes</v>
      </c>
      <c r="N99" s="229" t="e">
        <f>AVERAGE('ES Data Entry'!N97,'ES Data Entry'!M97)</f>
        <v>#DIV/0!</v>
      </c>
      <c r="O99" s="229" t="e">
        <f t="shared" si="82"/>
        <v>#DIV/0!</v>
      </c>
      <c r="P99" s="229" t="e">
        <f>AVERAGE('ES Data Entry'!O97:R97)</f>
        <v>#DIV/0!</v>
      </c>
      <c r="Q99" s="229" t="e">
        <f t="shared" si="83"/>
        <v>#DIV/0!</v>
      </c>
      <c r="R99" s="229" t="e">
        <f>AVERAGE('ES Data Entry'!S97:V97)</f>
        <v>#DIV/0!</v>
      </c>
      <c r="S99" s="229" t="e">
        <f t="shared" si="84"/>
        <v>#DIV/0!</v>
      </c>
      <c r="T99" s="229" t="e">
        <f>AVERAGE('ES Data Entry'!W97:Y97)</f>
        <v>#DIV/0!</v>
      </c>
      <c r="U99" s="230" t="e">
        <f t="shared" si="85"/>
        <v>#DIV/0!</v>
      </c>
      <c r="V99" s="231" t="e">
        <f t="shared" si="86"/>
        <v>#DIV/0!</v>
      </c>
      <c r="W99" s="232" t="e">
        <f t="shared" si="87"/>
        <v>#DIV/0!</v>
      </c>
    </row>
    <row r="100" spans="1:23" ht="62.1" customHeight="1">
      <c r="A100" s="226">
        <f>'ES Data Entry'!A98</f>
        <v>0</v>
      </c>
      <c r="B100" s="226">
        <f>'ES Data Entry'!B98</f>
        <v>0</v>
      </c>
      <c r="C100" s="6">
        <f>'ES Data Entry'!C98</f>
        <v>0</v>
      </c>
      <c r="D100" s="226">
        <f>'ES Data Entry'!D98</f>
        <v>0</v>
      </c>
      <c r="E100" s="226">
        <f>'ES Data Entry'!E98</f>
        <v>0</v>
      </c>
      <c r="F100" s="226">
        <f>'ES Data Entry'!F98</f>
        <v>0</v>
      </c>
      <c r="G100" s="226" t="str" cm="1">
        <f t="array" ref="G100">_xlfn.IFS('ES Data Entry'!G98=0, "Kindergarten", 'ES Data Entry'!G98=1, "1st Grade", 'ES Data Entry'!G98=2, "2nd Grade", 'ES Data Entry'!G98=3, "3rd Grade", 'ES Data Entry'!G98=4, "4th Grade", 'ES Data Entry'!G98=5, "5th Grade")</f>
        <v>Kindergarten</v>
      </c>
      <c r="H100" s="253">
        <f>'ES Data Entry'!L98</f>
        <v>0</v>
      </c>
      <c r="I100" s="227" t="e" cm="1">
        <f t="array" ref="I100">_xlfn.IFS('ES Data Entry'!H98= 1, "American Indian/Alaskan Native", 'ES Data Entry'!H98= 2, "Asian", 'ES Data Entry'!H98= 3, "Native Hawaiian/Pacific Islander", 'ES Data Entry'!H98= 4, "Black/African American",'ES Data Entry'!H98= 5,  "White", 'ES Data Entry'!H98= 6, "Other", 'ES Data Entry'!H98= 7, "Two races or more", 'ES Data Entry'!H98= 8, "Unknown")</f>
        <v>#N/A</v>
      </c>
      <c r="J100" s="226">
        <f>'ES Data Entry'!I98</f>
        <v>0</v>
      </c>
      <c r="K100" s="226" t="e" cm="1">
        <f t="array" ref="K100">_xlfn.IFS('ES Data Entry'!J98= 1, "Male", 'ES Data Entry'!J98= 2, "Female", 'ES Data Entry'!J98= 3, "Transgender Male", 'ES Data Entry'!J98= 4, "Transgender Female",'ES Data Entry'!J98= 5, "Non-binary", 'ES Data Entry'!J98= 6, "Other", 'ES Data Entry'!J98= 7, "Unknown")</f>
        <v>#N/A</v>
      </c>
      <c r="L100" s="228">
        <f>'ES Data Entry'!K98</f>
        <v>0</v>
      </c>
      <c r="M100" s="228" t="str" cm="1">
        <f t="array" ref="M100">IF(MAX(IF(F:F=F100, L:L))=L100, "Yes", "No")</f>
        <v>Yes</v>
      </c>
      <c r="N100" s="229" t="e">
        <f>AVERAGE('ES Data Entry'!N98,'ES Data Entry'!M98)</f>
        <v>#DIV/0!</v>
      </c>
      <c r="O100" s="229" t="e">
        <f t="shared" si="82"/>
        <v>#DIV/0!</v>
      </c>
      <c r="P100" s="229" t="e">
        <f>AVERAGE('ES Data Entry'!O98:R98)</f>
        <v>#DIV/0!</v>
      </c>
      <c r="Q100" s="229" t="e">
        <f t="shared" si="83"/>
        <v>#DIV/0!</v>
      </c>
      <c r="R100" s="229" t="e">
        <f>AVERAGE('ES Data Entry'!S98:V98)</f>
        <v>#DIV/0!</v>
      </c>
      <c r="S100" s="229" t="e">
        <f t="shared" si="84"/>
        <v>#DIV/0!</v>
      </c>
      <c r="T100" s="229" t="e">
        <f>AVERAGE('ES Data Entry'!W98:Y98)</f>
        <v>#DIV/0!</v>
      </c>
      <c r="U100" s="230" t="e">
        <f t="shared" si="85"/>
        <v>#DIV/0!</v>
      </c>
      <c r="V100" s="231" t="e">
        <f t="shared" si="86"/>
        <v>#DIV/0!</v>
      </c>
      <c r="W100" s="232" t="e">
        <f t="shared" si="87"/>
        <v>#DIV/0!</v>
      </c>
    </row>
    <row r="101" spans="1:23" ht="62.1" customHeight="1">
      <c r="A101" s="226">
        <f>'ES Data Entry'!A99</f>
        <v>0</v>
      </c>
      <c r="B101" s="226">
        <f>'ES Data Entry'!B99</f>
        <v>0</v>
      </c>
      <c r="C101" s="6">
        <f>'ES Data Entry'!C99</f>
        <v>0</v>
      </c>
      <c r="D101" s="226">
        <f>'ES Data Entry'!D99</f>
        <v>0</v>
      </c>
      <c r="E101" s="226">
        <f>'ES Data Entry'!E99</f>
        <v>0</v>
      </c>
      <c r="F101" s="226">
        <f>'ES Data Entry'!F99</f>
        <v>0</v>
      </c>
      <c r="G101" s="226" t="str" cm="1">
        <f t="array" ref="G101">_xlfn.IFS('ES Data Entry'!G99=0, "Kindergarten", 'ES Data Entry'!G99=1, "1st Grade", 'ES Data Entry'!G99=2, "2nd Grade", 'ES Data Entry'!G99=3, "3rd Grade", 'ES Data Entry'!G99=4, "4th Grade", 'ES Data Entry'!G99=5, "5th Grade")</f>
        <v>Kindergarten</v>
      </c>
      <c r="H101" s="253">
        <f>'ES Data Entry'!L99</f>
        <v>0</v>
      </c>
      <c r="I101" s="227" t="e" cm="1">
        <f t="array" ref="I101">_xlfn.IFS('ES Data Entry'!H99= 1, "American Indian/Alaskan Native", 'ES Data Entry'!H99= 2, "Asian", 'ES Data Entry'!H99= 3, "Native Hawaiian/Pacific Islander", 'ES Data Entry'!H99= 4, "Black/African American",'ES Data Entry'!H99= 5,  "White", 'ES Data Entry'!H99= 6, "Other", 'ES Data Entry'!H99= 7, "Two races or more", 'ES Data Entry'!H99= 8, "Unknown")</f>
        <v>#N/A</v>
      </c>
      <c r="J101" s="226">
        <f>'ES Data Entry'!I99</f>
        <v>0</v>
      </c>
      <c r="K101" s="226" t="e" cm="1">
        <f t="array" ref="K101">_xlfn.IFS('ES Data Entry'!J99= 1, "Male", 'ES Data Entry'!J99= 2, "Female", 'ES Data Entry'!J99= 3, "Transgender Male", 'ES Data Entry'!J99= 4, "Transgender Female",'ES Data Entry'!J99= 5, "Non-binary", 'ES Data Entry'!J99= 6, "Other", 'ES Data Entry'!J99= 7, "Unknown")</f>
        <v>#N/A</v>
      </c>
      <c r="L101" s="228">
        <f>'ES Data Entry'!K99</f>
        <v>0</v>
      </c>
      <c r="M101" s="228" t="str" cm="1">
        <f t="array" ref="M101">IF(MAX(IF(F:F=F101, L:L))=L101, "Yes", "No")</f>
        <v>Yes</v>
      </c>
      <c r="N101" s="229" t="e">
        <f>AVERAGE('ES Data Entry'!N99,'ES Data Entry'!M99)</f>
        <v>#DIV/0!</v>
      </c>
      <c r="O101" s="229" t="e">
        <f t="shared" ref="O101:O164" si="88">IF(OR(N101&gt;3.5,N101=3.5), "Higher Emotional Engagement",IF(N101&lt;1.6, "Lower Emotional Engagement", "Moderate Emotional Engagement"))</f>
        <v>#DIV/0!</v>
      </c>
      <c r="P101" s="229" t="e">
        <f>AVERAGE('ES Data Entry'!O99:R99)</f>
        <v>#DIV/0!</v>
      </c>
      <c r="Q101" s="229" t="e">
        <f t="shared" ref="Q101:Q164" si="89">IF(OR(P101&gt;3.5,P101=3.5), "Higher Social Engagement",IF(P101&lt;1.6, "Lower Social Engagement", "Moderate Social Engagement"))</f>
        <v>#DIV/0!</v>
      </c>
      <c r="R101" s="229" t="e">
        <f>AVERAGE('ES Data Entry'!S99:V99)</f>
        <v>#DIV/0!</v>
      </c>
      <c r="S101" s="229" t="e">
        <f t="shared" ref="S101:S164" si="90">IF(OR(R101&gt;3.5,R101=3.5), "Higher Behavioral Engagement",IF(R101&lt;1.6, "Lower Behavioral Engagement", "Moderate Behavioral Engagement"))</f>
        <v>#DIV/0!</v>
      </c>
      <c r="T101" s="229" t="e">
        <f>AVERAGE('ES Data Entry'!W99:Y99)</f>
        <v>#DIV/0!</v>
      </c>
      <c r="U101" s="230" t="e">
        <f t="shared" ref="U101:U164" si="91">IF(OR(T101&gt;3.5,T101=3.5), "Higher Cognitive Engagement",IF(T101&lt;1.6, "Lower Cognitive Engagement", "Moderate Cognitive Engagement"))</f>
        <v>#DIV/0!</v>
      </c>
      <c r="V101" s="231" t="e">
        <f t="shared" ref="V101:V164" si="92">AVERAGE(N101:T101)</f>
        <v>#DIV/0!</v>
      </c>
      <c r="W101" s="232" t="e">
        <f t="shared" ref="W101:W164" si="93">IF(OR(V101&gt;3.5,V101=3.5), "Higher Engagement",IF(V101&lt;1.6, "Lower Engagement", "Moderate Engagement"))</f>
        <v>#DIV/0!</v>
      </c>
    </row>
    <row r="102" spans="1:23" ht="62.1" customHeight="1">
      <c r="A102" s="226">
        <f>'ES Data Entry'!A100</f>
        <v>0</v>
      </c>
      <c r="B102" s="226">
        <f>'ES Data Entry'!B100</f>
        <v>0</v>
      </c>
      <c r="C102" s="6">
        <f>'ES Data Entry'!C100</f>
        <v>0</v>
      </c>
      <c r="D102" s="226">
        <f>'ES Data Entry'!D100</f>
        <v>0</v>
      </c>
      <c r="E102" s="226">
        <f>'ES Data Entry'!E100</f>
        <v>0</v>
      </c>
      <c r="F102" s="226">
        <f>'ES Data Entry'!F100</f>
        <v>0</v>
      </c>
      <c r="G102" s="226" t="str" cm="1">
        <f t="array" ref="G102">_xlfn.IFS('ES Data Entry'!G100=0, "Kindergarten", 'ES Data Entry'!G100=1, "1st Grade", 'ES Data Entry'!G100=2, "2nd Grade", 'ES Data Entry'!G100=3, "3rd Grade", 'ES Data Entry'!G100=4, "4th Grade", 'ES Data Entry'!G100=5, "5th Grade")</f>
        <v>Kindergarten</v>
      </c>
      <c r="H102" s="253">
        <f>'ES Data Entry'!L100</f>
        <v>0</v>
      </c>
      <c r="I102" s="227" t="e" cm="1">
        <f t="array" ref="I102">_xlfn.IFS('ES Data Entry'!H100= 1, "American Indian/Alaskan Native", 'ES Data Entry'!H100= 2, "Asian", 'ES Data Entry'!H100= 3, "Native Hawaiian/Pacific Islander", 'ES Data Entry'!H100= 4, "Black/African American",'ES Data Entry'!H100= 5,  "White", 'ES Data Entry'!H100= 6, "Other", 'ES Data Entry'!H100= 7, "Two races or more", 'ES Data Entry'!H100= 8, "Unknown")</f>
        <v>#N/A</v>
      </c>
      <c r="J102" s="226">
        <f>'ES Data Entry'!I100</f>
        <v>0</v>
      </c>
      <c r="K102" s="226" t="e" cm="1">
        <f t="array" ref="K102">_xlfn.IFS('ES Data Entry'!J100= 1, "Male", 'ES Data Entry'!J100= 2, "Female", 'ES Data Entry'!J100= 3, "Transgender Male", 'ES Data Entry'!J100= 4, "Transgender Female",'ES Data Entry'!J100= 5, "Non-binary", 'ES Data Entry'!J100= 6, "Other", 'ES Data Entry'!J100= 7, "Unknown")</f>
        <v>#N/A</v>
      </c>
      <c r="L102" s="228">
        <f>'ES Data Entry'!K100</f>
        <v>0</v>
      </c>
      <c r="M102" s="228" t="str" cm="1">
        <f t="array" ref="M102">IF(MAX(IF(F:F=F102, L:L))=L102, "Yes", "No")</f>
        <v>Yes</v>
      </c>
      <c r="N102" s="229" t="e">
        <f>AVERAGE('ES Data Entry'!N100,'ES Data Entry'!M100)</f>
        <v>#DIV/0!</v>
      </c>
      <c r="O102" s="229" t="e">
        <f t="shared" si="88"/>
        <v>#DIV/0!</v>
      </c>
      <c r="P102" s="229" t="e">
        <f>AVERAGE('ES Data Entry'!O100:R100)</f>
        <v>#DIV/0!</v>
      </c>
      <c r="Q102" s="229" t="e">
        <f t="shared" si="89"/>
        <v>#DIV/0!</v>
      </c>
      <c r="R102" s="229" t="e">
        <f>AVERAGE('ES Data Entry'!S100:V100)</f>
        <v>#DIV/0!</v>
      </c>
      <c r="S102" s="229" t="e">
        <f t="shared" si="90"/>
        <v>#DIV/0!</v>
      </c>
      <c r="T102" s="229" t="e">
        <f>AVERAGE('ES Data Entry'!W100:Y100)</f>
        <v>#DIV/0!</v>
      </c>
      <c r="U102" s="230" t="e">
        <f t="shared" si="91"/>
        <v>#DIV/0!</v>
      </c>
      <c r="V102" s="231" t="e">
        <f t="shared" si="92"/>
        <v>#DIV/0!</v>
      </c>
      <c r="W102" s="232" t="e">
        <f t="shared" si="93"/>
        <v>#DIV/0!</v>
      </c>
    </row>
    <row r="103" spans="1:23" ht="62.1" customHeight="1">
      <c r="A103" s="226">
        <f>'ES Data Entry'!A101</f>
        <v>0</v>
      </c>
      <c r="B103" s="226">
        <f>'ES Data Entry'!B101</f>
        <v>0</v>
      </c>
      <c r="C103" s="6">
        <f>'ES Data Entry'!C101</f>
        <v>0</v>
      </c>
      <c r="D103" s="226">
        <f>'ES Data Entry'!D101</f>
        <v>0</v>
      </c>
      <c r="E103" s="226">
        <f>'ES Data Entry'!E101</f>
        <v>0</v>
      </c>
      <c r="F103" s="226">
        <f>'ES Data Entry'!F101</f>
        <v>0</v>
      </c>
      <c r="G103" s="226" t="str" cm="1">
        <f t="array" ref="G103">_xlfn.IFS('ES Data Entry'!G101=0, "Kindergarten", 'ES Data Entry'!G101=1, "1st Grade", 'ES Data Entry'!G101=2, "2nd Grade", 'ES Data Entry'!G101=3, "3rd Grade", 'ES Data Entry'!G101=4, "4th Grade", 'ES Data Entry'!G101=5, "5th Grade")</f>
        <v>Kindergarten</v>
      </c>
      <c r="H103" s="253">
        <f>'ES Data Entry'!L101</f>
        <v>0</v>
      </c>
      <c r="I103" s="227" t="e" cm="1">
        <f t="array" ref="I103">_xlfn.IFS('ES Data Entry'!H101= 1, "American Indian/Alaskan Native", 'ES Data Entry'!H101= 2, "Asian", 'ES Data Entry'!H101= 3, "Native Hawaiian/Pacific Islander", 'ES Data Entry'!H101= 4, "Black/African American",'ES Data Entry'!H101= 5,  "White", 'ES Data Entry'!H101= 6, "Other", 'ES Data Entry'!H101= 7, "Two races or more", 'ES Data Entry'!H101= 8, "Unknown")</f>
        <v>#N/A</v>
      </c>
      <c r="J103" s="226">
        <f>'ES Data Entry'!I101</f>
        <v>0</v>
      </c>
      <c r="K103" s="226" t="e" cm="1">
        <f t="array" ref="K103">_xlfn.IFS('ES Data Entry'!J101= 1, "Male", 'ES Data Entry'!J101= 2, "Female", 'ES Data Entry'!J101= 3, "Transgender Male", 'ES Data Entry'!J101= 4, "Transgender Female",'ES Data Entry'!J101= 5, "Non-binary", 'ES Data Entry'!J101= 6, "Other", 'ES Data Entry'!J101= 7, "Unknown")</f>
        <v>#N/A</v>
      </c>
      <c r="L103" s="228">
        <f>'ES Data Entry'!K101</f>
        <v>0</v>
      </c>
      <c r="M103" s="228" t="str" cm="1">
        <f t="array" ref="M103">IF(MAX(IF(F:F=F103, L:L))=L103, "Yes", "No")</f>
        <v>Yes</v>
      </c>
      <c r="N103" s="229" t="e">
        <f>AVERAGE('ES Data Entry'!N101,'ES Data Entry'!M101)</f>
        <v>#DIV/0!</v>
      </c>
      <c r="O103" s="229" t="e">
        <f t="shared" si="88"/>
        <v>#DIV/0!</v>
      </c>
      <c r="P103" s="229" t="e">
        <f>AVERAGE('ES Data Entry'!O101:R101)</f>
        <v>#DIV/0!</v>
      </c>
      <c r="Q103" s="229" t="e">
        <f t="shared" si="89"/>
        <v>#DIV/0!</v>
      </c>
      <c r="R103" s="229" t="e">
        <f>AVERAGE('ES Data Entry'!S101:V101)</f>
        <v>#DIV/0!</v>
      </c>
      <c r="S103" s="229" t="e">
        <f t="shared" si="90"/>
        <v>#DIV/0!</v>
      </c>
      <c r="T103" s="229" t="e">
        <f>AVERAGE('ES Data Entry'!W101:Y101)</f>
        <v>#DIV/0!</v>
      </c>
      <c r="U103" s="230" t="e">
        <f t="shared" si="91"/>
        <v>#DIV/0!</v>
      </c>
      <c r="V103" s="231" t="e">
        <f t="shared" si="92"/>
        <v>#DIV/0!</v>
      </c>
      <c r="W103" s="232" t="e">
        <f t="shared" si="93"/>
        <v>#DIV/0!</v>
      </c>
    </row>
    <row r="104" spans="1:23" ht="62.1" customHeight="1">
      <c r="A104" s="226">
        <f>'ES Data Entry'!A102</f>
        <v>0</v>
      </c>
      <c r="B104" s="226">
        <f>'ES Data Entry'!B102</f>
        <v>0</v>
      </c>
      <c r="C104" s="6">
        <f>'ES Data Entry'!C102</f>
        <v>0</v>
      </c>
      <c r="D104" s="226">
        <f>'ES Data Entry'!D102</f>
        <v>0</v>
      </c>
      <c r="E104" s="226">
        <f>'ES Data Entry'!E102</f>
        <v>0</v>
      </c>
      <c r="F104" s="226">
        <f>'ES Data Entry'!F102</f>
        <v>0</v>
      </c>
      <c r="G104" s="226" t="str" cm="1">
        <f t="array" ref="G104">_xlfn.IFS('ES Data Entry'!G102=0, "Kindergarten", 'ES Data Entry'!G102=1, "1st Grade", 'ES Data Entry'!G102=2, "2nd Grade", 'ES Data Entry'!G102=3, "3rd Grade", 'ES Data Entry'!G102=4, "4th Grade", 'ES Data Entry'!G102=5, "5th Grade")</f>
        <v>Kindergarten</v>
      </c>
      <c r="H104" s="253">
        <f>'ES Data Entry'!L102</f>
        <v>0</v>
      </c>
      <c r="I104" s="227" t="e" cm="1">
        <f t="array" ref="I104">_xlfn.IFS('ES Data Entry'!H102= 1, "American Indian/Alaskan Native", 'ES Data Entry'!H102= 2, "Asian", 'ES Data Entry'!H102= 3, "Native Hawaiian/Pacific Islander", 'ES Data Entry'!H102= 4, "Black/African American",'ES Data Entry'!H102= 5,  "White", 'ES Data Entry'!H102= 6, "Other", 'ES Data Entry'!H102= 7, "Two races or more", 'ES Data Entry'!H102= 8, "Unknown")</f>
        <v>#N/A</v>
      </c>
      <c r="J104" s="226">
        <f>'ES Data Entry'!I102</f>
        <v>0</v>
      </c>
      <c r="K104" s="226" t="e" cm="1">
        <f t="array" ref="K104">_xlfn.IFS('ES Data Entry'!J102= 1, "Male", 'ES Data Entry'!J102= 2, "Female", 'ES Data Entry'!J102= 3, "Transgender Male", 'ES Data Entry'!J102= 4, "Transgender Female",'ES Data Entry'!J102= 5, "Non-binary", 'ES Data Entry'!J102= 6, "Other", 'ES Data Entry'!J102= 7, "Unknown")</f>
        <v>#N/A</v>
      </c>
      <c r="L104" s="228">
        <f>'ES Data Entry'!K102</f>
        <v>0</v>
      </c>
      <c r="M104" s="228" t="str" cm="1">
        <f t="array" ref="M104">IF(MAX(IF(F:F=F104, L:L))=L104, "Yes", "No")</f>
        <v>Yes</v>
      </c>
      <c r="N104" s="229" t="e">
        <f>AVERAGE('ES Data Entry'!N102,'ES Data Entry'!M102)</f>
        <v>#DIV/0!</v>
      </c>
      <c r="O104" s="229" t="e">
        <f t="shared" si="88"/>
        <v>#DIV/0!</v>
      </c>
      <c r="P104" s="229" t="e">
        <f>AVERAGE('ES Data Entry'!O102:R102)</f>
        <v>#DIV/0!</v>
      </c>
      <c r="Q104" s="229" t="e">
        <f t="shared" si="89"/>
        <v>#DIV/0!</v>
      </c>
      <c r="R104" s="229" t="e">
        <f>AVERAGE('ES Data Entry'!S102:V102)</f>
        <v>#DIV/0!</v>
      </c>
      <c r="S104" s="229" t="e">
        <f t="shared" si="90"/>
        <v>#DIV/0!</v>
      </c>
      <c r="T104" s="229" t="e">
        <f>AVERAGE('ES Data Entry'!W102:Y102)</f>
        <v>#DIV/0!</v>
      </c>
      <c r="U104" s="230" t="e">
        <f t="shared" si="91"/>
        <v>#DIV/0!</v>
      </c>
      <c r="V104" s="231" t="e">
        <f t="shared" si="92"/>
        <v>#DIV/0!</v>
      </c>
      <c r="W104" s="232" t="e">
        <f t="shared" si="93"/>
        <v>#DIV/0!</v>
      </c>
    </row>
    <row r="105" spans="1:23" ht="62.1" customHeight="1">
      <c r="A105" s="226">
        <f>'ES Data Entry'!A103</f>
        <v>0</v>
      </c>
      <c r="B105" s="226">
        <f>'ES Data Entry'!B103</f>
        <v>0</v>
      </c>
      <c r="C105" s="6">
        <f>'ES Data Entry'!C103</f>
        <v>0</v>
      </c>
      <c r="D105" s="226">
        <f>'ES Data Entry'!D103</f>
        <v>0</v>
      </c>
      <c r="E105" s="226">
        <f>'ES Data Entry'!E103</f>
        <v>0</v>
      </c>
      <c r="F105" s="226">
        <f>'ES Data Entry'!F103</f>
        <v>0</v>
      </c>
      <c r="G105" s="226" t="str" cm="1">
        <f t="array" ref="G105">_xlfn.IFS('ES Data Entry'!G103=0, "Kindergarten", 'ES Data Entry'!G103=1, "1st Grade", 'ES Data Entry'!G103=2, "2nd Grade", 'ES Data Entry'!G103=3, "3rd Grade", 'ES Data Entry'!G103=4, "4th Grade", 'ES Data Entry'!G103=5, "5th Grade")</f>
        <v>Kindergarten</v>
      </c>
      <c r="H105" s="253">
        <f>'ES Data Entry'!L103</f>
        <v>0</v>
      </c>
      <c r="I105" s="227" t="e" cm="1">
        <f t="array" ref="I105">_xlfn.IFS('ES Data Entry'!H103= 1, "American Indian/Alaskan Native", 'ES Data Entry'!H103= 2, "Asian", 'ES Data Entry'!H103= 3, "Native Hawaiian/Pacific Islander", 'ES Data Entry'!H103= 4, "Black/African American",'ES Data Entry'!H103= 5,  "White", 'ES Data Entry'!H103= 6, "Other", 'ES Data Entry'!H103= 7, "Two races or more", 'ES Data Entry'!H103= 8, "Unknown")</f>
        <v>#N/A</v>
      </c>
      <c r="J105" s="226">
        <f>'ES Data Entry'!I103</f>
        <v>0</v>
      </c>
      <c r="K105" s="226" t="e" cm="1">
        <f t="array" ref="K105">_xlfn.IFS('ES Data Entry'!J103= 1, "Male", 'ES Data Entry'!J103= 2, "Female", 'ES Data Entry'!J103= 3, "Transgender Male", 'ES Data Entry'!J103= 4, "Transgender Female",'ES Data Entry'!J103= 5, "Non-binary", 'ES Data Entry'!J103= 6, "Other", 'ES Data Entry'!J103= 7, "Unknown")</f>
        <v>#N/A</v>
      </c>
      <c r="L105" s="228">
        <f>'ES Data Entry'!K103</f>
        <v>0</v>
      </c>
      <c r="M105" s="228" t="str" cm="1">
        <f t="array" ref="M105">IF(MAX(IF(F:F=F105, L:L))=L105, "Yes", "No")</f>
        <v>Yes</v>
      </c>
      <c r="N105" s="229" t="e">
        <f>AVERAGE('ES Data Entry'!N103,'ES Data Entry'!M103)</f>
        <v>#DIV/0!</v>
      </c>
      <c r="O105" s="229" t="e">
        <f t="shared" si="88"/>
        <v>#DIV/0!</v>
      </c>
      <c r="P105" s="229" t="e">
        <f>AVERAGE('ES Data Entry'!O103:R103)</f>
        <v>#DIV/0!</v>
      </c>
      <c r="Q105" s="229" t="e">
        <f t="shared" si="89"/>
        <v>#DIV/0!</v>
      </c>
      <c r="R105" s="229" t="e">
        <f>AVERAGE('ES Data Entry'!S103:V103)</f>
        <v>#DIV/0!</v>
      </c>
      <c r="S105" s="229" t="e">
        <f t="shared" si="90"/>
        <v>#DIV/0!</v>
      </c>
      <c r="T105" s="229" t="e">
        <f>AVERAGE('ES Data Entry'!W103:Y103)</f>
        <v>#DIV/0!</v>
      </c>
      <c r="U105" s="230" t="e">
        <f t="shared" si="91"/>
        <v>#DIV/0!</v>
      </c>
      <c r="V105" s="231" t="e">
        <f t="shared" si="92"/>
        <v>#DIV/0!</v>
      </c>
      <c r="W105" s="232" t="e">
        <f t="shared" si="93"/>
        <v>#DIV/0!</v>
      </c>
    </row>
    <row r="106" spans="1:23" ht="62.1" customHeight="1">
      <c r="A106" s="226">
        <f>'ES Data Entry'!A104</f>
        <v>0</v>
      </c>
      <c r="B106" s="226">
        <f>'ES Data Entry'!B104</f>
        <v>0</v>
      </c>
      <c r="C106" s="6">
        <f>'ES Data Entry'!C104</f>
        <v>0</v>
      </c>
      <c r="D106" s="226">
        <f>'ES Data Entry'!D104</f>
        <v>0</v>
      </c>
      <c r="E106" s="226">
        <f>'ES Data Entry'!E104</f>
        <v>0</v>
      </c>
      <c r="F106" s="226">
        <f>'ES Data Entry'!F104</f>
        <v>0</v>
      </c>
      <c r="G106" s="226" t="str" cm="1">
        <f t="array" ref="G106">_xlfn.IFS('ES Data Entry'!G104=0, "Kindergarten", 'ES Data Entry'!G104=1, "1st Grade", 'ES Data Entry'!G104=2, "2nd Grade", 'ES Data Entry'!G104=3, "3rd Grade", 'ES Data Entry'!G104=4, "4th Grade", 'ES Data Entry'!G104=5, "5th Grade")</f>
        <v>Kindergarten</v>
      </c>
      <c r="H106" s="253">
        <f>'ES Data Entry'!L104</f>
        <v>0</v>
      </c>
      <c r="I106" s="227" t="e" cm="1">
        <f t="array" ref="I106">_xlfn.IFS('ES Data Entry'!H104= 1, "American Indian/Alaskan Native", 'ES Data Entry'!H104= 2, "Asian", 'ES Data Entry'!H104= 3, "Native Hawaiian/Pacific Islander", 'ES Data Entry'!H104= 4, "Black/African American",'ES Data Entry'!H104= 5,  "White", 'ES Data Entry'!H104= 6, "Other", 'ES Data Entry'!H104= 7, "Two races or more", 'ES Data Entry'!H104= 8, "Unknown")</f>
        <v>#N/A</v>
      </c>
      <c r="J106" s="226">
        <f>'ES Data Entry'!I104</f>
        <v>0</v>
      </c>
      <c r="K106" s="226" t="e" cm="1">
        <f t="array" ref="K106">_xlfn.IFS('ES Data Entry'!J104= 1, "Male", 'ES Data Entry'!J104= 2, "Female", 'ES Data Entry'!J104= 3, "Transgender Male", 'ES Data Entry'!J104= 4, "Transgender Female",'ES Data Entry'!J104= 5, "Non-binary", 'ES Data Entry'!J104= 6, "Other", 'ES Data Entry'!J104= 7, "Unknown")</f>
        <v>#N/A</v>
      </c>
      <c r="L106" s="228">
        <f>'ES Data Entry'!K104</f>
        <v>0</v>
      </c>
      <c r="M106" s="228" t="str" cm="1">
        <f t="array" ref="M106">IF(MAX(IF(F:F=F106, L:L))=L106, "Yes", "No")</f>
        <v>Yes</v>
      </c>
      <c r="N106" s="229" t="e">
        <f>AVERAGE('ES Data Entry'!N104,'ES Data Entry'!M104)</f>
        <v>#DIV/0!</v>
      </c>
      <c r="O106" s="229" t="e">
        <f t="shared" si="88"/>
        <v>#DIV/0!</v>
      </c>
      <c r="P106" s="229" t="e">
        <f>AVERAGE('ES Data Entry'!O104:R104)</f>
        <v>#DIV/0!</v>
      </c>
      <c r="Q106" s="229" t="e">
        <f t="shared" si="89"/>
        <v>#DIV/0!</v>
      </c>
      <c r="R106" s="229" t="e">
        <f>AVERAGE('ES Data Entry'!S104:V104)</f>
        <v>#DIV/0!</v>
      </c>
      <c r="S106" s="229" t="e">
        <f t="shared" si="90"/>
        <v>#DIV/0!</v>
      </c>
      <c r="T106" s="229" t="e">
        <f>AVERAGE('ES Data Entry'!W104:Y104)</f>
        <v>#DIV/0!</v>
      </c>
      <c r="U106" s="230" t="e">
        <f t="shared" si="91"/>
        <v>#DIV/0!</v>
      </c>
      <c r="V106" s="231" t="e">
        <f t="shared" si="92"/>
        <v>#DIV/0!</v>
      </c>
      <c r="W106" s="232" t="e">
        <f t="shared" si="93"/>
        <v>#DIV/0!</v>
      </c>
    </row>
    <row r="107" spans="1:23" ht="62.1" customHeight="1">
      <c r="A107" s="226">
        <f>'ES Data Entry'!A105</f>
        <v>0</v>
      </c>
      <c r="B107" s="226">
        <f>'ES Data Entry'!B105</f>
        <v>0</v>
      </c>
      <c r="C107" s="6">
        <f>'ES Data Entry'!C105</f>
        <v>0</v>
      </c>
      <c r="D107" s="226">
        <f>'ES Data Entry'!D105</f>
        <v>0</v>
      </c>
      <c r="E107" s="226">
        <f>'ES Data Entry'!E105</f>
        <v>0</v>
      </c>
      <c r="F107" s="226">
        <f>'ES Data Entry'!F105</f>
        <v>0</v>
      </c>
      <c r="G107" s="226" t="str" cm="1">
        <f t="array" ref="G107">_xlfn.IFS('ES Data Entry'!G105=0, "Kindergarten", 'ES Data Entry'!G105=1, "1st Grade", 'ES Data Entry'!G105=2, "2nd Grade", 'ES Data Entry'!G105=3, "3rd Grade", 'ES Data Entry'!G105=4, "4th Grade", 'ES Data Entry'!G105=5, "5th Grade")</f>
        <v>Kindergarten</v>
      </c>
      <c r="H107" s="253">
        <f>'ES Data Entry'!L105</f>
        <v>0</v>
      </c>
      <c r="I107" s="227" t="e" cm="1">
        <f t="array" ref="I107">_xlfn.IFS('ES Data Entry'!H105= 1, "American Indian/Alaskan Native", 'ES Data Entry'!H105= 2, "Asian", 'ES Data Entry'!H105= 3, "Native Hawaiian/Pacific Islander", 'ES Data Entry'!H105= 4, "Black/African American",'ES Data Entry'!H105= 5,  "White", 'ES Data Entry'!H105= 6, "Other", 'ES Data Entry'!H105= 7, "Two races or more", 'ES Data Entry'!H105= 8, "Unknown")</f>
        <v>#N/A</v>
      </c>
      <c r="J107" s="226">
        <f>'ES Data Entry'!I105</f>
        <v>0</v>
      </c>
      <c r="K107" s="226" t="e" cm="1">
        <f t="array" ref="K107">_xlfn.IFS('ES Data Entry'!J105= 1, "Male", 'ES Data Entry'!J105= 2, "Female", 'ES Data Entry'!J105= 3, "Transgender Male", 'ES Data Entry'!J105= 4, "Transgender Female",'ES Data Entry'!J105= 5, "Non-binary", 'ES Data Entry'!J105= 6, "Other", 'ES Data Entry'!J105= 7, "Unknown")</f>
        <v>#N/A</v>
      </c>
      <c r="L107" s="228">
        <f>'ES Data Entry'!K105</f>
        <v>0</v>
      </c>
      <c r="M107" s="228" t="str" cm="1">
        <f t="array" ref="M107">IF(MAX(IF(F:F=F107, L:L))=L107, "Yes", "No")</f>
        <v>Yes</v>
      </c>
      <c r="N107" s="229" t="e">
        <f>AVERAGE('ES Data Entry'!N105,'ES Data Entry'!M105)</f>
        <v>#DIV/0!</v>
      </c>
      <c r="O107" s="229" t="e">
        <f t="shared" si="88"/>
        <v>#DIV/0!</v>
      </c>
      <c r="P107" s="229" t="e">
        <f>AVERAGE('ES Data Entry'!O105:R105)</f>
        <v>#DIV/0!</v>
      </c>
      <c r="Q107" s="229" t="e">
        <f t="shared" si="89"/>
        <v>#DIV/0!</v>
      </c>
      <c r="R107" s="229" t="e">
        <f>AVERAGE('ES Data Entry'!S105:V105)</f>
        <v>#DIV/0!</v>
      </c>
      <c r="S107" s="229" t="e">
        <f t="shared" si="90"/>
        <v>#DIV/0!</v>
      </c>
      <c r="T107" s="229" t="e">
        <f>AVERAGE('ES Data Entry'!W105:Y105)</f>
        <v>#DIV/0!</v>
      </c>
      <c r="U107" s="230" t="e">
        <f t="shared" si="91"/>
        <v>#DIV/0!</v>
      </c>
      <c r="V107" s="231" t="e">
        <f t="shared" si="92"/>
        <v>#DIV/0!</v>
      </c>
      <c r="W107" s="232" t="e">
        <f t="shared" si="93"/>
        <v>#DIV/0!</v>
      </c>
    </row>
    <row r="108" spans="1:23" ht="62.1" customHeight="1">
      <c r="A108" s="226">
        <f>'ES Data Entry'!A106</f>
        <v>0</v>
      </c>
      <c r="B108" s="226">
        <f>'ES Data Entry'!B106</f>
        <v>0</v>
      </c>
      <c r="C108" s="6">
        <f>'ES Data Entry'!C106</f>
        <v>0</v>
      </c>
      <c r="D108" s="226">
        <f>'ES Data Entry'!D106</f>
        <v>0</v>
      </c>
      <c r="E108" s="226">
        <f>'ES Data Entry'!E106</f>
        <v>0</v>
      </c>
      <c r="F108" s="226">
        <f>'ES Data Entry'!F106</f>
        <v>0</v>
      </c>
      <c r="G108" s="226" t="str" cm="1">
        <f t="array" ref="G108">_xlfn.IFS('ES Data Entry'!G106=0, "Kindergarten", 'ES Data Entry'!G106=1, "1st Grade", 'ES Data Entry'!G106=2, "2nd Grade", 'ES Data Entry'!G106=3, "3rd Grade", 'ES Data Entry'!G106=4, "4th Grade", 'ES Data Entry'!G106=5, "5th Grade")</f>
        <v>Kindergarten</v>
      </c>
      <c r="H108" s="253">
        <f>'ES Data Entry'!L106</f>
        <v>0</v>
      </c>
      <c r="I108" s="227" t="e" cm="1">
        <f t="array" ref="I108">_xlfn.IFS('ES Data Entry'!H106= 1, "American Indian/Alaskan Native", 'ES Data Entry'!H106= 2, "Asian", 'ES Data Entry'!H106= 3, "Native Hawaiian/Pacific Islander", 'ES Data Entry'!H106= 4, "Black/African American",'ES Data Entry'!H106= 5,  "White", 'ES Data Entry'!H106= 6, "Other", 'ES Data Entry'!H106= 7, "Two races or more", 'ES Data Entry'!H106= 8, "Unknown")</f>
        <v>#N/A</v>
      </c>
      <c r="J108" s="226">
        <f>'ES Data Entry'!I106</f>
        <v>0</v>
      </c>
      <c r="K108" s="226" t="e" cm="1">
        <f t="array" ref="K108">_xlfn.IFS('ES Data Entry'!J106= 1, "Male", 'ES Data Entry'!J106= 2, "Female", 'ES Data Entry'!J106= 3, "Transgender Male", 'ES Data Entry'!J106= 4, "Transgender Female",'ES Data Entry'!J106= 5, "Non-binary", 'ES Data Entry'!J106= 6, "Other", 'ES Data Entry'!J106= 7, "Unknown")</f>
        <v>#N/A</v>
      </c>
      <c r="L108" s="228">
        <f>'ES Data Entry'!K106</f>
        <v>0</v>
      </c>
      <c r="M108" s="228" t="str" cm="1">
        <f t="array" ref="M108">IF(MAX(IF(F:F=F108, L:L))=L108, "Yes", "No")</f>
        <v>Yes</v>
      </c>
      <c r="N108" s="229" t="e">
        <f>AVERAGE('ES Data Entry'!N106,'ES Data Entry'!M106)</f>
        <v>#DIV/0!</v>
      </c>
      <c r="O108" s="229" t="e">
        <f t="shared" si="88"/>
        <v>#DIV/0!</v>
      </c>
      <c r="P108" s="229" t="e">
        <f>AVERAGE('ES Data Entry'!O106:R106)</f>
        <v>#DIV/0!</v>
      </c>
      <c r="Q108" s="229" t="e">
        <f t="shared" si="89"/>
        <v>#DIV/0!</v>
      </c>
      <c r="R108" s="229" t="e">
        <f>AVERAGE('ES Data Entry'!S106:V106)</f>
        <v>#DIV/0!</v>
      </c>
      <c r="S108" s="229" t="e">
        <f t="shared" si="90"/>
        <v>#DIV/0!</v>
      </c>
      <c r="T108" s="229" t="e">
        <f>AVERAGE('ES Data Entry'!W106:Y106)</f>
        <v>#DIV/0!</v>
      </c>
      <c r="U108" s="230" t="e">
        <f t="shared" si="91"/>
        <v>#DIV/0!</v>
      </c>
      <c r="V108" s="231" t="e">
        <f t="shared" si="92"/>
        <v>#DIV/0!</v>
      </c>
      <c r="W108" s="232" t="e">
        <f t="shared" si="93"/>
        <v>#DIV/0!</v>
      </c>
    </row>
    <row r="109" spans="1:23" ht="62.1" customHeight="1">
      <c r="A109" s="226">
        <f>'ES Data Entry'!A107</f>
        <v>0</v>
      </c>
      <c r="B109" s="226">
        <f>'ES Data Entry'!B107</f>
        <v>0</v>
      </c>
      <c r="C109" s="6">
        <f>'ES Data Entry'!C107</f>
        <v>0</v>
      </c>
      <c r="D109" s="226">
        <f>'ES Data Entry'!D107</f>
        <v>0</v>
      </c>
      <c r="E109" s="226">
        <f>'ES Data Entry'!E107</f>
        <v>0</v>
      </c>
      <c r="F109" s="226">
        <f>'ES Data Entry'!F107</f>
        <v>0</v>
      </c>
      <c r="G109" s="226" t="str" cm="1">
        <f t="array" ref="G109">_xlfn.IFS('ES Data Entry'!G107=0, "Kindergarten", 'ES Data Entry'!G107=1, "1st Grade", 'ES Data Entry'!G107=2, "2nd Grade", 'ES Data Entry'!G107=3, "3rd Grade", 'ES Data Entry'!G107=4, "4th Grade", 'ES Data Entry'!G107=5, "5th Grade")</f>
        <v>Kindergarten</v>
      </c>
      <c r="H109" s="253">
        <f>'ES Data Entry'!L107</f>
        <v>0</v>
      </c>
      <c r="I109" s="227" t="e" cm="1">
        <f t="array" ref="I109">_xlfn.IFS('ES Data Entry'!H107= 1, "American Indian/Alaskan Native", 'ES Data Entry'!H107= 2, "Asian", 'ES Data Entry'!H107= 3, "Native Hawaiian/Pacific Islander", 'ES Data Entry'!H107= 4, "Black/African American",'ES Data Entry'!H107= 5,  "White", 'ES Data Entry'!H107= 6, "Other", 'ES Data Entry'!H107= 7, "Two races or more", 'ES Data Entry'!H107= 8, "Unknown")</f>
        <v>#N/A</v>
      </c>
      <c r="J109" s="226">
        <f>'ES Data Entry'!I107</f>
        <v>0</v>
      </c>
      <c r="K109" s="226" t="e" cm="1">
        <f t="array" ref="K109">_xlfn.IFS('ES Data Entry'!J107= 1, "Male", 'ES Data Entry'!J107= 2, "Female", 'ES Data Entry'!J107= 3, "Transgender Male", 'ES Data Entry'!J107= 4, "Transgender Female",'ES Data Entry'!J107= 5, "Non-binary", 'ES Data Entry'!J107= 6, "Other", 'ES Data Entry'!J107= 7, "Unknown")</f>
        <v>#N/A</v>
      </c>
      <c r="L109" s="228">
        <f>'ES Data Entry'!K107</f>
        <v>0</v>
      </c>
      <c r="M109" s="228" t="str" cm="1">
        <f t="array" ref="M109">IF(MAX(IF(F:F=F109, L:L))=L109, "Yes", "No")</f>
        <v>Yes</v>
      </c>
      <c r="N109" s="229" t="e">
        <f>AVERAGE('ES Data Entry'!N107,'ES Data Entry'!M107)</f>
        <v>#DIV/0!</v>
      </c>
      <c r="O109" s="229" t="e">
        <f t="shared" si="88"/>
        <v>#DIV/0!</v>
      </c>
      <c r="P109" s="229" t="e">
        <f>AVERAGE('ES Data Entry'!O107:R107)</f>
        <v>#DIV/0!</v>
      </c>
      <c r="Q109" s="229" t="e">
        <f t="shared" si="89"/>
        <v>#DIV/0!</v>
      </c>
      <c r="R109" s="229" t="e">
        <f>AVERAGE('ES Data Entry'!S107:V107)</f>
        <v>#DIV/0!</v>
      </c>
      <c r="S109" s="229" t="e">
        <f t="shared" si="90"/>
        <v>#DIV/0!</v>
      </c>
      <c r="T109" s="229" t="e">
        <f>AVERAGE('ES Data Entry'!W107:Y107)</f>
        <v>#DIV/0!</v>
      </c>
      <c r="U109" s="230" t="e">
        <f t="shared" si="91"/>
        <v>#DIV/0!</v>
      </c>
      <c r="V109" s="231" t="e">
        <f t="shared" si="92"/>
        <v>#DIV/0!</v>
      </c>
      <c r="W109" s="232" t="e">
        <f t="shared" si="93"/>
        <v>#DIV/0!</v>
      </c>
    </row>
    <row r="110" spans="1:23" ht="62.1" customHeight="1">
      <c r="A110" s="226">
        <f>'ES Data Entry'!A108</f>
        <v>0</v>
      </c>
      <c r="B110" s="226">
        <f>'ES Data Entry'!B108</f>
        <v>0</v>
      </c>
      <c r="C110" s="6">
        <f>'ES Data Entry'!C108</f>
        <v>0</v>
      </c>
      <c r="D110" s="226">
        <f>'ES Data Entry'!D108</f>
        <v>0</v>
      </c>
      <c r="E110" s="226">
        <f>'ES Data Entry'!E108</f>
        <v>0</v>
      </c>
      <c r="F110" s="226">
        <f>'ES Data Entry'!F108</f>
        <v>0</v>
      </c>
      <c r="G110" s="226" t="str" cm="1">
        <f t="array" ref="G110">_xlfn.IFS('ES Data Entry'!G108=0, "Kindergarten", 'ES Data Entry'!G108=1, "1st Grade", 'ES Data Entry'!G108=2, "2nd Grade", 'ES Data Entry'!G108=3, "3rd Grade", 'ES Data Entry'!G108=4, "4th Grade", 'ES Data Entry'!G108=5, "5th Grade")</f>
        <v>Kindergarten</v>
      </c>
      <c r="H110" s="253">
        <f>'ES Data Entry'!L108</f>
        <v>0</v>
      </c>
      <c r="I110" s="227" t="e" cm="1">
        <f t="array" ref="I110">_xlfn.IFS('ES Data Entry'!H108= 1, "American Indian/Alaskan Native", 'ES Data Entry'!H108= 2, "Asian", 'ES Data Entry'!H108= 3, "Native Hawaiian/Pacific Islander", 'ES Data Entry'!H108= 4, "Black/African American",'ES Data Entry'!H108= 5,  "White", 'ES Data Entry'!H108= 6, "Other", 'ES Data Entry'!H108= 7, "Two races or more", 'ES Data Entry'!H108= 8, "Unknown")</f>
        <v>#N/A</v>
      </c>
      <c r="J110" s="226">
        <f>'ES Data Entry'!I108</f>
        <v>0</v>
      </c>
      <c r="K110" s="226" t="e" cm="1">
        <f t="array" ref="K110">_xlfn.IFS('ES Data Entry'!J108= 1, "Male", 'ES Data Entry'!J108= 2, "Female", 'ES Data Entry'!J108= 3, "Transgender Male", 'ES Data Entry'!J108= 4, "Transgender Female",'ES Data Entry'!J108= 5, "Non-binary", 'ES Data Entry'!J108= 6, "Other", 'ES Data Entry'!J108= 7, "Unknown")</f>
        <v>#N/A</v>
      </c>
      <c r="L110" s="228">
        <f>'ES Data Entry'!K108</f>
        <v>0</v>
      </c>
      <c r="M110" s="228" t="str" cm="1">
        <f t="array" ref="M110">IF(MAX(IF(F:F=F110, L:L))=L110, "Yes", "No")</f>
        <v>Yes</v>
      </c>
      <c r="N110" s="229" t="e">
        <f>AVERAGE('ES Data Entry'!N108,'ES Data Entry'!M108)</f>
        <v>#DIV/0!</v>
      </c>
      <c r="O110" s="229" t="e">
        <f t="shared" si="88"/>
        <v>#DIV/0!</v>
      </c>
      <c r="P110" s="229" t="e">
        <f>AVERAGE('ES Data Entry'!O108:R108)</f>
        <v>#DIV/0!</v>
      </c>
      <c r="Q110" s="229" t="e">
        <f t="shared" si="89"/>
        <v>#DIV/0!</v>
      </c>
      <c r="R110" s="229" t="e">
        <f>AVERAGE('ES Data Entry'!S108:V108)</f>
        <v>#DIV/0!</v>
      </c>
      <c r="S110" s="229" t="e">
        <f t="shared" si="90"/>
        <v>#DIV/0!</v>
      </c>
      <c r="T110" s="229" t="e">
        <f>AVERAGE('ES Data Entry'!W108:Y108)</f>
        <v>#DIV/0!</v>
      </c>
      <c r="U110" s="230" t="e">
        <f t="shared" si="91"/>
        <v>#DIV/0!</v>
      </c>
      <c r="V110" s="231" t="e">
        <f t="shared" si="92"/>
        <v>#DIV/0!</v>
      </c>
      <c r="W110" s="232" t="e">
        <f t="shared" si="93"/>
        <v>#DIV/0!</v>
      </c>
    </row>
    <row r="111" spans="1:23" ht="62.1" customHeight="1">
      <c r="A111" s="226">
        <f>'ES Data Entry'!A109</f>
        <v>0</v>
      </c>
      <c r="B111" s="226">
        <f>'ES Data Entry'!B109</f>
        <v>0</v>
      </c>
      <c r="C111" s="6">
        <f>'ES Data Entry'!C109</f>
        <v>0</v>
      </c>
      <c r="D111" s="226">
        <f>'ES Data Entry'!D109</f>
        <v>0</v>
      </c>
      <c r="E111" s="226">
        <f>'ES Data Entry'!E109</f>
        <v>0</v>
      </c>
      <c r="F111" s="226">
        <f>'ES Data Entry'!F109</f>
        <v>0</v>
      </c>
      <c r="G111" s="226" t="str" cm="1">
        <f t="array" ref="G111">_xlfn.IFS('ES Data Entry'!G109=0, "Kindergarten", 'ES Data Entry'!G109=1, "1st Grade", 'ES Data Entry'!G109=2, "2nd Grade", 'ES Data Entry'!G109=3, "3rd Grade", 'ES Data Entry'!G109=4, "4th Grade", 'ES Data Entry'!G109=5, "5th Grade")</f>
        <v>Kindergarten</v>
      </c>
      <c r="H111" s="253">
        <f>'ES Data Entry'!L109</f>
        <v>0</v>
      </c>
      <c r="I111" s="227" t="e" cm="1">
        <f t="array" ref="I111">_xlfn.IFS('ES Data Entry'!H109= 1, "American Indian/Alaskan Native", 'ES Data Entry'!H109= 2, "Asian", 'ES Data Entry'!H109= 3, "Native Hawaiian/Pacific Islander", 'ES Data Entry'!H109= 4, "Black/African American",'ES Data Entry'!H109= 5,  "White", 'ES Data Entry'!H109= 6, "Other", 'ES Data Entry'!H109= 7, "Two races or more", 'ES Data Entry'!H109= 8, "Unknown")</f>
        <v>#N/A</v>
      </c>
      <c r="J111" s="226">
        <f>'ES Data Entry'!I109</f>
        <v>0</v>
      </c>
      <c r="K111" s="226" t="e" cm="1">
        <f t="array" ref="K111">_xlfn.IFS('ES Data Entry'!J109= 1, "Male", 'ES Data Entry'!J109= 2, "Female", 'ES Data Entry'!J109= 3, "Transgender Male", 'ES Data Entry'!J109= 4, "Transgender Female",'ES Data Entry'!J109= 5, "Non-binary", 'ES Data Entry'!J109= 6, "Other", 'ES Data Entry'!J109= 7, "Unknown")</f>
        <v>#N/A</v>
      </c>
      <c r="L111" s="228">
        <f>'ES Data Entry'!K109</f>
        <v>0</v>
      </c>
      <c r="M111" s="228" t="str" cm="1">
        <f t="array" ref="M111">IF(MAX(IF(F:F=F111, L:L))=L111, "Yes", "No")</f>
        <v>Yes</v>
      </c>
      <c r="N111" s="229" t="e">
        <f>AVERAGE('ES Data Entry'!N109,'ES Data Entry'!M109)</f>
        <v>#DIV/0!</v>
      </c>
      <c r="O111" s="229" t="e">
        <f t="shared" si="88"/>
        <v>#DIV/0!</v>
      </c>
      <c r="P111" s="229" t="e">
        <f>AVERAGE('ES Data Entry'!O109:R109)</f>
        <v>#DIV/0!</v>
      </c>
      <c r="Q111" s="229" t="e">
        <f t="shared" si="89"/>
        <v>#DIV/0!</v>
      </c>
      <c r="R111" s="229" t="e">
        <f>AVERAGE('ES Data Entry'!S109:V109)</f>
        <v>#DIV/0!</v>
      </c>
      <c r="S111" s="229" t="e">
        <f t="shared" si="90"/>
        <v>#DIV/0!</v>
      </c>
      <c r="T111" s="229" t="e">
        <f>AVERAGE('ES Data Entry'!W109:Y109)</f>
        <v>#DIV/0!</v>
      </c>
      <c r="U111" s="230" t="e">
        <f t="shared" si="91"/>
        <v>#DIV/0!</v>
      </c>
      <c r="V111" s="231" t="e">
        <f t="shared" si="92"/>
        <v>#DIV/0!</v>
      </c>
      <c r="W111" s="232" t="e">
        <f t="shared" si="93"/>
        <v>#DIV/0!</v>
      </c>
    </row>
    <row r="112" spans="1:23" ht="62.1" customHeight="1">
      <c r="A112" s="226">
        <f>'ES Data Entry'!A110</f>
        <v>0</v>
      </c>
      <c r="B112" s="226">
        <f>'ES Data Entry'!B110</f>
        <v>0</v>
      </c>
      <c r="C112" s="6">
        <f>'ES Data Entry'!C110</f>
        <v>0</v>
      </c>
      <c r="D112" s="226">
        <f>'ES Data Entry'!D110</f>
        <v>0</v>
      </c>
      <c r="E112" s="226">
        <f>'ES Data Entry'!E110</f>
        <v>0</v>
      </c>
      <c r="F112" s="226">
        <f>'ES Data Entry'!F110</f>
        <v>0</v>
      </c>
      <c r="G112" s="226" t="str" cm="1">
        <f t="array" ref="G112">_xlfn.IFS('ES Data Entry'!G110=0, "Kindergarten", 'ES Data Entry'!G110=1, "1st Grade", 'ES Data Entry'!G110=2, "2nd Grade", 'ES Data Entry'!G110=3, "3rd Grade", 'ES Data Entry'!G110=4, "4th Grade", 'ES Data Entry'!G110=5, "5th Grade")</f>
        <v>Kindergarten</v>
      </c>
      <c r="H112" s="253">
        <f>'ES Data Entry'!L110</f>
        <v>0</v>
      </c>
      <c r="I112" s="227" t="e" cm="1">
        <f t="array" ref="I112">_xlfn.IFS('ES Data Entry'!H110= 1, "American Indian/Alaskan Native", 'ES Data Entry'!H110= 2, "Asian", 'ES Data Entry'!H110= 3, "Native Hawaiian/Pacific Islander", 'ES Data Entry'!H110= 4, "Black/African American",'ES Data Entry'!H110= 5,  "White", 'ES Data Entry'!H110= 6, "Other", 'ES Data Entry'!H110= 7, "Two races or more", 'ES Data Entry'!H110= 8, "Unknown")</f>
        <v>#N/A</v>
      </c>
      <c r="J112" s="226">
        <f>'ES Data Entry'!I110</f>
        <v>0</v>
      </c>
      <c r="K112" s="226" t="e" cm="1">
        <f t="array" ref="K112">_xlfn.IFS('ES Data Entry'!J110= 1, "Male", 'ES Data Entry'!J110= 2, "Female", 'ES Data Entry'!J110= 3, "Transgender Male", 'ES Data Entry'!J110= 4, "Transgender Female",'ES Data Entry'!J110= 5, "Non-binary", 'ES Data Entry'!J110= 6, "Other", 'ES Data Entry'!J110= 7, "Unknown")</f>
        <v>#N/A</v>
      </c>
      <c r="L112" s="228">
        <f>'ES Data Entry'!K110</f>
        <v>0</v>
      </c>
      <c r="M112" s="228" t="str" cm="1">
        <f t="array" ref="M112">IF(MAX(IF(F:F=F112, L:L))=L112, "Yes", "No")</f>
        <v>Yes</v>
      </c>
      <c r="N112" s="229" t="e">
        <f>AVERAGE('ES Data Entry'!N110,'ES Data Entry'!M110)</f>
        <v>#DIV/0!</v>
      </c>
      <c r="O112" s="229" t="e">
        <f t="shared" si="88"/>
        <v>#DIV/0!</v>
      </c>
      <c r="P112" s="229" t="e">
        <f>AVERAGE('ES Data Entry'!O110:R110)</f>
        <v>#DIV/0!</v>
      </c>
      <c r="Q112" s="229" t="e">
        <f t="shared" si="89"/>
        <v>#DIV/0!</v>
      </c>
      <c r="R112" s="229" t="e">
        <f>AVERAGE('ES Data Entry'!S110:V110)</f>
        <v>#DIV/0!</v>
      </c>
      <c r="S112" s="229" t="e">
        <f t="shared" si="90"/>
        <v>#DIV/0!</v>
      </c>
      <c r="T112" s="229" t="e">
        <f>AVERAGE('ES Data Entry'!W110:Y110)</f>
        <v>#DIV/0!</v>
      </c>
      <c r="U112" s="230" t="e">
        <f t="shared" si="91"/>
        <v>#DIV/0!</v>
      </c>
      <c r="V112" s="231" t="e">
        <f t="shared" si="92"/>
        <v>#DIV/0!</v>
      </c>
      <c r="W112" s="232" t="e">
        <f t="shared" si="93"/>
        <v>#DIV/0!</v>
      </c>
    </row>
    <row r="113" spans="1:23" ht="62.1" customHeight="1">
      <c r="A113" s="226">
        <f>'ES Data Entry'!A111</f>
        <v>0</v>
      </c>
      <c r="B113" s="226">
        <f>'ES Data Entry'!B111</f>
        <v>0</v>
      </c>
      <c r="C113" s="6">
        <f>'ES Data Entry'!C111</f>
        <v>0</v>
      </c>
      <c r="D113" s="226">
        <f>'ES Data Entry'!D111</f>
        <v>0</v>
      </c>
      <c r="E113" s="226">
        <f>'ES Data Entry'!E111</f>
        <v>0</v>
      </c>
      <c r="F113" s="226">
        <f>'ES Data Entry'!F111</f>
        <v>0</v>
      </c>
      <c r="G113" s="226" t="str" cm="1">
        <f t="array" ref="G113">_xlfn.IFS('ES Data Entry'!G111=0, "Kindergarten", 'ES Data Entry'!G111=1, "1st Grade", 'ES Data Entry'!G111=2, "2nd Grade", 'ES Data Entry'!G111=3, "3rd Grade", 'ES Data Entry'!G111=4, "4th Grade", 'ES Data Entry'!G111=5, "5th Grade")</f>
        <v>Kindergarten</v>
      </c>
      <c r="H113" s="253">
        <f>'ES Data Entry'!L111</f>
        <v>0</v>
      </c>
      <c r="I113" s="227" t="e" cm="1">
        <f t="array" ref="I113">_xlfn.IFS('ES Data Entry'!H111= 1, "American Indian/Alaskan Native", 'ES Data Entry'!H111= 2, "Asian", 'ES Data Entry'!H111= 3, "Native Hawaiian/Pacific Islander", 'ES Data Entry'!H111= 4, "Black/African American",'ES Data Entry'!H111= 5,  "White", 'ES Data Entry'!H111= 6, "Other", 'ES Data Entry'!H111= 7, "Two races or more", 'ES Data Entry'!H111= 8, "Unknown")</f>
        <v>#N/A</v>
      </c>
      <c r="J113" s="226">
        <f>'ES Data Entry'!I111</f>
        <v>0</v>
      </c>
      <c r="K113" s="226" t="e" cm="1">
        <f t="array" ref="K113">_xlfn.IFS('ES Data Entry'!J111= 1, "Male", 'ES Data Entry'!J111= 2, "Female", 'ES Data Entry'!J111= 3, "Transgender Male", 'ES Data Entry'!J111= 4, "Transgender Female",'ES Data Entry'!J111= 5, "Non-binary", 'ES Data Entry'!J111= 6, "Other", 'ES Data Entry'!J111= 7, "Unknown")</f>
        <v>#N/A</v>
      </c>
      <c r="L113" s="228">
        <f>'ES Data Entry'!K111</f>
        <v>0</v>
      </c>
      <c r="M113" s="228" t="str" cm="1">
        <f t="array" ref="M113">IF(MAX(IF(F:F=F113, L:L))=L113, "Yes", "No")</f>
        <v>Yes</v>
      </c>
      <c r="N113" s="229" t="e">
        <f>AVERAGE('ES Data Entry'!N111,'ES Data Entry'!M111)</f>
        <v>#DIV/0!</v>
      </c>
      <c r="O113" s="229" t="e">
        <f t="shared" si="88"/>
        <v>#DIV/0!</v>
      </c>
      <c r="P113" s="229" t="e">
        <f>AVERAGE('ES Data Entry'!O111:R111)</f>
        <v>#DIV/0!</v>
      </c>
      <c r="Q113" s="229" t="e">
        <f t="shared" si="89"/>
        <v>#DIV/0!</v>
      </c>
      <c r="R113" s="229" t="e">
        <f>AVERAGE('ES Data Entry'!S111:V111)</f>
        <v>#DIV/0!</v>
      </c>
      <c r="S113" s="229" t="e">
        <f t="shared" si="90"/>
        <v>#DIV/0!</v>
      </c>
      <c r="T113" s="229" t="e">
        <f>AVERAGE('ES Data Entry'!W111:Y111)</f>
        <v>#DIV/0!</v>
      </c>
      <c r="U113" s="230" t="e">
        <f t="shared" si="91"/>
        <v>#DIV/0!</v>
      </c>
      <c r="V113" s="231" t="e">
        <f t="shared" si="92"/>
        <v>#DIV/0!</v>
      </c>
      <c r="W113" s="232" t="e">
        <f t="shared" si="93"/>
        <v>#DIV/0!</v>
      </c>
    </row>
    <row r="114" spans="1:23" ht="62.1" customHeight="1">
      <c r="A114" s="226">
        <f>'ES Data Entry'!A112</f>
        <v>0</v>
      </c>
      <c r="B114" s="226">
        <f>'ES Data Entry'!B112</f>
        <v>0</v>
      </c>
      <c r="C114" s="6">
        <f>'ES Data Entry'!C112</f>
        <v>0</v>
      </c>
      <c r="D114" s="226">
        <f>'ES Data Entry'!D112</f>
        <v>0</v>
      </c>
      <c r="E114" s="226">
        <f>'ES Data Entry'!E112</f>
        <v>0</v>
      </c>
      <c r="F114" s="226">
        <f>'ES Data Entry'!F112</f>
        <v>0</v>
      </c>
      <c r="G114" s="226" t="str" cm="1">
        <f t="array" ref="G114">_xlfn.IFS('ES Data Entry'!G112=0, "Kindergarten", 'ES Data Entry'!G112=1, "1st Grade", 'ES Data Entry'!G112=2, "2nd Grade", 'ES Data Entry'!G112=3, "3rd Grade", 'ES Data Entry'!G112=4, "4th Grade", 'ES Data Entry'!G112=5, "5th Grade")</f>
        <v>Kindergarten</v>
      </c>
      <c r="H114" s="253">
        <f>'ES Data Entry'!L112</f>
        <v>0</v>
      </c>
      <c r="I114" s="227" t="e" cm="1">
        <f t="array" ref="I114">_xlfn.IFS('ES Data Entry'!H112= 1, "American Indian/Alaskan Native", 'ES Data Entry'!H112= 2, "Asian", 'ES Data Entry'!H112= 3, "Native Hawaiian/Pacific Islander", 'ES Data Entry'!H112= 4, "Black/African American",'ES Data Entry'!H112= 5,  "White", 'ES Data Entry'!H112= 6, "Other", 'ES Data Entry'!H112= 7, "Two races or more", 'ES Data Entry'!H112= 8, "Unknown")</f>
        <v>#N/A</v>
      </c>
      <c r="J114" s="226">
        <f>'ES Data Entry'!I112</f>
        <v>0</v>
      </c>
      <c r="K114" s="226" t="e" cm="1">
        <f t="array" ref="K114">_xlfn.IFS('ES Data Entry'!J112= 1, "Male", 'ES Data Entry'!J112= 2, "Female", 'ES Data Entry'!J112= 3, "Transgender Male", 'ES Data Entry'!J112= 4, "Transgender Female",'ES Data Entry'!J112= 5, "Non-binary", 'ES Data Entry'!J112= 6, "Other", 'ES Data Entry'!J112= 7, "Unknown")</f>
        <v>#N/A</v>
      </c>
      <c r="L114" s="228">
        <f>'ES Data Entry'!K112</f>
        <v>0</v>
      </c>
      <c r="M114" s="228" t="str" cm="1">
        <f t="array" ref="M114">IF(MAX(IF(F:F=F114, L:L))=L114, "Yes", "No")</f>
        <v>Yes</v>
      </c>
      <c r="N114" s="229" t="e">
        <f>AVERAGE('ES Data Entry'!N112,'ES Data Entry'!M112)</f>
        <v>#DIV/0!</v>
      </c>
      <c r="O114" s="229" t="e">
        <f t="shared" si="88"/>
        <v>#DIV/0!</v>
      </c>
      <c r="P114" s="229" t="e">
        <f>AVERAGE('ES Data Entry'!O112:R112)</f>
        <v>#DIV/0!</v>
      </c>
      <c r="Q114" s="229" t="e">
        <f t="shared" si="89"/>
        <v>#DIV/0!</v>
      </c>
      <c r="R114" s="229" t="e">
        <f>AVERAGE('ES Data Entry'!S112:V112)</f>
        <v>#DIV/0!</v>
      </c>
      <c r="S114" s="229" t="e">
        <f t="shared" si="90"/>
        <v>#DIV/0!</v>
      </c>
      <c r="T114" s="229" t="e">
        <f>AVERAGE('ES Data Entry'!W112:Y112)</f>
        <v>#DIV/0!</v>
      </c>
      <c r="U114" s="230" t="e">
        <f t="shared" si="91"/>
        <v>#DIV/0!</v>
      </c>
      <c r="V114" s="231" t="e">
        <f t="shared" si="92"/>
        <v>#DIV/0!</v>
      </c>
      <c r="W114" s="232" t="e">
        <f t="shared" si="93"/>
        <v>#DIV/0!</v>
      </c>
    </row>
    <row r="115" spans="1:23" ht="62.1" customHeight="1">
      <c r="A115" s="226">
        <f>'ES Data Entry'!A113</f>
        <v>0</v>
      </c>
      <c r="B115" s="226">
        <f>'ES Data Entry'!B113</f>
        <v>0</v>
      </c>
      <c r="C115" s="6">
        <f>'ES Data Entry'!C113</f>
        <v>0</v>
      </c>
      <c r="D115" s="226">
        <f>'ES Data Entry'!D113</f>
        <v>0</v>
      </c>
      <c r="E115" s="226">
        <f>'ES Data Entry'!E113</f>
        <v>0</v>
      </c>
      <c r="F115" s="226">
        <f>'ES Data Entry'!F113</f>
        <v>0</v>
      </c>
      <c r="G115" s="226" t="str" cm="1">
        <f t="array" ref="G115">_xlfn.IFS('ES Data Entry'!G113=0, "Kindergarten", 'ES Data Entry'!G113=1, "1st Grade", 'ES Data Entry'!G113=2, "2nd Grade", 'ES Data Entry'!G113=3, "3rd Grade", 'ES Data Entry'!G113=4, "4th Grade", 'ES Data Entry'!G113=5, "5th Grade")</f>
        <v>Kindergarten</v>
      </c>
      <c r="H115" s="253">
        <f>'ES Data Entry'!L113</f>
        <v>0</v>
      </c>
      <c r="I115" s="227" t="e" cm="1">
        <f t="array" ref="I115">_xlfn.IFS('ES Data Entry'!H113= 1, "American Indian/Alaskan Native", 'ES Data Entry'!H113= 2, "Asian", 'ES Data Entry'!H113= 3, "Native Hawaiian/Pacific Islander", 'ES Data Entry'!H113= 4, "Black/African American",'ES Data Entry'!H113= 5,  "White", 'ES Data Entry'!H113= 6, "Other", 'ES Data Entry'!H113= 7, "Two races or more", 'ES Data Entry'!H113= 8, "Unknown")</f>
        <v>#N/A</v>
      </c>
      <c r="J115" s="226">
        <f>'ES Data Entry'!I113</f>
        <v>0</v>
      </c>
      <c r="K115" s="226" t="e" cm="1">
        <f t="array" ref="K115">_xlfn.IFS('ES Data Entry'!J113= 1, "Male", 'ES Data Entry'!J113= 2, "Female", 'ES Data Entry'!J113= 3, "Transgender Male", 'ES Data Entry'!J113= 4, "Transgender Female",'ES Data Entry'!J113= 5, "Non-binary", 'ES Data Entry'!J113= 6, "Other", 'ES Data Entry'!J113= 7, "Unknown")</f>
        <v>#N/A</v>
      </c>
      <c r="L115" s="228">
        <f>'ES Data Entry'!K113</f>
        <v>0</v>
      </c>
      <c r="M115" s="228" t="str" cm="1">
        <f t="array" ref="M115">IF(MAX(IF(F:F=F115, L:L))=L115, "Yes", "No")</f>
        <v>Yes</v>
      </c>
      <c r="N115" s="229" t="e">
        <f>AVERAGE('ES Data Entry'!N113,'ES Data Entry'!M113)</f>
        <v>#DIV/0!</v>
      </c>
      <c r="O115" s="229" t="e">
        <f t="shared" si="88"/>
        <v>#DIV/0!</v>
      </c>
      <c r="P115" s="229" t="e">
        <f>AVERAGE('ES Data Entry'!O113:R113)</f>
        <v>#DIV/0!</v>
      </c>
      <c r="Q115" s="229" t="e">
        <f t="shared" si="89"/>
        <v>#DIV/0!</v>
      </c>
      <c r="R115" s="229" t="e">
        <f>AVERAGE('ES Data Entry'!S113:V113)</f>
        <v>#DIV/0!</v>
      </c>
      <c r="S115" s="229" t="e">
        <f t="shared" si="90"/>
        <v>#DIV/0!</v>
      </c>
      <c r="T115" s="229" t="e">
        <f>AVERAGE('ES Data Entry'!W113:Y113)</f>
        <v>#DIV/0!</v>
      </c>
      <c r="U115" s="230" t="e">
        <f t="shared" si="91"/>
        <v>#DIV/0!</v>
      </c>
      <c r="V115" s="231" t="e">
        <f t="shared" si="92"/>
        <v>#DIV/0!</v>
      </c>
      <c r="W115" s="232" t="e">
        <f t="shared" si="93"/>
        <v>#DIV/0!</v>
      </c>
    </row>
    <row r="116" spans="1:23" ht="62.1" customHeight="1">
      <c r="A116" s="226">
        <f>'ES Data Entry'!A114</f>
        <v>0</v>
      </c>
      <c r="B116" s="226">
        <f>'ES Data Entry'!B114</f>
        <v>0</v>
      </c>
      <c r="C116" s="6">
        <f>'ES Data Entry'!C114</f>
        <v>0</v>
      </c>
      <c r="D116" s="226">
        <f>'ES Data Entry'!D114</f>
        <v>0</v>
      </c>
      <c r="E116" s="226">
        <f>'ES Data Entry'!E114</f>
        <v>0</v>
      </c>
      <c r="F116" s="226">
        <f>'ES Data Entry'!F114</f>
        <v>0</v>
      </c>
      <c r="G116" s="226" t="str" cm="1">
        <f t="array" ref="G116">_xlfn.IFS('ES Data Entry'!G114=0, "Kindergarten", 'ES Data Entry'!G114=1, "1st Grade", 'ES Data Entry'!G114=2, "2nd Grade", 'ES Data Entry'!G114=3, "3rd Grade", 'ES Data Entry'!G114=4, "4th Grade", 'ES Data Entry'!G114=5, "5th Grade")</f>
        <v>Kindergarten</v>
      </c>
      <c r="H116" s="253">
        <f>'ES Data Entry'!L114</f>
        <v>0</v>
      </c>
      <c r="I116" s="227" t="e" cm="1">
        <f t="array" ref="I116">_xlfn.IFS('ES Data Entry'!H114= 1, "American Indian/Alaskan Native", 'ES Data Entry'!H114= 2, "Asian", 'ES Data Entry'!H114= 3, "Native Hawaiian/Pacific Islander", 'ES Data Entry'!H114= 4, "Black/African American",'ES Data Entry'!H114= 5,  "White", 'ES Data Entry'!H114= 6, "Other", 'ES Data Entry'!H114= 7, "Two races or more", 'ES Data Entry'!H114= 8, "Unknown")</f>
        <v>#N/A</v>
      </c>
      <c r="J116" s="226">
        <f>'ES Data Entry'!I114</f>
        <v>0</v>
      </c>
      <c r="K116" s="226" t="e" cm="1">
        <f t="array" ref="K116">_xlfn.IFS('ES Data Entry'!J114= 1, "Male", 'ES Data Entry'!J114= 2, "Female", 'ES Data Entry'!J114= 3, "Transgender Male", 'ES Data Entry'!J114= 4, "Transgender Female",'ES Data Entry'!J114= 5, "Non-binary", 'ES Data Entry'!J114= 6, "Other", 'ES Data Entry'!J114= 7, "Unknown")</f>
        <v>#N/A</v>
      </c>
      <c r="L116" s="228">
        <f>'ES Data Entry'!K114</f>
        <v>0</v>
      </c>
      <c r="M116" s="228" t="str" cm="1">
        <f t="array" ref="M116">IF(MAX(IF(F:F=F116, L:L))=L116, "Yes", "No")</f>
        <v>Yes</v>
      </c>
      <c r="N116" s="229" t="e">
        <f>AVERAGE('ES Data Entry'!N114,'ES Data Entry'!M114)</f>
        <v>#DIV/0!</v>
      </c>
      <c r="O116" s="229" t="e">
        <f t="shared" si="88"/>
        <v>#DIV/0!</v>
      </c>
      <c r="P116" s="229" t="e">
        <f>AVERAGE('ES Data Entry'!O114:R114)</f>
        <v>#DIV/0!</v>
      </c>
      <c r="Q116" s="229" t="e">
        <f t="shared" si="89"/>
        <v>#DIV/0!</v>
      </c>
      <c r="R116" s="229" t="e">
        <f>AVERAGE('ES Data Entry'!S114:V114)</f>
        <v>#DIV/0!</v>
      </c>
      <c r="S116" s="229" t="e">
        <f t="shared" si="90"/>
        <v>#DIV/0!</v>
      </c>
      <c r="T116" s="229" t="e">
        <f>AVERAGE('ES Data Entry'!W114:Y114)</f>
        <v>#DIV/0!</v>
      </c>
      <c r="U116" s="230" t="e">
        <f t="shared" si="91"/>
        <v>#DIV/0!</v>
      </c>
      <c r="V116" s="231" t="e">
        <f t="shared" si="92"/>
        <v>#DIV/0!</v>
      </c>
      <c r="W116" s="232" t="e">
        <f t="shared" si="93"/>
        <v>#DIV/0!</v>
      </c>
    </row>
    <row r="117" spans="1:23" ht="62.1" customHeight="1">
      <c r="A117" s="226">
        <f>'ES Data Entry'!A115</f>
        <v>0</v>
      </c>
      <c r="B117" s="226">
        <f>'ES Data Entry'!B115</f>
        <v>0</v>
      </c>
      <c r="C117" s="6">
        <f>'ES Data Entry'!C115</f>
        <v>0</v>
      </c>
      <c r="D117" s="226">
        <f>'ES Data Entry'!D115</f>
        <v>0</v>
      </c>
      <c r="E117" s="226">
        <f>'ES Data Entry'!E115</f>
        <v>0</v>
      </c>
      <c r="F117" s="226">
        <f>'ES Data Entry'!F115</f>
        <v>0</v>
      </c>
      <c r="G117" s="226" t="str" cm="1">
        <f t="array" ref="G117">_xlfn.IFS('ES Data Entry'!G115=0, "Kindergarten", 'ES Data Entry'!G115=1, "1st Grade", 'ES Data Entry'!G115=2, "2nd Grade", 'ES Data Entry'!G115=3, "3rd Grade", 'ES Data Entry'!G115=4, "4th Grade", 'ES Data Entry'!G115=5, "5th Grade")</f>
        <v>Kindergarten</v>
      </c>
      <c r="H117" s="253">
        <f>'ES Data Entry'!L115</f>
        <v>0</v>
      </c>
      <c r="I117" s="227" t="e" cm="1">
        <f t="array" ref="I117">_xlfn.IFS('ES Data Entry'!H115= 1, "American Indian/Alaskan Native", 'ES Data Entry'!H115= 2, "Asian", 'ES Data Entry'!H115= 3, "Native Hawaiian/Pacific Islander", 'ES Data Entry'!H115= 4, "Black/African American",'ES Data Entry'!H115= 5,  "White", 'ES Data Entry'!H115= 6, "Other", 'ES Data Entry'!H115= 7, "Two races or more", 'ES Data Entry'!H115= 8, "Unknown")</f>
        <v>#N/A</v>
      </c>
      <c r="J117" s="226">
        <f>'ES Data Entry'!I115</f>
        <v>0</v>
      </c>
      <c r="K117" s="226" t="e" cm="1">
        <f t="array" ref="K117">_xlfn.IFS('ES Data Entry'!J115= 1, "Male", 'ES Data Entry'!J115= 2, "Female", 'ES Data Entry'!J115= 3, "Transgender Male", 'ES Data Entry'!J115= 4, "Transgender Female",'ES Data Entry'!J115= 5, "Non-binary", 'ES Data Entry'!J115= 6, "Other", 'ES Data Entry'!J115= 7, "Unknown")</f>
        <v>#N/A</v>
      </c>
      <c r="L117" s="228">
        <f>'ES Data Entry'!K115</f>
        <v>0</v>
      </c>
      <c r="M117" s="228" t="str" cm="1">
        <f t="array" ref="M117">IF(MAX(IF(F:F=F117, L:L))=L117, "Yes", "No")</f>
        <v>Yes</v>
      </c>
      <c r="N117" s="229" t="e">
        <f>AVERAGE('ES Data Entry'!N115,'ES Data Entry'!M115)</f>
        <v>#DIV/0!</v>
      </c>
      <c r="O117" s="229" t="e">
        <f t="shared" si="88"/>
        <v>#DIV/0!</v>
      </c>
      <c r="P117" s="229" t="e">
        <f>AVERAGE('ES Data Entry'!O115:R115)</f>
        <v>#DIV/0!</v>
      </c>
      <c r="Q117" s="229" t="e">
        <f t="shared" si="89"/>
        <v>#DIV/0!</v>
      </c>
      <c r="R117" s="229" t="e">
        <f>AVERAGE('ES Data Entry'!S115:V115)</f>
        <v>#DIV/0!</v>
      </c>
      <c r="S117" s="229" t="e">
        <f t="shared" si="90"/>
        <v>#DIV/0!</v>
      </c>
      <c r="T117" s="229" t="e">
        <f>AVERAGE('ES Data Entry'!W115:Y115)</f>
        <v>#DIV/0!</v>
      </c>
      <c r="U117" s="230" t="e">
        <f t="shared" si="91"/>
        <v>#DIV/0!</v>
      </c>
      <c r="V117" s="231" t="e">
        <f t="shared" si="92"/>
        <v>#DIV/0!</v>
      </c>
      <c r="W117" s="232" t="e">
        <f t="shared" si="93"/>
        <v>#DIV/0!</v>
      </c>
    </row>
    <row r="118" spans="1:23" ht="62.1" customHeight="1">
      <c r="A118" s="226">
        <f>'ES Data Entry'!A116</f>
        <v>0</v>
      </c>
      <c r="B118" s="226">
        <f>'ES Data Entry'!B116</f>
        <v>0</v>
      </c>
      <c r="C118" s="6">
        <f>'ES Data Entry'!C116</f>
        <v>0</v>
      </c>
      <c r="D118" s="226">
        <f>'ES Data Entry'!D116</f>
        <v>0</v>
      </c>
      <c r="E118" s="226">
        <f>'ES Data Entry'!E116</f>
        <v>0</v>
      </c>
      <c r="F118" s="226">
        <f>'ES Data Entry'!F116</f>
        <v>0</v>
      </c>
      <c r="G118" s="226" t="str" cm="1">
        <f t="array" ref="G118">_xlfn.IFS('ES Data Entry'!G116=0, "Kindergarten", 'ES Data Entry'!G116=1, "1st Grade", 'ES Data Entry'!G116=2, "2nd Grade", 'ES Data Entry'!G116=3, "3rd Grade", 'ES Data Entry'!G116=4, "4th Grade", 'ES Data Entry'!G116=5, "5th Grade")</f>
        <v>Kindergarten</v>
      </c>
      <c r="H118" s="253">
        <f>'ES Data Entry'!L116</f>
        <v>0</v>
      </c>
      <c r="I118" s="227" t="e" cm="1">
        <f t="array" ref="I118">_xlfn.IFS('ES Data Entry'!H116= 1, "American Indian/Alaskan Native", 'ES Data Entry'!H116= 2, "Asian", 'ES Data Entry'!H116= 3, "Native Hawaiian/Pacific Islander", 'ES Data Entry'!H116= 4, "Black/African American",'ES Data Entry'!H116= 5,  "White", 'ES Data Entry'!H116= 6, "Other", 'ES Data Entry'!H116= 7, "Two races or more", 'ES Data Entry'!H116= 8, "Unknown")</f>
        <v>#N/A</v>
      </c>
      <c r="J118" s="226">
        <f>'ES Data Entry'!I116</f>
        <v>0</v>
      </c>
      <c r="K118" s="226" t="e" cm="1">
        <f t="array" ref="K118">_xlfn.IFS('ES Data Entry'!J116= 1, "Male", 'ES Data Entry'!J116= 2, "Female", 'ES Data Entry'!J116= 3, "Transgender Male", 'ES Data Entry'!J116= 4, "Transgender Female",'ES Data Entry'!J116= 5, "Non-binary", 'ES Data Entry'!J116= 6, "Other", 'ES Data Entry'!J116= 7, "Unknown")</f>
        <v>#N/A</v>
      </c>
      <c r="L118" s="228">
        <f>'ES Data Entry'!K116</f>
        <v>0</v>
      </c>
      <c r="M118" s="228" t="str" cm="1">
        <f t="array" ref="M118">IF(MAX(IF(F:F=F118, L:L))=L118, "Yes", "No")</f>
        <v>Yes</v>
      </c>
      <c r="N118" s="229" t="e">
        <f>AVERAGE('ES Data Entry'!N116,'ES Data Entry'!M116)</f>
        <v>#DIV/0!</v>
      </c>
      <c r="O118" s="229" t="e">
        <f t="shared" si="88"/>
        <v>#DIV/0!</v>
      </c>
      <c r="P118" s="229" t="e">
        <f>AVERAGE('ES Data Entry'!O116:R116)</f>
        <v>#DIV/0!</v>
      </c>
      <c r="Q118" s="229" t="e">
        <f t="shared" si="89"/>
        <v>#DIV/0!</v>
      </c>
      <c r="R118" s="229" t="e">
        <f>AVERAGE('ES Data Entry'!S116:V116)</f>
        <v>#DIV/0!</v>
      </c>
      <c r="S118" s="229" t="e">
        <f t="shared" si="90"/>
        <v>#DIV/0!</v>
      </c>
      <c r="T118" s="229" t="e">
        <f>AVERAGE('ES Data Entry'!W116:Y116)</f>
        <v>#DIV/0!</v>
      </c>
      <c r="U118" s="230" t="e">
        <f t="shared" si="91"/>
        <v>#DIV/0!</v>
      </c>
      <c r="V118" s="231" t="e">
        <f t="shared" si="92"/>
        <v>#DIV/0!</v>
      </c>
      <c r="W118" s="232" t="e">
        <f t="shared" si="93"/>
        <v>#DIV/0!</v>
      </c>
    </row>
    <row r="119" spans="1:23" ht="62.1" customHeight="1">
      <c r="A119" s="226">
        <f>'ES Data Entry'!A117</f>
        <v>0</v>
      </c>
      <c r="B119" s="226">
        <f>'ES Data Entry'!B117</f>
        <v>0</v>
      </c>
      <c r="C119" s="6">
        <f>'ES Data Entry'!C117</f>
        <v>0</v>
      </c>
      <c r="D119" s="226">
        <f>'ES Data Entry'!D117</f>
        <v>0</v>
      </c>
      <c r="E119" s="226">
        <f>'ES Data Entry'!E117</f>
        <v>0</v>
      </c>
      <c r="F119" s="226">
        <f>'ES Data Entry'!F117</f>
        <v>0</v>
      </c>
      <c r="G119" s="226" t="str" cm="1">
        <f t="array" ref="G119">_xlfn.IFS('ES Data Entry'!G117=0, "Kindergarten", 'ES Data Entry'!G117=1, "1st Grade", 'ES Data Entry'!G117=2, "2nd Grade", 'ES Data Entry'!G117=3, "3rd Grade", 'ES Data Entry'!G117=4, "4th Grade", 'ES Data Entry'!G117=5, "5th Grade")</f>
        <v>Kindergarten</v>
      </c>
      <c r="H119" s="253">
        <f>'ES Data Entry'!L117</f>
        <v>0</v>
      </c>
      <c r="I119" s="227" t="e" cm="1">
        <f t="array" ref="I119">_xlfn.IFS('ES Data Entry'!H117= 1, "American Indian/Alaskan Native", 'ES Data Entry'!H117= 2, "Asian", 'ES Data Entry'!H117= 3, "Native Hawaiian/Pacific Islander", 'ES Data Entry'!H117= 4, "Black/African American",'ES Data Entry'!H117= 5,  "White", 'ES Data Entry'!H117= 6, "Other", 'ES Data Entry'!H117= 7, "Two races or more", 'ES Data Entry'!H117= 8, "Unknown")</f>
        <v>#N/A</v>
      </c>
      <c r="J119" s="226">
        <f>'ES Data Entry'!I117</f>
        <v>0</v>
      </c>
      <c r="K119" s="226" t="e" cm="1">
        <f t="array" ref="K119">_xlfn.IFS('ES Data Entry'!J117= 1, "Male", 'ES Data Entry'!J117= 2, "Female", 'ES Data Entry'!J117= 3, "Transgender Male", 'ES Data Entry'!J117= 4, "Transgender Female",'ES Data Entry'!J117= 5, "Non-binary", 'ES Data Entry'!J117= 6, "Other", 'ES Data Entry'!J117= 7, "Unknown")</f>
        <v>#N/A</v>
      </c>
      <c r="L119" s="228">
        <f>'ES Data Entry'!K117</f>
        <v>0</v>
      </c>
      <c r="M119" s="228" t="str" cm="1">
        <f t="array" ref="M119">IF(MAX(IF(F:F=F119, L:L))=L119, "Yes", "No")</f>
        <v>Yes</v>
      </c>
      <c r="N119" s="229" t="e">
        <f>AVERAGE('ES Data Entry'!N117,'ES Data Entry'!M117)</f>
        <v>#DIV/0!</v>
      </c>
      <c r="O119" s="229" t="e">
        <f t="shared" si="88"/>
        <v>#DIV/0!</v>
      </c>
      <c r="P119" s="229" t="e">
        <f>AVERAGE('ES Data Entry'!O117:R117)</f>
        <v>#DIV/0!</v>
      </c>
      <c r="Q119" s="229" t="e">
        <f t="shared" si="89"/>
        <v>#DIV/0!</v>
      </c>
      <c r="R119" s="229" t="e">
        <f>AVERAGE('ES Data Entry'!S117:V117)</f>
        <v>#DIV/0!</v>
      </c>
      <c r="S119" s="229" t="e">
        <f t="shared" si="90"/>
        <v>#DIV/0!</v>
      </c>
      <c r="T119" s="229" t="e">
        <f>AVERAGE('ES Data Entry'!W117:Y117)</f>
        <v>#DIV/0!</v>
      </c>
      <c r="U119" s="230" t="e">
        <f t="shared" si="91"/>
        <v>#DIV/0!</v>
      </c>
      <c r="V119" s="231" t="e">
        <f t="shared" si="92"/>
        <v>#DIV/0!</v>
      </c>
      <c r="W119" s="232" t="e">
        <f t="shared" si="93"/>
        <v>#DIV/0!</v>
      </c>
    </row>
    <row r="120" spans="1:23" ht="62.1" customHeight="1">
      <c r="A120" s="226">
        <f>'ES Data Entry'!A118</f>
        <v>0</v>
      </c>
      <c r="B120" s="226">
        <f>'ES Data Entry'!B118</f>
        <v>0</v>
      </c>
      <c r="C120" s="6">
        <f>'ES Data Entry'!C118</f>
        <v>0</v>
      </c>
      <c r="D120" s="226">
        <f>'ES Data Entry'!D118</f>
        <v>0</v>
      </c>
      <c r="E120" s="226">
        <f>'ES Data Entry'!E118</f>
        <v>0</v>
      </c>
      <c r="F120" s="226">
        <f>'ES Data Entry'!F118</f>
        <v>0</v>
      </c>
      <c r="G120" s="226" t="str" cm="1">
        <f t="array" ref="G120">_xlfn.IFS('ES Data Entry'!G118=0, "Kindergarten", 'ES Data Entry'!G118=1, "1st Grade", 'ES Data Entry'!G118=2, "2nd Grade", 'ES Data Entry'!G118=3, "3rd Grade", 'ES Data Entry'!G118=4, "4th Grade", 'ES Data Entry'!G118=5, "5th Grade")</f>
        <v>Kindergarten</v>
      </c>
      <c r="H120" s="253">
        <f>'ES Data Entry'!L118</f>
        <v>0</v>
      </c>
      <c r="I120" s="227" t="e" cm="1">
        <f t="array" ref="I120">_xlfn.IFS('ES Data Entry'!H118= 1, "American Indian/Alaskan Native", 'ES Data Entry'!H118= 2, "Asian", 'ES Data Entry'!H118= 3, "Native Hawaiian/Pacific Islander", 'ES Data Entry'!H118= 4, "Black/African American",'ES Data Entry'!H118= 5,  "White", 'ES Data Entry'!H118= 6, "Other", 'ES Data Entry'!H118= 7, "Two races or more", 'ES Data Entry'!H118= 8, "Unknown")</f>
        <v>#N/A</v>
      </c>
      <c r="J120" s="226">
        <f>'ES Data Entry'!I118</f>
        <v>0</v>
      </c>
      <c r="K120" s="226" t="e" cm="1">
        <f t="array" ref="K120">_xlfn.IFS('ES Data Entry'!J118= 1, "Male", 'ES Data Entry'!J118= 2, "Female", 'ES Data Entry'!J118= 3, "Transgender Male", 'ES Data Entry'!J118= 4, "Transgender Female",'ES Data Entry'!J118= 5, "Non-binary", 'ES Data Entry'!J118= 6, "Other", 'ES Data Entry'!J118= 7, "Unknown")</f>
        <v>#N/A</v>
      </c>
      <c r="L120" s="228">
        <f>'ES Data Entry'!K118</f>
        <v>0</v>
      </c>
      <c r="M120" s="228" t="str" cm="1">
        <f t="array" ref="M120">IF(MAX(IF(F:F=F120, L:L))=L120, "Yes", "No")</f>
        <v>Yes</v>
      </c>
      <c r="N120" s="229" t="e">
        <f>AVERAGE('ES Data Entry'!N118,'ES Data Entry'!M118)</f>
        <v>#DIV/0!</v>
      </c>
      <c r="O120" s="229" t="e">
        <f t="shared" si="88"/>
        <v>#DIV/0!</v>
      </c>
      <c r="P120" s="229" t="e">
        <f>AVERAGE('ES Data Entry'!O118:R118)</f>
        <v>#DIV/0!</v>
      </c>
      <c r="Q120" s="229" t="e">
        <f t="shared" si="89"/>
        <v>#DIV/0!</v>
      </c>
      <c r="R120" s="229" t="e">
        <f>AVERAGE('ES Data Entry'!S118:V118)</f>
        <v>#DIV/0!</v>
      </c>
      <c r="S120" s="229" t="e">
        <f t="shared" si="90"/>
        <v>#DIV/0!</v>
      </c>
      <c r="T120" s="229" t="e">
        <f>AVERAGE('ES Data Entry'!W118:Y118)</f>
        <v>#DIV/0!</v>
      </c>
      <c r="U120" s="230" t="e">
        <f t="shared" si="91"/>
        <v>#DIV/0!</v>
      </c>
      <c r="V120" s="231" t="e">
        <f t="shared" si="92"/>
        <v>#DIV/0!</v>
      </c>
      <c r="W120" s="232" t="e">
        <f t="shared" si="93"/>
        <v>#DIV/0!</v>
      </c>
    </row>
    <row r="121" spans="1:23" ht="62.1" customHeight="1">
      <c r="A121" s="226">
        <f>'ES Data Entry'!A119</f>
        <v>0</v>
      </c>
      <c r="B121" s="226">
        <f>'ES Data Entry'!B119</f>
        <v>0</v>
      </c>
      <c r="C121" s="6">
        <f>'ES Data Entry'!C119</f>
        <v>0</v>
      </c>
      <c r="D121" s="226">
        <f>'ES Data Entry'!D119</f>
        <v>0</v>
      </c>
      <c r="E121" s="226">
        <f>'ES Data Entry'!E119</f>
        <v>0</v>
      </c>
      <c r="F121" s="226">
        <f>'ES Data Entry'!F119</f>
        <v>0</v>
      </c>
      <c r="G121" s="226" t="str" cm="1">
        <f t="array" ref="G121">_xlfn.IFS('ES Data Entry'!G119=0, "Kindergarten", 'ES Data Entry'!G119=1, "1st Grade", 'ES Data Entry'!G119=2, "2nd Grade", 'ES Data Entry'!G119=3, "3rd Grade", 'ES Data Entry'!G119=4, "4th Grade", 'ES Data Entry'!G119=5, "5th Grade")</f>
        <v>Kindergarten</v>
      </c>
      <c r="H121" s="253">
        <f>'ES Data Entry'!L119</f>
        <v>0</v>
      </c>
      <c r="I121" s="227" t="e" cm="1">
        <f t="array" ref="I121">_xlfn.IFS('ES Data Entry'!H119= 1, "American Indian/Alaskan Native", 'ES Data Entry'!H119= 2, "Asian", 'ES Data Entry'!H119= 3, "Native Hawaiian/Pacific Islander", 'ES Data Entry'!H119= 4, "Black/African American",'ES Data Entry'!H119= 5,  "White", 'ES Data Entry'!H119= 6, "Other", 'ES Data Entry'!H119= 7, "Two races or more", 'ES Data Entry'!H119= 8, "Unknown")</f>
        <v>#N/A</v>
      </c>
      <c r="J121" s="226">
        <f>'ES Data Entry'!I119</f>
        <v>0</v>
      </c>
      <c r="K121" s="226" t="e" cm="1">
        <f t="array" ref="K121">_xlfn.IFS('ES Data Entry'!J119= 1, "Male", 'ES Data Entry'!J119= 2, "Female", 'ES Data Entry'!J119= 3, "Transgender Male", 'ES Data Entry'!J119= 4, "Transgender Female",'ES Data Entry'!J119= 5, "Non-binary", 'ES Data Entry'!J119= 6, "Other", 'ES Data Entry'!J119= 7, "Unknown")</f>
        <v>#N/A</v>
      </c>
      <c r="L121" s="228">
        <f>'ES Data Entry'!K119</f>
        <v>0</v>
      </c>
      <c r="M121" s="228" t="str" cm="1">
        <f t="array" ref="M121">IF(MAX(IF(F:F=F121, L:L))=L121, "Yes", "No")</f>
        <v>Yes</v>
      </c>
      <c r="N121" s="229" t="e">
        <f>AVERAGE('ES Data Entry'!N119,'ES Data Entry'!M119)</f>
        <v>#DIV/0!</v>
      </c>
      <c r="O121" s="229" t="e">
        <f t="shared" si="88"/>
        <v>#DIV/0!</v>
      </c>
      <c r="P121" s="229" t="e">
        <f>AVERAGE('ES Data Entry'!O119:R119)</f>
        <v>#DIV/0!</v>
      </c>
      <c r="Q121" s="229" t="e">
        <f t="shared" si="89"/>
        <v>#DIV/0!</v>
      </c>
      <c r="R121" s="229" t="e">
        <f>AVERAGE('ES Data Entry'!S119:V119)</f>
        <v>#DIV/0!</v>
      </c>
      <c r="S121" s="229" t="e">
        <f t="shared" si="90"/>
        <v>#DIV/0!</v>
      </c>
      <c r="T121" s="229" t="e">
        <f>AVERAGE('ES Data Entry'!W119:Y119)</f>
        <v>#DIV/0!</v>
      </c>
      <c r="U121" s="230" t="e">
        <f t="shared" si="91"/>
        <v>#DIV/0!</v>
      </c>
      <c r="V121" s="231" t="e">
        <f t="shared" si="92"/>
        <v>#DIV/0!</v>
      </c>
      <c r="W121" s="232" t="e">
        <f t="shared" si="93"/>
        <v>#DIV/0!</v>
      </c>
    </row>
    <row r="122" spans="1:23" ht="62.1" customHeight="1">
      <c r="A122" s="226">
        <f>'ES Data Entry'!A120</f>
        <v>0</v>
      </c>
      <c r="B122" s="226">
        <f>'ES Data Entry'!B120</f>
        <v>0</v>
      </c>
      <c r="C122" s="6">
        <f>'ES Data Entry'!C120</f>
        <v>0</v>
      </c>
      <c r="D122" s="226">
        <f>'ES Data Entry'!D120</f>
        <v>0</v>
      </c>
      <c r="E122" s="226">
        <f>'ES Data Entry'!E120</f>
        <v>0</v>
      </c>
      <c r="F122" s="226">
        <f>'ES Data Entry'!F120</f>
        <v>0</v>
      </c>
      <c r="G122" s="226" t="str" cm="1">
        <f t="array" ref="G122">_xlfn.IFS('ES Data Entry'!G120=0, "Kindergarten", 'ES Data Entry'!G120=1, "1st Grade", 'ES Data Entry'!G120=2, "2nd Grade", 'ES Data Entry'!G120=3, "3rd Grade", 'ES Data Entry'!G120=4, "4th Grade", 'ES Data Entry'!G120=5, "5th Grade")</f>
        <v>Kindergarten</v>
      </c>
      <c r="H122" s="253">
        <f>'ES Data Entry'!L120</f>
        <v>0</v>
      </c>
      <c r="I122" s="227" t="e" cm="1">
        <f t="array" ref="I122">_xlfn.IFS('ES Data Entry'!H120= 1, "American Indian/Alaskan Native", 'ES Data Entry'!H120= 2, "Asian", 'ES Data Entry'!H120= 3, "Native Hawaiian/Pacific Islander", 'ES Data Entry'!H120= 4, "Black/African American",'ES Data Entry'!H120= 5,  "White", 'ES Data Entry'!H120= 6, "Other", 'ES Data Entry'!H120= 7, "Two races or more", 'ES Data Entry'!H120= 8, "Unknown")</f>
        <v>#N/A</v>
      </c>
      <c r="J122" s="226">
        <f>'ES Data Entry'!I120</f>
        <v>0</v>
      </c>
      <c r="K122" s="226" t="e" cm="1">
        <f t="array" ref="K122">_xlfn.IFS('ES Data Entry'!J120= 1, "Male", 'ES Data Entry'!J120= 2, "Female", 'ES Data Entry'!J120= 3, "Transgender Male", 'ES Data Entry'!J120= 4, "Transgender Female",'ES Data Entry'!J120= 5, "Non-binary", 'ES Data Entry'!J120= 6, "Other", 'ES Data Entry'!J120= 7, "Unknown")</f>
        <v>#N/A</v>
      </c>
      <c r="L122" s="228">
        <f>'ES Data Entry'!K120</f>
        <v>0</v>
      </c>
      <c r="M122" s="228" t="str" cm="1">
        <f t="array" ref="M122">IF(MAX(IF(F:F=F122, L:L))=L122, "Yes", "No")</f>
        <v>Yes</v>
      </c>
      <c r="N122" s="229" t="e">
        <f>AVERAGE('ES Data Entry'!N120,'ES Data Entry'!M120)</f>
        <v>#DIV/0!</v>
      </c>
      <c r="O122" s="229" t="e">
        <f t="shared" si="88"/>
        <v>#DIV/0!</v>
      </c>
      <c r="P122" s="229" t="e">
        <f>AVERAGE('ES Data Entry'!O120:R120)</f>
        <v>#DIV/0!</v>
      </c>
      <c r="Q122" s="229" t="e">
        <f t="shared" si="89"/>
        <v>#DIV/0!</v>
      </c>
      <c r="R122" s="229" t="e">
        <f>AVERAGE('ES Data Entry'!S120:V120)</f>
        <v>#DIV/0!</v>
      </c>
      <c r="S122" s="229" t="e">
        <f t="shared" si="90"/>
        <v>#DIV/0!</v>
      </c>
      <c r="T122" s="229" t="e">
        <f>AVERAGE('ES Data Entry'!W120:Y120)</f>
        <v>#DIV/0!</v>
      </c>
      <c r="U122" s="230" t="e">
        <f t="shared" si="91"/>
        <v>#DIV/0!</v>
      </c>
      <c r="V122" s="231" t="e">
        <f t="shared" si="92"/>
        <v>#DIV/0!</v>
      </c>
      <c r="W122" s="232" t="e">
        <f t="shared" si="93"/>
        <v>#DIV/0!</v>
      </c>
    </row>
    <row r="123" spans="1:23" ht="62.1" customHeight="1">
      <c r="A123" s="226">
        <f>'ES Data Entry'!A121</f>
        <v>0</v>
      </c>
      <c r="B123" s="226">
        <f>'ES Data Entry'!B121</f>
        <v>0</v>
      </c>
      <c r="C123" s="6">
        <f>'ES Data Entry'!C121</f>
        <v>0</v>
      </c>
      <c r="D123" s="226">
        <f>'ES Data Entry'!D121</f>
        <v>0</v>
      </c>
      <c r="E123" s="226">
        <f>'ES Data Entry'!E121</f>
        <v>0</v>
      </c>
      <c r="F123" s="226">
        <f>'ES Data Entry'!F121</f>
        <v>0</v>
      </c>
      <c r="G123" s="226" t="str" cm="1">
        <f t="array" ref="G123">_xlfn.IFS('ES Data Entry'!G121=0, "Kindergarten", 'ES Data Entry'!G121=1, "1st Grade", 'ES Data Entry'!G121=2, "2nd Grade", 'ES Data Entry'!G121=3, "3rd Grade", 'ES Data Entry'!G121=4, "4th Grade", 'ES Data Entry'!G121=5, "5th Grade")</f>
        <v>Kindergarten</v>
      </c>
      <c r="H123" s="253">
        <f>'ES Data Entry'!L121</f>
        <v>0</v>
      </c>
      <c r="I123" s="227" t="e" cm="1">
        <f t="array" ref="I123">_xlfn.IFS('ES Data Entry'!H121= 1, "American Indian/Alaskan Native", 'ES Data Entry'!H121= 2, "Asian", 'ES Data Entry'!H121= 3, "Native Hawaiian/Pacific Islander", 'ES Data Entry'!H121= 4, "Black/African American",'ES Data Entry'!H121= 5,  "White", 'ES Data Entry'!H121= 6, "Other", 'ES Data Entry'!H121= 7, "Two races or more", 'ES Data Entry'!H121= 8, "Unknown")</f>
        <v>#N/A</v>
      </c>
      <c r="J123" s="226">
        <f>'ES Data Entry'!I121</f>
        <v>0</v>
      </c>
      <c r="K123" s="226" t="e" cm="1">
        <f t="array" ref="K123">_xlfn.IFS('ES Data Entry'!J121= 1, "Male", 'ES Data Entry'!J121= 2, "Female", 'ES Data Entry'!J121= 3, "Transgender Male", 'ES Data Entry'!J121= 4, "Transgender Female",'ES Data Entry'!J121= 5, "Non-binary", 'ES Data Entry'!J121= 6, "Other", 'ES Data Entry'!J121= 7, "Unknown")</f>
        <v>#N/A</v>
      </c>
      <c r="L123" s="228">
        <f>'ES Data Entry'!K121</f>
        <v>0</v>
      </c>
      <c r="M123" s="228" t="str" cm="1">
        <f t="array" ref="M123">IF(MAX(IF(F:F=F123, L:L))=L123, "Yes", "No")</f>
        <v>Yes</v>
      </c>
      <c r="N123" s="229" t="e">
        <f>AVERAGE('ES Data Entry'!N121,'ES Data Entry'!M121)</f>
        <v>#DIV/0!</v>
      </c>
      <c r="O123" s="229" t="e">
        <f t="shared" si="88"/>
        <v>#DIV/0!</v>
      </c>
      <c r="P123" s="229" t="e">
        <f>AVERAGE('ES Data Entry'!O121:R121)</f>
        <v>#DIV/0!</v>
      </c>
      <c r="Q123" s="229" t="e">
        <f t="shared" si="89"/>
        <v>#DIV/0!</v>
      </c>
      <c r="R123" s="229" t="e">
        <f>AVERAGE('ES Data Entry'!S121:V121)</f>
        <v>#DIV/0!</v>
      </c>
      <c r="S123" s="229" t="e">
        <f t="shared" si="90"/>
        <v>#DIV/0!</v>
      </c>
      <c r="T123" s="229" t="e">
        <f>AVERAGE('ES Data Entry'!W121:Y121)</f>
        <v>#DIV/0!</v>
      </c>
      <c r="U123" s="230" t="e">
        <f t="shared" si="91"/>
        <v>#DIV/0!</v>
      </c>
      <c r="V123" s="231" t="e">
        <f t="shared" si="92"/>
        <v>#DIV/0!</v>
      </c>
      <c r="W123" s="232" t="e">
        <f t="shared" si="93"/>
        <v>#DIV/0!</v>
      </c>
    </row>
    <row r="124" spans="1:23" ht="62.1" customHeight="1">
      <c r="A124" s="226">
        <f>'ES Data Entry'!A122</f>
        <v>0</v>
      </c>
      <c r="B124" s="226">
        <f>'ES Data Entry'!B122</f>
        <v>0</v>
      </c>
      <c r="C124" s="6">
        <f>'ES Data Entry'!C122</f>
        <v>0</v>
      </c>
      <c r="D124" s="226">
        <f>'ES Data Entry'!D122</f>
        <v>0</v>
      </c>
      <c r="E124" s="226">
        <f>'ES Data Entry'!E122</f>
        <v>0</v>
      </c>
      <c r="F124" s="226">
        <f>'ES Data Entry'!F122</f>
        <v>0</v>
      </c>
      <c r="G124" s="226" t="str" cm="1">
        <f t="array" ref="G124">_xlfn.IFS('ES Data Entry'!G122=0, "Kindergarten", 'ES Data Entry'!G122=1, "1st Grade", 'ES Data Entry'!G122=2, "2nd Grade", 'ES Data Entry'!G122=3, "3rd Grade", 'ES Data Entry'!G122=4, "4th Grade", 'ES Data Entry'!G122=5, "5th Grade")</f>
        <v>Kindergarten</v>
      </c>
      <c r="H124" s="253">
        <f>'ES Data Entry'!L122</f>
        <v>0</v>
      </c>
      <c r="I124" s="227" t="e" cm="1">
        <f t="array" ref="I124">_xlfn.IFS('ES Data Entry'!H122= 1, "American Indian/Alaskan Native", 'ES Data Entry'!H122= 2, "Asian", 'ES Data Entry'!H122= 3, "Native Hawaiian/Pacific Islander", 'ES Data Entry'!H122= 4, "Black/African American",'ES Data Entry'!H122= 5,  "White", 'ES Data Entry'!H122= 6, "Other", 'ES Data Entry'!H122= 7, "Two races or more", 'ES Data Entry'!H122= 8, "Unknown")</f>
        <v>#N/A</v>
      </c>
      <c r="J124" s="226">
        <f>'ES Data Entry'!I122</f>
        <v>0</v>
      </c>
      <c r="K124" s="226" t="e" cm="1">
        <f t="array" ref="K124">_xlfn.IFS('ES Data Entry'!J122= 1, "Male", 'ES Data Entry'!J122= 2, "Female", 'ES Data Entry'!J122= 3, "Transgender Male", 'ES Data Entry'!J122= 4, "Transgender Female",'ES Data Entry'!J122= 5, "Non-binary", 'ES Data Entry'!J122= 6, "Other", 'ES Data Entry'!J122= 7, "Unknown")</f>
        <v>#N/A</v>
      </c>
      <c r="L124" s="228">
        <f>'ES Data Entry'!K122</f>
        <v>0</v>
      </c>
      <c r="M124" s="228" t="str" cm="1">
        <f t="array" ref="M124">IF(MAX(IF(F:F=F124, L:L))=L124, "Yes", "No")</f>
        <v>Yes</v>
      </c>
      <c r="N124" s="229" t="e">
        <f>AVERAGE('ES Data Entry'!N122,'ES Data Entry'!M122)</f>
        <v>#DIV/0!</v>
      </c>
      <c r="O124" s="229" t="e">
        <f t="shared" si="88"/>
        <v>#DIV/0!</v>
      </c>
      <c r="P124" s="229" t="e">
        <f>AVERAGE('ES Data Entry'!O122:R122)</f>
        <v>#DIV/0!</v>
      </c>
      <c r="Q124" s="229" t="e">
        <f t="shared" si="89"/>
        <v>#DIV/0!</v>
      </c>
      <c r="R124" s="229" t="e">
        <f>AVERAGE('ES Data Entry'!S122:V122)</f>
        <v>#DIV/0!</v>
      </c>
      <c r="S124" s="229" t="e">
        <f t="shared" si="90"/>
        <v>#DIV/0!</v>
      </c>
      <c r="T124" s="229" t="e">
        <f>AVERAGE('ES Data Entry'!W122:Y122)</f>
        <v>#DIV/0!</v>
      </c>
      <c r="U124" s="230" t="e">
        <f t="shared" si="91"/>
        <v>#DIV/0!</v>
      </c>
      <c r="V124" s="231" t="e">
        <f t="shared" si="92"/>
        <v>#DIV/0!</v>
      </c>
      <c r="W124" s="232" t="e">
        <f t="shared" si="93"/>
        <v>#DIV/0!</v>
      </c>
    </row>
    <row r="125" spans="1:23" ht="62.1" customHeight="1">
      <c r="A125" s="226">
        <f>'ES Data Entry'!A123</f>
        <v>0</v>
      </c>
      <c r="B125" s="226">
        <f>'ES Data Entry'!B123</f>
        <v>0</v>
      </c>
      <c r="C125" s="6">
        <f>'ES Data Entry'!C123</f>
        <v>0</v>
      </c>
      <c r="D125" s="226">
        <f>'ES Data Entry'!D123</f>
        <v>0</v>
      </c>
      <c r="E125" s="226">
        <f>'ES Data Entry'!E123</f>
        <v>0</v>
      </c>
      <c r="F125" s="226">
        <f>'ES Data Entry'!F123</f>
        <v>0</v>
      </c>
      <c r="G125" s="226" t="str" cm="1">
        <f t="array" ref="G125">_xlfn.IFS('ES Data Entry'!G123=0, "Kindergarten", 'ES Data Entry'!G123=1, "1st Grade", 'ES Data Entry'!G123=2, "2nd Grade", 'ES Data Entry'!G123=3, "3rd Grade", 'ES Data Entry'!G123=4, "4th Grade", 'ES Data Entry'!G123=5, "5th Grade")</f>
        <v>Kindergarten</v>
      </c>
      <c r="H125" s="253">
        <f>'ES Data Entry'!L123</f>
        <v>0</v>
      </c>
      <c r="I125" s="227" t="e" cm="1">
        <f t="array" ref="I125">_xlfn.IFS('ES Data Entry'!H123= 1, "American Indian/Alaskan Native", 'ES Data Entry'!H123= 2, "Asian", 'ES Data Entry'!H123= 3, "Native Hawaiian/Pacific Islander", 'ES Data Entry'!H123= 4, "Black/African American",'ES Data Entry'!H123= 5,  "White", 'ES Data Entry'!H123= 6, "Other", 'ES Data Entry'!H123= 7, "Two races or more", 'ES Data Entry'!H123= 8, "Unknown")</f>
        <v>#N/A</v>
      </c>
      <c r="J125" s="226">
        <f>'ES Data Entry'!I123</f>
        <v>0</v>
      </c>
      <c r="K125" s="226" t="e" cm="1">
        <f t="array" ref="K125">_xlfn.IFS('ES Data Entry'!J123= 1, "Male", 'ES Data Entry'!J123= 2, "Female", 'ES Data Entry'!J123= 3, "Transgender Male", 'ES Data Entry'!J123= 4, "Transgender Female",'ES Data Entry'!J123= 5, "Non-binary", 'ES Data Entry'!J123= 6, "Other", 'ES Data Entry'!J123= 7, "Unknown")</f>
        <v>#N/A</v>
      </c>
      <c r="L125" s="228">
        <f>'ES Data Entry'!K123</f>
        <v>0</v>
      </c>
      <c r="M125" s="228" t="str" cm="1">
        <f t="array" ref="M125">IF(MAX(IF(F:F=F125, L:L))=L125, "Yes", "No")</f>
        <v>Yes</v>
      </c>
      <c r="N125" s="229" t="e">
        <f>AVERAGE('ES Data Entry'!N123,'ES Data Entry'!M123)</f>
        <v>#DIV/0!</v>
      </c>
      <c r="O125" s="229" t="e">
        <f t="shared" si="88"/>
        <v>#DIV/0!</v>
      </c>
      <c r="P125" s="229" t="e">
        <f>AVERAGE('ES Data Entry'!O123:R123)</f>
        <v>#DIV/0!</v>
      </c>
      <c r="Q125" s="229" t="e">
        <f t="shared" si="89"/>
        <v>#DIV/0!</v>
      </c>
      <c r="R125" s="229" t="e">
        <f>AVERAGE('ES Data Entry'!S123:V123)</f>
        <v>#DIV/0!</v>
      </c>
      <c r="S125" s="229" t="e">
        <f t="shared" si="90"/>
        <v>#DIV/0!</v>
      </c>
      <c r="T125" s="229" t="e">
        <f>AVERAGE('ES Data Entry'!W123:Y123)</f>
        <v>#DIV/0!</v>
      </c>
      <c r="U125" s="230" t="e">
        <f t="shared" si="91"/>
        <v>#DIV/0!</v>
      </c>
      <c r="V125" s="231" t="e">
        <f t="shared" si="92"/>
        <v>#DIV/0!</v>
      </c>
      <c r="W125" s="232" t="e">
        <f t="shared" si="93"/>
        <v>#DIV/0!</v>
      </c>
    </row>
    <row r="126" spans="1:23" ht="62.1" customHeight="1">
      <c r="A126" s="226">
        <f>'ES Data Entry'!A124</f>
        <v>0</v>
      </c>
      <c r="B126" s="226">
        <f>'ES Data Entry'!B124</f>
        <v>0</v>
      </c>
      <c r="C126" s="6">
        <f>'ES Data Entry'!C124</f>
        <v>0</v>
      </c>
      <c r="D126" s="226">
        <f>'ES Data Entry'!D124</f>
        <v>0</v>
      </c>
      <c r="E126" s="226">
        <f>'ES Data Entry'!E124</f>
        <v>0</v>
      </c>
      <c r="F126" s="226">
        <f>'ES Data Entry'!F124</f>
        <v>0</v>
      </c>
      <c r="G126" s="226" t="str" cm="1">
        <f t="array" ref="G126">_xlfn.IFS('ES Data Entry'!G124=0, "Kindergarten", 'ES Data Entry'!G124=1, "1st Grade", 'ES Data Entry'!G124=2, "2nd Grade", 'ES Data Entry'!G124=3, "3rd Grade", 'ES Data Entry'!G124=4, "4th Grade", 'ES Data Entry'!G124=5, "5th Grade")</f>
        <v>Kindergarten</v>
      </c>
      <c r="H126" s="253">
        <f>'ES Data Entry'!L124</f>
        <v>0</v>
      </c>
      <c r="I126" s="227" t="e" cm="1">
        <f t="array" ref="I126">_xlfn.IFS('ES Data Entry'!H124= 1, "American Indian/Alaskan Native", 'ES Data Entry'!H124= 2, "Asian", 'ES Data Entry'!H124= 3, "Native Hawaiian/Pacific Islander", 'ES Data Entry'!H124= 4, "Black/African American",'ES Data Entry'!H124= 5,  "White", 'ES Data Entry'!H124= 6, "Other", 'ES Data Entry'!H124= 7, "Two races or more", 'ES Data Entry'!H124= 8, "Unknown")</f>
        <v>#N/A</v>
      </c>
      <c r="J126" s="226">
        <f>'ES Data Entry'!I124</f>
        <v>0</v>
      </c>
      <c r="K126" s="226" t="e" cm="1">
        <f t="array" ref="K126">_xlfn.IFS('ES Data Entry'!J124= 1, "Male", 'ES Data Entry'!J124= 2, "Female", 'ES Data Entry'!J124= 3, "Transgender Male", 'ES Data Entry'!J124= 4, "Transgender Female",'ES Data Entry'!J124= 5, "Non-binary", 'ES Data Entry'!J124= 6, "Other", 'ES Data Entry'!J124= 7, "Unknown")</f>
        <v>#N/A</v>
      </c>
      <c r="L126" s="228">
        <f>'ES Data Entry'!K124</f>
        <v>0</v>
      </c>
      <c r="M126" s="228" t="str" cm="1">
        <f t="array" ref="M126">IF(MAX(IF(F:F=F126, L:L))=L126, "Yes", "No")</f>
        <v>Yes</v>
      </c>
      <c r="N126" s="229" t="e">
        <f>AVERAGE('ES Data Entry'!N124,'ES Data Entry'!M124)</f>
        <v>#DIV/0!</v>
      </c>
      <c r="O126" s="229" t="e">
        <f t="shared" si="88"/>
        <v>#DIV/0!</v>
      </c>
      <c r="P126" s="229" t="e">
        <f>AVERAGE('ES Data Entry'!O124:R124)</f>
        <v>#DIV/0!</v>
      </c>
      <c r="Q126" s="229" t="e">
        <f t="shared" si="89"/>
        <v>#DIV/0!</v>
      </c>
      <c r="R126" s="229" t="e">
        <f>AVERAGE('ES Data Entry'!S124:V124)</f>
        <v>#DIV/0!</v>
      </c>
      <c r="S126" s="229" t="e">
        <f t="shared" si="90"/>
        <v>#DIV/0!</v>
      </c>
      <c r="T126" s="229" t="e">
        <f>AVERAGE('ES Data Entry'!W124:Y124)</f>
        <v>#DIV/0!</v>
      </c>
      <c r="U126" s="230" t="e">
        <f t="shared" si="91"/>
        <v>#DIV/0!</v>
      </c>
      <c r="V126" s="231" t="e">
        <f t="shared" si="92"/>
        <v>#DIV/0!</v>
      </c>
      <c r="W126" s="232" t="e">
        <f t="shared" si="93"/>
        <v>#DIV/0!</v>
      </c>
    </row>
    <row r="127" spans="1:23" ht="62.1" customHeight="1">
      <c r="A127" s="226">
        <f>'ES Data Entry'!A125</f>
        <v>0</v>
      </c>
      <c r="B127" s="226">
        <f>'ES Data Entry'!B125</f>
        <v>0</v>
      </c>
      <c r="C127" s="6">
        <f>'ES Data Entry'!C125</f>
        <v>0</v>
      </c>
      <c r="D127" s="226">
        <f>'ES Data Entry'!D125</f>
        <v>0</v>
      </c>
      <c r="E127" s="226">
        <f>'ES Data Entry'!E125</f>
        <v>0</v>
      </c>
      <c r="F127" s="226">
        <f>'ES Data Entry'!F125</f>
        <v>0</v>
      </c>
      <c r="G127" s="226" t="str" cm="1">
        <f t="array" ref="G127">_xlfn.IFS('ES Data Entry'!G125=0, "Kindergarten", 'ES Data Entry'!G125=1, "1st Grade", 'ES Data Entry'!G125=2, "2nd Grade", 'ES Data Entry'!G125=3, "3rd Grade", 'ES Data Entry'!G125=4, "4th Grade", 'ES Data Entry'!G125=5, "5th Grade")</f>
        <v>Kindergarten</v>
      </c>
      <c r="H127" s="253">
        <f>'ES Data Entry'!L125</f>
        <v>0</v>
      </c>
      <c r="I127" s="227" t="e" cm="1">
        <f t="array" ref="I127">_xlfn.IFS('ES Data Entry'!H125= 1, "American Indian/Alaskan Native", 'ES Data Entry'!H125= 2, "Asian", 'ES Data Entry'!H125= 3, "Native Hawaiian/Pacific Islander", 'ES Data Entry'!H125= 4, "Black/African American",'ES Data Entry'!H125= 5,  "White", 'ES Data Entry'!H125= 6, "Other", 'ES Data Entry'!H125= 7, "Two races or more", 'ES Data Entry'!H125= 8, "Unknown")</f>
        <v>#N/A</v>
      </c>
      <c r="J127" s="226">
        <f>'ES Data Entry'!I125</f>
        <v>0</v>
      </c>
      <c r="K127" s="226" t="e" cm="1">
        <f t="array" ref="K127">_xlfn.IFS('ES Data Entry'!J125= 1, "Male", 'ES Data Entry'!J125= 2, "Female", 'ES Data Entry'!J125= 3, "Transgender Male", 'ES Data Entry'!J125= 4, "Transgender Female",'ES Data Entry'!J125= 5, "Non-binary", 'ES Data Entry'!J125= 6, "Other", 'ES Data Entry'!J125= 7, "Unknown")</f>
        <v>#N/A</v>
      </c>
      <c r="L127" s="228">
        <f>'ES Data Entry'!K125</f>
        <v>0</v>
      </c>
      <c r="M127" s="228" t="str" cm="1">
        <f t="array" ref="M127">IF(MAX(IF(F:F=F127, L:L))=L127, "Yes", "No")</f>
        <v>Yes</v>
      </c>
      <c r="N127" s="229" t="e">
        <f>AVERAGE('ES Data Entry'!N125,'ES Data Entry'!M125)</f>
        <v>#DIV/0!</v>
      </c>
      <c r="O127" s="229" t="e">
        <f t="shared" si="88"/>
        <v>#DIV/0!</v>
      </c>
      <c r="P127" s="229" t="e">
        <f>AVERAGE('ES Data Entry'!O125:R125)</f>
        <v>#DIV/0!</v>
      </c>
      <c r="Q127" s="229" t="e">
        <f t="shared" si="89"/>
        <v>#DIV/0!</v>
      </c>
      <c r="R127" s="229" t="e">
        <f>AVERAGE('ES Data Entry'!S125:V125)</f>
        <v>#DIV/0!</v>
      </c>
      <c r="S127" s="229" t="e">
        <f t="shared" si="90"/>
        <v>#DIV/0!</v>
      </c>
      <c r="T127" s="229" t="e">
        <f>AVERAGE('ES Data Entry'!W125:Y125)</f>
        <v>#DIV/0!</v>
      </c>
      <c r="U127" s="230" t="e">
        <f t="shared" si="91"/>
        <v>#DIV/0!</v>
      </c>
      <c r="V127" s="231" t="e">
        <f t="shared" si="92"/>
        <v>#DIV/0!</v>
      </c>
      <c r="W127" s="232" t="e">
        <f t="shared" si="93"/>
        <v>#DIV/0!</v>
      </c>
    </row>
    <row r="128" spans="1:23" ht="62.1" customHeight="1">
      <c r="A128" s="226">
        <f>'ES Data Entry'!A126</f>
        <v>0</v>
      </c>
      <c r="B128" s="226">
        <f>'ES Data Entry'!B126</f>
        <v>0</v>
      </c>
      <c r="C128" s="6">
        <f>'ES Data Entry'!C126</f>
        <v>0</v>
      </c>
      <c r="D128" s="226">
        <f>'ES Data Entry'!D126</f>
        <v>0</v>
      </c>
      <c r="E128" s="226">
        <f>'ES Data Entry'!E126</f>
        <v>0</v>
      </c>
      <c r="F128" s="226">
        <f>'ES Data Entry'!F126</f>
        <v>0</v>
      </c>
      <c r="G128" s="226" t="str" cm="1">
        <f t="array" ref="G128">_xlfn.IFS('ES Data Entry'!G126=0, "Kindergarten", 'ES Data Entry'!G126=1, "1st Grade", 'ES Data Entry'!G126=2, "2nd Grade", 'ES Data Entry'!G126=3, "3rd Grade", 'ES Data Entry'!G126=4, "4th Grade", 'ES Data Entry'!G126=5, "5th Grade")</f>
        <v>Kindergarten</v>
      </c>
      <c r="H128" s="253">
        <f>'ES Data Entry'!L126</f>
        <v>0</v>
      </c>
      <c r="I128" s="227" t="e" cm="1">
        <f t="array" ref="I128">_xlfn.IFS('ES Data Entry'!H126= 1, "American Indian/Alaskan Native", 'ES Data Entry'!H126= 2, "Asian", 'ES Data Entry'!H126= 3, "Native Hawaiian/Pacific Islander", 'ES Data Entry'!H126= 4, "Black/African American",'ES Data Entry'!H126= 5,  "White", 'ES Data Entry'!H126= 6, "Other", 'ES Data Entry'!H126= 7, "Two races or more", 'ES Data Entry'!H126= 8, "Unknown")</f>
        <v>#N/A</v>
      </c>
      <c r="J128" s="226">
        <f>'ES Data Entry'!I126</f>
        <v>0</v>
      </c>
      <c r="K128" s="226" t="e" cm="1">
        <f t="array" ref="K128">_xlfn.IFS('ES Data Entry'!J126= 1, "Male", 'ES Data Entry'!J126= 2, "Female", 'ES Data Entry'!J126= 3, "Transgender Male", 'ES Data Entry'!J126= 4, "Transgender Female",'ES Data Entry'!J126= 5, "Non-binary", 'ES Data Entry'!J126= 6, "Other", 'ES Data Entry'!J126= 7, "Unknown")</f>
        <v>#N/A</v>
      </c>
      <c r="L128" s="228">
        <f>'ES Data Entry'!K126</f>
        <v>0</v>
      </c>
      <c r="M128" s="228" t="str" cm="1">
        <f t="array" ref="M128">IF(MAX(IF(F:F=F128, L:L))=L128, "Yes", "No")</f>
        <v>Yes</v>
      </c>
      <c r="N128" s="229" t="e">
        <f>AVERAGE('ES Data Entry'!N126,'ES Data Entry'!M126)</f>
        <v>#DIV/0!</v>
      </c>
      <c r="O128" s="229" t="e">
        <f t="shared" si="88"/>
        <v>#DIV/0!</v>
      </c>
      <c r="P128" s="229" t="e">
        <f>AVERAGE('ES Data Entry'!O126:R126)</f>
        <v>#DIV/0!</v>
      </c>
      <c r="Q128" s="229" t="e">
        <f t="shared" si="89"/>
        <v>#DIV/0!</v>
      </c>
      <c r="R128" s="229" t="e">
        <f>AVERAGE('ES Data Entry'!S126:V126)</f>
        <v>#DIV/0!</v>
      </c>
      <c r="S128" s="229" t="e">
        <f t="shared" si="90"/>
        <v>#DIV/0!</v>
      </c>
      <c r="T128" s="229" t="e">
        <f>AVERAGE('ES Data Entry'!W126:Y126)</f>
        <v>#DIV/0!</v>
      </c>
      <c r="U128" s="230" t="e">
        <f t="shared" si="91"/>
        <v>#DIV/0!</v>
      </c>
      <c r="V128" s="231" t="e">
        <f t="shared" si="92"/>
        <v>#DIV/0!</v>
      </c>
      <c r="W128" s="232" t="e">
        <f t="shared" si="93"/>
        <v>#DIV/0!</v>
      </c>
    </row>
    <row r="129" spans="1:23" ht="62.1" customHeight="1">
      <c r="A129" s="226">
        <f>'ES Data Entry'!A127</f>
        <v>0</v>
      </c>
      <c r="B129" s="226">
        <f>'ES Data Entry'!B127</f>
        <v>0</v>
      </c>
      <c r="C129" s="6">
        <f>'ES Data Entry'!C127</f>
        <v>0</v>
      </c>
      <c r="D129" s="226">
        <f>'ES Data Entry'!D127</f>
        <v>0</v>
      </c>
      <c r="E129" s="226">
        <f>'ES Data Entry'!E127</f>
        <v>0</v>
      </c>
      <c r="F129" s="226">
        <f>'ES Data Entry'!F127</f>
        <v>0</v>
      </c>
      <c r="G129" s="226" t="str" cm="1">
        <f t="array" ref="G129">_xlfn.IFS('ES Data Entry'!G127=0, "Kindergarten", 'ES Data Entry'!G127=1, "1st Grade", 'ES Data Entry'!G127=2, "2nd Grade", 'ES Data Entry'!G127=3, "3rd Grade", 'ES Data Entry'!G127=4, "4th Grade", 'ES Data Entry'!G127=5, "5th Grade")</f>
        <v>Kindergarten</v>
      </c>
      <c r="H129" s="253">
        <f>'ES Data Entry'!L127</f>
        <v>0</v>
      </c>
      <c r="I129" s="227" t="e" cm="1">
        <f t="array" ref="I129">_xlfn.IFS('ES Data Entry'!H127= 1, "American Indian/Alaskan Native", 'ES Data Entry'!H127= 2, "Asian", 'ES Data Entry'!H127= 3, "Native Hawaiian/Pacific Islander", 'ES Data Entry'!H127= 4, "Black/African American",'ES Data Entry'!H127= 5,  "White", 'ES Data Entry'!H127= 6, "Other", 'ES Data Entry'!H127= 7, "Two races or more", 'ES Data Entry'!H127= 8, "Unknown")</f>
        <v>#N/A</v>
      </c>
      <c r="J129" s="226">
        <f>'ES Data Entry'!I127</f>
        <v>0</v>
      </c>
      <c r="K129" s="226" t="e" cm="1">
        <f t="array" ref="K129">_xlfn.IFS('ES Data Entry'!J127= 1, "Male", 'ES Data Entry'!J127= 2, "Female", 'ES Data Entry'!J127= 3, "Transgender Male", 'ES Data Entry'!J127= 4, "Transgender Female",'ES Data Entry'!J127= 5, "Non-binary", 'ES Data Entry'!J127= 6, "Other", 'ES Data Entry'!J127= 7, "Unknown")</f>
        <v>#N/A</v>
      </c>
      <c r="L129" s="228">
        <f>'ES Data Entry'!K127</f>
        <v>0</v>
      </c>
      <c r="M129" s="228" t="str" cm="1">
        <f t="array" ref="M129">IF(MAX(IF(F:F=F129, L:L))=L129, "Yes", "No")</f>
        <v>Yes</v>
      </c>
      <c r="N129" s="229" t="e">
        <f>AVERAGE('ES Data Entry'!N127,'ES Data Entry'!M127)</f>
        <v>#DIV/0!</v>
      </c>
      <c r="O129" s="229" t="e">
        <f t="shared" si="88"/>
        <v>#DIV/0!</v>
      </c>
      <c r="P129" s="229" t="e">
        <f>AVERAGE('ES Data Entry'!O127:R127)</f>
        <v>#DIV/0!</v>
      </c>
      <c r="Q129" s="229" t="e">
        <f t="shared" si="89"/>
        <v>#DIV/0!</v>
      </c>
      <c r="R129" s="229" t="e">
        <f>AVERAGE('ES Data Entry'!S127:V127)</f>
        <v>#DIV/0!</v>
      </c>
      <c r="S129" s="229" t="e">
        <f t="shared" si="90"/>
        <v>#DIV/0!</v>
      </c>
      <c r="T129" s="229" t="e">
        <f>AVERAGE('ES Data Entry'!W127:Y127)</f>
        <v>#DIV/0!</v>
      </c>
      <c r="U129" s="230" t="e">
        <f t="shared" si="91"/>
        <v>#DIV/0!</v>
      </c>
      <c r="V129" s="231" t="e">
        <f t="shared" si="92"/>
        <v>#DIV/0!</v>
      </c>
      <c r="W129" s="232" t="e">
        <f t="shared" si="93"/>
        <v>#DIV/0!</v>
      </c>
    </row>
    <row r="130" spans="1:23" ht="62.1" customHeight="1">
      <c r="A130" s="226">
        <f>'ES Data Entry'!A128</f>
        <v>0</v>
      </c>
      <c r="B130" s="226">
        <f>'ES Data Entry'!B128</f>
        <v>0</v>
      </c>
      <c r="C130" s="6">
        <f>'ES Data Entry'!C128</f>
        <v>0</v>
      </c>
      <c r="D130" s="226">
        <f>'ES Data Entry'!D128</f>
        <v>0</v>
      </c>
      <c r="E130" s="226">
        <f>'ES Data Entry'!E128</f>
        <v>0</v>
      </c>
      <c r="F130" s="226">
        <f>'ES Data Entry'!F128</f>
        <v>0</v>
      </c>
      <c r="G130" s="226" t="str" cm="1">
        <f t="array" ref="G130">_xlfn.IFS('ES Data Entry'!G128=0, "Kindergarten", 'ES Data Entry'!G128=1, "1st Grade", 'ES Data Entry'!G128=2, "2nd Grade", 'ES Data Entry'!G128=3, "3rd Grade", 'ES Data Entry'!G128=4, "4th Grade", 'ES Data Entry'!G128=5, "5th Grade")</f>
        <v>Kindergarten</v>
      </c>
      <c r="H130" s="253">
        <f>'ES Data Entry'!L128</f>
        <v>0</v>
      </c>
      <c r="I130" s="227" t="e" cm="1">
        <f t="array" ref="I130">_xlfn.IFS('ES Data Entry'!H128= 1, "American Indian/Alaskan Native", 'ES Data Entry'!H128= 2, "Asian", 'ES Data Entry'!H128= 3, "Native Hawaiian/Pacific Islander", 'ES Data Entry'!H128= 4, "Black/African American",'ES Data Entry'!H128= 5,  "White", 'ES Data Entry'!H128= 6, "Other", 'ES Data Entry'!H128= 7, "Two races or more", 'ES Data Entry'!H128= 8, "Unknown")</f>
        <v>#N/A</v>
      </c>
      <c r="J130" s="226">
        <f>'ES Data Entry'!I128</f>
        <v>0</v>
      </c>
      <c r="K130" s="226" t="e" cm="1">
        <f t="array" ref="K130">_xlfn.IFS('ES Data Entry'!J128= 1, "Male", 'ES Data Entry'!J128= 2, "Female", 'ES Data Entry'!J128= 3, "Transgender Male", 'ES Data Entry'!J128= 4, "Transgender Female",'ES Data Entry'!J128= 5, "Non-binary", 'ES Data Entry'!J128= 6, "Other", 'ES Data Entry'!J128= 7, "Unknown")</f>
        <v>#N/A</v>
      </c>
      <c r="L130" s="228">
        <f>'ES Data Entry'!K128</f>
        <v>0</v>
      </c>
      <c r="M130" s="228" t="str" cm="1">
        <f t="array" ref="M130">IF(MAX(IF(F:F=F130, L:L))=L130, "Yes", "No")</f>
        <v>Yes</v>
      </c>
      <c r="N130" s="229" t="e">
        <f>AVERAGE('ES Data Entry'!N128,'ES Data Entry'!M128)</f>
        <v>#DIV/0!</v>
      </c>
      <c r="O130" s="229" t="e">
        <f t="shared" si="88"/>
        <v>#DIV/0!</v>
      </c>
      <c r="P130" s="229" t="e">
        <f>AVERAGE('ES Data Entry'!O128:R128)</f>
        <v>#DIV/0!</v>
      </c>
      <c r="Q130" s="229" t="e">
        <f t="shared" si="89"/>
        <v>#DIV/0!</v>
      </c>
      <c r="R130" s="229" t="e">
        <f>AVERAGE('ES Data Entry'!S128:V128)</f>
        <v>#DIV/0!</v>
      </c>
      <c r="S130" s="229" t="e">
        <f t="shared" si="90"/>
        <v>#DIV/0!</v>
      </c>
      <c r="T130" s="229" t="e">
        <f>AVERAGE('ES Data Entry'!W128:Y128)</f>
        <v>#DIV/0!</v>
      </c>
      <c r="U130" s="230" t="e">
        <f t="shared" si="91"/>
        <v>#DIV/0!</v>
      </c>
      <c r="V130" s="231" t="e">
        <f t="shared" si="92"/>
        <v>#DIV/0!</v>
      </c>
      <c r="W130" s="232" t="e">
        <f t="shared" si="93"/>
        <v>#DIV/0!</v>
      </c>
    </row>
    <row r="131" spans="1:23" ht="62.1" customHeight="1">
      <c r="A131" s="226">
        <f>'ES Data Entry'!A129</f>
        <v>0</v>
      </c>
      <c r="B131" s="226">
        <f>'ES Data Entry'!B129</f>
        <v>0</v>
      </c>
      <c r="C131" s="6">
        <f>'ES Data Entry'!C129</f>
        <v>0</v>
      </c>
      <c r="D131" s="226">
        <f>'ES Data Entry'!D129</f>
        <v>0</v>
      </c>
      <c r="E131" s="226">
        <f>'ES Data Entry'!E129</f>
        <v>0</v>
      </c>
      <c r="F131" s="226">
        <f>'ES Data Entry'!F129</f>
        <v>0</v>
      </c>
      <c r="G131" s="226" t="str" cm="1">
        <f t="array" ref="G131">_xlfn.IFS('ES Data Entry'!G129=0, "Kindergarten", 'ES Data Entry'!G129=1, "1st Grade", 'ES Data Entry'!G129=2, "2nd Grade", 'ES Data Entry'!G129=3, "3rd Grade", 'ES Data Entry'!G129=4, "4th Grade", 'ES Data Entry'!G129=5, "5th Grade")</f>
        <v>Kindergarten</v>
      </c>
      <c r="H131" s="253">
        <f>'ES Data Entry'!L129</f>
        <v>0</v>
      </c>
      <c r="I131" s="227" t="e" cm="1">
        <f t="array" ref="I131">_xlfn.IFS('ES Data Entry'!H129= 1, "American Indian/Alaskan Native", 'ES Data Entry'!H129= 2, "Asian", 'ES Data Entry'!H129= 3, "Native Hawaiian/Pacific Islander", 'ES Data Entry'!H129= 4, "Black/African American",'ES Data Entry'!H129= 5,  "White", 'ES Data Entry'!H129= 6, "Other", 'ES Data Entry'!H129= 7, "Two races or more", 'ES Data Entry'!H129= 8, "Unknown")</f>
        <v>#N/A</v>
      </c>
      <c r="J131" s="226">
        <f>'ES Data Entry'!I129</f>
        <v>0</v>
      </c>
      <c r="K131" s="226" t="e" cm="1">
        <f t="array" ref="K131">_xlfn.IFS('ES Data Entry'!J129= 1, "Male", 'ES Data Entry'!J129= 2, "Female", 'ES Data Entry'!J129= 3, "Transgender Male", 'ES Data Entry'!J129= 4, "Transgender Female",'ES Data Entry'!J129= 5, "Non-binary", 'ES Data Entry'!J129= 6, "Other", 'ES Data Entry'!J129= 7, "Unknown")</f>
        <v>#N/A</v>
      </c>
      <c r="L131" s="228">
        <f>'ES Data Entry'!K129</f>
        <v>0</v>
      </c>
      <c r="M131" s="228" t="str" cm="1">
        <f t="array" ref="M131">IF(MAX(IF(F:F=F131, L:L))=L131, "Yes", "No")</f>
        <v>Yes</v>
      </c>
      <c r="N131" s="229" t="e">
        <f>AVERAGE('ES Data Entry'!N129,'ES Data Entry'!M129)</f>
        <v>#DIV/0!</v>
      </c>
      <c r="O131" s="229" t="e">
        <f t="shared" si="88"/>
        <v>#DIV/0!</v>
      </c>
      <c r="P131" s="229" t="e">
        <f>AVERAGE('ES Data Entry'!O129:R129)</f>
        <v>#DIV/0!</v>
      </c>
      <c r="Q131" s="229" t="e">
        <f t="shared" si="89"/>
        <v>#DIV/0!</v>
      </c>
      <c r="R131" s="229" t="e">
        <f>AVERAGE('ES Data Entry'!S129:V129)</f>
        <v>#DIV/0!</v>
      </c>
      <c r="S131" s="229" t="e">
        <f t="shared" si="90"/>
        <v>#DIV/0!</v>
      </c>
      <c r="T131" s="229" t="e">
        <f>AVERAGE('ES Data Entry'!W129:Y129)</f>
        <v>#DIV/0!</v>
      </c>
      <c r="U131" s="230" t="e">
        <f t="shared" si="91"/>
        <v>#DIV/0!</v>
      </c>
      <c r="V131" s="231" t="e">
        <f t="shared" si="92"/>
        <v>#DIV/0!</v>
      </c>
      <c r="W131" s="232" t="e">
        <f t="shared" si="93"/>
        <v>#DIV/0!</v>
      </c>
    </row>
    <row r="132" spans="1:23" ht="62.1" customHeight="1">
      <c r="A132" s="226">
        <f>'ES Data Entry'!A130</f>
        <v>0</v>
      </c>
      <c r="B132" s="226">
        <f>'ES Data Entry'!B130</f>
        <v>0</v>
      </c>
      <c r="C132" s="6">
        <f>'ES Data Entry'!C130</f>
        <v>0</v>
      </c>
      <c r="D132" s="226">
        <f>'ES Data Entry'!D130</f>
        <v>0</v>
      </c>
      <c r="E132" s="226">
        <f>'ES Data Entry'!E130</f>
        <v>0</v>
      </c>
      <c r="F132" s="226">
        <f>'ES Data Entry'!F130</f>
        <v>0</v>
      </c>
      <c r="G132" s="226" t="str" cm="1">
        <f t="array" ref="G132">_xlfn.IFS('ES Data Entry'!G130=0, "Kindergarten", 'ES Data Entry'!G130=1, "1st Grade", 'ES Data Entry'!G130=2, "2nd Grade", 'ES Data Entry'!G130=3, "3rd Grade", 'ES Data Entry'!G130=4, "4th Grade", 'ES Data Entry'!G130=5, "5th Grade")</f>
        <v>Kindergarten</v>
      </c>
      <c r="H132" s="253">
        <f>'ES Data Entry'!L130</f>
        <v>0</v>
      </c>
      <c r="I132" s="227" t="e" cm="1">
        <f t="array" ref="I132">_xlfn.IFS('ES Data Entry'!H130= 1, "American Indian/Alaskan Native", 'ES Data Entry'!H130= 2, "Asian", 'ES Data Entry'!H130= 3, "Native Hawaiian/Pacific Islander", 'ES Data Entry'!H130= 4, "Black/African American",'ES Data Entry'!H130= 5,  "White", 'ES Data Entry'!H130= 6, "Other", 'ES Data Entry'!H130= 7, "Two races or more", 'ES Data Entry'!H130= 8, "Unknown")</f>
        <v>#N/A</v>
      </c>
      <c r="J132" s="226">
        <f>'ES Data Entry'!I130</f>
        <v>0</v>
      </c>
      <c r="K132" s="226" t="e" cm="1">
        <f t="array" ref="K132">_xlfn.IFS('ES Data Entry'!J130= 1, "Male", 'ES Data Entry'!J130= 2, "Female", 'ES Data Entry'!J130= 3, "Transgender Male", 'ES Data Entry'!J130= 4, "Transgender Female",'ES Data Entry'!J130= 5, "Non-binary", 'ES Data Entry'!J130= 6, "Other", 'ES Data Entry'!J130= 7, "Unknown")</f>
        <v>#N/A</v>
      </c>
      <c r="L132" s="228">
        <f>'ES Data Entry'!K130</f>
        <v>0</v>
      </c>
      <c r="M132" s="228" t="str" cm="1">
        <f t="array" ref="M132">IF(MAX(IF(F:F=F132, L:L))=L132, "Yes", "No")</f>
        <v>Yes</v>
      </c>
      <c r="N132" s="229" t="e">
        <f>AVERAGE('ES Data Entry'!N130,'ES Data Entry'!M130)</f>
        <v>#DIV/0!</v>
      </c>
      <c r="O132" s="229" t="e">
        <f t="shared" si="88"/>
        <v>#DIV/0!</v>
      </c>
      <c r="P132" s="229" t="e">
        <f>AVERAGE('ES Data Entry'!O130:R130)</f>
        <v>#DIV/0!</v>
      </c>
      <c r="Q132" s="229" t="e">
        <f t="shared" si="89"/>
        <v>#DIV/0!</v>
      </c>
      <c r="R132" s="229" t="e">
        <f>AVERAGE('ES Data Entry'!S130:V130)</f>
        <v>#DIV/0!</v>
      </c>
      <c r="S132" s="229" t="e">
        <f t="shared" si="90"/>
        <v>#DIV/0!</v>
      </c>
      <c r="T132" s="229" t="e">
        <f>AVERAGE('ES Data Entry'!W130:Y130)</f>
        <v>#DIV/0!</v>
      </c>
      <c r="U132" s="230" t="e">
        <f t="shared" si="91"/>
        <v>#DIV/0!</v>
      </c>
      <c r="V132" s="231" t="e">
        <f t="shared" si="92"/>
        <v>#DIV/0!</v>
      </c>
      <c r="W132" s="232" t="e">
        <f t="shared" si="93"/>
        <v>#DIV/0!</v>
      </c>
    </row>
    <row r="133" spans="1:23" ht="62.1" customHeight="1">
      <c r="A133" s="226">
        <f>'ES Data Entry'!A131</f>
        <v>0</v>
      </c>
      <c r="B133" s="226">
        <f>'ES Data Entry'!B131</f>
        <v>0</v>
      </c>
      <c r="C133" s="6">
        <f>'ES Data Entry'!C131</f>
        <v>0</v>
      </c>
      <c r="D133" s="226">
        <f>'ES Data Entry'!D131</f>
        <v>0</v>
      </c>
      <c r="E133" s="226">
        <f>'ES Data Entry'!E131</f>
        <v>0</v>
      </c>
      <c r="F133" s="226">
        <f>'ES Data Entry'!F131</f>
        <v>0</v>
      </c>
      <c r="G133" s="226" t="str" cm="1">
        <f t="array" ref="G133">_xlfn.IFS('ES Data Entry'!G131=0, "Kindergarten", 'ES Data Entry'!G131=1, "1st Grade", 'ES Data Entry'!G131=2, "2nd Grade", 'ES Data Entry'!G131=3, "3rd Grade", 'ES Data Entry'!G131=4, "4th Grade", 'ES Data Entry'!G131=5, "5th Grade")</f>
        <v>Kindergarten</v>
      </c>
      <c r="H133" s="253">
        <f>'ES Data Entry'!L131</f>
        <v>0</v>
      </c>
      <c r="I133" s="227" t="e" cm="1">
        <f t="array" ref="I133">_xlfn.IFS('ES Data Entry'!H131= 1, "American Indian/Alaskan Native", 'ES Data Entry'!H131= 2, "Asian", 'ES Data Entry'!H131= 3, "Native Hawaiian/Pacific Islander", 'ES Data Entry'!H131= 4, "Black/African American",'ES Data Entry'!H131= 5,  "White", 'ES Data Entry'!H131= 6, "Other", 'ES Data Entry'!H131= 7, "Two races or more", 'ES Data Entry'!H131= 8, "Unknown")</f>
        <v>#N/A</v>
      </c>
      <c r="J133" s="226">
        <f>'ES Data Entry'!I131</f>
        <v>0</v>
      </c>
      <c r="K133" s="226" t="e" cm="1">
        <f t="array" ref="K133">_xlfn.IFS('ES Data Entry'!J131= 1, "Male", 'ES Data Entry'!J131= 2, "Female", 'ES Data Entry'!J131= 3, "Transgender Male", 'ES Data Entry'!J131= 4, "Transgender Female",'ES Data Entry'!J131= 5, "Non-binary", 'ES Data Entry'!J131= 6, "Other", 'ES Data Entry'!J131= 7, "Unknown")</f>
        <v>#N/A</v>
      </c>
      <c r="L133" s="228">
        <f>'ES Data Entry'!K131</f>
        <v>0</v>
      </c>
      <c r="M133" s="228" t="str" cm="1">
        <f t="array" ref="M133">IF(MAX(IF(F:F=F133, L:L))=L133, "Yes", "No")</f>
        <v>Yes</v>
      </c>
      <c r="N133" s="229" t="e">
        <f>AVERAGE('ES Data Entry'!N131,'ES Data Entry'!M131)</f>
        <v>#DIV/0!</v>
      </c>
      <c r="O133" s="229" t="e">
        <f t="shared" si="88"/>
        <v>#DIV/0!</v>
      </c>
      <c r="P133" s="229" t="e">
        <f>AVERAGE('ES Data Entry'!O131:R131)</f>
        <v>#DIV/0!</v>
      </c>
      <c r="Q133" s="229" t="e">
        <f t="shared" si="89"/>
        <v>#DIV/0!</v>
      </c>
      <c r="R133" s="229" t="e">
        <f>AVERAGE('ES Data Entry'!S131:V131)</f>
        <v>#DIV/0!</v>
      </c>
      <c r="S133" s="229" t="e">
        <f t="shared" si="90"/>
        <v>#DIV/0!</v>
      </c>
      <c r="T133" s="229" t="e">
        <f>AVERAGE('ES Data Entry'!W131:Y131)</f>
        <v>#DIV/0!</v>
      </c>
      <c r="U133" s="230" t="e">
        <f t="shared" si="91"/>
        <v>#DIV/0!</v>
      </c>
      <c r="V133" s="231" t="e">
        <f t="shared" si="92"/>
        <v>#DIV/0!</v>
      </c>
      <c r="W133" s="232" t="e">
        <f t="shared" si="93"/>
        <v>#DIV/0!</v>
      </c>
    </row>
    <row r="134" spans="1:23" ht="62.1" customHeight="1">
      <c r="A134" s="226">
        <f>'ES Data Entry'!A132</f>
        <v>0</v>
      </c>
      <c r="B134" s="226">
        <f>'ES Data Entry'!B132</f>
        <v>0</v>
      </c>
      <c r="C134" s="6">
        <f>'ES Data Entry'!C132</f>
        <v>0</v>
      </c>
      <c r="D134" s="226">
        <f>'ES Data Entry'!D132</f>
        <v>0</v>
      </c>
      <c r="E134" s="226">
        <f>'ES Data Entry'!E132</f>
        <v>0</v>
      </c>
      <c r="F134" s="226">
        <f>'ES Data Entry'!F132</f>
        <v>0</v>
      </c>
      <c r="G134" s="226" t="str" cm="1">
        <f t="array" ref="G134">_xlfn.IFS('ES Data Entry'!G132=0, "Kindergarten", 'ES Data Entry'!G132=1, "1st Grade", 'ES Data Entry'!G132=2, "2nd Grade", 'ES Data Entry'!G132=3, "3rd Grade", 'ES Data Entry'!G132=4, "4th Grade", 'ES Data Entry'!G132=5, "5th Grade")</f>
        <v>Kindergarten</v>
      </c>
      <c r="H134" s="253">
        <f>'ES Data Entry'!L132</f>
        <v>0</v>
      </c>
      <c r="I134" s="227" t="e" cm="1">
        <f t="array" ref="I134">_xlfn.IFS('ES Data Entry'!H132= 1, "American Indian/Alaskan Native", 'ES Data Entry'!H132= 2, "Asian", 'ES Data Entry'!H132= 3, "Native Hawaiian/Pacific Islander", 'ES Data Entry'!H132= 4, "Black/African American",'ES Data Entry'!H132= 5,  "White", 'ES Data Entry'!H132= 6, "Other", 'ES Data Entry'!H132= 7, "Two races or more", 'ES Data Entry'!H132= 8, "Unknown")</f>
        <v>#N/A</v>
      </c>
      <c r="J134" s="226">
        <f>'ES Data Entry'!I132</f>
        <v>0</v>
      </c>
      <c r="K134" s="226" t="e" cm="1">
        <f t="array" ref="K134">_xlfn.IFS('ES Data Entry'!J132= 1, "Male", 'ES Data Entry'!J132= 2, "Female", 'ES Data Entry'!J132= 3, "Transgender Male", 'ES Data Entry'!J132= 4, "Transgender Female",'ES Data Entry'!J132= 5, "Non-binary", 'ES Data Entry'!J132= 6, "Other", 'ES Data Entry'!J132= 7, "Unknown")</f>
        <v>#N/A</v>
      </c>
      <c r="L134" s="228">
        <f>'ES Data Entry'!K132</f>
        <v>0</v>
      </c>
      <c r="M134" s="228" t="str" cm="1">
        <f t="array" ref="M134">IF(MAX(IF(F:F=F134, L:L))=L134, "Yes", "No")</f>
        <v>Yes</v>
      </c>
      <c r="N134" s="229" t="e">
        <f>AVERAGE('ES Data Entry'!N132,'ES Data Entry'!M132)</f>
        <v>#DIV/0!</v>
      </c>
      <c r="O134" s="229" t="e">
        <f t="shared" si="88"/>
        <v>#DIV/0!</v>
      </c>
      <c r="P134" s="229" t="e">
        <f>AVERAGE('ES Data Entry'!O132:R132)</f>
        <v>#DIV/0!</v>
      </c>
      <c r="Q134" s="229" t="e">
        <f t="shared" si="89"/>
        <v>#DIV/0!</v>
      </c>
      <c r="R134" s="229" t="e">
        <f>AVERAGE('ES Data Entry'!S132:V132)</f>
        <v>#DIV/0!</v>
      </c>
      <c r="S134" s="229" t="e">
        <f t="shared" si="90"/>
        <v>#DIV/0!</v>
      </c>
      <c r="T134" s="229" t="e">
        <f>AVERAGE('ES Data Entry'!W132:Y132)</f>
        <v>#DIV/0!</v>
      </c>
      <c r="U134" s="230" t="e">
        <f t="shared" si="91"/>
        <v>#DIV/0!</v>
      </c>
      <c r="V134" s="231" t="e">
        <f t="shared" si="92"/>
        <v>#DIV/0!</v>
      </c>
      <c r="W134" s="232" t="e">
        <f t="shared" si="93"/>
        <v>#DIV/0!</v>
      </c>
    </row>
    <row r="135" spans="1:23" ht="62.1" customHeight="1">
      <c r="A135" s="226">
        <f>'ES Data Entry'!A133</f>
        <v>0</v>
      </c>
      <c r="B135" s="226">
        <f>'ES Data Entry'!B133</f>
        <v>0</v>
      </c>
      <c r="C135" s="6">
        <f>'ES Data Entry'!C133</f>
        <v>0</v>
      </c>
      <c r="D135" s="226">
        <f>'ES Data Entry'!D133</f>
        <v>0</v>
      </c>
      <c r="E135" s="226">
        <f>'ES Data Entry'!E133</f>
        <v>0</v>
      </c>
      <c r="F135" s="226">
        <f>'ES Data Entry'!F133</f>
        <v>0</v>
      </c>
      <c r="G135" s="226" t="str" cm="1">
        <f t="array" ref="G135">_xlfn.IFS('ES Data Entry'!G133=0, "Kindergarten", 'ES Data Entry'!G133=1, "1st Grade", 'ES Data Entry'!G133=2, "2nd Grade", 'ES Data Entry'!G133=3, "3rd Grade", 'ES Data Entry'!G133=4, "4th Grade", 'ES Data Entry'!G133=5, "5th Grade")</f>
        <v>Kindergarten</v>
      </c>
      <c r="H135" s="253">
        <f>'ES Data Entry'!L133</f>
        <v>0</v>
      </c>
      <c r="I135" s="227" t="e" cm="1">
        <f t="array" ref="I135">_xlfn.IFS('ES Data Entry'!H133= 1, "American Indian/Alaskan Native", 'ES Data Entry'!H133= 2, "Asian", 'ES Data Entry'!H133= 3, "Native Hawaiian/Pacific Islander", 'ES Data Entry'!H133= 4, "Black/African American",'ES Data Entry'!H133= 5,  "White", 'ES Data Entry'!H133= 6, "Other", 'ES Data Entry'!H133= 7, "Two races or more", 'ES Data Entry'!H133= 8, "Unknown")</f>
        <v>#N/A</v>
      </c>
      <c r="J135" s="226">
        <f>'ES Data Entry'!I133</f>
        <v>0</v>
      </c>
      <c r="K135" s="226" t="e" cm="1">
        <f t="array" ref="K135">_xlfn.IFS('ES Data Entry'!J133= 1, "Male", 'ES Data Entry'!J133= 2, "Female", 'ES Data Entry'!J133= 3, "Transgender Male", 'ES Data Entry'!J133= 4, "Transgender Female",'ES Data Entry'!J133= 5, "Non-binary", 'ES Data Entry'!J133= 6, "Other", 'ES Data Entry'!J133= 7, "Unknown")</f>
        <v>#N/A</v>
      </c>
      <c r="L135" s="228">
        <f>'ES Data Entry'!K133</f>
        <v>0</v>
      </c>
      <c r="M135" s="228" t="str" cm="1">
        <f t="array" ref="M135">IF(MAX(IF(F:F=F135, L:L))=L135, "Yes", "No")</f>
        <v>Yes</v>
      </c>
      <c r="N135" s="229" t="e">
        <f>AVERAGE('ES Data Entry'!N133,'ES Data Entry'!M133)</f>
        <v>#DIV/0!</v>
      </c>
      <c r="O135" s="229" t="e">
        <f t="shared" si="88"/>
        <v>#DIV/0!</v>
      </c>
      <c r="P135" s="229" t="e">
        <f>AVERAGE('ES Data Entry'!O133:R133)</f>
        <v>#DIV/0!</v>
      </c>
      <c r="Q135" s="229" t="e">
        <f t="shared" si="89"/>
        <v>#DIV/0!</v>
      </c>
      <c r="R135" s="229" t="e">
        <f>AVERAGE('ES Data Entry'!S133:V133)</f>
        <v>#DIV/0!</v>
      </c>
      <c r="S135" s="229" t="e">
        <f t="shared" si="90"/>
        <v>#DIV/0!</v>
      </c>
      <c r="T135" s="229" t="e">
        <f>AVERAGE('ES Data Entry'!W133:Y133)</f>
        <v>#DIV/0!</v>
      </c>
      <c r="U135" s="230" t="e">
        <f t="shared" si="91"/>
        <v>#DIV/0!</v>
      </c>
      <c r="V135" s="231" t="e">
        <f t="shared" si="92"/>
        <v>#DIV/0!</v>
      </c>
      <c r="W135" s="232" t="e">
        <f t="shared" si="93"/>
        <v>#DIV/0!</v>
      </c>
    </row>
    <row r="136" spans="1:23" ht="62.1" customHeight="1">
      <c r="A136" s="226">
        <f>'ES Data Entry'!A134</f>
        <v>0</v>
      </c>
      <c r="B136" s="226">
        <f>'ES Data Entry'!B134</f>
        <v>0</v>
      </c>
      <c r="C136" s="6">
        <f>'ES Data Entry'!C134</f>
        <v>0</v>
      </c>
      <c r="D136" s="226">
        <f>'ES Data Entry'!D134</f>
        <v>0</v>
      </c>
      <c r="E136" s="226">
        <f>'ES Data Entry'!E134</f>
        <v>0</v>
      </c>
      <c r="F136" s="226">
        <f>'ES Data Entry'!F134</f>
        <v>0</v>
      </c>
      <c r="G136" s="226" t="str" cm="1">
        <f t="array" ref="G136">_xlfn.IFS('ES Data Entry'!G134=0, "Kindergarten", 'ES Data Entry'!G134=1, "1st Grade", 'ES Data Entry'!G134=2, "2nd Grade", 'ES Data Entry'!G134=3, "3rd Grade", 'ES Data Entry'!G134=4, "4th Grade", 'ES Data Entry'!G134=5, "5th Grade")</f>
        <v>Kindergarten</v>
      </c>
      <c r="H136" s="253">
        <f>'ES Data Entry'!L134</f>
        <v>0</v>
      </c>
      <c r="I136" s="227" t="e" cm="1">
        <f t="array" ref="I136">_xlfn.IFS('ES Data Entry'!H134= 1, "American Indian/Alaskan Native", 'ES Data Entry'!H134= 2, "Asian", 'ES Data Entry'!H134= 3, "Native Hawaiian/Pacific Islander", 'ES Data Entry'!H134= 4, "Black/African American",'ES Data Entry'!H134= 5,  "White", 'ES Data Entry'!H134= 6, "Other", 'ES Data Entry'!H134= 7, "Two races or more", 'ES Data Entry'!H134= 8, "Unknown")</f>
        <v>#N/A</v>
      </c>
      <c r="J136" s="226">
        <f>'ES Data Entry'!I134</f>
        <v>0</v>
      </c>
      <c r="K136" s="226" t="e" cm="1">
        <f t="array" ref="K136">_xlfn.IFS('ES Data Entry'!J134= 1, "Male", 'ES Data Entry'!J134= 2, "Female", 'ES Data Entry'!J134= 3, "Transgender Male", 'ES Data Entry'!J134= 4, "Transgender Female",'ES Data Entry'!J134= 5, "Non-binary", 'ES Data Entry'!J134= 6, "Other", 'ES Data Entry'!J134= 7, "Unknown")</f>
        <v>#N/A</v>
      </c>
      <c r="L136" s="228">
        <f>'ES Data Entry'!K134</f>
        <v>0</v>
      </c>
      <c r="M136" s="228" t="str" cm="1">
        <f t="array" ref="M136">IF(MAX(IF(F:F=F136, L:L))=L136, "Yes", "No")</f>
        <v>Yes</v>
      </c>
      <c r="N136" s="229" t="e">
        <f>AVERAGE('ES Data Entry'!N134,'ES Data Entry'!M134)</f>
        <v>#DIV/0!</v>
      </c>
      <c r="O136" s="229" t="e">
        <f t="shared" si="88"/>
        <v>#DIV/0!</v>
      </c>
      <c r="P136" s="229" t="e">
        <f>AVERAGE('ES Data Entry'!O134:R134)</f>
        <v>#DIV/0!</v>
      </c>
      <c r="Q136" s="229" t="e">
        <f t="shared" si="89"/>
        <v>#DIV/0!</v>
      </c>
      <c r="R136" s="229" t="e">
        <f>AVERAGE('ES Data Entry'!S134:V134)</f>
        <v>#DIV/0!</v>
      </c>
      <c r="S136" s="229" t="e">
        <f t="shared" si="90"/>
        <v>#DIV/0!</v>
      </c>
      <c r="T136" s="229" t="e">
        <f>AVERAGE('ES Data Entry'!W134:Y134)</f>
        <v>#DIV/0!</v>
      </c>
      <c r="U136" s="230" t="e">
        <f t="shared" si="91"/>
        <v>#DIV/0!</v>
      </c>
      <c r="V136" s="231" t="e">
        <f t="shared" si="92"/>
        <v>#DIV/0!</v>
      </c>
      <c r="W136" s="232" t="e">
        <f t="shared" si="93"/>
        <v>#DIV/0!</v>
      </c>
    </row>
    <row r="137" spans="1:23" ht="62.1" customHeight="1">
      <c r="A137" s="226">
        <f>'ES Data Entry'!A135</f>
        <v>0</v>
      </c>
      <c r="B137" s="226">
        <f>'ES Data Entry'!B135</f>
        <v>0</v>
      </c>
      <c r="C137" s="6">
        <f>'ES Data Entry'!C135</f>
        <v>0</v>
      </c>
      <c r="D137" s="226">
        <f>'ES Data Entry'!D135</f>
        <v>0</v>
      </c>
      <c r="E137" s="226">
        <f>'ES Data Entry'!E135</f>
        <v>0</v>
      </c>
      <c r="F137" s="226">
        <f>'ES Data Entry'!F135</f>
        <v>0</v>
      </c>
      <c r="G137" s="226" t="str" cm="1">
        <f t="array" ref="G137">_xlfn.IFS('ES Data Entry'!G135=0, "Kindergarten", 'ES Data Entry'!G135=1, "1st Grade", 'ES Data Entry'!G135=2, "2nd Grade", 'ES Data Entry'!G135=3, "3rd Grade", 'ES Data Entry'!G135=4, "4th Grade", 'ES Data Entry'!G135=5, "5th Grade")</f>
        <v>Kindergarten</v>
      </c>
      <c r="H137" s="253">
        <f>'ES Data Entry'!L135</f>
        <v>0</v>
      </c>
      <c r="I137" s="227" t="e" cm="1">
        <f t="array" ref="I137">_xlfn.IFS('ES Data Entry'!H135= 1, "American Indian/Alaskan Native", 'ES Data Entry'!H135= 2, "Asian", 'ES Data Entry'!H135= 3, "Native Hawaiian/Pacific Islander", 'ES Data Entry'!H135= 4, "Black/African American",'ES Data Entry'!H135= 5,  "White", 'ES Data Entry'!H135= 6, "Other", 'ES Data Entry'!H135= 7, "Two races or more", 'ES Data Entry'!H135= 8, "Unknown")</f>
        <v>#N/A</v>
      </c>
      <c r="J137" s="226">
        <f>'ES Data Entry'!I135</f>
        <v>0</v>
      </c>
      <c r="K137" s="226" t="e" cm="1">
        <f t="array" ref="K137">_xlfn.IFS('ES Data Entry'!J135= 1, "Male", 'ES Data Entry'!J135= 2, "Female", 'ES Data Entry'!J135= 3, "Transgender Male", 'ES Data Entry'!J135= 4, "Transgender Female",'ES Data Entry'!J135= 5, "Non-binary", 'ES Data Entry'!J135= 6, "Other", 'ES Data Entry'!J135= 7, "Unknown")</f>
        <v>#N/A</v>
      </c>
      <c r="L137" s="228">
        <f>'ES Data Entry'!K135</f>
        <v>0</v>
      </c>
      <c r="M137" s="228" t="str" cm="1">
        <f t="array" ref="M137">IF(MAX(IF(F:F=F137, L:L))=L137, "Yes", "No")</f>
        <v>Yes</v>
      </c>
      <c r="N137" s="229" t="e">
        <f>AVERAGE('ES Data Entry'!N135,'ES Data Entry'!M135)</f>
        <v>#DIV/0!</v>
      </c>
      <c r="O137" s="229" t="e">
        <f t="shared" si="88"/>
        <v>#DIV/0!</v>
      </c>
      <c r="P137" s="229" t="e">
        <f>AVERAGE('ES Data Entry'!O135:R135)</f>
        <v>#DIV/0!</v>
      </c>
      <c r="Q137" s="229" t="e">
        <f t="shared" si="89"/>
        <v>#DIV/0!</v>
      </c>
      <c r="R137" s="229" t="e">
        <f>AVERAGE('ES Data Entry'!S135:V135)</f>
        <v>#DIV/0!</v>
      </c>
      <c r="S137" s="229" t="e">
        <f t="shared" si="90"/>
        <v>#DIV/0!</v>
      </c>
      <c r="T137" s="229" t="e">
        <f>AVERAGE('ES Data Entry'!W135:Y135)</f>
        <v>#DIV/0!</v>
      </c>
      <c r="U137" s="230" t="e">
        <f t="shared" si="91"/>
        <v>#DIV/0!</v>
      </c>
      <c r="V137" s="231" t="e">
        <f t="shared" si="92"/>
        <v>#DIV/0!</v>
      </c>
      <c r="W137" s="232" t="e">
        <f t="shared" si="93"/>
        <v>#DIV/0!</v>
      </c>
    </row>
    <row r="138" spans="1:23" ht="62.1" customHeight="1">
      <c r="A138" s="226">
        <f>'ES Data Entry'!A136</f>
        <v>0</v>
      </c>
      <c r="B138" s="226">
        <f>'ES Data Entry'!B136</f>
        <v>0</v>
      </c>
      <c r="C138" s="6">
        <f>'ES Data Entry'!C136</f>
        <v>0</v>
      </c>
      <c r="D138" s="226">
        <f>'ES Data Entry'!D136</f>
        <v>0</v>
      </c>
      <c r="E138" s="226">
        <f>'ES Data Entry'!E136</f>
        <v>0</v>
      </c>
      <c r="F138" s="226">
        <f>'ES Data Entry'!F136</f>
        <v>0</v>
      </c>
      <c r="G138" s="226" t="str" cm="1">
        <f t="array" ref="G138">_xlfn.IFS('ES Data Entry'!G136=0, "Kindergarten", 'ES Data Entry'!G136=1, "1st Grade", 'ES Data Entry'!G136=2, "2nd Grade", 'ES Data Entry'!G136=3, "3rd Grade", 'ES Data Entry'!G136=4, "4th Grade", 'ES Data Entry'!G136=5, "5th Grade")</f>
        <v>Kindergarten</v>
      </c>
      <c r="H138" s="253">
        <f>'ES Data Entry'!L136</f>
        <v>0</v>
      </c>
      <c r="I138" s="227" t="e" cm="1">
        <f t="array" ref="I138">_xlfn.IFS('ES Data Entry'!H136= 1, "American Indian/Alaskan Native", 'ES Data Entry'!H136= 2, "Asian", 'ES Data Entry'!H136= 3, "Native Hawaiian/Pacific Islander", 'ES Data Entry'!H136= 4, "Black/African American",'ES Data Entry'!H136= 5,  "White", 'ES Data Entry'!H136= 6, "Other", 'ES Data Entry'!H136= 7, "Two races or more", 'ES Data Entry'!H136= 8, "Unknown")</f>
        <v>#N/A</v>
      </c>
      <c r="J138" s="226">
        <f>'ES Data Entry'!I136</f>
        <v>0</v>
      </c>
      <c r="K138" s="226" t="e" cm="1">
        <f t="array" ref="K138">_xlfn.IFS('ES Data Entry'!J136= 1, "Male", 'ES Data Entry'!J136= 2, "Female", 'ES Data Entry'!J136= 3, "Transgender Male", 'ES Data Entry'!J136= 4, "Transgender Female",'ES Data Entry'!J136= 5, "Non-binary", 'ES Data Entry'!J136= 6, "Other", 'ES Data Entry'!J136= 7, "Unknown")</f>
        <v>#N/A</v>
      </c>
      <c r="L138" s="228">
        <f>'ES Data Entry'!K136</f>
        <v>0</v>
      </c>
      <c r="M138" s="228" t="str" cm="1">
        <f t="array" ref="M138">IF(MAX(IF(F:F=F138, L:L))=L138, "Yes", "No")</f>
        <v>Yes</v>
      </c>
      <c r="N138" s="229" t="e">
        <f>AVERAGE('ES Data Entry'!N136,'ES Data Entry'!M136)</f>
        <v>#DIV/0!</v>
      </c>
      <c r="O138" s="229" t="e">
        <f t="shared" si="88"/>
        <v>#DIV/0!</v>
      </c>
      <c r="P138" s="229" t="e">
        <f>AVERAGE('ES Data Entry'!O136:R136)</f>
        <v>#DIV/0!</v>
      </c>
      <c r="Q138" s="229" t="e">
        <f t="shared" si="89"/>
        <v>#DIV/0!</v>
      </c>
      <c r="R138" s="229" t="e">
        <f>AVERAGE('ES Data Entry'!S136:V136)</f>
        <v>#DIV/0!</v>
      </c>
      <c r="S138" s="229" t="e">
        <f t="shared" si="90"/>
        <v>#DIV/0!</v>
      </c>
      <c r="T138" s="229" t="e">
        <f>AVERAGE('ES Data Entry'!W136:Y136)</f>
        <v>#DIV/0!</v>
      </c>
      <c r="U138" s="230" t="e">
        <f t="shared" si="91"/>
        <v>#DIV/0!</v>
      </c>
      <c r="V138" s="231" t="e">
        <f t="shared" si="92"/>
        <v>#DIV/0!</v>
      </c>
      <c r="W138" s="232" t="e">
        <f t="shared" si="93"/>
        <v>#DIV/0!</v>
      </c>
    </row>
    <row r="139" spans="1:23" ht="62.1" customHeight="1">
      <c r="A139" s="226">
        <f>'ES Data Entry'!A137</f>
        <v>0</v>
      </c>
      <c r="B139" s="226">
        <f>'ES Data Entry'!B137</f>
        <v>0</v>
      </c>
      <c r="C139" s="6">
        <f>'ES Data Entry'!C137</f>
        <v>0</v>
      </c>
      <c r="D139" s="226">
        <f>'ES Data Entry'!D137</f>
        <v>0</v>
      </c>
      <c r="E139" s="226">
        <f>'ES Data Entry'!E137</f>
        <v>0</v>
      </c>
      <c r="F139" s="226">
        <f>'ES Data Entry'!F137</f>
        <v>0</v>
      </c>
      <c r="G139" s="226" t="str" cm="1">
        <f t="array" ref="G139">_xlfn.IFS('ES Data Entry'!G137=0, "Kindergarten", 'ES Data Entry'!G137=1, "1st Grade", 'ES Data Entry'!G137=2, "2nd Grade", 'ES Data Entry'!G137=3, "3rd Grade", 'ES Data Entry'!G137=4, "4th Grade", 'ES Data Entry'!G137=5, "5th Grade")</f>
        <v>Kindergarten</v>
      </c>
      <c r="H139" s="253">
        <f>'ES Data Entry'!L137</f>
        <v>0</v>
      </c>
      <c r="I139" s="227" t="e" cm="1">
        <f t="array" ref="I139">_xlfn.IFS('ES Data Entry'!H137= 1, "American Indian/Alaskan Native", 'ES Data Entry'!H137= 2, "Asian", 'ES Data Entry'!H137= 3, "Native Hawaiian/Pacific Islander", 'ES Data Entry'!H137= 4, "Black/African American",'ES Data Entry'!H137= 5,  "White", 'ES Data Entry'!H137= 6, "Other", 'ES Data Entry'!H137= 7, "Two races or more", 'ES Data Entry'!H137= 8, "Unknown")</f>
        <v>#N/A</v>
      </c>
      <c r="J139" s="226">
        <f>'ES Data Entry'!I137</f>
        <v>0</v>
      </c>
      <c r="K139" s="226" t="e" cm="1">
        <f t="array" ref="K139">_xlfn.IFS('ES Data Entry'!J137= 1, "Male", 'ES Data Entry'!J137= 2, "Female", 'ES Data Entry'!J137= 3, "Transgender Male", 'ES Data Entry'!J137= 4, "Transgender Female",'ES Data Entry'!J137= 5, "Non-binary", 'ES Data Entry'!J137= 6, "Other", 'ES Data Entry'!J137= 7, "Unknown")</f>
        <v>#N/A</v>
      </c>
      <c r="L139" s="228">
        <f>'ES Data Entry'!K137</f>
        <v>0</v>
      </c>
      <c r="M139" s="228" t="str" cm="1">
        <f t="array" ref="M139">IF(MAX(IF(F:F=F139, L:L))=L139, "Yes", "No")</f>
        <v>Yes</v>
      </c>
      <c r="N139" s="229" t="e">
        <f>AVERAGE('ES Data Entry'!N137,'ES Data Entry'!M137)</f>
        <v>#DIV/0!</v>
      </c>
      <c r="O139" s="229" t="e">
        <f t="shared" si="88"/>
        <v>#DIV/0!</v>
      </c>
      <c r="P139" s="229" t="e">
        <f>AVERAGE('ES Data Entry'!O137:R137)</f>
        <v>#DIV/0!</v>
      </c>
      <c r="Q139" s="229" t="e">
        <f t="shared" si="89"/>
        <v>#DIV/0!</v>
      </c>
      <c r="R139" s="229" t="e">
        <f>AVERAGE('ES Data Entry'!S137:V137)</f>
        <v>#DIV/0!</v>
      </c>
      <c r="S139" s="229" t="e">
        <f t="shared" si="90"/>
        <v>#DIV/0!</v>
      </c>
      <c r="T139" s="229" t="e">
        <f>AVERAGE('ES Data Entry'!W137:Y137)</f>
        <v>#DIV/0!</v>
      </c>
      <c r="U139" s="230" t="e">
        <f t="shared" si="91"/>
        <v>#DIV/0!</v>
      </c>
      <c r="V139" s="231" t="e">
        <f t="shared" si="92"/>
        <v>#DIV/0!</v>
      </c>
      <c r="W139" s="232" t="e">
        <f t="shared" si="93"/>
        <v>#DIV/0!</v>
      </c>
    </row>
    <row r="140" spans="1:23" ht="62.1" customHeight="1">
      <c r="A140" s="226">
        <f>'ES Data Entry'!A138</f>
        <v>0</v>
      </c>
      <c r="B140" s="226">
        <f>'ES Data Entry'!B138</f>
        <v>0</v>
      </c>
      <c r="C140" s="6">
        <f>'ES Data Entry'!C138</f>
        <v>0</v>
      </c>
      <c r="D140" s="226">
        <f>'ES Data Entry'!D138</f>
        <v>0</v>
      </c>
      <c r="E140" s="226">
        <f>'ES Data Entry'!E138</f>
        <v>0</v>
      </c>
      <c r="F140" s="226">
        <f>'ES Data Entry'!F138</f>
        <v>0</v>
      </c>
      <c r="G140" s="226" t="str" cm="1">
        <f t="array" ref="G140">_xlfn.IFS('ES Data Entry'!G138=0, "Kindergarten", 'ES Data Entry'!G138=1, "1st Grade", 'ES Data Entry'!G138=2, "2nd Grade", 'ES Data Entry'!G138=3, "3rd Grade", 'ES Data Entry'!G138=4, "4th Grade", 'ES Data Entry'!G138=5, "5th Grade")</f>
        <v>Kindergarten</v>
      </c>
      <c r="H140" s="253">
        <f>'ES Data Entry'!L138</f>
        <v>0</v>
      </c>
      <c r="I140" s="227" t="e" cm="1">
        <f t="array" ref="I140">_xlfn.IFS('ES Data Entry'!H138= 1, "American Indian/Alaskan Native", 'ES Data Entry'!H138= 2, "Asian", 'ES Data Entry'!H138= 3, "Native Hawaiian/Pacific Islander", 'ES Data Entry'!H138= 4, "Black/African American",'ES Data Entry'!H138= 5,  "White", 'ES Data Entry'!H138= 6, "Other", 'ES Data Entry'!H138= 7, "Two races or more", 'ES Data Entry'!H138= 8, "Unknown")</f>
        <v>#N/A</v>
      </c>
      <c r="J140" s="226">
        <f>'ES Data Entry'!I138</f>
        <v>0</v>
      </c>
      <c r="K140" s="226" t="e" cm="1">
        <f t="array" ref="K140">_xlfn.IFS('ES Data Entry'!J138= 1, "Male", 'ES Data Entry'!J138= 2, "Female", 'ES Data Entry'!J138= 3, "Transgender Male", 'ES Data Entry'!J138= 4, "Transgender Female",'ES Data Entry'!J138= 5, "Non-binary", 'ES Data Entry'!J138= 6, "Other", 'ES Data Entry'!J138= 7, "Unknown")</f>
        <v>#N/A</v>
      </c>
      <c r="L140" s="228">
        <f>'ES Data Entry'!K138</f>
        <v>0</v>
      </c>
      <c r="M140" s="228" t="str" cm="1">
        <f t="array" ref="M140">IF(MAX(IF(F:F=F140, L:L))=L140, "Yes", "No")</f>
        <v>Yes</v>
      </c>
      <c r="N140" s="229" t="e">
        <f>AVERAGE('ES Data Entry'!N138,'ES Data Entry'!M138)</f>
        <v>#DIV/0!</v>
      </c>
      <c r="O140" s="229" t="e">
        <f t="shared" si="88"/>
        <v>#DIV/0!</v>
      </c>
      <c r="P140" s="229" t="e">
        <f>AVERAGE('ES Data Entry'!O138:R138)</f>
        <v>#DIV/0!</v>
      </c>
      <c r="Q140" s="229" t="e">
        <f t="shared" si="89"/>
        <v>#DIV/0!</v>
      </c>
      <c r="R140" s="229" t="e">
        <f>AVERAGE('ES Data Entry'!S138:V138)</f>
        <v>#DIV/0!</v>
      </c>
      <c r="S140" s="229" t="e">
        <f t="shared" si="90"/>
        <v>#DIV/0!</v>
      </c>
      <c r="T140" s="229" t="e">
        <f>AVERAGE('ES Data Entry'!W138:Y138)</f>
        <v>#DIV/0!</v>
      </c>
      <c r="U140" s="230" t="e">
        <f t="shared" si="91"/>
        <v>#DIV/0!</v>
      </c>
      <c r="V140" s="231" t="e">
        <f t="shared" si="92"/>
        <v>#DIV/0!</v>
      </c>
      <c r="W140" s="232" t="e">
        <f t="shared" si="93"/>
        <v>#DIV/0!</v>
      </c>
    </row>
    <row r="141" spans="1:23" ht="62.1" customHeight="1">
      <c r="A141" s="226">
        <f>'ES Data Entry'!A139</f>
        <v>0</v>
      </c>
      <c r="B141" s="226">
        <f>'ES Data Entry'!B139</f>
        <v>0</v>
      </c>
      <c r="C141" s="6">
        <f>'ES Data Entry'!C139</f>
        <v>0</v>
      </c>
      <c r="D141" s="226">
        <f>'ES Data Entry'!D139</f>
        <v>0</v>
      </c>
      <c r="E141" s="226">
        <f>'ES Data Entry'!E139</f>
        <v>0</v>
      </c>
      <c r="F141" s="226">
        <f>'ES Data Entry'!F139</f>
        <v>0</v>
      </c>
      <c r="G141" s="226" t="str" cm="1">
        <f t="array" ref="G141">_xlfn.IFS('ES Data Entry'!G139=0, "Kindergarten", 'ES Data Entry'!G139=1, "1st Grade", 'ES Data Entry'!G139=2, "2nd Grade", 'ES Data Entry'!G139=3, "3rd Grade", 'ES Data Entry'!G139=4, "4th Grade", 'ES Data Entry'!G139=5, "5th Grade")</f>
        <v>Kindergarten</v>
      </c>
      <c r="H141" s="253">
        <f>'ES Data Entry'!L139</f>
        <v>0</v>
      </c>
      <c r="I141" s="227" t="e" cm="1">
        <f t="array" ref="I141">_xlfn.IFS('ES Data Entry'!H139= 1, "American Indian/Alaskan Native", 'ES Data Entry'!H139= 2, "Asian", 'ES Data Entry'!H139= 3, "Native Hawaiian/Pacific Islander", 'ES Data Entry'!H139= 4, "Black/African American",'ES Data Entry'!H139= 5,  "White", 'ES Data Entry'!H139= 6, "Other", 'ES Data Entry'!H139= 7, "Two races or more", 'ES Data Entry'!H139= 8, "Unknown")</f>
        <v>#N/A</v>
      </c>
      <c r="J141" s="226">
        <f>'ES Data Entry'!I139</f>
        <v>0</v>
      </c>
      <c r="K141" s="226" t="e" cm="1">
        <f t="array" ref="K141">_xlfn.IFS('ES Data Entry'!J139= 1, "Male", 'ES Data Entry'!J139= 2, "Female", 'ES Data Entry'!J139= 3, "Transgender Male", 'ES Data Entry'!J139= 4, "Transgender Female",'ES Data Entry'!J139= 5, "Non-binary", 'ES Data Entry'!J139= 6, "Other", 'ES Data Entry'!J139= 7, "Unknown")</f>
        <v>#N/A</v>
      </c>
      <c r="L141" s="228">
        <f>'ES Data Entry'!K139</f>
        <v>0</v>
      </c>
      <c r="M141" s="228" t="str" cm="1">
        <f t="array" ref="M141">IF(MAX(IF(F:F=F141, L:L))=L141, "Yes", "No")</f>
        <v>Yes</v>
      </c>
      <c r="N141" s="229" t="e">
        <f>AVERAGE('ES Data Entry'!N139,'ES Data Entry'!M139)</f>
        <v>#DIV/0!</v>
      </c>
      <c r="O141" s="229" t="e">
        <f t="shared" si="88"/>
        <v>#DIV/0!</v>
      </c>
      <c r="P141" s="229" t="e">
        <f>AVERAGE('ES Data Entry'!O139:R139)</f>
        <v>#DIV/0!</v>
      </c>
      <c r="Q141" s="229" t="e">
        <f t="shared" si="89"/>
        <v>#DIV/0!</v>
      </c>
      <c r="R141" s="229" t="e">
        <f>AVERAGE('ES Data Entry'!S139:V139)</f>
        <v>#DIV/0!</v>
      </c>
      <c r="S141" s="229" t="e">
        <f t="shared" si="90"/>
        <v>#DIV/0!</v>
      </c>
      <c r="T141" s="229" t="e">
        <f>AVERAGE('ES Data Entry'!W139:Y139)</f>
        <v>#DIV/0!</v>
      </c>
      <c r="U141" s="230" t="e">
        <f t="shared" si="91"/>
        <v>#DIV/0!</v>
      </c>
      <c r="V141" s="231" t="e">
        <f t="shared" si="92"/>
        <v>#DIV/0!</v>
      </c>
      <c r="W141" s="232" t="e">
        <f t="shared" si="93"/>
        <v>#DIV/0!</v>
      </c>
    </row>
    <row r="142" spans="1:23" ht="62.1" customHeight="1">
      <c r="A142" s="226">
        <f>'ES Data Entry'!A140</f>
        <v>0</v>
      </c>
      <c r="B142" s="226">
        <f>'ES Data Entry'!B140</f>
        <v>0</v>
      </c>
      <c r="C142" s="6">
        <f>'ES Data Entry'!C140</f>
        <v>0</v>
      </c>
      <c r="D142" s="226">
        <f>'ES Data Entry'!D140</f>
        <v>0</v>
      </c>
      <c r="E142" s="226">
        <f>'ES Data Entry'!E140</f>
        <v>0</v>
      </c>
      <c r="F142" s="226">
        <f>'ES Data Entry'!F140</f>
        <v>0</v>
      </c>
      <c r="G142" s="226" t="str" cm="1">
        <f t="array" ref="G142">_xlfn.IFS('ES Data Entry'!G140=0, "Kindergarten", 'ES Data Entry'!G140=1, "1st Grade", 'ES Data Entry'!G140=2, "2nd Grade", 'ES Data Entry'!G140=3, "3rd Grade", 'ES Data Entry'!G140=4, "4th Grade", 'ES Data Entry'!G140=5, "5th Grade")</f>
        <v>Kindergarten</v>
      </c>
      <c r="H142" s="253">
        <f>'ES Data Entry'!L140</f>
        <v>0</v>
      </c>
      <c r="I142" s="227" t="e" cm="1">
        <f t="array" ref="I142">_xlfn.IFS('ES Data Entry'!H140= 1, "American Indian/Alaskan Native", 'ES Data Entry'!H140= 2, "Asian", 'ES Data Entry'!H140= 3, "Native Hawaiian/Pacific Islander", 'ES Data Entry'!H140= 4, "Black/African American",'ES Data Entry'!H140= 5,  "White", 'ES Data Entry'!H140= 6, "Other", 'ES Data Entry'!H140= 7, "Two races or more", 'ES Data Entry'!H140= 8, "Unknown")</f>
        <v>#N/A</v>
      </c>
      <c r="J142" s="226">
        <f>'ES Data Entry'!I140</f>
        <v>0</v>
      </c>
      <c r="K142" s="226" t="e" cm="1">
        <f t="array" ref="K142">_xlfn.IFS('ES Data Entry'!J140= 1, "Male", 'ES Data Entry'!J140= 2, "Female", 'ES Data Entry'!J140= 3, "Transgender Male", 'ES Data Entry'!J140= 4, "Transgender Female",'ES Data Entry'!J140= 5, "Non-binary", 'ES Data Entry'!J140= 6, "Other", 'ES Data Entry'!J140= 7, "Unknown")</f>
        <v>#N/A</v>
      </c>
      <c r="L142" s="228">
        <f>'ES Data Entry'!K140</f>
        <v>0</v>
      </c>
      <c r="M142" s="228" t="str" cm="1">
        <f t="array" ref="M142">IF(MAX(IF(F:F=F142, L:L))=L142, "Yes", "No")</f>
        <v>Yes</v>
      </c>
      <c r="N142" s="229" t="e">
        <f>AVERAGE('ES Data Entry'!N140,'ES Data Entry'!M140)</f>
        <v>#DIV/0!</v>
      </c>
      <c r="O142" s="229" t="e">
        <f t="shared" si="88"/>
        <v>#DIV/0!</v>
      </c>
      <c r="P142" s="229" t="e">
        <f>AVERAGE('ES Data Entry'!O140:R140)</f>
        <v>#DIV/0!</v>
      </c>
      <c r="Q142" s="229" t="e">
        <f t="shared" si="89"/>
        <v>#DIV/0!</v>
      </c>
      <c r="R142" s="229" t="e">
        <f>AVERAGE('ES Data Entry'!S140:V140)</f>
        <v>#DIV/0!</v>
      </c>
      <c r="S142" s="229" t="e">
        <f t="shared" si="90"/>
        <v>#DIV/0!</v>
      </c>
      <c r="T142" s="229" t="e">
        <f>AVERAGE('ES Data Entry'!W140:Y140)</f>
        <v>#DIV/0!</v>
      </c>
      <c r="U142" s="230" t="e">
        <f t="shared" si="91"/>
        <v>#DIV/0!</v>
      </c>
      <c r="V142" s="231" t="e">
        <f t="shared" si="92"/>
        <v>#DIV/0!</v>
      </c>
      <c r="W142" s="232" t="e">
        <f t="shared" si="93"/>
        <v>#DIV/0!</v>
      </c>
    </row>
    <row r="143" spans="1:23" ht="62.1" customHeight="1">
      <c r="A143" s="226">
        <f>'ES Data Entry'!A141</f>
        <v>0</v>
      </c>
      <c r="B143" s="226">
        <f>'ES Data Entry'!B141</f>
        <v>0</v>
      </c>
      <c r="C143" s="6">
        <f>'ES Data Entry'!C141</f>
        <v>0</v>
      </c>
      <c r="D143" s="226">
        <f>'ES Data Entry'!D141</f>
        <v>0</v>
      </c>
      <c r="E143" s="226">
        <f>'ES Data Entry'!E141</f>
        <v>0</v>
      </c>
      <c r="F143" s="226">
        <f>'ES Data Entry'!F141</f>
        <v>0</v>
      </c>
      <c r="G143" s="226" t="str" cm="1">
        <f t="array" ref="G143">_xlfn.IFS('ES Data Entry'!G141=0, "Kindergarten", 'ES Data Entry'!G141=1, "1st Grade", 'ES Data Entry'!G141=2, "2nd Grade", 'ES Data Entry'!G141=3, "3rd Grade", 'ES Data Entry'!G141=4, "4th Grade", 'ES Data Entry'!G141=5, "5th Grade")</f>
        <v>Kindergarten</v>
      </c>
      <c r="H143" s="253">
        <f>'ES Data Entry'!L141</f>
        <v>0</v>
      </c>
      <c r="I143" s="227" t="e" cm="1">
        <f t="array" ref="I143">_xlfn.IFS('ES Data Entry'!H141= 1, "American Indian/Alaskan Native", 'ES Data Entry'!H141= 2, "Asian", 'ES Data Entry'!H141= 3, "Native Hawaiian/Pacific Islander", 'ES Data Entry'!H141= 4, "Black/African American",'ES Data Entry'!H141= 5,  "White", 'ES Data Entry'!H141= 6, "Other", 'ES Data Entry'!H141= 7, "Two races or more", 'ES Data Entry'!H141= 8, "Unknown")</f>
        <v>#N/A</v>
      </c>
      <c r="J143" s="226">
        <f>'ES Data Entry'!I141</f>
        <v>0</v>
      </c>
      <c r="K143" s="226" t="e" cm="1">
        <f t="array" ref="K143">_xlfn.IFS('ES Data Entry'!J141= 1, "Male", 'ES Data Entry'!J141= 2, "Female", 'ES Data Entry'!J141= 3, "Transgender Male", 'ES Data Entry'!J141= 4, "Transgender Female",'ES Data Entry'!J141= 5, "Non-binary", 'ES Data Entry'!J141= 6, "Other", 'ES Data Entry'!J141= 7, "Unknown")</f>
        <v>#N/A</v>
      </c>
      <c r="L143" s="228">
        <f>'ES Data Entry'!K141</f>
        <v>0</v>
      </c>
      <c r="M143" s="228" t="str" cm="1">
        <f t="array" ref="M143">IF(MAX(IF(F:F=F143, L:L))=L143, "Yes", "No")</f>
        <v>Yes</v>
      </c>
      <c r="N143" s="229" t="e">
        <f>AVERAGE('ES Data Entry'!N141,'ES Data Entry'!M141)</f>
        <v>#DIV/0!</v>
      </c>
      <c r="O143" s="229" t="e">
        <f t="shared" si="88"/>
        <v>#DIV/0!</v>
      </c>
      <c r="P143" s="229" t="e">
        <f>AVERAGE('ES Data Entry'!O141:R141)</f>
        <v>#DIV/0!</v>
      </c>
      <c r="Q143" s="229" t="e">
        <f t="shared" si="89"/>
        <v>#DIV/0!</v>
      </c>
      <c r="R143" s="229" t="e">
        <f>AVERAGE('ES Data Entry'!S141:V141)</f>
        <v>#DIV/0!</v>
      </c>
      <c r="S143" s="229" t="e">
        <f t="shared" si="90"/>
        <v>#DIV/0!</v>
      </c>
      <c r="T143" s="229" t="e">
        <f>AVERAGE('ES Data Entry'!W141:Y141)</f>
        <v>#DIV/0!</v>
      </c>
      <c r="U143" s="230" t="e">
        <f t="shared" si="91"/>
        <v>#DIV/0!</v>
      </c>
      <c r="V143" s="231" t="e">
        <f t="shared" si="92"/>
        <v>#DIV/0!</v>
      </c>
      <c r="W143" s="232" t="e">
        <f t="shared" si="93"/>
        <v>#DIV/0!</v>
      </c>
    </row>
    <row r="144" spans="1:23" ht="62.1" customHeight="1">
      <c r="A144" s="226">
        <f>'ES Data Entry'!A142</f>
        <v>0</v>
      </c>
      <c r="B144" s="226">
        <f>'ES Data Entry'!B142</f>
        <v>0</v>
      </c>
      <c r="C144" s="6">
        <f>'ES Data Entry'!C142</f>
        <v>0</v>
      </c>
      <c r="D144" s="226">
        <f>'ES Data Entry'!D142</f>
        <v>0</v>
      </c>
      <c r="E144" s="226">
        <f>'ES Data Entry'!E142</f>
        <v>0</v>
      </c>
      <c r="F144" s="226">
        <f>'ES Data Entry'!F142</f>
        <v>0</v>
      </c>
      <c r="G144" s="226" t="str" cm="1">
        <f t="array" ref="G144">_xlfn.IFS('ES Data Entry'!G142=0, "Kindergarten", 'ES Data Entry'!G142=1, "1st Grade", 'ES Data Entry'!G142=2, "2nd Grade", 'ES Data Entry'!G142=3, "3rd Grade", 'ES Data Entry'!G142=4, "4th Grade", 'ES Data Entry'!G142=5, "5th Grade")</f>
        <v>Kindergarten</v>
      </c>
      <c r="H144" s="253">
        <f>'ES Data Entry'!L142</f>
        <v>0</v>
      </c>
      <c r="I144" s="227" t="e" cm="1">
        <f t="array" ref="I144">_xlfn.IFS('ES Data Entry'!H142= 1, "American Indian/Alaskan Native", 'ES Data Entry'!H142= 2, "Asian", 'ES Data Entry'!H142= 3, "Native Hawaiian/Pacific Islander", 'ES Data Entry'!H142= 4, "Black/African American",'ES Data Entry'!H142= 5,  "White", 'ES Data Entry'!H142= 6, "Other", 'ES Data Entry'!H142= 7, "Two races or more", 'ES Data Entry'!H142= 8, "Unknown")</f>
        <v>#N/A</v>
      </c>
      <c r="J144" s="226">
        <f>'ES Data Entry'!I142</f>
        <v>0</v>
      </c>
      <c r="K144" s="226" t="e" cm="1">
        <f t="array" ref="K144">_xlfn.IFS('ES Data Entry'!J142= 1, "Male", 'ES Data Entry'!J142= 2, "Female", 'ES Data Entry'!J142= 3, "Transgender Male", 'ES Data Entry'!J142= 4, "Transgender Female",'ES Data Entry'!J142= 5, "Non-binary", 'ES Data Entry'!J142= 6, "Other", 'ES Data Entry'!J142= 7, "Unknown")</f>
        <v>#N/A</v>
      </c>
      <c r="L144" s="228">
        <f>'ES Data Entry'!K142</f>
        <v>0</v>
      </c>
      <c r="M144" s="228" t="str" cm="1">
        <f t="array" ref="M144">IF(MAX(IF(F:F=F144, L:L))=L144, "Yes", "No")</f>
        <v>Yes</v>
      </c>
      <c r="N144" s="229" t="e">
        <f>AVERAGE('ES Data Entry'!N142,'ES Data Entry'!M142)</f>
        <v>#DIV/0!</v>
      </c>
      <c r="O144" s="229" t="e">
        <f t="shared" si="88"/>
        <v>#DIV/0!</v>
      </c>
      <c r="P144" s="229" t="e">
        <f>AVERAGE('ES Data Entry'!O142:R142)</f>
        <v>#DIV/0!</v>
      </c>
      <c r="Q144" s="229" t="e">
        <f t="shared" si="89"/>
        <v>#DIV/0!</v>
      </c>
      <c r="R144" s="229" t="e">
        <f>AVERAGE('ES Data Entry'!S142:V142)</f>
        <v>#DIV/0!</v>
      </c>
      <c r="S144" s="229" t="e">
        <f t="shared" si="90"/>
        <v>#DIV/0!</v>
      </c>
      <c r="T144" s="229" t="e">
        <f>AVERAGE('ES Data Entry'!W142:Y142)</f>
        <v>#DIV/0!</v>
      </c>
      <c r="U144" s="230" t="e">
        <f t="shared" si="91"/>
        <v>#DIV/0!</v>
      </c>
      <c r="V144" s="231" t="e">
        <f t="shared" si="92"/>
        <v>#DIV/0!</v>
      </c>
      <c r="W144" s="232" t="e">
        <f t="shared" si="93"/>
        <v>#DIV/0!</v>
      </c>
    </row>
    <row r="145" spans="1:23" ht="62.1" customHeight="1">
      <c r="A145" s="226">
        <f>'ES Data Entry'!A143</f>
        <v>0</v>
      </c>
      <c r="B145" s="226">
        <f>'ES Data Entry'!B143</f>
        <v>0</v>
      </c>
      <c r="C145" s="6">
        <f>'ES Data Entry'!C143</f>
        <v>0</v>
      </c>
      <c r="D145" s="226">
        <f>'ES Data Entry'!D143</f>
        <v>0</v>
      </c>
      <c r="E145" s="226">
        <f>'ES Data Entry'!E143</f>
        <v>0</v>
      </c>
      <c r="F145" s="226">
        <f>'ES Data Entry'!F143</f>
        <v>0</v>
      </c>
      <c r="G145" s="226" t="str" cm="1">
        <f t="array" ref="G145">_xlfn.IFS('ES Data Entry'!G143=0, "Kindergarten", 'ES Data Entry'!G143=1, "1st Grade", 'ES Data Entry'!G143=2, "2nd Grade", 'ES Data Entry'!G143=3, "3rd Grade", 'ES Data Entry'!G143=4, "4th Grade", 'ES Data Entry'!G143=5, "5th Grade")</f>
        <v>Kindergarten</v>
      </c>
      <c r="H145" s="253">
        <f>'ES Data Entry'!L143</f>
        <v>0</v>
      </c>
      <c r="I145" s="227" t="e" cm="1">
        <f t="array" ref="I145">_xlfn.IFS('ES Data Entry'!H143= 1, "American Indian/Alaskan Native", 'ES Data Entry'!H143= 2, "Asian", 'ES Data Entry'!H143= 3, "Native Hawaiian/Pacific Islander", 'ES Data Entry'!H143= 4, "Black/African American",'ES Data Entry'!H143= 5,  "White", 'ES Data Entry'!H143= 6, "Other", 'ES Data Entry'!H143= 7, "Two races or more", 'ES Data Entry'!H143= 8, "Unknown")</f>
        <v>#N/A</v>
      </c>
      <c r="J145" s="226">
        <f>'ES Data Entry'!I143</f>
        <v>0</v>
      </c>
      <c r="K145" s="226" t="e" cm="1">
        <f t="array" ref="K145">_xlfn.IFS('ES Data Entry'!J143= 1, "Male", 'ES Data Entry'!J143= 2, "Female", 'ES Data Entry'!J143= 3, "Transgender Male", 'ES Data Entry'!J143= 4, "Transgender Female",'ES Data Entry'!J143= 5, "Non-binary", 'ES Data Entry'!J143= 6, "Other", 'ES Data Entry'!J143= 7, "Unknown")</f>
        <v>#N/A</v>
      </c>
      <c r="L145" s="228">
        <f>'ES Data Entry'!K143</f>
        <v>0</v>
      </c>
      <c r="M145" s="228" t="str" cm="1">
        <f t="array" ref="M145">IF(MAX(IF(F:F=F145, L:L))=L145, "Yes", "No")</f>
        <v>Yes</v>
      </c>
      <c r="N145" s="229" t="e">
        <f>AVERAGE('ES Data Entry'!N143,'ES Data Entry'!M143)</f>
        <v>#DIV/0!</v>
      </c>
      <c r="O145" s="229" t="e">
        <f t="shared" si="88"/>
        <v>#DIV/0!</v>
      </c>
      <c r="P145" s="229" t="e">
        <f>AVERAGE('ES Data Entry'!O143:R143)</f>
        <v>#DIV/0!</v>
      </c>
      <c r="Q145" s="229" t="e">
        <f t="shared" si="89"/>
        <v>#DIV/0!</v>
      </c>
      <c r="R145" s="229" t="e">
        <f>AVERAGE('ES Data Entry'!S143:V143)</f>
        <v>#DIV/0!</v>
      </c>
      <c r="S145" s="229" t="e">
        <f t="shared" si="90"/>
        <v>#DIV/0!</v>
      </c>
      <c r="T145" s="229" t="e">
        <f>AVERAGE('ES Data Entry'!W143:Y143)</f>
        <v>#DIV/0!</v>
      </c>
      <c r="U145" s="230" t="e">
        <f t="shared" si="91"/>
        <v>#DIV/0!</v>
      </c>
      <c r="V145" s="231" t="e">
        <f t="shared" si="92"/>
        <v>#DIV/0!</v>
      </c>
      <c r="W145" s="232" t="e">
        <f t="shared" si="93"/>
        <v>#DIV/0!</v>
      </c>
    </row>
    <row r="146" spans="1:23" ht="62.1" customHeight="1">
      <c r="A146" s="226">
        <f>'ES Data Entry'!A144</f>
        <v>0</v>
      </c>
      <c r="B146" s="226">
        <f>'ES Data Entry'!B144</f>
        <v>0</v>
      </c>
      <c r="C146" s="6">
        <f>'ES Data Entry'!C144</f>
        <v>0</v>
      </c>
      <c r="D146" s="226">
        <f>'ES Data Entry'!D144</f>
        <v>0</v>
      </c>
      <c r="E146" s="226">
        <f>'ES Data Entry'!E144</f>
        <v>0</v>
      </c>
      <c r="F146" s="226">
        <f>'ES Data Entry'!F144</f>
        <v>0</v>
      </c>
      <c r="G146" s="226" t="str" cm="1">
        <f t="array" ref="G146">_xlfn.IFS('ES Data Entry'!G144=0, "Kindergarten", 'ES Data Entry'!G144=1, "1st Grade", 'ES Data Entry'!G144=2, "2nd Grade", 'ES Data Entry'!G144=3, "3rd Grade", 'ES Data Entry'!G144=4, "4th Grade", 'ES Data Entry'!G144=5, "5th Grade")</f>
        <v>Kindergarten</v>
      </c>
      <c r="H146" s="253">
        <f>'ES Data Entry'!L144</f>
        <v>0</v>
      </c>
      <c r="I146" s="227" t="e" cm="1">
        <f t="array" ref="I146">_xlfn.IFS('ES Data Entry'!H144= 1, "American Indian/Alaskan Native", 'ES Data Entry'!H144= 2, "Asian", 'ES Data Entry'!H144= 3, "Native Hawaiian/Pacific Islander", 'ES Data Entry'!H144= 4, "Black/African American",'ES Data Entry'!H144= 5,  "White", 'ES Data Entry'!H144= 6, "Other", 'ES Data Entry'!H144= 7, "Two races or more", 'ES Data Entry'!H144= 8, "Unknown")</f>
        <v>#N/A</v>
      </c>
      <c r="J146" s="226">
        <f>'ES Data Entry'!I144</f>
        <v>0</v>
      </c>
      <c r="K146" s="226" t="e" cm="1">
        <f t="array" ref="K146">_xlfn.IFS('ES Data Entry'!J144= 1, "Male", 'ES Data Entry'!J144= 2, "Female", 'ES Data Entry'!J144= 3, "Transgender Male", 'ES Data Entry'!J144= 4, "Transgender Female",'ES Data Entry'!J144= 5, "Non-binary", 'ES Data Entry'!J144= 6, "Other", 'ES Data Entry'!J144= 7, "Unknown")</f>
        <v>#N/A</v>
      </c>
      <c r="L146" s="228">
        <f>'ES Data Entry'!K144</f>
        <v>0</v>
      </c>
      <c r="M146" s="228" t="str" cm="1">
        <f t="array" ref="M146">IF(MAX(IF(F:F=F146, L:L))=L146, "Yes", "No")</f>
        <v>Yes</v>
      </c>
      <c r="N146" s="229" t="e">
        <f>AVERAGE('ES Data Entry'!N144,'ES Data Entry'!M144)</f>
        <v>#DIV/0!</v>
      </c>
      <c r="O146" s="229" t="e">
        <f t="shared" si="88"/>
        <v>#DIV/0!</v>
      </c>
      <c r="P146" s="229" t="e">
        <f>AVERAGE('ES Data Entry'!O144:R144)</f>
        <v>#DIV/0!</v>
      </c>
      <c r="Q146" s="229" t="e">
        <f t="shared" si="89"/>
        <v>#DIV/0!</v>
      </c>
      <c r="R146" s="229" t="e">
        <f>AVERAGE('ES Data Entry'!S144:V144)</f>
        <v>#DIV/0!</v>
      </c>
      <c r="S146" s="229" t="e">
        <f t="shared" si="90"/>
        <v>#DIV/0!</v>
      </c>
      <c r="T146" s="229" t="e">
        <f>AVERAGE('ES Data Entry'!W144:Y144)</f>
        <v>#DIV/0!</v>
      </c>
      <c r="U146" s="230" t="e">
        <f t="shared" si="91"/>
        <v>#DIV/0!</v>
      </c>
      <c r="V146" s="231" t="e">
        <f t="shared" si="92"/>
        <v>#DIV/0!</v>
      </c>
      <c r="W146" s="232" t="e">
        <f t="shared" si="93"/>
        <v>#DIV/0!</v>
      </c>
    </row>
    <row r="147" spans="1:23" ht="62.1" customHeight="1">
      <c r="A147" s="226">
        <f>'ES Data Entry'!A145</f>
        <v>0</v>
      </c>
      <c r="B147" s="226">
        <f>'ES Data Entry'!B145</f>
        <v>0</v>
      </c>
      <c r="C147" s="6">
        <f>'ES Data Entry'!C145</f>
        <v>0</v>
      </c>
      <c r="D147" s="226">
        <f>'ES Data Entry'!D145</f>
        <v>0</v>
      </c>
      <c r="E147" s="226">
        <f>'ES Data Entry'!E145</f>
        <v>0</v>
      </c>
      <c r="F147" s="226">
        <f>'ES Data Entry'!F145</f>
        <v>0</v>
      </c>
      <c r="G147" s="226" t="str" cm="1">
        <f t="array" ref="G147">_xlfn.IFS('ES Data Entry'!G145=0, "Kindergarten", 'ES Data Entry'!G145=1, "1st Grade", 'ES Data Entry'!G145=2, "2nd Grade", 'ES Data Entry'!G145=3, "3rd Grade", 'ES Data Entry'!G145=4, "4th Grade", 'ES Data Entry'!G145=5, "5th Grade")</f>
        <v>Kindergarten</v>
      </c>
      <c r="H147" s="253">
        <f>'ES Data Entry'!L145</f>
        <v>0</v>
      </c>
      <c r="I147" s="227" t="e" cm="1">
        <f t="array" ref="I147">_xlfn.IFS('ES Data Entry'!H145= 1, "American Indian/Alaskan Native", 'ES Data Entry'!H145= 2, "Asian", 'ES Data Entry'!H145= 3, "Native Hawaiian/Pacific Islander", 'ES Data Entry'!H145= 4, "Black/African American",'ES Data Entry'!H145= 5,  "White", 'ES Data Entry'!H145= 6, "Other", 'ES Data Entry'!H145= 7, "Two races or more", 'ES Data Entry'!H145= 8, "Unknown")</f>
        <v>#N/A</v>
      </c>
      <c r="J147" s="226">
        <f>'ES Data Entry'!I145</f>
        <v>0</v>
      </c>
      <c r="K147" s="226" t="e" cm="1">
        <f t="array" ref="K147">_xlfn.IFS('ES Data Entry'!J145= 1, "Male", 'ES Data Entry'!J145= 2, "Female", 'ES Data Entry'!J145= 3, "Transgender Male", 'ES Data Entry'!J145= 4, "Transgender Female",'ES Data Entry'!J145= 5, "Non-binary", 'ES Data Entry'!J145= 6, "Other", 'ES Data Entry'!J145= 7, "Unknown")</f>
        <v>#N/A</v>
      </c>
      <c r="L147" s="228">
        <f>'ES Data Entry'!K145</f>
        <v>0</v>
      </c>
      <c r="M147" s="228" t="str" cm="1">
        <f t="array" ref="M147">IF(MAX(IF(F:F=F147, L:L))=L147, "Yes", "No")</f>
        <v>Yes</v>
      </c>
      <c r="N147" s="229" t="e">
        <f>AVERAGE('ES Data Entry'!N145,'ES Data Entry'!M145)</f>
        <v>#DIV/0!</v>
      </c>
      <c r="O147" s="229" t="e">
        <f t="shared" si="88"/>
        <v>#DIV/0!</v>
      </c>
      <c r="P147" s="229" t="e">
        <f>AVERAGE('ES Data Entry'!O145:R145)</f>
        <v>#DIV/0!</v>
      </c>
      <c r="Q147" s="229" t="e">
        <f t="shared" si="89"/>
        <v>#DIV/0!</v>
      </c>
      <c r="R147" s="229" t="e">
        <f>AVERAGE('ES Data Entry'!S145:V145)</f>
        <v>#DIV/0!</v>
      </c>
      <c r="S147" s="229" t="e">
        <f t="shared" si="90"/>
        <v>#DIV/0!</v>
      </c>
      <c r="T147" s="229" t="e">
        <f>AVERAGE('ES Data Entry'!W145:Y145)</f>
        <v>#DIV/0!</v>
      </c>
      <c r="U147" s="230" t="e">
        <f t="shared" si="91"/>
        <v>#DIV/0!</v>
      </c>
      <c r="V147" s="231" t="e">
        <f t="shared" si="92"/>
        <v>#DIV/0!</v>
      </c>
      <c r="W147" s="232" t="e">
        <f t="shared" si="93"/>
        <v>#DIV/0!</v>
      </c>
    </row>
    <row r="148" spans="1:23" ht="62.1" customHeight="1">
      <c r="A148" s="226">
        <f>'ES Data Entry'!A146</f>
        <v>0</v>
      </c>
      <c r="B148" s="226">
        <f>'ES Data Entry'!B146</f>
        <v>0</v>
      </c>
      <c r="C148" s="6">
        <f>'ES Data Entry'!C146</f>
        <v>0</v>
      </c>
      <c r="D148" s="226">
        <f>'ES Data Entry'!D146</f>
        <v>0</v>
      </c>
      <c r="E148" s="226">
        <f>'ES Data Entry'!E146</f>
        <v>0</v>
      </c>
      <c r="F148" s="226">
        <f>'ES Data Entry'!F146</f>
        <v>0</v>
      </c>
      <c r="G148" s="226" t="str" cm="1">
        <f t="array" ref="G148">_xlfn.IFS('ES Data Entry'!G146=0, "Kindergarten", 'ES Data Entry'!G146=1, "1st Grade", 'ES Data Entry'!G146=2, "2nd Grade", 'ES Data Entry'!G146=3, "3rd Grade", 'ES Data Entry'!G146=4, "4th Grade", 'ES Data Entry'!G146=5, "5th Grade")</f>
        <v>Kindergarten</v>
      </c>
      <c r="H148" s="253">
        <f>'ES Data Entry'!L146</f>
        <v>0</v>
      </c>
      <c r="I148" s="227" t="e" cm="1">
        <f t="array" ref="I148">_xlfn.IFS('ES Data Entry'!H146= 1, "American Indian/Alaskan Native", 'ES Data Entry'!H146= 2, "Asian", 'ES Data Entry'!H146= 3, "Native Hawaiian/Pacific Islander", 'ES Data Entry'!H146= 4, "Black/African American",'ES Data Entry'!H146= 5,  "White", 'ES Data Entry'!H146= 6, "Other", 'ES Data Entry'!H146= 7, "Two races or more", 'ES Data Entry'!H146= 8, "Unknown")</f>
        <v>#N/A</v>
      </c>
      <c r="J148" s="226">
        <f>'ES Data Entry'!I146</f>
        <v>0</v>
      </c>
      <c r="K148" s="226" t="e" cm="1">
        <f t="array" ref="K148">_xlfn.IFS('ES Data Entry'!J146= 1, "Male", 'ES Data Entry'!J146= 2, "Female", 'ES Data Entry'!J146= 3, "Transgender Male", 'ES Data Entry'!J146= 4, "Transgender Female",'ES Data Entry'!J146= 5, "Non-binary", 'ES Data Entry'!J146= 6, "Other", 'ES Data Entry'!J146= 7, "Unknown")</f>
        <v>#N/A</v>
      </c>
      <c r="L148" s="228">
        <f>'ES Data Entry'!K146</f>
        <v>0</v>
      </c>
      <c r="M148" s="228" t="str" cm="1">
        <f t="array" ref="M148">IF(MAX(IF(F:F=F148, L:L))=L148, "Yes", "No")</f>
        <v>Yes</v>
      </c>
      <c r="N148" s="229" t="e">
        <f>AVERAGE('ES Data Entry'!N146,'ES Data Entry'!M146)</f>
        <v>#DIV/0!</v>
      </c>
      <c r="O148" s="229" t="e">
        <f t="shared" si="88"/>
        <v>#DIV/0!</v>
      </c>
      <c r="P148" s="229" t="e">
        <f>AVERAGE('ES Data Entry'!O146:R146)</f>
        <v>#DIV/0!</v>
      </c>
      <c r="Q148" s="229" t="e">
        <f t="shared" si="89"/>
        <v>#DIV/0!</v>
      </c>
      <c r="R148" s="229" t="e">
        <f>AVERAGE('ES Data Entry'!S146:V146)</f>
        <v>#DIV/0!</v>
      </c>
      <c r="S148" s="229" t="e">
        <f t="shared" si="90"/>
        <v>#DIV/0!</v>
      </c>
      <c r="T148" s="229" t="e">
        <f>AVERAGE('ES Data Entry'!W146:Y146)</f>
        <v>#DIV/0!</v>
      </c>
      <c r="U148" s="230" t="e">
        <f t="shared" si="91"/>
        <v>#DIV/0!</v>
      </c>
      <c r="V148" s="231" t="e">
        <f t="shared" si="92"/>
        <v>#DIV/0!</v>
      </c>
      <c r="W148" s="232" t="e">
        <f t="shared" si="93"/>
        <v>#DIV/0!</v>
      </c>
    </row>
    <row r="149" spans="1:23" ht="62.1" customHeight="1">
      <c r="A149" s="226">
        <f>'ES Data Entry'!A147</f>
        <v>0</v>
      </c>
      <c r="B149" s="226">
        <f>'ES Data Entry'!B147</f>
        <v>0</v>
      </c>
      <c r="C149" s="6">
        <f>'ES Data Entry'!C147</f>
        <v>0</v>
      </c>
      <c r="D149" s="226">
        <f>'ES Data Entry'!D147</f>
        <v>0</v>
      </c>
      <c r="E149" s="226">
        <f>'ES Data Entry'!E147</f>
        <v>0</v>
      </c>
      <c r="F149" s="226">
        <f>'ES Data Entry'!F147</f>
        <v>0</v>
      </c>
      <c r="G149" s="226" t="str" cm="1">
        <f t="array" ref="G149">_xlfn.IFS('ES Data Entry'!G147=0, "Kindergarten", 'ES Data Entry'!G147=1, "1st Grade", 'ES Data Entry'!G147=2, "2nd Grade", 'ES Data Entry'!G147=3, "3rd Grade", 'ES Data Entry'!G147=4, "4th Grade", 'ES Data Entry'!G147=5, "5th Grade")</f>
        <v>Kindergarten</v>
      </c>
      <c r="H149" s="253">
        <f>'ES Data Entry'!L147</f>
        <v>0</v>
      </c>
      <c r="I149" s="227" t="e" cm="1">
        <f t="array" ref="I149">_xlfn.IFS('ES Data Entry'!H147= 1, "American Indian/Alaskan Native", 'ES Data Entry'!H147= 2, "Asian", 'ES Data Entry'!H147= 3, "Native Hawaiian/Pacific Islander", 'ES Data Entry'!H147= 4, "Black/African American",'ES Data Entry'!H147= 5,  "White", 'ES Data Entry'!H147= 6, "Other", 'ES Data Entry'!H147= 7, "Two races or more", 'ES Data Entry'!H147= 8, "Unknown")</f>
        <v>#N/A</v>
      </c>
      <c r="J149" s="226">
        <f>'ES Data Entry'!I147</f>
        <v>0</v>
      </c>
      <c r="K149" s="226" t="e" cm="1">
        <f t="array" ref="K149">_xlfn.IFS('ES Data Entry'!J147= 1, "Male", 'ES Data Entry'!J147= 2, "Female", 'ES Data Entry'!J147= 3, "Transgender Male", 'ES Data Entry'!J147= 4, "Transgender Female",'ES Data Entry'!J147= 5, "Non-binary", 'ES Data Entry'!J147= 6, "Other", 'ES Data Entry'!J147= 7, "Unknown")</f>
        <v>#N/A</v>
      </c>
      <c r="L149" s="228">
        <f>'ES Data Entry'!K147</f>
        <v>0</v>
      </c>
      <c r="M149" s="228" t="str" cm="1">
        <f t="array" ref="M149">IF(MAX(IF(F:F=F149, L:L))=L149, "Yes", "No")</f>
        <v>Yes</v>
      </c>
      <c r="N149" s="229" t="e">
        <f>AVERAGE('ES Data Entry'!N147,'ES Data Entry'!M147)</f>
        <v>#DIV/0!</v>
      </c>
      <c r="O149" s="229" t="e">
        <f t="shared" si="88"/>
        <v>#DIV/0!</v>
      </c>
      <c r="P149" s="229" t="e">
        <f>AVERAGE('ES Data Entry'!O147:R147)</f>
        <v>#DIV/0!</v>
      </c>
      <c r="Q149" s="229" t="e">
        <f t="shared" si="89"/>
        <v>#DIV/0!</v>
      </c>
      <c r="R149" s="229" t="e">
        <f>AVERAGE('ES Data Entry'!S147:V147)</f>
        <v>#DIV/0!</v>
      </c>
      <c r="S149" s="229" t="e">
        <f t="shared" si="90"/>
        <v>#DIV/0!</v>
      </c>
      <c r="T149" s="229" t="e">
        <f>AVERAGE('ES Data Entry'!W147:Y147)</f>
        <v>#DIV/0!</v>
      </c>
      <c r="U149" s="230" t="e">
        <f t="shared" si="91"/>
        <v>#DIV/0!</v>
      </c>
      <c r="V149" s="231" t="e">
        <f t="shared" si="92"/>
        <v>#DIV/0!</v>
      </c>
      <c r="W149" s="232" t="e">
        <f t="shared" si="93"/>
        <v>#DIV/0!</v>
      </c>
    </row>
    <row r="150" spans="1:23" ht="62.1" customHeight="1">
      <c r="A150" s="226">
        <f>'ES Data Entry'!A148</f>
        <v>0</v>
      </c>
      <c r="B150" s="226">
        <f>'ES Data Entry'!B148</f>
        <v>0</v>
      </c>
      <c r="C150" s="6">
        <f>'ES Data Entry'!C148</f>
        <v>0</v>
      </c>
      <c r="D150" s="226">
        <f>'ES Data Entry'!D148</f>
        <v>0</v>
      </c>
      <c r="E150" s="226">
        <f>'ES Data Entry'!E148</f>
        <v>0</v>
      </c>
      <c r="F150" s="226">
        <f>'ES Data Entry'!F148</f>
        <v>0</v>
      </c>
      <c r="G150" s="226" t="str" cm="1">
        <f t="array" ref="G150">_xlfn.IFS('ES Data Entry'!G148=0, "Kindergarten", 'ES Data Entry'!G148=1, "1st Grade", 'ES Data Entry'!G148=2, "2nd Grade", 'ES Data Entry'!G148=3, "3rd Grade", 'ES Data Entry'!G148=4, "4th Grade", 'ES Data Entry'!G148=5, "5th Grade")</f>
        <v>Kindergarten</v>
      </c>
      <c r="H150" s="253">
        <f>'ES Data Entry'!L148</f>
        <v>0</v>
      </c>
      <c r="I150" s="227" t="e" cm="1">
        <f t="array" ref="I150">_xlfn.IFS('ES Data Entry'!H148= 1, "American Indian/Alaskan Native", 'ES Data Entry'!H148= 2, "Asian", 'ES Data Entry'!H148= 3, "Native Hawaiian/Pacific Islander", 'ES Data Entry'!H148= 4, "Black/African American",'ES Data Entry'!H148= 5,  "White", 'ES Data Entry'!H148= 6, "Other", 'ES Data Entry'!H148= 7, "Two races or more", 'ES Data Entry'!H148= 8, "Unknown")</f>
        <v>#N/A</v>
      </c>
      <c r="J150" s="226">
        <f>'ES Data Entry'!I148</f>
        <v>0</v>
      </c>
      <c r="K150" s="226" t="e" cm="1">
        <f t="array" ref="K150">_xlfn.IFS('ES Data Entry'!J148= 1, "Male", 'ES Data Entry'!J148= 2, "Female", 'ES Data Entry'!J148= 3, "Transgender Male", 'ES Data Entry'!J148= 4, "Transgender Female",'ES Data Entry'!J148= 5, "Non-binary", 'ES Data Entry'!J148= 6, "Other", 'ES Data Entry'!J148= 7, "Unknown")</f>
        <v>#N/A</v>
      </c>
      <c r="L150" s="228">
        <f>'ES Data Entry'!K148</f>
        <v>0</v>
      </c>
      <c r="M150" s="228" t="str" cm="1">
        <f t="array" ref="M150">IF(MAX(IF(F:F=F150, L:L))=L150, "Yes", "No")</f>
        <v>Yes</v>
      </c>
      <c r="N150" s="229" t="e">
        <f>AVERAGE('ES Data Entry'!N148,'ES Data Entry'!M148)</f>
        <v>#DIV/0!</v>
      </c>
      <c r="O150" s="229" t="e">
        <f t="shared" si="88"/>
        <v>#DIV/0!</v>
      </c>
      <c r="P150" s="229" t="e">
        <f>AVERAGE('ES Data Entry'!O148:R148)</f>
        <v>#DIV/0!</v>
      </c>
      <c r="Q150" s="229" t="e">
        <f t="shared" si="89"/>
        <v>#DIV/0!</v>
      </c>
      <c r="R150" s="229" t="e">
        <f>AVERAGE('ES Data Entry'!S148:V148)</f>
        <v>#DIV/0!</v>
      </c>
      <c r="S150" s="229" t="e">
        <f t="shared" si="90"/>
        <v>#DIV/0!</v>
      </c>
      <c r="T150" s="229" t="e">
        <f>AVERAGE('ES Data Entry'!W148:Y148)</f>
        <v>#DIV/0!</v>
      </c>
      <c r="U150" s="230" t="e">
        <f t="shared" si="91"/>
        <v>#DIV/0!</v>
      </c>
      <c r="V150" s="231" t="e">
        <f t="shared" si="92"/>
        <v>#DIV/0!</v>
      </c>
      <c r="W150" s="232" t="e">
        <f t="shared" si="93"/>
        <v>#DIV/0!</v>
      </c>
    </row>
    <row r="151" spans="1:23">
      <c r="A151" s="226">
        <f>'ES Data Entry'!A149</f>
        <v>0</v>
      </c>
      <c r="B151" s="226">
        <f>'ES Data Entry'!B149</f>
        <v>0</v>
      </c>
      <c r="C151" s="6">
        <f>'ES Data Entry'!C149</f>
        <v>0</v>
      </c>
      <c r="D151" s="226">
        <f>'ES Data Entry'!D149</f>
        <v>0</v>
      </c>
      <c r="E151" s="226">
        <f>'ES Data Entry'!E149</f>
        <v>0</v>
      </c>
      <c r="F151" s="226">
        <f>'ES Data Entry'!F149</f>
        <v>0</v>
      </c>
      <c r="G151" s="226" t="str" cm="1">
        <f t="array" ref="G151">_xlfn.IFS('ES Data Entry'!G149=0, "Kindergarten", 'ES Data Entry'!G149=1, "1st Grade", 'ES Data Entry'!G149=2, "2nd Grade", 'ES Data Entry'!G149=3, "3rd Grade", 'ES Data Entry'!G149=4, "4th Grade", 'ES Data Entry'!G149=5, "5th Grade")</f>
        <v>Kindergarten</v>
      </c>
      <c r="H151" s="253">
        <f>'ES Data Entry'!L149</f>
        <v>0</v>
      </c>
      <c r="I151" s="227" t="e" cm="1">
        <f t="array" ref="I151">_xlfn.IFS('ES Data Entry'!H149= 1, "American Indian/Alaskan Native", 'ES Data Entry'!H149= 2, "Asian", 'ES Data Entry'!H149= 3, "Native Hawaiian/Pacific Islander", 'ES Data Entry'!H149= 4, "Black/African American",'ES Data Entry'!H149= 5,  "White", 'ES Data Entry'!H149= 6, "Other", 'ES Data Entry'!H149= 7, "Two races or more", 'ES Data Entry'!H149= 8, "Unknown")</f>
        <v>#N/A</v>
      </c>
      <c r="J151" s="226">
        <f>'ES Data Entry'!I149</f>
        <v>0</v>
      </c>
      <c r="K151" s="226" t="e" cm="1">
        <f t="array" ref="K151">_xlfn.IFS('ES Data Entry'!J149= 1, "Male", 'ES Data Entry'!J149= 2, "Female", 'ES Data Entry'!J149= 3, "Transgender Male", 'ES Data Entry'!J149= 4, "Transgender Female",'ES Data Entry'!J149= 5, "Non-binary", 'ES Data Entry'!J149= 6, "Other", 'ES Data Entry'!J149= 7, "Unknown")</f>
        <v>#N/A</v>
      </c>
      <c r="L151" s="228">
        <f>'ES Data Entry'!K149</f>
        <v>0</v>
      </c>
      <c r="M151" s="228" t="str" cm="1">
        <f t="array" ref="M151">IF(MAX(IF(F:F=F151, L:L))=L151, "Yes", "No")</f>
        <v>Yes</v>
      </c>
      <c r="N151" s="229" t="e">
        <f>AVERAGE('ES Data Entry'!N149,'ES Data Entry'!M149)</f>
        <v>#DIV/0!</v>
      </c>
      <c r="O151" s="229" t="e">
        <f t="shared" si="88"/>
        <v>#DIV/0!</v>
      </c>
      <c r="P151" s="229" t="e">
        <f>AVERAGE('ES Data Entry'!O149:R149)</f>
        <v>#DIV/0!</v>
      </c>
      <c r="Q151" s="229" t="e">
        <f t="shared" si="89"/>
        <v>#DIV/0!</v>
      </c>
      <c r="R151" s="229" t="e">
        <f>AVERAGE('ES Data Entry'!S149:V149)</f>
        <v>#DIV/0!</v>
      </c>
      <c r="S151" s="229" t="e">
        <f t="shared" si="90"/>
        <v>#DIV/0!</v>
      </c>
      <c r="T151" s="229" t="e">
        <f>AVERAGE('ES Data Entry'!W149:Y149)</f>
        <v>#DIV/0!</v>
      </c>
      <c r="U151" s="230" t="e">
        <f t="shared" si="91"/>
        <v>#DIV/0!</v>
      </c>
      <c r="V151" s="231" t="e">
        <f t="shared" si="92"/>
        <v>#DIV/0!</v>
      </c>
      <c r="W151" s="232" t="e">
        <f t="shared" si="93"/>
        <v>#DIV/0!</v>
      </c>
    </row>
    <row r="152" spans="1:23">
      <c r="A152" s="226">
        <f>'ES Data Entry'!A150</f>
        <v>0</v>
      </c>
      <c r="B152" s="226">
        <f>'ES Data Entry'!B150</f>
        <v>0</v>
      </c>
      <c r="C152" s="6">
        <f>'ES Data Entry'!C150</f>
        <v>0</v>
      </c>
      <c r="D152" s="226">
        <f>'ES Data Entry'!D150</f>
        <v>0</v>
      </c>
      <c r="E152" s="226">
        <f>'ES Data Entry'!E150</f>
        <v>0</v>
      </c>
      <c r="F152" s="226">
        <f>'ES Data Entry'!F150</f>
        <v>0</v>
      </c>
      <c r="G152" s="226" t="str" cm="1">
        <f t="array" ref="G152">_xlfn.IFS('ES Data Entry'!G150=0, "Kindergarten", 'ES Data Entry'!G150=1, "1st Grade", 'ES Data Entry'!G150=2, "2nd Grade", 'ES Data Entry'!G150=3, "3rd Grade", 'ES Data Entry'!G150=4, "4th Grade", 'ES Data Entry'!G150=5, "5th Grade")</f>
        <v>Kindergarten</v>
      </c>
      <c r="H152" s="253">
        <f>'ES Data Entry'!L150</f>
        <v>0</v>
      </c>
      <c r="I152" s="227" t="e" cm="1">
        <f t="array" ref="I152">_xlfn.IFS('ES Data Entry'!H150= 1, "American Indian/Alaskan Native", 'ES Data Entry'!H150= 2, "Asian", 'ES Data Entry'!H150= 3, "Native Hawaiian/Pacific Islander", 'ES Data Entry'!H150= 4, "Black/African American",'ES Data Entry'!H150= 5,  "White", 'ES Data Entry'!H150= 6, "Other", 'ES Data Entry'!H150= 7, "Two races or more", 'ES Data Entry'!H150= 8, "Unknown")</f>
        <v>#N/A</v>
      </c>
      <c r="J152" s="226">
        <f>'ES Data Entry'!I150</f>
        <v>0</v>
      </c>
      <c r="K152" s="226" t="e" cm="1">
        <f t="array" ref="K152">_xlfn.IFS('ES Data Entry'!J150= 1, "Male", 'ES Data Entry'!J150= 2, "Female", 'ES Data Entry'!J150= 3, "Transgender Male", 'ES Data Entry'!J150= 4, "Transgender Female",'ES Data Entry'!J150= 5, "Non-binary", 'ES Data Entry'!J150= 6, "Other", 'ES Data Entry'!J150= 7, "Unknown")</f>
        <v>#N/A</v>
      </c>
      <c r="L152" s="228">
        <f>'ES Data Entry'!K150</f>
        <v>0</v>
      </c>
      <c r="M152" s="228" t="str" cm="1">
        <f t="array" ref="M152">IF(MAX(IF(F:F=F152, L:L))=L152, "Yes", "No")</f>
        <v>Yes</v>
      </c>
      <c r="N152" s="229" t="e">
        <f>AVERAGE('ES Data Entry'!N150,'ES Data Entry'!M150)</f>
        <v>#DIV/0!</v>
      </c>
      <c r="O152" s="229" t="e">
        <f t="shared" si="88"/>
        <v>#DIV/0!</v>
      </c>
      <c r="P152" s="229" t="e">
        <f>AVERAGE('ES Data Entry'!O150:R150)</f>
        <v>#DIV/0!</v>
      </c>
      <c r="Q152" s="229" t="e">
        <f t="shared" si="89"/>
        <v>#DIV/0!</v>
      </c>
      <c r="R152" s="229" t="e">
        <f>AVERAGE('ES Data Entry'!S150:V150)</f>
        <v>#DIV/0!</v>
      </c>
      <c r="S152" s="229" t="e">
        <f t="shared" si="90"/>
        <v>#DIV/0!</v>
      </c>
      <c r="T152" s="229" t="e">
        <f>AVERAGE('ES Data Entry'!W150:Y150)</f>
        <v>#DIV/0!</v>
      </c>
      <c r="U152" s="230" t="e">
        <f t="shared" si="91"/>
        <v>#DIV/0!</v>
      </c>
      <c r="V152" s="231" t="e">
        <f t="shared" si="92"/>
        <v>#DIV/0!</v>
      </c>
      <c r="W152" s="232" t="e">
        <f t="shared" si="93"/>
        <v>#DIV/0!</v>
      </c>
    </row>
    <row r="153" spans="1:23">
      <c r="A153" s="226">
        <f>'ES Data Entry'!A151</f>
        <v>0</v>
      </c>
      <c r="B153" s="226">
        <f>'ES Data Entry'!B151</f>
        <v>0</v>
      </c>
      <c r="C153" s="6">
        <f>'ES Data Entry'!C151</f>
        <v>0</v>
      </c>
      <c r="D153" s="226">
        <f>'ES Data Entry'!D151</f>
        <v>0</v>
      </c>
      <c r="E153" s="226">
        <f>'ES Data Entry'!E151</f>
        <v>0</v>
      </c>
      <c r="F153" s="226">
        <f>'ES Data Entry'!F151</f>
        <v>0</v>
      </c>
      <c r="G153" s="226" t="str" cm="1">
        <f t="array" ref="G153">_xlfn.IFS('ES Data Entry'!G151=0, "Kindergarten", 'ES Data Entry'!G151=1, "1st Grade", 'ES Data Entry'!G151=2, "2nd Grade", 'ES Data Entry'!G151=3, "3rd Grade", 'ES Data Entry'!G151=4, "4th Grade", 'ES Data Entry'!G151=5, "5th Grade")</f>
        <v>Kindergarten</v>
      </c>
      <c r="H153" s="253">
        <f>'ES Data Entry'!L151</f>
        <v>0</v>
      </c>
      <c r="I153" s="227" t="e" cm="1">
        <f t="array" ref="I153">_xlfn.IFS('ES Data Entry'!H151= 1, "American Indian/Alaskan Native", 'ES Data Entry'!H151= 2, "Asian", 'ES Data Entry'!H151= 3, "Native Hawaiian/Pacific Islander", 'ES Data Entry'!H151= 4, "Black/African American",'ES Data Entry'!H151= 5,  "White", 'ES Data Entry'!H151= 6, "Other", 'ES Data Entry'!H151= 7, "Two races or more", 'ES Data Entry'!H151= 8, "Unknown")</f>
        <v>#N/A</v>
      </c>
      <c r="J153" s="226">
        <f>'ES Data Entry'!I151</f>
        <v>0</v>
      </c>
      <c r="K153" s="226" t="e" cm="1">
        <f t="array" ref="K153">_xlfn.IFS('ES Data Entry'!J151= 1, "Male", 'ES Data Entry'!J151= 2, "Female", 'ES Data Entry'!J151= 3, "Transgender Male", 'ES Data Entry'!J151= 4, "Transgender Female",'ES Data Entry'!J151= 5, "Non-binary", 'ES Data Entry'!J151= 6, "Other", 'ES Data Entry'!J151= 7, "Unknown")</f>
        <v>#N/A</v>
      </c>
      <c r="L153" s="228">
        <f>'ES Data Entry'!K151</f>
        <v>0</v>
      </c>
      <c r="M153" s="228" t="str" cm="1">
        <f t="array" ref="M153">IF(MAX(IF(F:F=F153, L:L))=L153, "Yes", "No")</f>
        <v>Yes</v>
      </c>
      <c r="N153" s="229" t="e">
        <f>AVERAGE('ES Data Entry'!N151,'ES Data Entry'!M151)</f>
        <v>#DIV/0!</v>
      </c>
      <c r="O153" s="229" t="e">
        <f t="shared" si="88"/>
        <v>#DIV/0!</v>
      </c>
      <c r="P153" s="229" t="e">
        <f>AVERAGE('ES Data Entry'!O151:R151)</f>
        <v>#DIV/0!</v>
      </c>
      <c r="Q153" s="229" t="e">
        <f t="shared" si="89"/>
        <v>#DIV/0!</v>
      </c>
      <c r="R153" s="229" t="e">
        <f>AVERAGE('ES Data Entry'!S151:V151)</f>
        <v>#DIV/0!</v>
      </c>
      <c r="S153" s="229" t="e">
        <f t="shared" si="90"/>
        <v>#DIV/0!</v>
      </c>
      <c r="T153" s="229" t="e">
        <f>AVERAGE('ES Data Entry'!W151:Y151)</f>
        <v>#DIV/0!</v>
      </c>
      <c r="U153" s="230" t="e">
        <f t="shared" si="91"/>
        <v>#DIV/0!</v>
      </c>
      <c r="V153" s="231" t="e">
        <f t="shared" si="92"/>
        <v>#DIV/0!</v>
      </c>
      <c r="W153" s="232" t="e">
        <f t="shared" si="93"/>
        <v>#DIV/0!</v>
      </c>
    </row>
    <row r="154" spans="1:23">
      <c r="A154" s="226">
        <f>'ES Data Entry'!A152</f>
        <v>0</v>
      </c>
      <c r="B154" s="226">
        <f>'ES Data Entry'!B152</f>
        <v>0</v>
      </c>
      <c r="C154" s="6">
        <f>'ES Data Entry'!C152</f>
        <v>0</v>
      </c>
      <c r="D154" s="226">
        <f>'ES Data Entry'!D152</f>
        <v>0</v>
      </c>
      <c r="E154" s="226">
        <f>'ES Data Entry'!E152</f>
        <v>0</v>
      </c>
      <c r="F154" s="226">
        <f>'ES Data Entry'!F152</f>
        <v>0</v>
      </c>
      <c r="G154" s="226" t="str" cm="1">
        <f t="array" ref="G154">_xlfn.IFS('ES Data Entry'!G152=0, "Kindergarten", 'ES Data Entry'!G152=1, "1st Grade", 'ES Data Entry'!G152=2, "2nd Grade", 'ES Data Entry'!G152=3, "3rd Grade", 'ES Data Entry'!G152=4, "4th Grade", 'ES Data Entry'!G152=5, "5th Grade")</f>
        <v>Kindergarten</v>
      </c>
      <c r="H154" s="253">
        <f>'ES Data Entry'!L152</f>
        <v>0</v>
      </c>
      <c r="I154" s="227" t="e" cm="1">
        <f t="array" ref="I154">_xlfn.IFS('ES Data Entry'!H152= 1, "American Indian/Alaskan Native", 'ES Data Entry'!H152= 2, "Asian", 'ES Data Entry'!H152= 3, "Native Hawaiian/Pacific Islander", 'ES Data Entry'!H152= 4, "Black/African American",'ES Data Entry'!H152= 5,  "White", 'ES Data Entry'!H152= 6, "Other", 'ES Data Entry'!H152= 7, "Two races or more", 'ES Data Entry'!H152= 8, "Unknown")</f>
        <v>#N/A</v>
      </c>
      <c r="J154" s="226">
        <f>'ES Data Entry'!I152</f>
        <v>0</v>
      </c>
      <c r="K154" s="226" t="e" cm="1">
        <f t="array" ref="K154">_xlfn.IFS('ES Data Entry'!J152= 1, "Male", 'ES Data Entry'!J152= 2, "Female", 'ES Data Entry'!J152= 3, "Transgender Male", 'ES Data Entry'!J152= 4, "Transgender Female",'ES Data Entry'!J152= 5, "Non-binary", 'ES Data Entry'!J152= 6, "Other", 'ES Data Entry'!J152= 7, "Unknown")</f>
        <v>#N/A</v>
      </c>
      <c r="L154" s="228">
        <f>'ES Data Entry'!K152</f>
        <v>0</v>
      </c>
      <c r="M154" s="228" t="str" cm="1">
        <f t="array" ref="M154">IF(MAX(IF(F:F=F154, L:L))=L154, "Yes", "No")</f>
        <v>Yes</v>
      </c>
      <c r="N154" s="229" t="e">
        <f>AVERAGE('ES Data Entry'!N152,'ES Data Entry'!M152)</f>
        <v>#DIV/0!</v>
      </c>
      <c r="O154" s="229" t="e">
        <f t="shared" si="88"/>
        <v>#DIV/0!</v>
      </c>
      <c r="P154" s="229" t="e">
        <f>AVERAGE('ES Data Entry'!O152:R152)</f>
        <v>#DIV/0!</v>
      </c>
      <c r="Q154" s="229" t="e">
        <f t="shared" si="89"/>
        <v>#DIV/0!</v>
      </c>
      <c r="R154" s="229" t="e">
        <f>AVERAGE('ES Data Entry'!S152:V152)</f>
        <v>#DIV/0!</v>
      </c>
      <c r="S154" s="229" t="e">
        <f t="shared" si="90"/>
        <v>#DIV/0!</v>
      </c>
      <c r="T154" s="229" t="e">
        <f>AVERAGE('ES Data Entry'!W152:Y152)</f>
        <v>#DIV/0!</v>
      </c>
      <c r="U154" s="230" t="e">
        <f t="shared" si="91"/>
        <v>#DIV/0!</v>
      </c>
      <c r="V154" s="231" t="e">
        <f t="shared" si="92"/>
        <v>#DIV/0!</v>
      </c>
      <c r="W154" s="232" t="e">
        <f t="shared" si="93"/>
        <v>#DIV/0!</v>
      </c>
    </row>
    <row r="155" spans="1:23">
      <c r="A155" s="226">
        <f>'ES Data Entry'!A153</f>
        <v>0</v>
      </c>
      <c r="B155" s="226">
        <f>'ES Data Entry'!B153</f>
        <v>0</v>
      </c>
      <c r="C155" s="6">
        <f>'ES Data Entry'!C153</f>
        <v>0</v>
      </c>
      <c r="D155" s="226">
        <f>'ES Data Entry'!D153</f>
        <v>0</v>
      </c>
      <c r="E155" s="226">
        <f>'ES Data Entry'!E153</f>
        <v>0</v>
      </c>
      <c r="F155" s="226">
        <f>'ES Data Entry'!F153</f>
        <v>0</v>
      </c>
      <c r="G155" s="226" t="str" cm="1">
        <f t="array" ref="G155">_xlfn.IFS('ES Data Entry'!G153=0, "Kindergarten", 'ES Data Entry'!G153=1, "1st Grade", 'ES Data Entry'!G153=2, "2nd Grade", 'ES Data Entry'!G153=3, "3rd Grade", 'ES Data Entry'!G153=4, "4th Grade", 'ES Data Entry'!G153=5, "5th Grade")</f>
        <v>Kindergarten</v>
      </c>
      <c r="H155" s="253">
        <f>'ES Data Entry'!L153</f>
        <v>0</v>
      </c>
      <c r="I155" s="227" t="e" cm="1">
        <f t="array" ref="I155">_xlfn.IFS('ES Data Entry'!H153= 1, "American Indian/Alaskan Native", 'ES Data Entry'!H153= 2, "Asian", 'ES Data Entry'!H153= 3, "Native Hawaiian/Pacific Islander", 'ES Data Entry'!H153= 4, "Black/African American",'ES Data Entry'!H153= 5,  "White", 'ES Data Entry'!H153= 6, "Other", 'ES Data Entry'!H153= 7, "Two races or more", 'ES Data Entry'!H153= 8, "Unknown")</f>
        <v>#N/A</v>
      </c>
      <c r="J155" s="226">
        <f>'ES Data Entry'!I153</f>
        <v>0</v>
      </c>
      <c r="K155" s="226" t="e" cm="1">
        <f t="array" ref="K155">_xlfn.IFS('ES Data Entry'!J153= 1, "Male", 'ES Data Entry'!J153= 2, "Female", 'ES Data Entry'!J153= 3, "Transgender Male", 'ES Data Entry'!J153= 4, "Transgender Female",'ES Data Entry'!J153= 5, "Non-binary", 'ES Data Entry'!J153= 6, "Other", 'ES Data Entry'!J153= 7, "Unknown")</f>
        <v>#N/A</v>
      </c>
      <c r="L155" s="228">
        <f>'ES Data Entry'!K153</f>
        <v>0</v>
      </c>
      <c r="M155" s="228" t="str" cm="1">
        <f t="array" ref="M155">IF(MAX(IF(F:F=F155, L:L))=L155, "Yes", "No")</f>
        <v>Yes</v>
      </c>
      <c r="N155" s="229" t="e">
        <f>AVERAGE('ES Data Entry'!N153,'ES Data Entry'!M153)</f>
        <v>#DIV/0!</v>
      </c>
      <c r="O155" s="229" t="e">
        <f t="shared" si="88"/>
        <v>#DIV/0!</v>
      </c>
      <c r="P155" s="229" t="e">
        <f>AVERAGE('ES Data Entry'!O153:R153)</f>
        <v>#DIV/0!</v>
      </c>
      <c r="Q155" s="229" t="e">
        <f t="shared" si="89"/>
        <v>#DIV/0!</v>
      </c>
      <c r="R155" s="229" t="e">
        <f>AVERAGE('ES Data Entry'!S153:V153)</f>
        <v>#DIV/0!</v>
      </c>
      <c r="S155" s="229" t="e">
        <f t="shared" si="90"/>
        <v>#DIV/0!</v>
      </c>
      <c r="T155" s="229" t="e">
        <f>AVERAGE('ES Data Entry'!W153:Y153)</f>
        <v>#DIV/0!</v>
      </c>
      <c r="U155" s="230" t="e">
        <f t="shared" si="91"/>
        <v>#DIV/0!</v>
      </c>
      <c r="V155" s="231" t="e">
        <f t="shared" si="92"/>
        <v>#DIV/0!</v>
      </c>
      <c r="W155" s="232" t="e">
        <f t="shared" si="93"/>
        <v>#DIV/0!</v>
      </c>
    </row>
    <row r="156" spans="1:23">
      <c r="A156" s="226">
        <f>'ES Data Entry'!A154</f>
        <v>0</v>
      </c>
      <c r="B156" s="226">
        <f>'ES Data Entry'!B154</f>
        <v>0</v>
      </c>
      <c r="C156" s="6">
        <f>'ES Data Entry'!C154</f>
        <v>0</v>
      </c>
      <c r="D156" s="226">
        <f>'ES Data Entry'!D154</f>
        <v>0</v>
      </c>
      <c r="E156" s="226">
        <f>'ES Data Entry'!E154</f>
        <v>0</v>
      </c>
      <c r="F156" s="226">
        <f>'ES Data Entry'!F154</f>
        <v>0</v>
      </c>
      <c r="G156" s="226" t="str" cm="1">
        <f t="array" ref="G156">_xlfn.IFS('ES Data Entry'!G154=0, "Kindergarten", 'ES Data Entry'!G154=1, "1st Grade", 'ES Data Entry'!G154=2, "2nd Grade", 'ES Data Entry'!G154=3, "3rd Grade", 'ES Data Entry'!G154=4, "4th Grade", 'ES Data Entry'!G154=5, "5th Grade")</f>
        <v>Kindergarten</v>
      </c>
      <c r="H156" s="253">
        <f>'ES Data Entry'!L154</f>
        <v>0</v>
      </c>
      <c r="I156" s="227" t="e" cm="1">
        <f t="array" ref="I156">_xlfn.IFS('ES Data Entry'!H154= 1, "American Indian/Alaskan Native", 'ES Data Entry'!H154= 2, "Asian", 'ES Data Entry'!H154= 3, "Native Hawaiian/Pacific Islander", 'ES Data Entry'!H154= 4, "Black/African American",'ES Data Entry'!H154= 5,  "White", 'ES Data Entry'!H154= 6, "Other", 'ES Data Entry'!H154= 7, "Two races or more", 'ES Data Entry'!H154= 8, "Unknown")</f>
        <v>#N/A</v>
      </c>
      <c r="J156" s="226">
        <f>'ES Data Entry'!I154</f>
        <v>0</v>
      </c>
      <c r="K156" s="226" t="e" cm="1">
        <f t="array" ref="K156">_xlfn.IFS('ES Data Entry'!J154= 1, "Male", 'ES Data Entry'!J154= 2, "Female", 'ES Data Entry'!J154= 3, "Transgender Male", 'ES Data Entry'!J154= 4, "Transgender Female",'ES Data Entry'!J154= 5, "Non-binary", 'ES Data Entry'!J154= 6, "Other", 'ES Data Entry'!J154= 7, "Unknown")</f>
        <v>#N/A</v>
      </c>
      <c r="L156" s="228">
        <f>'ES Data Entry'!K154</f>
        <v>0</v>
      </c>
      <c r="M156" s="228" t="str" cm="1">
        <f t="array" ref="M156">IF(MAX(IF(F:F=F156, L:L))=L156, "Yes", "No")</f>
        <v>Yes</v>
      </c>
      <c r="N156" s="229" t="e">
        <f>AVERAGE('ES Data Entry'!N154,'ES Data Entry'!M154)</f>
        <v>#DIV/0!</v>
      </c>
      <c r="O156" s="229" t="e">
        <f t="shared" si="88"/>
        <v>#DIV/0!</v>
      </c>
      <c r="P156" s="229" t="e">
        <f>AVERAGE('ES Data Entry'!O154:R154)</f>
        <v>#DIV/0!</v>
      </c>
      <c r="Q156" s="229" t="e">
        <f t="shared" si="89"/>
        <v>#DIV/0!</v>
      </c>
      <c r="R156" s="229" t="e">
        <f>AVERAGE('ES Data Entry'!S154:V154)</f>
        <v>#DIV/0!</v>
      </c>
      <c r="S156" s="229" t="e">
        <f t="shared" si="90"/>
        <v>#DIV/0!</v>
      </c>
      <c r="T156" s="229" t="e">
        <f>AVERAGE('ES Data Entry'!W154:Y154)</f>
        <v>#DIV/0!</v>
      </c>
      <c r="U156" s="230" t="e">
        <f t="shared" si="91"/>
        <v>#DIV/0!</v>
      </c>
      <c r="V156" s="231" t="e">
        <f t="shared" si="92"/>
        <v>#DIV/0!</v>
      </c>
      <c r="W156" s="232" t="e">
        <f t="shared" si="93"/>
        <v>#DIV/0!</v>
      </c>
    </row>
    <row r="157" spans="1:23">
      <c r="A157" s="226">
        <f>'ES Data Entry'!A155</f>
        <v>0</v>
      </c>
      <c r="B157" s="226">
        <f>'ES Data Entry'!B155</f>
        <v>0</v>
      </c>
      <c r="C157" s="6">
        <f>'ES Data Entry'!C155</f>
        <v>0</v>
      </c>
      <c r="D157" s="226">
        <f>'ES Data Entry'!D155</f>
        <v>0</v>
      </c>
      <c r="E157" s="226">
        <f>'ES Data Entry'!E155</f>
        <v>0</v>
      </c>
      <c r="F157" s="226">
        <f>'ES Data Entry'!F155</f>
        <v>0</v>
      </c>
      <c r="G157" s="226" t="str" cm="1">
        <f t="array" ref="G157">_xlfn.IFS('ES Data Entry'!G155=0, "Kindergarten", 'ES Data Entry'!G155=1, "1st Grade", 'ES Data Entry'!G155=2, "2nd Grade", 'ES Data Entry'!G155=3, "3rd Grade", 'ES Data Entry'!G155=4, "4th Grade", 'ES Data Entry'!G155=5, "5th Grade")</f>
        <v>Kindergarten</v>
      </c>
      <c r="H157" s="253">
        <f>'ES Data Entry'!L155</f>
        <v>0</v>
      </c>
      <c r="I157" s="227" t="e" cm="1">
        <f t="array" ref="I157">_xlfn.IFS('ES Data Entry'!H155= 1, "American Indian/Alaskan Native", 'ES Data Entry'!H155= 2, "Asian", 'ES Data Entry'!H155= 3, "Native Hawaiian/Pacific Islander", 'ES Data Entry'!H155= 4, "Black/African American",'ES Data Entry'!H155= 5,  "White", 'ES Data Entry'!H155= 6, "Other", 'ES Data Entry'!H155= 7, "Two races or more", 'ES Data Entry'!H155= 8, "Unknown")</f>
        <v>#N/A</v>
      </c>
      <c r="J157" s="226">
        <f>'ES Data Entry'!I155</f>
        <v>0</v>
      </c>
      <c r="K157" s="226" t="e" cm="1">
        <f t="array" ref="K157">_xlfn.IFS('ES Data Entry'!J155= 1, "Male", 'ES Data Entry'!J155= 2, "Female", 'ES Data Entry'!J155= 3, "Transgender Male", 'ES Data Entry'!J155= 4, "Transgender Female",'ES Data Entry'!J155= 5, "Non-binary", 'ES Data Entry'!J155= 6, "Other", 'ES Data Entry'!J155= 7, "Unknown")</f>
        <v>#N/A</v>
      </c>
      <c r="L157" s="228">
        <f>'ES Data Entry'!K155</f>
        <v>0</v>
      </c>
      <c r="M157" s="228" t="str" cm="1">
        <f t="array" ref="M157">IF(MAX(IF(F:F=F157, L:L))=L157, "Yes", "No")</f>
        <v>Yes</v>
      </c>
      <c r="N157" s="229" t="e">
        <f>AVERAGE('ES Data Entry'!N155,'ES Data Entry'!M155)</f>
        <v>#DIV/0!</v>
      </c>
      <c r="O157" s="229" t="e">
        <f t="shared" si="88"/>
        <v>#DIV/0!</v>
      </c>
      <c r="P157" s="229" t="e">
        <f>AVERAGE('ES Data Entry'!O155:R155)</f>
        <v>#DIV/0!</v>
      </c>
      <c r="Q157" s="229" t="e">
        <f t="shared" si="89"/>
        <v>#DIV/0!</v>
      </c>
      <c r="R157" s="229" t="e">
        <f>AVERAGE('ES Data Entry'!S155:V155)</f>
        <v>#DIV/0!</v>
      </c>
      <c r="S157" s="229" t="e">
        <f t="shared" si="90"/>
        <v>#DIV/0!</v>
      </c>
      <c r="T157" s="229" t="e">
        <f>AVERAGE('ES Data Entry'!W155:Y155)</f>
        <v>#DIV/0!</v>
      </c>
      <c r="U157" s="230" t="e">
        <f t="shared" si="91"/>
        <v>#DIV/0!</v>
      </c>
      <c r="V157" s="231" t="e">
        <f t="shared" si="92"/>
        <v>#DIV/0!</v>
      </c>
      <c r="W157" s="232" t="e">
        <f t="shared" si="93"/>
        <v>#DIV/0!</v>
      </c>
    </row>
    <row r="158" spans="1:23">
      <c r="A158" s="226">
        <f>'ES Data Entry'!A156</f>
        <v>0</v>
      </c>
      <c r="B158" s="226">
        <f>'ES Data Entry'!B156</f>
        <v>0</v>
      </c>
      <c r="C158" s="6">
        <f>'ES Data Entry'!C156</f>
        <v>0</v>
      </c>
      <c r="D158" s="226">
        <f>'ES Data Entry'!D156</f>
        <v>0</v>
      </c>
      <c r="E158" s="226">
        <f>'ES Data Entry'!E156</f>
        <v>0</v>
      </c>
      <c r="F158" s="226">
        <f>'ES Data Entry'!F156</f>
        <v>0</v>
      </c>
      <c r="G158" s="226" t="str" cm="1">
        <f t="array" ref="G158">_xlfn.IFS('ES Data Entry'!G156=0, "Kindergarten", 'ES Data Entry'!G156=1, "1st Grade", 'ES Data Entry'!G156=2, "2nd Grade", 'ES Data Entry'!G156=3, "3rd Grade", 'ES Data Entry'!G156=4, "4th Grade", 'ES Data Entry'!G156=5, "5th Grade")</f>
        <v>Kindergarten</v>
      </c>
      <c r="H158" s="253">
        <f>'ES Data Entry'!L156</f>
        <v>0</v>
      </c>
      <c r="I158" s="227" t="e" cm="1">
        <f t="array" ref="I158">_xlfn.IFS('ES Data Entry'!H156= 1, "American Indian/Alaskan Native", 'ES Data Entry'!H156= 2, "Asian", 'ES Data Entry'!H156= 3, "Native Hawaiian/Pacific Islander", 'ES Data Entry'!H156= 4, "Black/African American",'ES Data Entry'!H156= 5,  "White", 'ES Data Entry'!H156= 6, "Other", 'ES Data Entry'!H156= 7, "Two races or more", 'ES Data Entry'!H156= 8, "Unknown")</f>
        <v>#N/A</v>
      </c>
      <c r="J158" s="226">
        <f>'ES Data Entry'!I156</f>
        <v>0</v>
      </c>
      <c r="K158" s="226" t="e" cm="1">
        <f t="array" ref="K158">_xlfn.IFS('ES Data Entry'!J156= 1, "Male", 'ES Data Entry'!J156= 2, "Female", 'ES Data Entry'!J156= 3, "Transgender Male", 'ES Data Entry'!J156= 4, "Transgender Female",'ES Data Entry'!J156= 5, "Non-binary", 'ES Data Entry'!J156= 6, "Other", 'ES Data Entry'!J156= 7, "Unknown")</f>
        <v>#N/A</v>
      </c>
      <c r="L158" s="228">
        <f>'ES Data Entry'!K156</f>
        <v>0</v>
      </c>
      <c r="M158" s="228" t="str" cm="1">
        <f t="array" ref="M158">IF(MAX(IF(F:F=F158, L:L))=L158, "Yes", "No")</f>
        <v>Yes</v>
      </c>
      <c r="N158" s="229" t="e">
        <f>AVERAGE('ES Data Entry'!N156,'ES Data Entry'!M156)</f>
        <v>#DIV/0!</v>
      </c>
      <c r="O158" s="229" t="e">
        <f t="shared" si="88"/>
        <v>#DIV/0!</v>
      </c>
      <c r="P158" s="229" t="e">
        <f>AVERAGE('ES Data Entry'!O156:R156)</f>
        <v>#DIV/0!</v>
      </c>
      <c r="Q158" s="229" t="e">
        <f t="shared" si="89"/>
        <v>#DIV/0!</v>
      </c>
      <c r="R158" s="229" t="e">
        <f>AVERAGE('ES Data Entry'!S156:V156)</f>
        <v>#DIV/0!</v>
      </c>
      <c r="S158" s="229" t="e">
        <f t="shared" si="90"/>
        <v>#DIV/0!</v>
      </c>
      <c r="T158" s="229" t="e">
        <f>AVERAGE('ES Data Entry'!W156:Y156)</f>
        <v>#DIV/0!</v>
      </c>
      <c r="U158" s="230" t="e">
        <f t="shared" si="91"/>
        <v>#DIV/0!</v>
      </c>
      <c r="V158" s="231" t="e">
        <f t="shared" si="92"/>
        <v>#DIV/0!</v>
      </c>
      <c r="W158" s="232" t="e">
        <f t="shared" si="93"/>
        <v>#DIV/0!</v>
      </c>
    </row>
    <row r="159" spans="1:23">
      <c r="A159" s="226">
        <f>'ES Data Entry'!A157</f>
        <v>0</v>
      </c>
      <c r="B159" s="226">
        <f>'ES Data Entry'!B157</f>
        <v>0</v>
      </c>
      <c r="C159" s="6">
        <f>'ES Data Entry'!C157</f>
        <v>0</v>
      </c>
      <c r="D159" s="226">
        <f>'ES Data Entry'!D157</f>
        <v>0</v>
      </c>
      <c r="E159" s="226">
        <f>'ES Data Entry'!E157</f>
        <v>0</v>
      </c>
      <c r="F159" s="226">
        <f>'ES Data Entry'!F157</f>
        <v>0</v>
      </c>
      <c r="G159" s="226" t="str" cm="1">
        <f t="array" ref="G159">_xlfn.IFS('ES Data Entry'!G157=0, "Kindergarten", 'ES Data Entry'!G157=1, "1st Grade", 'ES Data Entry'!G157=2, "2nd Grade", 'ES Data Entry'!G157=3, "3rd Grade", 'ES Data Entry'!G157=4, "4th Grade", 'ES Data Entry'!G157=5, "5th Grade")</f>
        <v>Kindergarten</v>
      </c>
      <c r="H159" s="253">
        <f>'ES Data Entry'!L157</f>
        <v>0</v>
      </c>
      <c r="I159" s="227" t="e" cm="1">
        <f t="array" ref="I159">_xlfn.IFS('ES Data Entry'!H157= 1, "American Indian/Alaskan Native", 'ES Data Entry'!H157= 2, "Asian", 'ES Data Entry'!H157= 3, "Native Hawaiian/Pacific Islander", 'ES Data Entry'!H157= 4, "Black/African American",'ES Data Entry'!H157= 5,  "White", 'ES Data Entry'!H157= 6, "Other", 'ES Data Entry'!H157= 7, "Two races or more", 'ES Data Entry'!H157= 8, "Unknown")</f>
        <v>#N/A</v>
      </c>
      <c r="J159" s="226">
        <f>'ES Data Entry'!I157</f>
        <v>0</v>
      </c>
      <c r="K159" s="226" t="e" cm="1">
        <f t="array" ref="K159">_xlfn.IFS('ES Data Entry'!J157= 1, "Male", 'ES Data Entry'!J157= 2, "Female", 'ES Data Entry'!J157= 3, "Transgender Male", 'ES Data Entry'!J157= 4, "Transgender Female",'ES Data Entry'!J157= 5, "Non-binary", 'ES Data Entry'!J157= 6, "Other", 'ES Data Entry'!J157= 7, "Unknown")</f>
        <v>#N/A</v>
      </c>
      <c r="L159" s="228">
        <f>'ES Data Entry'!K157</f>
        <v>0</v>
      </c>
      <c r="M159" s="228" t="str" cm="1">
        <f t="array" ref="M159">IF(MAX(IF(F:F=F159, L:L))=L159, "Yes", "No")</f>
        <v>Yes</v>
      </c>
      <c r="N159" s="229" t="e">
        <f>AVERAGE('ES Data Entry'!N157,'ES Data Entry'!M157)</f>
        <v>#DIV/0!</v>
      </c>
      <c r="O159" s="229" t="e">
        <f t="shared" si="88"/>
        <v>#DIV/0!</v>
      </c>
      <c r="P159" s="229" t="e">
        <f>AVERAGE('ES Data Entry'!O157:R157)</f>
        <v>#DIV/0!</v>
      </c>
      <c r="Q159" s="229" t="e">
        <f t="shared" si="89"/>
        <v>#DIV/0!</v>
      </c>
      <c r="R159" s="229" t="e">
        <f>AVERAGE('ES Data Entry'!S157:V157)</f>
        <v>#DIV/0!</v>
      </c>
      <c r="S159" s="229" t="e">
        <f t="shared" si="90"/>
        <v>#DIV/0!</v>
      </c>
      <c r="T159" s="229" t="e">
        <f>AVERAGE('ES Data Entry'!W157:Y157)</f>
        <v>#DIV/0!</v>
      </c>
      <c r="U159" s="230" t="e">
        <f t="shared" si="91"/>
        <v>#DIV/0!</v>
      </c>
      <c r="V159" s="231" t="e">
        <f t="shared" si="92"/>
        <v>#DIV/0!</v>
      </c>
      <c r="W159" s="232" t="e">
        <f t="shared" si="93"/>
        <v>#DIV/0!</v>
      </c>
    </row>
    <row r="160" spans="1:23">
      <c r="A160" s="226">
        <f>'ES Data Entry'!A158</f>
        <v>0</v>
      </c>
      <c r="B160" s="226">
        <f>'ES Data Entry'!B158</f>
        <v>0</v>
      </c>
      <c r="C160" s="6">
        <f>'ES Data Entry'!C158</f>
        <v>0</v>
      </c>
      <c r="D160" s="226">
        <f>'ES Data Entry'!D158</f>
        <v>0</v>
      </c>
      <c r="E160" s="226">
        <f>'ES Data Entry'!E158</f>
        <v>0</v>
      </c>
      <c r="F160" s="226">
        <f>'ES Data Entry'!F158</f>
        <v>0</v>
      </c>
      <c r="G160" s="226" t="str" cm="1">
        <f t="array" ref="G160">_xlfn.IFS('ES Data Entry'!G158=0, "Kindergarten", 'ES Data Entry'!G158=1, "1st Grade", 'ES Data Entry'!G158=2, "2nd Grade", 'ES Data Entry'!G158=3, "3rd Grade", 'ES Data Entry'!G158=4, "4th Grade", 'ES Data Entry'!G158=5, "5th Grade")</f>
        <v>Kindergarten</v>
      </c>
      <c r="H160" s="253">
        <f>'ES Data Entry'!L158</f>
        <v>0</v>
      </c>
      <c r="I160" s="227" t="e" cm="1">
        <f t="array" ref="I160">_xlfn.IFS('ES Data Entry'!H158= 1, "American Indian/Alaskan Native", 'ES Data Entry'!H158= 2, "Asian", 'ES Data Entry'!H158= 3, "Native Hawaiian/Pacific Islander", 'ES Data Entry'!H158= 4, "Black/African American",'ES Data Entry'!H158= 5,  "White", 'ES Data Entry'!H158= 6, "Other", 'ES Data Entry'!H158= 7, "Two races or more", 'ES Data Entry'!H158= 8, "Unknown")</f>
        <v>#N/A</v>
      </c>
      <c r="J160" s="226">
        <f>'ES Data Entry'!I158</f>
        <v>0</v>
      </c>
      <c r="K160" s="226" t="e" cm="1">
        <f t="array" ref="K160">_xlfn.IFS('ES Data Entry'!J158= 1, "Male", 'ES Data Entry'!J158= 2, "Female", 'ES Data Entry'!J158= 3, "Transgender Male", 'ES Data Entry'!J158= 4, "Transgender Female",'ES Data Entry'!J158= 5, "Non-binary", 'ES Data Entry'!J158= 6, "Other", 'ES Data Entry'!J158= 7, "Unknown")</f>
        <v>#N/A</v>
      </c>
      <c r="L160" s="228">
        <f>'ES Data Entry'!K158</f>
        <v>0</v>
      </c>
      <c r="M160" s="228" t="str" cm="1">
        <f t="array" ref="M160">IF(MAX(IF(F:F=F160, L:L))=L160, "Yes", "No")</f>
        <v>Yes</v>
      </c>
      <c r="N160" s="229" t="e">
        <f>AVERAGE('ES Data Entry'!N158,'ES Data Entry'!M158)</f>
        <v>#DIV/0!</v>
      </c>
      <c r="O160" s="229" t="e">
        <f t="shared" si="88"/>
        <v>#DIV/0!</v>
      </c>
      <c r="P160" s="229" t="e">
        <f>AVERAGE('ES Data Entry'!O158:R158)</f>
        <v>#DIV/0!</v>
      </c>
      <c r="Q160" s="229" t="e">
        <f t="shared" si="89"/>
        <v>#DIV/0!</v>
      </c>
      <c r="R160" s="229" t="e">
        <f>AVERAGE('ES Data Entry'!S158:V158)</f>
        <v>#DIV/0!</v>
      </c>
      <c r="S160" s="229" t="e">
        <f t="shared" si="90"/>
        <v>#DIV/0!</v>
      </c>
      <c r="T160" s="229" t="e">
        <f>AVERAGE('ES Data Entry'!W158:Y158)</f>
        <v>#DIV/0!</v>
      </c>
      <c r="U160" s="230" t="e">
        <f t="shared" si="91"/>
        <v>#DIV/0!</v>
      </c>
      <c r="V160" s="231" t="e">
        <f t="shared" si="92"/>
        <v>#DIV/0!</v>
      </c>
      <c r="W160" s="232" t="e">
        <f t="shared" si="93"/>
        <v>#DIV/0!</v>
      </c>
    </row>
    <row r="161" spans="1:23">
      <c r="A161" s="226">
        <f>'ES Data Entry'!A159</f>
        <v>0</v>
      </c>
      <c r="B161" s="226">
        <f>'ES Data Entry'!B159</f>
        <v>0</v>
      </c>
      <c r="C161" s="6">
        <f>'ES Data Entry'!C159</f>
        <v>0</v>
      </c>
      <c r="D161" s="226">
        <f>'ES Data Entry'!D159</f>
        <v>0</v>
      </c>
      <c r="E161" s="226">
        <f>'ES Data Entry'!E159</f>
        <v>0</v>
      </c>
      <c r="F161" s="226">
        <f>'ES Data Entry'!F159</f>
        <v>0</v>
      </c>
      <c r="G161" s="226" t="str" cm="1">
        <f t="array" ref="G161">_xlfn.IFS('ES Data Entry'!G159=0, "Kindergarten", 'ES Data Entry'!G159=1, "1st Grade", 'ES Data Entry'!G159=2, "2nd Grade", 'ES Data Entry'!G159=3, "3rd Grade", 'ES Data Entry'!G159=4, "4th Grade", 'ES Data Entry'!G159=5, "5th Grade")</f>
        <v>Kindergarten</v>
      </c>
      <c r="H161" s="253">
        <f>'ES Data Entry'!L159</f>
        <v>0</v>
      </c>
      <c r="I161" s="227" t="e" cm="1">
        <f t="array" ref="I161">_xlfn.IFS('ES Data Entry'!H159= 1, "American Indian/Alaskan Native", 'ES Data Entry'!H159= 2, "Asian", 'ES Data Entry'!H159= 3, "Native Hawaiian/Pacific Islander", 'ES Data Entry'!H159= 4, "Black/African American",'ES Data Entry'!H159= 5,  "White", 'ES Data Entry'!H159= 6, "Other", 'ES Data Entry'!H159= 7, "Two races or more", 'ES Data Entry'!H159= 8, "Unknown")</f>
        <v>#N/A</v>
      </c>
      <c r="J161" s="226">
        <f>'ES Data Entry'!I159</f>
        <v>0</v>
      </c>
      <c r="K161" s="226" t="e" cm="1">
        <f t="array" ref="K161">_xlfn.IFS('ES Data Entry'!J159= 1, "Male", 'ES Data Entry'!J159= 2, "Female", 'ES Data Entry'!J159= 3, "Transgender Male", 'ES Data Entry'!J159= 4, "Transgender Female",'ES Data Entry'!J159= 5, "Non-binary", 'ES Data Entry'!J159= 6, "Other", 'ES Data Entry'!J159= 7, "Unknown")</f>
        <v>#N/A</v>
      </c>
      <c r="L161" s="228">
        <f>'ES Data Entry'!K159</f>
        <v>0</v>
      </c>
      <c r="M161" s="228" t="str" cm="1">
        <f t="array" ref="M161">IF(MAX(IF(F:F=F161, L:L))=L161, "Yes", "No")</f>
        <v>Yes</v>
      </c>
      <c r="N161" s="229" t="e">
        <f>AVERAGE('ES Data Entry'!N159,'ES Data Entry'!M159)</f>
        <v>#DIV/0!</v>
      </c>
      <c r="O161" s="229" t="e">
        <f t="shared" si="88"/>
        <v>#DIV/0!</v>
      </c>
      <c r="P161" s="229" t="e">
        <f>AVERAGE('ES Data Entry'!O159:R159)</f>
        <v>#DIV/0!</v>
      </c>
      <c r="Q161" s="229" t="e">
        <f t="shared" si="89"/>
        <v>#DIV/0!</v>
      </c>
      <c r="R161" s="229" t="e">
        <f>AVERAGE('ES Data Entry'!S159:V159)</f>
        <v>#DIV/0!</v>
      </c>
      <c r="S161" s="229" t="e">
        <f t="shared" si="90"/>
        <v>#DIV/0!</v>
      </c>
      <c r="T161" s="229" t="e">
        <f>AVERAGE('ES Data Entry'!W159:Y159)</f>
        <v>#DIV/0!</v>
      </c>
      <c r="U161" s="230" t="e">
        <f t="shared" si="91"/>
        <v>#DIV/0!</v>
      </c>
      <c r="V161" s="231" t="e">
        <f t="shared" si="92"/>
        <v>#DIV/0!</v>
      </c>
      <c r="W161" s="232" t="e">
        <f t="shared" si="93"/>
        <v>#DIV/0!</v>
      </c>
    </row>
    <row r="162" spans="1:23">
      <c r="A162" s="226">
        <f>'ES Data Entry'!A160</f>
        <v>0</v>
      </c>
      <c r="B162" s="226">
        <f>'ES Data Entry'!B160</f>
        <v>0</v>
      </c>
      <c r="C162" s="6">
        <f>'ES Data Entry'!C160</f>
        <v>0</v>
      </c>
      <c r="D162" s="226">
        <f>'ES Data Entry'!D160</f>
        <v>0</v>
      </c>
      <c r="E162" s="226">
        <f>'ES Data Entry'!E160</f>
        <v>0</v>
      </c>
      <c r="F162" s="226">
        <f>'ES Data Entry'!F160</f>
        <v>0</v>
      </c>
      <c r="G162" s="226" t="str" cm="1">
        <f t="array" ref="G162">_xlfn.IFS('ES Data Entry'!G160=0, "Kindergarten", 'ES Data Entry'!G160=1, "1st Grade", 'ES Data Entry'!G160=2, "2nd Grade", 'ES Data Entry'!G160=3, "3rd Grade", 'ES Data Entry'!G160=4, "4th Grade", 'ES Data Entry'!G160=5, "5th Grade")</f>
        <v>Kindergarten</v>
      </c>
      <c r="H162" s="253">
        <f>'ES Data Entry'!L160</f>
        <v>0</v>
      </c>
      <c r="I162" s="227" t="e" cm="1">
        <f t="array" ref="I162">_xlfn.IFS('ES Data Entry'!H160= 1, "American Indian/Alaskan Native", 'ES Data Entry'!H160= 2, "Asian", 'ES Data Entry'!H160= 3, "Native Hawaiian/Pacific Islander", 'ES Data Entry'!H160= 4, "Black/African American",'ES Data Entry'!H160= 5,  "White", 'ES Data Entry'!H160= 6, "Other", 'ES Data Entry'!H160= 7, "Two races or more", 'ES Data Entry'!H160= 8, "Unknown")</f>
        <v>#N/A</v>
      </c>
      <c r="J162" s="226">
        <f>'ES Data Entry'!I160</f>
        <v>0</v>
      </c>
      <c r="K162" s="226" t="e" cm="1">
        <f t="array" ref="K162">_xlfn.IFS('ES Data Entry'!J160= 1, "Male", 'ES Data Entry'!J160= 2, "Female", 'ES Data Entry'!J160= 3, "Transgender Male", 'ES Data Entry'!J160= 4, "Transgender Female",'ES Data Entry'!J160= 5, "Non-binary", 'ES Data Entry'!J160= 6, "Other", 'ES Data Entry'!J160= 7, "Unknown")</f>
        <v>#N/A</v>
      </c>
      <c r="L162" s="228">
        <f>'ES Data Entry'!K160</f>
        <v>0</v>
      </c>
      <c r="M162" s="228" t="str" cm="1">
        <f t="array" ref="M162">IF(MAX(IF(F:F=F162, L:L))=L162, "Yes", "No")</f>
        <v>Yes</v>
      </c>
      <c r="N162" s="229" t="e">
        <f>AVERAGE('ES Data Entry'!N160,'ES Data Entry'!M160)</f>
        <v>#DIV/0!</v>
      </c>
      <c r="O162" s="229" t="e">
        <f t="shared" si="88"/>
        <v>#DIV/0!</v>
      </c>
      <c r="P162" s="229" t="e">
        <f>AVERAGE('ES Data Entry'!O160:R160)</f>
        <v>#DIV/0!</v>
      </c>
      <c r="Q162" s="229" t="e">
        <f t="shared" si="89"/>
        <v>#DIV/0!</v>
      </c>
      <c r="R162" s="229" t="e">
        <f>AVERAGE('ES Data Entry'!S160:V160)</f>
        <v>#DIV/0!</v>
      </c>
      <c r="S162" s="229" t="e">
        <f t="shared" si="90"/>
        <v>#DIV/0!</v>
      </c>
      <c r="T162" s="229" t="e">
        <f>AVERAGE('ES Data Entry'!W160:Y160)</f>
        <v>#DIV/0!</v>
      </c>
      <c r="U162" s="230" t="e">
        <f t="shared" si="91"/>
        <v>#DIV/0!</v>
      </c>
      <c r="V162" s="231" t="e">
        <f t="shared" si="92"/>
        <v>#DIV/0!</v>
      </c>
      <c r="W162" s="232" t="e">
        <f t="shared" si="93"/>
        <v>#DIV/0!</v>
      </c>
    </row>
    <row r="163" spans="1:23">
      <c r="A163" s="226">
        <f>'ES Data Entry'!A161</f>
        <v>0</v>
      </c>
      <c r="B163" s="226">
        <f>'ES Data Entry'!B161</f>
        <v>0</v>
      </c>
      <c r="C163" s="6">
        <f>'ES Data Entry'!C161</f>
        <v>0</v>
      </c>
      <c r="D163" s="226">
        <f>'ES Data Entry'!D161</f>
        <v>0</v>
      </c>
      <c r="E163" s="226">
        <f>'ES Data Entry'!E161</f>
        <v>0</v>
      </c>
      <c r="F163" s="226">
        <f>'ES Data Entry'!F161</f>
        <v>0</v>
      </c>
      <c r="G163" s="226" t="str" cm="1">
        <f t="array" ref="G163">_xlfn.IFS('ES Data Entry'!G161=0, "Kindergarten", 'ES Data Entry'!G161=1, "1st Grade", 'ES Data Entry'!G161=2, "2nd Grade", 'ES Data Entry'!G161=3, "3rd Grade", 'ES Data Entry'!G161=4, "4th Grade", 'ES Data Entry'!G161=5, "5th Grade")</f>
        <v>Kindergarten</v>
      </c>
      <c r="H163" s="253">
        <f>'ES Data Entry'!L161</f>
        <v>0</v>
      </c>
      <c r="I163" s="227" t="e" cm="1">
        <f t="array" ref="I163">_xlfn.IFS('ES Data Entry'!H161= 1, "American Indian/Alaskan Native", 'ES Data Entry'!H161= 2, "Asian", 'ES Data Entry'!H161= 3, "Native Hawaiian/Pacific Islander", 'ES Data Entry'!H161= 4, "Black/African American",'ES Data Entry'!H161= 5,  "White", 'ES Data Entry'!H161= 6, "Other", 'ES Data Entry'!H161= 7, "Two races or more", 'ES Data Entry'!H161= 8, "Unknown")</f>
        <v>#N/A</v>
      </c>
      <c r="J163" s="226">
        <f>'ES Data Entry'!I161</f>
        <v>0</v>
      </c>
      <c r="K163" s="226" t="e" cm="1">
        <f t="array" ref="K163">_xlfn.IFS('ES Data Entry'!J161= 1, "Male", 'ES Data Entry'!J161= 2, "Female", 'ES Data Entry'!J161= 3, "Transgender Male", 'ES Data Entry'!J161= 4, "Transgender Female",'ES Data Entry'!J161= 5, "Non-binary", 'ES Data Entry'!J161= 6, "Other", 'ES Data Entry'!J161= 7, "Unknown")</f>
        <v>#N/A</v>
      </c>
      <c r="L163" s="228">
        <f>'ES Data Entry'!K161</f>
        <v>0</v>
      </c>
      <c r="M163" s="228" t="str" cm="1">
        <f t="array" ref="M163">IF(MAX(IF(F:F=F163, L:L))=L163, "Yes", "No")</f>
        <v>Yes</v>
      </c>
      <c r="N163" s="229" t="e">
        <f>AVERAGE('ES Data Entry'!N161,'ES Data Entry'!M161)</f>
        <v>#DIV/0!</v>
      </c>
      <c r="O163" s="229" t="e">
        <f t="shared" si="88"/>
        <v>#DIV/0!</v>
      </c>
      <c r="P163" s="229" t="e">
        <f>AVERAGE('ES Data Entry'!O161:R161)</f>
        <v>#DIV/0!</v>
      </c>
      <c r="Q163" s="229" t="e">
        <f t="shared" si="89"/>
        <v>#DIV/0!</v>
      </c>
      <c r="R163" s="229" t="e">
        <f>AVERAGE('ES Data Entry'!S161:V161)</f>
        <v>#DIV/0!</v>
      </c>
      <c r="S163" s="229" t="e">
        <f t="shared" si="90"/>
        <v>#DIV/0!</v>
      </c>
      <c r="T163" s="229" t="e">
        <f>AVERAGE('ES Data Entry'!W161:Y161)</f>
        <v>#DIV/0!</v>
      </c>
      <c r="U163" s="230" t="e">
        <f t="shared" si="91"/>
        <v>#DIV/0!</v>
      </c>
      <c r="V163" s="231" t="e">
        <f t="shared" si="92"/>
        <v>#DIV/0!</v>
      </c>
      <c r="W163" s="232" t="e">
        <f t="shared" si="93"/>
        <v>#DIV/0!</v>
      </c>
    </row>
    <row r="164" spans="1:23">
      <c r="A164" s="226">
        <f>'ES Data Entry'!A162</f>
        <v>0</v>
      </c>
      <c r="B164" s="226">
        <f>'ES Data Entry'!B162</f>
        <v>0</v>
      </c>
      <c r="C164" s="6">
        <f>'ES Data Entry'!C162</f>
        <v>0</v>
      </c>
      <c r="D164" s="226">
        <f>'ES Data Entry'!D162</f>
        <v>0</v>
      </c>
      <c r="E164" s="226">
        <f>'ES Data Entry'!E162</f>
        <v>0</v>
      </c>
      <c r="F164" s="226">
        <f>'ES Data Entry'!F162</f>
        <v>0</v>
      </c>
      <c r="G164" s="226" t="str" cm="1">
        <f t="array" ref="G164">_xlfn.IFS('ES Data Entry'!G162=0, "Kindergarten", 'ES Data Entry'!G162=1, "1st Grade", 'ES Data Entry'!G162=2, "2nd Grade", 'ES Data Entry'!G162=3, "3rd Grade", 'ES Data Entry'!G162=4, "4th Grade", 'ES Data Entry'!G162=5, "5th Grade")</f>
        <v>Kindergarten</v>
      </c>
      <c r="H164" s="253">
        <f>'ES Data Entry'!L162</f>
        <v>0</v>
      </c>
      <c r="I164" s="227" t="e" cm="1">
        <f t="array" ref="I164">_xlfn.IFS('ES Data Entry'!H162= 1, "American Indian/Alaskan Native", 'ES Data Entry'!H162= 2, "Asian", 'ES Data Entry'!H162= 3, "Native Hawaiian/Pacific Islander", 'ES Data Entry'!H162= 4, "Black/African American",'ES Data Entry'!H162= 5,  "White", 'ES Data Entry'!H162= 6, "Other", 'ES Data Entry'!H162= 7, "Two races or more", 'ES Data Entry'!H162= 8, "Unknown")</f>
        <v>#N/A</v>
      </c>
      <c r="J164" s="226">
        <f>'ES Data Entry'!I162</f>
        <v>0</v>
      </c>
      <c r="K164" s="226" t="e" cm="1">
        <f t="array" ref="K164">_xlfn.IFS('ES Data Entry'!J162= 1, "Male", 'ES Data Entry'!J162= 2, "Female", 'ES Data Entry'!J162= 3, "Transgender Male", 'ES Data Entry'!J162= 4, "Transgender Female",'ES Data Entry'!J162= 5, "Non-binary", 'ES Data Entry'!J162= 6, "Other", 'ES Data Entry'!J162= 7, "Unknown")</f>
        <v>#N/A</v>
      </c>
      <c r="L164" s="228">
        <f>'ES Data Entry'!K162</f>
        <v>0</v>
      </c>
      <c r="M164" s="228" t="str" cm="1">
        <f t="array" ref="M164">IF(MAX(IF(F:F=F164, L:L))=L164, "Yes", "No")</f>
        <v>Yes</v>
      </c>
      <c r="N164" s="229" t="e">
        <f>AVERAGE('ES Data Entry'!N162,'ES Data Entry'!M162)</f>
        <v>#DIV/0!</v>
      </c>
      <c r="O164" s="229" t="e">
        <f t="shared" si="88"/>
        <v>#DIV/0!</v>
      </c>
      <c r="P164" s="229" t="e">
        <f>AVERAGE('ES Data Entry'!O162:R162)</f>
        <v>#DIV/0!</v>
      </c>
      <c r="Q164" s="229" t="e">
        <f t="shared" si="89"/>
        <v>#DIV/0!</v>
      </c>
      <c r="R164" s="229" t="e">
        <f>AVERAGE('ES Data Entry'!S162:V162)</f>
        <v>#DIV/0!</v>
      </c>
      <c r="S164" s="229" t="e">
        <f t="shared" si="90"/>
        <v>#DIV/0!</v>
      </c>
      <c r="T164" s="229" t="e">
        <f>AVERAGE('ES Data Entry'!W162:Y162)</f>
        <v>#DIV/0!</v>
      </c>
      <c r="U164" s="230" t="e">
        <f t="shared" si="91"/>
        <v>#DIV/0!</v>
      </c>
      <c r="V164" s="231" t="e">
        <f t="shared" si="92"/>
        <v>#DIV/0!</v>
      </c>
      <c r="W164" s="232" t="e">
        <f t="shared" si="93"/>
        <v>#DIV/0!</v>
      </c>
    </row>
    <row r="165" spans="1:23">
      <c r="A165" s="226">
        <f>'ES Data Entry'!A163</f>
        <v>0</v>
      </c>
      <c r="B165" s="226">
        <f>'ES Data Entry'!B163</f>
        <v>0</v>
      </c>
      <c r="C165" s="6">
        <f>'ES Data Entry'!C163</f>
        <v>0</v>
      </c>
      <c r="D165" s="226">
        <f>'ES Data Entry'!D163</f>
        <v>0</v>
      </c>
      <c r="E165" s="226">
        <f>'ES Data Entry'!E163</f>
        <v>0</v>
      </c>
      <c r="F165" s="226">
        <f>'ES Data Entry'!F163</f>
        <v>0</v>
      </c>
      <c r="G165" s="226" t="str" cm="1">
        <f t="array" ref="G165">_xlfn.IFS('ES Data Entry'!G163=0, "Kindergarten", 'ES Data Entry'!G163=1, "1st Grade", 'ES Data Entry'!G163=2, "2nd Grade", 'ES Data Entry'!G163=3, "3rd Grade", 'ES Data Entry'!G163=4, "4th Grade", 'ES Data Entry'!G163=5, "5th Grade")</f>
        <v>Kindergarten</v>
      </c>
      <c r="H165" s="253">
        <f>'ES Data Entry'!L163</f>
        <v>0</v>
      </c>
      <c r="I165" s="227" t="e" cm="1">
        <f t="array" ref="I165">_xlfn.IFS('ES Data Entry'!H163= 1, "American Indian/Alaskan Native", 'ES Data Entry'!H163= 2, "Asian", 'ES Data Entry'!H163= 3, "Native Hawaiian/Pacific Islander", 'ES Data Entry'!H163= 4, "Black/African American",'ES Data Entry'!H163= 5,  "White", 'ES Data Entry'!H163= 6, "Other", 'ES Data Entry'!H163= 7, "Two races or more", 'ES Data Entry'!H163= 8, "Unknown")</f>
        <v>#N/A</v>
      </c>
      <c r="J165" s="226">
        <f>'ES Data Entry'!I163</f>
        <v>0</v>
      </c>
      <c r="K165" s="226" t="e" cm="1">
        <f t="array" ref="K165">_xlfn.IFS('ES Data Entry'!J163= 1, "Male", 'ES Data Entry'!J163= 2, "Female", 'ES Data Entry'!J163= 3, "Transgender Male", 'ES Data Entry'!J163= 4, "Transgender Female",'ES Data Entry'!J163= 5, "Non-binary", 'ES Data Entry'!J163= 6, "Other", 'ES Data Entry'!J163= 7, "Unknown")</f>
        <v>#N/A</v>
      </c>
      <c r="L165" s="228">
        <f>'ES Data Entry'!K163</f>
        <v>0</v>
      </c>
      <c r="M165" s="228" t="str" cm="1">
        <f t="array" ref="M165">IF(MAX(IF(F:F=F165, L:L))=L165, "Yes", "No")</f>
        <v>Yes</v>
      </c>
      <c r="N165" s="229" t="e">
        <f>AVERAGE('ES Data Entry'!N163,'ES Data Entry'!M163)</f>
        <v>#DIV/0!</v>
      </c>
      <c r="O165" s="229" t="e">
        <f t="shared" ref="O165:O228" si="94">IF(OR(N165&gt;3.5,N165=3.5), "Higher Emotional Engagement",IF(N165&lt;1.6, "Lower Emotional Engagement", "Moderate Emotional Engagement"))</f>
        <v>#DIV/0!</v>
      </c>
      <c r="P165" s="229" t="e">
        <f>AVERAGE('ES Data Entry'!O163:R163)</f>
        <v>#DIV/0!</v>
      </c>
      <c r="Q165" s="229" t="e">
        <f t="shared" ref="Q165:Q228" si="95">IF(OR(P165&gt;3.5,P165=3.5), "Higher Social Engagement",IF(P165&lt;1.6, "Lower Social Engagement", "Moderate Social Engagement"))</f>
        <v>#DIV/0!</v>
      </c>
      <c r="R165" s="229" t="e">
        <f>AVERAGE('ES Data Entry'!S163:V163)</f>
        <v>#DIV/0!</v>
      </c>
      <c r="S165" s="229" t="e">
        <f t="shared" ref="S165:S228" si="96">IF(OR(R165&gt;3.5,R165=3.5), "Higher Behavioral Engagement",IF(R165&lt;1.6, "Lower Behavioral Engagement", "Moderate Behavioral Engagement"))</f>
        <v>#DIV/0!</v>
      </c>
      <c r="T165" s="229" t="e">
        <f>AVERAGE('ES Data Entry'!W163:Y163)</f>
        <v>#DIV/0!</v>
      </c>
      <c r="U165" s="230" t="e">
        <f t="shared" ref="U165:U228" si="97">IF(OR(T165&gt;3.5,T165=3.5), "Higher Cognitive Engagement",IF(T165&lt;1.6, "Lower Cognitive Engagement", "Moderate Cognitive Engagement"))</f>
        <v>#DIV/0!</v>
      </c>
      <c r="V165" s="231" t="e">
        <f t="shared" ref="V165:V228" si="98">AVERAGE(N165:T165)</f>
        <v>#DIV/0!</v>
      </c>
      <c r="W165" s="232" t="e">
        <f t="shared" ref="W165:W228" si="99">IF(OR(V165&gt;3.5,V165=3.5), "Higher Engagement",IF(V165&lt;1.6, "Lower Engagement", "Moderate Engagement"))</f>
        <v>#DIV/0!</v>
      </c>
    </row>
    <row r="166" spans="1:23">
      <c r="A166" s="226">
        <f>'ES Data Entry'!A164</f>
        <v>0</v>
      </c>
      <c r="B166" s="226">
        <f>'ES Data Entry'!B164</f>
        <v>0</v>
      </c>
      <c r="C166" s="6">
        <f>'ES Data Entry'!C164</f>
        <v>0</v>
      </c>
      <c r="D166" s="226">
        <f>'ES Data Entry'!D164</f>
        <v>0</v>
      </c>
      <c r="E166" s="226">
        <f>'ES Data Entry'!E164</f>
        <v>0</v>
      </c>
      <c r="F166" s="226">
        <f>'ES Data Entry'!F164</f>
        <v>0</v>
      </c>
      <c r="G166" s="226" t="str" cm="1">
        <f t="array" ref="G166">_xlfn.IFS('ES Data Entry'!G164=0, "Kindergarten", 'ES Data Entry'!G164=1, "1st Grade", 'ES Data Entry'!G164=2, "2nd Grade", 'ES Data Entry'!G164=3, "3rd Grade", 'ES Data Entry'!G164=4, "4th Grade", 'ES Data Entry'!G164=5, "5th Grade")</f>
        <v>Kindergarten</v>
      </c>
      <c r="H166" s="253">
        <f>'ES Data Entry'!L164</f>
        <v>0</v>
      </c>
      <c r="I166" s="227" t="e" cm="1">
        <f t="array" ref="I166">_xlfn.IFS('ES Data Entry'!H164= 1, "American Indian/Alaskan Native", 'ES Data Entry'!H164= 2, "Asian", 'ES Data Entry'!H164= 3, "Native Hawaiian/Pacific Islander", 'ES Data Entry'!H164= 4, "Black/African American",'ES Data Entry'!H164= 5,  "White", 'ES Data Entry'!H164= 6, "Other", 'ES Data Entry'!H164= 7, "Two races or more", 'ES Data Entry'!H164= 8, "Unknown")</f>
        <v>#N/A</v>
      </c>
      <c r="J166" s="226">
        <f>'ES Data Entry'!I164</f>
        <v>0</v>
      </c>
      <c r="K166" s="226" t="e" cm="1">
        <f t="array" ref="K166">_xlfn.IFS('ES Data Entry'!J164= 1, "Male", 'ES Data Entry'!J164= 2, "Female", 'ES Data Entry'!J164= 3, "Transgender Male", 'ES Data Entry'!J164= 4, "Transgender Female",'ES Data Entry'!J164= 5, "Non-binary", 'ES Data Entry'!J164= 6, "Other", 'ES Data Entry'!J164= 7, "Unknown")</f>
        <v>#N/A</v>
      </c>
      <c r="L166" s="228">
        <f>'ES Data Entry'!K164</f>
        <v>0</v>
      </c>
      <c r="M166" s="228" t="str" cm="1">
        <f t="array" ref="M166">IF(MAX(IF(F:F=F166, L:L))=L166, "Yes", "No")</f>
        <v>Yes</v>
      </c>
      <c r="N166" s="229" t="e">
        <f>AVERAGE('ES Data Entry'!N164,'ES Data Entry'!M164)</f>
        <v>#DIV/0!</v>
      </c>
      <c r="O166" s="229" t="e">
        <f t="shared" si="94"/>
        <v>#DIV/0!</v>
      </c>
      <c r="P166" s="229" t="e">
        <f>AVERAGE('ES Data Entry'!O164:R164)</f>
        <v>#DIV/0!</v>
      </c>
      <c r="Q166" s="229" t="e">
        <f t="shared" si="95"/>
        <v>#DIV/0!</v>
      </c>
      <c r="R166" s="229" t="e">
        <f>AVERAGE('ES Data Entry'!S164:V164)</f>
        <v>#DIV/0!</v>
      </c>
      <c r="S166" s="229" t="e">
        <f t="shared" si="96"/>
        <v>#DIV/0!</v>
      </c>
      <c r="T166" s="229" t="e">
        <f>AVERAGE('ES Data Entry'!W164:Y164)</f>
        <v>#DIV/0!</v>
      </c>
      <c r="U166" s="230" t="e">
        <f t="shared" si="97"/>
        <v>#DIV/0!</v>
      </c>
      <c r="V166" s="231" t="e">
        <f t="shared" si="98"/>
        <v>#DIV/0!</v>
      </c>
      <c r="W166" s="232" t="e">
        <f t="shared" si="99"/>
        <v>#DIV/0!</v>
      </c>
    </row>
    <row r="167" spans="1:23">
      <c r="A167" s="226">
        <f>'ES Data Entry'!A165</f>
        <v>0</v>
      </c>
      <c r="B167" s="226">
        <f>'ES Data Entry'!B165</f>
        <v>0</v>
      </c>
      <c r="C167" s="6">
        <f>'ES Data Entry'!C165</f>
        <v>0</v>
      </c>
      <c r="D167" s="226">
        <f>'ES Data Entry'!D165</f>
        <v>0</v>
      </c>
      <c r="E167" s="226">
        <f>'ES Data Entry'!E165</f>
        <v>0</v>
      </c>
      <c r="F167" s="226">
        <f>'ES Data Entry'!F165</f>
        <v>0</v>
      </c>
      <c r="G167" s="226" t="str" cm="1">
        <f t="array" ref="G167">_xlfn.IFS('ES Data Entry'!G165=0, "Kindergarten", 'ES Data Entry'!G165=1, "1st Grade", 'ES Data Entry'!G165=2, "2nd Grade", 'ES Data Entry'!G165=3, "3rd Grade", 'ES Data Entry'!G165=4, "4th Grade", 'ES Data Entry'!G165=5, "5th Grade")</f>
        <v>Kindergarten</v>
      </c>
      <c r="H167" s="253">
        <f>'ES Data Entry'!L165</f>
        <v>0</v>
      </c>
      <c r="I167" s="227" t="e" cm="1">
        <f t="array" ref="I167">_xlfn.IFS('ES Data Entry'!H165= 1, "American Indian/Alaskan Native", 'ES Data Entry'!H165= 2, "Asian", 'ES Data Entry'!H165= 3, "Native Hawaiian/Pacific Islander", 'ES Data Entry'!H165= 4, "Black/African American",'ES Data Entry'!H165= 5,  "White", 'ES Data Entry'!H165= 6, "Other", 'ES Data Entry'!H165= 7, "Two races or more", 'ES Data Entry'!H165= 8, "Unknown")</f>
        <v>#N/A</v>
      </c>
      <c r="J167" s="226">
        <f>'ES Data Entry'!I165</f>
        <v>0</v>
      </c>
      <c r="K167" s="226" t="e" cm="1">
        <f t="array" ref="K167">_xlfn.IFS('ES Data Entry'!J165= 1, "Male", 'ES Data Entry'!J165= 2, "Female", 'ES Data Entry'!J165= 3, "Transgender Male", 'ES Data Entry'!J165= 4, "Transgender Female",'ES Data Entry'!J165= 5, "Non-binary", 'ES Data Entry'!J165= 6, "Other", 'ES Data Entry'!J165= 7, "Unknown")</f>
        <v>#N/A</v>
      </c>
      <c r="L167" s="228">
        <f>'ES Data Entry'!K165</f>
        <v>0</v>
      </c>
      <c r="M167" s="228" t="str" cm="1">
        <f t="array" ref="M167">IF(MAX(IF(F:F=F167, L:L))=L167, "Yes", "No")</f>
        <v>Yes</v>
      </c>
      <c r="N167" s="229" t="e">
        <f>AVERAGE('ES Data Entry'!N165,'ES Data Entry'!M165)</f>
        <v>#DIV/0!</v>
      </c>
      <c r="O167" s="229" t="e">
        <f t="shared" si="94"/>
        <v>#DIV/0!</v>
      </c>
      <c r="P167" s="229" t="e">
        <f>AVERAGE('ES Data Entry'!O165:R165)</f>
        <v>#DIV/0!</v>
      </c>
      <c r="Q167" s="229" t="e">
        <f t="shared" si="95"/>
        <v>#DIV/0!</v>
      </c>
      <c r="R167" s="229" t="e">
        <f>AVERAGE('ES Data Entry'!S165:V165)</f>
        <v>#DIV/0!</v>
      </c>
      <c r="S167" s="229" t="e">
        <f t="shared" si="96"/>
        <v>#DIV/0!</v>
      </c>
      <c r="T167" s="229" t="e">
        <f>AVERAGE('ES Data Entry'!W165:Y165)</f>
        <v>#DIV/0!</v>
      </c>
      <c r="U167" s="230" t="e">
        <f t="shared" si="97"/>
        <v>#DIV/0!</v>
      </c>
      <c r="V167" s="231" t="e">
        <f t="shared" si="98"/>
        <v>#DIV/0!</v>
      </c>
      <c r="W167" s="232" t="e">
        <f t="shared" si="99"/>
        <v>#DIV/0!</v>
      </c>
    </row>
    <row r="168" spans="1:23">
      <c r="A168" s="226">
        <f>'ES Data Entry'!A166</f>
        <v>0</v>
      </c>
      <c r="B168" s="226">
        <f>'ES Data Entry'!B166</f>
        <v>0</v>
      </c>
      <c r="C168" s="6">
        <f>'ES Data Entry'!C166</f>
        <v>0</v>
      </c>
      <c r="D168" s="226">
        <f>'ES Data Entry'!D166</f>
        <v>0</v>
      </c>
      <c r="E168" s="226">
        <f>'ES Data Entry'!E166</f>
        <v>0</v>
      </c>
      <c r="F168" s="226">
        <f>'ES Data Entry'!F166</f>
        <v>0</v>
      </c>
      <c r="G168" s="226" t="str" cm="1">
        <f t="array" ref="G168">_xlfn.IFS('ES Data Entry'!G166=0, "Kindergarten", 'ES Data Entry'!G166=1, "1st Grade", 'ES Data Entry'!G166=2, "2nd Grade", 'ES Data Entry'!G166=3, "3rd Grade", 'ES Data Entry'!G166=4, "4th Grade", 'ES Data Entry'!G166=5, "5th Grade")</f>
        <v>Kindergarten</v>
      </c>
      <c r="H168" s="253">
        <f>'ES Data Entry'!L166</f>
        <v>0</v>
      </c>
      <c r="I168" s="227" t="e" cm="1">
        <f t="array" ref="I168">_xlfn.IFS('ES Data Entry'!H166= 1, "American Indian/Alaskan Native", 'ES Data Entry'!H166= 2, "Asian", 'ES Data Entry'!H166= 3, "Native Hawaiian/Pacific Islander", 'ES Data Entry'!H166= 4, "Black/African American",'ES Data Entry'!H166= 5,  "White", 'ES Data Entry'!H166= 6, "Other", 'ES Data Entry'!H166= 7, "Two races or more", 'ES Data Entry'!H166= 8, "Unknown")</f>
        <v>#N/A</v>
      </c>
      <c r="J168" s="226">
        <f>'ES Data Entry'!I166</f>
        <v>0</v>
      </c>
      <c r="K168" s="226" t="e" cm="1">
        <f t="array" ref="K168">_xlfn.IFS('ES Data Entry'!J166= 1, "Male", 'ES Data Entry'!J166= 2, "Female", 'ES Data Entry'!J166= 3, "Transgender Male", 'ES Data Entry'!J166= 4, "Transgender Female",'ES Data Entry'!J166= 5, "Non-binary", 'ES Data Entry'!J166= 6, "Other", 'ES Data Entry'!J166= 7, "Unknown")</f>
        <v>#N/A</v>
      </c>
      <c r="L168" s="228">
        <f>'ES Data Entry'!K166</f>
        <v>0</v>
      </c>
      <c r="M168" s="228" t="str" cm="1">
        <f t="array" ref="M168">IF(MAX(IF(F:F=F168, L:L))=L168, "Yes", "No")</f>
        <v>Yes</v>
      </c>
      <c r="N168" s="229" t="e">
        <f>AVERAGE('ES Data Entry'!N166,'ES Data Entry'!M166)</f>
        <v>#DIV/0!</v>
      </c>
      <c r="O168" s="229" t="e">
        <f t="shared" si="94"/>
        <v>#DIV/0!</v>
      </c>
      <c r="P168" s="229" t="e">
        <f>AVERAGE('ES Data Entry'!O166:R166)</f>
        <v>#DIV/0!</v>
      </c>
      <c r="Q168" s="229" t="e">
        <f t="shared" si="95"/>
        <v>#DIV/0!</v>
      </c>
      <c r="R168" s="229" t="e">
        <f>AVERAGE('ES Data Entry'!S166:V166)</f>
        <v>#DIV/0!</v>
      </c>
      <c r="S168" s="229" t="e">
        <f t="shared" si="96"/>
        <v>#DIV/0!</v>
      </c>
      <c r="T168" s="229" t="e">
        <f>AVERAGE('ES Data Entry'!W166:Y166)</f>
        <v>#DIV/0!</v>
      </c>
      <c r="U168" s="230" t="e">
        <f t="shared" si="97"/>
        <v>#DIV/0!</v>
      </c>
      <c r="V168" s="231" t="e">
        <f t="shared" si="98"/>
        <v>#DIV/0!</v>
      </c>
      <c r="W168" s="232" t="e">
        <f t="shared" si="99"/>
        <v>#DIV/0!</v>
      </c>
    </row>
    <row r="169" spans="1:23">
      <c r="A169" s="226">
        <f>'ES Data Entry'!A167</f>
        <v>0</v>
      </c>
      <c r="B169" s="226">
        <f>'ES Data Entry'!B167</f>
        <v>0</v>
      </c>
      <c r="C169" s="6">
        <f>'ES Data Entry'!C167</f>
        <v>0</v>
      </c>
      <c r="D169" s="226">
        <f>'ES Data Entry'!D167</f>
        <v>0</v>
      </c>
      <c r="E169" s="226">
        <f>'ES Data Entry'!E167</f>
        <v>0</v>
      </c>
      <c r="F169" s="226">
        <f>'ES Data Entry'!F167</f>
        <v>0</v>
      </c>
      <c r="G169" s="226" t="str" cm="1">
        <f t="array" ref="G169">_xlfn.IFS('ES Data Entry'!G167=0, "Kindergarten", 'ES Data Entry'!G167=1, "1st Grade", 'ES Data Entry'!G167=2, "2nd Grade", 'ES Data Entry'!G167=3, "3rd Grade", 'ES Data Entry'!G167=4, "4th Grade", 'ES Data Entry'!G167=5, "5th Grade")</f>
        <v>Kindergarten</v>
      </c>
      <c r="H169" s="253">
        <f>'ES Data Entry'!L167</f>
        <v>0</v>
      </c>
      <c r="I169" s="227" t="e" cm="1">
        <f t="array" ref="I169">_xlfn.IFS('ES Data Entry'!H167= 1, "American Indian/Alaskan Native", 'ES Data Entry'!H167= 2, "Asian", 'ES Data Entry'!H167= 3, "Native Hawaiian/Pacific Islander", 'ES Data Entry'!H167= 4, "Black/African American",'ES Data Entry'!H167= 5,  "White", 'ES Data Entry'!H167= 6, "Other", 'ES Data Entry'!H167= 7, "Two races or more", 'ES Data Entry'!H167= 8, "Unknown")</f>
        <v>#N/A</v>
      </c>
      <c r="J169" s="226">
        <f>'ES Data Entry'!I167</f>
        <v>0</v>
      </c>
      <c r="K169" s="226" t="e" cm="1">
        <f t="array" ref="K169">_xlfn.IFS('ES Data Entry'!J167= 1, "Male", 'ES Data Entry'!J167= 2, "Female", 'ES Data Entry'!J167= 3, "Transgender Male", 'ES Data Entry'!J167= 4, "Transgender Female",'ES Data Entry'!J167= 5, "Non-binary", 'ES Data Entry'!J167= 6, "Other", 'ES Data Entry'!J167= 7, "Unknown")</f>
        <v>#N/A</v>
      </c>
      <c r="L169" s="228">
        <f>'ES Data Entry'!K167</f>
        <v>0</v>
      </c>
      <c r="M169" s="228" t="str" cm="1">
        <f t="array" ref="M169">IF(MAX(IF(F:F=F169, L:L))=L169, "Yes", "No")</f>
        <v>Yes</v>
      </c>
      <c r="N169" s="229" t="e">
        <f>AVERAGE('ES Data Entry'!N167,'ES Data Entry'!M167)</f>
        <v>#DIV/0!</v>
      </c>
      <c r="O169" s="229" t="e">
        <f t="shared" si="94"/>
        <v>#DIV/0!</v>
      </c>
      <c r="P169" s="229" t="e">
        <f>AVERAGE('ES Data Entry'!O167:R167)</f>
        <v>#DIV/0!</v>
      </c>
      <c r="Q169" s="229" t="e">
        <f t="shared" si="95"/>
        <v>#DIV/0!</v>
      </c>
      <c r="R169" s="229" t="e">
        <f>AVERAGE('ES Data Entry'!S167:V167)</f>
        <v>#DIV/0!</v>
      </c>
      <c r="S169" s="229" t="e">
        <f t="shared" si="96"/>
        <v>#DIV/0!</v>
      </c>
      <c r="T169" s="229" t="e">
        <f>AVERAGE('ES Data Entry'!W167:Y167)</f>
        <v>#DIV/0!</v>
      </c>
      <c r="U169" s="230" t="e">
        <f t="shared" si="97"/>
        <v>#DIV/0!</v>
      </c>
      <c r="V169" s="231" t="e">
        <f t="shared" si="98"/>
        <v>#DIV/0!</v>
      </c>
      <c r="W169" s="232" t="e">
        <f t="shared" si="99"/>
        <v>#DIV/0!</v>
      </c>
    </row>
    <row r="170" spans="1:23">
      <c r="A170" s="226">
        <f>'ES Data Entry'!A168</f>
        <v>0</v>
      </c>
      <c r="B170" s="226">
        <f>'ES Data Entry'!B168</f>
        <v>0</v>
      </c>
      <c r="C170" s="6">
        <f>'ES Data Entry'!C168</f>
        <v>0</v>
      </c>
      <c r="D170" s="226">
        <f>'ES Data Entry'!D168</f>
        <v>0</v>
      </c>
      <c r="E170" s="226">
        <f>'ES Data Entry'!E168</f>
        <v>0</v>
      </c>
      <c r="F170" s="226">
        <f>'ES Data Entry'!F168</f>
        <v>0</v>
      </c>
      <c r="G170" s="226" t="str" cm="1">
        <f t="array" ref="G170">_xlfn.IFS('ES Data Entry'!G168=0, "Kindergarten", 'ES Data Entry'!G168=1, "1st Grade", 'ES Data Entry'!G168=2, "2nd Grade", 'ES Data Entry'!G168=3, "3rd Grade", 'ES Data Entry'!G168=4, "4th Grade", 'ES Data Entry'!G168=5, "5th Grade")</f>
        <v>Kindergarten</v>
      </c>
      <c r="H170" s="253">
        <f>'ES Data Entry'!L168</f>
        <v>0</v>
      </c>
      <c r="I170" s="227" t="e" cm="1">
        <f t="array" ref="I170">_xlfn.IFS('ES Data Entry'!H168= 1, "American Indian/Alaskan Native", 'ES Data Entry'!H168= 2, "Asian", 'ES Data Entry'!H168= 3, "Native Hawaiian/Pacific Islander", 'ES Data Entry'!H168= 4, "Black/African American",'ES Data Entry'!H168= 5,  "White", 'ES Data Entry'!H168= 6, "Other", 'ES Data Entry'!H168= 7, "Two races or more", 'ES Data Entry'!H168= 8, "Unknown")</f>
        <v>#N/A</v>
      </c>
      <c r="J170" s="226">
        <f>'ES Data Entry'!I168</f>
        <v>0</v>
      </c>
      <c r="K170" s="226" t="e" cm="1">
        <f t="array" ref="K170">_xlfn.IFS('ES Data Entry'!J168= 1, "Male", 'ES Data Entry'!J168= 2, "Female", 'ES Data Entry'!J168= 3, "Transgender Male", 'ES Data Entry'!J168= 4, "Transgender Female",'ES Data Entry'!J168= 5, "Non-binary", 'ES Data Entry'!J168= 6, "Other", 'ES Data Entry'!J168= 7, "Unknown")</f>
        <v>#N/A</v>
      </c>
      <c r="L170" s="228">
        <f>'ES Data Entry'!K168</f>
        <v>0</v>
      </c>
      <c r="M170" s="228" t="str" cm="1">
        <f t="array" ref="M170">IF(MAX(IF(F:F=F170, L:L))=L170, "Yes", "No")</f>
        <v>Yes</v>
      </c>
      <c r="N170" s="229" t="e">
        <f>AVERAGE('ES Data Entry'!N168,'ES Data Entry'!M168)</f>
        <v>#DIV/0!</v>
      </c>
      <c r="O170" s="229" t="e">
        <f t="shared" si="94"/>
        <v>#DIV/0!</v>
      </c>
      <c r="P170" s="229" t="e">
        <f>AVERAGE('ES Data Entry'!O168:R168)</f>
        <v>#DIV/0!</v>
      </c>
      <c r="Q170" s="229" t="e">
        <f t="shared" si="95"/>
        <v>#DIV/0!</v>
      </c>
      <c r="R170" s="229" t="e">
        <f>AVERAGE('ES Data Entry'!S168:V168)</f>
        <v>#DIV/0!</v>
      </c>
      <c r="S170" s="229" t="e">
        <f t="shared" si="96"/>
        <v>#DIV/0!</v>
      </c>
      <c r="T170" s="229" t="e">
        <f>AVERAGE('ES Data Entry'!W168:Y168)</f>
        <v>#DIV/0!</v>
      </c>
      <c r="U170" s="230" t="e">
        <f t="shared" si="97"/>
        <v>#DIV/0!</v>
      </c>
      <c r="V170" s="231" t="e">
        <f t="shared" si="98"/>
        <v>#DIV/0!</v>
      </c>
      <c r="W170" s="232" t="e">
        <f t="shared" si="99"/>
        <v>#DIV/0!</v>
      </c>
    </row>
    <row r="171" spans="1:23">
      <c r="A171" s="226">
        <f>'ES Data Entry'!A169</f>
        <v>0</v>
      </c>
      <c r="B171" s="226">
        <f>'ES Data Entry'!B169</f>
        <v>0</v>
      </c>
      <c r="C171" s="6">
        <f>'ES Data Entry'!C169</f>
        <v>0</v>
      </c>
      <c r="D171" s="226">
        <f>'ES Data Entry'!D169</f>
        <v>0</v>
      </c>
      <c r="E171" s="226">
        <f>'ES Data Entry'!E169</f>
        <v>0</v>
      </c>
      <c r="F171" s="226">
        <f>'ES Data Entry'!F169</f>
        <v>0</v>
      </c>
      <c r="G171" s="226" t="str" cm="1">
        <f t="array" ref="G171">_xlfn.IFS('ES Data Entry'!G169=0, "Kindergarten", 'ES Data Entry'!G169=1, "1st Grade", 'ES Data Entry'!G169=2, "2nd Grade", 'ES Data Entry'!G169=3, "3rd Grade", 'ES Data Entry'!G169=4, "4th Grade", 'ES Data Entry'!G169=5, "5th Grade")</f>
        <v>Kindergarten</v>
      </c>
      <c r="H171" s="253">
        <f>'ES Data Entry'!L169</f>
        <v>0</v>
      </c>
      <c r="I171" s="227" t="e" cm="1">
        <f t="array" ref="I171">_xlfn.IFS('ES Data Entry'!H169= 1, "American Indian/Alaskan Native", 'ES Data Entry'!H169= 2, "Asian", 'ES Data Entry'!H169= 3, "Native Hawaiian/Pacific Islander", 'ES Data Entry'!H169= 4, "Black/African American",'ES Data Entry'!H169= 5,  "White", 'ES Data Entry'!H169= 6, "Other", 'ES Data Entry'!H169= 7, "Two races or more", 'ES Data Entry'!H169= 8, "Unknown")</f>
        <v>#N/A</v>
      </c>
      <c r="J171" s="226">
        <f>'ES Data Entry'!I169</f>
        <v>0</v>
      </c>
      <c r="K171" s="226" t="e" cm="1">
        <f t="array" ref="K171">_xlfn.IFS('ES Data Entry'!J169= 1, "Male", 'ES Data Entry'!J169= 2, "Female", 'ES Data Entry'!J169= 3, "Transgender Male", 'ES Data Entry'!J169= 4, "Transgender Female",'ES Data Entry'!J169= 5, "Non-binary", 'ES Data Entry'!J169= 6, "Other", 'ES Data Entry'!J169= 7, "Unknown")</f>
        <v>#N/A</v>
      </c>
      <c r="L171" s="228">
        <f>'ES Data Entry'!K169</f>
        <v>0</v>
      </c>
      <c r="M171" s="228" t="str" cm="1">
        <f t="array" ref="M171">IF(MAX(IF(F:F=F171, L:L))=L171, "Yes", "No")</f>
        <v>Yes</v>
      </c>
      <c r="N171" s="229" t="e">
        <f>AVERAGE('ES Data Entry'!N169,'ES Data Entry'!M169)</f>
        <v>#DIV/0!</v>
      </c>
      <c r="O171" s="229" t="e">
        <f t="shared" si="94"/>
        <v>#DIV/0!</v>
      </c>
      <c r="P171" s="229" t="e">
        <f>AVERAGE('ES Data Entry'!O169:R169)</f>
        <v>#DIV/0!</v>
      </c>
      <c r="Q171" s="229" t="e">
        <f t="shared" si="95"/>
        <v>#DIV/0!</v>
      </c>
      <c r="R171" s="229" t="e">
        <f>AVERAGE('ES Data Entry'!S169:V169)</f>
        <v>#DIV/0!</v>
      </c>
      <c r="S171" s="229" t="e">
        <f t="shared" si="96"/>
        <v>#DIV/0!</v>
      </c>
      <c r="T171" s="229" t="e">
        <f>AVERAGE('ES Data Entry'!W169:Y169)</f>
        <v>#DIV/0!</v>
      </c>
      <c r="U171" s="230" t="e">
        <f t="shared" si="97"/>
        <v>#DIV/0!</v>
      </c>
      <c r="V171" s="231" t="e">
        <f t="shared" si="98"/>
        <v>#DIV/0!</v>
      </c>
      <c r="W171" s="232" t="e">
        <f t="shared" si="99"/>
        <v>#DIV/0!</v>
      </c>
    </row>
    <row r="172" spans="1:23">
      <c r="A172" s="226">
        <f>'ES Data Entry'!A170</f>
        <v>0</v>
      </c>
      <c r="B172" s="226">
        <f>'ES Data Entry'!B170</f>
        <v>0</v>
      </c>
      <c r="C172" s="6">
        <f>'ES Data Entry'!C170</f>
        <v>0</v>
      </c>
      <c r="D172" s="226">
        <f>'ES Data Entry'!D170</f>
        <v>0</v>
      </c>
      <c r="E172" s="226">
        <f>'ES Data Entry'!E170</f>
        <v>0</v>
      </c>
      <c r="F172" s="226">
        <f>'ES Data Entry'!F170</f>
        <v>0</v>
      </c>
      <c r="G172" s="226" t="str" cm="1">
        <f t="array" ref="G172">_xlfn.IFS('ES Data Entry'!G170=0, "Kindergarten", 'ES Data Entry'!G170=1, "1st Grade", 'ES Data Entry'!G170=2, "2nd Grade", 'ES Data Entry'!G170=3, "3rd Grade", 'ES Data Entry'!G170=4, "4th Grade", 'ES Data Entry'!G170=5, "5th Grade")</f>
        <v>Kindergarten</v>
      </c>
      <c r="H172" s="253">
        <f>'ES Data Entry'!L170</f>
        <v>0</v>
      </c>
      <c r="I172" s="227" t="e" cm="1">
        <f t="array" ref="I172">_xlfn.IFS('ES Data Entry'!H170= 1, "American Indian/Alaskan Native", 'ES Data Entry'!H170= 2, "Asian", 'ES Data Entry'!H170= 3, "Native Hawaiian/Pacific Islander", 'ES Data Entry'!H170= 4, "Black/African American",'ES Data Entry'!H170= 5,  "White", 'ES Data Entry'!H170= 6, "Other", 'ES Data Entry'!H170= 7, "Two races or more", 'ES Data Entry'!H170= 8, "Unknown")</f>
        <v>#N/A</v>
      </c>
      <c r="J172" s="226">
        <f>'ES Data Entry'!I170</f>
        <v>0</v>
      </c>
      <c r="K172" s="226" t="e" cm="1">
        <f t="array" ref="K172">_xlfn.IFS('ES Data Entry'!J170= 1, "Male", 'ES Data Entry'!J170= 2, "Female", 'ES Data Entry'!J170= 3, "Transgender Male", 'ES Data Entry'!J170= 4, "Transgender Female",'ES Data Entry'!J170= 5, "Non-binary", 'ES Data Entry'!J170= 6, "Other", 'ES Data Entry'!J170= 7, "Unknown")</f>
        <v>#N/A</v>
      </c>
      <c r="L172" s="228">
        <f>'ES Data Entry'!K170</f>
        <v>0</v>
      </c>
      <c r="M172" s="228" t="str" cm="1">
        <f t="array" ref="M172">IF(MAX(IF(F:F=F172, L:L))=L172, "Yes", "No")</f>
        <v>Yes</v>
      </c>
      <c r="N172" s="229" t="e">
        <f>AVERAGE('ES Data Entry'!N170,'ES Data Entry'!M170)</f>
        <v>#DIV/0!</v>
      </c>
      <c r="O172" s="229" t="e">
        <f t="shared" si="94"/>
        <v>#DIV/0!</v>
      </c>
      <c r="P172" s="229" t="e">
        <f>AVERAGE('ES Data Entry'!O170:R170)</f>
        <v>#DIV/0!</v>
      </c>
      <c r="Q172" s="229" t="e">
        <f t="shared" si="95"/>
        <v>#DIV/0!</v>
      </c>
      <c r="R172" s="229" t="e">
        <f>AVERAGE('ES Data Entry'!S170:V170)</f>
        <v>#DIV/0!</v>
      </c>
      <c r="S172" s="229" t="e">
        <f t="shared" si="96"/>
        <v>#DIV/0!</v>
      </c>
      <c r="T172" s="229" t="e">
        <f>AVERAGE('ES Data Entry'!W170:Y170)</f>
        <v>#DIV/0!</v>
      </c>
      <c r="U172" s="230" t="e">
        <f t="shared" si="97"/>
        <v>#DIV/0!</v>
      </c>
      <c r="V172" s="231" t="e">
        <f t="shared" si="98"/>
        <v>#DIV/0!</v>
      </c>
      <c r="W172" s="232" t="e">
        <f t="shared" si="99"/>
        <v>#DIV/0!</v>
      </c>
    </row>
    <row r="173" spans="1:23">
      <c r="A173" s="226">
        <f>'ES Data Entry'!A171</f>
        <v>0</v>
      </c>
      <c r="B173" s="226">
        <f>'ES Data Entry'!B171</f>
        <v>0</v>
      </c>
      <c r="C173" s="6">
        <f>'ES Data Entry'!C171</f>
        <v>0</v>
      </c>
      <c r="D173" s="226">
        <f>'ES Data Entry'!D171</f>
        <v>0</v>
      </c>
      <c r="E173" s="226">
        <f>'ES Data Entry'!E171</f>
        <v>0</v>
      </c>
      <c r="F173" s="226">
        <f>'ES Data Entry'!F171</f>
        <v>0</v>
      </c>
      <c r="G173" s="226" t="str" cm="1">
        <f t="array" ref="G173">_xlfn.IFS('ES Data Entry'!G171=0, "Kindergarten", 'ES Data Entry'!G171=1, "1st Grade", 'ES Data Entry'!G171=2, "2nd Grade", 'ES Data Entry'!G171=3, "3rd Grade", 'ES Data Entry'!G171=4, "4th Grade", 'ES Data Entry'!G171=5, "5th Grade")</f>
        <v>Kindergarten</v>
      </c>
      <c r="H173" s="253">
        <f>'ES Data Entry'!L171</f>
        <v>0</v>
      </c>
      <c r="I173" s="227" t="e" cm="1">
        <f t="array" ref="I173">_xlfn.IFS('ES Data Entry'!H171= 1, "American Indian/Alaskan Native", 'ES Data Entry'!H171= 2, "Asian", 'ES Data Entry'!H171= 3, "Native Hawaiian/Pacific Islander", 'ES Data Entry'!H171= 4, "Black/African American",'ES Data Entry'!H171= 5,  "White", 'ES Data Entry'!H171= 6, "Other", 'ES Data Entry'!H171= 7, "Two races or more", 'ES Data Entry'!H171= 8, "Unknown")</f>
        <v>#N/A</v>
      </c>
      <c r="J173" s="226">
        <f>'ES Data Entry'!I171</f>
        <v>0</v>
      </c>
      <c r="K173" s="226" t="e" cm="1">
        <f t="array" ref="K173">_xlfn.IFS('ES Data Entry'!J171= 1, "Male", 'ES Data Entry'!J171= 2, "Female", 'ES Data Entry'!J171= 3, "Transgender Male", 'ES Data Entry'!J171= 4, "Transgender Female",'ES Data Entry'!J171= 5, "Non-binary", 'ES Data Entry'!J171= 6, "Other", 'ES Data Entry'!J171= 7, "Unknown")</f>
        <v>#N/A</v>
      </c>
      <c r="L173" s="228">
        <f>'ES Data Entry'!K171</f>
        <v>0</v>
      </c>
      <c r="M173" s="228" t="str" cm="1">
        <f t="array" ref="M173">IF(MAX(IF(F:F=F173, L:L))=L173, "Yes", "No")</f>
        <v>Yes</v>
      </c>
      <c r="N173" s="229" t="e">
        <f>AVERAGE('ES Data Entry'!N171,'ES Data Entry'!M171)</f>
        <v>#DIV/0!</v>
      </c>
      <c r="O173" s="229" t="e">
        <f t="shared" si="94"/>
        <v>#DIV/0!</v>
      </c>
      <c r="P173" s="229" t="e">
        <f>AVERAGE('ES Data Entry'!O171:R171)</f>
        <v>#DIV/0!</v>
      </c>
      <c r="Q173" s="229" t="e">
        <f t="shared" si="95"/>
        <v>#DIV/0!</v>
      </c>
      <c r="R173" s="229" t="e">
        <f>AVERAGE('ES Data Entry'!S171:V171)</f>
        <v>#DIV/0!</v>
      </c>
      <c r="S173" s="229" t="e">
        <f t="shared" si="96"/>
        <v>#DIV/0!</v>
      </c>
      <c r="T173" s="229" t="e">
        <f>AVERAGE('ES Data Entry'!W171:Y171)</f>
        <v>#DIV/0!</v>
      </c>
      <c r="U173" s="230" t="e">
        <f t="shared" si="97"/>
        <v>#DIV/0!</v>
      </c>
      <c r="V173" s="231" t="e">
        <f t="shared" si="98"/>
        <v>#DIV/0!</v>
      </c>
      <c r="W173" s="232" t="e">
        <f t="shared" si="99"/>
        <v>#DIV/0!</v>
      </c>
    </row>
    <row r="174" spans="1:23">
      <c r="A174" s="226">
        <f>'ES Data Entry'!A172</f>
        <v>0</v>
      </c>
      <c r="B174" s="226">
        <f>'ES Data Entry'!B172</f>
        <v>0</v>
      </c>
      <c r="C174" s="6">
        <f>'ES Data Entry'!C172</f>
        <v>0</v>
      </c>
      <c r="D174" s="226">
        <f>'ES Data Entry'!D172</f>
        <v>0</v>
      </c>
      <c r="E174" s="226">
        <f>'ES Data Entry'!E172</f>
        <v>0</v>
      </c>
      <c r="F174" s="226">
        <f>'ES Data Entry'!F172</f>
        <v>0</v>
      </c>
      <c r="G174" s="226" t="str" cm="1">
        <f t="array" ref="G174">_xlfn.IFS('ES Data Entry'!G172=0, "Kindergarten", 'ES Data Entry'!G172=1, "1st Grade", 'ES Data Entry'!G172=2, "2nd Grade", 'ES Data Entry'!G172=3, "3rd Grade", 'ES Data Entry'!G172=4, "4th Grade", 'ES Data Entry'!G172=5, "5th Grade")</f>
        <v>Kindergarten</v>
      </c>
      <c r="H174" s="253">
        <f>'ES Data Entry'!L172</f>
        <v>0</v>
      </c>
      <c r="I174" s="227" t="e" cm="1">
        <f t="array" ref="I174">_xlfn.IFS('ES Data Entry'!H172= 1, "American Indian/Alaskan Native", 'ES Data Entry'!H172= 2, "Asian", 'ES Data Entry'!H172= 3, "Native Hawaiian/Pacific Islander", 'ES Data Entry'!H172= 4, "Black/African American",'ES Data Entry'!H172= 5,  "White", 'ES Data Entry'!H172= 6, "Other", 'ES Data Entry'!H172= 7, "Two races or more", 'ES Data Entry'!H172= 8, "Unknown")</f>
        <v>#N/A</v>
      </c>
      <c r="J174" s="226">
        <f>'ES Data Entry'!I172</f>
        <v>0</v>
      </c>
      <c r="K174" s="226" t="e" cm="1">
        <f t="array" ref="K174">_xlfn.IFS('ES Data Entry'!J172= 1, "Male", 'ES Data Entry'!J172= 2, "Female", 'ES Data Entry'!J172= 3, "Transgender Male", 'ES Data Entry'!J172= 4, "Transgender Female",'ES Data Entry'!J172= 5, "Non-binary", 'ES Data Entry'!J172= 6, "Other", 'ES Data Entry'!J172= 7, "Unknown")</f>
        <v>#N/A</v>
      </c>
      <c r="L174" s="228">
        <f>'ES Data Entry'!K172</f>
        <v>0</v>
      </c>
      <c r="M174" s="228" t="str" cm="1">
        <f t="array" ref="M174">IF(MAX(IF(F:F=F174, L:L))=L174, "Yes", "No")</f>
        <v>Yes</v>
      </c>
      <c r="N174" s="229" t="e">
        <f>AVERAGE('ES Data Entry'!N172,'ES Data Entry'!M172)</f>
        <v>#DIV/0!</v>
      </c>
      <c r="O174" s="229" t="e">
        <f t="shared" si="94"/>
        <v>#DIV/0!</v>
      </c>
      <c r="P174" s="229" t="e">
        <f>AVERAGE('ES Data Entry'!O172:R172)</f>
        <v>#DIV/0!</v>
      </c>
      <c r="Q174" s="229" t="e">
        <f t="shared" si="95"/>
        <v>#DIV/0!</v>
      </c>
      <c r="R174" s="229" t="e">
        <f>AVERAGE('ES Data Entry'!S172:V172)</f>
        <v>#DIV/0!</v>
      </c>
      <c r="S174" s="229" t="e">
        <f t="shared" si="96"/>
        <v>#DIV/0!</v>
      </c>
      <c r="T174" s="229" t="e">
        <f>AVERAGE('ES Data Entry'!W172:Y172)</f>
        <v>#DIV/0!</v>
      </c>
      <c r="U174" s="230" t="e">
        <f t="shared" si="97"/>
        <v>#DIV/0!</v>
      </c>
      <c r="V174" s="231" t="e">
        <f t="shared" si="98"/>
        <v>#DIV/0!</v>
      </c>
      <c r="W174" s="232" t="e">
        <f t="shared" si="99"/>
        <v>#DIV/0!</v>
      </c>
    </row>
    <row r="175" spans="1:23">
      <c r="A175" s="226">
        <f>'ES Data Entry'!A173</f>
        <v>0</v>
      </c>
      <c r="B175" s="226">
        <f>'ES Data Entry'!B173</f>
        <v>0</v>
      </c>
      <c r="C175" s="6">
        <f>'ES Data Entry'!C173</f>
        <v>0</v>
      </c>
      <c r="D175" s="226">
        <f>'ES Data Entry'!D173</f>
        <v>0</v>
      </c>
      <c r="E175" s="226">
        <f>'ES Data Entry'!E173</f>
        <v>0</v>
      </c>
      <c r="F175" s="226">
        <f>'ES Data Entry'!F173</f>
        <v>0</v>
      </c>
      <c r="G175" s="226" t="str" cm="1">
        <f t="array" ref="G175">_xlfn.IFS('ES Data Entry'!G173=0, "Kindergarten", 'ES Data Entry'!G173=1, "1st Grade", 'ES Data Entry'!G173=2, "2nd Grade", 'ES Data Entry'!G173=3, "3rd Grade", 'ES Data Entry'!G173=4, "4th Grade", 'ES Data Entry'!G173=5, "5th Grade")</f>
        <v>Kindergarten</v>
      </c>
      <c r="H175" s="253">
        <f>'ES Data Entry'!L173</f>
        <v>0</v>
      </c>
      <c r="I175" s="227" t="e" cm="1">
        <f t="array" ref="I175">_xlfn.IFS('ES Data Entry'!H173= 1, "American Indian/Alaskan Native", 'ES Data Entry'!H173= 2, "Asian", 'ES Data Entry'!H173= 3, "Native Hawaiian/Pacific Islander", 'ES Data Entry'!H173= 4, "Black/African American",'ES Data Entry'!H173= 5,  "White", 'ES Data Entry'!H173= 6, "Other", 'ES Data Entry'!H173= 7, "Two races or more", 'ES Data Entry'!H173= 8, "Unknown")</f>
        <v>#N/A</v>
      </c>
      <c r="J175" s="226">
        <f>'ES Data Entry'!I173</f>
        <v>0</v>
      </c>
      <c r="K175" s="226" t="e" cm="1">
        <f t="array" ref="K175">_xlfn.IFS('ES Data Entry'!J173= 1, "Male", 'ES Data Entry'!J173= 2, "Female", 'ES Data Entry'!J173= 3, "Transgender Male", 'ES Data Entry'!J173= 4, "Transgender Female",'ES Data Entry'!J173= 5, "Non-binary", 'ES Data Entry'!J173= 6, "Other", 'ES Data Entry'!J173= 7, "Unknown")</f>
        <v>#N/A</v>
      </c>
      <c r="L175" s="228">
        <f>'ES Data Entry'!K173</f>
        <v>0</v>
      </c>
      <c r="M175" s="228" t="str" cm="1">
        <f t="array" ref="M175">IF(MAX(IF(F:F=F175, L:L))=L175, "Yes", "No")</f>
        <v>Yes</v>
      </c>
      <c r="N175" s="229" t="e">
        <f>AVERAGE('ES Data Entry'!N173,'ES Data Entry'!M173)</f>
        <v>#DIV/0!</v>
      </c>
      <c r="O175" s="229" t="e">
        <f t="shared" si="94"/>
        <v>#DIV/0!</v>
      </c>
      <c r="P175" s="229" t="e">
        <f>AVERAGE('ES Data Entry'!O173:R173)</f>
        <v>#DIV/0!</v>
      </c>
      <c r="Q175" s="229" t="e">
        <f t="shared" si="95"/>
        <v>#DIV/0!</v>
      </c>
      <c r="R175" s="229" t="e">
        <f>AVERAGE('ES Data Entry'!S173:V173)</f>
        <v>#DIV/0!</v>
      </c>
      <c r="S175" s="229" t="e">
        <f t="shared" si="96"/>
        <v>#DIV/0!</v>
      </c>
      <c r="T175" s="229" t="e">
        <f>AVERAGE('ES Data Entry'!W173:Y173)</f>
        <v>#DIV/0!</v>
      </c>
      <c r="U175" s="230" t="e">
        <f t="shared" si="97"/>
        <v>#DIV/0!</v>
      </c>
      <c r="V175" s="231" t="e">
        <f t="shared" si="98"/>
        <v>#DIV/0!</v>
      </c>
      <c r="W175" s="232" t="e">
        <f t="shared" si="99"/>
        <v>#DIV/0!</v>
      </c>
    </row>
    <row r="176" spans="1:23">
      <c r="A176" s="226">
        <f>'ES Data Entry'!A174</f>
        <v>0</v>
      </c>
      <c r="B176" s="226">
        <f>'ES Data Entry'!B174</f>
        <v>0</v>
      </c>
      <c r="C176" s="6">
        <f>'ES Data Entry'!C174</f>
        <v>0</v>
      </c>
      <c r="D176" s="226">
        <f>'ES Data Entry'!D174</f>
        <v>0</v>
      </c>
      <c r="E176" s="226">
        <f>'ES Data Entry'!E174</f>
        <v>0</v>
      </c>
      <c r="F176" s="226">
        <f>'ES Data Entry'!F174</f>
        <v>0</v>
      </c>
      <c r="G176" s="226" t="str" cm="1">
        <f t="array" ref="G176">_xlfn.IFS('ES Data Entry'!G174=0, "Kindergarten", 'ES Data Entry'!G174=1, "1st Grade", 'ES Data Entry'!G174=2, "2nd Grade", 'ES Data Entry'!G174=3, "3rd Grade", 'ES Data Entry'!G174=4, "4th Grade", 'ES Data Entry'!G174=5, "5th Grade")</f>
        <v>Kindergarten</v>
      </c>
      <c r="H176" s="253">
        <f>'ES Data Entry'!L174</f>
        <v>0</v>
      </c>
      <c r="I176" s="227" t="e" cm="1">
        <f t="array" ref="I176">_xlfn.IFS('ES Data Entry'!H174= 1, "American Indian/Alaskan Native", 'ES Data Entry'!H174= 2, "Asian", 'ES Data Entry'!H174= 3, "Native Hawaiian/Pacific Islander", 'ES Data Entry'!H174= 4, "Black/African American",'ES Data Entry'!H174= 5,  "White", 'ES Data Entry'!H174= 6, "Other", 'ES Data Entry'!H174= 7, "Two races or more", 'ES Data Entry'!H174= 8, "Unknown")</f>
        <v>#N/A</v>
      </c>
      <c r="J176" s="226">
        <f>'ES Data Entry'!I174</f>
        <v>0</v>
      </c>
      <c r="K176" s="226" t="e" cm="1">
        <f t="array" ref="K176">_xlfn.IFS('ES Data Entry'!J174= 1, "Male", 'ES Data Entry'!J174= 2, "Female", 'ES Data Entry'!J174= 3, "Transgender Male", 'ES Data Entry'!J174= 4, "Transgender Female",'ES Data Entry'!J174= 5, "Non-binary", 'ES Data Entry'!J174= 6, "Other", 'ES Data Entry'!J174= 7, "Unknown")</f>
        <v>#N/A</v>
      </c>
      <c r="L176" s="228">
        <f>'ES Data Entry'!K174</f>
        <v>0</v>
      </c>
      <c r="M176" s="228" t="str" cm="1">
        <f t="array" ref="M176">IF(MAX(IF(F:F=F176, L:L))=L176, "Yes", "No")</f>
        <v>Yes</v>
      </c>
      <c r="N176" s="229" t="e">
        <f>AVERAGE('ES Data Entry'!N174,'ES Data Entry'!M174)</f>
        <v>#DIV/0!</v>
      </c>
      <c r="O176" s="229" t="e">
        <f t="shared" si="94"/>
        <v>#DIV/0!</v>
      </c>
      <c r="P176" s="229" t="e">
        <f>AVERAGE('ES Data Entry'!O174:R174)</f>
        <v>#DIV/0!</v>
      </c>
      <c r="Q176" s="229" t="e">
        <f t="shared" si="95"/>
        <v>#DIV/0!</v>
      </c>
      <c r="R176" s="229" t="e">
        <f>AVERAGE('ES Data Entry'!S174:V174)</f>
        <v>#DIV/0!</v>
      </c>
      <c r="S176" s="229" t="e">
        <f t="shared" si="96"/>
        <v>#DIV/0!</v>
      </c>
      <c r="T176" s="229" t="e">
        <f>AVERAGE('ES Data Entry'!W174:Y174)</f>
        <v>#DIV/0!</v>
      </c>
      <c r="U176" s="230" t="e">
        <f t="shared" si="97"/>
        <v>#DIV/0!</v>
      </c>
      <c r="V176" s="231" t="e">
        <f t="shared" si="98"/>
        <v>#DIV/0!</v>
      </c>
      <c r="W176" s="232" t="e">
        <f t="shared" si="99"/>
        <v>#DIV/0!</v>
      </c>
    </row>
    <row r="177" spans="1:23">
      <c r="A177" s="226">
        <f>'ES Data Entry'!A175</f>
        <v>0</v>
      </c>
      <c r="B177" s="226">
        <f>'ES Data Entry'!B175</f>
        <v>0</v>
      </c>
      <c r="C177" s="6">
        <f>'ES Data Entry'!C175</f>
        <v>0</v>
      </c>
      <c r="D177" s="226">
        <f>'ES Data Entry'!D175</f>
        <v>0</v>
      </c>
      <c r="E177" s="226">
        <f>'ES Data Entry'!E175</f>
        <v>0</v>
      </c>
      <c r="F177" s="226">
        <f>'ES Data Entry'!F175</f>
        <v>0</v>
      </c>
      <c r="G177" s="226" t="str" cm="1">
        <f t="array" ref="G177">_xlfn.IFS('ES Data Entry'!G175=0, "Kindergarten", 'ES Data Entry'!G175=1, "1st Grade", 'ES Data Entry'!G175=2, "2nd Grade", 'ES Data Entry'!G175=3, "3rd Grade", 'ES Data Entry'!G175=4, "4th Grade", 'ES Data Entry'!G175=5, "5th Grade")</f>
        <v>Kindergarten</v>
      </c>
      <c r="H177" s="253">
        <f>'ES Data Entry'!L175</f>
        <v>0</v>
      </c>
      <c r="I177" s="227" t="e" cm="1">
        <f t="array" ref="I177">_xlfn.IFS('ES Data Entry'!H175= 1, "American Indian/Alaskan Native", 'ES Data Entry'!H175= 2, "Asian", 'ES Data Entry'!H175= 3, "Native Hawaiian/Pacific Islander", 'ES Data Entry'!H175= 4, "Black/African American",'ES Data Entry'!H175= 5,  "White", 'ES Data Entry'!H175= 6, "Other", 'ES Data Entry'!H175= 7, "Two races or more", 'ES Data Entry'!H175= 8, "Unknown")</f>
        <v>#N/A</v>
      </c>
      <c r="J177" s="226">
        <f>'ES Data Entry'!I175</f>
        <v>0</v>
      </c>
      <c r="K177" s="226" t="e" cm="1">
        <f t="array" ref="K177">_xlfn.IFS('ES Data Entry'!J175= 1, "Male", 'ES Data Entry'!J175= 2, "Female", 'ES Data Entry'!J175= 3, "Transgender Male", 'ES Data Entry'!J175= 4, "Transgender Female",'ES Data Entry'!J175= 5, "Non-binary", 'ES Data Entry'!J175= 6, "Other", 'ES Data Entry'!J175= 7, "Unknown")</f>
        <v>#N/A</v>
      </c>
      <c r="L177" s="228">
        <f>'ES Data Entry'!K175</f>
        <v>0</v>
      </c>
      <c r="M177" s="228" t="str" cm="1">
        <f t="array" ref="M177">IF(MAX(IF(F:F=F177, L:L))=L177, "Yes", "No")</f>
        <v>Yes</v>
      </c>
      <c r="N177" s="229" t="e">
        <f>AVERAGE('ES Data Entry'!N175,'ES Data Entry'!M175)</f>
        <v>#DIV/0!</v>
      </c>
      <c r="O177" s="229" t="e">
        <f t="shared" si="94"/>
        <v>#DIV/0!</v>
      </c>
      <c r="P177" s="229" t="e">
        <f>AVERAGE('ES Data Entry'!O175:R175)</f>
        <v>#DIV/0!</v>
      </c>
      <c r="Q177" s="229" t="e">
        <f t="shared" si="95"/>
        <v>#DIV/0!</v>
      </c>
      <c r="R177" s="229" t="e">
        <f>AVERAGE('ES Data Entry'!S175:V175)</f>
        <v>#DIV/0!</v>
      </c>
      <c r="S177" s="229" t="e">
        <f t="shared" si="96"/>
        <v>#DIV/0!</v>
      </c>
      <c r="T177" s="229" t="e">
        <f>AVERAGE('ES Data Entry'!W175:Y175)</f>
        <v>#DIV/0!</v>
      </c>
      <c r="U177" s="230" t="e">
        <f t="shared" si="97"/>
        <v>#DIV/0!</v>
      </c>
      <c r="V177" s="231" t="e">
        <f t="shared" si="98"/>
        <v>#DIV/0!</v>
      </c>
      <c r="W177" s="232" t="e">
        <f t="shared" si="99"/>
        <v>#DIV/0!</v>
      </c>
    </row>
    <row r="178" spans="1:23">
      <c r="A178" s="226">
        <f>'ES Data Entry'!A176</f>
        <v>0</v>
      </c>
      <c r="B178" s="226">
        <f>'ES Data Entry'!B176</f>
        <v>0</v>
      </c>
      <c r="C178" s="6">
        <f>'ES Data Entry'!C176</f>
        <v>0</v>
      </c>
      <c r="D178" s="226">
        <f>'ES Data Entry'!D176</f>
        <v>0</v>
      </c>
      <c r="E178" s="226">
        <f>'ES Data Entry'!E176</f>
        <v>0</v>
      </c>
      <c r="F178" s="226">
        <f>'ES Data Entry'!F176</f>
        <v>0</v>
      </c>
      <c r="G178" s="226" t="str" cm="1">
        <f t="array" ref="G178">_xlfn.IFS('ES Data Entry'!G176=0, "Kindergarten", 'ES Data Entry'!G176=1, "1st Grade", 'ES Data Entry'!G176=2, "2nd Grade", 'ES Data Entry'!G176=3, "3rd Grade", 'ES Data Entry'!G176=4, "4th Grade", 'ES Data Entry'!G176=5, "5th Grade")</f>
        <v>Kindergarten</v>
      </c>
      <c r="H178" s="253">
        <f>'ES Data Entry'!L176</f>
        <v>0</v>
      </c>
      <c r="I178" s="227" t="e" cm="1">
        <f t="array" ref="I178">_xlfn.IFS('ES Data Entry'!H176= 1, "American Indian/Alaskan Native", 'ES Data Entry'!H176= 2, "Asian", 'ES Data Entry'!H176= 3, "Native Hawaiian/Pacific Islander", 'ES Data Entry'!H176= 4, "Black/African American",'ES Data Entry'!H176= 5,  "White", 'ES Data Entry'!H176= 6, "Other", 'ES Data Entry'!H176= 7, "Two races or more", 'ES Data Entry'!H176= 8, "Unknown")</f>
        <v>#N/A</v>
      </c>
      <c r="J178" s="226">
        <f>'ES Data Entry'!I176</f>
        <v>0</v>
      </c>
      <c r="K178" s="226" t="e" cm="1">
        <f t="array" ref="K178">_xlfn.IFS('ES Data Entry'!J176= 1, "Male", 'ES Data Entry'!J176= 2, "Female", 'ES Data Entry'!J176= 3, "Transgender Male", 'ES Data Entry'!J176= 4, "Transgender Female",'ES Data Entry'!J176= 5, "Non-binary", 'ES Data Entry'!J176= 6, "Other", 'ES Data Entry'!J176= 7, "Unknown")</f>
        <v>#N/A</v>
      </c>
      <c r="L178" s="228">
        <f>'ES Data Entry'!K176</f>
        <v>0</v>
      </c>
      <c r="M178" s="228" t="str" cm="1">
        <f t="array" ref="M178">IF(MAX(IF(F:F=F178, L:L))=L178, "Yes", "No")</f>
        <v>Yes</v>
      </c>
      <c r="N178" s="229" t="e">
        <f>AVERAGE('ES Data Entry'!N176,'ES Data Entry'!M176)</f>
        <v>#DIV/0!</v>
      </c>
      <c r="O178" s="229" t="e">
        <f t="shared" si="94"/>
        <v>#DIV/0!</v>
      </c>
      <c r="P178" s="229" t="e">
        <f>AVERAGE('ES Data Entry'!O176:R176)</f>
        <v>#DIV/0!</v>
      </c>
      <c r="Q178" s="229" t="e">
        <f t="shared" si="95"/>
        <v>#DIV/0!</v>
      </c>
      <c r="R178" s="229" t="e">
        <f>AVERAGE('ES Data Entry'!S176:V176)</f>
        <v>#DIV/0!</v>
      </c>
      <c r="S178" s="229" t="e">
        <f t="shared" si="96"/>
        <v>#DIV/0!</v>
      </c>
      <c r="T178" s="229" t="e">
        <f>AVERAGE('ES Data Entry'!W176:Y176)</f>
        <v>#DIV/0!</v>
      </c>
      <c r="U178" s="230" t="e">
        <f t="shared" si="97"/>
        <v>#DIV/0!</v>
      </c>
      <c r="V178" s="231" t="e">
        <f t="shared" si="98"/>
        <v>#DIV/0!</v>
      </c>
      <c r="W178" s="232" t="e">
        <f t="shared" si="99"/>
        <v>#DIV/0!</v>
      </c>
    </row>
    <row r="179" spans="1:23">
      <c r="A179" s="226">
        <f>'ES Data Entry'!A177</f>
        <v>0</v>
      </c>
      <c r="B179" s="226">
        <f>'ES Data Entry'!B177</f>
        <v>0</v>
      </c>
      <c r="C179" s="6">
        <f>'ES Data Entry'!C177</f>
        <v>0</v>
      </c>
      <c r="D179" s="226">
        <f>'ES Data Entry'!D177</f>
        <v>0</v>
      </c>
      <c r="E179" s="226">
        <f>'ES Data Entry'!E177</f>
        <v>0</v>
      </c>
      <c r="F179" s="226">
        <f>'ES Data Entry'!F177</f>
        <v>0</v>
      </c>
      <c r="G179" s="226" t="str" cm="1">
        <f t="array" ref="G179">_xlfn.IFS('ES Data Entry'!G177=0, "Kindergarten", 'ES Data Entry'!G177=1, "1st Grade", 'ES Data Entry'!G177=2, "2nd Grade", 'ES Data Entry'!G177=3, "3rd Grade", 'ES Data Entry'!G177=4, "4th Grade", 'ES Data Entry'!G177=5, "5th Grade")</f>
        <v>Kindergarten</v>
      </c>
      <c r="H179" s="253">
        <f>'ES Data Entry'!L177</f>
        <v>0</v>
      </c>
      <c r="I179" s="227" t="e" cm="1">
        <f t="array" ref="I179">_xlfn.IFS('ES Data Entry'!H177= 1, "American Indian/Alaskan Native", 'ES Data Entry'!H177= 2, "Asian", 'ES Data Entry'!H177= 3, "Native Hawaiian/Pacific Islander", 'ES Data Entry'!H177= 4, "Black/African American",'ES Data Entry'!H177= 5,  "White", 'ES Data Entry'!H177= 6, "Other", 'ES Data Entry'!H177= 7, "Two races or more", 'ES Data Entry'!H177= 8, "Unknown")</f>
        <v>#N/A</v>
      </c>
      <c r="J179" s="226">
        <f>'ES Data Entry'!I177</f>
        <v>0</v>
      </c>
      <c r="K179" s="226" t="e" cm="1">
        <f t="array" ref="K179">_xlfn.IFS('ES Data Entry'!J177= 1, "Male", 'ES Data Entry'!J177= 2, "Female", 'ES Data Entry'!J177= 3, "Transgender Male", 'ES Data Entry'!J177= 4, "Transgender Female",'ES Data Entry'!J177= 5, "Non-binary", 'ES Data Entry'!J177= 6, "Other", 'ES Data Entry'!J177= 7, "Unknown")</f>
        <v>#N/A</v>
      </c>
      <c r="L179" s="228">
        <f>'ES Data Entry'!K177</f>
        <v>0</v>
      </c>
      <c r="M179" s="228" t="str" cm="1">
        <f t="array" ref="M179">IF(MAX(IF(F:F=F179, L:L))=L179, "Yes", "No")</f>
        <v>Yes</v>
      </c>
      <c r="N179" s="229" t="e">
        <f>AVERAGE('ES Data Entry'!N177,'ES Data Entry'!M177)</f>
        <v>#DIV/0!</v>
      </c>
      <c r="O179" s="229" t="e">
        <f t="shared" si="94"/>
        <v>#DIV/0!</v>
      </c>
      <c r="P179" s="229" t="e">
        <f>AVERAGE('ES Data Entry'!O177:R177)</f>
        <v>#DIV/0!</v>
      </c>
      <c r="Q179" s="229" t="e">
        <f t="shared" si="95"/>
        <v>#DIV/0!</v>
      </c>
      <c r="R179" s="229" t="e">
        <f>AVERAGE('ES Data Entry'!S177:V177)</f>
        <v>#DIV/0!</v>
      </c>
      <c r="S179" s="229" t="e">
        <f t="shared" si="96"/>
        <v>#DIV/0!</v>
      </c>
      <c r="T179" s="229" t="e">
        <f>AVERAGE('ES Data Entry'!W177:Y177)</f>
        <v>#DIV/0!</v>
      </c>
      <c r="U179" s="230" t="e">
        <f t="shared" si="97"/>
        <v>#DIV/0!</v>
      </c>
      <c r="V179" s="231" t="e">
        <f t="shared" si="98"/>
        <v>#DIV/0!</v>
      </c>
      <c r="W179" s="232" t="e">
        <f t="shared" si="99"/>
        <v>#DIV/0!</v>
      </c>
    </row>
    <row r="180" spans="1:23">
      <c r="A180" s="226">
        <f>'ES Data Entry'!A178</f>
        <v>0</v>
      </c>
      <c r="B180" s="226">
        <f>'ES Data Entry'!B178</f>
        <v>0</v>
      </c>
      <c r="C180" s="6">
        <f>'ES Data Entry'!C178</f>
        <v>0</v>
      </c>
      <c r="D180" s="226">
        <f>'ES Data Entry'!D178</f>
        <v>0</v>
      </c>
      <c r="E180" s="226">
        <f>'ES Data Entry'!E178</f>
        <v>0</v>
      </c>
      <c r="F180" s="226">
        <f>'ES Data Entry'!F178</f>
        <v>0</v>
      </c>
      <c r="G180" s="226" t="str" cm="1">
        <f t="array" ref="G180">_xlfn.IFS('ES Data Entry'!G178=0, "Kindergarten", 'ES Data Entry'!G178=1, "1st Grade", 'ES Data Entry'!G178=2, "2nd Grade", 'ES Data Entry'!G178=3, "3rd Grade", 'ES Data Entry'!G178=4, "4th Grade", 'ES Data Entry'!G178=5, "5th Grade")</f>
        <v>Kindergarten</v>
      </c>
      <c r="H180" s="253">
        <f>'ES Data Entry'!L178</f>
        <v>0</v>
      </c>
      <c r="I180" s="227" t="e" cm="1">
        <f t="array" ref="I180">_xlfn.IFS('ES Data Entry'!H178= 1, "American Indian/Alaskan Native", 'ES Data Entry'!H178= 2, "Asian", 'ES Data Entry'!H178= 3, "Native Hawaiian/Pacific Islander", 'ES Data Entry'!H178= 4, "Black/African American",'ES Data Entry'!H178= 5,  "White", 'ES Data Entry'!H178= 6, "Other", 'ES Data Entry'!H178= 7, "Two races or more", 'ES Data Entry'!H178= 8, "Unknown")</f>
        <v>#N/A</v>
      </c>
      <c r="J180" s="226">
        <f>'ES Data Entry'!I178</f>
        <v>0</v>
      </c>
      <c r="K180" s="226" t="e" cm="1">
        <f t="array" ref="K180">_xlfn.IFS('ES Data Entry'!J178= 1, "Male", 'ES Data Entry'!J178= 2, "Female", 'ES Data Entry'!J178= 3, "Transgender Male", 'ES Data Entry'!J178= 4, "Transgender Female",'ES Data Entry'!J178= 5, "Non-binary", 'ES Data Entry'!J178= 6, "Other", 'ES Data Entry'!J178= 7, "Unknown")</f>
        <v>#N/A</v>
      </c>
      <c r="L180" s="228">
        <f>'ES Data Entry'!K178</f>
        <v>0</v>
      </c>
      <c r="M180" s="228" t="str" cm="1">
        <f t="array" ref="M180">IF(MAX(IF(F:F=F180, L:L))=L180, "Yes", "No")</f>
        <v>Yes</v>
      </c>
      <c r="N180" s="229" t="e">
        <f>AVERAGE('ES Data Entry'!N178,'ES Data Entry'!M178)</f>
        <v>#DIV/0!</v>
      </c>
      <c r="O180" s="229" t="e">
        <f t="shared" si="94"/>
        <v>#DIV/0!</v>
      </c>
      <c r="P180" s="229" t="e">
        <f>AVERAGE('ES Data Entry'!O178:R178)</f>
        <v>#DIV/0!</v>
      </c>
      <c r="Q180" s="229" t="e">
        <f t="shared" si="95"/>
        <v>#DIV/0!</v>
      </c>
      <c r="R180" s="229" t="e">
        <f>AVERAGE('ES Data Entry'!S178:V178)</f>
        <v>#DIV/0!</v>
      </c>
      <c r="S180" s="229" t="e">
        <f t="shared" si="96"/>
        <v>#DIV/0!</v>
      </c>
      <c r="T180" s="229" t="e">
        <f>AVERAGE('ES Data Entry'!W178:Y178)</f>
        <v>#DIV/0!</v>
      </c>
      <c r="U180" s="230" t="e">
        <f t="shared" si="97"/>
        <v>#DIV/0!</v>
      </c>
      <c r="V180" s="231" t="e">
        <f t="shared" si="98"/>
        <v>#DIV/0!</v>
      </c>
      <c r="W180" s="232" t="e">
        <f t="shared" si="99"/>
        <v>#DIV/0!</v>
      </c>
    </row>
    <row r="181" spans="1:23">
      <c r="A181" s="226">
        <f>'ES Data Entry'!A179</f>
        <v>0</v>
      </c>
      <c r="B181" s="226">
        <f>'ES Data Entry'!B179</f>
        <v>0</v>
      </c>
      <c r="C181" s="6">
        <f>'ES Data Entry'!C179</f>
        <v>0</v>
      </c>
      <c r="D181" s="226">
        <f>'ES Data Entry'!D179</f>
        <v>0</v>
      </c>
      <c r="E181" s="226">
        <f>'ES Data Entry'!E179</f>
        <v>0</v>
      </c>
      <c r="F181" s="226">
        <f>'ES Data Entry'!F179</f>
        <v>0</v>
      </c>
      <c r="G181" s="226" t="str" cm="1">
        <f t="array" ref="G181">_xlfn.IFS('ES Data Entry'!G179=0, "Kindergarten", 'ES Data Entry'!G179=1, "1st Grade", 'ES Data Entry'!G179=2, "2nd Grade", 'ES Data Entry'!G179=3, "3rd Grade", 'ES Data Entry'!G179=4, "4th Grade", 'ES Data Entry'!G179=5, "5th Grade")</f>
        <v>Kindergarten</v>
      </c>
      <c r="H181" s="253">
        <f>'ES Data Entry'!L179</f>
        <v>0</v>
      </c>
      <c r="I181" s="227" t="e" cm="1">
        <f t="array" ref="I181">_xlfn.IFS('ES Data Entry'!H179= 1, "American Indian/Alaskan Native", 'ES Data Entry'!H179= 2, "Asian", 'ES Data Entry'!H179= 3, "Native Hawaiian/Pacific Islander", 'ES Data Entry'!H179= 4, "Black/African American",'ES Data Entry'!H179= 5,  "White", 'ES Data Entry'!H179= 6, "Other", 'ES Data Entry'!H179= 7, "Two races or more", 'ES Data Entry'!H179= 8, "Unknown")</f>
        <v>#N/A</v>
      </c>
      <c r="J181" s="226">
        <f>'ES Data Entry'!I179</f>
        <v>0</v>
      </c>
      <c r="K181" s="226" t="e" cm="1">
        <f t="array" ref="K181">_xlfn.IFS('ES Data Entry'!J179= 1, "Male", 'ES Data Entry'!J179= 2, "Female", 'ES Data Entry'!J179= 3, "Transgender Male", 'ES Data Entry'!J179= 4, "Transgender Female",'ES Data Entry'!J179= 5, "Non-binary", 'ES Data Entry'!J179= 6, "Other", 'ES Data Entry'!J179= 7, "Unknown")</f>
        <v>#N/A</v>
      </c>
      <c r="L181" s="228">
        <f>'ES Data Entry'!K179</f>
        <v>0</v>
      </c>
      <c r="M181" s="228" t="str" cm="1">
        <f t="array" ref="M181">IF(MAX(IF(F:F=F181, L:L))=L181, "Yes", "No")</f>
        <v>Yes</v>
      </c>
      <c r="N181" s="229" t="e">
        <f>AVERAGE('ES Data Entry'!N179,'ES Data Entry'!M179)</f>
        <v>#DIV/0!</v>
      </c>
      <c r="O181" s="229" t="e">
        <f t="shared" si="94"/>
        <v>#DIV/0!</v>
      </c>
      <c r="P181" s="229" t="e">
        <f>AVERAGE('ES Data Entry'!O179:R179)</f>
        <v>#DIV/0!</v>
      </c>
      <c r="Q181" s="229" t="e">
        <f t="shared" si="95"/>
        <v>#DIV/0!</v>
      </c>
      <c r="R181" s="229" t="e">
        <f>AVERAGE('ES Data Entry'!S179:V179)</f>
        <v>#DIV/0!</v>
      </c>
      <c r="S181" s="229" t="e">
        <f t="shared" si="96"/>
        <v>#DIV/0!</v>
      </c>
      <c r="T181" s="229" t="e">
        <f>AVERAGE('ES Data Entry'!W179:Y179)</f>
        <v>#DIV/0!</v>
      </c>
      <c r="U181" s="230" t="e">
        <f t="shared" si="97"/>
        <v>#DIV/0!</v>
      </c>
      <c r="V181" s="231" t="e">
        <f t="shared" si="98"/>
        <v>#DIV/0!</v>
      </c>
      <c r="W181" s="232" t="e">
        <f t="shared" si="99"/>
        <v>#DIV/0!</v>
      </c>
    </row>
    <row r="182" spans="1:23">
      <c r="A182" s="226">
        <f>'ES Data Entry'!A180</f>
        <v>0</v>
      </c>
      <c r="B182" s="226">
        <f>'ES Data Entry'!B180</f>
        <v>0</v>
      </c>
      <c r="C182" s="6">
        <f>'ES Data Entry'!C180</f>
        <v>0</v>
      </c>
      <c r="D182" s="226">
        <f>'ES Data Entry'!D180</f>
        <v>0</v>
      </c>
      <c r="E182" s="226">
        <f>'ES Data Entry'!E180</f>
        <v>0</v>
      </c>
      <c r="F182" s="226">
        <f>'ES Data Entry'!F180</f>
        <v>0</v>
      </c>
      <c r="G182" s="226" t="str" cm="1">
        <f t="array" ref="G182">_xlfn.IFS('ES Data Entry'!G180=0, "Kindergarten", 'ES Data Entry'!G180=1, "1st Grade", 'ES Data Entry'!G180=2, "2nd Grade", 'ES Data Entry'!G180=3, "3rd Grade", 'ES Data Entry'!G180=4, "4th Grade", 'ES Data Entry'!G180=5, "5th Grade")</f>
        <v>Kindergarten</v>
      </c>
      <c r="H182" s="253">
        <f>'ES Data Entry'!L180</f>
        <v>0</v>
      </c>
      <c r="I182" s="227" t="e" cm="1">
        <f t="array" ref="I182">_xlfn.IFS('ES Data Entry'!H180= 1, "American Indian/Alaskan Native", 'ES Data Entry'!H180= 2, "Asian", 'ES Data Entry'!H180= 3, "Native Hawaiian/Pacific Islander", 'ES Data Entry'!H180= 4, "Black/African American",'ES Data Entry'!H180= 5,  "White", 'ES Data Entry'!H180= 6, "Other", 'ES Data Entry'!H180= 7, "Two races or more", 'ES Data Entry'!H180= 8, "Unknown")</f>
        <v>#N/A</v>
      </c>
      <c r="J182" s="226">
        <f>'ES Data Entry'!I180</f>
        <v>0</v>
      </c>
      <c r="K182" s="226" t="e" cm="1">
        <f t="array" ref="K182">_xlfn.IFS('ES Data Entry'!J180= 1, "Male", 'ES Data Entry'!J180= 2, "Female", 'ES Data Entry'!J180= 3, "Transgender Male", 'ES Data Entry'!J180= 4, "Transgender Female",'ES Data Entry'!J180= 5, "Non-binary", 'ES Data Entry'!J180= 6, "Other", 'ES Data Entry'!J180= 7, "Unknown")</f>
        <v>#N/A</v>
      </c>
      <c r="L182" s="228">
        <f>'ES Data Entry'!K180</f>
        <v>0</v>
      </c>
      <c r="M182" s="228" t="str" cm="1">
        <f t="array" ref="M182">IF(MAX(IF(F:F=F182, L:L))=L182, "Yes", "No")</f>
        <v>Yes</v>
      </c>
      <c r="N182" s="229" t="e">
        <f>AVERAGE('ES Data Entry'!N180,'ES Data Entry'!M180)</f>
        <v>#DIV/0!</v>
      </c>
      <c r="O182" s="229" t="e">
        <f t="shared" si="94"/>
        <v>#DIV/0!</v>
      </c>
      <c r="P182" s="229" t="e">
        <f>AVERAGE('ES Data Entry'!O180:R180)</f>
        <v>#DIV/0!</v>
      </c>
      <c r="Q182" s="229" t="e">
        <f t="shared" si="95"/>
        <v>#DIV/0!</v>
      </c>
      <c r="R182" s="229" t="e">
        <f>AVERAGE('ES Data Entry'!S180:V180)</f>
        <v>#DIV/0!</v>
      </c>
      <c r="S182" s="229" t="e">
        <f t="shared" si="96"/>
        <v>#DIV/0!</v>
      </c>
      <c r="T182" s="229" t="e">
        <f>AVERAGE('ES Data Entry'!W180:Y180)</f>
        <v>#DIV/0!</v>
      </c>
      <c r="U182" s="230" t="e">
        <f t="shared" si="97"/>
        <v>#DIV/0!</v>
      </c>
      <c r="V182" s="231" t="e">
        <f t="shared" si="98"/>
        <v>#DIV/0!</v>
      </c>
      <c r="W182" s="232" t="e">
        <f t="shared" si="99"/>
        <v>#DIV/0!</v>
      </c>
    </row>
    <row r="183" spans="1:23">
      <c r="A183" s="226">
        <f>'ES Data Entry'!A181</f>
        <v>0</v>
      </c>
      <c r="B183" s="226">
        <f>'ES Data Entry'!B181</f>
        <v>0</v>
      </c>
      <c r="C183" s="6">
        <f>'ES Data Entry'!C181</f>
        <v>0</v>
      </c>
      <c r="D183" s="226">
        <f>'ES Data Entry'!D181</f>
        <v>0</v>
      </c>
      <c r="E183" s="226">
        <f>'ES Data Entry'!E181</f>
        <v>0</v>
      </c>
      <c r="F183" s="226">
        <f>'ES Data Entry'!F181</f>
        <v>0</v>
      </c>
      <c r="G183" s="226" t="str" cm="1">
        <f t="array" ref="G183">_xlfn.IFS('ES Data Entry'!G181=0, "Kindergarten", 'ES Data Entry'!G181=1, "1st Grade", 'ES Data Entry'!G181=2, "2nd Grade", 'ES Data Entry'!G181=3, "3rd Grade", 'ES Data Entry'!G181=4, "4th Grade", 'ES Data Entry'!G181=5, "5th Grade")</f>
        <v>Kindergarten</v>
      </c>
      <c r="H183" s="253">
        <f>'ES Data Entry'!L181</f>
        <v>0</v>
      </c>
      <c r="I183" s="227" t="e" cm="1">
        <f t="array" ref="I183">_xlfn.IFS('ES Data Entry'!H181= 1, "American Indian/Alaskan Native", 'ES Data Entry'!H181= 2, "Asian", 'ES Data Entry'!H181= 3, "Native Hawaiian/Pacific Islander", 'ES Data Entry'!H181= 4, "Black/African American",'ES Data Entry'!H181= 5,  "White", 'ES Data Entry'!H181= 6, "Other", 'ES Data Entry'!H181= 7, "Two races or more", 'ES Data Entry'!H181= 8, "Unknown")</f>
        <v>#N/A</v>
      </c>
      <c r="J183" s="226">
        <f>'ES Data Entry'!I181</f>
        <v>0</v>
      </c>
      <c r="K183" s="226" t="e" cm="1">
        <f t="array" ref="K183">_xlfn.IFS('ES Data Entry'!J181= 1, "Male", 'ES Data Entry'!J181= 2, "Female", 'ES Data Entry'!J181= 3, "Transgender Male", 'ES Data Entry'!J181= 4, "Transgender Female",'ES Data Entry'!J181= 5, "Non-binary", 'ES Data Entry'!J181= 6, "Other", 'ES Data Entry'!J181= 7, "Unknown")</f>
        <v>#N/A</v>
      </c>
      <c r="L183" s="228">
        <f>'ES Data Entry'!K181</f>
        <v>0</v>
      </c>
      <c r="M183" s="228" t="str" cm="1">
        <f t="array" ref="M183">IF(MAX(IF(F:F=F183, L:L))=L183, "Yes", "No")</f>
        <v>Yes</v>
      </c>
      <c r="N183" s="229" t="e">
        <f>AVERAGE('ES Data Entry'!N181,'ES Data Entry'!M181)</f>
        <v>#DIV/0!</v>
      </c>
      <c r="O183" s="229" t="e">
        <f t="shared" si="94"/>
        <v>#DIV/0!</v>
      </c>
      <c r="P183" s="229" t="e">
        <f>AVERAGE('ES Data Entry'!O181:R181)</f>
        <v>#DIV/0!</v>
      </c>
      <c r="Q183" s="229" t="e">
        <f t="shared" si="95"/>
        <v>#DIV/0!</v>
      </c>
      <c r="R183" s="229" t="e">
        <f>AVERAGE('ES Data Entry'!S181:V181)</f>
        <v>#DIV/0!</v>
      </c>
      <c r="S183" s="229" t="e">
        <f t="shared" si="96"/>
        <v>#DIV/0!</v>
      </c>
      <c r="T183" s="229" t="e">
        <f>AVERAGE('ES Data Entry'!W181:Y181)</f>
        <v>#DIV/0!</v>
      </c>
      <c r="U183" s="230" t="e">
        <f t="shared" si="97"/>
        <v>#DIV/0!</v>
      </c>
      <c r="V183" s="231" t="e">
        <f t="shared" si="98"/>
        <v>#DIV/0!</v>
      </c>
      <c r="W183" s="232" t="e">
        <f t="shared" si="99"/>
        <v>#DIV/0!</v>
      </c>
    </row>
    <row r="184" spans="1:23">
      <c r="A184" s="226">
        <f>'ES Data Entry'!A182</f>
        <v>0</v>
      </c>
      <c r="B184" s="226">
        <f>'ES Data Entry'!B182</f>
        <v>0</v>
      </c>
      <c r="C184" s="6">
        <f>'ES Data Entry'!C182</f>
        <v>0</v>
      </c>
      <c r="D184" s="226">
        <f>'ES Data Entry'!D182</f>
        <v>0</v>
      </c>
      <c r="E184" s="226">
        <f>'ES Data Entry'!E182</f>
        <v>0</v>
      </c>
      <c r="F184" s="226">
        <f>'ES Data Entry'!F182</f>
        <v>0</v>
      </c>
      <c r="G184" s="226" t="str" cm="1">
        <f t="array" ref="G184">_xlfn.IFS('ES Data Entry'!G182=0, "Kindergarten", 'ES Data Entry'!G182=1, "1st Grade", 'ES Data Entry'!G182=2, "2nd Grade", 'ES Data Entry'!G182=3, "3rd Grade", 'ES Data Entry'!G182=4, "4th Grade", 'ES Data Entry'!G182=5, "5th Grade")</f>
        <v>Kindergarten</v>
      </c>
      <c r="H184" s="253">
        <f>'ES Data Entry'!L182</f>
        <v>0</v>
      </c>
      <c r="I184" s="227" t="e" cm="1">
        <f t="array" ref="I184">_xlfn.IFS('ES Data Entry'!H182= 1, "American Indian/Alaskan Native", 'ES Data Entry'!H182= 2, "Asian", 'ES Data Entry'!H182= 3, "Native Hawaiian/Pacific Islander", 'ES Data Entry'!H182= 4, "Black/African American",'ES Data Entry'!H182= 5,  "White", 'ES Data Entry'!H182= 6, "Other", 'ES Data Entry'!H182= 7, "Two races or more", 'ES Data Entry'!H182= 8, "Unknown")</f>
        <v>#N/A</v>
      </c>
      <c r="J184" s="226">
        <f>'ES Data Entry'!I182</f>
        <v>0</v>
      </c>
      <c r="K184" s="226" t="e" cm="1">
        <f t="array" ref="K184">_xlfn.IFS('ES Data Entry'!J182= 1, "Male", 'ES Data Entry'!J182= 2, "Female", 'ES Data Entry'!J182= 3, "Transgender Male", 'ES Data Entry'!J182= 4, "Transgender Female",'ES Data Entry'!J182= 5, "Non-binary", 'ES Data Entry'!J182= 6, "Other", 'ES Data Entry'!J182= 7, "Unknown")</f>
        <v>#N/A</v>
      </c>
      <c r="L184" s="228">
        <f>'ES Data Entry'!K182</f>
        <v>0</v>
      </c>
      <c r="M184" s="228" t="str" cm="1">
        <f t="array" ref="M184">IF(MAX(IF(F:F=F184, L:L))=L184, "Yes", "No")</f>
        <v>Yes</v>
      </c>
      <c r="N184" s="229" t="e">
        <f>AVERAGE('ES Data Entry'!N182,'ES Data Entry'!M182)</f>
        <v>#DIV/0!</v>
      </c>
      <c r="O184" s="229" t="e">
        <f t="shared" si="94"/>
        <v>#DIV/0!</v>
      </c>
      <c r="P184" s="229" t="e">
        <f>AVERAGE('ES Data Entry'!O182:R182)</f>
        <v>#DIV/0!</v>
      </c>
      <c r="Q184" s="229" t="e">
        <f t="shared" si="95"/>
        <v>#DIV/0!</v>
      </c>
      <c r="R184" s="229" t="e">
        <f>AVERAGE('ES Data Entry'!S182:V182)</f>
        <v>#DIV/0!</v>
      </c>
      <c r="S184" s="229" t="e">
        <f t="shared" si="96"/>
        <v>#DIV/0!</v>
      </c>
      <c r="T184" s="229" t="e">
        <f>AVERAGE('ES Data Entry'!W182:Y182)</f>
        <v>#DIV/0!</v>
      </c>
      <c r="U184" s="230" t="e">
        <f t="shared" si="97"/>
        <v>#DIV/0!</v>
      </c>
      <c r="V184" s="231" t="e">
        <f t="shared" si="98"/>
        <v>#DIV/0!</v>
      </c>
      <c r="W184" s="232" t="e">
        <f t="shared" si="99"/>
        <v>#DIV/0!</v>
      </c>
    </row>
    <row r="185" spans="1:23">
      <c r="A185" s="226">
        <f>'ES Data Entry'!A183</f>
        <v>0</v>
      </c>
      <c r="B185" s="226">
        <f>'ES Data Entry'!B183</f>
        <v>0</v>
      </c>
      <c r="C185" s="6">
        <f>'ES Data Entry'!C183</f>
        <v>0</v>
      </c>
      <c r="D185" s="226">
        <f>'ES Data Entry'!D183</f>
        <v>0</v>
      </c>
      <c r="E185" s="226">
        <f>'ES Data Entry'!E183</f>
        <v>0</v>
      </c>
      <c r="F185" s="226">
        <f>'ES Data Entry'!F183</f>
        <v>0</v>
      </c>
      <c r="G185" s="226" t="str" cm="1">
        <f t="array" ref="G185">_xlfn.IFS('ES Data Entry'!G183=0, "Kindergarten", 'ES Data Entry'!G183=1, "1st Grade", 'ES Data Entry'!G183=2, "2nd Grade", 'ES Data Entry'!G183=3, "3rd Grade", 'ES Data Entry'!G183=4, "4th Grade", 'ES Data Entry'!G183=5, "5th Grade")</f>
        <v>Kindergarten</v>
      </c>
      <c r="H185" s="253">
        <f>'ES Data Entry'!L183</f>
        <v>0</v>
      </c>
      <c r="I185" s="227" t="e" cm="1">
        <f t="array" ref="I185">_xlfn.IFS('ES Data Entry'!H183= 1, "American Indian/Alaskan Native", 'ES Data Entry'!H183= 2, "Asian", 'ES Data Entry'!H183= 3, "Native Hawaiian/Pacific Islander", 'ES Data Entry'!H183= 4, "Black/African American",'ES Data Entry'!H183= 5,  "White", 'ES Data Entry'!H183= 6, "Other", 'ES Data Entry'!H183= 7, "Two races or more", 'ES Data Entry'!H183= 8, "Unknown")</f>
        <v>#N/A</v>
      </c>
      <c r="J185" s="226">
        <f>'ES Data Entry'!I183</f>
        <v>0</v>
      </c>
      <c r="K185" s="226" t="e" cm="1">
        <f t="array" ref="K185">_xlfn.IFS('ES Data Entry'!J183= 1, "Male", 'ES Data Entry'!J183= 2, "Female", 'ES Data Entry'!J183= 3, "Transgender Male", 'ES Data Entry'!J183= 4, "Transgender Female",'ES Data Entry'!J183= 5, "Non-binary", 'ES Data Entry'!J183= 6, "Other", 'ES Data Entry'!J183= 7, "Unknown")</f>
        <v>#N/A</v>
      </c>
      <c r="L185" s="228">
        <f>'ES Data Entry'!K183</f>
        <v>0</v>
      </c>
      <c r="M185" s="228" t="str" cm="1">
        <f t="array" ref="M185">IF(MAX(IF(F:F=F185, L:L))=L185, "Yes", "No")</f>
        <v>Yes</v>
      </c>
      <c r="N185" s="229" t="e">
        <f>AVERAGE('ES Data Entry'!N183,'ES Data Entry'!M183)</f>
        <v>#DIV/0!</v>
      </c>
      <c r="O185" s="229" t="e">
        <f t="shared" si="94"/>
        <v>#DIV/0!</v>
      </c>
      <c r="P185" s="229" t="e">
        <f>AVERAGE('ES Data Entry'!O183:R183)</f>
        <v>#DIV/0!</v>
      </c>
      <c r="Q185" s="229" t="e">
        <f t="shared" si="95"/>
        <v>#DIV/0!</v>
      </c>
      <c r="R185" s="229" t="e">
        <f>AVERAGE('ES Data Entry'!S183:V183)</f>
        <v>#DIV/0!</v>
      </c>
      <c r="S185" s="229" t="e">
        <f t="shared" si="96"/>
        <v>#DIV/0!</v>
      </c>
      <c r="T185" s="229" t="e">
        <f>AVERAGE('ES Data Entry'!W183:Y183)</f>
        <v>#DIV/0!</v>
      </c>
      <c r="U185" s="230" t="e">
        <f t="shared" si="97"/>
        <v>#DIV/0!</v>
      </c>
      <c r="V185" s="231" t="e">
        <f t="shared" si="98"/>
        <v>#DIV/0!</v>
      </c>
      <c r="W185" s="232" t="e">
        <f t="shared" si="99"/>
        <v>#DIV/0!</v>
      </c>
    </row>
    <row r="186" spans="1:23">
      <c r="A186" s="226">
        <f>'ES Data Entry'!A184</f>
        <v>0</v>
      </c>
      <c r="B186" s="226">
        <f>'ES Data Entry'!B184</f>
        <v>0</v>
      </c>
      <c r="C186" s="6">
        <f>'ES Data Entry'!C184</f>
        <v>0</v>
      </c>
      <c r="D186" s="226">
        <f>'ES Data Entry'!D184</f>
        <v>0</v>
      </c>
      <c r="E186" s="226">
        <f>'ES Data Entry'!E184</f>
        <v>0</v>
      </c>
      <c r="F186" s="226">
        <f>'ES Data Entry'!F184</f>
        <v>0</v>
      </c>
      <c r="G186" s="226" t="str" cm="1">
        <f t="array" ref="G186">_xlfn.IFS('ES Data Entry'!G184=0, "Kindergarten", 'ES Data Entry'!G184=1, "1st Grade", 'ES Data Entry'!G184=2, "2nd Grade", 'ES Data Entry'!G184=3, "3rd Grade", 'ES Data Entry'!G184=4, "4th Grade", 'ES Data Entry'!G184=5, "5th Grade")</f>
        <v>Kindergarten</v>
      </c>
      <c r="H186" s="253">
        <f>'ES Data Entry'!L184</f>
        <v>0</v>
      </c>
      <c r="I186" s="227" t="e" cm="1">
        <f t="array" ref="I186">_xlfn.IFS('ES Data Entry'!H184= 1, "American Indian/Alaskan Native", 'ES Data Entry'!H184= 2, "Asian", 'ES Data Entry'!H184= 3, "Native Hawaiian/Pacific Islander", 'ES Data Entry'!H184= 4, "Black/African American",'ES Data Entry'!H184= 5,  "White", 'ES Data Entry'!H184= 6, "Other", 'ES Data Entry'!H184= 7, "Two races or more", 'ES Data Entry'!H184= 8, "Unknown")</f>
        <v>#N/A</v>
      </c>
      <c r="J186" s="226">
        <f>'ES Data Entry'!I184</f>
        <v>0</v>
      </c>
      <c r="K186" s="226" t="e" cm="1">
        <f t="array" ref="K186">_xlfn.IFS('ES Data Entry'!J184= 1, "Male", 'ES Data Entry'!J184= 2, "Female", 'ES Data Entry'!J184= 3, "Transgender Male", 'ES Data Entry'!J184= 4, "Transgender Female",'ES Data Entry'!J184= 5, "Non-binary", 'ES Data Entry'!J184= 6, "Other", 'ES Data Entry'!J184= 7, "Unknown")</f>
        <v>#N/A</v>
      </c>
      <c r="L186" s="228">
        <f>'ES Data Entry'!K184</f>
        <v>0</v>
      </c>
      <c r="M186" s="228" t="str" cm="1">
        <f t="array" ref="M186">IF(MAX(IF(F:F=F186, L:L))=L186, "Yes", "No")</f>
        <v>Yes</v>
      </c>
      <c r="N186" s="229" t="e">
        <f>AVERAGE('ES Data Entry'!N184,'ES Data Entry'!M184)</f>
        <v>#DIV/0!</v>
      </c>
      <c r="O186" s="229" t="e">
        <f t="shared" si="94"/>
        <v>#DIV/0!</v>
      </c>
      <c r="P186" s="229" t="e">
        <f>AVERAGE('ES Data Entry'!O184:R184)</f>
        <v>#DIV/0!</v>
      </c>
      <c r="Q186" s="229" t="e">
        <f t="shared" si="95"/>
        <v>#DIV/0!</v>
      </c>
      <c r="R186" s="229" t="e">
        <f>AVERAGE('ES Data Entry'!S184:V184)</f>
        <v>#DIV/0!</v>
      </c>
      <c r="S186" s="229" t="e">
        <f t="shared" si="96"/>
        <v>#DIV/0!</v>
      </c>
      <c r="T186" s="229" t="e">
        <f>AVERAGE('ES Data Entry'!W184:Y184)</f>
        <v>#DIV/0!</v>
      </c>
      <c r="U186" s="230" t="e">
        <f t="shared" si="97"/>
        <v>#DIV/0!</v>
      </c>
      <c r="V186" s="231" t="e">
        <f t="shared" si="98"/>
        <v>#DIV/0!</v>
      </c>
      <c r="W186" s="232" t="e">
        <f t="shared" si="99"/>
        <v>#DIV/0!</v>
      </c>
    </row>
    <row r="187" spans="1:23">
      <c r="A187" s="226">
        <f>'ES Data Entry'!A185</f>
        <v>0</v>
      </c>
      <c r="B187" s="226">
        <f>'ES Data Entry'!B185</f>
        <v>0</v>
      </c>
      <c r="C187" s="6">
        <f>'ES Data Entry'!C185</f>
        <v>0</v>
      </c>
      <c r="D187" s="226">
        <f>'ES Data Entry'!D185</f>
        <v>0</v>
      </c>
      <c r="E187" s="226">
        <f>'ES Data Entry'!E185</f>
        <v>0</v>
      </c>
      <c r="F187" s="226">
        <f>'ES Data Entry'!F185</f>
        <v>0</v>
      </c>
      <c r="G187" s="226" t="str" cm="1">
        <f t="array" ref="G187">_xlfn.IFS('ES Data Entry'!G185=0, "Kindergarten", 'ES Data Entry'!G185=1, "1st Grade", 'ES Data Entry'!G185=2, "2nd Grade", 'ES Data Entry'!G185=3, "3rd Grade", 'ES Data Entry'!G185=4, "4th Grade", 'ES Data Entry'!G185=5, "5th Grade")</f>
        <v>Kindergarten</v>
      </c>
      <c r="H187" s="253">
        <f>'ES Data Entry'!L185</f>
        <v>0</v>
      </c>
      <c r="I187" s="227" t="e" cm="1">
        <f t="array" ref="I187">_xlfn.IFS('ES Data Entry'!H185= 1, "American Indian/Alaskan Native", 'ES Data Entry'!H185= 2, "Asian", 'ES Data Entry'!H185= 3, "Native Hawaiian/Pacific Islander", 'ES Data Entry'!H185= 4, "Black/African American",'ES Data Entry'!H185= 5,  "White", 'ES Data Entry'!H185= 6, "Other", 'ES Data Entry'!H185= 7, "Two races or more", 'ES Data Entry'!H185= 8, "Unknown")</f>
        <v>#N/A</v>
      </c>
      <c r="J187" s="226">
        <f>'ES Data Entry'!I185</f>
        <v>0</v>
      </c>
      <c r="K187" s="226" t="e" cm="1">
        <f t="array" ref="K187">_xlfn.IFS('ES Data Entry'!J185= 1, "Male", 'ES Data Entry'!J185= 2, "Female", 'ES Data Entry'!J185= 3, "Transgender Male", 'ES Data Entry'!J185= 4, "Transgender Female",'ES Data Entry'!J185= 5, "Non-binary", 'ES Data Entry'!J185= 6, "Other", 'ES Data Entry'!J185= 7, "Unknown")</f>
        <v>#N/A</v>
      </c>
      <c r="L187" s="228">
        <f>'ES Data Entry'!K185</f>
        <v>0</v>
      </c>
      <c r="M187" s="228" t="str" cm="1">
        <f t="array" ref="M187">IF(MAX(IF(F:F=F187, L:L))=L187, "Yes", "No")</f>
        <v>Yes</v>
      </c>
      <c r="N187" s="229" t="e">
        <f>AVERAGE('ES Data Entry'!N185,'ES Data Entry'!M185)</f>
        <v>#DIV/0!</v>
      </c>
      <c r="O187" s="229" t="e">
        <f t="shared" si="94"/>
        <v>#DIV/0!</v>
      </c>
      <c r="P187" s="229" t="e">
        <f>AVERAGE('ES Data Entry'!O185:R185)</f>
        <v>#DIV/0!</v>
      </c>
      <c r="Q187" s="229" t="e">
        <f t="shared" si="95"/>
        <v>#DIV/0!</v>
      </c>
      <c r="R187" s="229" t="e">
        <f>AVERAGE('ES Data Entry'!S185:V185)</f>
        <v>#DIV/0!</v>
      </c>
      <c r="S187" s="229" t="e">
        <f t="shared" si="96"/>
        <v>#DIV/0!</v>
      </c>
      <c r="T187" s="229" t="e">
        <f>AVERAGE('ES Data Entry'!W185:Y185)</f>
        <v>#DIV/0!</v>
      </c>
      <c r="U187" s="230" t="e">
        <f t="shared" si="97"/>
        <v>#DIV/0!</v>
      </c>
      <c r="V187" s="231" t="e">
        <f t="shared" si="98"/>
        <v>#DIV/0!</v>
      </c>
      <c r="W187" s="232" t="e">
        <f t="shared" si="99"/>
        <v>#DIV/0!</v>
      </c>
    </row>
    <row r="188" spans="1:23">
      <c r="A188" s="226">
        <f>'ES Data Entry'!A186</f>
        <v>0</v>
      </c>
      <c r="B188" s="226">
        <f>'ES Data Entry'!B186</f>
        <v>0</v>
      </c>
      <c r="C188" s="6">
        <f>'ES Data Entry'!C186</f>
        <v>0</v>
      </c>
      <c r="D188" s="226">
        <f>'ES Data Entry'!D186</f>
        <v>0</v>
      </c>
      <c r="E188" s="226">
        <f>'ES Data Entry'!E186</f>
        <v>0</v>
      </c>
      <c r="F188" s="226">
        <f>'ES Data Entry'!F186</f>
        <v>0</v>
      </c>
      <c r="G188" s="226" t="str" cm="1">
        <f t="array" ref="G188">_xlfn.IFS('ES Data Entry'!G186=0, "Kindergarten", 'ES Data Entry'!G186=1, "1st Grade", 'ES Data Entry'!G186=2, "2nd Grade", 'ES Data Entry'!G186=3, "3rd Grade", 'ES Data Entry'!G186=4, "4th Grade", 'ES Data Entry'!G186=5, "5th Grade")</f>
        <v>Kindergarten</v>
      </c>
      <c r="H188" s="253">
        <f>'ES Data Entry'!L186</f>
        <v>0</v>
      </c>
      <c r="I188" s="227" t="e" cm="1">
        <f t="array" ref="I188">_xlfn.IFS('ES Data Entry'!H186= 1, "American Indian/Alaskan Native", 'ES Data Entry'!H186= 2, "Asian", 'ES Data Entry'!H186= 3, "Native Hawaiian/Pacific Islander", 'ES Data Entry'!H186= 4, "Black/African American",'ES Data Entry'!H186= 5,  "White", 'ES Data Entry'!H186= 6, "Other", 'ES Data Entry'!H186= 7, "Two races or more", 'ES Data Entry'!H186= 8, "Unknown")</f>
        <v>#N/A</v>
      </c>
      <c r="J188" s="226">
        <f>'ES Data Entry'!I186</f>
        <v>0</v>
      </c>
      <c r="K188" s="226" t="e" cm="1">
        <f t="array" ref="K188">_xlfn.IFS('ES Data Entry'!J186= 1, "Male", 'ES Data Entry'!J186= 2, "Female", 'ES Data Entry'!J186= 3, "Transgender Male", 'ES Data Entry'!J186= 4, "Transgender Female",'ES Data Entry'!J186= 5, "Non-binary", 'ES Data Entry'!J186= 6, "Other", 'ES Data Entry'!J186= 7, "Unknown")</f>
        <v>#N/A</v>
      </c>
      <c r="L188" s="228">
        <f>'ES Data Entry'!K186</f>
        <v>0</v>
      </c>
      <c r="M188" s="228" t="str" cm="1">
        <f t="array" ref="M188">IF(MAX(IF(F:F=F188, L:L))=L188, "Yes", "No")</f>
        <v>Yes</v>
      </c>
      <c r="N188" s="229" t="e">
        <f>AVERAGE('ES Data Entry'!N186,'ES Data Entry'!M186)</f>
        <v>#DIV/0!</v>
      </c>
      <c r="O188" s="229" t="e">
        <f t="shared" si="94"/>
        <v>#DIV/0!</v>
      </c>
      <c r="P188" s="229" t="e">
        <f>AVERAGE('ES Data Entry'!O186:R186)</f>
        <v>#DIV/0!</v>
      </c>
      <c r="Q188" s="229" t="e">
        <f t="shared" si="95"/>
        <v>#DIV/0!</v>
      </c>
      <c r="R188" s="229" t="e">
        <f>AVERAGE('ES Data Entry'!S186:V186)</f>
        <v>#DIV/0!</v>
      </c>
      <c r="S188" s="229" t="e">
        <f t="shared" si="96"/>
        <v>#DIV/0!</v>
      </c>
      <c r="T188" s="229" t="e">
        <f>AVERAGE('ES Data Entry'!W186:Y186)</f>
        <v>#DIV/0!</v>
      </c>
      <c r="U188" s="230" t="e">
        <f t="shared" si="97"/>
        <v>#DIV/0!</v>
      </c>
      <c r="V188" s="231" t="e">
        <f t="shared" si="98"/>
        <v>#DIV/0!</v>
      </c>
      <c r="W188" s="232" t="e">
        <f t="shared" si="99"/>
        <v>#DIV/0!</v>
      </c>
    </row>
    <row r="189" spans="1:23">
      <c r="A189" s="226">
        <f>'ES Data Entry'!A187</f>
        <v>0</v>
      </c>
      <c r="B189" s="226">
        <f>'ES Data Entry'!B187</f>
        <v>0</v>
      </c>
      <c r="C189" s="6">
        <f>'ES Data Entry'!C187</f>
        <v>0</v>
      </c>
      <c r="D189" s="226">
        <f>'ES Data Entry'!D187</f>
        <v>0</v>
      </c>
      <c r="E189" s="226">
        <f>'ES Data Entry'!E187</f>
        <v>0</v>
      </c>
      <c r="F189" s="226">
        <f>'ES Data Entry'!F187</f>
        <v>0</v>
      </c>
      <c r="G189" s="226" t="str" cm="1">
        <f t="array" ref="G189">_xlfn.IFS('ES Data Entry'!G187=0, "Kindergarten", 'ES Data Entry'!G187=1, "1st Grade", 'ES Data Entry'!G187=2, "2nd Grade", 'ES Data Entry'!G187=3, "3rd Grade", 'ES Data Entry'!G187=4, "4th Grade", 'ES Data Entry'!G187=5, "5th Grade")</f>
        <v>Kindergarten</v>
      </c>
      <c r="H189" s="253">
        <f>'ES Data Entry'!L187</f>
        <v>0</v>
      </c>
      <c r="I189" s="227" t="e" cm="1">
        <f t="array" ref="I189">_xlfn.IFS('ES Data Entry'!H187= 1, "American Indian/Alaskan Native", 'ES Data Entry'!H187= 2, "Asian", 'ES Data Entry'!H187= 3, "Native Hawaiian/Pacific Islander", 'ES Data Entry'!H187= 4, "Black/African American",'ES Data Entry'!H187= 5,  "White", 'ES Data Entry'!H187= 6, "Other", 'ES Data Entry'!H187= 7, "Two races or more", 'ES Data Entry'!H187= 8, "Unknown")</f>
        <v>#N/A</v>
      </c>
      <c r="J189" s="226">
        <f>'ES Data Entry'!I187</f>
        <v>0</v>
      </c>
      <c r="K189" s="226" t="e" cm="1">
        <f t="array" ref="K189">_xlfn.IFS('ES Data Entry'!J187= 1, "Male", 'ES Data Entry'!J187= 2, "Female", 'ES Data Entry'!J187= 3, "Transgender Male", 'ES Data Entry'!J187= 4, "Transgender Female",'ES Data Entry'!J187= 5, "Non-binary", 'ES Data Entry'!J187= 6, "Other", 'ES Data Entry'!J187= 7, "Unknown")</f>
        <v>#N/A</v>
      </c>
      <c r="L189" s="228">
        <f>'ES Data Entry'!K187</f>
        <v>0</v>
      </c>
      <c r="M189" s="228" t="str" cm="1">
        <f t="array" ref="M189">IF(MAX(IF(F:F=F189, L:L))=L189, "Yes", "No")</f>
        <v>Yes</v>
      </c>
      <c r="N189" s="229" t="e">
        <f>AVERAGE('ES Data Entry'!N187,'ES Data Entry'!M187)</f>
        <v>#DIV/0!</v>
      </c>
      <c r="O189" s="229" t="e">
        <f t="shared" si="94"/>
        <v>#DIV/0!</v>
      </c>
      <c r="P189" s="229" t="e">
        <f>AVERAGE('ES Data Entry'!O187:R187)</f>
        <v>#DIV/0!</v>
      </c>
      <c r="Q189" s="229" t="e">
        <f t="shared" si="95"/>
        <v>#DIV/0!</v>
      </c>
      <c r="R189" s="229" t="e">
        <f>AVERAGE('ES Data Entry'!S187:V187)</f>
        <v>#DIV/0!</v>
      </c>
      <c r="S189" s="229" t="e">
        <f t="shared" si="96"/>
        <v>#DIV/0!</v>
      </c>
      <c r="T189" s="229" t="e">
        <f>AVERAGE('ES Data Entry'!W187:Y187)</f>
        <v>#DIV/0!</v>
      </c>
      <c r="U189" s="230" t="e">
        <f t="shared" si="97"/>
        <v>#DIV/0!</v>
      </c>
      <c r="V189" s="231" t="e">
        <f t="shared" si="98"/>
        <v>#DIV/0!</v>
      </c>
      <c r="W189" s="232" t="e">
        <f t="shared" si="99"/>
        <v>#DIV/0!</v>
      </c>
    </row>
    <row r="190" spans="1:23">
      <c r="A190" s="226">
        <f>'ES Data Entry'!A188</f>
        <v>0</v>
      </c>
      <c r="B190" s="226">
        <f>'ES Data Entry'!B188</f>
        <v>0</v>
      </c>
      <c r="C190" s="6">
        <f>'ES Data Entry'!C188</f>
        <v>0</v>
      </c>
      <c r="D190" s="226">
        <f>'ES Data Entry'!D188</f>
        <v>0</v>
      </c>
      <c r="E190" s="226">
        <f>'ES Data Entry'!E188</f>
        <v>0</v>
      </c>
      <c r="F190" s="226">
        <f>'ES Data Entry'!F188</f>
        <v>0</v>
      </c>
      <c r="G190" s="226" t="str" cm="1">
        <f t="array" ref="G190">_xlfn.IFS('ES Data Entry'!G188=0, "Kindergarten", 'ES Data Entry'!G188=1, "1st Grade", 'ES Data Entry'!G188=2, "2nd Grade", 'ES Data Entry'!G188=3, "3rd Grade", 'ES Data Entry'!G188=4, "4th Grade", 'ES Data Entry'!G188=5, "5th Grade")</f>
        <v>Kindergarten</v>
      </c>
      <c r="H190" s="253">
        <f>'ES Data Entry'!L188</f>
        <v>0</v>
      </c>
      <c r="I190" s="227" t="e" cm="1">
        <f t="array" ref="I190">_xlfn.IFS('ES Data Entry'!H188= 1, "American Indian/Alaskan Native", 'ES Data Entry'!H188= 2, "Asian", 'ES Data Entry'!H188= 3, "Native Hawaiian/Pacific Islander", 'ES Data Entry'!H188= 4, "Black/African American",'ES Data Entry'!H188= 5,  "White", 'ES Data Entry'!H188= 6, "Other", 'ES Data Entry'!H188= 7, "Two races or more", 'ES Data Entry'!H188= 8, "Unknown")</f>
        <v>#N/A</v>
      </c>
      <c r="J190" s="226">
        <f>'ES Data Entry'!I188</f>
        <v>0</v>
      </c>
      <c r="K190" s="226" t="e" cm="1">
        <f t="array" ref="K190">_xlfn.IFS('ES Data Entry'!J188= 1, "Male", 'ES Data Entry'!J188= 2, "Female", 'ES Data Entry'!J188= 3, "Transgender Male", 'ES Data Entry'!J188= 4, "Transgender Female",'ES Data Entry'!J188= 5, "Non-binary", 'ES Data Entry'!J188= 6, "Other", 'ES Data Entry'!J188= 7, "Unknown")</f>
        <v>#N/A</v>
      </c>
      <c r="L190" s="228">
        <f>'ES Data Entry'!K188</f>
        <v>0</v>
      </c>
      <c r="M190" s="228" t="str" cm="1">
        <f t="array" ref="M190">IF(MAX(IF(F:F=F190, L:L))=L190, "Yes", "No")</f>
        <v>Yes</v>
      </c>
      <c r="N190" s="229" t="e">
        <f>AVERAGE('ES Data Entry'!N188,'ES Data Entry'!M188)</f>
        <v>#DIV/0!</v>
      </c>
      <c r="O190" s="229" t="e">
        <f t="shared" si="94"/>
        <v>#DIV/0!</v>
      </c>
      <c r="P190" s="229" t="e">
        <f>AVERAGE('ES Data Entry'!O188:R188)</f>
        <v>#DIV/0!</v>
      </c>
      <c r="Q190" s="229" t="e">
        <f t="shared" si="95"/>
        <v>#DIV/0!</v>
      </c>
      <c r="R190" s="229" t="e">
        <f>AVERAGE('ES Data Entry'!S188:V188)</f>
        <v>#DIV/0!</v>
      </c>
      <c r="S190" s="229" t="e">
        <f t="shared" si="96"/>
        <v>#DIV/0!</v>
      </c>
      <c r="T190" s="229" t="e">
        <f>AVERAGE('ES Data Entry'!W188:Y188)</f>
        <v>#DIV/0!</v>
      </c>
      <c r="U190" s="230" t="e">
        <f t="shared" si="97"/>
        <v>#DIV/0!</v>
      </c>
      <c r="V190" s="231" t="e">
        <f t="shared" si="98"/>
        <v>#DIV/0!</v>
      </c>
      <c r="W190" s="232" t="e">
        <f t="shared" si="99"/>
        <v>#DIV/0!</v>
      </c>
    </row>
    <row r="191" spans="1:23">
      <c r="A191" s="226">
        <f>'ES Data Entry'!A189</f>
        <v>0</v>
      </c>
      <c r="B191" s="226">
        <f>'ES Data Entry'!B189</f>
        <v>0</v>
      </c>
      <c r="C191" s="6">
        <f>'ES Data Entry'!C189</f>
        <v>0</v>
      </c>
      <c r="D191" s="226">
        <f>'ES Data Entry'!D189</f>
        <v>0</v>
      </c>
      <c r="E191" s="226">
        <f>'ES Data Entry'!E189</f>
        <v>0</v>
      </c>
      <c r="F191" s="226">
        <f>'ES Data Entry'!F189</f>
        <v>0</v>
      </c>
      <c r="G191" s="226" t="str" cm="1">
        <f t="array" ref="G191">_xlfn.IFS('ES Data Entry'!G189=0, "Kindergarten", 'ES Data Entry'!G189=1, "1st Grade", 'ES Data Entry'!G189=2, "2nd Grade", 'ES Data Entry'!G189=3, "3rd Grade", 'ES Data Entry'!G189=4, "4th Grade", 'ES Data Entry'!G189=5, "5th Grade")</f>
        <v>Kindergarten</v>
      </c>
      <c r="H191" s="253">
        <f>'ES Data Entry'!L189</f>
        <v>0</v>
      </c>
      <c r="I191" s="227" t="e" cm="1">
        <f t="array" ref="I191">_xlfn.IFS('ES Data Entry'!H189= 1, "American Indian/Alaskan Native", 'ES Data Entry'!H189= 2, "Asian", 'ES Data Entry'!H189= 3, "Native Hawaiian/Pacific Islander", 'ES Data Entry'!H189= 4, "Black/African American",'ES Data Entry'!H189= 5,  "White", 'ES Data Entry'!H189= 6, "Other", 'ES Data Entry'!H189= 7, "Two races or more", 'ES Data Entry'!H189= 8, "Unknown")</f>
        <v>#N/A</v>
      </c>
      <c r="J191" s="226">
        <f>'ES Data Entry'!I189</f>
        <v>0</v>
      </c>
      <c r="K191" s="226" t="e" cm="1">
        <f t="array" ref="K191">_xlfn.IFS('ES Data Entry'!J189= 1, "Male", 'ES Data Entry'!J189= 2, "Female", 'ES Data Entry'!J189= 3, "Transgender Male", 'ES Data Entry'!J189= 4, "Transgender Female",'ES Data Entry'!J189= 5, "Non-binary", 'ES Data Entry'!J189= 6, "Other", 'ES Data Entry'!J189= 7, "Unknown")</f>
        <v>#N/A</v>
      </c>
      <c r="L191" s="228">
        <f>'ES Data Entry'!K189</f>
        <v>0</v>
      </c>
      <c r="M191" s="228" t="str" cm="1">
        <f t="array" ref="M191">IF(MAX(IF(F:F=F191, L:L))=L191, "Yes", "No")</f>
        <v>Yes</v>
      </c>
      <c r="N191" s="229" t="e">
        <f>AVERAGE('ES Data Entry'!N189,'ES Data Entry'!M189)</f>
        <v>#DIV/0!</v>
      </c>
      <c r="O191" s="229" t="e">
        <f t="shared" si="94"/>
        <v>#DIV/0!</v>
      </c>
      <c r="P191" s="229" t="e">
        <f>AVERAGE('ES Data Entry'!O189:R189)</f>
        <v>#DIV/0!</v>
      </c>
      <c r="Q191" s="229" t="e">
        <f t="shared" si="95"/>
        <v>#DIV/0!</v>
      </c>
      <c r="R191" s="229" t="e">
        <f>AVERAGE('ES Data Entry'!S189:V189)</f>
        <v>#DIV/0!</v>
      </c>
      <c r="S191" s="229" t="e">
        <f t="shared" si="96"/>
        <v>#DIV/0!</v>
      </c>
      <c r="T191" s="229" t="e">
        <f>AVERAGE('ES Data Entry'!W189:Y189)</f>
        <v>#DIV/0!</v>
      </c>
      <c r="U191" s="230" t="e">
        <f t="shared" si="97"/>
        <v>#DIV/0!</v>
      </c>
      <c r="V191" s="231" t="e">
        <f t="shared" si="98"/>
        <v>#DIV/0!</v>
      </c>
      <c r="W191" s="232" t="e">
        <f t="shared" si="99"/>
        <v>#DIV/0!</v>
      </c>
    </row>
    <row r="192" spans="1:23">
      <c r="A192" s="226">
        <f>'ES Data Entry'!A190</f>
        <v>0</v>
      </c>
      <c r="B192" s="226">
        <f>'ES Data Entry'!B190</f>
        <v>0</v>
      </c>
      <c r="C192" s="6">
        <f>'ES Data Entry'!C190</f>
        <v>0</v>
      </c>
      <c r="D192" s="226">
        <f>'ES Data Entry'!D190</f>
        <v>0</v>
      </c>
      <c r="E192" s="226">
        <f>'ES Data Entry'!E190</f>
        <v>0</v>
      </c>
      <c r="F192" s="226">
        <f>'ES Data Entry'!F190</f>
        <v>0</v>
      </c>
      <c r="G192" s="226" t="str" cm="1">
        <f t="array" ref="G192">_xlfn.IFS('ES Data Entry'!G190=0, "Kindergarten", 'ES Data Entry'!G190=1, "1st Grade", 'ES Data Entry'!G190=2, "2nd Grade", 'ES Data Entry'!G190=3, "3rd Grade", 'ES Data Entry'!G190=4, "4th Grade", 'ES Data Entry'!G190=5, "5th Grade")</f>
        <v>Kindergarten</v>
      </c>
      <c r="H192" s="253">
        <f>'ES Data Entry'!L190</f>
        <v>0</v>
      </c>
      <c r="I192" s="227" t="e" cm="1">
        <f t="array" ref="I192">_xlfn.IFS('ES Data Entry'!H190= 1, "American Indian/Alaskan Native", 'ES Data Entry'!H190= 2, "Asian", 'ES Data Entry'!H190= 3, "Native Hawaiian/Pacific Islander", 'ES Data Entry'!H190= 4, "Black/African American",'ES Data Entry'!H190= 5,  "White", 'ES Data Entry'!H190= 6, "Other", 'ES Data Entry'!H190= 7, "Two races or more", 'ES Data Entry'!H190= 8, "Unknown")</f>
        <v>#N/A</v>
      </c>
      <c r="J192" s="226">
        <f>'ES Data Entry'!I190</f>
        <v>0</v>
      </c>
      <c r="K192" s="226" t="e" cm="1">
        <f t="array" ref="K192">_xlfn.IFS('ES Data Entry'!J190= 1, "Male", 'ES Data Entry'!J190= 2, "Female", 'ES Data Entry'!J190= 3, "Transgender Male", 'ES Data Entry'!J190= 4, "Transgender Female",'ES Data Entry'!J190= 5, "Non-binary", 'ES Data Entry'!J190= 6, "Other", 'ES Data Entry'!J190= 7, "Unknown")</f>
        <v>#N/A</v>
      </c>
      <c r="L192" s="228">
        <f>'ES Data Entry'!K190</f>
        <v>0</v>
      </c>
      <c r="M192" s="228" t="str" cm="1">
        <f t="array" ref="M192">IF(MAX(IF(F:F=F192, L:L))=L192, "Yes", "No")</f>
        <v>Yes</v>
      </c>
      <c r="N192" s="229" t="e">
        <f>AVERAGE('ES Data Entry'!N190,'ES Data Entry'!M190)</f>
        <v>#DIV/0!</v>
      </c>
      <c r="O192" s="229" t="e">
        <f t="shared" si="94"/>
        <v>#DIV/0!</v>
      </c>
      <c r="P192" s="229" t="e">
        <f>AVERAGE('ES Data Entry'!O190:R190)</f>
        <v>#DIV/0!</v>
      </c>
      <c r="Q192" s="229" t="e">
        <f t="shared" si="95"/>
        <v>#DIV/0!</v>
      </c>
      <c r="R192" s="229" t="e">
        <f>AVERAGE('ES Data Entry'!S190:V190)</f>
        <v>#DIV/0!</v>
      </c>
      <c r="S192" s="229" t="e">
        <f t="shared" si="96"/>
        <v>#DIV/0!</v>
      </c>
      <c r="T192" s="229" t="e">
        <f>AVERAGE('ES Data Entry'!W190:Y190)</f>
        <v>#DIV/0!</v>
      </c>
      <c r="U192" s="230" t="e">
        <f t="shared" si="97"/>
        <v>#DIV/0!</v>
      </c>
      <c r="V192" s="231" t="e">
        <f t="shared" si="98"/>
        <v>#DIV/0!</v>
      </c>
      <c r="W192" s="232" t="e">
        <f t="shared" si="99"/>
        <v>#DIV/0!</v>
      </c>
    </row>
    <row r="193" spans="1:23">
      <c r="A193" s="226">
        <f>'ES Data Entry'!A191</f>
        <v>0</v>
      </c>
      <c r="B193" s="226">
        <f>'ES Data Entry'!B191</f>
        <v>0</v>
      </c>
      <c r="C193" s="6">
        <f>'ES Data Entry'!C191</f>
        <v>0</v>
      </c>
      <c r="D193" s="226">
        <f>'ES Data Entry'!D191</f>
        <v>0</v>
      </c>
      <c r="E193" s="226">
        <f>'ES Data Entry'!E191</f>
        <v>0</v>
      </c>
      <c r="F193" s="226">
        <f>'ES Data Entry'!F191</f>
        <v>0</v>
      </c>
      <c r="G193" s="226" t="str" cm="1">
        <f t="array" ref="G193">_xlfn.IFS('ES Data Entry'!G191=0, "Kindergarten", 'ES Data Entry'!G191=1, "1st Grade", 'ES Data Entry'!G191=2, "2nd Grade", 'ES Data Entry'!G191=3, "3rd Grade", 'ES Data Entry'!G191=4, "4th Grade", 'ES Data Entry'!G191=5, "5th Grade")</f>
        <v>Kindergarten</v>
      </c>
      <c r="H193" s="253">
        <f>'ES Data Entry'!L191</f>
        <v>0</v>
      </c>
      <c r="I193" s="227" t="e" cm="1">
        <f t="array" ref="I193">_xlfn.IFS('ES Data Entry'!H191= 1, "American Indian/Alaskan Native", 'ES Data Entry'!H191= 2, "Asian", 'ES Data Entry'!H191= 3, "Native Hawaiian/Pacific Islander", 'ES Data Entry'!H191= 4, "Black/African American",'ES Data Entry'!H191= 5,  "White", 'ES Data Entry'!H191= 6, "Other", 'ES Data Entry'!H191= 7, "Two races or more", 'ES Data Entry'!H191= 8, "Unknown")</f>
        <v>#N/A</v>
      </c>
      <c r="J193" s="226">
        <f>'ES Data Entry'!I191</f>
        <v>0</v>
      </c>
      <c r="K193" s="226" t="e" cm="1">
        <f t="array" ref="K193">_xlfn.IFS('ES Data Entry'!J191= 1, "Male", 'ES Data Entry'!J191= 2, "Female", 'ES Data Entry'!J191= 3, "Transgender Male", 'ES Data Entry'!J191= 4, "Transgender Female",'ES Data Entry'!J191= 5, "Non-binary", 'ES Data Entry'!J191= 6, "Other", 'ES Data Entry'!J191= 7, "Unknown")</f>
        <v>#N/A</v>
      </c>
      <c r="L193" s="228">
        <f>'ES Data Entry'!K191</f>
        <v>0</v>
      </c>
      <c r="M193" s="228" t="str" cm="1">
        <f t="array" ref="M193">IF(MAX(IF(F:F=F193, L:L))=L193, "Yes", "No")</f>
        <v>Yes</v>
      </c>
      <c r="N193" s="229" t="e">
        <f>AVERAGE('ES Data Entry'!N191,'ES Data Entry'!M191)</f>
        <v>#DIV/0!</v>
      </c>
      <c r="O193" s="229" t="e">
        <f t="shared" si="94"/>
        <v>#DIV/0!</v>
      </c>
      <c r="P193" s="229" t="e">
        <f>AVERAGE('ES Data Entry'!O191:R191)</f>
        <v>#DIV/0!</v>
      </c>
      <c r="Q193" s="229" t="e">
        <f t="shared" si="95"/>
        <v>#DIV/0!</v>
      </c>
      <c r="R193" s="229" t="e">
        <f>AVERAGE('ES Data Entry'!S191:V191)</f>
        <v>#DIV/0!</v>
      </c>
      <c r="S193" s="229" t="e">
        <f t="shared" si="96"/>
        <v>#DIV/0!</v>
      </c>
      <c r="T193" s="229" t="e">
        <f>AVERAGE('ES Data Entry'!W191:Y191)</f>
        <v>#DIV/0!</v>
      </c>
      <c r="U193" s="230" t="e">
        <f t="shared" si="97"/>
        <v>#DIV/0!</v>
      </c>
      <c r="V193" s="231" t="e">
        <f t="shared" si="98"/>
        <v>#DIV/0!</v>
      </c>
      <c r="W193" s="232" t="e">
        <f t="shared" si="99"/>
        <v>#DIV/0!</v>
      </c>
    </row>
    <row r="194" spans="1:23">
      <c r="A194" s="226">
        <f>'ES Data Entry'!A192</f>
        <v>0</v>
      </c>
      <c r="B194" s="226">
        <f>'ES Data Entry'!B192</f>
        <v>0</v>
      </c>
      <c r="C194" s="6">
        <f>'ES Data Entry'!C192</f>
        <v>0</v>
      </c>
      <c r="D194" s="226">
        <f>'ES Data Entry'!D192</f>
        <v>0</v>
      </c>
      <c r="E194" s="226">
        <f>'ES Data Entry'!E192</f>
        <v>0</v>
      </c>
      <c r="F194" s="226">
        <f>'ES Data Entry'!F192</f>
        <v>0</v>
      </c>
      <c r="G194" s="226" t="str" cm="1">
        <f t="array" ref="G194">_xlfn.IFS('ES Data Entry'!G192=0, "Kindergarten", 'ES Data Entry'!G192=1, "1st Grade", 'ES Data Entry'!G192=2, "2nd Grade", 'ES Data Entry'!G192=3, "3rd Grade", 'ES Data Entry'!G192=4, "4th Grade", 'ES Data Entry'!G192=5, "5th Grade")</f>
        <v>Kindergarten</v>
      </c>
      <c r="H194" s="253">
        <f>'ES Data Entry'!L192</f>
        <v>0</v>
      </c>
      <c r="I194" s="227" t="e" cm="1">
        <f t="array" ref="I194">_xlfn.IFS('ES Data Entry'!H192= 1, "American Indian/Alaskan Native", 'ES Data Entry'!H192= 2, "Asian", 'ES Data Entry'!H192= 3, "Native Hawaiian/Pacific Islander", 'ES Data Entry'!H192= 4, "Black/African American",'ES Data Entry'!H192= 5,  "White", 'ES Data Entry'!H192= 6, "Other", 'ES Data Entry'!H192= 7, "Two races or more", 'ES Data Entry'!H192= 8, "Unknown")</f>
        <v>#N/A</v>
      </c>
      <c r="J194" s="226">
        <f>'ES Data Entry'!I192</f>
        <v>0</v>
      </c>
      <c r="K194" s="226" t="e" cm="1">
        <f t="array" ref="K194">_xlfn.IFS('ES Data Entry'!J192= 1, "Male", 'ES Data Entry'!J192= 2, "Female", 'ES Data Entry'!J192= 3, "Transgender Male", 'ES Data Entry'!J192= 4, "Transgender Female",'ES Data Entry'!J192= 5, "Non-binary", 'ES Data Entry'!J192= 6, "Other", 'ES Data Entry'!J192= 7, "Unknown")</f>
        <v>#N/A</v>
      </c>
      <c r="L194" s="228">
        <f>'ES Data Entry'!K192</f>
        <v>0</v>
      </c>
      <c r="M194" s="228" t="str" cm="1">
        <f t="array" ref="M194">IF(MAX(IF(F:F=F194, L:L))=L194, "Yes", "No")</f>
        <v>Yes</v>
      </c>
      <c r="N194" s="229" t="e">
        <f>AVERAGE('ES Data Entry'!N192,'ES Data Entry'!M192)</f>
        <v>#DIV/0!</v>
      </c>
      <c r="O194" s="229" t="e">
        <f t="shared" si="94"/>
        <v>#DIV/0!</v>
      </c>
      <c r="P194" s="229" t="e">
        <f>AVERAGE('ES Data Entry'!O192:R192)</f>
        <v>#DIV/0!</v>
      </c>
      <c r="Q194" s="229" t="e">
        <f t="shared" si="95"/>
        <v>#DIV/0!</v>
      </c>
      <c r="R194" s="229" t="e">
        <f>AVERAGE('ES Data Entry'!S192:V192)</f>
        <v>#DIV/0!</v>
      </c>
      <c r="S194" s="229" t="e">
        <f t="shared" si="96"/>
        <v>#DIV/0!</v>
      </c>
      <c r="T194" s="229" t="e">
        <f>AVERAGE('ES Data Entry'!W192:Y192)</f>
        <v>#DIV/0!</v>
      </c>
      <c r="U194" s="230" t="e">
        <f t="shared" si="97"/>
        <v>#DIV/0!</v>
      </c>
      <c r="V194" s="231" t="e">
        <f t="shared" si="98"/>
        <v>#DIV/0!</v>
      </c>
      <c r="W194" s="232" t="e">
        <f t="shared" si="99"/>
        <v>#DIV/0!</v>
      </c>
    </row>
    <row r="195" spans="1:23">
      <c r="A195" s="226">
        <f>'ES Data Entry'!A193</f>
        <v>0</v>
      </c>
      <c r="B195" s="226">
        <f>'ES Data Entry'!B193</f>
        <v>0</v>
      </c>
      <c r="C195" s="6">
        <f>'ES Data Entry'!C193</f>
        <v>0</v>
      </c>
      <c r="D195" s="226">
        <f>'ES Data Entry'!D193</f>
        <v>0</v>
      </c>
      <c r="E195" s="226">
        <f>'ES Data Entry'!E193</f>
        <v>0</v>
      </c>
      <c r="F195" s="226">
        <f>'ES Data Entry'!F193</f>
        <v>0</v>
      </c>
      <c r="G195" s="226" t="str" cm="1">
        <f t="array" ref="G195">_xlfn.IFS('ES Data Entry'!G193=0, "Kindergarten", 'ES Data Entry'!G193=1, "1st Grade", 'ES Data Entry'!G193=2, "2nd Grade", 'ES Data Entry'!G193=3, "3rd Grade", 'ES Data Entry'!G193=4, "4th Grade", 'ES Data Entry'!G193=5, "5th Grade")</f>
        <v>Kindergarten</v>
      </c>
      <c r="H195" s="253">
        <f>'ES Data Entry'!L193</f>
        <v>0</v>
      </c>
      <c r="I195" s="227" t="e" cm="1">
        <f t="array" ref="I195">_xlfn.IFS('ES Data Entry'!H193= 1, "American Indian/Alaskan Native", 'ES Data Entry'!H193= 2, "Asian", 'ES Data Entry'!H193= 3, "Native Hawaiian/Pacific Islander", 'ES Data Entry'!H193= 4, "Black/African American",'ES Data Entry'!H193= 5,  "White", 'ES Data Entry'!H193= 6, "Other", 'ES Data Entry'!H193= 7, "Two races or more", 'ES Data Entry'!H193= 8, "Unknown")</f>
        <v>#N/A</v>
      </c>
      <c r="J195" s="226">
        <f>'ES Data Entry'!I193</f>
        <v>0</v>
      </c>
      <c r="K195" s="226" t="e" cm="1">
        <f t="array" ref="K195">_xlfn.IFS('ES Data Entry'!J193= 1, "Male", 'ES Data Entry'!J193= 2, "Female", 'ES Data Entry'!J193= 3, "Transgender Male", 'ES Data Entry'!J193= 4, "Transgender Female",'ES Data Entry'!J193= 5, "Non-binary", 'ES Data Entry'!J193= 6, "Other", 'ES Data Entry'!J193= 7, "Unknown")</f>
        <v>#N/A</v>
      </c>
      <c r="L195" s="228">
        <f>'ES Data Entry'!K193</f>
        <v>0</v>
      </c>
      <c r="M195" s="228" t="str" cm="1">
        <f t="array" ref="M195">IF(MAX(IF(F:F=F195, L:L))=L195, "Yes", "No")</f>
        <v>Yes</v>
      </c>
      <c r="N195" s="229" t="e">
        <f>AVERAGE('ES Data Entry'!N193,'ES Data Entry'!M193)</f>
        <v>#DIV/0!</v>
      </c>
      <c r="O195" s="229" t="e">
        <f t="shared" si="94"/>
        <v>#DIV/0!</v>
      </c>
      <c r="P195" s="229" t="e">
        <f>AVERAGE('ES Data Entry'!O193:R193)</f>
        <v>#DIV/0!</v>
      </c>
      <c r="Q195" s="229" t="e">
        <f t="shared" si="95"/>
        <v>#DIV/0!</v>
      </c>
      <c r="R195" s="229" t="e">
        <f>AVERAGE('ES Data Entry'!S193:V193)</f>
        <v>#DIV/0!</v>
      </c>
      <c r="S195" s="229" t="e">
        <f t="shared" si="96"/>
        <v>#DIV/0!</v>
      </c>
      <c r="T195" s="229" t="e">
        <f>AVERAGE('ES Data Entry'!W193:Y193)</f>
        <v>#DIV/0!</v>
      </c>
      <c r="U195" s="230" t="e">
        <f t="shared" si="97"/>
        <v>#DIV/0!</v>
      </c>
      <c r="V195" s="231" t="e">
        <f t="shared" si="98"/>
        <v>#DIV/0!</v>
      </c>
      <c r="W195" s="232" t="e">
        <f t="shared" si="99"/>
        <v>#DIV/0!</v>
      </c>
    </row>
    <row r="196" spans="1:23">
      <c r="A196" s="226">
        <f>'ES Data Entry'!A194</f>
        <v>0</v>
      </c>
      <c r="B196" s="226">
        <f>'ES Data Entry'!B194</f>
        <v>0</v>
      </c>
      <c r="C196" s="6">
        <f>'ES Data Entry'!C194</f>
        <v>0</v>
      </c>
      <c r="D196" s="226">
        <f>'ES Data Entry'!D194</f>
        <v>0</v>
      </c>
      <c r="E196" s="226">
        <f>'ES Data Entry'!E194</f>
        <v>0</v>
      </c>
      <c r="F196" s="226">
        <f>'ES Data Entry'!F194</f>
        <v>0</v>
      </c>
      <c r="G196" s="226" t="str" cm="1">
        <f t="array" ref="G196">_xlfn.IFS('ES Data Entry'!G194=0, "Kindergarten", 'ES Data Entry'!G194=1, "1st Grade", 'ES Data Entry'!G194=2, "2nd Grade", 'ES Data Entry'!G194=3, "3rd Grade", 'ES Data Entry'!G194=4, "4th Grade", 'ES Data Entry'!G194=5, "5th Grade")</f>
        <v>Kindergarten</v>
      </c>
      <c r="H196" s="253">
        <f>'ES Data Entry'!L194</f>
        <v>0</v>
      </c>
      <c r="I196" s="227" t="e" cm="1">
        <f t="array" ref="I196">_xlfn.IFS('ES Data Entry'!H194= 1, "American Indian/Alaskan Native", 'ES Data Entry'!H194= 2, "Asian", 'ES Data Entry'!H194= 3, "Native Hawaiian/Pacific Islander", 'ES Data Entry'!H194= 4, "Black/African American",'ES Data Entry'!H194= 5,  "White", 'ES Data Entry'!H194= 6, "Other", 'ES Data Entry'!H194= 7, "Two races or more", 'ES Data Entry'!H194= 8, "Unknown")</f>
        <v>#N/A</v>
      </c>
      <c r="J196" s="226">
        <f>'ES Data Entry'!I194</f>
        <v>0</v>
      </c>
      <c r="K196" s="226" t="e" cm="1">
        <f t="array" ref="K196">_xlfn.IFS('ES Data Entry'!J194= 1, "Male", 'ES Data Entry'!J194= 2, "Female", 'ES Data Entry'!J194= 3, "Transgender Male", 'ES Data Entry'!J194= 4, "Transgender Female",'ES Data Entry'!J194= 5, "Non-binary", 'ES Data Entry'!J194= 6, "Other", 'ES Data Entry'!J194= 7, "Unknown")</f>
        <v>#N/A</v>
      </c>
      <c r="L196" s="228">
        <f>'ES Data Entry'!K194</f>
        <v>0</v>
      </c>
      <c r="M196" s="228" t="str" cm="1">
        <f t="array" ref="M196">IF(MAX(IF(F:F=F196, L:L))=L196, "Yes", "No")</f>
        <v>Yes</v>
      </c>
      <c r="N196" s="229" t="e">
        <f>AVERAGE('ES Data Entry'!N194,'ES Data Entry'!M194)</f>
        <v>#DIV/0!</v>
      </c>
      <c r="O196" s="229" t="e">
        <f t="shared" si="94"/>
        <v>#DIV/0!</v>
      </c>
      <c r="P196" s="229" t="e">
        <f>AVERAGE('ES Data Entry'!O194:R194)</f>
        <v>#DIV/0!</v>
      </c>
      <c r="Q196" s="229" t="e">
        <f t="shared" si="95"/>
        <v>#DIV/0!</v>
      </c>
      <c r="R196" s="229" t="e">
        <f>AVERAGE('ES Data Entry'!S194:V194)</f>
        <v>#DIV/0!</v>
      </c>
      <c r="S196" s="229" t="e">
        <f t="shared" si="96"/>
        <v>#DIV/0!</v>
      </c>
      <c r="T196" s="229" t="e">
        <f>AVERAGE('ES Data Entry'!W194:Y194)</f>
        <v>#DIV/0!</v>
      </c>
      <c r="U196" s="230" t="e">
        <f t="shared" si="97"/>
        <v>#DIV/0!</v>
      </c>
      <c r="V196" s="231" t="e">
        <f t="shared" si="98"/>
        <v>#DIV/0!</v>
      </c>
      <c r="W196" s="232" t="e">
        <f t="shared" si="99"/>
        <v>#DIV/0!</v>
      </c>
    </row>
    <row r="197" spans="1:23">
      <c r="A197" s="226">
        <f>'ES Data Entry'!A195</f>
        <v>0</v>
      </c>
      <c r="B197" s="226">
        <f>'ES Data Entry'!B195</f>
        <v>0</v>
      </c>
      <c r="C197" s="6">
        <f>'ES Data Entry'!C195</f>
        <v>0</v>
      </c>
      <c r="D197" s="226">
        <f>'ES Data Entry'!D195</f>
        <v>0</v>
      </c>
      <c r="E197" s="226">
        <f>'ES Data Entry'!E195</f>
        <v>0</v>
      </c>
      <c r="F197" s="226">
        <f>'ES Data Entry'!F195</f>
        <v>0</v>
      </c>
      <c r="G197" s="226" t="str" cm="1">
        <f t="array" ref="G197">_xlfn.IFS('ES Data Entry'!G195=0, "Kindergarten", 'ES Data Entry'!G195=1, "1st Grade", 'ES Data Entry'!G195=2, "2nd Grade", 'ES Data Entry'!G195=3, "3rd Grade", 'ES Data Entry'!G195=4, "4th Grade", 'ES Data Entry'!G195=5, "5th Grade")</f>
        <v>Kindergarten</v>
      </c>
      <c r="H197" s="253">
        <f>'ES Data Entry'!L195</f>
        <v>0</v>
      </c>
      <c r="I197" s="227" t="e" cm="1">
        <f t="array" ref="I197">_xlfn.IFS('ES Data Entry'!H195= 1, "American Indian/Alaskan Native", 'ES Data Entry'!H195= 2, "Asian", 'ES Data Entry'!H195= 3, "Native Hawaiian/Pacific Islander", 'ES Data Entry'!H195= 4, "Black/African American",'ES Data Entry'!H195= 5,  "White", 'ES Data Entry'!H195= 6, "Other", 'ES Data Entry'!H195= 7, "Two races or more", 'ES Data Entry'!H195= 8, "Unknown")</f>
        <v>#N/A</v>
      </c>
      <c r="J197" s="226">
        <f>'ES Data Entry'!I195</f>
        <v>0</v>
      </c>
      <c r="K197" s="226" t="e" cm="1">
        <f t="array" ref="K197">_xlfn.IFS('ES Data Entry'!J195= 1, "Male", 'ES Data Entry'!J195= 2, "Female", 'ES Data Entry'!J195= 3, "Transgender Male", 'ES Data Entry'!J195= 4, "Transgender Female",'ES Data Entry'!J195= 5, "Non-binary", 'ES Data Entry'!J195= 6, "Other", 'ES Data Entry'!J195= 7, "Unknown")</f>
        <v>#N/A</v>
      </c>
      <c r="L197" s="228">
        <f>'ES Data Entry'!K195</f>
        <v>0</v>
      </c>
      <c r="M197" s="228" t="str" cm="1">
        <f t="array" ref="M197">IF(MAX(IF(F:F=F197, L:L))=L197, "Yes", "No")</f>
        <v>Yes</v>
      </c>
      <c r="N197" s="229" t="e">
        <f>AVERAGE('ES Data Entry'!N195,'ES Data Entry'!M195)</f>
        <v>#DIV/0!</v>
      </c>
      <c r="O197" s="229" t="e">
        <f t="shared" si="94"/>
        <v>#DIV/0!</v>
      </c>
      <c r="P197" s="229" t="e">
        <f>AVERAGE('ES Data Entry'!O195:R195)</f>
        <v>#DIV/0!</v>
      </c>
      <c r="Q197" s="229" t="e">
        <f t="shared" si="95"/>
        <v>#DIV/0!</v>
      </c>
      <c r="R197" s="229" t="e">
        <f>AVERAGE('ES Data Entry'!S195:V195)</f>
        <v>#DIV/0!</v>
      </c>
      <c r="S197" s="229" t="e">
        <f t="shared" si="96"/>
        <v>#DIV/0!</v>
      </c>
      <c r="T197" s="229" t="e">
        <f>AVERAGE('ES Data Entry'!W195:Y195)</f>
        <v>#DIV/0!</v>
      </c>
      <c r="U197" s="230" t="e">
        <f t="shared" si="97"/>
        <v>#DIV/0!</v>
      </c>
      <c r="V197" s="231" t="e">
        <f t="shared" si="98"/>
        <v>#DIV/0!</v>
      </c>
      <c r="W197" s="232" t="e">
        <f t="shared" si="99"/>
        <v>#DIV/0!</v>
      </c>
    </row>
    <row r="198" spans="1:23">
      <c r="A198" s="226">
        <f>'ES Data Entry'!A196</f>
        <v>0</v>
      </c>
      <c r="B198" s="226">
        <f>'ES Data Entry'!B196</f>
        <v>0</v>
      </c>
      <c r="C198" s="6">
        <f>'ES Data Entry'!C196</f>
        <v>0</v>
      </c>
      <c r="D198" s="226">
        <f>'ES Data Entry'!D196</f>
        <v>0</v>
      </c>
      <c r="E198" s="226">
        <f>'ES Data Entry'!E196</f>
        <v>0</v>
      </c>
      <c r="F198" s="226">
        <f>'ES Data Entry'!F196</f>
        <v>0</v>
      </c>
      <c r="G198" s="226" t="str" cm="1">
        <f t="array" ref="G198">_xlfn.IFS('ES Data Entry'!G196=0, "Kindergarten", 'ES Data Entry'!G196=1, "1st Grade", 'ES Data Entry'!G196=2, "2nd Grade", 'ES Data Entry'!G196=3, "3rd Grade", 'ES Data Entry'!G196=4, "4th Grade", 'ES Data Entry'!G196=5, "5th Grade")</f>
        <v>Kindergarten</v>
      </c>
      <c r="H198" s="253">
        <f>'ES Data Entry'!L196</f>
        <v>0</v>
      </c>
      <c r="I198" s="227" t="e" cm="1">
        <f t="array" ref="I198">_xlfn.IFS('ES Data Entry'!H196= 1, "American Indian/Alaskan Native", 'ES Data Entry'!H196= 2, "Asian", 'ES Data Entry'!H196= 3, "Native Hawaiian/Pacific Islander", 'ES Data Entry'!H196= 4, "Black/African American",'ES Data Entry'!H196= 5,  "White", 'ES Data Entry'!H196= 6, "Other", 'ES Data Entry'!H196= 7, "Two races or more", 'ES Data Entry'!H196= 8, "Unknown")</f>
        <v>#N/A</v>
      </c>
      <c r="J198" s="226">
        <f>'ES Data Entry'!I196</f>
        <v>0</v>
      </c>
      <c r="K198" s="226" t="e" cm="1">
        <f t="array" ref="K198">_xlfn.IFS('ES Data Entry'!J196= 1, "Male", 'ES Data Entry'!J196= 2, "Female", 'ES Data Entry'!J196= 3, "Transgender Male", 'ES Data Entry'!J196= 4, "Transgender Female",'ES Data Entry'!J196= 5, "Non-binary", 'ES Data Entry'!J196= 6, "Other", 'ES Data Entry'!J196= 7, "Unknown")</f>
        <v>#N/A</v>
      </c>
      <c r="L198" s="228">
        <f>'ES Data Entry'!K196</f>
        <v>0</v>
      </c>
      <c r="M198" s="228" t="str" cm="1">
        <f t="array" ref="M198">IF(MAX(IF(F:F=F198, L:L))=L198, "Yes", "No")</f>
        <v>Yes</v>
      </c>
      <c r="N198" s="229" t="e">
        <f>AVERAGE('ES Data Entry'!N196,'ES Data Entry'!M196)</f>
        <v>#DIV/0!</v>
      </c>
      <c r="O198" s="229" t="e">
        <f t="shared" si="94"/>
        <v>#DIV/0!</v>
      </c>
      <c r="P198" s="229" t="e">
        <f>AVERAGE('ES Data Entry'!O196:R196)</f>
        <v>#DIV/0!</v>
      </c>
      <c r="Q198" s="229" t="e">
        <f t="shared" si="95"/>
        <v>#DIV/0!</v>
      </c>
      <c r="R198" s="229" t="e">
        <f>AVERAGE('ES Data Entry'!S196:V196)</f>
        <v>#DIV/0!</v>
      </c>
      <c r="S198" s="229" t="e">
        <f t="shared" si="96"/>
        <v>#DIV/0!</v>
      </c>
      <c r="T198" s="229" t="e">
        <f>AVERAGE('ES Data Entry'!W196:Y196)</f>
        <v>#DIV/0!</v>
      </c>
      <c r="U198" s="230" t="e">
        <f t="shared" si="97"/>
        <v>#DIV/0!</v>
      </c>
      <c r="V198" s="231" t="e">
        <f t="shared" si="98"/>
        <v>#DIV/0!</v>
      </c>
      <c r="W198" s="232" t="e">
        <f t="shared" si="99"/>
        <v>#DIV/0!</v>
      </c>
    </row>
    <row r="199" spans="1:23">
      <c r="A199" s="226">
        <f>'ES Data Entry'!A197</f>
        <v>0</v>
      </c>
      <c r="B199" s="226">
        <f>'ES Data Entry'!B197</f>
        <v>0</v>
      </c>
      <c r="C199" s="6">
        <f>'ES Data Entry'!C197</f>
        <v>0</v>
      </c>
      <c r="D199" s="226">
        <f>'ES Data Entry'!D197</f>
        <v>0</v>
      </c>
      <c r="E199" s="226">
        <f>'ES Data Entry'!E197</f>
        <v>0</v>
      </c>
      <c r="F199" s="226">
        <f>'ES Data Entry'!F197</f>
        <v>0</v>
      </c>
      <c r="G199" s="226" t="str" cm="1">
        <f t="array" ref="G199">_xlfn.IFS('ES Data Entry'!G197=0, "Kindergarten", 'ES Data Entry'!G197=1, "1st Grade", 'ES Data Entry'!G197=2, "2nd Grade", 'ES Data Entry'!G197=3, "3rd Grade", 'ES Data Entry'!G197=4, "4th Grade", 'ES Data Entry'!G197=5, "5th Grade")</f>
        <v>Kindergarten</v>
      </c>
      <c r="H199" s="253">
        <f>'ES Data Entry'!L197</f>
        <v>0</v>
      </c>
      <c r="I199" s="227" t="e" cm="1">
        <f t="array" ref="I199">_xlfn.IFS('ES Data Entry'!H197= 1, "American Indian/Alaskan Native", 'ES Data Entry'!H197= 2, "Asian", 'ES Data Entry'!H197= 3, "Native Hawaiian/Pacific Islander", 'ES Data Entry'!H197= 4, "Black/African American",'ES Data Entry'!H197= 5,  "White", 'ES Data Entry'!H197= 6, "Other", 'ES Data Entry'!H197= 7, "Two races or more", 'ES Data Entry'!H197= 8, "Unknown")</f>
        <v>#N/A</v>
      </c>
      <c r="J199" s="226">
        <f>'ES Data Entry'!I197</f>
        <v>0</v>
      </c>
      <c r="K199" s="226" t="e" cm="1">
        <f t="array" ref="K199">_xlfn.IFS('ES Data Entry'!J197= 1, "Male", 'ES Data Entry'!J197= 2, "Female", 'ES Data Entry'!J197= 3, "Transgender Male", 'ES Data Entry'!J197= 4, "Transgender Female",'ES Data Entry'!J197= 5, "Non-binary", 'ES Data Entry'!J197= 6, "Other", 'ES Data Entry'!J197= 7, "Unknown")</f>
        <v>#N/A</v>
      </c>
      <c r="L199" s="228">
        <f>'ES Data Entry'!K197</f>
        <v>0</v>
      </c>
      <c r="M199" s="228" t="str" cm="1">
        <f t="array" ref="M199">IF(MAX(IF(F:F=F199, L:L))=L199, "Yes", "No")</f>
        <v>Yes</v>
      </c>
      <c r="N199" s="229" t="e">
        <f>AVERAGE('ES Data Entry'!N197,'ES Data Entry'!M197)</f>
        <v>#DIV/0!</v>
      </c>
      <c r="O199" s="229" t="e">
        <f t="shared" si="94"/>
        <v>#DIV/0!</v>
      </c>
      <c r="P199" s="229" t="e">
        <f>AVERAGE('ES Data Entry'!O197:R197)</f>
        <v>#DIV/0!</v>
      </c>
      <c r="Q199" s="229" t="e">
        <f t="shared" si="95"/>
        <v>#DIV/0!</v>
      </c>
      <c r="R199" s="229" t="e">
        <f>AVERAGE('ES Data Entry'!S197:V197)</f>
        <v>#DIV/0!</v>
      </c>
      <c r="S199" s="229" t="e">
        <f t="shared" si="96"/>
        <v>#DIV/0!</v>
      </c>
      <c r="T199" s="229" t="e">
        <f>AVERAGE('ES Data Entry'!W197:Y197)</f>
        <v>#DIV/0!</v>
      </c>
      <c r="U199" s="230" t="e">
        <f t="shared" si="97"/>
        <v>#DIV/0!</v>
      </c>
      <c r="V199" s="231" t="e">
        <f t="shared" si="98"/>
        <v>#DIV/0!</v>
      </c>
      <c r="W199" s="232" t="e">
        <f t="shared" si="99"/>
        <v>#DIV/0!</v>
      </c>
    </row>
    <row r="200" spans="1:23">
      <c r="A200" s="226">
        <f>'ES Data Entry'!A198</f>
        <v>0</v>
      </c>
      <c r="B200" s="226">
        <f>'ES Data Entry'!B198</f>
        <v>0</v>
      </c>
      <c r="C200" s="6">
        <f>'ES Data Entry'!C198</f>
        <v>0</v>
      </c>
      <c r="D200" s="226">
        <f>'ES Data Entry'!D198</f>
        <v>0</v>
      </c>
      <c r="E200" s="226">
        <f>'ES Data Entry'!E198</f>
        <v>0</v>
      </c>
      <c r="F200" s="226">
        <f>'ES Data Entry'!F198</f>
        <v>0</v>
      </c>
      <c r="G200" s="226" t="str" cm="1">
        <f t="array" ref="G200">_xlfn.IFS('ES Data Entry'!G198=0, "Kindergarten", 'ES Data Entry'!G198=1, "1st Grade", 'ES Data Entry'!G198=2, "2nd Grade", 'ES Data Entry'!G198=3, "3rd Grade", 'ES Data Entry'!G198=4, "4th Grade", 'ES Data Entry'!G198=5, "5th Grade")</f>
        <v>Kindergarten</v>
      </c>
      <c r="H200" s="253">
        <f>'ES Data Entry'!L198</f>
        <v>0</v>
      </c>
      <c r="I200" s="227" t="e" cm="1">
        <f t="array" ref="I200">_xlfn.IFS('ES Data Entry'!H198= 1, "American Indian/Alaskan Native", 'ES Data Entry'!H198= 2, "Asian", 'ES Data Entry'!H198= 3, "Native Hawaiian/Pacific Islander", 'ES Data Entry'!H198= 4, "Black/African American",'ES Data Entry'!H198= 5,  "White", 'ES Data Entry'!H198= 6, "Other", 'ES Data Entry'!H198= 7, "Two races or more", 'ES Data Entry'!H198= 8, "Unknown")</f>
        <v>#N/A</v>
      </c>
      <c r="J200" s="226">
        <f>'ES Data Entry'!I198</f>
        <v>0</v>
      </c>
      <c r="K200" s="226" t="e" cm="1">
        <f t="array" ref="K200">_xlfn.IFS('ES Data Entry'!J198= 1, "Male", 'ES Data Entry'!J198= 2, "Female", 'ES Data Entry'!J198= 3, "Transgender Male", 'ES Data Entry'!J198= 4, "Transgender Female",'ES Data Entry'!J198= 5, "Non-binary", 'ES Data Entry'!J198= 6, "Other", 'ES Data Entry'!J198= 7, "Unknown")</f>
        <v>#N/A</v>
      </c>
      <c r="L200" s="228">
        <f>'ES Data Entry'!K198</f>
        <v>0</v>
      </c>
      <c r="M200" s="228" t="str" cm="1">
        <f t="array" ref="M200">IF(MAX(IF(F:F=F200, L:L))=L200, "Yes", "No")</f>
        <v>Yes</v>
      </c>
      <c r="N200" s="229" t="e">
        <f>AVERAGE('ES Data Entry'!N198,'ES Data Entry'!M198)</f>
        <v>#DIV/0!</v>
      </c>
      <c r="O200" s="229" t="e">
        <f t="shared" si="94"/>
        <v>#DIV/0!</v>
      </c>
      <c r="P200" s="229" t="e">
        <f>AVERAGE('ES Data Entry'!O198:R198)</f>
        <v>#DIV/0!</v>
      </c>
      <c r="Q200" s="229" t="e">
        <f t="shared" si="95"/>
        <v>#DIV/0!</v>
      </c>
      <c r="R200" s="229" t="e">
        <f>AVERAGE('ES Data Entry'!S198:V198)</f>
        <v>#DIV/0!</v>
      </c>
      <c r="S200" s="229" t="e">
        <f t="shared" si="96"/>
        <v>#DIV/0!</v>
      </c>
      <c r="T200" s="229" t="e">
        <f>AVERAGE('ES Data Entry'!W198:Y198)</f>
        <v>#DIV/0!</v>
      </c>
      <c r="U200" s="230" t="e">
        <f t="shared" si="97"/>
        <v>#DIV/0!</v>
      </c>
      <c r="V200" s="231" t="e">
        <f t="shared" si="98"/>
        <v>#DIV/0!</v>
      </c>
      <c r="W200" s="232" t="e">
        <f t="shared" si="99"/>
        <v>#DIV/0!</v>
      </c>
    </row>
    <row r="201" spans="1:23">
      <c r="A201" s="226">
        <f>'ES Data Entry'!A199</f>
        <v>0</v>
      </c>
      <c r="B201" s="226">
        <f>'ES Data Entry'!B199</f>
        <v>0</v>
      </c>
      <c r="C201" s="6">
        <f>'ES Data Entry'!C199</f>
        <v>0</v>
      </c>
      <c r="D201" s="226">
        <f>'ES Data Entry'!D199</f>
        <v>0</v>
      </c>
      <c r="E201" s="226">
        <f>'ES Data Entry'!E199</f>
        <v>0</v>
      </c>
      <c r="F201" s="226">
        <f>'ES Data Entry'!F199</f>
        <v>0</v>
      </c>
      <c r="G201" s="226" t="str" cm="1">
        <f t="array" ref="G201">_xlfn.IFS('ES Data Entry'!G199=0, "Kindergarten", 'ES Data Entry'!G199=1, "1st Grade", 'ES Data Entry'!G199=2, "2nd Grade", 'ES Data Entry'!G199=3, "3rd Grade", 'ES Data Entry'!G199=4, "4th Grade", 'ES Data Entry'!G199=5, "5th Grade")</f>
        <v>Kindergarten</v>
      </c>
      <c r="H201" s="253">
        <f>'ES Data Entry'!L199</f>
        <v>0</v>
      </c>
      <c r="I201" s="227" t="e" cm="1">
        <f t="array" ref="I201">_xlfn.IFS('ES Data Entry'!H199= 1, "American Indian/Alaskan Native", 'ES Data Entry'!H199= 2, "Asian", 'ES Data Entry'!H199= 3, "Native Hawaiian/Pacific Islander", 'ES Data Entry'!H199= 4, "Black/African American",'ES Data Entry'!H199= 5,  "White", 'ES Data Entry'!H199= 6, "Other", 'ES Data Entry'!H199= 7, "Two races or more", 'ES Data Entry'!H199= 8, "Unknown")</f>
        <v>#N/A</v>
      </c>
      <c r="J201" s="226">
        <f>'ES Data Entry'!I199</f>
        <v>0</v>
      </c>
      <c r="K201" s="226" t="e" cm="1">
        <f t="array" ref="K201">_xlfn.IFS('ES Data Entry'!J199= 1, "Male", 'ES Data Entry'!J199= 2, "Female", 'ES Data Entry'!J199= 3, "Transgender Male", 'ES Data Entry'!J199= 4, "Transgender Female",'ES Data Entry'!J199= 5, "Non-binary", 'ES Data Entry'!J199= 6, "Other", 'ES Data Entry'!J199= 7, "Unknown")</f>
        <v>#N/A</v>
      </c>
      <c r="L201" s="228">
        <f>'ES Data Entry'!K199</f>
        <v>0</v>
      </c>
      <c r="M201" s="228" t="str" cm="1">
        <f t="array" ref="M201">IF(MAX(IF(F:F=F201, L:L))=L201, "Yes", "No")</f>
        <v>Yes</v>
      </c>
      <c r="N201" s="229" t="e">
        <f>AVERAGE('ES Data Entry'!N199,'ES Data Entry'!M199)</f>
        <v>#DIV/0!</v>
      </c>
      <c r="O201" s="229" t="e">
        <f t="shared" si="94"/>
        <v>#DIV/0!</v>
      </c>
      <c r="P201" s="229" t="e">
        <f>AVERAGE('ES Data Entry'!O199:R199)</f>
        <v>#DIV/0!</v>
      </c>
      <c r="Q201" s="229" t="e">
        <f t="shared" si="95"/>
        <v>#DIV/0!</v>
      </c>
      <c r="R201" s="229" t="e">
        <f>AVERAGE('ES Data Entry'!S199:V199)</f>
        <v>#DIV/0!</v>
      </c>
      <c r="S201" s="229" t="e">
        <f t="shared" si="96"/>
        <v>#DIV/0!</v>
      </c>
      <c r="T201" s="229" t="e">
        <f>AVERAGE('ES Data Entry'!W199:Y199)</f>
        <v>#DIV/0!</v>
      </c>
      <c r="U201" s="230" t="e">
        <f t="shared" si="97"/>
        <v>#DIV/0!</v>
      </c>
      <c r="V201" s="231" t="e">
        <f t="shared" si="98"/>
        <v>#DIV/0!</v>
      </c>
      <c r="W201" s="232" t="e">
        <f t="shared" si="99"/>
        <v>#DIV/0!</v>
      </c>
    </row>
    <row r="202" spans="1:23">
      <c r="A202" s="226">
        <f>'ES Data Entry'!A200</f>
        <v>0</v>
      </c>
      <c r="B202" s="226">
        <f>'ES Data Entry'!B200</f>
        <v>0</v>
      </c>
      <c r="C202" s="6">
        <f>'ES Data Entry'!C200</f>
        <v>0</v>
      </c>
      <c r="D202" s="226">
        <f>'ES Data Entry'!D200</f>
        <v>0</v>
      </c>
      <c r="E202" s="226">
        <f>'ES Data Entry'!E200</f>
        <v>0</v>
      </c>
      <c r="F202" s="226">
        <f>'ES Data Entry'!F200</f>
        <v>0</v>
      </c>
      <c r="G202" s="226" t="str" cm="1">
        <f t="array" ref="G202">_xlfn.IFS('ES Data Entry'!G200=0, "Kindergarten", 'ES Data Entry'!G200=1, "1st Grade", 'ES Data Entry'!G200=2, "2nd Grade", 'ES Data Entry'!G200=3, "3rd Grade", 'ES Data Entry'!G200=4, "4th Grade", 'ES Data Entry'!G200=5, "5th Grade")</f>
        <v>Kindergarten</v>
      </c>
      <c r="H202" s="253">
        <f>'ES Data Entry'!L200</f>
        <v>0</v>
      </c>
      <c r="I202" s="227" t="e" cm="1">
        <f t="array" ref="I202">_xlfn.IFS('ES Data Entry'!H200= 1, "American Indian/Alaskan Native", 'ES Data Entry'!H200= 2, "Asian", 'ES Data Entry'!H200= 3, "Native Hawaiian/Pacific Islander", 'ES Data Entry'!H200= 4, "Black/African American",'ES Data Entry'!H200= 5,  "White", 'ES Data Entry'!H200= 6, "Other", 'ES Data Entry'!H200= 7, "Two races or more", 'ES Data Entry'!H200= 8, "Unknown")</f>
        <v>#N/A</v>
      </c>
      <c r="J202" s="226">
        <f>'ES Data Entry'!I200</f>
        <v>0</v>
      </c>
      <c r="K202" s="226" t="e" cm="1">
        <f t="array" ref="K202">_xlfn.IFS('ES Data Entry'!J200= 1, "Male", 'ES Data Entry'!J200= 2, "Female", 'ES Data Entry'!J200= 3, "Transgender Male", 'ES Data Entry'!J200= 4, "Transgender Female",'ES Data Entry'!J200= 5, "Non-binary", 'ES Data Entry'!J200= 6, "Other", 'ES Data Entry'!J200= 7, "Unknown")</f>
        <v>#N/A</v>
      </c>
      <c r="L202" s="228">
        <f>'ES Data Entry'!K200</f>
        <v>0</v>
      </c>
      <c r="M202" s="228" t="str" cm="1">
        <f t="array" ref="M202">IF(MAX(IF(F:F=F202, L:L))=L202, "Yes", "No")</f>
        <v>Yes</v>
      </c>
      <c r="N202" s="229" t="e">
        <f>AVERAGE('ES Data Entry'!N200,'ES Data Entry'!M200)</f>
        <v>#DIV/0!</v>
      </c>
      <c r="O202" s="229" t="e">
        <f t="shared" si="94"/>
        <v>#DIV/0!</v>
      </c>
      <c r="P202" s="229" t="e">
        <f>AVERAGE('ES Data Entry'!O200:R200)</f>
        <v>#DIV/0!</v>
      </c>
      <c r="Q202" s="229" t="e">
        <f t="shared" si="95"/>
        <v>#DIV/0!</v>
      </c>
      <c r="R202" s="229" t="e">
        <f>AVERAGE('ES Data Entry'!S200:V200)</f>
        <v>#DIV/0!</v>
      </c>
      <c r="S202" s="229" t="e">
        <f t="shared" si="96"/>
        <v>#DIV/0!</v>
      </c>
      <c r="T202" s="229" t="e">
        <f>AVERAGE('ES Data Entry'!W200:Y200)</f>
        <v>#DIV/0!</v>
      </c>
      <c r="U202" s="230" t="e">
        <f t="shared" si="97"/>
        <v>#DIV/0!</v>
      </c>
      <c r="V202" s="231" t="e">
        <f t="shared" si="98"/>
        <v>#DIV/0!</v>
      </c>
      <c r="W202" s="232" t="e">
        <f t="shared" si="99"/>
        <v>#DIV/0!</v>
      </c>
    </row>
    <row r="203" spans="1:23">
      <c r="A203" s="226">
        <f>'ES Data Entry'!A201</f>
        <v>0</v>
      </c>
      <c r="B203" s="226">
        <f>'ES Data Entry'!B201</f>
        <v>0</v>
      </c>
      <c r="C203" s="6">
        <f>'ES Data Entry'!C201</f>
        <v>0</v>
      </c>
      <c r="D203" s="226">
        <f>'ES Data Entry'!D201</f>
        <v>0</v>
      </c>
      <c r="E203" s="226">
        <f>'ES Data Entry'!E201</f>
        <v>0</v>
      </c>
      <c r="F203" s="226">
        <f>'ES Data Entry'!F201</f>
        <v>0</v>
      </c>
      <c r="G203" s="226" t="str" cm="1">
        <f t="array" ref="G203">_xlfn.IFS('ES Data Entry'!G201=0, "Kindergarten", 'ES Data Entry'!G201=1, "1st Grade", 'ES Data Entry'!G201=2, "2nd Grade", 'ES Data Entry'!G201=3, "3rd Grade", 'ES Data Entry'!G201=4, "4th Grade", 'ES Data Entry'!G201=5, "5th Grade")</f>
        <v>Kindergarten</v>
      </c>
      <c r="H203" s="253">
        <f>'ES Data Entry'!L201</f>
        <v>0</v>
      </c>
      <c r="I203" s="227" t="e" cm="1">
        <f t="array" ref="I203">_xlfn.IFS('ES Data Entry'!H201= 1, "American Indian/Alaskan Native", 'ES Data Entry'!H201= 2, "Asian", 'ES Data Entry'!H201= 3, "Native Hawaiian/Pacific Islander", 'ES Data Entry'!H201= 4, "Black/African American",'ES Data Entry'!H201= 5,  "White", 'ES Data Entry'!H201= 6, "Other", 'ES Data Entry'!H201= 7, "Two races or more", 'ES Data Entry'!H201= 8, "Unknown")</f>
        <v>#N/A</v>
      </c>
      <c r="J203" s="226">
        <f>'ES Data Entry'!I201</f>
        <v>0</v>
      </c>
      <c r="K203" s="226" t="e" cm="1">
        <f t="array" ref="K203">_xlfn.IFS('ES Data Entry'!J201= 1, "Male", 'ES Data Entry'!J201= 2, "Female", 'ES Data Entry'!J201= 3, "Transgender Male", 'ES Data Entry'!J201= 4, "Transgender Female",'ES Data Entry'!J201= 5, "Non-binary", 'ES Data Entry'!J201= 6, "Other", 'ES Data Entry'!J201= 7, "Unknown")</f>
        <v>#N/A</v>
      </c>
      <c r="L203" s="228">
        <f>'ES Data Entry'!K201</f>
        <v>0</v>
      </c>
      <c r="M203" s="228" t="str" cm="1">
        <f t="array" ref="M203">IF(MAX(IF(F:F=F203, L:L))=L203, "Yes", "No")</f>
        <v>Yes</v>
      </c>
      <c r="N203" s="229" t="e">
        <f>AVERAGE('ES Data Entry'!N201,'ES Data Entry'!M201)</f>
        <v>#DIV/0!</v>
      </c>
      <c r="O203" s="229" t="e">
        <f t="shared" si="94"/>
        <v>#DIV/0!</v>
      </c>
      <c r="P203" s="229" t="e">
        <f>AVERAGE('ES Data Entry'!O201:R201)</f>
        <v>#DIV/0!</v>
      </c>
      <c r="Q203" s="229" t="e">
        <f t="shared" si="95"/>
        <v>#DIV/0!</v>
      </c>
      <c r="R203" s="229" t="e">
        <f>AVERAGE('ES Data Entry'!S201:V201)</f>
        <v>#DIV/0!</v>
      </c>
      <c r="S203" s="229" t="e">
        <f t="shared" si="96"/>
        <v>#DIV/0!</v>
      </c>
      <c r="T203" s="229" t="e">
        <f>AVERAGE('ES Data Entry'!W201:Y201)</f>
        <v>#DIV/0!</v>
      </c>
      <c r="U203" s="230" t="e">
        <f t="shared" si="97"/>
        <v>#DIV/0!</v>
      </c>
      <c r="V203" s="231" t="e">
        <f t="shared" si="98"/>
        <v>#DIV/0!</v>
      </c>
      <c r="W203" s="232" t="e">
        <f t="shared" si="99"/>
        <v>#DIV/0!</v>
      </c>
    </row>
    <row r="204" spans="1:23">
      <c r="A204" s="226">
        <f>'ES Data Entry'!A202</f>
        <v>0</v>
      </c>
      <c r="B204" s="226">
        <f>'ES Data Entry'!B202</f>
        <v>0</v>
      </c>
      <c r="C204" s="6">
        <f>'ES Data Entry'!C202</f>
        <v>0</v>
      </c>
      <c r="D204" s="226">
        <f>'ES Data Entry'!D202</f>
        <v>0</v>
      </c>
      <c r="E204" s="226">
        <f>'ES Data Entry'!E202</f>
        <v>0</v>
      </c>
      <c r="F204" s="226">
        <f>'ES Data Entry'!F202</f>
        <v>0</v>
      </c>
      <c r="G204" s="226" t="str" cm="1">
        <f t="array" ref="G204">_xlfn.IFS('ES Data Entry'!G202=0, "Kindergarten", 'ES Data Entry'!G202=1, "1st Grade", 'ES Data Entry'!G202=2, "2nd Grade", 'ES Data Entry'!G202=3, "3rd Grade", 'ES Data Entry'!G202=4, "4th Grade", 'ES Data Entry'!G202=5, "5th Grade")</f>
        <v>Kindergarten</v>
      </c>
      <c r="H204" s="253">
        <f>'ES Data Entry'!L202</f>
        <v>0</v>
      </c>
      <c r="I204" s="227" t="e" cm="1">
        <f t="array" ref="I204">_xlfn.IFS('ES Data Entry'!H202= 1, "American Indian/Alaskan Native", 'ES Data Entry'!H202= 2, "Asian", 'ES Data Entry'!H202= 3, "Native Hawaiian/Pacific Islander", 'ES Data Entry'!H202= 4, "Black/African American",'ES Data Entry'!H202= 5,  "White", 'ES Data Entry'!H202= 6, "Other", 'ES Data Entry'!H202= 7, "Two races or more", 'ES Data Entry'!H202= 8, "Unknown")</f>
        <v>#N/A</v>
      </c>
      <c r="J204" s="226">
        <f>'ES Data Entry'!I202</f>
        <v>0</v>
      </c>
      <c r="K204" s="226" t="e" cm="1">
        <f t="array" ref="K204">_xlfn.IFS('ES Data Entry'!J202= 1, "Male", 'ES Data Entry'!J202= 2, "Female", 'ES Data Entry'!J202= 3, "Transgender Male", 'ES Data Entry'!J202= 4, "Transgender Female",'ES Data Entry'!J202= 5, "Non-binary", 'ES Data Entry'!J202= 6, "Other", 'ES Data Entry'!J202= 7, "Unknown")</f>
        <v>#N/A</v>
      </c>
      <c r="L204" s="228">
        <f>'ES Data Entry'!K202</f>
        <v>0</v>
      </c>
      <c r="M204" s="228" t="str" cm="1">
        <f t="array" ref="M204">IF(MAX(IF(F:F=F204, L:L))=L204, "Yes", "No")</f>
        <v>Yes</v>
      </c>
      <c r="N204" s="229" t="e">
        <f>AVERAGE('ES Data Entry'!N202,'ES Data Entry'!M202)</f>
        <v>#DIV/0!</v>
      </c>
      <c r="O204" s="229" t="e">
        <f t="shared" si="94"/>
        <v>#DIV/0!</v>
      </c>
      <c r="P204" s="229" t="e">
        <f>AVERAGE('ES Data Entry'!O202:R202)</f>
        <v>#DIV/0!</v>
      </c>
      <c r="Q204" s="229" t="e">
        <f t="shared" si="95"/>
        <v>#DIV/0!</v>
      </c>
      <c r="R204" s="229" t="e">
        <f>AVERAGE('ES Data Entry'!S202:V202)</f>
        <v>#DIV/0!</v>
      </c>
      <c r="S204" s="229" t="e">
        <f t="shared" si="96"/>
        <v>#DIV/0!</v>
      </c>
      <c r="T204" s="229" t="e">
        <f>AVERAGE('ES Data Entry'!W202:Y202)</f>
        <v>#DIV/0!</v>
      </c>
      <c r="U204" s="230" t="e">
        <f t="shared" si="97"/>
        <v>#DIV/0!</v>
      </c>
      <c r="V204" s="231" t="e">
        <f t="shared" si="98"/>
        <v>#DIV/0!</v>
      </c>
      <c r="W204" s="232" t="e">
        <f t="shared" si="99"/>
        <v>#DIV/0!</v>
      </c>
    </row>
    <row r="205" spans="1:23">
      <c r="A205" s="226">
        <f>'ES Data Entry'!A203</f>
        <v>0</v>
      </c>
      <c r="B205" s="226">
        <f>'ES Data Entry'!B203</f>
        <v>0</v>
      </c>
      <c r="C205" s="6">
        <f>'ES Data Entry'!C203</f>
        <v>0</v>
      </c>
      <c r="D205" s="226">
        <f>'ES Data Entry'!D203</f>
        <v>0</v>
      </c>
      <c r="E205" s="226">
        <f>'ES Data Entry'!E203</f>
        <v>0</v>
      </c>
      <c r="F205" s="226">
        <f>'ES Data Entry'!F203</f>
        <v>0</v>
      </c>
      <c r="G205" s="226" t="str" cm="1">
        <f t="array" ref="G205">_xlfn.IFS('ES Data Entry'!G203=0, "Kindergarten", 'ES Data Entry'!G203=1, "1st Grade", 'ES Data Entry'!G203=2, "2nd Grade", 'ES Data Entry'!G203=3, "3rd Grade", 'ES Data Entry'!G203=4, "4th Grade", 'ES Data Entry'!G203=5, "5th Grade")</f>
        <v>Kindergarten</v>
      </c>
      <c r="H205" s="253">
        <f>'ES Data Entry'!L203</f>
        <v>0</v>
      </c>
      <c r="I205" s="227" t="e" cm="1">
        <f t="array" ref="I205">_xlfn.IFS('ES Data Entry'!H203= 1, "American Indian/Alaskan Native", 'ES Data Entry'!H203= 2, "Asian", 'ES Data Entry'!H203= 3, "Native Hawaiian/Pacific Islander", 'ES Data Entry'!H203= 4, "Black/African American",'ES Data Entry'!H203= 5,  "White", 'ES Data Entry'!H203= 6, "Other", 'ES Data Entry'!H203= 7, "Two races or more", 'ES Data Entry'!H203= 8, "Unknown")</f>
        <v>#N/A</v>
      </c>
      <c r="J205" s="226">
        <f>'ES Data Entry'!I203</f>
        <v>0</v>
      </c>
      <c r="K205" s="226" t="e" cm="1">
        <f t="array" ref="K205">_xlfn.IFS('ES Data Entry'!J203= 1, "Male", 'ES Data Entry'!J203= 2, "Female", 'ES Data Entry'!J203= 3, "Transgender Male", 'ES Data Entry'!J203= 4, "Transgender Female",'ES Data Entry'!J203= 5, "Non-binary", 'ES Data Entry'!J203= 6, "Other", 'ES Data Entry'!J203= 7, "Unknown")</f>
        <v>#N/A</v>
      </c>
      <c r="L205" s="228">
        <f>'ES Data Entry'!K203</f>
        <v>0</v>
      </c>
      <c r="M205" s="228" t="str" cm="1">
        <f t="array" ref="M205">IF(MAX(IF(F:F=F205, L:L))=L205, "Yes", "No")</f>
        <v>Yes</v>
      </c>
      <c r="N205" s="229" t="e">
        <f>AVERAGE('ES Data Entry'!N203,'ES Data Entry'!M203)</f>
        <v>#DIV/0!</v>
      </c>
      <c r="O205" s="229" t="e">
        <f t="shared" si="94"/>
        <v>#DIV/0!</v>
      </c>
      <c r="P205" s="229" t="e">
        <f>AVERAGE('ES Data Entry'!O203:R203)</f>
        <v>#DIV/0!</v>
      </c>
      <c r="Q205" s="229" t="e">
        <f t="shared" si="95"/>
        <v>#DIV/0!</v>
      </c>
      <c r="R205" s="229" t="e">
        <f>AVERAGE('ES Data Entry'!S203:V203)</f>
        <v>#DIV/0!</v>
      </c>
      <c r="S205" s="229" t="e">
        <f t="shared" si="96"/>
        <v>#DIV/0!</v>
      </c>
      <c r="T205" s="229" t="e">
        <f>AVERAGE('ES Data Entry'!W203:Y203)</f>
        <v>#DIV/0!</v>
      </c>
      <c r="U205" s="230" t="e">
        <f t="shared" si="97"/>
        <v>#DIV/0!</v>
      </c>
      <c r="V205" s="231" t="e">
        <f t="shared" si="98"/>
        <v>#DIV/0!</v>
      </c>
      <c r="W205" s="232" t="e">
        <f t="shared" si="99"/>
        <v>#DIV/0!</v>
      </c>
    </row>
    <row r="206" spans="1:23">
      <c r="A206" s="226">
        <f>'ES Data Entry'!A204</f>
        <v>0</v>
      </c>
      <c r="B206" s="226">
        <f>'ES Data Entry'!B204</f>
        <v>0</v>
      </c>
      <c r="C206" s="6">
        <f>'ES Data Entry'!C204</f>
        <v>0</v>
      </c>
      <c r="D206" s="226">
        <f>'ES Data Entry'!D204</f>
        <v>0</v>
      </c>
      <c r="E206" s="226">
        <f>'ES Data Entry'!E204</f>
        <v>0</v>
      </c>
      <c r="F206" s="226">
        <f>'ES Data Entry'!F204</f>
        <v>0</v>
      </c>
      <c r="G206" s="226" t="str" cm="1">
        <f t="array" ref="G206">_xlfn.IFS('ES Data Entry'!G204=0, "Kindergarten", 'ES Data Entry'!G204=1, "1st Grade", 'ES Data Entry'!G204=2, "2nd Grade", 'ES Data Entry'!G204=3, "3rd Grade", 'ES Data Entry'!G204=4, "4th Grade", 'ES Data Entry'!G204=5, "5th Grade")</f>
        <v>Kindergarten</v>
      </c>
      <c r="H206" s="253">
        <f>'ES Data Entry'!L204</f>
        <v>0</v>
      </c>
      <c r="I206" s="227" t="e" cm="1">
        <f t="array" ref="I206">_xlfn.IFS('ES Data Entry'!H204= 1, "American Indian/Alaskan Native", 'ES Data Entry'!H204= 2, "Asian", 'ES Data Entry'!H204= 3, "Native Hawaiian/Pacific Islander", 'ES Data Entry'!H204= 4, "Black/African American",'ES Data Entry'!H204= 5,  "White", 'ES Data Entry'!H204= 6, "Other", 'ES Data Entry'!H204= 7, "Two races or more", 'ES Data Entry'!H204= 8, "Unknown")</f>
        <v>#N/A</v>
      </c>
      <c r="J206" s="226">
        <f>'ES Data Entry'!I204</f>
        <v>0</v>
      </c>
      <c r="K206" s="226" t="e" cm="1">
        <f t="array" ref="K206">_xlfn.IFS('ES Data Entry'!J204= 1, "Male", 'ES Data Entry'!J204= 2, "Female", 'ES Data Entry'!J204= 3, "Transgender Male", 'ES Data Entry'!J204= 4, "Transgender Female",'ES Data Entry'!J204= 5, "Non-binary", 'ES Data Entry'!J204= 6, "Other", 'ES Data Entry'!J204= 7, "Unknown")</f>
        <v>#N/A</v>
      </c>
      <c r="L206" s="228">
        <f>'ES Data Entry'!K204</f>
        <v>0</v>
      </c>
      <c r="M206" s="228" t="str" cm="1">
        <f t="array" ref="M206">IF(MAX(IF(F:F=F206, L:L))=L206, "Yes", "No")</f>
        <v>Yes</v>
      </c>
      <c r="N206" s="229" t="e">
        <f>AVERAGE('ES Data Entry'!N204,'ES Data Entry'!M204)</f>
        <v>#DIV/0!</v>
      </c>
      <c r="O206" s="229" t="e">
        <f t="shared" si="94"/>
        <v>#DIV/0!</v>
      </c>
      <c r="P206" s="229" t="e">
        <f>AVERAGE('ES Data Entry'!O204:R204)</f>
        <v>#DIV/0!</v>
      </c>
      <c r="Q206" s="229" t="e">
        <f t="shared" si="95"/>
        <v>#DIV/0!</v>
      </c>
      <c r="R206" s="229" t="e">
        <f>AVERAGE('ES Data Entry'!S204:V204)</f>
        <v>#DIV/0!</v>
      </c>
      <c r="S206" s="229" t="e">
        <f t="shared" si="96"/>
        <v>#DIV/0!</v>
      </c>
      <c r="T206" s="229" t="e">
        <f>AVERAGE('ES Data Entry'!W204:Y204)</f>
        <v>#DIV/0!</v>
      </c>
      <c r="U206" s="230" t="e">
        <f t="shared" si="97"/>
        <v>#DIV/0!</v>
      </c>
      <c r="V206" s="231" t="e">
        <f t="shared" si="98"/>
        <v>#DIV/0!</v>
      </c>
      <c r="W206" s="232" t="e">
        <f t="shared" si="99"/>
        <v>#DIV/0!</v>
      </c>
    </row>
    <row r="207" spans="1:23">
      <c r="A207" s="226">
        <f>'ES Data Entry'!A205</f>
        <v>0</v>
      </c>
      <c r="B207" s="226">
        <f>'ES Data Entry'!B205</f>
        <v>0</v>
      </c>
      <c r="C207" s="6">
        <f>'ES Data Entry'!C205</f>
        <v>0</v>
      </c>
      <c r="D207" s="226">
        <f>'ES Data Entry'!D205</f>
        <v>0</v>
      </c>
      <c r="E207" s="226">
        <f>'ES Data Entry'!E205</f>
        <v>0</v>
      </c>
      <c r="F207" s="226">
        <f>'ES Data Entry'!F205</f>
        <v>0</v>
      </c>
      <c r="G207" s="226" t="str" cm="1">
        <f t="array" ref="G207">_xlfn.IFS('ES Data Entry'!G205=0, "Kindergarten", 'ES Data Entry'!G205=1, "1st Grade", 'ES Data Entry'!G205=2, "2nd Grade", 'ES Data Entry'!G205=3, "3rd Grade", 'ES Data Entry'!G205=4, "4th Grade", 'ES Data Entry'!G205=5, "5th Grade")</f>
        <v>Kindergarten</v>
      </c>
      <c r="H207" s="253">
        <f>'ES Data Entry'!L205</f>
        <v>0</v>
      </c>
      <c r="I207" s="227" t="e" cm="1">
        <f t="array" ref="I207">_xlfn.IFS('ES Data Entry'!H205= 1, "American Indian/Alaskan Native", 'ES Data Entry'!H205= 2, "Asian", 'ES Data Entry'!H205= 3, "Native Hawaiian/Pacific Islander", 'ES Data Entry'!H205= 4, "Black/African American",'ES Data Entry'!H205= 5,  "White", 'ES Data Entry'!H205= 6, "Other", 'ES Data Entry'!H205= 7, "Two races or more", 'ES Data Entry'!H205= 8, "Unknown")</f>
        <v>#N/A</v>
      </c>
      <c r="J207" s="226">
        <f>'ES Data Entry'!I205</f>
        <v>0</v>
      </c>
      <c r="K207" s="226" t="e" cm="1">
        <f t="array" ref="K207">_xlfn.IFS('ES Data Entry'!J205= 1, "Male", 'ES Data Entry'!J205= 2, "Female", 'ES Data Entry'!J205= 3, "Transgender Male", 'ES Data Entry'!J205= 4, "Transgender Female",'ES Data Entry'!J205= 5, "Non-binary", 'ES Data Entry'!J205= 6, "Other", 'ES Data Entry'!J205= 7, "Unknown")</f>
        <v>#N/A</v>
      </c>
      <c r="L207" s="228">
        <f>'ES Data Entry'!K205</f>
        <v>0</v>
      </c>
      <c r="M207" s="228" t="str" cm="1">
        <f t="array" ref="M207">IF(MAX(IF(F:F=F207, L:L))=L207, "Yes", "No")</f>
        <v>Yes</v>
      </c>
      <c r="N207" s="229" t="e">
        <f>AVERAGE('ES Data Entry'!N205,'ES Data Entry'!M205)</f>
        <v>#DIV/0!</v>
      </c>
      <c r="O207" s="229" t="e">
        <f t="shared" si="94"/>
        <v>#DIV/0!</v>
      </c>
      <c r="P207" s="229" t="e">
        <f>AVERAGE('ES Data Entry'!O205:R205)</f>
        <v>#DIV/0!</v>
      </c>
      <c r="Q207" s="229" t="e">
        <f t="shared" si="95"/>
        <v>#DIV/0!</v>
      </c>
      <c r="R207" s="229" t="e">
        <f>AVERAGE('ES Data Entry'!S205:V205)</f>
        <v>#DIV/0!</v>
      </c>
      <c r="S207" s="229" t="e">
        <f t="shared" si="96"/>
        <v>#DIV/0!</v>
      </c>
      <c r="T207" s="229" t="e">
        <f>AVERAGE('ES Data Entry'!W205:Y205)</f>
        <v>#DIV/0!</v>
      </c>
      <c r="U207" s="230" t="e">
        <f t="shared" si="97"/>
        <v>#DIV/0!</v>
      </c>
      <c r="V207" s="231" t="e">
        <f t="shared" si="98"/>
        <v>#DIV/0!</v>
      </c>
      <c r="W207" s="232" t="e">
        <f t="shared" si="99"/>
        <v>#DIV/0!</v>
      </c>
    </row>
    <row r="208" spans="1:23">
      <c r="A208" s="226">
        <f>'ES Data Entry'!A206</f>
        <v>0</v>
      </c>
      <c r="B208" s="226">
        <f>'ES Data Entry'!B206</f>
        <v>0</v>
      </c>
      <c r="C208" s="6">
        <f>'ES Data Entry'!C206</f>
        <v>0</v>
      </c>
      <c r="D208" s="226">
        <f>'ES Data Entry'!D206</f>
        <v>0</v>
      </c>
      <c r="E208" s="226">
        <f>'ES Data Entry'!E206</f>
        <v>0</v>
      </c>
      <c r="F208" s="226">
        <f>'ES Data Entry'!F206</f>
        <v>0</v>
      </c>
      <c r="G208" s="226" t="str" cm="1">
        <f t="array" ref="G208">_xlfn.IFS('ES Data Entry'!G206=0, "Kindergarten", 'ES Data Entry'!G206=1, "1st Grade", 'ES Data Entry'!G206=2, "2nd Grade", 'ES Data Entry'!G206=3, "3rd Grade", 'ES Data Entry'!G206=4, "4th Grade", 'ES Data Entry'!G206=5, "5th Grade")</f>
        <v>Kindergarten</v>
      </c>
      <c r="H208" s="253">
        <f>'ES Data Entry'!L206</f>
        <v>0</v>
      </c>
      <c r="I208" s="227" t="e" cm="1">
        <f t="array" ref="I208">_xlfn.IFS('ES Data Entry'!H206= 1, "American Indian/Alaskan Native", 'ES Data Entry'!H206= 2, "Asian", 'ES Data Entry'!H206= 3, "Native Hawaiian/Pacific Islander", 'ES Data Entry'!H206= 4, "Black/African American",'ES Data Entry'!H206= 5,  "White", 'ES Data Entry'!H206= 6, "Other", 'ES Data Entry'!H206= 7, "Two races or more", 'ES Data Entry'!H206= 8, "Unknown")</f>
        <v>#N/A</v>
      </c>
      <c r="J208" s="226">
        <f>'ES Data Entry'!I206</f>
        <v>0</v>
      </c>
      <c r="K208" s="226" t="e" cm="1">
        <f t="array" ref="K208">_xlfn.IFS('ES Data Entry'!J206= 1, "Male", 'ES Data Entry'!J206= 2, "Female", 'ES Data Entry'!J206= 3, "Transgender Male", 'ES Data Entry'!J206= 4, "Transgender Female",'ES Data Entry'!J206= 5, "Non-binary", 'ES Data Entry'!J206= 6, "Other", 'ES Data Entry'!J206= 7, "Unknown")</f>
        <v>#N/A</v>
      </c>
      <c r="L208" s="228">
        <f>'ES Data Entry'!K206</f>
        <v>0</v>
      </c>
      <c r="M208" s="228" t="str" cm="1">
        <f t="array" ref="M208">IF(MAX(IF(F:F=F208, L:L))=L208, "Yes", "No")</f>
        <v>Yes</v>
      </c>
      <c r="N208" s="229" t="e">
        <f>AVERAGE('ES Data Entry'!N206,'ES Data Entry'!M206)</f>
        <v>#DIV/0!</v>
      </c>
      <c r="O208" s="229" t="e">
        <f t="shared" si="94"/>
        <v>#DIV/0!</v>
      </c>
      <c r="P208" s="229" t="e">
        <f>AVERAGE('ES Data Entry'!O206:R206)</f>
        <v>#DIV/0!</v>
      </c>
      <c r="Q208" s="229" t="e">
        <f t="shared" si="95"/>
        <v>#DIV/0!</v>
      </c>
      <c r="R208" s="229" t="e">
        <f>AVERAGE('ES Data Entry'!S206:V206)</f>
        <v>#DIV/0!</v>
      </c>
      <c r="S208" s="229" t="e">
        <f t="shared" si="96"/>
        <v>#DIV/0!</v>
      </c>
      <c r="T208" s="229" t="e">
        <f>AVERAGE('ES Data Entry'!W206:Y206)</f>
        <v>#DIV/0!</v>
      </c>
      <c r="U208" s="230" t="e">
        <f t="shared" si="97"/>
        <v>#DIV/0!</v>
      </c>
      <c r="V208" s="231" t="e">
        <f t="shared" si="98"/>
        <v>#DIV/0!</v>
      </c>
      <c r="W208" s="232" t="e">
        <f t="shared" si="99"/>
        <v>#DIV/0!</v>
      </c>
    </row>
    <row r="209" spans="1:23">
      <c r="A209" s="226">
        <f>'ES Data Entry'!A207</f>
        <v>0</v>
      </c>
      <c r="B209" s="226">
        <f>'ES Data Entry'!B207</f>
        <v>0</v>
      </c>
      <c r="C209" s="6">
        <f>'ES Data Entry'!C207</f>
        <v>0</v>
      </c>
      <c r="D209" s="226">
        <f>'ES Data Entry'!D207</f>
        <v>0</v>
      </c>
      <c r="E209" s="226">
        <f>'ES Data Entry'!E207</f>
        <v>0</v>
      </c>
      <c r="F209" s="226">
        <f>'ES Data Entry'!F207</f>
        <v>0</v>
      </c>
      <c r="G209" s="226" t="str" cm="1">
        <f t="array" ref="G209">_xlfn.IFS('ES Data Entry'!G207=0, "Kindergarten", 'ES Data Entry'!G207=1, "1st Grade", 'ES Data Entry'!G207=2, "2nd Grade", 'ES Data Entry'!G207=3, "3rd Grade", 'ES Data Entry'!G207=4, "4th Grade", 'ES Data Entry'!G207=5, "5th Grade")</f>
        <v>Kindergarten</v>
      </c>
      <c r="H209" s="253">
        <f>'ES Data Entry'!L207</f>
        <v>0</v>
      </c>
      <c r="I209" s="227" t="e" cm="1">
        <f t="array" ref="I209">_xlfn.IFS('ES Data Entry'!H207= 1, "American Indian/Alaskan Native", 'ES Data Entry'!H207= 2, "Asian", 'ES Data Entry'!H207= 3, "Native Hawaiian/Pacific Islander", 'ES Data Entry'!H207= 4, "Black/African American",'ES Data Entry'!H207= 5,  "White", 'ES Data Entry'!H207= 6, "Other", 'ES Data Entry'!H207= 7, "Two races or more", 'ES Data Entry'!H207= 8, "Unknown")</f>
        <v>#N/A</v>
      </c>
      <c r="J209" s="226">
        <f>'ES Data Entry'!I207</f>
        <v>0</v>
      </c>
      <c r="K209" s="226" t="e" cm="1">
        <f t="array" ref="K209">_xlfn.IFS('ES Data Entry'!J207= 1, "Male", 'ES Data Entry'!J207= 2, "Female", 'ES Data Entry'!J207= 3, "Transgender Male", 'ES Data Entry'!J207= 4, "Transgender Female",'ES Data Entry'!J207= 5, "Non-binary", 'ES Data Entry'!J207= 6, "Other", 'ES Data Entry'!J207= 7, "Unknown")</f>
        <v>#N/A</v>
      </c>
      <c r="L209" s="228">
        <f>'ES Data Entry'!K207</f>
        <v>0</v>
      </c>
      <c r="M209" s="228" t="str" cm="1">
        <f t="array" ref="M209">IF(MAX(IF(F:F=F209, L:L))=L209, "Yes", "No")</f>
        <v>Yes</v>
      </c>
      <c r="N209" s="229" t="e">
        <f>AVERAGE('ES Data Entry'!N207,'ES Data Entry'!M207)</f>
        <v>#DIV/0!</v>
      </c>
      <c r="O209" s="229" t="e">
        <f t="shared" si="94"/>
        <v>#DIV/0!</v>
      </c>
      <c r="P209" s="229" t="e">
        <f>AVERAGE('ES Data Entry'!O207:R207)</f>
        <v>#DIV/0!</v>
      </c>
      <c r="Q209" s="229" t="e">
        <f t="shared" si="95"/>
        <v>#DIV/0!</v>
      </c>
      <c r="R209" s="229" t="e">
        <f>AVERAGE('ES Data Entry'!S207:V207)</f>
        <v>#DIV/0!</v>
      </c>
      <c r="S209" s="229" t="e">
        <f t="shared" si="96"/>
        <v>#DIV/0!</v>
      </c>
      <c r="T209" s="229" t="e">
        <f>AVERAGE('ES Data Entry'!W207:Y207)</f>
        <v>#DIV/0!</v>
      </c>
      <c r="U209" s="230" t="e">
        <f t="shared" si="97"/>
        <v>#DIV/0!</v>
      </c>
      <c r="V209" s="231" t="e">
        <f t="shared" si="98"/>
        <v>#DIV/0!</v>
      </c>
      <c r="W209" s="232" t="e">
        <f t="shared" si="99"/>
        <v>#DIV/0!</v>
      </c>
    </row>
    <row r="210" spans="1:23">
      <c r="A210" s="226">
        <f>'ES Data Entry'!A208</f>
        <v>0</v>
      </c>
      <c r="B210" s="226">
        <f>'ES Data Entry'!B208</f>
        <v>0</v>
      </c>
      <c r="C210" s="6">
        <f>'ES Data Entry'!C208</f>
        <v>0</v>
      </c>
      <c r="D210" s="226">
        <f>'ES Data Entry'!D208</f>
        <v>0</v>
      </c>
      <c r="E210" s="226">
        <f>'ES Data Entry'!E208</f>
        <v>0</v>
      </c>
      <c r="F210" s="226">
        <f>'ES Data Entry'!F208</f>
        <v>0</v>
      </c>
      <c r="G210" s="226" t="str" cm="1">
        <f t="array" ref="G210">_xlfn.IFS('ES Data Entry'!G208=0, "Kindergarten", 'ES Data Entry'!G208=1, "1st Grade", 'ES Data Entry'!G208=2, "2nd Grade", 'ES Data Entry'!G208=3, "3rd Grade", 'ES Data Entry'!G208=4, "4th Grade", 'ES Data Entry'!G208=5, "5th Grade")</f>
        <v>Kindergarten</v>
      </c>
      <c r="H210" s="253">
        <f>'ES Data Entry'!L208</f>
        <v>0</v>
      </c>
      <c r="I210" s="227" t="e" cm="1">
        <f t="array" ref="I210">_xlfn.IFS('ES Data Entry'!H208= 1, "American Indian/Alaskan Native", 'ES Data Entry'!H208= 2, "Asian", 'ES Data Entry'!H208= 3, "Native Hawaiian/Pacific Islander", 'ES Data Entry'!H208= 4, "Black/African American",'ES Data Entry'!H208= 5,  "White", 'ES Data Entry'!H208= 6, "Other", 'ES Data Entry'!H208= 7, "Two races or more", 'ES Data Entry'!H208= 8, "Unknown")</f>
        <v>#N/A</v>
      </c>
      <c r="J210" s="226">
        <f>'ES Data Entry'!I208</f>
        <v>0</v>
      </c>
      <c r="K210" s="226" t="e" cm="1">
        <f t="array" ref="K210">_xlfn.IFS('ES Data Entry'!J208= 1, "Male", 'ES Data Entry'!J208= 2, "Female", 'ES Data Entry'!J208= 3, "Transgender Male", 'ES Data Entry'!J208= 4, "Transgender Female",'ES Data Entry'!J208= 5, "Non-binary", 'ES Data Entry'!J208= 6, "Other", 'ES Data Entry'!J208= 7, "Unknown")</f>
        <v>#N/A</v>
      </c>
      <c r="L210" s="228">
        <f>'ES Data Entry'!K208</f>
        <v>0</v>
      </c>
      <c r="M210" s="228" t="str" cm="1">
        <f t="array" ref="M210">IF(MAX(IF(F:F=F210, L:L))=L210, "Yes", "No")</f>
        <v>Yes</v>
      </c>
      <c r="N210" s="229" t="e">
        <f>AVERAGE('ES Data Entry'!N208,'ES Data Entry'!M208)</f>
        <v>#DIV/0!</v>
      </c>
      <c r="O210" s="229" t="e">
        <f t="shared" si="94"/>
        <v>#DIV/0!</v>
      </c>
      <c r="P210" s="229" t="e">
        <f>AVERAGE('ES Data Entry'!O208:R208)</f>
        <v>#DIV/0!</v>
      </c>
      <c r="Q210" s="229" t="e">
        <f t="shared" si="95"/>
        <v>#DIV/0!</v>
      </c>
      <c r="R210" s="229" t="e">
        <f>AVERAGE('ES Data Entry'!S208:V208)</f>
        <v>#DIV/0!</v>
      </c>
      <c r="S210" s="229" t="e">
        <f t="shared" si="96"/>
        <v>#DIV/0!</v>
      </c>
      <c r="T210" s="229" t="e">
        <f>AVERAGE('ES Data Entry'!W208:Y208)</f>
        <v>#DIV/0!</v>
      </c>
      <c r="U210" s="230" t="e">
        <f t="shared" si="97"/>
        <v>#DIV/0!</v>
      </c>
      <c r="V210" s="231" t="e">
        <f t="shared" si="98"/>
        <v>#DIV/0!</v>
      </c>
      <c r="W210" s="232" t="e">
        <f t="shared" si="99"/>
        <v>#DIV/0!</v>
      </c>
    </row>
    <row r="211" spans="1:23">
      <c r="A211" s="226">
        <f>'ES Data Entry'!A209</f>
        <v>0</v>
      </c>
      <c r="B211" s="226">
        <f>'ES Data Entry'!B209</f>
        <v>0</v>
      </c>
      <c r="C211" s="6">
        <f>'ES Data Entry'!C209</f>
        <v>0</v>
      </c>
      <c r="D211" s="226">
        <f>'ES Data Entry'!D209</f>
        <v>0</v>
      </c>
      <c r="E211" s="226">
        <f>'ES Data Entry'!E209</f>
        <v>0</v>
      </c>
      <c r="F211" s="226">
        <f>'ES Data Entry'!F209</f>
        <v>0</v>
      </c>
      <c r="G211" s="226" t="str" cm="1">
        <f t="array" ref="G211">_xlfn.IFS('ES Data Entry'!G209=0, "Kindergarten", 'ES Data Entry'!G209=1, "1st Grade", 'ES Data Entry'!G209=2, "2nd Grade", 'ES Data Entry'!G209=3, "3rd Grade", 'ES Data Entry'!G209=4, "4th Grade", 'ES Data Entry'!G209=5, "5th Grade")</f>
        <v>Kindergarten</v>
      </c>
      <c r="H211" s="253">
        <f>'ES Data Entry'!L209</f>
        <v>0</v>
      </c>
      <c r="I211" s="227" t="e" cm="1">
        <f t="array" ref="I211">_xlfn.IFS('ES Data Entry'!H209= 1, "American Indian/Alaskan Native", 'ES Data Entry'!H209= 2, "Asian", 'ES Data Entry'!H209= 3, "Native Hawaiian/Pacific Islander", 'ES Data Entry'!H209= 4, "Black/African American",'ES Data Entry'!H209= 5,  "White", 'ES Data Entry'!H209= 6, "Other", 'ES Data Entry'!H209= 7, "Two races or more", 'ES Data Entry'!H209= 8, "Unknown")</f>
        <v>#N/A</v>
      </c>
      <c r="J211" s="226">
        <f>'ES Data Entry'!I209</f>
        <v>0</v>
      </c>
      <c r="K211" s="226" t="e" cm="1">
        <f t="array" ref="K211">_xlfn.IFS('ES Data Entry'!J209= 1, "Male", 'ES Data Entry'!J209= 2, "Female", 'ES Data Entry'!J209= 3, "Transgender Male", 'ES Data Entry'!J209= 4, "Transgender Female",'ES Data Entry'!J209= 5, "Non-binary", 'ES Data Entry'!J209= 6, "Other", 'ES Data Entry'!J209= 7, "Unknown")</f>
        <v>#N/A</v>
      </c>
      <c r="L211" s="228">
        <f>'ES Data Entry'!K209</f>
        <v>0</v>
      </c>
      <c r="M211" s="228" t="str" cm="1">
        <f t="array" ref="M211">IF(MAX(IF(F:F=F211, L:L))=L211, "Yes", "No")</f>
        <v>Yes</v>
      </c>
      <c r="N211" s="229" t="e">
        <f>AVERAGE('ES Data Entry'!N209,'ES Data Entry'!M209)</f>
        <v>#DIV/0!</v>
      </c>
      <c r="O211" s="229" t="e">
        <f t="shared" si="94"/>
        <v>#DIV/0!</v>
      </c>
      <c r="P211" s="229" t="e">
        <f>AVERAGE('ES Data Entry'!O209:R209)</f>
        <v>#DIV/0!</v>
      </c>
      <c r="Q211" s="229" t="e">
        <f t="shared" si="95"/>
        <v>#DIV/0!</v>
      </c>
      <c r="R211" s="229" t="e">
        <f>AVERAGE('ES Data Entry'!S209:V209)</f>
        <v>#DIV/0!</v>
      </c>
      <c r="S211" s="229" t="e">
        <f t="shared" si="96"/>
        <v>#DIV/0!</v>
      </c>
      <c r="T211" s="229" t="e">
        <f>AVERAGE('ES Data Entry'!W209:Y209)</f>
        <v>#DIV/0!</v>
      </c>
      <c r="U211" s="230" t="e">
        <f t="shared" si="97"/>
        <v>#DIV/0!</v>
      </c>
      <c r="V211" s="231" t="e">
        <f t="shared" si="98"/>
        <v>#DIV/0!</v>
      </c>
      <c r="W211" s="232" t="e">
        <f t="shared" si="99"/>
        <v>#DIV/0!</v>
      </c>
    </row>
    <row r="212" spans="1:23">
      <c r="A212" s="226">
        <f>'ES Data Entry'!A210</f>
        <v>0</v>
      </c>
      <c r="B212" s="226">
        <f>'ES Data Entry'!B210</f>
        <v>0</v>
      </c>
      <c r="C212" s="6">
        <f>'ES Data Entry'!C210</f>
        <v>0</v>
      </c>
      <c r="D212" s="226">
        <f>'ES Data Entry'!D210</f>
        <v>0</v>
      </c>
      <c r="E212" s="226">
        <f>'ES Data Entry'!E210</f>
        <v>0</v>
      </c>
      <c r="F212" s="226">
        <f>'ES Data Entry'!F210</f>
        <v>0</v>
      </c>
      <c r="G212" s="226" t="str" cm="1">
        <f t="array" ref="G212">_xlfn.IFS('ES Data Entry'!G210=0, "Kindergarten", 'ES Data Entry'!G210=1, "1st Grade", 'ES Data Entry'!G210=2, "2nd Grade", 'ES Data Entry'!G210=3, "3rd Grade", 'ES Data Entry'!G210=4, "4th Grade", 'ES Data Entry'!G210=5, "5th Grade")</f>
        <v>Kindergarten</v>
      </c>
      <c r="H212" s="253">
        <f>'ES Data Entry'!L210</f>
        <v>0</v>
      </c>
      <c r="I212" s="227" t="e" cm="1">
        <f t="array" ref="I212">_xlfn.IFS('ES Data Entry'!H210= 1, "American Indian/Alaskan Native", 'ES Data Entry'!H210= 2, "Asian", 'ES Data Entry'!H210= 3, "Native Hawaiian/Pacific Islander", 'ES Data Entry'!H210= 4, "Black/African American",'ES Data Entry'!H210= 5,  "White", 'ES Data Entry'!H210= 6, "Other", 'ES Data Entry'!H210= 7, "Two races or more", 'ES Data Entry'!H210= 8, "Unknown")</f>
        <v>#N/A</v>
      </c>
      <c r="J212" s="226">
        <f>'ES Data Entry'!I210</f>
        <v>0</v>
      </c>
      <c r="K212" s="226" t="e" cm="1">
        <f t="array" ref="K212">_xlfn.IFS('ES Data Entry'!J210= 1, "Male", 'ES Data Entry'!J210= 2, "Female", 'ES Data Entry'!J210= 3, "Transgender Male", 'ES Data Entry'!J210= 4, "Transgender Female",'ES Data Entry'!J210= 5, "Non-binary", 'ES Data Entry'!J210= 6, "Other", 'ES Data Entry'!J210= 7, "Unknown")</f>
        <v>#N/A</v>
      </c>
      <c r="L212" s="228">
        <f>'ES Data Entry'!K210</f>
        <v>0</v>
      </c>
      <c r="M212" s="228" t="str" cm="1">
        <f t="array" ref="M212">IF(MAX(IF(F:F=F212, L:L))=L212, "Yes", "No")</f>
        <v>Yes</v>
      </c>
      <c r="N212" s="229" t="e">
        <f>AVERAGE('ES Data Entry'!N210,'ES Data Entry'!M210)</f>
        <v>#DIV/0!</v>
      </c>
      <c r="O212" s="229" t="e">
        <f t="shared" si="94"/>
        <v>#DIV/0!</v>
      </c>
      <c r="P212" s="229" t="e">
        <f>AVERAGE('ES Data Entry'!O210:R210)</f>
        <v>#DIV/0!</v>
      </c>
      <c r="Q212" s="229" t="e">
        <f t="shared" si="95"/>
        <v>#DIV/0!</v>
      </c>
      <c r="R212" s="229" t="e">
        <f>AVERAGE('ES Data Entry'!S210:V210)</f>
        <v>#DIV/0!</v>
      </c>
      <c r="S212" s="229" t="e">
        <f t="shared" si="96"/>
        <v>#DIV/0!</v>
      </c>
      <c r="T212" s="229" t="e">
        <f>AVERAGE('ES Data Entry'!W210:Y210)</f>
        <v>#DIV/0!</v>
      </c>
      <c r="U212" s="230" t="e">
        <f t="shared" si="97"/>
        <v>#DIV/0!</v>
      </c>
      <c r="V212" s="231" t="e">
        <f t="shared" si="98"/>
        <v>#DIV/0!</v>
      </c>
      <c r="W212" s="232" t="e">
        <f t="shared" si="99"/>
        <v>#DIV/0!</v>
      </c>
    </row>
    <row r="213" spans="1:23">
      <c r="A213" s="226">
        <f>'ES Data Entry'!A211</f>
        <v>0</v>
      </c>
      <c r="B213" s="226">
        <f>'ES Data Entry'!B211</f>
        <v>0</v>
      </c>
      <c r="C213" s="6">
        <f>'ES Data Entry'!C211</f>
        <v>0</v>
      </c>
      <c r="D213" s="226">
        <f>'ES Data Entry'!D211</f>
        <v>0</v>
      </c>
      <c r="E213" s="226">
        <f>'ES Data Entry'!E211</f>
        <v>0</v>
      </c>
      <c r="F213" s="226">
        <f>'ES Data Entry'!F211</f>
        <v>0</v>
      </c>
      <c r="G213" s="226" t="str" cm="1">
        <f t="array" ref="G213">_xlfn.IFS('ES Data Entry'!G211=0, "Kindergarten", 'ES Data Entry'!G211=1, "1st Grade", 'ES Data Entry'!G211=2, "2nd Grade", 'ES Data Entry'!G211=3, "3rd Grade", 'ES Data Entry'!G211=4, "4th Grade", 'ES Data Entry'!G211=5, "5th Grade")</f>
        <v>Kindergarten</v>
      </c>
      <c r="H213" s="253">
        <f>'ES Data Entry'!L211</f>
        <v>0</v>
      </c>
      <c r="I213" s="227" t="e" cm="1">
        <f t="array" ref="I213">_xlfn.IFS('ES Data Entry'!H211= 1, "American Indian/Alaskan Native", 'ES Data Entry'!H211= 2, "Asian", 'ES Data Entry'!H211= 3, "Native Hawaiian/Pacific Islander", 'ES Data Entry'!H211= 4, "Black/African American",'ES Data Entry'!H211= 5,  "White", 'ES Data Entry'!H211= 6, "Other", 'ES Data Entry'!H211= 7, "Two races or more", 'ES Data Entry'!H211= 8, "Unknown")</f>
        <v>#N/A</v>
      </c>
      <c r="J213" s="226">
        <f>'ES Data Entry'!I211</f>
        <v>0</v>
      </c>
      <c r="K213" s="226" t="e" cm="1">
        <f t="array" ref="K213">_xlfn.IFS('ES Data Entry'!J211= 1, "Male", 'ES Data Entry'!J211= 2, "Female", 'ES Data Entry'!J211= 3, "Transgender Male", 'ES Data Entry'!J211= 4, "Transgender Female",'ES Data Entry'!J211= 5, "Non-binary", 'ES Data Entry'!J211= 6, "Other", 'ES Data Entry'!J211= 7, "Unknown")</f>
        <v>#N/A</v>
      </c>
      <c r="L213" s="228">
        <f>'ES Data Entry'!K211</f>
        <v>0</v>
      </c>
      <c r="M213" s="228" t="str" cm="1">
        <f t="array" ref="M213">IF(MAX(IF(F:F=F213, L:L))=L213, "Yes", "No")</f>
        <v>Yes</v>
      </c>
      <c r="N213" s="229" t="e">
        <f>AVERAGE('ES Data Entry'!N211,'ES Data Entry'!M211)</f>
        <v>#DIV/0!</v>
      </c>
      <c r="O213" s="229" t="e">
        <f t="shared" si="94"/>
        <v>#DIV/0!</v>
      </c>
      <c r="P213" s="229" t="e">
        <f>AVERAGE('ES Data Entry'!O211:R211)</f>
        <v>#DIV/0!</v>
      </c>
      <c r="Q213" s="229" t="e">
        <f t="shared" si="95"/>
        <v>#DIV/0!</v>
      </c>
      <c r="R213" s="229" t="e">
        <f>AVERAGE('ES Data Entry'!S211:V211)</f>
        <v>#DIV/0!</v>
      </c>
      <c r="S213" s="229" t="e">
        <f t="shared" si="96"/>
        <v>#DIV/0!</v>
      </c>
      <c r="T213" s="229" t="e">
        <f>AVERAGE('ES Data Entry'!W211:Y211)</f>
        <v>#DIV/0!</v>
      </c>
      <c r="U213" s="230" t="e">
        <f t="shared" si="97"/>
        <v>#DIV/0!</v>
      </c>
      <c r="V213" s="231" t="e">
        <f t="shared" si="98"/>
        <v>#DIV/0!</v>
      </c>
      <c r="W213" s="232" t="e">
        <f t="shared" si="99"/>
        <v>#DIV/0!</v>
      </c>
    </row>
    <row r="214" spans="1:23">
      <c r="A214" s="226">
        <f>'ES Data Entry'!A212</f>
        <v>0</v>
      </c>
      <c r="B214" s="226">
        <f>'ES Data Entry'!B212</f>
        <v>0</v>
      </c>
      <c r="C214" s="6">
        <f>'ES Data Entry'!C212</f>
        <v>0</v>
      </c>
      <c r="D214" s="226">
        <f>'ES Data Entry'!D212</f>
        <v>0</v>
      </c>
      <c r="E214" s="226">
        <f>'ES Data Entry'!E212</f>
        <v>0</v>
      </c>
      <c r="F214" s="226">
        <f>'ES Data Entry'!F212</f>
        <v>0</v>
      </c>
      <c r="G214" s="226" t="str" cm="1">
        <f t="array" ref="G214">_xlfn.IFS('ES Data Entry'!G212=0, "Kindergarten", 'ES Data Entry'!G212=1, "1st Grade", 'ES Data Entry'!G212=2, "2nd Grade", 'ES Data Entry'!G212=3, "3rd Grade", 'ES Data Entry'!G212=4, "4th Grade", 'ES Data Entry'!G212=5, "5th Grade")</f>
        <v>Kindergarten</v>
      </c>
      <c r="H214" s="253">
        <f>'ES Data Entry'!L212</f>
        <v>0</v>
      </c>
      <c r="I214" s="227" t="e" cm="1">
        <f t="array" ref="I214">_xlfn.IFS('ES Data Entry'!H212= 1, "American Indian/Alaskan Native", 'ES Data Entry'!H212= 2, "Asian", 'ES Data Entry'!H212= 3, "Native Hawaiian/Pacific Islander", 'ES Data Entry'!H212= 4, "Black/African American",'ES Data Entry'!H212= 5,  "White", 'ES Data Entry'!H212= 6, "Other", 'ES Data Entry'!H212= 7, "Two races or more", 'ES Data Entry'!H212= 8, "Unknown")</f>
        <v>#N/A</v>
      </c>
      <c r="J214" s="226">
        <f>'ES Data Entry'!I212</f>
        <v>0</v>
      </c>
      <c r="K214" s="226" t="e" cm="1">
        <f t="array" ref="K214">_xlfn.IFS('ES Data Entry'!J212= 1, "Male", 'ES Data Entry'!J212= 2, "Female", 'ES Data Entry'!J212= 3, "Transgender Male", 'ES Data Entry'!J212= 4, "Transgender Female",'ES Data Entry'!J212= 5, "Non-binary", 'ES Data Entry'!J212= 6, "Other", 'ES Data Entry'!J212= 7, "Unknown")</f>
        <v>#N/A</v>
      </c>
      <c r="L214" s="228">
        <f>'ES Data Entry'!K212</f>
        <v>0</v>
      </c>
      <c r="M214" s="228" t="str" cm="1">
        <f t="array" ref="M214">IF(MAX(IF(F:F=F214, L:L))=L214, "Yes", "No")</f>
        <v>Yes</v>
      </c>
      <c r="N214" s="229" t="e">
        <f>AVERAGE('ES Data Entry'!N212,'ES Data Entry'!M212)</f>
        <v>#DIV/0!</v>
      </c>
      <c r="O214" s="229" t="e">
        <f t="shared" si="94"/>
        <v>#DIV/0!</v>
      </c>
      <c r="P214" s="229" t="e">
        <f>AVERAGE('ES Data Entry'!O212:R212)</f>
        <v>#DIV/0!</v>
      </c>
      <c r="Q214" s="229" t="e">
        <f t="shared" si="95"/>
        <v>#DIV/0!</v>
      </c>
      <c r="R214" s="229" t="e">
        <f>AVERAGE('ES Data Entry'!S212:V212)</f>
        <v>#DIV/0!</v>
      </c>
      <c r="S214" s="229" t="e">
        <f t="shared" si="96"/>
        <v>#DIV/0!</v>
      </c>
      <c r="T214" s="229" t="e">
        <f>AVERAGE('ES Data Entry'!W212:Y212)</f>
        <v>#DIV/0!</v>
      </c>
      <c r="U214" s="230" t="e">
        <f t="shared" si="97"/>
        <v>#DIV/0!</v>
      </c>
      <c r="V214" s="231" t="e">
        <f t="shared" si="98"/>
        <v>#DIV/0!</v>
      </c>
      <c r="W214" s="232" t="e">
        <f t="shared" si="99"/>
        <v>#DIV/0!</v>
      </c>
    </row>
    <row r="215" spans="1:23">
      <c r="A215" s="226">
        <f>'ES Data Entry'!A213</f>
        <v>0</v>
      </c>
      <c r="B215" s="226">
        <f>'ES Data Entry'!B213</f>
        <v>0</v>
      </c>
      <c r="C215" s="6">
        <f>'ES Data Entry'!C213</f>
        <v>0</v>
      </c>
      <c r="D215" s="226">
        <f>'ES Data Entry'!D213</f>
        <v>0</v>
      </c>
      <c r="E215" s="226">
        <f>'ES Data Entry'!E213</f>
        <v>0</v>
      </c>
      <c r="F215" s="226">
        <f>'ES Data Entry'!F213</f>
        <v>0</v>
      </c>
      <c r="G215" s="226" t="str" cm="1">
        <f t="array" ref="G215">_xlfn.IFS('ES Data Entry'!G213=0, "Kindergarten", 'ES Data Entry'!G213=1, "1st Grade", 'ES Data Entry'!G213=2, "2nd Grade", 'ES Data Entry'!G213=3, "3rd Grade", 'ES Data Entry'!G213=4, "4th Grade", 'ES Data Entry'!G213=5, "5th Grade")</f>
        <v>Kindergarten</v>
      </c>
      <c r="H215" s="253">
        <f>'ES Data Entry'!L213</f>
        <v>0</v>
      </c>
      <c r="I215" s="227" t="e" cm="1">
        <f t="array" ref="I215">_xlfn.IFS('ES Data Entry'!H213= 1, "American Indian/Alaskan Native", 'ES Data Entry'!H213= 2, "Asian", 'ES Data Entry'!H213= 3, "Native Hawaiian/Pacific Islander", 'ES Data Entry'!H213= 4, "Black/African American",'ES Data Entry'!H213= 5,  "White", 'ES Data Entry'!H213= 6, "Other", 'ES Data Entry'!H213= 7, "Two races or more", 'ES Data Entry'!H213= 8, "Unknown")</f>
        <v>#N/A</v>
      </c>
      <c r="J215" s="226">
        <f>'ES Data Entry'!I213</f>
        <v>0</v>
      </c>
      <c r="K215" s="226" t="e" cm="1">
        <f t="array" ref="K215">_xlfn.IFS('ES Data Entry'!J213= 1, "Male", 'ES Data Entry'!J213= 2, "Female", 'ES Data Entry'!J213= 3, "Transgender Male", 'ES Data Entry'!J213= 4, "Transgender Female",'ES Data Entry'!J213= 5, "Non-binary", 'ES Data Entry'!J213= 6, "Other", 'ES Data Entry'!J213= 7, "Unknown")</f>
        <v>#N/A</v>
      </c>
      <c r="L215" s="228">
        <f>'ES Data Entry'!K213</f>
        <v>0</v>
      </c>
      <c r="M215" s="228" t="str" cm="1">
        <f t="array" ref="M215">IF(MAX(IF(F:F=F215, L:L))=L215, "Yes", "No")</f>
        <v>Yes</v>
      </c>
      <c r="N215" s="229" t="e">
        <f>AVERAGE('ES Data Entry'!N213,'ES Data Entry'!M213)</f>
        <v>#DIV/0!</v>
      </c>
      <c r="O215" s="229" t="e">
        <f t="shared" si="94"/>
        <v>#DIV/0!</v>
      </c>
      <c r="P215" s="229" t="e">
        <f>AVERAGE('ES Data Entry'!O213:R213)</f>
        <v>#DIV/0!</v>
      </c>
      <c r="Q215" s="229" t="e">
        <f t="shared" si="95"/>
        <v>#DIV/0!</v>
      </c>
      <c r="R215" s="229" t="e">
        <f>AVERAGE('ES Data Entry'!S213:V213)</f>
        <v>#DIV/0!</v>
      </c>
      <c r="S215" s="229" t="e">
        <f t="shared" si="96"/>
        <v>#DIV/0!</v>
      </c>
      <c r="T215" s="229" t="e">
        <f>AVERAGE('ES Data Entry'!W213:Y213)</f>
        <v>#DIV/0!</v>
      </c>
      <c r="U215" s="230" t="e">
        <f t="shared" si="97"/>
        <v>#DIV/0!</v>
      </c>
      <c r="V215" s="231" t="e">
        <f t="shared" si="98"/>
        <v>#DIV/0!</v>
      </c>
      <c r="W215" s="232" t="e">
        <f t="shared" si="99"/>
        <v>#DIV/0!</v>
      </c>
    </row>
    <row r="216" spans="1:23">
      <c r="A216" s="226">
        <f>'ES Data Entry'!A214</f>
        <v>0</v>
      </c>
      <c r="B216" s="226">
        <f>'ES Data Entry'!B214</f>
        <v>0</v>
      </c>
      <c r="C216" s="6">
        <f>'ES Data Entry'!C214</f>
        <v>0</v>
      </c>
      <c r="D216" s="226">
        <f>'ES Data Entry'!D214</f>
        <v>0</v>
      </c>
      <c r="E216" s="226">
        <f>'ES Data Entry'!E214</f>
        <v>0</v>
      </c>
      <c r="F216" s="226">
        <f>'ES Data Entry'!F214</f>
        <v>0</v>
      </c>
      <c r="G216" s="226" t="str" cm="1">
        <f t="array" ref="G216">_xlfn.IFS('ES Data Entry'!G214=0, "Kindergarten", 'ES Data Entry'!G214=1, "1st Grade", 'ES Data Entry'!G214=2, "2nd Grade", 'ES Data Entry'!G214=3, "3rd Grade", 'ES Data Entry'!G214=4, "4th Grade", 'ES Data Entry'!G214=5, "5th Grade")</f>
        <v>Kindergarten</v>
      </c>
      <c r="H216" s="253">
        <f>'ES Data Entry'!L214</f>
        <v>0</v>
      </c>
      <c r="I216" s="227" t="e" cm="1">
        <f t="array" ref="I216">_xlfn.IFS('ES Data Entry'!H214= 1, "American Indian/Alaskan Native", 'ES Data Entry'!H214= 2, "Asian", 'ES Data Entry'!H214= 3, "Native Hawaiian/Pacific Islander", 'ES Data Entry'!H214= 4, "Black/African American",'ES Data Entry'!H214= 5,  "White", 'ES Data Entry'!H214= 6, "Other", 'ES Data Entry'!H214= 7, "Two races or more", 'ES Data Entry'!H214= 8, "Unknown")</f>
        <v>#N/A</v>
      </c>
      <c r="J216" s="226">
        <f>'ES Data Entry'!I214</f>
        <v>0</v>
      </c>
      <c r="K216" s="226" t="e" cm="1">
        <f t="array" ref="K216">_xlfn.IFS('ES Data Entry'!J214= 1, "Male", 'ES Data Entry'!J214= 2, "Female", 'ES Data Entry'!J214= 3, "Transgender Male", 'ES Data Entry'!J214= 4, "Transgender Female",'ES Data Entry'!J214= 5, "Non-binary", 'ES Data Entry'!J214= 6, "Other", 'ES Data Entry'!J214= 7, "Unknown")</f>
        <v>#N/A</v>
      </c>
      <c r="L216" s="228">
        <f>'ES Data Entry'!K214</f>
        <v>0</v>
      </c>
      <c r="M216" s="228" t="str" cm="1">
        <f t="array" ref="M216">IF(MAX(IF(F:F=F216, L:L))=L216, "Yes", "No")</f>
        <v>Yes</v>
      </c>
      <c r="N216" s="229" t="e">
        <f>AVERAGE('ES Data Entry'!N214,'ES Data Entry'!M214)</f>
        <v>#DIV/0!</v>
      </c>
      <c r="O216" s="229" t="e">
        <f t="shared" si="94"/>
        <v>#DIV/0!</v>
      </c>
      <c r="P216" s="229" t="e">
        <f>AVERAGE('ES Data Entry'!O214:R214)</f>
        <v>#DIV/0!</v>
      </c>
      <c r="Q216" s="229" t="e">
        <f t="shared" si="95"/>
        <v>#DIV/0!</v>
      </c>
      <c r="R216" s="229" t="e">
        <f>AVERAGE('ES Data Entry'!S214:V214)</f>
        <v>#DIV/0!</v>
      </c>
      <c r="S216" s="229" t="e">
        <f t="shared" si="96"/>
        <v>#DIV/0!</v>
      </c>
      <c r="T216" s="229" t="e">
        <f>AVERAGE('ES Data Entry'!W214:Y214)</f>
        <v>#DIV/0!</v>
      </c>
      <c r="U216" s="230" t="e">
        <f t="shared" si="97"/>
        <v>#DIV/0!</v>
      </c>
      <c r="V216" s="231" t="e">
        <f t="shared" si="98"/>
        <v>#DIV/0!</v>
      </c>
      <c r="W216" s="232" t="e">
        <f t="shared" si="99"/>
        <v>#DIV/0!</v>
      </c>
    </row>
    <row r="217" spans="1:23">
      <c r="A217" s="226">
        <f>'ES Data Entry'!A215</f>
        <v>0</v>
      </c>
      <c r="B217" s="226">
        <f>'ES Data Entry'!B215</f>
        <v>0</v>
      </c>
      <c r="C217" s="6">
        <f>'ES Data Entry'!C215</f>
        <v>0</v>
      </c>
      <c r="D217" s="226">
        <f>'ES Data Entry'!D215</f>
        <v>0</v>
      </c>
      <c r="E217" s="226">
        <f>'ES Data Entry'!E215</f>
        <v>0</v>
      </c>
      <c r="F217" s="226">
        <f>'ES Data Entry'!F215</f>
        <v>0</v>
      </c>
      <c r="G217" s="226" t="str" cm="1">
        <f t="array" ref="G217">_xlfn.IFS('ES Data Entry'!G215=0, "Kindergarten", 'ES Data Entry'!G215=1, "1st Grade", 'ES Data Entry'!G215=2, "2nd Grade", 'ES Data Entry'!G215=3, "3rd Grade", 'ES Data Entry'!G215=4, "4th Grade", 'ES Data Entry'!G215=5, "5th Grade")</f>
        <v>Kindergarten</v>
      </c>
      <c r="H217" s="253">
        <f>'ES Data Entry'!L215</f>
        <v>0</v>
      </c>
      <c r="I217" s="227" t="e" cm="1">
        <f t="array" ref="I217">_xlfn.IFS('ES Data Entry'!H215= 1, "American Indian/Alaskan Native", 'ES Data Entry'!H215= 2, "Asian", 'ES Data Entry'!H215= 3, "Native Hawaiian/Pacific Islander", 'ES Data Entry'!H215= 4, "Black/African American",'ES Data Entry'!H215= 5,  "White", 'ES Data Entry'!H215= 6, "Other", 'ES Data Entry'!H215= 7, "Two races or more", 'ES Data Entry'!H215= 8, "Unknown")</f>
        <v>#N/A</v>
      </c>
      <c r="J217" s="226">
        <f>'ES Data Entry'!I215</f>
        <v>0</v>
      </c>
      <c r="K217" s="226" t="e" cm="1">
        <f t="array" ref="K217">_xlfn.IFS('ES Data Entry'!J215= 1, "Male", 'ES Data Entry'!J215= 2, "Female", 'ES Data Entry'!J215= 3, "Transgender Male", 'ES Data Entry'!J215= 4, "Transgender Female",'ES Data Entry'!J215= 5, "Non-binary", 'ES Data Entry'!J215= 6, "Other", 'ES Data Entry'!J215= 7, "Unknown")</f>
        <v>#N/A</v>
      </c>
      <c r="L217" s="228">
        <f>'ES Data Entry'!K215</f>
        <v>0</v>
      </c>
      <c r="M217" s="228" t="str" cm="1">
        <f t="array" ref="M217">IF(MAX(IF(F:F=F217, L:L))=L217, "Yes", "No")</f>
        <v>Yes</v>
      </c>
      <c r="N217" s="229" t="e">
        <f>AVERAGE('ES Data Entry'!N215,'ES Data Entry'!M215)</f>
        <v>#DIV/0!</v>
      </c>
      <c r="O217" s="229" t="e">
        <f t="shared" si="94"/>
        <v>#DIV/0!</v>
      </c>
      <c r="P217" s="229" t="e">
        <f>AVERAGE('ES Data Entry'!O215:R215)</f>
        <v>#DIV/0!</v>
      </c>
      <c r="Q217" s="229" t="e">
        <f t="shared" si="95"/>
        <v>#DIV/0!</v>
      </c>
      <c r="R217" s="229" t="e">
        <f>AVERAGE('ES Data Entry'!S215:V215)</f>
        <v>#DIV/0!</v>
      </c>
      <c r="S217" s="229" t="e">
        <f t="shared" si="96"/>
        <v>#DIV/0!</v>
      </c>
      <c r="T217" s="229" t="e">
        <f>AVERAGE('ES Data Entry'!W215:Y215)</f>
        <v>#DIV/0!</v>
      </c>
      <c r="U217" s="230" t="e">
        <f t="shared" si="97"/>
        <v>#DIV/0!</v>
      </c>
      <c r="V217" s="231" t="e">
        <f t="shared" si="98"/>
        <v>#DIV/0!</v>
      </c>
      <c r="W217" s="232" t="e">
        <f t="shared" si="99"/>
        <v>#DIV/0!</v>
      </c>
    </row>
    <row r="218" spans="1:23">
      <c r="A218" s="226">
        <f>'ES Data Entry'!A216</f>
        <v>0</v>
      </c>
      <c r="B218" s="226">
        <f>'ES Data Entry'!B216</f>
        <v>0</v>
      </c>
      <c r="C218" s="6">
        <f>'ES Data Entry'!C216</f>
        <v>0</v>
      </c>
      <c r="D218" s="226">
        <f>'ES Data Entry'!D216</f>
        <v>0</v>
      </c>
      <c r="E218" s="226">
        <f>'ES Data Entry'!E216</f>
        <v>0</v>
      </c>
      <c r="F218" s="226">
        <f>'ES Data Entry'!F216</f>
        <v>0</v>
      </c>
      <c r="G218" s="226" t="str" cm="1">
        <f t="array" ref="G218">_xlfn.IFS('ES Data Entry'!G216=0, "Kindergarten", 'ES Data Entry'!G216=1, "1st Grade", 'ES Data Entry'!G216=2, "2nd Grade", 'ES Data Entry'!G216=3, "3rd Grade", 'ES Data Entry'!G216=4, "4th Grade", 'ES Data Entry'!G216=5, "5th Grade")</f>
        <v>Kindergarten</v>
      </c>
      <c r="H218" s="253">
        <f>'ES Data Entry'!L216</f>
        <v>0</v>
      </c>
      <c r="I218" s="227" t="e" cm="1">
        <f t="array" ref="I218">_xlfn.IFS('ES Data Entry'!H216= 1, "American Indian/Alaskan Native", 'ES Data Entry'!H216= 2, "Asian", 'ES Data Entry'!H216= 3, "Native Hawaiian/Pacific Islander", 'ES Data Entry'!H216= 4, "Black/African American",'ES Data Entry'!H216= 5,  "White", 'ES Data Entry'!H216= 6, "Other", 'ES Data Entry'!H216= 7, "Two races or more", 'ES Data Entry'!H216= 8, "Unknown")</f>
        <v>#N/A</v>
      </c>
      <c r="J218" s="226">
        <f>'ES Data Entry'!I216</f>
        <v>0</v>
      </c>
      <c r="K218" s="226" t="e" cm="1">
        <f t="array" ref="K218">_xlfn.IFS('ES Data Entry'!J216= 1, "Male", 'ES Data Entry'!J216= 2, "Female", 'ES Data Entry'!J216= 3, "Transgender Male", 'ES Data Entry'!J216= 4, "Transgender Female",'ES Data Entry'!J216= 5, "Non-binary", 'ES Data Entry'!J216= 6, "Other", 'ES Data Entry'!J216= 7, "Unknown")</f>
        <v>#N/A</v>
      </c>
      <c r="L218" s="228">
        <f>'ES Data Entry'!K216</f>
        <v>0</v>
      </c>
      <c r="M218" s="228" t="str" cm="1">
        <f t="array" ref="M218">IF(MAX(IF(F:F=F218, L:L))=L218, "Yes", "No")</f>
        <v>Yes</v>
      </c>
      <c r="N218" s="229" t="e">
        <f>AVERAGE('ES Data Entry'!N216,'ES Data Entry'!M216)</f>
        <v>#DIV/0!</v>
      </c>
      <c r="O218" s="229" t="e">
        <f t="shared" si="94"/>
        <v>#DIV/0!</v>
      </c>
      <c r="P218" s="229" t="e">
        <f>AVERAGE('ES Data Entry'!O216:R216)</f>
        <v>#DIV/0!</v>
      </c>
      <c r="Q218" s="229" t="e">
        <f t="shared" si="95"/>
        <v>#DIV/0!</v>
      </c>
      <c r="R218" s="229" t="e">
        <f>AVERAGE('ES Data Entry'!S216:V216)</f>
        <v>#DIV/0!</v>
      </c>
      <c r="S218" s="229" t="e">
        <f t="shared" si="96"/>
        <v>#DIV/0!</v>
      </c>
      <c r="T218" s="229" t="e">
        <f>AVERAGE('ES Data Entry'!W216:Y216)</f>
        <v>#DIV/0!</v>
      </c>
      <c r="U218" s="230" t="e">
        <f t="shared" si="97"/>
        <v>#DIV/0!</v>
      </c>
      <c r="V218" s="231" t="e">
        <f t="shared" si="98"/>
        <v>#DIV/0!</v>
      </c>
      <c r="W218" s="232" t="e">
        <f t="shared" si="99"/>
        <v>#DIV/0!</v>
      </c>
    </row>
    <row r="219" spans="1:23">
      <c r="A219" s="226">
        <f>'ES Data Entry'!A217</f>
        <v>0</v>
      </c>
      <c r="B219" s="226">
        <f>'ES Data Entry'!B217</f>
        <v>0</v>
      </c>
      <c r="C219" s="6">
        <f>'ES Data Entry'!C217</f>
        <v>0</v>
      </c>
      <c r="D219" s="226">
        <f>'ES Data Entry'!D217</f>
        <v>0</v>
      </c>
      <c r="E219" s="226">
        <f>'ES Data Entry'!E217</f>
        <v>0</v>
      </c>
      <c r="F219" s="226">
        <f>'ES Data Entry'!F217</f>
        <v>0</v>
      </c>
      <c r="G219" s="226" t="str" cm="1">
        <f t="array" ref="G219">_xlfn.IFS('ES Data Entry'!G217=0, "Kindergarten", 'ES Data Entry'!G217=1, "1st Grade", 'ES Data Entry'!G217=2, "2nd Grade", 'ES Data Entry'!G217=3, "3rd Grade", 'ES Data Entry'!G217=4, "4th Grade", 'ES Data Entry'!G217=5, "5th Grade")</f>
        <v>Kindergarten</v>
      </c>
      <c r="H219" s="253">
        <f>'ES Data Entry'!L217</f>
        <v>0</v>
      </c>
      <c r="I219" s="227" t="e" cm="1">
        <f t="array" ref="I219">_xlfn.IFS('ES Data Entry'!H217= 1, "American Indian/Alaskan Native", 'ES Data Entry'!H217= 2, "Asian", 'ES Data Entry'!H217= 3, "Native Hawaiian/Pacific Islander", 'ES Data Entry'!H217= 4, "Black/African American",'ES Data Entry'!H217= 5,  "White", 'ES Data Entry'!H217= 6, "Other", 'ES Data Entry'!H217= 7, "Two races or more", 'ES Data Entry'!H217= 8, "Unknown")</f>
        <v>#N/A</v>
      </c>
      <c r="J219" s="226">
        <f>'ES Data Entry'!I217</f>
        <v>0</v>
      </c>
      <c r="K219" s="226" t="e" cm="1">
        <f t="array" ref="K219">_xlfn.IFS('ES Data Entry'!J217= 1, "Male", 'ES Data Entry'!J217= 2, "Female", 'ES Data Entry'!J217= 3, "Transgender Male", 'ES Data Entry'!J217= 4, "Transgender Female",'ES Data Entry'!J217= 5, "Non-binary", 'ES Data Entry'!J217= 6, "Other", 'ES Data Entry'!J217= 7, "Unknown")</f>
        <v>#N/A</v>
      </c>
      <c r="L219" s="228">
        <f>'ES Data Entry'!K217</f>
        <v>0</v>
      </c>
      <c r="M219" s="228" t="str" cm="1">
        <f t="array" ref="M219">IF(MAX(IF(F:F=F219, L:L))=L219, "Yes", "No")</f>
        <v>Yes</v>
      </c>
      <c r="N219" s="229" t="e">
        <f>AVERAGE('ES Data Entry'!N217,'ES Data Entry'!M217)</f>
        <v>#DIV/0!</v>
      </c>
      <c r="O219" s="229" t="e">
        <f t="shared" si="94"/>
        <v>#DIV/0!</v>
      </c>
      <c r="P219" s="229" t="e">
        <f>AVERAGE('ES Data Entry'!O217:R217)</f>
        <v>#DIV/0!</v>
      </c>
      <c r="Q219" s="229" t="e">
        <f t="shared" si="95"/>
        <v>#DIV/0!</v>
      </c>
      <c r="R219" s="229" t="e">
        <f>AVERAGE('ES Data Entry'!S217:V217)</f>
        <v>#DIV/0!</v>
      </c>
      <c r="S219" s="229" t="e">
        <f t="shared" si="96"/>
        <v>#DIV/0!</v>
      </c>
      <c r="T219" s="229" t="e">
        <f>AVERAGE('ES Data Entry'!W217:Y217)</f>
        <v>#DIV/0!</v>
      </c>
      <c r="U219" s="230" t="e">
        <f t="shared" si="97"/>
        <v>#DIV/0!</v>
      </c>
      <c r="V219" s="231" t="e">
        <f t="shared" si="98"/>
        <v>#DIV/0!</v>
      </c>
      <c r="W219" s="232" t="e">
        <f t="shared" si="99"/>
        <v>#DIV/0!</v>
      </c>
    </row>
    <row r="220" spans="1:23">
      <c r="A220" s="226">
        <f>'ES Data Entry'!A218</f>
        <v>0</v>
      </c>
      <c r="B220" s="226">
        <f>'ES Data Entry'!B218</f>
        <v>0</v>
      </c>
      <c r="C220" s="6">
        <f>'ES Data Entry'!C218</f>
        <v>0</v>
      </c>
      <c r="D220" s="226">
        <f>'ES Data Entry'!D218</f>
        <v>0</v>
      </c>
      <c r="E220" s="226">
        <f>'ES Data Entry'!E218</f>
        <v>0</v>
      </c>
      <c r="F220" s="226">
        <f>'ES Data Entry'!F218</f>
        <v>0</v>
      </c>
      <c r="G220" s="226" t="str" cm="1">
        <f t="array" ref="G220">_xlfn.IFS('ES Data Entry'!G218=0, "Kindergarten", 'ES Data Entry'!G218=1, "1st Grade", 'ES Data Entry'!G218=2, "2nd Grade", 'ES Data Entry'!G218=3, "3rd Grade", 'ES Data Entry'!G218=4, "4th Grade", 'ES Data Entry'!G218=5, "5th Grade")</f>
        <v>Kindergarten</v>
      </c>
      <c r="H220" s="253">
        <f>'ES Data Entry'!L218</f>
        <v>0</v>
      </c>
      <c r="I220" s="227" t="e" cm="1">
        <f t="array" ref="I220">_xlfn.IFS('ES Data Entry'!H218= 1, "American Indian/Alaskan Native", 'ES Data Entry'!H218= 2, "Asian", 'ES Data Entry'!H218= 3, "Native Hawaiian/Pacific Islander", 'ES Data Entry'!H218= 4, "Black/African American",'ES Data Entry'!H218= 5,  "White", 'ES Data Entry'!H218= 6, "Other", 'ES Data Entry'!H218= 7, "Two races or more", 'ES Data Entry'!H218= 8, "Unknown")</f>
        <v>#N/A</v>
      </c>
      <c r="J220" s="226">
        <f>'ES Data Entry'!I218</f>
        <v>0</v>
      </c>
      <c r="K220" s="226" t="e" cm="1">
        <f t="array" ref="K220">_xlfn.IFS('ES Data Entry'!J218= 1, "Male", 'ES Data Entry'!J218= 2, "Female", 'ES Data Entry'!J218= 3, "Transgender Male", 'ES Data Entry'!J218= 4, "Transgender Female",'ES Data Entry'!J218= 5, "Non-binary", 'ES Data Entry'!J218= 6, "Other", 'ES Data Entry'!J218= 7, "Unknown")</f>
        <v>#N/A</v>
      </c>
      <c r="L220" s="228">
        <f>'ES Data Entry'!K218</f>
        <v>0</v>
      </c>
      <c r="M220" s="228" t="str" cm="1">
        <f t="array" ref="M220">IF(MAX(IF(F:F=F220, L:L))=L220, "Yes", "No")</f>
        <v>Yes</v>
      </c>
      <c r="N220" s="229" t="e">
        <f>AVERAGE('ES Data Entry'!N218,'ES Data Entry'!M218)</f>
        <v>#DIV/0!</v>
      </c>
      <c r="O220" s="229" t="e">
        <f t="shared" si="94"/>
        <v>#DIV/0!</v>
      </c>
      <c r="P220" s="229" t="e">
        <f>AVERAGE('ES Data Entry'!O218:R218)</f>
        <v>#DIV/0!</v>
      </c>
      <c r="Q220" s="229" t="e">
        <f t="shared" si="95"/>
        <v>#DIV/0!</v>
      </c>
      <c r="R220" s="229" t="e">
        <f>AVERAGE('ES Data Entry'!S218:V218)</f>
        <v>#DIV/0!</v>
      </c>
      <c r="S220" s="229" t="e">
        <f t="shared" si="96"/>
        <v>#DIV/0!</v>
      </c>
      <c r="T220" s="229" t="e">
        <f>AVERAGE('ES Data Entry'!W218:Y218)</f>
        <v>#DIV/0!</v>
      </c>
      <c r="U220" s="230" t="e">
        <f t="shared" si="97"/>
        <v>#DIV/0!</v>
      </c>
      <c r="V220" s="231" t="e">
        <f t="shared" si="98"/>
        <v>#DIV/0!</v>
      </c>
      <c r="W220" s="232" t="e">
        <f t="shared" si="99"/>
        <v>#DIV/0!</v>
      </c>
    </row>
    <row r="221" spans="1:23">
      <c r="A221" s="226">
        <f>'ES Data Entry'!A219</f>
        <v>0</v>
      </c>
      <c r="B221" s="226">
        <f>'ES Data Entry'!B219</f>
        <v>0</v>
      </c>
      <c r="C221" s="6">
        <f>'ES Data Entry'!C219</f>
        <v>0</v>
      </c>
      <c r="D221" s="226">
        <f>'ES Data Entry'!D219</f>
        <v>0</v>
      </c>
      <c r="E221" s="226">
        <f>'ES Data Entry'!E219</f>
        <v>0</v>
      </c>
      <c r="F221" s="226">
        <f>'ES Data Entry'!F219</f>
        <v>0</v>
      </c>
      <c r="G221" s="226" t="str" cm="1">
        <f t="array" ref="G221">_xlfn.IFS('ES Data Entry'!G219=0, "Kindergarten", 'ES Data Entry'!G219=1, "1st Grade", 'ES Data Entry'!G219=2, "2nd Grade", 'ES Data Entry'!G219=3, "3rd Grade", 'ES Data Entry'!G219=4, "4th Grade", 'ES Data Entry'!G219=5, "5th Grade")</f>
        <v>Kindergarten</v>
      </c>
      <c r="H221" s="253">
        <f>'ES Data Entry'!L219</f>
        <v>0</v>
      </c>
      <c r="I221" s="227" t="e" cm="1">
        <f t="array" ref="I221">_xlfn.IFS('ES Data Entry'!H219= 1, "American Indian/Alaskan Native", 'ES Data Entry'!H219= 2, "Asian", 'ES Data Entry'!H219= 3, "Native Hawaiian/Pacific Islander", 'ES Data Entry'!H219= 4, "Black/African American",'ES Data Entry'!H219= 5,  "White", 'ES Data Entry'!H219= 6, "Other", 'ES Data Entry'!H219= 7, "Two races or more", 'ES Data Entry'!H219= 8, "Unknown")</f>
        <v>#N/A</v>
      </c>
      <c r="J221" s="226">
        <f>'ES Data Entry'!I219</f>
        <v>0</v>
      </c>
      <c r="K221" s="226" t="e" cm="1">
        <f t="array" ref="K221">_xlfn.IFS('ES Data Entry'!J219= 1, "Male", 'ES Data Entry'!J219= 2, "Female", 'ES Data Entry'!J219= 3, "Transgender Male", 'ES Data Entry'!J219= 4, "Transgender Female",'ES Data Entry'!J219= 5, "Non-binary", 'ES Data Entry'!J219= 6, "Other", 'ES Data Entry'!J219= 7, "Unknown")</f>
        <v>#N/A</v>
      </c>
      <c r="L221" s="228">
        <f>'ES Data Entry'!K219</f>
        <v>0</v>
      </c>
      <c r="M221" s="228" t="str" cm="1">
        <f t="array" ref="M221">IF(MAX(IF(F:F=F221, L:L))=L221, "Yes", "No")</f>
        <v>Yes</v>
      </c>
      <c r="N221" s="229" t="e">
        <f>AVERAGE('ES Data Entry'!N219,'ES Data Entry'!M219)</f>
        <v>#DIV/0!</v>
      </c>
      <c r="O221" s="229" t="e">
        <f t="shared" si="94"/>
        <v>#DIV/0!</v>
      </c>
      <c r="P221" s="229" t="e">
        <f>AVERAGE('ES Data Entry'!O219:R219)</f>
        <v>#DIV/0!</v>
      </c>
      <c r="Q221" s="229" t="e">
        <f t="shared" si="95"/>
        <v>#DIV/0!</v>
      </c>
      <c r="R221" s="229" t="e">
        <f>AVERAGE('ES Data Entry'!S219:V219)</f>
        <v>#DIV/0!</v>
      </c>
      <c r="S221" s="229" t="e">
        <f t="shared" si="96"/>
        <v>#DIV/0!</v>
      </c>
      <c r="T221" s="229" t="e">
        <f>AVERAGE('ES Data Entry'!W219:Y219)</f>
        <v>#DIV/0!</v>
      </c>
      <c r="U221" s="230" t="e">
        <f t="shared" si="97"/>
        <v>#DIV/0!</v>
      </c>
      <c r="V221" s="231" t="e">
        <f t="shared" si="98"/>
        <v>#DIV/0!</v>
      </c>
      <c r="W221" s="232" t="e">
        <f t="shared" si="99"/>
        <v>#DIV/0!</v>
      </c>
    </row>
    <row r="222" spans="1:23">
      <c r="A222" s="226">
        <f>'ES Data Entry'!A220</f>
        <v>0</v>
      </c>
      <c r="B222" s="226">
        <f>'ES Data Entry'!B220</f>
        <v>0</v>
      </c>
      <c r="C222" s="6">
        <f>'ES Data Entry'!C220</f>
        <v>0</v>
      </c>
      <c r="D222" s="226">
        <f>'ES Data Entry'!D220</f>
        <v>0</v>
      </c>
      <c r="E222" s="226">
        <f>'ES Data Entry'!E220</f>
        <v>0</v>
      </c>
      <c r="F222" s="226">
        <f>'ES Data Entry'!F220</f>
        <v>0</v>
      </c>
      <c r="G222" s="226" t="str" cm="1">
        <f t="array" ref="G222">_xlfn.IFS('ES Data Entry'!G220=0, "Kindergarten", 'ES Data Entry'!G220=1, "1st Grade", 'ES Data Entry'!G220=2, "2nd Grade", 'ES Data Entry'!G220=3, "3rd Grade", 'ES Data Entry'!G220=4, "4th Grade", 'ES Data Entry'!G220=5, "5th Grade")</f>
        <v>Kindergarten</v>
      </c>
      <c r="H222" s="253">
        <f>'ES Data Entry'!L220</f>
        <v>0</v>
      </c>
      <c r="I222" s="227" t="e" cm="1">
        <f t="array" ref="I222">_xlfn.IFS('ES Data Entry'!H220= 1, "American Indian/Alaskan Native", 'ES Data Entry'!H220= 2, "Asian", 'ES Data Entry'!H220= 3, "Native Hawaiian/Pacific Islander", 'ES Data Entry'!H220= 4, "Black/African American",'ES Data Entry'!H220= 5,  "White", 'ES Data Entry'!H220= 6, "Other", 'ES Data Entry'!H220= 7, "Two races or more", 'ES Data Entry'!H220= 8, "Unknown")</f>
        <v>#N/A</v>
      </c>
      <c r="J222" s="226">
        <f>'ES Data Entry'!I220</f>
        <v>0</v>
      </c>
      <c r="K222" s="226" t="e" cm="1">
        <f t="array" ref="K222">_xlfn.IFS('ES Data Entry'!J220= 1, "Male", 'ES Data Entry'!J220= 2, "Female", 'ES Data Entry'!J220= 3, "Transgender Male", 'ES Data Entry'!J220= 4, "Transgender Female",'ES Data Entry'!J220= 5, "Non-binary", 'ES Data Entry'!J220= 6, "Other", 'ES Data Entry'!J220= 7, "Unknown")</f>
        <v>#N/A</v>
      </c>
      <c r="L222" s="228">
        <f>'ES Data Entry'!K220</f>
        <v>0</v>
      </c>
      <c r="M222" s="228" t="str" cm="1">
        <f t="array" ref="M222">IF(MAX(IF(F:F=F222, L:L))=L222, "Yes", "No")</f>
        <v>Yes</v>
      </c>
      <c r="N222" s="229" t="e">
        <f>AVERAGE('ES Data Entry'!N220,'ES Data Entry'!M220)</f>
        <v>#DIV/0!</v>
      </c>
      <c r="O222" s="229" t="e">
        <f t="shared" si="94"/>
        <v>#DIV/0!</v>
      </c>
      <c r="P222" s="229" t="e">
        <f>AVERAGE('ES Data Entry'!O220:R220)</f>
        <v>#DIV/0!</v>
      </c>
      <c r="Q222" s="229" t="e">
        <f t="shared" si="95"/>
        <v>#DIV/0!</v>
      </c>
      <c r="R222" s="229" t="e">
        <f>AVERAGE('ES Data Entry'!S220:V220)</f>
        <v>#DIV/0!</v>
      </c>
      <c r="S222" s="229" t="e">
        <f t="shared" si="96"/>
        <v>#DIV/0!</v>
      </c>
      <c r="T222" s="229" t="e">
        <f>AVERAGE('ES Data Entry'!W220:Y220)</f>
        <v>#DIV/0!</v>
      </c>
      <c r="U222" s="230" t="e">
        <f t="shared" si="97"/>
        <v>#DIV/0!</v>
      </c>
      <c r="V222" s="231" t="e">
        <f t="shared" si="98"/>
        <v>#DIV/0!</v>
      </c>
      <c r="W222" s="232" t="e">
        <f t="shared" si="99"/>
        <v>#DIV/0!</v>
      </c>
    </row>
    <row r="223" spans="1:23">
      <c r="A223" s="226">
        <f>'ES Data Entry'!A221</f>
        <v>0</v>
      </c>
      <c r="B223" s="226">
        <f>'ES Data Entry'!B221</f>
        <v>0</v>
      </c>
      <c r="C223" s="6">
        <f>'ES Data Entry'!C221</f>
        <v>0</v>
      </c>
      <c r="D223" s="226">
        <f>'ES Data Entry'!D221</f>
        <v>0</v>
      </c>
      <c r="E223" s="226">
        <f>'ES Data Entry'!E221</f>
        <v>0</v>
      </c>
      <c r="F223" s="226">
        <f>'ES Data Entry'!F221</f>
        <v>0</v>
      </c>
      <c r="G223" s="226" t="str" cm="1">
        <f t="array" ref="G223">_xlfn.IFS('ES Data Entry'!G221=0, "Kindergarten", 'ES Data Entry'!G221=1, "1st Grade", 'ES Data Entry'!G221=2, "2nd Grade", 'ES Data Entry'!G221=3, "3rd Grade", 'ES Data Entry'!G221=4, "4th Grade", 'ES Data Entry'!G221=5, "5th Grade")</f>
        <v>Kindergarten</v>
      </c>
      <c r="H223" s="253">
        <f>'ES Data Entry'!L221</f>
        <v>0</v>
      </c>
      <c r="I223" s="227" t="e" cm="1">
        <f t="array" ref="I223">_xlfn.IFS('ES Data Entry'!H221= 1, "American Indian/Alaskan Native", 'ES Data Entry'!H221= 2, "Asian", 'ES Data Entry'!H221= 3, "Native Hawaiian/Pacific Islander", 'ES Data Entry'!H221= 4, "Black/African American",'ES Data Entry'!H221= 5,  "White", 'ES Data Entry'!H221= 6, "Other", 'ES Data Entry'!H221= 7, "Two races or more", 'ES Data Entry'!H221= 8, "Unknown")</f>
        <v>#N/A</v>
      </c>
      <c r="J223" s="226">
        <f>'ES Data Entry'!I221</f>
        <v>0</v>
      </c>
      <c r="K223" s="226" t="e" cm="1">
        <f t="array" ref="K223">_xlfn.IFS('ES Data Entry'!J221= 1, "Male", 'ES Data Entry'!J221= 2, "Female", 'ES Data Entry'!J221= 3, "Transgender Male", 'ES Data Entry'!J221= 4, "Transgender Female",'ES Data Entry'!J221= 5, "Non-binary", 'ES Data Entry'!J221= 6, "Other", 'ES Data Entry'!J221= 7, "Unknown")</f>
        <v>#N/A</v>
      </c>
      <c r="L223" s="228">
        <f>'ES Data Entry'!K221</f>
        <v>0</v>
      </c>
      <c r="M223" s="228" t="str" cm="1">
        <f t="array" ref="M223">IF(MAX(IF(F:F=F223, L:L))=L223, "Yes", "No")</f>
        <v>Yes</v>
      </c>
      <c r="N223" s="229" t="e">
        <f>AVERAGE('ES Data Entry'!N221,'ES Data Entry'!M221)</f>
        <v>#DIV/0!</v>
      </c>
      <c r="O223" s="229" t="e">
        <f t="shared" si="94"/>
        <v>#DIV/0!</v>
      </c>
      <c r="P223" s="229" t="e">
        <f>AVERAGE('ES Data Entry'!O221:R221)</f>
        <v>#DIV/0!</v>
      </c>
      <c r="Q223" s="229" t="e">
        <f t="shared" si="95"/>
        <v>#DIV/0!</v>
      </c>
      <c r="R223" s="229" t="e">
        <f>AVERAGE('ES Data Entry'!S221:V221)</f>
        <v>#DIV/0!</v>
      </c>
      <c r="S223" s="229" t="e">
        <f t="shared" si="96"/>
        <v>#DIV/0!</v>
      </c>
      <c r="T223" s="229" t="e">
        <f>AVERAGE('ES Data Entry'!W221:Y221)</f>
        <v>#DIV/0!</v>
      </c>
      <c r="U223" s="230" t="e">
        <f t="shared" si="97"/>
        <v>#DIV/0!</v>
      </c>
      <c r="V223" s="231" t="e">
        <f t="shared" si="98"/>
        <v>#DIV/0!</v>
      </c>
      <c r="W223" s="232" t="e">
        <f t="shared" si="99"/>
        <v>#DIV/0!</v>
      </c>
    </row>
    <row r="224" spans="1:23">
      <c r="A224" s="226">
        <f>'ES Data Entry'!A222</f>
        <v>0</v>
      </c>
      <c r="B224" s="226">
        <f>'ES Data Entry'!B222</f>
        <v>0</v>
      </c>
      <c r="C224" s="6">
        <f>'ES Data Entry'!C222</f>
        <v>0</v>
      </c>
      <c r="D224" s="226">
        <f>'ES Data Entry'!D222</f>
        <v>0</v>
      </c>
      <c r="E224" s="226">
        <f>'ES Data Entry'!E222</f>
        <v>0</v>
      </c>
      <c r="F224" s="226">
        <f>'ES Data Entry'!F222</f>
        <v>0</v>
      </c>
      <c r="G224" s="226" t="str" cm="1">
        <f t="array" ref="G224">_xlfn.IFS('ES Data Entry'!G222=0, "Kindergarten", 'ES Data Entry'!G222=1, "1st Grade", 'ES Data Entry'!G222=2, "2nd Grade", 'ES Data Entry'!G222=3, "3rd Grade", 'ES Data Entry'!G222=4, "4th Grade", 'ES Data Entry'!G222=5, "5th Grade")</f>
        <v>Kindergarten</v>
      </c>
      <c r="H224" s="253">
        <f>'ES Data Entry'!L222</f>
        <v>0</v>
      </c>
      <c r="I224" s="227" t="e" cm="1">
        <f t="array" ref="I224">_xlfn.IFS('ES Data Entry'!H222= 1, "American Indian/Alaskan Native", 'ES Data Entry'!H222= 2, "Asian", 'ES Data Entry'!H222= 3, "Native Hawaiian/Pacific Islander", 'ES Data Entry'!H222= 4, "Black/African American",'ES Data Entry'!H222= 5,  "White", 'ES Data Entry'!H222= 6, "Other", 'ES Data Entry'!H222= 7, "Two races or more", 'ES Data Entry'!H222= 8, "Unknown")</f>
        <v>#N/A</v>
      </c>
      <c r="J224" s="226">
        <f>'ES Data Entry'!I222</f>
        <v>0</v>
      </c>
      <c r="K224" s="226" t="e" cm="1">
        <f t="array" ref="K224">_xlfn.IFS('ES Data Entry'!J222= 1, "Male", 'ES Data Entry'!J222= 2, "Female", 'ES Data Entry'!J222= 3, "Transgender Male", 'ES Data Entry'!J222= 4, "Transgender Female",'ES Data Entry'!J222= 5, "Non-binary", 'ES Data Entry'!J222= 6, "Other", 'ES Data Entry'!J222= 7, "Unknown")</f>
        <v>#N/A</v>
      </c>
      <c r="L224" s="228">
        <f>'ES Data Entry'!K222</f>
        <v>0</v>
      </c>
      <c r="M224" s="228" t="str" cm="1">
        <f t="array" ref="M224">IF(MAX(IF(F:F=F224, L:L))=L224, "Yes", "No")</f>
        <v>Yes</v>
      </c>
      <c r="N224" s="229" t="e">
        <f>AVERAGE('ES Data Entry'!N222,'ES Data Entry'!M222)</f>
        <v>#DIV/0!</v>
      </c>
      <c r="O224" s="229" t="e">
        <f t="shared" si="94"/>
        <v>#DIV/0!</v>
      </c>
      <c r="P224" s="229" t="e">
        <f>AVERAGE('ES Data Entry'!O222:R222)</f>
        <v>#DIV/0!</v>
      </c>
      <c r="Q224" s="229" t="e">
        <f t="shared" si="95"/>
        <v>#DIV/0!</v>
      </c>
      <c r="R224" s="229" t="e">
        <f>AVERAGE('ES Data Entry'!S222:V222)</f>
        <v>#DIV/0!</v>
      </c>
      <c r="S224" s="229" t="e">
        <f t="shared" si="96"/>
        <v>#DIV/0!</v>
      </c>
      <c r="T224" s="229" t="e">
        <f>AVERAGE('ES Data Entry'!W222:Y222)</f>
        <v>#DIV/0!</v>
      </c>
      <c r="U224" s="230" t="e">
        <f t="shared" si="97"/>
        <v>#DIV/0!</v>
      </c>
      <c r="V224" s="231" t="e">
        <f t="shared" si="98"/>
        <v>#DIV/0!</v>
      </c>
      <c r="W224" s="232" t="e">
        <f t="shared" si="99"/>
        <v>#DIV/0!</v>
      </c>
    </row>
    <row r="225" spans="1:23">
      <c r="A225" s="226">
        <f>'ES Data Entry'!A223</f>
        <v>0</v>
      </c>
      <c r="B225" s="226">
        <f>'ES Data Entry'!B223</f>
        <v>0</v>
      </c>
      <c r="C225" s="6">
        <f>'ES Data Entry'!C223</f>
        <v>0</v>
      </c>
      <c r="D225" s="226">
        <f>'ES Data Entry'!D223</f>
        <v>0</v>
      </c>
      <c r="E225" s="226">
        <f>'ES Data Entry'!E223</f>
        <v>0</v>
      </c>
      <c r="F225" s="226">
        <f>'ES Data Entry'!F223</f>
        <v>0</v>
      </c>
      <c r="G225" s="226" t="str" cm="1">
        <f t="array" ref="G225">_xlfn.IFS('ES Data Entry'!G223=0, "Kindergarten", 'ES Data Entry'!G223=1, "1st Grade", 'ES Data Entry'!G223=2, "2nd Grade", 'ES Data Entry'!G223=3, "3rd Grade", 'ES Data Entry'!G223=4, "4th Grade", 'ES Data Entry'!G223=5, "5th Grade")</f>
        <v>Kindergarten</v>
      </c>
      <c r="H225" s="253">
        <f>'ES Data Entry'!L223</f>
        <v>0</v>
      </c>
      <c r="I225" s="227" t="e" cm="1">
        <f t="array" ref="I225">_xlfn.IFS('ES Data Entry'!H223= 1, "American Indian/Alaskan Native", 'ES Data Entry'!H223= 2, "Asian", 'ES Data Entry'!H223= 3, "Native Hawaiian/Pacific Islander", 'ES Data Entry'!H223= 4, "Black/African American",'ES Data Entry'!H223= 5,  "White", 'ES Data Entry'!H223= 6, "Other", 'ES Data Entry'!H223= 7, "Two races or more", 'ES Data Entry'!H223= 8, "Unknown")</f>
        <v>#N/A</v>
      </c>
      <c r="J225" s="226">
        <f>'ES Data Entry'!I223</f>
        <v>0</v>
      </c>
      <c r="K225" s="226" t="e" cm="1">
        <f t="array" ref="K225">_xlfn.IFS('ES Data Entry'!J223= 1, "Male", 'ES Data Entry'!J223= 2, "Female", 'ES Data Entry'!J223= 3, "Transgender Male", 'ES Data Entry'!J223= 4, "Transgender Female",'ES Data Entry'!J223= 5, "Non-binary", 'ES Data Entry'!J223= 6, "Other", 'ES Data Entry'!J223= 7, "Unknown")</f>
        <v>#N/A</v>
      </c>
      <c r="L225" s="228">
        <f>'ES Data Entry'!K223</f>
        <v>0</v>
      </c>
      <c r="M225" s="228" t="str" cm="1">
        <f t="array" ref="M225">IF(MAX(IF(F:F=F225, L:L))=L225, "Yes", "No")</f>
        <v>Yes</v>
      </c>
      <c r="N225" s="229" t="e">
        <f>AVERAGE('ES Data Entry'!N223,'ES Data Entry'!M223)</f>
        <v>#DIV/0!</v>
      </c>
      <c r="O225" s="229" t="e">
        <f t="shared" si="94"/>
        <v>#DIV/0!</v>
      </c>
      <c r="P225" s="229" t="e">
        <f>AVERAGE('ES Data Entry'!O223:R223)</f>
        <v>#DIV/0!</v>
      </c>
      <c r="Q225" s="229" t="e">
        <f t="shared" si="95"/>
        <v>#DIV/0!</v>
      </c>
      <c r="R225" s="229" t="e">
        <f>AVERAGE('ES Data Entry'!S223:V223)</f>
        <v>#DIV/0!</v>
      </c>
      <c r="S225" s="229" t="e">
        <f t="shared" si="96"/>
        <v>#DIV/0!</v>
      </c>
      <c r="T225" s="229" t="e">
        <f>AVERAGE('ES Data Entry'!W223:Y223)</f>
        <v>#DIV/0!</v>
      </c>
      <c r="U225" s="230" t="e">
        <f t="shared" si="97"/>
        <v>#DIV/0!</v>
      </c>
      <c r="V225" s="231" t="e">
        <f t="shared" si="98"/>
        <v>#DIV/0!</v>
      </c>
      <c r="W225" s="232" t="e">
        <f t="shared" si="99"/>
        <v>#DIV/0!</v>
      </c>
    </row>
    <row r="226" spans="1:23">
      <c r="A226" s="226">
        <f>'ES Data Entry'!A224</f>
        <v>0</v>
      </c>
      <c r="B226" s="226">
        <f>'ES Data Entry'!B224</f>
        <v>0</v>
      </c>
      <c r="C226" s="6">
        <f>'ES Data Entry'!C224</f>
        <v>0</v>
      </c>
      <c r="D226" s="226">
        <f>'ES Data Entry'!D224</f>
        <v>0</v>
      </c>
      <c r="E226" s="226">
        <f>'ES Data Entry'!E224</f>
        <v>0</v>
      </c>
      <c r="F226" s="226">
        <f>'ES Data Entry'!F224</f>
        <v>0</v>
      </c>
      <c r="G226" s="226" t="str" cm="1">
        <f t="array" ref="G226">_xlfn.IFS('ES Data Entry'!G224=0, "Kindergarten", 'ES Data Entry'!G224=1, "1st Grade", 'ES Data Entry'!G224=2, "2nd Grade", 'ES Data Entry'!G224=3, "3rd Grade", 'ES Data Entry'!G224=4, "4th Grade", 'ES Data Entry'!G224=5, "5th Grade")</f>
        <v>Kindergarten</v>
      </c>
      <c r="H226" s="253">
        <f>'ES Data Entry'!L224</f>
        <v>0</v>
      </c>
      <c r="I226" s="227" t="e" cm="1">
        <f t="array" ref="I226">_xlfn.IFS('ES Data Entry'!H224= 1, "American Indian/Alaskan Native", 'ES Data Entry'!H224= 2, "Asian", 'ES Data Entry'!H224= 3, "Native Hawaiian/Pacific Islander", 'ES Data Entry'!H224= 4, "Black/African American",'ES Data Entry'!H224= 5,  "White", 'ES Data Entry'!H224= 6, "Other", 'ES Data Entry'!H224= 7, "Two races or more", 'ES Data Entry'!H224= 8, "Unknown")</f>
        <v>#N/A</v>
      </c>
      <c r="J226" s="226">
        <f>'ES Data Entry'!I224</f>
        <v>0</v>
      </c>
      <c r="K226" s="226" t="e" cm="1">
        <f t="array" ref="K226">_xlfn.IFS('ES Data Entry'!J224= 1, "Male", 'ES Data Entry'!J224= 2, "Female", 'ES Data Entry'!J224= 3, "Transgender Male", 'ES Data Entry'!J224= 4, "Transgender Female",'ES Data Entry'!J224= 5, "Non-binary", 'ES Data Entry'!J224= 6, "Other", 'ES Data Entry'!J224= 7, "Unknown")</f>
        <v>#N/A</v>
      </c>
      <c r="L226" s="228">
        <f>'ES Data Entry'!K224</f>
        <v>0</v>
      </c>
      <c r="M226" s="228" t="str" cm="1">
        <f t="array" ref="M226">IF(MAX(IF(F:F=F226, L:L))=L226, "Yes", "No")</f>
        <v>Yes</v>
      </c>
      <c r="N226" s="229" t="e">
        <f>AVERAGE('ES Data Entry'!N224,'ES Data Entry'!M224)</f>
        <v>#DIV/0!</v>
      </c>
      <c r="O226" s="229" t="e">
        <f t="shared" si="94"/>
        <v>#DIV/0!</v>
      </c>
      <c r="P226" s="229" t="e">
        <f>AVERAGE('ES Data Entry'!O224:R224)</f>
        <v>#DIV/0!</v>
      </c>
      <c r="Q226" s="229" t="e">
        <f t="shared" si="95"/>
        <v>#DIV/0!</v>
      </c>
      <c r="R226" s="229" t="e">
        <f>AVERAGE('ES Data Entry'!S224:V224)</f>
        <v>#DIV/0!</v>
      </c>
      <c r="S226" s="229" t="e">
        <f t="shared" si="96"/>
        <v>#DIV/0!</v>
      </c>
      <c r="T226" s="229" t="e">
        <f>AVERAGE('ES Data Entry'!W224:Y224)</f>
        <v>#DIV/0!</v>
      </c>
      <c r="U226" s="230" t="e">
        <f t="shared" si="97"/>
        <v>#DIV/0!</v>
      </c>
      <c r="V226" s="231" t="e">
        <f t="shared" si="98"/>
        <v>#DIV/0!</v>
      </c>
      <c r="W226" s="232" t="e">
        <f t="shared" si="99"/>
        <v>#DIV/0!</v>
      </c>
    </row>
    <row r="227" spans="1:23">
      <c r="A227" s="226">
        <f>'ES Data Entry'!A225</f>
        <v>0</v>
      </c>
      <c r="B227" s="226">
        <f>'ES Data Entry'!B225</f>
        <v>0</v>
      </c>
      <c r="C227" s="6">
        <f>'ES Data Entry'!C225</f>
        <v>0</v>
      </c>
      <c r="D227" s="226">
        <f>'ES Data Entry'!D225</f>
        <v>0</v>
      </c>
      <c r="E227" s="226">
        <f>'ES Data Entry'!E225</f>
        <v>0</v>
      </c>
      <c r="F227" s="226">
        <f>'ES Data Entry'!F225</f>
        <v>0</v>
      </c>
      <c r="G227" s="226" t="str" cm="1">
        <f t="array" ref="G227">_xlfn.IFS('ES Data Entry'!G225=0, "Kindergarten", 'ES Data Entry'!G225=1, "1st Grade", 'ES Data Entry'!G225=2, "2nd Grade", 'ES Data Entry'!G225=3, "3rd Grade", 'ES Data Entry'!G225=4, "4th Grade", 'ES Data Entry'!G225=5, "5th Grade")</f>
        <v>Kindergarten</v>
      </c>
      <c r="H227" s="253">
        <f>'ES Data Entry'!L225</f>
        <v>0</v>
      </c>
      <c r="I227" s="227" t="e" cm="1">
        <f t="array" ref="I227">_xlfn.IFS('ES Data Entry'!H225= 1, "American Indian/Alaskan Native", 'ES Data Entry'!H225= 2, "Asian", 'ES Data Entry'!H225= 3, "Native Hawaiian/Pacific Islander", 'ES Data Entry'!H225= 4, "Black/African American",'ES Data Entry'!H225= 5,  "White", 'ES Data Entry'!H225= 6, "Other", 'ES Data Entry'!H225= 7, "Two races or more", 'ES Data Entry'!H225= 8, "Unknown")</f>
        <v>#N/A</v>
      </c>
      <c r="J227" s="226">
        <f>'ES Data Entry'!I225</f>
        <v>0</v>
      </c>
      <c r="K227" s="226" t="e" cm="1">
        <f t="array" ref="K227">_xlfn.IFS('ES Data Entry'!J225= 1, "Male", 'ES Data Entry'!J225= 2, "Female", 'ES Data Entry'!J225= 3, "Transgender Male", 'ES Data Entry'!J225= 4, "Transgender Female",'ES Data Entry'!J225= 5, "Non-binary", 'ES Data Entry'!J225= 6, "Other", 'ES Data Entry'!J225= 7, "Unknown")</f>
        <v>#N/A</v>
      </c>
      <c r="L227" s="228">
        <f>'ES Data Entry'!K225</f>
        <v>0</v>
      </c>
      <c r="M227" s="228" t="str" cm="1">
        <f t="array" ref="M227">IF(MAX(IF(F:F=F227, L:L))=L227, "Yes", "No")</f>
        <v>Yes</v>
      </c>
      <c r="N227" s="229" t="e">
        <f>AVERAGE('ES Data Entry'!N225,'ES Data Entry'!M225)</f>
        <v>#DIV/0!</v>
      </c>
      <c r="O227" s="229" t="e">
        <f t="shared" si="94"/>
        <v>#DIV/0!</v>
      </c>
      <c r="P227" s="229" t="e">
        <f>AVERAGE('ES Data Entry'!O225:R225)</f>
        <v>#DIV/0!</v>
      </c>
      <c r="Q227" s="229" t="e">
        <f t="shared" si="95"/>
        <v>#DIV/0!</v>
      </c>
      <c r="R227" s="229" t="e">
        <f>AVERAGE('ES Data Entry'!S225:V225)</f>
        <v>#DIV/0!</v>
      </c>
      <c r="S227" s="229" t="e">
        <f t="shared" si="96"/>
        <v>#DIV/0!</v>
      </c>
      <c r="T227" s="229" t="e">
        <f>AVERAGE('ES Data Entry'!W225:Y225)</f>
        <v>#DIV/0!</v>
      </c>
      <c r="U227" s="230" t="e">
        <f t="shared" si="97"/>
        <v>#DIV/0!</v>
      </c>
      <c r="V227" s="231" t="e">
        <f t="shared" si="98"/>
        <v>#DIV/0!</v>
      </c>
      <c r="W227" s="232" t="e">
        <f t="shared" si="99"/>
        <v>#DIV/0!</v>
      </c>
    </row>
    <row r="228" spans="1:23">
      <c r="A228" s="226">
        <f>'ES Data Entry'!A226</f>
        <v>0</v>
      </c>
      <c r="B228" s="226">
        <f>'ES Data Entry'!B226</f>
        <v>0</v>
      </c>
      <c r="C228" s="6">
        <f>'ES Data Entry'!C226</f>
        <v>0</v>
      </c>
      <c r="D228" s="226">
        <f>'ES Data Entry'!D226</f>
        <v>0</v>
      </c>
      <c r="E228" s="226">
        <f>'ES Data Entry'!E226</f>
        <v>0</v>
      </c>
      <c r="F228" s="226">
        <f>'ES Data Entry'!F226</f>
        <v>0</v>
      </c>
      <c r="G228" s="226" t="str" cm="1">
        <f t="array" ref="G228">_xlfn.IFS('ES Data Entry'!G226=0, "Kindergarten", 'ES Data Entry'!G226=1, "1st Grade", 'ES Data Entry'!G226=2, "2nd Grade", 'ES Data Entry'!G226=3, "3rd Grade", 'ES Data Entry'!G226=4, "4th Grade", 'ES Data Entry'!G226=5, "5th Grade")</f>
        <v>Kindergarten</v>
      </c>
      <c r="H228" s="253">
        <f>'ES Data Entry'!L226</f>
        <v>0</v>
      </c>
      <c r="I228" s="227" t="e" cm="1">
        <f t="array" ref="I228">_xlfn.IFS('ES Data Entry'!H226= 1, "American Indian/Alaskan Native", 'ES Data Entry'!H226= 2, "Asian", 'ES Data Entry'!H226= 3, "Native Hawaiian/Pacific Islander", 'ES Data Entry'!H226= 4, "Black/African American",'ES Data Entry'!H226= 5,  "White", 'ES Data Entry'!H226= 6, "Other", 'ES Data Entry'!H226= 7, "Two races or more", 'ES Data Entry'!H226= 8, "Unknown")</f>
        <v>#N/A</v>
      </c>
      <c r="J228" s="226">
        <f>'ES Data Entry'!I226</f>
        <v>0</v>
      </c>
      <c r="K228" s="226" t="e" cm="1">
        <f t="array" ref="K228">_xlfn.IFS('ES Data Entry'!J226= 1, "Male", 'ES Data Entry'!J226= 2, "Female", 'ES Data Entry'!J226= 3, "Transgender Male", 'ES Data Entry'!J226= 4, "Transgender Female",'ES Data Entry'!J226= 5, "Non-binary", 'ES Data Entry'!J226= 6, "Other", 'ES Data Entry'!J226= 7, "Unknown")</f>
        <v>#N/A</v>
      </c>
      <c r="L228" s="228">
        <f>'ES Data Entry'!K226</f>
        <v>0</v>
      </c>
      <c r="M228" s="228" t="str" cm="1">
        <f t="array" ref="M228">IF(MAX(IF(F:F=F228, L:L))=L228, "Yes", "No")</f>
        <v>Yes</v>
      </c>
      <c r="N228" s="229" t="e">
        <f>AVERAGE('ES Data Entry'!N226,'ES Data Entry'!M226)</f>
        <v>#DIV/0!</v>
      </c>
      <c r="O228" s="229" t="e">
        <f t="shared" si="94"/>
        <v>#DIV/0!</v>
      </c>
      <c r="P228" s="229" t="e">
        <f>AVERAGE('ES Data Entry'!O226:R226)</f>
        <v>#DIV/0!</v>
      </c>
      <c r="Q228" s="229" t="e">
        <f t="shared" si="95"/>
        <v>#DIV/0!</v>
      </c>
      <c r="R228" s="229" t="e">
        <f>AVERAGE('ES Data Entry'!S226:V226)</f>
        <v>#DIV/0!</v>
      </c>
      <c r="S228" s="229" t="e">
        <f t="shared" si="96"/>
        <v>#DIV/0!</v>
      </c>
      <c r="T228" s="229" t="e">
        <f>AVERAGE('ES Data Entry'!W226:Y226)</f>
        <v>#DIV/0!</v>
      </c>
      <c r="U228" s="230" t="e">
        <f t="shared" si="97"/>
        <v>#DIV/0!</v>
      </c>
      <c r="V228" s="231" t="e">
        <f t="shared" si="98"/>
        <v>#DIV/0!</v>
      </c>
      <c r="W228" s="232" t="e">
        <f t="shared" si="99"/>
        <v>#DIV/0!</v>
      </c>
    </row>
    <row r="229" spans="1:23">
      <c r="A229" s="226">
        <f>'ES Data Entry'!A227</f>
        <v>0</v>
      </c>
      <c r="B229" s="226">
        <f>'ES Data Entry'!B227</f>
        <v>0</v>
      </c>
      <c r="C229" s="6">
        <f>'ES Data Entry'!C227</f>
        <v>0</v>
      </c>
      <c r="D229" s="226">
        <f>'ES Data Entry'!D227</f>
        <v>0</v>
      </c>
      <c r="E229" s="226">
        <f>'ES Data Entry'!E227</f>
        <v>0</v>
      </c>
      <c r="F229" s="226">
        <f>'ES Data Entry'!F227</f>
        <v>0</v>
      </c>
      <c r="G229" s="226" t="str" cm="1">
        <f t="array" ref="G229">_xlfn.IFS('ES Data Entry'!G227=0, "Kindergarten", 'ES Data Entry'!G227=1, "1st Grade", 'ES Data Entry'!G227=2, "2nd Grade", 'ES Data Entry'!G227=3, "3rd Grade", 'ES Data Entry'!G227=4, "4th Grade", 'ES Data Entry'!G227=5, "5th Grade")</f>
        <v>Kindergarten</v>
      </c>
      <c r="H229" s="253">
        <f>'ES Data Entry'!L227</f>
        <v>0</v>
      </c>
      <c r="I229" s="227" t="e" cm="1">
        <f t="array" ref="I229">_xlfn.IFS('ES Data Entry'!H227= 1, "American Indian/Alaskan Native", 'ES Data Entry'!H227= 2, "Asian", 'ES Data Entry'!H227= 3, "Native Hawaiian/Pacific Islander", 'ES Data Entry'!H227= 4, "Black/African American",'ES Data Entry'!H227= 5,  "White", 'ES Data Entry'!H227= 6, "Other", 'ES Data Entry'!H227= 7, "Two races or more", 'ES Data Entry'!H227= 8, "Unknown")</f>
        <v>#N/A</v>
      </c>
      <c r="J229" s="226">
        <f>'ES Data Entry'!I227</f>
        <v>0</v>
      </c>
      <c r="K229" s="226" t="e" cm="1">
        <f t="array" ref="K229">_xlfn.IFS('ES Data Entry'!J227= 1, "Male", 'ES Data Entry'!J227= 2, "Female", 'ES Data Entry'!J227= 3, "Transgender Male", 'ES Data Entry'!J227= 4, "Transgender Female",'ES Data Entry'!J227= 5, "Non-binary", 'ES Data Entry'!J227= 6, "Other", 'ES Data Entry'!J227= 7, "Unknown")</f>
        <v>#N/A</v>
      </c>
      <c r="L229" s="228">
        <f>'ES Data Entry'!K227</f>
        <v>0</v>
      </c>
      <c r="M229" s="228" t="str" cm="1">
        <f t="array" ref="M229">IF(MAX(IF(F:F=F229, L:L))=L229, "Yes", "No")</f>
        <v>Yes</v>
      </c>
      <c r="N229" s="229" t="e">
        <f>AVERAGE('ES Data Entry'!N227,'ES Data Entry'!M227)</f>
        <v>#DIV/0!</v>
      </c>
      <c r="O229" s="229" t="e">
        <f t="shared" ref="O229:O292" si="100">IF(OR(N229&gt;3.5,N229=3.5), "Higher Emotional Engagement",IF(N229&lt;1.6, "Lower Emotional Engagement", "Moderate Emotional Engagement"))</f>
        <v>#DIV/0!</v>
      </c>
      <c r="P229" s="229" t="e">
        <f>AVERAGE('ES Data Entry'!O227:R227)</f>
        <v>#DIV/0!</v>
      </c>
      <c r="Q229" s="229" t="e">
        <f t="shared" ref="Q229:Q292" si="101">IF(OR(P229&gt;3.5,P229=3.5), "Higher Social Engagement",IF(P229&lt;1.6, "Lower Social Engagement", "Moderate Social Engagement"))</f>
        <v>#DIV/0!</v>
      </c>
      <c r="R229" s="229" t="e">
        <f>AVERAGE('ES Data Entry'!S227:V227)</f>
        <v>#DIV/0!</v>
      </c>
      <c r="S229" s="229" t="e">
        <f t="shared" ref="S229:S292" si="102">IF(OR(R229&gt;3.5,R229=3.5), "Higher Behavioral Engagement",IF(R229&lt;1.6, "Lower Behavioral Engagement", "Moderate Behavioral Engagement"))</f>
        <v>#DIV/0!</v>
      </c>
      <c r="T229" s="229" t="e">
        <f>AVERAGE('ES Data Entry'!W227:Y227)</f>
        <v>#DIV/0!</v>
      </c>
      <c r="U229" s="230" t="e">
        <f t="shared" ref="U229:U292" si="103">IF(OR(T229&gt;3.5,T229=3.5), "Higher Cognitive Engagement",IF(T229&lt;1.6, "Lower Cognitive Engagement", "Moderate Cognitive Engagement"))</f>
        <v>#DIV/0!</v>
      </c>
      <c r="V229" s="231" t="e">
        <f t="shared" ref="V229:V292" si="104">AVERAGE(N229:T229)</f>
        <v>#DIV/0!</v>
      </c>
      <c r="W229" s="232" t="e">
        <f t="shared" ref="W229:W292" si="105">IF(OR(V229&gt;3.5,V229=3.5), "Higher Engagement",IF(V229&lt;1.6, "Lower Engagement", "Moderate Engagement"))</f>
        <v>#DIV/0!</v>
      </c>
    </row>
    <row r="230" spans="1:23">
      <c r="A230" s="226">
        <f>'ES Data Entry'!A228</f>
        <v>0</v>
      </c>
      <c r="B230" s="226">
        <f>'ES Data Entry'!B228</f>
        <v>0</v>
      </c>
      <c r="C230" s="6">
        <f>'ES Data Entry'!C228</f>
        <v>0</v>
      </c>
      <c r="D230" s="226">
        <f>'ES Data Entry'!D228</f>
        <v>0</v>
      </c>
      <c r="E230" s="226">
        <f>'ES Data Entry'!E228</f>
        <v>0</v>
      </c>
      <c r="F230" s="226">
        <f>'ES Data Entry'!F228</f>
        <v>0</v>
      </c>
      <c r="G230" s="226" t="str" cm="1">
        <f t="array" ref="G230">_xlfn.IFS('ES Data Entry'!G228=0, "Kindergarten", 'ES Data Entry'!G228=1, "1st Grade", 'ES Data Entry'!G228=2, "2nd Grade", 'ES Data Entry'!G228=3, "3rd Grade", 'ES Data Entry'!G228=4, "4th Grade", 'ES Data Entry'!G228=5, "5th Grade")</f>
        <v>Kindergarten</v>
      </c>
      <c r="H230" s="253">
        <f>'ES Data Entry'!L228</f>
        <v>0</v>
      </c>
      <c r="I230" s="227" t="e" cm="1">
        <f t="array" ref="I230">_xlfn.IFS('ES Data Entry'!H228= 1, "American Indian/Alaskan Native", 'ES Data Entry'!H228= 2, "Asian", 'ES Data Entry'!H228= 3, "Native Hawaiian/Pacific Islander", 'ES Data Entry'!H228= 4, "Black/African American",'ES Data Entry'!H228= 5,  "White", 'ES Data Entry'!H228= 6, "Other", 'ES Data Entry'!H228= 7, "Two races or more", 'ES Data Entry'!H228= 8, "Unknown")</f>
        <v>#N/A</v>
      </c>
      <c r="J230" s="226">
        <f>'ES Data Entry'!I228</f>
        <v>0</v>
      </c>
      <c r="K230" s="226" t="e" cm="1">
        <f t="array" ref="K230">_xlfn.IFS('ES Data Entry'!J228= 1, "Male", 'ES Data Entry'!J228= 2, "Female", 'ES Data Entry'!J228= 3, "Transgender Male", 'ES Data Entry'!J228= 4, "Transgender Female",'ES Data Entry'!J228= 5, "Non-binary", 'ES Data Entry'!J228= 6, "Other", 'ES Data Entry'!J228= 7, "Unknown")</f>
        <v>#N/A</v>
      </c>
      <c r="L230" s="228">
        <f>'ES Data Entry'!K228</f>
        <v>0</v>
      </c>
      <c r="M230" s="228" t="str" cm="1">
        <f t="array" ref="M230">IF(MAX(IF(F:F=F230, L:L))=L230, "Yes", "No")</f>
        <v>Yes</v>
      </c>
      <c r="N230" s="229" t="e">
        <f>AVERAGE('ES Data Entry'!N228,'ES Data Entry'!M228)</f>
        <v>#DIV/0!</v>
      </c>
      <c r="O230" s="229" t="e">
        <f t="shared" si="100"/>
        <v>#DIV/0!</v>
      </c>
      <c r="P230" s="229" t="e">
        <f>AVERAGE('ES Data Entry'!O228:R228)</f>
        <v>#DIV/0!</v>
      </c>
      <c r="Q230" s="229" t="e">
        <f t="shared" si="101"/>
        <v>#DIV/0!</v>
      </c>
      <c r="R230" s="229" t="e">
        <f>AVERAGE('ES Data Entry'!S228:V228)</f>
        <v>#DIV/0!</v>
      </c>
      <c r="S230" s="229" t="e">
        <f t="shared" si="102"/>
        <v>#DIV/0!</v>
      </c>
      <c r="T230" s="229" t="e">
        <f>AVERAGE('ES Data Entry'!W228:Y228)</f>
        <v>#DIV/0!</v>
      </c>
      <c r="U230" s="230" t="e">
        <f t="shared" si="103"/>
        <v>#DIV/0!</v>
      </c>
      <c r="V230" s="231" t="e">
        <f t="shared" si="104"/>
        <v>#DIV/0!</v>
      </c>
      <c r="W230" s="232" t="e">
        <f t="shared" si="105"/>
        <v>#DIV/0!</v>
      </c>
    </row>
    <row r="231" spans="1:23">
      <c r="A231" s="226">
        <f>'ES Data Entry'!A229</f>
        <v>0</v>
      </c>
      <c r="B231" s="226">
        <f>'ES Data Entry'!B229</f>
        <v>0</v>
      </c>
      <c r="C231" s="6">
        <f>'ES Data Entry'!C229</f>
        <v>0</v>
      </c>
      <c r="D231" s="226">
        <f>'ES Data Entry'!D229</f>
        <v>0</v>
      </c>
      <c r="E231" s="226">
        <f>'ES Data Entry'!E229</f>
        <v>0</v>
      </c>
      <c r="F231" s="226">
        <f>'ES Data Entry'!F229</f>
        <v>0</v>
      </c>
      <c r="G231" s="226" t="str" cm="1">
        <f t="array" ref="G231">_xlfn.IFS('ES Data Entry'!G229=0, "Kindergarten", 'ES Data Entry'!G229=1, "1st Grade", 'ES Data Entry'!G229=2, "2nd Grade", 'ES Data Entry'!G229=3, "3rd Grade", 'ES Data Entry'!G229=4, "4th Grade", 'ES Data Entry'!G229=5, "5th Grade")</f>
        <v>Kindergarten</v>
      </c>
      <c r="H231" s="253">
        <f>'ES Data Entry'!L229</f>
        <v>0</v>
      </c>
      <c r="I231" s="227" t="e" cm="1">
        <f t="array" ref="I231">_xlfn.IFS('ES Data Entry'!H229= 1, "American Indian/Alaskan Native", 'ES Data Entry'!H229= 2, "Asian", 'ES Data Entry'!H229= 3, "Native Hawaiian/Pacific Islander", 'ES Data Entry'!H229= 4, "Black/African American",'ES Data Entry'!H229= 5,  "White", 'ES Data Entry'!H229= 6, "Other", 'ES Data Entry'!H229= 7, "Two races or more", 'ES Data Entry'!H229= 8, "Unknown")</f>
        <v>#N/A</v>
      </c>
      <c r="J231" s="226">
        <f>'ES Data Entry'!I229</f>
        <v>0</v>
      </c>
      <c r="K231" s="226" t="e" cm="1">
        <f t="array" ref="K231">_xlfn.IFS('ES Data Entry'!J229= 1, "Male", 'ES Data Entry'!J229= 2, "Female", 'ES Data Entry'!J229= 3, "Transgender Male", 'ES Data Entry'!J229= 4, "Transgender Female",'ES Data Entry'!J229= 5, "Non-binary", 'ES Data Entry'!J229= 6, "Other", 'ES Data Entry'!J229= 7, "Unknown")</f>
        <v>#N/A</v>
      </c>
      <c r="L231" s="228">
        <f>'ES Data Entry'!K229</f>
        <v>0</v>
      </c>
      <c r="M231" s="228" t="str" cm="1">
        <f t="array" ref="M231">IF(MAX(IF(F:F=F231, L:L))=L231, "Yes", "No")</f>
        <v>Yes</v>
      </c>
      <c r="N231" s="229" t="e">
        <f>AVERAGE('ES Data Entry'!N229,'ES Data Entry'!M229)</f>
        <v>#DIV/0!</v>
      </c>
      <c r="O231" s="229" t="e">
        <f t="shared" si="100"/>
        <v>#DIV/0!</v>
      </c>
      <c r="P231" s="229" t="e">
        <f>AVERAGE('ES Data Entry'!O229:R229)</f>
        <v>#DIV/0!</v>
      </c>
      <c r="Q231" s="229" t="e">
        <f t="shared" si="101"/>
        <v>#DIV/0!</v>
      </c>
      <c r="R231" s="229" t="e">
        <f>AVERAGE('ES Data Entry'!S229:V229)</f>
        <v>#DIV/0!</v>
      </c>
      <c r="S231" s="229" t="e">
        <f t="shared" si="102"/>
        <v>#DIV/0!</v>
      </c>
      <c r="T231" s="229" t="e">
        <f>AVERAGE('ES Data Entry'!W229:Y229)</f>
        <v>#DIV/0!</v>
      </c>
      <c r="U231" s="230" t="e">
        <f t="shared" si="103"/>
        <v>#DIV/0!</v>
      </c>
      <c r="V231" s="231" t="e">
        <f t="shared" si="104"/>
        <v>#DIV/0!</v>
      </c>
      <c r="W231" s="232" t="e">
        <f t="shared" si="105"/>
        <v>#DIV/0!</v>
      </c>
    </row>
    <row r="232" spans="1:23">
      <c r="A232" s="226">
        <f>'ES Data Entry'!A230</f>
        <v>0</v>
      </c>
      <c r="B232" s="226">
        <f>'ES Data Entry'!B230</f>
        <v>0</v>
      </c>
      <c r="C232" s="6">
        <f>'ES Data Entry'!C230</f>
        <v>0</v>
      </c>
      <c r="D232" s="226">
        <f>'ES Data Entry'!D230</f>
        <v>0</v>
      </c>
      <c r="E232" s="226">
        <f>'ES Data Entry'!E230</f>
        <v>0</v>
      </c>
      <c r="F232" s="226">
        <f>'ES Data Entry'!F230</f>
        <v>0</v>
      </c>
      <c r="G232" s="226" t="str" cm="1">
        <f t="array" ref="G232">_xlfn.IFS('ES Data Entry'!G230=0, "Kindergarten", 'ES Data Entry'!G230=1, "1st Grade", 'ES Data Entry'!G230=2, "2nd Grade", 'ES Data Entry'!G230=3, "3rd Grade", 'ES Data Entry'!G230=4, "4th Grade", 'ES Data Entry'!G230=5, "5th Grade")</f>
        <v>Kindergarten</v>
      </c>
      <c r="H232" s="253">
        <f>'ES Data Entry'!L230</f>
        <v>0</v>
      </c>
      <c r="I232" s="227" t="e" cm="1">
        <f t="array" ref="I232">_xlfn.IFS('ES Data Entry'!H230= 1, "American Indian/Alaskan Native", 'ES Data Entry'!H230= 2, "Asian", 'ES Data Entry'!H230= 3, "Native Hawaiian/Pacific Islander", 'ES Data Entry'!H230= 4, "Black/African American",'ES Data Entry'!H230= 5,  "White", 'ES Data Entry'!H230= 6, "Other", 'ES Data Entry'!H230= 7, "Two races or more", 'ES Data Entry'!H230= 8, "Unknown")</f>
        <v>#N/A</v>
      </c>
      <c r="J232" s="226">
        <f>'ES Data Entry'!I230</f>
        <v>0</v>
      </c>
      <c r="K232" s="226" t="e" cm="1">
        <f t="array" ref="K232">_xlfn.IFS('ES Data Entry'!J230= 1, "Male", 'ES Data Entry'!J230= 2, "Female", 'ES Data Entry'!J230= 3, "Transgender Male", 'ES Data Entry'!J230= 4, "Transgender Female",'ES Data Entry'!J230= 5, "Non-binary", 'ES Data Entry'!J230= 6, "Other", 'ES Data Entry'!J230= 7, "Unknown")</f>
        <v>#N/A</v>
      </c>
      <c r="L232" s="228">
        <f>'ES Data Entry'!K230</f>
        <v>0</v>
      </c>
      <c r="M232" s="228" t="str" cm="1">
        <f t="array" ref="M232">IF(MAX(IF(F:F=F232, L:L))=L232, "Yes", "No")</f>
        <v>Yes</v>
      </c>
      <c r="N232" s="229" t="e">
        <f>AVERAGE('ES Data Entry'!N230,'ES Data Entry'!M230)</f>
        <v>#DIV/0!</v>
      </c>
      <c r="O232" s="229" t="e">
        <f t="shared" si="100"/>
        <v>#DIV/0!</v>
      </c>
      <c r="P232" s="229" t="e">
        <f>AVERAGE('ES Data Entry'!O230:R230)</f>
        <v>#DIV/0!</v>
      </c>
      <c r="Q232" s="229" t="e">
        <f t="shared" si="101"/>
        <v>#DIV/0!</v>
      </c>
      <c r="R232" s="229" t="e">
        <f>AVERAGE('ES Data Entry'!S230:V230)</f>
        <v>#DIV/0!</v>
      </c>
      <c r="S232" s="229" t="e">
        <f t="shared" si="102"/>
        <v>#DIV/0!</v>
      </c>
      <c r="T232" s="229" t="e">
        <f>AVERAGE('ES Data Entry'!W230:Y230)</f>
        <v>#DIV/0!</v>
      </c>
      <c r="U232" s="230" t="e">
        <f t="shared" si="103"/>
        <v>#DIV/0!</v>
      </c>
      <c r="V232" s="231" t="e">
        <f t="shared" si="104"/>
        <v>#DIV/0!</v>
      </c>
      <c r="W232" s="232" t="e">
        <f t="shared" si="105"/>
        <v>#DIV/0!</v>
      </c>
    </row>
    <row r="233" spans="1:23">
      <c r="A233" s="226">
        <f>'ES Data Entry'!A231</f>
        <v>0</v>
      </c>
      <c r="B233" s="226">
        <f>'ES Data Entry'!B231</f>
        <v>0</v>
      </c>
      <c r="C233" s="6">
        <f>'ES Data Entry'!C231</f>
        <v>0</v>
      </c>
      <c r="D233" s="226">
        <f>'ES Data Entry'!D231</f>
        <v>0</v>
      </c>
      <c r="E233" s="226">
        <f>'ES Data Entry'!E231</f>
        <v>0</v>
      </c>
      <c r="F233" s="226">
        <f>'ES Data Entry'!F231</f>
        <v>0</v>
      </c>
      <c r="G233" s="226" t="str" cm="1">
        <f t="array" ref="G233">_xlfn.IFS('ES Data Entry'!G231=0, "Kindergarten", 'ES Data Entry'!G231=1, "1st Grade", 'ES Data Entry'!G231=2, "2nd Grade", 'ES Data Entry'!G231=3, "3rd Grade", 'ES Data Entry'!G231=4, "4th Grade", 'ES Data Entry'!G231=5, "5th Grade")</f>
        <v>Kindergarten</v>
      </c>
      <c r="H233" s="253">
        <f>'ES Data Entry'!L231</f>
        <v>0</v>
      </c>
      <c r="I233" s="227" t="e" cm="1">
        <f t="array" ref="I233">_xlfn.IFS('ES Data Entry'!H231= 1, "American Indian/Alaskan Native", 'ES Data Entry'!H231= 2, "Asian", 'ES Data Entry'!H231= 3, "Native Hawaiian/Pacific Islander", 'ES Data Entry'!H231= 4, "Black/African American",'ES Data Entry'!H231= 5,  "White", 'ES Data Entry'!H231= 6, "Other", 'ES Data Entry'!H231= 7, "Two races or more", 'ES Data Entry'!H231= 8, "Unknown")</f>
        <v>#N/A</v>
      </c>
      <c r="J233" s="226">
        <f>'ES Data Entry'!I231</f>
        <v>0</v>
      </c>
      <c r="K233" s="226" t="e" cm="1">
        <f t="array" ref="K233">_xlfn.IFS('ES Data Entry'!J231= 1, "Male", 'ES Data Entry'!J231= 2, "Female", 'ES Data Entry'!J231= 3, "Transgender Male", 'ES Data Entry'!J231= 4, "Transgender Female",'ES Data Entry'!J231= 5, "Non-binary", 'ES Data Entry'!J231= 6, "Other", 'ES Data Entry'!J231= 7, "Unknown")</f>
        <v>#N/A</v>
      </c>
      <c r="L233" s="228">
        <f>'ES Data Entry'!K231</f>
        <v>0</v>
      </c>
      <c r="M233" s="228" t="str" cm="1">
        <f t="array" ref="M233">IF(MAX(IF(F:F=F233, L:L))=L233, "Yes", "No")</f>
        <v>Yes</v>
      </c>
      <c r="N233" s="229" t="e">
        <f>AVERAGE('ES Data Entry'!N231,'ES Data Entry'!M231)</f>
        <v>#DIV/0!</v>
      </c>
      <c r="O233" s="229" t="e">
        <f t="shared" si="100"/>
        <v>#DIV/0!</v>
      </c>
      <c r="P233" s="229" t="e">
        <f>AVERAGE('ES Data Entry'!O231:R231)</f>
        <v>#DIV/0!</v>
      </c>
      <c r="Q233" s="229" t="e">
        <f t="shared" si="101"/>
        <v>#DIV/0!</v>
      </c>
      <c r="R233" s="229" t="e">
        <f>AVERAGE('ES Data Entry'!S231:V231)</f>
        <v>#DIV/0!</v>
      </c>
      <c r="S233" s="229" t="e">
        <f t="shared" si="102"/>
        <v>#DIV/0!</v>
      </c>
      <c r="T233" s="229" t="e">
        <f>AVERAGE('ES Data Entry'!W231:Y231)</f>
        <v>#DIV/0!</v>
      </c>
      <c r="U233" s="230" t="e">
        <f t="shared" si="103"/>
        <v>#DIV/0!</v>
      </c>
      <c r="V233" s="231" t="e">
        <f t="shared" si="104"/>
        <v>#DIV/0!</v>
      </c>
      <c r="W233" s="232" t="e">
        <f t="shared" si="105"/>
        <v>#DIV/0!</v>
      </c>
    </row>
    <row r="234" spans="1:23">
      <c r="A234" s="226">
        <f>'ES Data Entry'!A232</f>
        <v>0</v>
      </c>
      <c r="B234" s="226">
        <f>'ES Data Entry'!B232</f>
        <v>0</v>
      </c>
      <c r="C234" s="6">
        <f>'ES Data Entry'!C232</f>
        <v>0</v>
      </c>
      <c r="D234" s="226">
        <f>'ES Data Entry'!D232</f>
        <v>0</v>
      </c>
      <c r="E234" s="226">
        <f>'ES Data Entry'!E232</f>
        <v>0</v>
      </c>
      <c r="F234" s="226">
        <f>'ES Data Entry'!F232</f>
        <v>0</v>
      </c>
      <c r="G234" s="226" t="str" cm="1">
        <f t="array" ref="G234">_xlfn.IFS('ES Data Entry'!G232=0, "Kindergarten", 'ES Data Entry'!G232=1, "1st Grade", 'ES Data Entry'!G232=2, "2nd Grade", 'ES Data Entry'!G232=3, "3rd Grade", 'ES Data Entry'!G232=4, "4th Grade", 'ES Data Entry'!G232=5, "5th Grade")</f>
        <v>Kindergarten</v>
      </c>
      <c r="H234" s="253">
        <f>'ES Data Entry'!L232</f>
        <v>0</v>
      </c>
      <c r="I234" s="227" t="e" cm="1">
        <f t="array" ref="I234">_xlfn.IFS('ES Data Entry'!H232= 1, "American Indian/Alaskan Native", 'ES Data Entry'!H232= 2, "Asian", 'ES Data Entry'!H232= 3, "Native Hawaiian/Pacific Islander", 'ES Data Entry'!H232= 4, "Black/African American",'ES Data Entry'!H232= 5,  "White", 'ES Data Entry'!H232= 6, "Other", 'ES Data Entry'!H232= 7, "Two races or more", 'ES Data Entry'!H232= 8, "Unknown")</f>
        <v>#N/A</v>
      </c>
      <c r="J234" s="226">
        <f>'ES Data Entry'!I232</f>
        <v>0</v>
      </c>
      <c r="K234" s="226" t="e" cm="1">
        <f t="array" ref="K234">_xlfn.IFS('ES Data Entry'!J232= 1, "Male", 'ES Data Entry'!J232= 2, "Female", 'ES Data Entry'!J232= 3, "Transgender Male", 'ES Data Entry'!J232= 4, "Transgender Female",'ES Data Entry'!J232= 5, "Non-binary", 'ES Data Entry'!J232= 6, "Other", 'ES Data Entry'!J232= 7, "Unknown")</f>
        <v>#N/A</v>
      </c>
      <c r="L234" s="228">
        <f>'ES Data Entry'!K232</f>
        <v>0</v>
      </c>
      <c r="M234" s="228" t="str" cm="1">
        <f t="array" ref="M234">IF(MAX(IF(F:F=F234, L:L))=L234, "Yes", "No")</f>
        <v>Yes</v>
      </c>
      <c r="N234" s="229" t="e">
        <f>AVERAGE('ES Data Entry'!N232,'ES Data Entry'!M232)</f>
        <v>#DIV/0!</v>
      </c>
      <c r="O234" s="229" t="e">
        <f t="shared" si="100"/>
        <v>#DIV/0!</v>
      </c>
      <c r="P234" s="229" t="e">
        <f>AVERAGE('ES Data Entry'!O232:R232)</f>
        <v>#DIV/0!</v>
      </c>
      <c r="Q234" s="229" t="e">
        <f t="shared" si="101"/>
        <v>#DIV/0!</v>
      </c>
      <c r="R234" s="229" t="e">
        <f>AVERAGE('ES Data Entry'!S232:V232)</f>
        <v>#DIV/0!</v>
      </c>
      <c r="S234" s="229" t="e">
        <f t="shared" si="102"/>
        <v>#DIV/0!</v>
      </c>
      <c r="T234" s="229" t="e">
        <f>AVERAGE('ES Data Entry'!W232:Y232)</f>
        <v>#DIV/0!</v>
      </c>
      <c r="U234" s="230" t="e">
        <f t="shared" si="103"/>
        <v>#DIV/0!</v>
      </c>
      <c r="V234" s="231" t="e">
        <f t="shared" si="104"/>
        <v>#DIV/0!</v>
      </c>
      <c r="W234" s="232" t="e">
        <f t="shared" si="105"/>
        <v>#DIV/0!</v>
      </c>
    </row>
    <row r="235" spans="1:23">
      <c r="A235" s="226">
        <f>'ES Data Entry'!A233</f>
        <v>0</v>
      </c>
      <c r="B235" s="226">
        <f>'ES Data Entry'!B233</f>
        <v>0</v>
      </c>
      <c r="C235" s="6">
        <f>'ES Data Entry'!C233</f>
        <v>0</v>
      </c>
      <c r="D235" s="226">
        <f>'ES Data Entry'!D233</f>
        <v>0</v>
      </c>
      <c r="E235" s="226">
        <f>'ES Data Entry'!E233</f>
        <v>0</v>
      </c>
      <c r="F235" s="226">
        <f>'ES Data Entry'!F233</f>
        <v>0</v>
      </c>
      <c r="G235" s="226" t="str" cm="1">
        <f t="array" ref="G235">_xlfn.IFS('ES Data Entry'!G233=0, "Kindergarten", 'ES Data Entry'!G233=1, "1st Grade", 'ES Data Entry'!G233=2, "2nd Grade", 'ES Data Entry'!G233=3, "3rd Grade", 'ES Data Entry'!G233=4, "4th Grade", 'ES Data Entry'!G233=5, "5th Grade")</f>
        <v>Kindergarten</v>
      </c>
      <c r="H235" s="253">
        <f>'ES Data Entry'!L233</f>
        <v>0</v>
      </c>
      <c r="I235" s="227" t="e" cm="1">
        <f t="array" ref="I235">_xlfn.IFS('ES Data Entry'!H233= 1, "American Indian/Alaskan Native", 'ES Data Entry'!H233= 2, "Asian", 'ES Data Entry'!H233= 3, "Native Hawaiian/Pacific Islander", 'ES Data Entry'!H233= 4, "Black/African American",'ES Data Entry'!H233= 5,  "White", 'ES Data Entry'!H233= 6, "Other", 'ES Data Entry'!H233= 7, "Two races or more", 'ES Data Entry'!H233= 8, "Unknown")</f>
        <v>#N/A</v>
      </c>
      <c r="J235" s="226">
        <f>'ES Data Entry'!I233</f>
        <v>0</v>
      </c>
      <c r="K235" s="226" t="e" cm="1">
        <f t="array" ref="K235">_xlfn.IFS('ES Data Entry'!J233= 1, "Male", 'ES Data Entry'!J233= 2, "Female", 'ES Data Entry'!J233= 3, "Transgender Male", 'ES Data Entry'!J233= 4, "Transgender Female",'ES Data Entry'!J233= 5, "Non-binary", 'ES Data Entry'!J233= 6, "Other", 'ES Data Entry'!J233= 7, "Unknown")</f>
        <v>#N/A</v>
      </c>
      <c r="L235" s="228">
        <f>'ES Data Entry'!K233</f>
        <v>0</v>
      </c>
      <c r="M235" s="228" t="str" cm="1">
        <f t="array" ref="M235">IF(MAX(IF(F:F=F235, L:L))=L235, "Yes", "No")</f>
        <v>Yes</v>
      </c>
      <c r="N235" s="229" t="e">
        <f>AVERAGE('ES Data Entry'!N233,'ES Data Entry'!M233)</f>
        <v>#DIV/0!</v>
      </c>
      <c r="O235" s="229" t="e">
        <f t="shared" si="100"/>
        <v>#DIV/0!</v>
      </c>
      <c r="P235" s="229" t="e">
        <f>AVERAGE('ES Data Entry'!O233:R233)</f>
        <v>#DIV/0!</v>
      </c>
      <c r="Q235" s="229" t="e">
        <f t="shared" si="101"/>
        <v>#DIV/0!</v>
      </c>
      <c r="R235" s="229" t="e">
        <f>AVERAGE('ES Data Entry'!S233:V233)</f>
        <v>#DIV/0!</v>
      </c>
      <c r="S235" s="229" t="e">
        <f t="shared" si="102"/>
        <v>#DIV/0!</v>
      </c>
      <c r="T235" s="229" t="e">
        <f>AVERAGE('ES Data Entry'!W233:Y233)</f>
        <v>#DIV/0!</v>
      </c>
      <c r="U235" s="230" t="e">
        <f t="shared" si="103"/>
        <v>#DIV/0!</v>
      </c>
      <c r="V235" s="231" t="e">
        <f t="shared" si="104"/>
        <v>#DIV/0!</v>
      </c>
      <c r="W235" s="232" t="e">
        <f t="shared" si="105"/>
        <v>#DIV/0!</v>
      </c>
    </row>
    <row r="236" spans="1:23">
      <c r="A236" s="226">
        <f>'ES Data Entry'!A234</f>
        <v>0</v>
      </c>
      <c r="B236" s="226">
        <f>'ES Data Entry'!B234</f>
        <v>0</v>
      </c>
      <c r="C236" s="6">
        <f>'ES Data Entry'!C234</f>
        <v>0</v>
      </c>
      <c r="D236" s="226">
        <f>'ES Data Entry'!D234</f>
        <v>0</v>
      </c>
      <c r="E236" s="226">
        <f>'ES Data Entry'!E234</f>
        <v>0</v>
      </c>
      <c r="F236" s="226">
        <f>'ES Data Entry'!F234</f>
        <v>0</v>
      </c>
      <c r="G236" s="226" t="str" cm="1">
        <f t="array" ref="G236">_xlfn.IFS('ES Data Entry'!G234=0, "Kindergarten", 'ES Data Entry'!G234=1, "1st Grade", 'ES Data Entry'!G234=2, "2nd Grade", 'ES Data Entry'!G234=3, "3rd Grade", 'ES Data Entry'!G234=4, "4th Grade", 'ES Data Entry'!G234=5, "5th Grade")</f>
        <v>Kindergarten</v>
      </c>
      <c r="H236" s="253">
        <f>'ES Data Entry'!L234</f>
        <v>0</v>
      </c>
      <c r="I236" s="227" t="e" cm="1">
        <f t="array" ref="I236">_xlfn.IFS('ES Data Entry'!H234= 1, "American Indian/Alaskan Native", 'ES Data Entry'!H234= 2, "Asian", 'ES Data Entry'!H234= 3, "Native Hawaiian/Pacific Islander", 'ES Data Entry'!H234= 4, "Black/African American",'ES Data Entry'!H234= 5,  "White", 'ES Data Entry'!H234= 6, "Other", 'ES Data Entry'!H234= 7, "Two races or more", 'ES Data Entry'!H234= 8, "Unknown")</f>
        <v>#N/A</v>
      </c>
      <c r="J236" s="226">
        <f>'ES Data Entry'!I234</f>
        <v>0</v>
      </c>
      <c r="K236" s="226" t="e" cm="1">
        <f t="array" ref="K236">_xlfn.IFS('ES Data Entry'!J234= 1, "Male", 'ES Data Entry'!J234= 2, "Female", 'ES Data Entry'!J234= 3, "Transgender Male", 'ES Data Entry'!J234= 4, "Transgender Female",'ES Data Entry'!J234= 5, "Non-binary", 'ES Data Entry'!J234= 6, "Other", 'ES Data Entry'!J234= 7, "Unknown")</f>
        <v>#N/A</v>
      </c>
      <c r="L236" s="228">
        <f>'ES Data Entry'!K234</f>
        <v>0</v>
      </c>
      <c r="M236" s="228" t="str" cm="1">
        <f t="array" ref="M236">IF(MAX(IF(F:F=F236, L:L))=L236, "Yes", "No")</f>
        <v>Yes</v>
      </c>
      <c r="N236" s="229" t="e">
        <f>AVERAGE('ES Data Entry'!N234,'ES Data Entry'!M234)</f>
        <v>#DIV/0!</v>
      </c>
      <c r="O236" s="229" t="e">
        <f t="shared" si="100"/>
        <v>#DIV/0!</v>
      </c>
      <c r="P236" s="229" t="e">
        <f>AVERAGE('ES Data Entry'!O234:R234)</f>
        <v>#DIV/0!</v>
      </c>
      <c r="Q236" s="229" t="e">
        <f t="shared" si="101"/>
        <v>#DIV/0!</v>
      </c>
      <c r="R236" s="229" t="e">
        <f>AVERAGE('ES Data Entry'!S234:V234)</f>
        <v>#DIV/0!</v>
      </c>
      <c r="S236" s="229" t="e">
        <f t="shared" si="102"/>
        <v>#DIV/0!</v>
      </c>
      <c r="T236" s="229" t="e">
        <f>AVERAGE('ES Data Entry'!W234:Y234)</f>
        <v>#DIV/0!</v>
      </c>
      <c r="U236" s="230" t="e">
        <f t="shared" si="103"/>
        <v>#DIV/0!</v>
      </c>
      <c r="V236" s="231" t="e">
        <f t="shared" si="104"/>
        <v>#DIV/0!</v>
      </c>
      <c r="W236" s="232" t="e">
        <f t="shared" si="105"/>
        <v>#DIV/0!</v>
      </c>
    </row>
    <row r="237" spans="1:23">
      <c r="A237" s="226">
        <f>'ES Data Entry'!A235</f>
        <v>0</v>
      </c>
      <c r="B237" s="226">
        <f>'ES Data Entry'!B235</f>
        <v>0</v>
      </c>
      <c r="C237" s="6">
        <f>'ES Data Entry'!C235</f>
        <v>0</v>
      </c>
      <c r="D237" s="226">
        <f>'ES Data Entry'!D235</f>
        <v>0</v>
      </c>
      <c r="E237" s="226">
        <f>'ES Data Entry'!E235</f>
        <v>0</v>
      </c>
      <c r="F237" s="226">
        <f>'ES Data Entry'!F235</f>
        <v>0</v>
      </c>
      <c r="G237" s="226" t="str" cm="1">
        <f t="array" ref="G237">_xlfn.IFS('ES Data Entry'!G235=0, "Kindergarten", 'ES Data Entry'!G235=1, "1st Grade", 'ES Data Entry'!G235=2, "2nd Grade", 'ES Data Entry'!G235=3, "3rd Grade", 'ES Data Entry'!G235=4, "4th Grade", 'ES Data Entry'!G235=5, "5th Grade")</f>
        <v>Kindergarten</v>
      </c>
      <c r="H237" s="253">
        <f>'ES Data Entry'!L235</f>
        <v>0</v>
      </c>
      <c r="I237" s="227" t="e" cm="1">
        <f t="array" ref="I237">_xlfn.IFS('ES Data Entry'!H235= 1, "American Indian/Alaskan Native", 'ES Data Entry'!H235= 2, "Asian", 'ES Data Entry'!H235= 3, "Native Hawaiian/Pacific Islander", 'ES Data Entry'!H235= 4, "Black/African American",'ES Data Entry'!H235= 5,  "White", 'ES Data Entry'!H235= 6, "Other", 'ES Data Entry'!H235= 7, "Two races or more", 'ES Data Entry'!H235= 8, "Unknown")</f>
        <v>#N/A</v>
      </c>
      <c r="J237" s="226">
        <f>'ES Data Entry'!I235</f>
        <v>0</v>
      </c>
      <c r="K237" s="226" t="e" cm="1">
        <f t="array" ref="K237">_xlfn.IFS('ES Data Entry'!J235= 1, "Male", 'ES Data Entry'!J235= 2, "Female", 'ES Data Entry'!J235= 3, "Transgender Male", 'ES Data Entry'!J235= 4, "Transgender Female",'ES Data Entry'!J235= 5, "Non-binary", 'ES Data Entry'!J235= 6, "Other", 'ES Data Entry'!J235= 7, "Unknown")</f>
        <v>#N/A</v>
      </c>
      <c r="L237" s="228">
        <f>'ES Data Entry'!K235</f>
        <v>0</v>
      </c>
      <c r="M237" s="228" t="str" cm="1">
        <f t="array" ref="M237">IF(MAX(IF(F:F=F237, L:L))=L237, "Yes", "No")</f>
        <v>Yes</v>
      </c>
      <c r="N237" s="229" t="e">
        <f>AVERAGE('ES Data Entry'!N235,'ES Data Entry'!M235)</f>
        <v>#DIV/0!</v>
      </c>
      <c r="O237" s="229" t="e">
        <f t="shared" si="100"/>
        <v>#DIV/0!</v>
      </c>
      <c r="P237" s="229" t="e">
        <f>AVERAGE('ES Data Entry'!O235:R235)</f>
        <v>#DIV/0!</v>
      </c>
      <c r="Q237" s="229" t="e">
        <f t="shared" si="101"/>
        <v>#DIV/0!</v>
      </c>
      <c r="R237" s="229" t="e">
        <f>AVERAGE('ES Data Entry'!S235:V235)</f>
        <v>#DIV/0!</v>
      </c>
      <c r="S237" s="229" t="e">
        <f t="shared" si="102"/>
        <v>#DIV/0!</v>
      </c>
      <c r="T237" s="229" t="e">
        <f>AVERAGE('ES Data Entry'!W235:Y235)</f>
        <v>#DIV/0!</v>
      </c>
      <c r="U237" s="230" t="e">
        <f t="shared" si="103"/>
        <v>#DIV/0!</v>
      </c>
      <c r="V237" s="231" t="e">
        <f t="shared" si="104"/>
        <v>#DIV/0!</v>
      </c>
      <c r="W237" s="232" t="e">
        <f t="shared" si="105"/>
        <v>#DIV/0!</v>
      </c>
    </row>
    <row r="238" spans="1:23">
      <c r="A238" s="226">
        <f>'ES Data Entry'!A236</f>
        <v>0</v>
      </c>
      <c r="B238" s="226">
        <f>'ES Data Entry'!B236</f>
        <v>0</v>
      </c>
      <c r="C238" s="6">
        <f>'ES Data Entry'!C236</f>
        <v>0</v>
      </c>
      <c r="D238" s="226">
        <f>'ES Data Entry'!D236</f>
        <v>0</v>
      </c>
      <c r="E238" s="226">
        <f>'ES Data Entry'!E236</f>
        <v>0</v>
      </c>
      <c r="F238" s="226">
        <f>'ES Data Entry'!F236</f>
        <v>0</v>
      </c>
      <c r="G238" s="226" t="str" cm="1">
        <f t="array" ref="G238">_xlfn.IFS('ES Data Entry'!G236=0, "Kindergarten", 'ES Data Entry'!G236=1, "1st Grade", 'ES Data Entry'!G236=2, "2nd Grade", 'ES Data Entry'!G236=3, "3rd Grade", 'ES Data Entry'!G236=4, "4th Grade", 'ES Data Entry'!G236=5, "5th Grade")</f>
        <v>Kindergarten</v>
      </c>
      <c r="H238" s="253">
        <f>'ES Data Entry'!L236</f>
        <v>0</v>
      </c>
      <c r="I238" s="227" t="e" cm="1">
        <f t="array" ref="I238">_xlfn.IFS('ES Data Entry'!H236= 1, "American Indian/Alaskan Native", 'ES Data Entry'!H236= 2, "Asian", 'ES Data Entry'!H236= 3, "Native Hawaiian/Pacific Islander", 'ES Data Entry'!H236= 4, "Black/African American",'ES Data Entry'!H236= 5,  "White", 'ES Data Entry'!H236= 6, "Other", 'ES Data Entry'!H236= 7, "Two races or more", 'ES Data Entry'!H236= 8, "Unknown")</f>
        <v>#N/A</v>
      </c>
      <c r="J238" s="226">
        <f>'ES Data Entry'!I236</f>
        <v>0</v>
      </c>
      <c r="K238" s="226" t="e" cm="1">
        <f t="array" ref="K238">_xlfn.IFS('ES Data Entry'!J236= 1, "Male", 'ES Data Entry'!J236= 2, "Female", 'ES Data Entry'!J236= 3, "Transgender Male", 'ES Data Entry'!J236= 4, "Transgender Female",'ES Data Entry'!J236= 5, "Non-binary", 'ES Data Entry'!J236= 6, "Other", 'ES Data Entry'!J236= 7, "Unknown")</f>
        <v>#N/A</v>
      </c>
      <c r="L238" s="228">
        <f>'ES Data Entry'!K236</f>
        <v>0</v>
      </c>
      <c r="M238" s="228" t="str" cm="1">
        <f t="array" ref="M238">IF(MAX(IF(F:F=F238, L:L))=L238, "Yes", "No")</f>
        <v>Yes</v>
      </c>
      <c r="N238" s="229" t="e">
        <f>AVERAGE('ES Data Entry'!N236,'ES Data Entry'!M236)</f>
        <v>#DIV/0!</v>
      </c>
      <c r="O238" s="229" t="e">
        <f t="shared" si="100"/>
        <v>#DIV/0!</v>
      </c>
      <c r="P238" s="229" t="e">
        <f>AVERAGE('ES Data Entry'!O236:R236)</f>
        <v>#DIV/0!</v>
      </c>
      <c r="Q238" s="229" t="e">
        <f t="shared" si="101"/>
        <v>#DIV/0!</v>
      </c>
      <c r="R238" s="229" t="e">
        <f>AVERAGE('ES Data Entry'!S236:V236)</f>
        <v>#DIV/0!</v>
      </c>
      <c r="S238" s="229" t="e">
        <f t="shared" si="102"/>
        <v>#DIV/0!</v>
      </c>
      <c r="T238" s="229" t="e">
        <f>AVERAGE('ES Data Entry'!W236:Y236)</f>
        <v>#DIV/0!</v>
      </c>
      <c r="U238" s="230" t="e">
        <f t="shared" si="103"/>
        <v>#DIV/0!</v>
      </c>
      <c r="V238" s="231" t="e">
        <f t="shared" si="104"/>
        <v>#DIV/0!</v>
      </c>
      <c r="W238" s="232" t="e">
        <f t="shared" si="105"/>
        <v>#DIV/0!</v>
      </c>
    </row>
    <row r="239" spans="1:23">
      <c r="A239" s="226">
        <f>'ES Data Entry'!A237</f>
        <v>0</v>
      </c>
      <c r="B239" s="226">
        <f>'ES Data Entry'!B237</f>
        <v>0</v>
      </c>
      <c r="C239" s="6">
        <f>'ES Data Entry'!C237</f>
        <v>0</v>
      </c>
      <c r="D239" s="226">
        <f>'ES Data Entry'!D237</f>
        <v>0</v>
      </c>
      <c r="E239" s="226">
        <f>'ES Data Entry'!E237</f>
        <v>0</v>
      </c>
      <c r="F239" s="226">
        <f>'ES Data Entry'!F237</f>
        <v>0</v>
      </c>
      <c r="G239" s="226" t="str" cm="1">
        <f t="array" ref="G239">_xlfn.IFS('ES Data Entry'!G237=0, "Kindergarten", 'ES Data Entry'!G237=1, "1st Grade", 'ES Data Entry'!G237=2, "2nd Grade", 'ES Data Entry'!G237=3, "3rd Grade", 'ES Data Entry'!G237=4, "4th Grade", 'ES Data Entry'!G237=5, "5th Grade")</f>
        <v>Kindergarten</v>
      </c>
      <c r="H239" s="253">
        <f>'ES Data Entry'!L237</f>
        <v>0</v>
      </c>
      <c r="I239" s="227" t="e" cm="1">
        <f t="array" ref="I239">_xlfn.IFS('ES Data Entry'!H237= 1, "American Indian/Alaskan Native", 'ES Data Entry'!H237= 2, "Asian", 'ES Data Entry'!H237= 3, "Native Hawaiian/Pacific Islander", 'ES Data Entry'!H237= 4, "Black/African American",'ES Data Entry'!H237= 5,  "White", 'ES Data Entry'!H237= 6, "Other", 'ES Data Entry'!H237= 7, "Two races or more", 'ES Data Entry'!H237= 8, "Unknown")</f>
        <v>#N/A</v>
      </c>
      <c r="J239" s="226">
        <f>'ES Data Entry'!I237</f>
        <v>0</v>
      </c>
      <c r="K239" s="226" t="e" cm="1">
        <f t="array" ref="K239">_xlfn.IFS('ES Data Entry'!J237= 1, "Male", 'ES Data Entry'!J237= 2, "Female", 'ES Data Entry'!J237= 3, "Transgender Male", 'ES Data Entry'!J237= 4, "Transgender Female",'ES Data Entry'!J237= 5, "Non-binary", 'ES Data Entry'!J237= 6, "Other", 'ES Data Entry'!J237= 7, "Unknown")</f>
        <v>#N/A</v>
      </c>
      <c r="L239" s="228">
        <f>'ES Data Entry'!K237</f>
        <v>0</v>
      </c>
      <c r="M239" s="228" t="str" cm="1">
        <f t="array" ref="M239">IF(MAX(IF(F:F=F239, L:L))=L239, "Yes", "No")</f>
        <v>Yes</v>
      </c>
      <c r="N239" s="229" t="e">
        <f>AVERAGE('ES Data Entry'!N237,'ES Data Entry'!M237)</f>
        <v>#DIV/0!</v>
      </c>
      <c r="O239" s="229" t="e">
        <f t="shared" si="100"/>
        <v>#DIV/0!</v>
      </c>
      <c r="P239" s="229" t="e">
        <f>AVERAGE('ES Data Entry'!O237:R237)</f>
        <v>#DIV/0!</v>
      </c>
      <c r="Q239" s="229" t="e">
        <f t="shared" si="101"/>
        <v>#DIV/0!</v>
      </c>
      <c r="R239" s="229" t="e">
        <f>AVERAGE('ES Data Entry'!S237:V237)</f>
        <v>#DIV/0!</v>
      </c>
      <c r="S239" s="229" t="e">
        <f t="shared" si="102"/>
        <v>#DIV/0!</v>
      </c>
      <c r="T239" s="229" t="e">
        <f>AVERAGE('ES Data Entry'!W237:Y237)</f>
        <v>#DIV/0!</v>
      </c>
      <c r="U239" s="230" t="e">
        <f t="shared" si="103"/>
        <v>#DIV/0!</v>
      </c>
      <c r="V239" s="231" t="e">
        <f t="shared" si="104"/>
        <v>#DIV/0!</v>
      </c>
      <c r="W239" s="232" t="e">
        <f t="shared" si="105"/>
        <v>#DIV/0!</v>
      </c>
    </row>
    <row r="240" spans="1:23">
      <c r="A240" s="226">
        <f>'ES Data Entry'!A238</f>
        <v>0</v>
      </c>
      <c r="B240" s="226">
        <f>'ES Data Entry'!B238</f>
        <v>0</v>
      </c>
      <c r="C240" s="6">
        <f>'ES Data Entry'!C238</f>
        <v>0</v>
      </c>
      <c r="D240" s="226">
        <f>'ES Data Entry'!D238</f>
        <v>0</v>
      </c>
      <c r="E240" s="226">
        <f>'ES Data Entry'!E238</f>
        <v>0</v>
      </c>
      <c r="F240" s="226">
        <f>'ES Data Entry'!F238</f>
        <v>0</v>
      </c>
      <c r="G240" s="226" t="str" cm="1">
        <f t="array" ref="G240">_xlfn.IFS('ES Data Entry'!G238=0, "Kindergarten", 'ES Data Entry'!G238=1, "1st Grade", 'ES Data Entry'!G238=2, "2nd Grade", 'ES Data Entry'!G238=3, "3rd Grade", 'ES Data Entry'!G238=4, "4th Grade", 'ES Data Entry'!G238=5, "5th Grade")</f>
        <v>Kindergarten</v>
      </c>
      <c r="H240" s="253">
        <f>'ES Data Entry'!L238</f>
        <v>0</v>
      </c>
      <c r="I240" s="227" t="e" cm="1">
        <f t="array" ref="I240">_xlfn.IFS('ES Data Entry'!H238= 1, "American Indian/Alaskan Native", 'ES Data Entry'!H238= 2, "Asian", 'ES Data Entry'!H238= 3, "Native Hawaiian/Pacific Islander", 'ES Data Entry'!H238= 4, "Black/African American",'ES Data Entry'!H238= 5,  "White", 'ES Data Entry'!H238= 6, "Other", 'ES Data Entry'!H238= 7, "Two races or more", 'ES Data Entry'!H238= 8, "Unknown")</f>
        <v>#N/A</v>
      </c>
      <c r="J240" s="226">
        <f>'ES Data Entry'!I238</f>
        <v>0</v>
      </c>
      <c r="K240" s="226" t="e" cm="1">
        <f t="array" ref="K240">_xlfn.IFS('ES Data Entry'!J238= 1, "Male", 'ES Data Entry'!J238= 2, "Female", 'ES Data Entry'!J238= 3, "Transgender Male", 'ES Data Entry'!J238= 4, "Transgender Female",'ES Data Entry'!J238= 5, "Non-binary", 'ES Data Entry'!J238= 6, "Other", 'ES Data Entry'!J238= 7, "Unknown")</f>
        <v>#N/A</v>
      </c>
      <c r="L240" s="228">
        <f>'ES Data Entry'!K238</f>
        <v>0</v>
      </c>
      <c r="M240" s="228" t="str" cm="1">
        <f t="array" ref="M240">IF(MAX(IF(F:F=F240, L:L))=L240, "Yes", "No")</f>
        <v>Yes</v>
      </c>
      <c r="N240" s="229" t="e">
        <f>AVERAGE('ES Data Entry'!N238,'ES Data Entry'!M238)</f>
        <v>#DIV/0!</v>
      </c>
      <c r="O240" s="229" t="e">
        <f t="shared" si="100"/>
        <v>#DIV/0!</v>
      </c>
      <c r="P240" s="229" t="e">
        <f>AVERAGE('ES Data Entry'!O238:R238)</f>
        <v>#DIV/0!</v>
      </c>
      <c r="Q240" s="229" t="e">
        <f t="shared" si="101"/>
        <v>#DIV/0!</v>
      </c>
      <c r="R240" s="229" t="e">
        <f>AVERAGE('ES Data Entry'!S238:V238)</f>
        <v>#DIV/0!</v>
      </c>
      <c r="S240" s="229" t="e">
        <f t="shared" si="102"/>
        <v>#DIV/0!</v>
      </c>
      <c r="T240" s="229" t="e">
        <f>AVERAGE('ES Data Entry'!W238:Y238)</f>
        <v>#DIV/0!</v>
      </c>
      <c r="U240" s="230" t="e">
        <f t="shared" si="103"/>
        <v>#DIV/0!</v>
      </c>
      <c r="V240" s="231" t="e">
        <f t="shared" si="104"/>
        <v>#DIV/0!</v>
      </c>
      <c r="W240" s="232" t="e">
        <f t="shared" si="105"/>
        <v>#DIV/0!</v>
      </c>
    </row>
    <row r="241" spans="1:23">
      <c r="A241" s="226">
        <f>'ES Data Entry'!A239</f>
        <v>0</v>
      </c>
      <c r="B241" s="226">
        <f>'ES Data Entry'!B239</f>
        <v>0</v>
      </c>
      <c r="C241" s="6">
        <f>'ES Data Entry'!C239</f>
        <v>0</v>
      </c>
      <c r="D241" s="226">
        <f>'ES Data Entry'!D239</f>
        <v>0</v>
      </c>
      <c r="E241" s="226">
        <f>'ES Data Entry'!E239</f>
        <v>0</v>
      </c>
      <c r="F241" s="226">
        <f>'ES Data Entry'!F239</f>
        <v>0</v>
      </c>
      <c r="G241" s="226" t="str" cm="1">
        <f t="array" ref="G241">_xlfn.IFS('ES Data Entry'!G239=0, "Kindergarten", 'ES Data Entry'!G239=1, "1st Grade", 'ES Data Entry'!G239=2, "2nd Grade", 'ES Data Entry'!G239=3, "3rd Grade", 'ES Data Entry'!G239=4, "4th Grade", 'ES Data Entry'!G239=5, "5th Grade")</f>
        <v>Kindergarten</v>
      </c>
      <c r="H241" s="253">
        <f>'ES Data Entry'!L239</f>
        <v>0</v>
      </c>
      <c r="I241" s="227" t="e" cm="1">
        <f t="array" ref="I241">_xlfn.IFS('ES Data Entry'!H239= 1, "American Indian/Alaskan Native", 'ES Data Entry'!H239= 2, "Asian", 'ES Data Entry'!H239= 3, "Native Hawaiian/Pacific Islander", 'ES Data Entry'!H239= 4, "Black/African American",'ES Data Entry'!H239= 5,  "White", 'ES Data Entry'!H239= 6, "Other", 'ES Data Entry'!H239= 7, "Two races or more", 'ES Data Entry'!H239= 8, "Unknown")</f>
        <v>#N/A</v>
      </c>
      <c r="J241" s="226">
        <f>'ES Data Entry'!I239</f>
        <v>0</v>
      </c>
      <c r="K241" s="226" t="e" cm="1">
        <f t="array" ref="K241">_xlfn.IFS('ES Data Entry'!J239= 1, "Male", 'ES Data Entry'!J239= 2, "Female", 'ES Data Entry'!J239= 3, "Transgender Male", 'ES Data Entry'!J239= 4, "Transgender Female",'ES Data Entry'!J239= 5, "Non-binary", 'ES Data Entry'!J239= 6, "Other", 'ES Data Entry'!J239= 7, "Unknown")</f>
        <v>#N/A</v>
      </c>
      <c r="L241" s="228">
        <f>'ES Data Entry'!K239</f>
        <v>0</v>
      </c>
      <c r="M241" s="228" t="str" cm="1">
        <f t="array" ref="M241">IF(MAX(IF(F:F=F241, L:L))=L241, "Yes", "No")</f>
        <v>Yes</v>
      </c>
      <c r="N241" s="229" t="e">
        <f>AVERAGE('ES Data Entry'!N239,'ES Data Entry'!M239)</f>
        <v>#DIV/0!</v>
      </c>
      <c r="O241" s="229" t="e">
        <f t="shared" si="100"/>
        <v>#DIV/0!</v>
      </c>
      <c r="P241" s="229" t="e">
        <f>AVERAGE('ES Data Entry'!O239:R239)</f>
        <v>#DIV/0!</v>
      </c>
      <c r="Q241" s="229" t="e">
        <f t="shared" si="101"/>
        <v>#DIV/0!</v>
      </c>
      <c r="R241" s="229" t="e">
        <f>AVERAGE('ES Data Entry'!S239:V239)</f>
        <v>#DIV/0!</v>
      </c>
      <c r="S241" s="229" t="e">
        <f t="shared" si="102"/>
        <v>#DIV/0!</v>
      </c>
      <c r="T241" s="229" t="e">
        <f>AVERAGE('ES Data Entry'!W239:Y239)</f>
        <v>#DIV/0!</v>
      </c>
      <c r="U241" s="230" t="e">
        <f t="shared" si="103"/>
        <v>#DIV/0!</v>
      </c>
      <c r="V241" s="231" t="e">
        <f t="shared" si="104"/>
        <v>#DIV/0!</v>
      </c>
      <c r="W241" s="232" t="e">
        <f t="shared" si="105"/>
        <v>#DIV/0!</v>
      </c>
    </row>
    <row r="242" spans="1:23">
      <c r="A242" s="226">
        <f>'ES Data Entry'!A240</f>
        <v>0</v>
      </c>
      <c r="B242" s="226">
        <f>'ES Data Entry'!B240</f>
        <v>0</v>
      </c>
      <c r="C242" s="6">
        <f>'ES Data Entry'!C240</f>
        <v>0</v>
      </c>
      <c r="D242" s="226">
        <f>'ES Data Entry'!D240</f>
        <v>0</v>
      </c>
      <c r="E242" s="226">
        <f>'ES Data Entry'!E240</f>
        <v>0</v>
      </c>
      <c r="F242" s="226">
        <f>'ES Data Entry'!F240</f>
        <v>0</v>
      </c>
      <c r="G242" s="226" t="str" cm="1">
        <f t="array" ref="G242">_xlfn.IFS('ES Data Entry'!G240=0, "Kindergarten", 'ES Data Entry'!G240=1, "1st Grade", 'ES Data Entry'!G240=2, "2nd Grade", 'ES Data Entry'!G240=3, "3rd Grade", 'ES Data Entry'!G240=4, "4th Grade", 'ES Data Entry'!G240=5, "5th Grade")</f>
        <v>Kindergarten</v>
      </c>
      <c r="H242" s="253">
        <f>'ES Data Entry'!L240</f>
        <v>0</v>
      </c>
      <c r="I242" s="227" t="e" cm="1">
        <f t="array" ref="I242">_xlfn.IFS('ES Data Entry'!H240= 1, "American Indian/Alaskan Native", 'ES Data Entry'!H240= 2, "Asian", 'ES Data Entry'!H240= 3, "Native Hawaiian/Pacific Islander", 'ES Data Entry'!H240= 4, "Black/African American",'ES Data Entry'!H240= 5,  "White", 'ES Data Entry'!H240= 6, "Other", 'ES Data Entry'!H240= 7, "Two races or more", 'ES Data Entry'!H240= 8, "Unknown")</f>
        <v>#N/A</v>
      </c>
      <c r="J242" s="226">
        <f>'ES Data Entry'!I240</f>
        <v>0</v>
      </c>
      <c r="K242" s="226" t="e" cm="1">
        <f t="array" ref="K242">_xlfn.IFS('ES Data Entry'!J240= 1, "Male", 'ES Data Entry'!J240= 2, "Female", 'ES Data Entry'!J240= 3, "Transgender Male", 'ES Data Entry'!J240= 4, "Transgender Female",'ES Data Entry'!J240= 5, "Non-binary", 'ES Data Entry'!J240= 6, "Other", 'ES Data Entry'!J240= 7, "Unknown")</f>
        <v>#N/A</v>
      </c>
      <c r="L242" s="228">
        <f>'ES Data Entry'!K240</f>
        <v>0</v>
      </c>
      <c r="M242" s="228" t="str" cm="1">
        <f t="array" ref="M242">IF(MAX(IF(F:F=F242, L:L))=L242, "Yes", "No")</f>
        <v>Yes</v>
      </c>
      <c r="N242" s="229" t="e">
        <f>AVERAGE('ES Data Entry'!N240,'ES Data Entry'!M240)</f>
        <v>#DIV/0!</v>
      </c>
      <c r="O242" s="229" t="e">
        <f t="shared" si="100"/>
        <v>#DIV/0!</v>
      </c>
      <c r="P242" s="229" t="e">
        <f>AVERAGE('ES Data Entry'!O240:R240)</f>
        <v>#DIV/0!</v>
      </c>
      <c r="Q242" s="229" t="e">
        <f t="shared" si="101"/>
        <v>#DIV/0!</v>
      </c>
      <c r="R242" s="229" t="e">
        <f>AVERAGE('ES Data Entry'!S240:V240)</f>
        <v>#DIV/0!</v>
      </c>
      <c r="S242" s="229" t="e">
        <f t="shared" si="102"/>
        <v>#DIV/0!</v>
      </c>
      <c r="T242" s="229" t="e">
        <f>AVERAGE('ES Data Entry'!W240:Y240)</f>
        <v>#DIV/0!</v>
      </c>
      <c r="U242" s="230" t="e">
        <f t="shared" si="103"/>
        <v>#DIV/0!</v>
      </c>
      <c r="V242" s="231" t="e">
        <f t="shared" si="104"/>
        <v>#DIV/0!</v>
      </c>
      <c r="W242" s="232" t="e">
        <f t="shared" si="105"/>
        <v>#DIV/0!</v>
      </c>
    </row>
    <row r="243" spans="1:23">
      <c r="A243" s="226">
        <f>'ES Data Entry'!A241</f>
        <v>0</v>
      </c>
      <c r="B243" s="226">
        <f>'ES Data Entry'!B241</f>
        <v>0</v>
      </c>
      <c r="C243" s="6">
        <f>'ES Data Entry'!C241</f>
        <v>0</v>
      </c>
      <c r="D243" s="226">
        <f>'ES Data Entry'!D241</f>
        <v>0</v>
      </c>
      <c r="E243" s="226">
        <f>'ES Data Entry'!E241</f>
        <v>0</v>
      </c>
      <c r="F243" s="226">
        <f>'ES Data Entry'!F241</f>
        <v>0</v>
      </c>
      <c r="G243" s="226" t="str" cm="1">
        <f t="array" ref="G243">_xlfn.IFS('ES Data Entry'!G241=0, "Kindergarten", 'ES Data Entry'!G241=1, "1st Grade", 'ES Data Entry'!G241=2, "2nd Grade", 'ES Data Entry'!G241=3, "3rd Grade", 'ES Data Entry'!G241=4, "4th Grade", 'ES Data Entry'!G241=5, "5th Grade")</f>
        <v>Kindergarten</v>
      </c>
      <c r="H243" s="253">
        <f>'ES Data Entry'!L241</f>
        <v>0</v>
      </c>
      <c r="I243" s="227" t="e" cm="1">
        <f t="array" ref="I243">_xlfn.IFS('ES Data Entry'!H241= 1, "American Indian/Alaskan Native", 'ES Data Entry'!H241= 2, "Asian", 'ES Data Entry'!H241= 3, "Native Hawaiian/Pacific Islander", 'ES Data Entry'!H241= 4, "Black/African American",'ES Data Entry'!H241= 5,  "White", 'ES Data Entry'!H241= 6, "Other", 'ES Data Entry'!H241= 7, "Two races or more", 'ES Data Entry'!H241= 8, "Unknown")</f>
        <v>#N/A</v>
      </c>
      <c r="J243" s="226">
        <f>'ES Data Entry'!I241</f>
        <v>0</v>
      </c>
      <c r="K243" s="226" t="e" cm="1">
        <f t="array" ref="K243">_xlfn.IFS('ES Data Entry'!J241= 1, "Male", 'ES Data Entry'!J241= 2, "Female", 'ES Data Entry'!J241= 3, "Transgender Male", 'ES Data Entry'!J241= 4, "Transgender Female",'ES Data Entry'!J241= 5, "Non-binary", 'ES Data Entry'!J241= 6, "Other", 'ES Data Entry'!J241= 7, "Unknown")</f>
        <v>#N/A</v>
      </c>
      <c r="L243" s="228">
        <f>'ES Data Entry'!K241</f>
        <v>0</v>
      </c>
      <c r="M243" s="228" t="str" cm="1">
        <f t="array" ref="M243">IF(MAX(IF(F:F=F243, L:L))=L243, "Yes", "No")</f>
        <v>Yes</v>
      </c>
      <c r="N243" s="229" t="e">
        <f>AVERAGE('ES Data Entry'!N241,'ES Data Entry'!M241)</f>
        <v>#DIV/0!</v>
      </c>
      <c r="O243" s="229" t="e">
        <f t="shared" si="100"/>
        <v>#DIV/0!</v>
      </c>
      <c r="P243" s="229" t="e">
        <f>AVERAGE('ES Data Entry'!O241:R241)</f>
        <v>#DIV/0!</v>
      </c>
      <c r="Q243" s="229" t="e">
        <f t="shared" si="101"/>
        <v>#DIV/0!</v>
      </c>
      <c r="R243" s="229" t="e">
        <f>AVERAGE('ES Data Entry'!S241:V241)</f>
        <v>#DIV/0!</v>
      </c>
      <c r="S243" s="229" t="e">
        <f t="shared" si="102"/>
        <v>#DIV/0!</v>
      </c>
      <c r="T243" s="229" t="e">
        <f>AVERAGE('ES Data Entry'!W241:Y241)</f>
        <v>#DIV/0!</v>
      </c>
      <c r="U243" s="230" t="e">
        <f t="shared" si="103"/>
        <v>#DIV/0!</v>
      </c>
      <c r="V243" s="231" t="e">
        <f t="shared" si="104"/>
        <v>#DIV/0!</v>
      </c>
      <c r="W243" s="232" t="e">
        <f t="shared" si="105"/>
        <v>#DIV/0!</v>
      </c>
    </row>
    <row r="244" spans="1:23">
      <c r="A244" s="226">
        <f>'ES Data Entry'!A242</f>
        <v>0</v>
      </c>
      <c r="B244" s="226">
        <f>'ES Data Entry'!B242</f>
        <v>0</v>
      </c>
      <c r="C244" s="6">
        <f>'ES Data Entry'!C242</f>
        <v>0</v>
      </c>
      <c r="D244" s="226">
        <f>'ES Data Entry'!D242</f>
        <v>0</v>
      </c>
      <c r="E244" s="226">
        <f>'ES Data Entry'!E242</f>
        <v>0</v>
      </c>
      <c r="F244" s="226">
        <f>'ES Data Entry'!F242</f>
        <v>0</v>
      </c>
      <c r="G244" s="226" t="str" cm="1">
        <f t="array" ref="G244">_xlfn.IFS('ES Data Entry'!G242=0, "Kindergarten", 'ES Data Entry'!G242=1, "1st Grade", 'ES Data Entry'!G242=2, "2nd Grade", 'ES Data Entry'!G242=3, "3rd Grade", 'ES Data Entry'!G242=4, "4th Grade", 'ES Data Entry'!G242=5, "5th Grade")</f>
        <v>Kindergarten</v>
      </c>
      <c r="H244" s="253">
        <f>'ES Data Entry'!L242</f>
        <v>0</v>
      </c>
      <c r="I244" s="227" t="e" cm="1">
        <f t="array" ref="I244">_xlfn.IFS('ES Data Entry'!H242= 1, "American Indian/Alaskan Native", 'ES Data Entry'!H242= 2, "Asian", 'ES Data Entry'!H242= 3, "Native Hawaiian/Pacific Islander", 'ES Data Entry'!H242= 4, "Black/African American",'ES Data Entry'!H242= 5,  "White", 'ES Data Entry'!H242= 6, "Other", 'ES Data Entry'!H242= 7, "Two races or more", 'ES Data Entry'!H242= 8, "Unknown")</f>
        <v>#N/A</v>
      </c>
      <c r="J244" s="226">
        <f>'ES Data Entry'!I242</f>
        <v>0</v>
      </c>
      <c r="K244" s="226" t="e" cm="1">
        <f t="array" ref="K244">_xlfn.IFS('ES Data Entry'!J242= 1, "Male", 'ES Data Entry'!J242= 2, "Female", 'ES Data Entry'!J242= 3, "Transgender Male", 'ES Data Entry'!J242= 4, "Transgender Female",'ES Data Entry'!J242= 5, "Non-binary", 'ES Data Entry'!J242= 6, "Other", 'ES Data Entry'!J242= 7, "Unknown")</f>
        <v>#N/A</v>
      </c>
      <c r="L244" s="228">
        <f>'ES Data Entry'!K242</f>
        <v>0</v>
      </c>
      <c r="M244" s="228" t="str" cm="1">
        <f t="array" ref="M244">IF(MAX(IF(F:F=F244, L:L))=L244, "Yes", "No")</f>
        <v>Yes</v>
      </c>
      <c r="N244" s="229" t="e">
        <f>AVERAGE('ES Data Entry'!N242,'ES Data Entry'!M242)</f>
        <v>#DIV/0!</v>
      </c>
      <c r="O244" s="229" t="e">
        <f t="shared" si="100"/>
        <v>#DIV/0!</v>
      </c>
      <c r="P244" s="229" t="e">
        <f>AVERAGE('ES Data Entry'!O242:R242)</f>
        <v>#DIV/0!</v>
      </c>
      <c r="Q244" s="229" t="e">
        <f t="shared" si="101"/>
        <v>#DIV/0!</v>
      </c>
      <c r="R244" s="229" t="e">
        <f>AVERAGE('ES Data Entry'!S242:V242)</f>
        <v>#DIV/0!</v>
      </c>
      <c r="S244" s="229" t="e">
        <f t="shared" si="102"/>
        <v>#DIV/0!</v>
      </c>
      <c r="T244" s="229" t="e">
        <f>AVERAGE('ES Data Entry'!W242:Y242)</f>
        <v>#DIV/0!</v>
      </c>
      <c r="U244" s="230" t="e">
        <f t="shared" si="103"/>
        <v>#DIV/0!</v>
      </c>
      <c r="V244" s="231" t="e">
        <f t="shared" si="104"/>
        <v>#DIV/0!</v>
      </c>
      <c r="W244" s="232" t="e">
        <f t="shared" si="105"/>
        <v>#DIV/0!</v>
      </c>
    </row>
    <row r="245" spans="1:23">
      <c r="A245" s="226">
        <f>'ES Data Entry'!A243</f>
        <v>0</v>
      </c>
      <c r="B245" s="226">
        <f>'ES Data Entry'!B243</f>
        <v>0</v>
      </c>
      <c r="C245" s="6">
        <f>'ES Data Entry'!C243</f>
        <v>0</v>
      </c>
      <c r="D245" s="226">
        <f>'ES Data Entry'!D243</f>
        <v>0</v>
      </c>
      <c r="E245" s="226">
        <f>'ES Data Entry'!E243</f>
        <v>0</v>
      </c>
      <c r="F245" s="226">
        <f>'ES Data Entry'!F243</f>
        <v>0</v>
      </c>
      <c r="G245" s="226" t="str" cm="1">
        <f t="array" ref="G245">_xlfn.IFS('ES Data Entry'!G243=0, "Kindergarten", 'ES Data Entry'!G243=1, "1st Grade", 'ES Data Entry'!G243=2, "2nd Grade", 'ES Data Entry'!G243=3, "3rd Grade", 'ES Data Entry'!G243=4, "4th Grade", 'ES Data Entry'!G243=5, "5th Grade")</f>
        <v>Kindergarten</v>
      </c>
      <c r="H245" s="253">
        <f>'ES Data Entry'!L243</f>
        <v>0</v>
      </c>
      <c r="I245" s="227" t="e" cm="1">
        <f t="array" ref="I245">_xlfn.IFS('ES Data Entry'!H243= 1, "American Indian/Alaskan Native", 'ES Data Entry'!H243= 2, "Asian", 'ES Data Entry'!H243= 3, "Native Hawaiian/Pacific Islander", 'ES Data Entry'!H243= 4, "Black/African American",'ES Data Entry'!H243= 5,  "White", 'ES Data Entry'!H243= 6, "Other", 'ES Data Entry'!H243= 7, "Two races or more", 'ES Data Entry'!H243= 8, "Unknown")</f>
        <v>#N/A</v>
      </c>
      <c r="J245" s="226">
        <f>'ES Data Entry'!I243</f>
        <v>0</v>
      </c>
      <c r="K245" s="226" t="e" cm="1">
        <f t="array" ref="K245">_xlfn.IFS('ES Data Entry'!J243= 1, "Male", 'ES Data Entry'!J243= 2, "Female", 'ES Data Entry'!J243= 3, "Transgender Male", 'ES Data Entry'!J243= 4, "Transgender Female",'ES Data Entry'!J243= 5, "Non-binary", 'ES Data Entry'!J243= 6, "Other", 'ES Data Entry'!J243= 7, "Unknown")</f>
        <v>#N/A</v>
      </c>
      <c r="L245" s="228">
        <f>'ES Data Entry'!K243</f>
        <v>0</v>
      </c>
      <c r="M245" s="228" t="str" cm="1">
        <f t="array" ref="M245">IF(MAX(IF(F:F=F245, L:L))=L245, "Yes", "No")</f>
        <v>Yes</v>
      </c>
      <c r="N245" s="229" t="e">
        <f>AVERAGE('ES Data Entry'!N243,'ES Data Entry'!M243)</f>
        <v>#DIV/0!</v>
      </c>
      <c r="O245" s="229" t="e">
        <f t="shared" si="100"/>
        <v>#DIV/0!</v>
      </c>
      <c r="P245" s="229" t="e">
        <f>AVERAGE('ES Data Entry'!O243:R243)</f>
        <v>#DIV/0!</v>
      </c>
      <c r="Q245" s="229" t="e">
        <f t="shared" si="101"/>
        <v>#DIV/0!</v>
      </c>
      <c r="R245" s="229" t="e">
        <f>AVERAGE('ES Data Entry'!S243:V243)</f>
        <v>#DIV/0!</v>
      </c>
      <c r="S245" s="229" t="e">
        <f t="shared" si="102"/>
        <v>#DIV/0!</v>
      </c>
      <c r="T245" s="229" t="e">
        <f>AVERAGE('ES Data Entry'!W243:Y243)</f>
        <v>#DIV/0!</v>
      </c>
      <c r="U245" s="230" t="e">
        <f t="shared" si="103"/>
        <v>#DIV/0!</v>
      </c>
      <c r="V245" s="231" t="e">
        <f t="shared" si="104"/>
        <v>#DIV/0!</v>
      </c>
      <c r="W245" s="232" t="e">
        <f t="shared" si="105"/>
        <v>#DIV/0!</v>
      </c>
    </row>
    <row r="246" spans="1:23">
      <c r="A246" s="226">
        <f>'ES Data Entry'!A244</f>
        <v>0</v>
      </c>
      <c r="B246" s="226">
        <f>'ES Data Entry'!B244</f>
        <v>0</v>
      </c>
      <c r="C246" s="6">
        <f>'ES Data Entry'!C244</f>
        <v>0</v>
      </c>
      <c r="D246" s="226">
        <f>'ES Data Entry'!D244</f>
        <v>0</v>
      </c>
      <c r="E246" s="226">
        <f>'ES Data Entry'!E244</f>
        <v>0</v>
      </c>
      <c r="F246" s="226">
        <f>'ES Data Entry'!F244</f>
        <v>0</v>
      </c>
      <c r="G246" s="226" t="str" cm="1">
        <f t="array" ref="G246">_xlfn.IFS('ES Data Entry'!G244=0, "Kindergarten", 'ES Data Entry'!G244=1, "1st Grade", 'ES Data Entry'!G244=2, "2nd Grade", 'ES Data Entry'!G244=3, "3rd Grade", 'ES Data Entry'!G244=4, "4th Grade", 'ES Data Entry'!G244=5, "5th Grade")</f>
        <v>Kindergarten</v>
      </c>
      <c r="H246" s="253">
        <f>'ES Data Entry'!L244</f>
        <v>0</v>
      </c>
      <c r="I246" s="227" t="e" cm="1">
        <f t="array" ref="I246">_xlfn.IFS('ES Data Entry'!H244= 1, "American Indian/Alaskan Native", 'ES Data Entry'!H244= 2, "Asian", 'ES Data Entry'!H244= 3, "Native Hawaiian/Pacific Islander", 'ES Data Entry'!H244= 4, "Black/African American",'ES Data Entry'!H244= 5,  "White", 'ES Data Entry'!H244= 6, "Other", 'ES Data Entry'!H244= 7, "Two races or more", 'ES Data Entry'!H244= 8, "Unknown")</f>
        <v>#N/A</v>
      </c>
      <c r="J246" s="226">
        <f>'ES Data Entry'!I244</f>
        <v>0</v>
      </c>
      <c r="K246" s="226" t="e" cm="1">
        <f t="array" ref="K246">_xlfn.IFS('ES Data Entry'!J244= 1, "Male", 'ES Data Entry'!J244= 2, "Female", 'ES Data Entry'!J244= 3, "Transgender Male", 'ES Data Entry'!J244= 4, "Transgender Female",'ES Data Entry'!J244= 5, "Non-binary", 'ES Data Entry'!J244= 6, "Other", 'ES Data Entry'!J244= 7, "Unknown")</f>
        <v>#N/A</v>
      </c>
      <c r="L246" s="228">
        <f>'ES Data Entry'!K244</f>
        <v>0</v>
      </c>
      <c r="M246" s="228" t="str" cm="1">
        <f t="array" ref="M246">IF(MAX(IF(F:F=F246, L:L))=L246, "Yes", "No")</f>
        <v>Yes</v>
      </c>
      <c r="N246" s="229" t="e">
        <f>AVERAGE('ES Data Entry'!N244,'ES Data Entry'!M244)</f>
        <v>#DIV/0!</v>
      </c>
      <c r="O246" s="229" t="e">
        <f t="shared" si="100"/>
        <v>#DIV/0!</v>
      </c>
      <c r="P246" s="229" t="e">
        <f>AVERAGE('ES Data Entry'!O244:R244)</f>
        <v>#DIV/0!</v>
      </c>
      <c r="Q246" s="229" t="e">
        <f t="shared" si="101"/>
        <v>#DIV/0!</v>
      </c>
      <c r="R246" s="229" t="e">
        <f>AVERAGE('ES Data Entry'!S244:V244)</f>
        <v>#DIV/0!</v>
      </c>
      <c r="S246" s="229" t="e">
        <f t="shared" si="102"/>
        <v>#DIV/0!</v>
      </c>
      <c r="T246" s="229" t="e">
        <f>AVERAGE('ES Data Entry'!W244:Y244)</f>
        <v>#DIV/0!</v>
      </c>
      <c r="U246" s="230" t="e">
        <f t="shared" si="103"/>
        <v>#DIV/0!</v>
      </c>
      <c r="V246" s="231" t="e">
        <f t="shared" si="104"/>
        <v>#DIV/0!</v>
      </c>
      <c r="W246" s="232" t="e">
        <f t="shared" si="105"/>
        <v>#DIV/0!</v>
      </c>
    </row>
    <row r="247" spans="1:23">
      <c r="A247" s="226">
        <f>'ES Data Entry'!A245</f>
        <v>0</v>
      </c>
      <c r="B247" s="226">
        <f>'ES Data Entry'!B245</f>
        <v>0</v>
      </c>
      <c r="C247" s="6">
        <f>'ES Data Entry'!C245</f>
        <v>0</v>
      </c>
      <c r="D247" s="226">
        <f>'ES Data Entry'!D245</f>
        <v>0</v>
      </c>
      <c r="E247" s="226">
        <f>'ES Data Entry'!E245</f>
        <v>0</v>
      </c>
      <c r="F247" s="226">
        <f>'ES Data Entry'!F245</f>
        <v>0</v>
      </c>
      <c r="G247" s="226" t="str" cm="1">
        <f t="array" ref="G247">_xlfn.IFS('ES Data Entry'!G245=0, "Kindergarten", 'ES Data Entry'!G245=1, "1st Grade", 'ES Data Entry'!G245=2, "2nd Grade", 'ES Data Entry'!G245=3, "3rd Grade", 'ES Data Entry'!G245=4, "4th Grade", 'ES Data Entry'!G245=5, "5th Grade")</f>
        <v>Kindergarten</v>
      </c>
      <c r="H247" s="253">
        <f>'ES Data Entry'!L245</f>
        <v>0</v>
      </c>
      <c r="I247" s="227" t="e" cm="1">
        <f t="array" ref="I247">_xlfn.IFS('ES Data Entry'!H245= 1, "American Indian/Alaskan Native", 'ES Data Entry'!H245= 2, "Asian", 'ES Data Entry'!H245= 3, "Native Hawaiian/Pacific Islander", 'ES Data Entry'!H245= 4, "Black/African American",'ES Data Entry'!H245= 5,  "White", 'ES Data Entry'!H245= 6, "Other", 'ES Data Entry'!H245= 7, "Two races or more", 'ES Data Entry'!H245= 8, "Unknown")</f>
        <v>#N/A</v>
      </c>
      <c r="J247" s="226">
        <f>'ES Data Entry'!I245</f>
        <v>0</v>
      </c>
      <c r="K247" s="226" t="e" cm="1">
        <f t="array" ref="K247">_xlfn.IFS('ES Data Entry'!J245= 1, "Male", 'ES Data Entry'!J245= 2, "Female", 'ES Data Entry'!J245= 3, "Transgender Male", 'ES Data Entry'!J245= 4, "Transgender Female",'ES Data Entry'!J245= 5, "Non-binary", 'ES Data Entry'!J245= 6, "Other", 'ES Data Entry'!J245= 7, "Unknown")</f>
        <v>#N/A</v>
      </c>
      <c r="L247" s="228">
        <f>'ES Data Entry'!K245</f>
        <v>0</v>
      </c>
      <c r="M247" s="228" t="str" cm="1">
        <f t="array" ref="M247">IF(MAX(IF(F:F=F247, L:L))=L247, "Yes", "No")</f>
        <v>Yes</v>
      </c>
      <c r="N247" s="229" t="e">
        <f>AVERAGE('ES Data Entry'!N245,'ES Data Entry'!M245)</f>
        <v>#DIV/0!</v>
      </c>
      <c r="O247" s="229" t="e">
        <f t="shared" si="100"/>
        <v>#DIV/0!</v>
      </c>
      <c r="P247" s="229" t="e">
        <f>AVERAGE('ES Data Entry'!O245:R245)</f>
        <v>#DIV/0!</v>
      </c>
      <c r="Q247" s="229" t="e">
        <f t="shared" si="101"/>
        <v>#DIV/0!</v>
      </c>
      <c r="R247" s="229" t="e">
        <f>AVERAGE('ES Data Entry'!S245:V245)</f>
        <v>#DIV/0!</v>
      </c>
      <c r="S247" s="229" t="e">
        <f t="shared" si="102"/>
        <v>#DIV/0!</v>
      </c>
      <c r="T247" s="229" t="e">
        <f>AVERAGE('ES Data Entry'!W245:Y245)</f>
        <v>#DIV/0!</v>
      </c>
      <c r="U247" s="230" t="e">
        <f t="shared" si="103"/>
        <v>#DIV/0!</v>
      </c>
      <c r="V247" s="231" t="e">
        <f t="shared" si="104"/>
        <v>#DIV/0!</v>
      </c>
      <c r="W247" s="232" t="e">
        <f t="shared" si="105"/>
        <v>#DIV/0!</v>
      </c>
    </row>
    <row r="248" spans="1:23">
      <c r="A248" s="226">
        <f>'ES Data Entry'!A246</f>
        <v>0</v>
      </c>
      <c r="B248" s="226">
        <f>'ES Data Entry'!B246</f>
        <v>0</v>
      </c>
      <c r="C248" s="6">
        <f>'ES Data Entry'!C246</f>
        <v>0</v>
      </c>
      <c r="D248" s="226">
        <f>'ES Data Entry'!D246</f>
        <v>0</v>
      </c>
      <c r="E248" s="226">
        <f>'ES Data Entry'!E246</f>
        <v>0</v>
      </c>
      <c r="F248" s="226">
        <f>'ES Data Entry'!F246</f>
        <v>0</v>
      </c>
      <c r="G248" s="226" t="str" cm="1">
        <f t="array" ref="G248">_xlfn.IFS('ES Data Entry'!G246=0, "Kindergarten", 'ES Data Entry'!G246=1, "1st Grade", 'ES Data Entry'!G246=2, "2nd Grade", 'ES Data Entry'!G246=3, "3rd Grade", 'ES Data Entry'!G246=4, "4th Grade", 'ES Data Entry'!G246=5, "5th Grade")</f>
        <v>Kindergarten</v>
      </c>
      <c r="H248" s="253">
        <f>'ES Data Entry'!L246</f>
        <v>0</v>
      </c>
      <c r="I248" s="227" t="e" cm="1">
        <f t="array" ref="I248">_xlfn.IFS('ES Data Entry'!H246= 1, "American Indian/Alaskan Native", 'ES Data Entry'!H246= 2, "Asian", 'ES Data Entry'!H246= 3, "Native Hawaiian/Pacific Islander", 'ES Data Entry'!H246= 4, "Black/African American",'ES Data Entry'!H246= 5,  "White", 'ES Data Entry'!H246= 6, "Other", 'ES Data Entry'!H246= 7, "Two races or more", 'ES Data Entry'!H246= 8, "Unknown")</f>
        <v>#N/A</v>
      </c>
      <c r="J248" s="226">
        <f>'ES Data Entry'!I246</f>
        <v>0</v>
      </c>
      <c r="K248" s="226" t="e" cm="1">
        <f t="array" ref="K248">_xlfn.IFS('ES Data Entry'!J246= 1, "Male", 'ES Data Entry'!J246= 2, "Female", 'ES Data Entry'!J246= 3, "Transgender Male", 'ES Data Entry'!J246= 4, "Transgender Female",'ES Data Entry'!J246= 5, "Non-binary", 'ES Data Entry'!J246= 6, "Other", 'ES Data Entry'!J246= 7, "Unknown")</f>
        <v>#N/A</v>
      </c>
      <c r="L248" s="228">
        <f>'ES Data Entry'!K246</f>
        <v>0</v>
      </c>
      <c r="M248" s="228" t="str" cm="1">
        <f t="array" ref="M248">IF(MAX(IF(F:F=F248, L:L))=L248, "Yes", "No")</f>
        <v>Yes</v>
      </c>
      <c r="N248" s="229" t="e">
        <f>AVERAGE('ES Data Entry'!N246,'ES Data Entry'!M246)</f>
        <v>#DIV/0!</v>
      </c>
      <c r="O248" s="229" t="e">
        <f t="shared" si="100"/>
        <v>#DIV/0!</v>
      </c>
      <c r="P248" s="229" t="e">
        <f>AVERAGE('ES Data Entry'!O246:R246)</f>
        <v>#DIV/0!</v>
      </c>
      <c r="Q248" s="229" t="e">
        <f t="shared" si="101"/>
        <v>#DIV/0!</v>
      </c>
      <c r="R248" s="229" t="e">
        <f>AVERAGE('ES Data Entry'!S246:V246)</f>
        <v>#DIV/0!</v>
      </c>
      <c r="S248" s="229" t="e">
        <f t="shared" si="102"/>
        <v>#DIV/0!</v>
      </c>
      <c r="T248" s="229" t="e">
        <f>AVERAGE('ES Data Entry'!W246:Y246)</f>
        <v>#DIV/0!</v>
      </c>
      <c r="U248" s="230" t="e">
        <f t="shared" si="103"/>
        <v>#DIV/0!</v>
      </c>
      <c r="V248" s="231" t="e">
        <f t="shared" si="104"/>
        <v>#DIV/0!</v>
      </c>
      <c r="W248" s="232" t="e">
        <f t="shared" si="105"/>
        <v>#DIV/0!</v>
      </c>
    </row>
    <row r="249" spans="1:23">
      <c r="A249" s="226">
        <f>'ES Data Entry'!A247</f>
        <v>0</v>
      </c>
      <c r="B249" s="226">
        <f>'ES Data Entry'!B247</f>
        <v>0</v>
      </c>
      <c r="C249" s="6">
        <f>'ES Data Entry'!C247</f>
        <v>0</v>
      </c>
      <c r="D249" s="226">
        <f>'ES Data Entry'!D247</f>
        <v>0</v>
      </c>
      <c r="E249" s="226">
        <f>'ES Data Entry'!E247</f>
        <v>0</v>
      </c>
      <c r="F249" s="226">
        <f>'ES Data Entry'!F247</f>
        <v>0</v>
      </c>
      <c r="G249" s="226" t="str" cm="1">
        <f t="array" ref="G249">_xlfn.IFS('ES Data Entry'!G247=0, "Kindergarten", 'ES Data Entry'!G247=1, "1st Grade", 'ES Data Entry'!G247=2, "2nd Grade", 'ES Data Entry'!G247=3, "3rd Grade", 'ES Data Entry'!G247=4, "4th Grade", 'ES Data Entry'!G247=5, "5th Grade")</f>
        <v>Kindergarten</v>
      </c>
      <c r="H249" s="253">
        <f>'ES Data Entry'!L247</f>
        <v>0</v>
      </c>
      <c r="I249" s="227" t="e" cm="1">
        <f t="array" ref="I249">_xlfn.IFS('ES Data Entry'!H247= 1, "American Indian/Alaskan Native", 'ES Data Entry'!H247= 2, "Asian", 'ES Data Entry'!H247= 3, "Native Hawaiian/Pacific Islander", 'ES Data Entry'!H247= 4, "Black/African American",'ES Data Entry'!H247= 5,  "White", 'ES Data Entry'!H247= 6, "Other", 'ES Data Entry'!H247= 7, "Two races or more", 'ES Data Entry'!H247= 8, "Unknown")</f>
        <v>#N/A</v>
      </c>
      <c r="J249" s="226">
        <f>'ES Data Entry'!I247</f>
        <v>0</v>
      </c>
      <c r="K249" s="226" t="e" cm="1">
        <f t="array" ref="K249">_xlfn.IFS('ES Data Entry'!J247= 1, "Male", 'ES Data Entry'!J247= 2, "Female", 'ES Data Entry'!J247= 3, "Transgender Male", 'ES Data Entry'!J247= 4, "Transgender Female",'ES Data Entry'!J247= 5, "Non-binary", 'ES Data Entry'!J247= 6, "Other", 'ES Data Entry'!J247= 7, "Unknown")</f>
        <v>#N/A</v>
      </c>
      <c r="L249" s="228">
        <f>'ES Data Entry'!K247</f>
        <v>0</v>
      </c>
      <c r="M249" s="228" t="str" cm="1">
        <f t="array" ref="M249">IF(MAX(IF(F:F=F249, L:L))=L249, "Yes", "No")</f>
        <v>Yes</v>
      </c>
      <c r="N249" s="229" t="e">
        <f>AVERAGE('ES Data Entry'!N247,'ES Data Entry'!M247)</f>
        <v>#DIV/0!</v>
      </c>
      <c r="O249" s="229" t="e">
        <f t="shared" si="100"/>
        <v>#DIV/0!</v>
      </c>
      <c r="P249" s="229" t="e">
        <f>AVERAGE('ES Data Entry'!O247:R247)</f>
        <v>#DIV/0!</v>
      </c>
      <c r="Q249" s="229" t="e">
        <f t="shared" si="101"/>
        <v>#DIV/0!</v>
      </c>
      <c r="R249" s="229" t="e">
        <f>AVERAGE('ES Data Entry'!S247:V247)</f>
        <v>#DIV/0!</v>
      </c>
      <c r="S249" s="229" t="e">
        <f t="shared" si="102"/>
        <v>#DIV/0!</v>
      </c>
      <c r="T249" s="229" t="e">
        <f>AVERAGE('ES Data Entry'!W247:Y247)</f>
        <v>#DIV/0!</v>
      </c>
      <c r="U249" s="230" t="e">
        <f t="shared" si="103"/>
        <v>#DIV/0!</v>
      </c>
      <c r="V249" s="231" t="e">
        <f t="shared" si="104"/>
        <v>#DIV/0!</v>
      </c>
      <c r="W249" s="232" t="e">
        <f t="shared" si="105"/>
        <v>#DIV/0!</v>
      </c>
    </row>
    <row r="250" spans="1:23">
      <c r="A250" s="226">
        <f>'ES Data Entry'!A248</f>
        <v>0</v>
      </c>
      <c r="B250" s="226">
        <f>'ES Data Entry'!B248</f>
        <v>0</v>
      </c>
      <c r="C250" s="6">
        <f>'ES Data Entry'!C248</f>
        <v>0</v>
      </c>
      <c r="D250" s="226">
        <f>'ES Data Entry'!D248</f>
        <v>0</v>
      </c>
      <c r="E250" s="226">
        <f>'ES Data Entry'!E248</f>
        <v>0</v>
      </c>
      <c r="F250" s="226">
        <f>'ES Data Entry'!F248</f>
        <v>0</v>
      </c>
      <c r="G250" s="226" t="str" cm="1">
        <f t="array" ref="G250">_xlfn.IFS('ES Data Entry'!G248=0, "Kindergarten", 'ES Data Entry'!G248=1, "1st Grade", 'ES Data Entry'!G248=2, "2nd Grade", 'ES Data Entry'!G248=3, "3rd Grade", 'ES Data Entry'!G248=4, "4th Grade", 'ES Data Entry'!G248=5, "5th Grade")</f>
        <v>Kindergarten</v>
      </c>
      <c r="H250" s="253">
        <f>'ES Data Entry'!L248</f>
        <v>0</v>
      </c>
      <c r="I250" s="227" t="e" cm="1">
        <f t="array" ref="I250">_xlfn.IFS('ES Data Entry'!H248= 1, "American Indian/Alaskan Native", 'ES Data Entry'!H248= 2, "Asian", 'ES Data Entry'!H248= 3, "Native Hawaiian/Pacific Islander", 'ES Data Entry'!H248= 4, "Black/African American",'ES Data Entry'!H248= 5,  "White", 'ES Data Entry'!H248= 6, "Other", 'ES Data Entry'!H248= 7, "Two races or more", 'ES Data Entry'!H248= 8, "Unknown")</f>
        <v>#N/A</v>
      </c>
      <c r="J250" s="226">
        <f>'ES Data Entry'!I248</f>
        <v>0</v>
      </c>
      <c r="K250" s="226" t="e" cm="1">
        <f t="array" ref="K250">_xlfn.IFS('ES Data Entry'!J248= 1, "Male", 'ES Data Entry'!J248= 2, "Female", 'ES Data Entry'!J248= 3, "Transgender Male", 'ES Data Entry'!J248= 4, "Transgender Female",'ES Data Entry'!J248= 5, "Non-binary", 'ES Data Entry'!J248= 6, "Other", 'ES Data Entry'!J248= 7, "Unknown")</f>
        <v>#N/A</v>
      </c>
      <c r="L250" s="228">
        <f>'ES Data Entry'!K248</f>
        <v>0</v>
      </c>
      <c r="M250" s="228" t="str" cm="1">
        <f t="array" ref="M250">IF(MAX(IF(F:F=F250, L:L))=L250, "Yes", "No")</f>
        <v>Yes</v>
      </c>
      <c r="N250" s="229" t="e">
        <f>AVERAGE('ES Data Entry'!N248,'ES Data Entry'!M248)</f>
        <v>#DIV/0!</v>
      </c>
      <c r="O250" s="229" t="e">
        <f t="shared" si="100"/>
        <v>#DIV/0!</v>
      </c>
      <c r="P250" s="229" t="e">
        <f>AVERAGE('ES Data Entry'!O248:R248)</f>
        <v>#DIV/0!</v>
      </c>
      <c r="Q250" s="229" t="e">
        <f t="shared" si="101"/>
        <v>#DIV/0!</v>
      </c>
      <c r="R250" s="229" t="e">
        <f>AVERAGE('ES Data Entry'!S248:V248)</f>
        <v>#DIV/0!</v>
      </c>
      <c r="S250" s="229" t="e">
        <f t="shared" si="102"/>
        <v>#DIV/0!</v>
      </c>
      <c r="T250" s="229" t="e">
        <f>AVERAGE('ES Data Entry'!W248:Y248)</f>
        <v>#DIV/0!</v>
      </c>
      <c r="U250" s="230" t="e">
        <f t="shared" si="103"/>
        <v>#DIV/0!</v>
      </c>
      <c r="V250" s="231" t="e">
        <f t="shared" si="104"/>
        <v>#DIV/0!</v>
      </c>
      <c r="W250" s="232" t="e">
        <f t="shared" si="105"/>
        <v>#DIV/0!</v>
      </c>
    </row>
    <row r="251" spans="1:23">
      <c r="A251" s="226">
        <f>'ES Data Entry'!A249</f>
        <v>0</v>
      </c>
      <c r="B251" s="226">
        <f>'ES Data Entry'!B249</f>
        <v>0</v>
      </c>
      <c r="C251" s="6">
        <f>'ES Data Entry'!C249</f>
        <v>0</v>
      </c>
      <c r="D251" s="226">
        <f>'ES Data Entry'!D249</f>
        <v>0</v>
      </c>
      <c r="E251" s="226">
        <f>'ES Data Entry'!E249</f>
        <v>0</v>
      </c>
      <c r="F251" s="226">
        <f>'ES Data Entry'!F249</f>
        <v>0</v>
      </c>
      <c r="G251" s="226" t="str" cm="1">
        <f t="array" ref="G251">_xlfn.IFS('ES Data Entry'!G249=0, "Kindergarten", 'ES Data Entry'!G249=1, "1st Grade", 'ES Data Entry'!G249=2, "2nd Grade", 'ES Data Entry'!G249=3, "3rd Grade", 'ES Data Entry'!G249=4, "4th Grade", 'ES Data Entry'!G249=5, "5th Grade")</f>
        <v>Kindergarten</v>
      </c>
      <c r="H251" s="253">
        <f>'ES Data Entry'!L249</f>
        <v>0</v>
      </c>
      <c r="I251" s="227" t="e" cm="1">
        <f t="array" ref="I251">_xlfn.IFS('ES Data Entry'!H249= 1, "American Indian/Alaskan Native", 'ES Data Entry'!H249= 2, "Asian", 'ES Data Entry'!H249= 3, "Native Hawaiian/Pacific Islander", 'ES Data Entry'!H249= 4, "Black/African American",'ES Data Entry'!H249= 5,  "White", 'ES Data Entry'!H249= 6, "Other", 'ES Data Entry'!H249= 7, "Two races or more", 'ES Data Entry'!H249= 8, "Unknown")</f>
        <v>#N/A</v>
      </c>
      <c r="J251" s="226">
        <f>'ES Data Entry'!I249</f>
        <v>0</v>
      </c>
      <c r="K251" s="226" t="e" cm="1">
        <f t="array" ref="K251">_xlfn.IFS('ES Data Entry'!J249= 1, "Male", 'ES Data Entry'!J249= 2, "Female", 'ES Data Entry'!J249= 3, "Transgender Male", 'ES Data Entry'!J249= 4, "Transgender Female",'ES Data Entry'!J249= 5, "Non-binary", 'ES Data Entry'!J249= 6, "Other", 'ES Data Entry'!J249= 7, "Unknown")</f>
        <v>#N/A</v>
      </c>
      <c r="L251" s="228">
        <f>'ES Data Entry'!K249</f>
        <v>0</v>
      </c>
      <c r="M251" s="228" t="str" cm="1">
        <f t="array" ref="M251">IF(MAX(IF(F:F=F251, L:L))=L251, "Yes", "No")</f>
        <v>Yes</v>
      </c>
      <c r="N251" s="229" t="e">
        <f>AVERAGE('ES Data Entry'!N249,'ES Data Entry'!M249)</f>
        <v>#DIV/0!</v>
      </c>
      <c r="O251" s="229" t="e">
        <f t="shared" si="100"/>
        <v>#DIV/0!</v>
      </c>
      <c r="P251" s="229" t="e">
        <f>AVERAGE('ES Data Entry'!O249:R249)</f>
        <v>#DIV/0!</v>
      </c>
      <c r="Q251" s="229" t="e">
        <f t="shared" si="101"/>
        <v>#DIV/0!</v>
      </c>
      <c r="R251" s="229" t="e">
        <f>AVERAGE('ES Data Entry'!S249:V249)</f>
        <v>#DIV/0!</v>
      </c>
      <c r="S251" s="229" t="e">
        <f t="shared" si="102"/>
        <v>#DIV/0!</v>
      </c>
      <c r="T251" s="229" t="e">
        <f>AVERAGE('ES Data Entry'!W249:Y249)</f>
        <v>#DIV/0!</v>
      </c>
      <c r="U251" s="230" t="e">
        <f t="shared" si="103"/>
        <v>#DIV/0!</v>
      </c>
      <c r="V251" s="231" t="e">
        <f t="shared" si="104"/>
        <v>#DIV/0!</v>
      </c>
      <c r="W251" s="232" t="e">
        <f t="shared" si="105"/>
        <v>#DIV/0!</v>
      </c>
    </row>
    <row r="252" spans="1:23">
      <c r="A252" s="226">
        <f>'ES Data Entry'!A250</f>
        <v>0</v>
      </c>
      <c r="B252" s="226">
        <f>'ES Data Entry'!B250</f>
        <v>0</v>
      </c>
      <c r="C252" s="6">
        <f>'ES Data Entry'!C250</f>
        <v>0</v>
      </c>
      <c r="D252" s="226">
        <f>'ES Data Entry'!D250</f>
        <v>0</v>
      </c>
      <c r="E252" s="226">
        <f>'ES Data Entry'!E250</f>
        <v>0</v>
      </c>
      <c r="F252" s="226">
        <f>'ES Data Entry'!F250</f>
        <v>0</v>
      </c>
      <c r="G252" s="226" t="str" cm="1">
        <f t="array" ref="G252">_xlfn.IFS('ES Data Entry'!G250=0, "Kindergarten", 'ES Data Entry'!G250=1, "1st Grade", 'ES Data Entry'!G250=2, "2nd Grade", 'ES Data Entry'!G250=3, "3rd Grade", 'ES Data Entry'!G250=4, "4th Grade", 'ES Data Entry'!G250=5, "5th Grade")</f>
        <v>Kindergarten</v>
      </c>
      <c r="H252" s="253">
        <f>'ES Data Entry'!L250</f>
        <v>0</v>
      </c>
      <c r="I252" s="227" t="e" cm="1">
        <f t="array" ref="I252">_xlfn.IFS('ES Data Entry'!H250= 1, "American Indian/Alaskan Native", 'ES Data Entry'!H250= 2, "Asian", 'ES Data Entry'!H250= 3, "Native Hawaiian/Pacific Islander", 'ES Data Entry'!H250= 4, "Black/African American",'ES Data Entry'!H250= 5,  "White", 'ES Data Entry'!H250= 6, "Other", 'ES Data Entry'!H250= 7, "Two races or more", 'ES Data Entry'!H250= 8, "Unknown")</f>
        <v>#N/A</v>
      </c>
      <c r="J252" s="226">
        <f>'ES Data Entry'!I250</f>
        <v>0</v>
      </c>
      <c r="K252" s="226" t="e" cm="1">
        <f t="array" ref="K252">_xlfn.IFS('ES Data Entry'!J250= 1, "Male", 'ES Data Entry'!J250= 2, "Female", 'ES Data Entry'!J250= 3, "Transgender Male", 'ES Data Entry'!J250= 4, "Transgender Female",'ES Data Entry'!J250= 5, "Non-binary", 'ES Data Entry'!J250= 6, "Other", 'ES Data Entry'!J250= 7, "Unknown")</f>
        <v>#N/A</v>
      </c>
      <c r="L252" s="228">
        <f>'ES Data Entry'!K250</f>
        <v>0</v>
      </c>
      <c r="M252" s="228" t="str" cm="1">
        <f t="array" ref="M252">IF(MAX(IF(F:F=F252, L:L))=L252, "Yes", "No")</f>
        <v>Yes</v>
      </c>
      <c r="N252" s="229" t="e">
        <f>AVERAGE('ES Data Entry'!N250,'ES Data Entry'!M250)</f>
        <v>#DIV/0!</v>
      </c>
      <c r="O252" s="229" t="e">
        <f t="shared" si="100"/>
        <v>#DIV/0!</v>
      </c>
      <c r="P252" s="229" t="e">
        <f>AVERAGE('ES Data Entry'!O250:R250)</f>
        <v>#DIV/0!</v>
      </c>
      <c r="Q252" s="229" t="e">
        <f t="shared" si="101"/>
        <v>#DIV/0!</v>
      </c>
      <c r="R252" s="229" t="e">
        <f>AVERAGE('ES Data Entry'!S250:V250)</f>
        <v>#DIV/0!</v>
      </c>
      <c r="S252" s="229" t="e">
        <f t="shared" si="102"/>
        <v>#DIV/0!</v>
      </c>
      <c r="T252" s="229" t="e">
        <f>AVERAGE('ES Data Entry'!W250:Y250)</f>
        <v>#DIV/0!</v>
      </c>
      <c r="U252" s="230" t="e">
        <f t="shared" si="103"/>
        <v>#DIV/0!</v>
      </c>
      <c r="V252" s="231" t="e">
        <f t="shared" si="104"/>
        <v>#DIV/0!</v>
      </c>
      <c r="W252" s="232" t="e">
        <f t="shared" si="105"/>
        <v>#DIV/0!</v>
      </c>
    </row>
    <row r="253" spans="1:23">
      <c r="A253" s="226">
        <f>'ES Data Entry'!A251</f>
        <v>0</v>
      </c>
      <c r="B253" s="226">
        <f>'ES Data Entry'!B251</f>
        <v>0</v>
      </c>
      <c r="C253" s="6">
        <f>'ES Data Entry'!C251</f>
        <v>0</v>
      </c>
      <c r="D253" s="226">
        <f>'ES Data Entry'!D251</f>
        <v>0</v>
      </c>
      <c r="E253" s="226">
        <f>'ES Data Entry'!E251</f>
        <v>0</v>
      </c>
      <c r="F253" s="226">
        <f>'ES Data Entry'!F251</f>
        <v>0</v>
      </c>
      <c r="G253" s="226" t="str" cm="1">
        <f t="array" ref="G253">_xlfn.IFS('ES Data Entry'!G251=0, "Kindergarten", 'ES Data Entry'!G251=1, "1st Grade", 'ES Data Entry'!G251=2, "2nd Grade", 'ES Data Entry'!G251=3, "3rd Grade", 'ES Data Entry'!G251=4, "4th Grade", 'ES Data Entry'!G251=5, "5th Grade")</f>
        <v>Kindergarten</v>
      </c>
      <c r="H253" s="253">
        <f>'ES Data Entry'!L251</f>
        <v>0</v>
      </c>
      <c r="I253" s="227" t="e" cm="1">
        <f t="array" ref="I253">_xlfn.IFS('ES Data Entry'!H251= 1, "American Indian/Alaskan Native", 'ES Data Entry'!H251= 2, "Asian", 'ES Data Entry'!H251= 3, "Native Hawaiian/Pacific Islander", 'ES Data Entry'!H251= 4, "Black/African American",'ES Data Entry'!H251= 5,  "White", 'ES Data Entry'!H251= 6, "Other", 'ES Data Entry'!H251= 7, "Two races or more", 'ES Data Entry'!H251= 8, "Unknown")</f>
        <v>#N/A</v>
      </c>
      <c r="J253" s="226">
        <f>'ES Data Entry'!I251</f>
        <v>0</v>
      </c>
      <c r="K253" s="226" t="e" cm="1">
        <f t="array" ref="K253">_xlfn.IFS('ES Data Entry'!J251= 1, "Male", 'ES Data Entry'!J251= 2, "Female", 'ES Data Entry'!J251= 3, "Transgender Male", 'ES Data Entry'!J251= 4, "Transgender Female",'ES Data Entry'!J251= 5, "Non-binary", 'ES Data Entry'!J251= 6, "Other", 'ES Data Entry'!J251= 7, "Unknown")</f>
        <v>#N/A</v>
      </c>
      <c r="L253" s="228">
        <f>'ES Data Entry'!K251</f>
        <v>0</v>
      </c>
      <c r="M253" s="228" t="str" cm="1">
        <f t="array" ref="M253">IF(MAX(IF(F:F=F253, L:L))=L253, "Yes", "No")</f>
        <v>Yes</v>
      </c>
      <c r="N253" s="229" t="e">
        <f>AVERAGE('ES Data Entry'!N251,'ES Data Entry'!M251)</f>
        <v>#DIV/0!</v>
      </c>
      <c r="O253" s="229" t="e">
        <f t="shared" si="100"/>
        <v>#DIV/0!</v>
      </c>
      <c r="P253" s="229" t="e">
        <f>AVERAGE('ES Data Entry'!O251:R251)</f>
        <v>#DIV/0!</v>
      </c>
      <c r="Q253" s="229" t="e">
        <f t="shared" si="101"/>
        <v>#DIV/0!</v>
      </c>
      <c r="R253" s="229" t="e">
        <f>AVERAGE('ES Data Entry'!S251:V251)</f>
        <v>#DIV/0!</v>
      </c>
      <c r="S253" s="229" t="e">
        <f t="shared" si="102"/>
        <v>#DIV/0!</v>
      </c>
      <c r="T253" s="229" t="e">
        <f>AVERAGE('ES Data Entry'!W251:Y251)</f>
        <v>#DIV/0!</v>
      </c>
      <c r="U253" s="230" t="e">
        <f t="shared" si="103"/>
        <v>#DIV/0!</v>
      </c>
      <c r="V253" s="231" t="e">
        <f t="shared" si="104"/>
        <v>#DIV/0!</v>
      </c>
      <c r="W253" s="232" t="e">
        <f t="shared" si="105"/>
        <v>#DIV/0!</v>
      </c>
    </row>
    <row r="254" spans="1:23">
      <c r="A254" s="226">
        <f>'ES Data Entry'!A252</f>
        <v>0</v>
      </c>
      <c r="B254" s="226">
        <f>'ES Data Entry'!B252</f>
        <v>0</v>
      </c>
      <c r="C254" s="6">
        <f>'ES Data Entry'!C252</f>
        <v>0</v>
      </c>
      <c r="D254" s="226">
        <f>'ES Data Entry'!D252</f>
        <v>0</v>
      </c>
      <c r="E254" s="226">
        <f>'ES Data Entry'!E252</f>
        <v>0</v>
      </c>
      <c r="F254" s="226">
        <f>'ES Data Entry'!F252</f>
        <v>0</v>
      </c>
      <c r="G254" s="226" t="str" cm="1">
        <f t="array" ref="G254">_xlfn.IFS('ES Data Entry'!G252=0, "Kindergarten", 'ES Data Entry'!G252=1, "1st Grade", 'ES Data Entry'!G252=2, "2nd Grade", 'ES Data Entry'!G252=3, "3rd Grade", 'ES Data Entry'!G252=4, "4th Grade", 'ES Data Entry'!G252=5, "5th Grade")</f>
        <v>Kindergarten</v>
      </c>
      <c r="H254" s="253">
        <f>'ES Data Entry'!L252</f>
        <v>0</v>
      </c>
      <c r="I254" s="227" t="e" cm="1">
        <f t="array" ref="I254">_xlfn.IFS('ES Data Entry'!H252= 1, "American Indian/Alaskan Native", 'ES Data Entry'!H252= 2, "Asian", 'ES Data Entry'!H252= 3, "Native Hawaiian/Pacific Islander", 'ES Data Entry'!H252= 4, "Black/African American",'ES Data Entry'!H252= 5,  "White", 'ES Data Entry'!H252= 6, "Other", 'ES Data Entry'!H252= 7, "Two races or more", 'ES Data Entry'!H252= 8, "Unknown")</f>
        <v>#N/A</v>
      </c>
      <c r="J254" s="226">
        <f>'ES Data Entry'!I252</f>
        <v>0</v>
      </c>
      <c r="K254" s="226" t="e" cm="1">
        <f t="array" ref="K254">_xlfn.IFS('ES Data Entry'!J252= 1, "Male", 'ES Data Entry'!J252= 2, "Female", 'ES Data Entry'!J252= 3, "Transgender Male", 'ES Data Entry'!J252= 4, "Transgender Female",'ES Data Entry'!J252= 5, "Non-binary", 'ES Data Entry'!J252= 6, "Other", 'ES Data Entry'!J252= 7, "Unknown")</f>
        <v>#N/A</v>
      </c>
      <c r="L254" s="228">
        <f>'ES Data Entry'!K252</f>
        <v>0</v>
      </c>
      <c r="M254" s="228" t="str" cm="1">
        <f t="array" ref="M254">IF(MAX(IF(F:F=F254, L:L))=L254, "Yes", "No")</f>
        <v>Yes</v>
      </c>
      <c r="N254" s="229" t="e">
        <f>AVERAGE('ES Data Entry'!N252,'ES Data Entry'!M252)</f>
        <v>#DIV/0!</v>
      </c>
      <c r="O254" s="229" t="e">
        <f t="shared" si="100"/>
        <v>#DIV/0!</v>
      </c>
      <c r="P254" s="229" t="e">
        <f>AVERAGE('ES Data Entry'!O252:R252)</f>
        <v>#DIV/0!</v>
      </c>
      <c r="Q254" s="229" t="e">
        <f t="shared" si="101"/>
        <v>#DIV/0!</v>
      </c>
      <c r="R254" s="229" t="e">
        <f>AVERAGE('ES Data Entry'!S252:V252)</f>
        <v>#DIV/0!</v>
      </c>
      <c r="S254" s="229" t="e">
        <f t="shared" si="102"/>
        <v>#DIV/0!</v>
      </c>
      <c r="T254" s="229" t="e">
        <f>AVERAGE('ES Data Entry'!W252:Y252)</f>
        <v>#DIV/0!</v>
      </c>
      <c r="U254" s="230" t="e">
        <f t="shared" si="103"/>
        <v>#DIV/0!</v>
      </c>
      <c r="V254" s="231" t="e">
        <f t="shared" si="104"/>
        <v>#DIV/0!</v>
      </c>
      <c r="W254" s="232" t="e">
        <f t="shared" si="105"/>
        <v>#DIV/0!</v>
      </c>
    </row>
    <row r="255" spans="1:23">
      <c r="A255" s="226">
        <f>'ES Data Entry'!A253</f>
        <v>0</v>
      </c>
      <c r="B255" s="226">
        <f>'ES Data Entry'!B253</f>
        <v>0</v>
      </c>
      <c r="C255" s="6">
        <f>'ES Data Entry'!C253</f>
        <v>0</v>
      </c>
      <c r="D255" s="226">
        <f>'ES Data Entry'!D253</f>
        <v>0</v>
      </c>
      <c r="E255" s="226">
        <f>'ES Data Entry'!E253</f>
        <v>0</v>
      </c>
      <c r="F255" s="226">
        <f>'ES Data Entry'!F253</f>
        <v>0</v>
      </c>
      <c r="G255" s="226" t="str" cm="1">
        <f t="array" ref="G255">_xlfn.IFS('ES Data Entry'!G253=0, "Kindergarten", 'ES Data Entry'!G253=1, "1st Grade", 'ES Data Entry'!G253=2, "2nd Grade", 'ES Data Entry'!G253=3, "3rd Grade", 'ES Data Entry'!G253=4, "4th Grade", 'ES Data Entry'!G253=5, "5th Grade")</f>
        <v>Kindergarten</v>
      </c>
      <c r="H255" s="253">
        <f>'ES Data Entry'!L253</f>
        <v>0</v>
      </c>
      <c r="I255" s="227" t="e" cm="1">
        <f t="array" ref="I255">_xlfn.IFS('ES Data Entry'!H253= 1, "American Indian/Alaskan Native", 'ES Data Entry'!H253= 2, "Asian", 'ES Data Entry'!H253= 3, "Native Hawaiian/Pacific Islander", 'ES Data Entry'!H253= 4, "Black/African American",'ES Data Entry'!H253= 5,  "White", 'ES Data Entry'!H253= 6, "Other", 'ES Data Entry'!H253= 7, "Two races or more", 'ES Data Entry'!H253= 8, "Unknown")</f>
        <v>#N/A</v>
      </c>
      <c r="J255" s="226">
        <f>'ES Data Entry'!I253</f>
        <v>0</v>
      </c>
      <c r="K255" s="226" t="e" cm="1">
        <f t="array" ref="K255">_xlfn.IFS('ES Data Entry'!J253= 1, "Male", 'ES Data Entry'!J253= 2, "Female", 'ES Data Entry'!J253= 3, "Transgender Male", 'ES Data Entry'!J253= 4, "Transgender Female",'ES Data Entry'!J253= 5, "Non-binary", 'ES Data Entry'!J253= 6, "Other", 'ES Data Entry'!J253= 7, "Unknown")</f>
        <v>#N/A</v>
      </c>
      <c r="L255" s="228">
        <f>'ES Data Entry'!K253</f>
        <v>0</v>
      </c>
      <c r="M255" s="228" t="str" cm="1">
        <f t="array" ref="M255">IF(MAX(IF(F:F=F255, L:L))=L255, "Yes", "No")</f>
        <v>Yes</v>
      </c>
      <c r="N255" s="229" t="e">
        <f>AVERAGE('ES Data Entry'!N253,'ES Data Entry'!M253)</f>
        <v>#DIV/0!</v>
      </c>
      <c r="O255" s="229" t="e">
        <f t="shared" si="100"/>
        <v>#DIV/0!</v>
      </c>
      <c r="P255" s="229" t="e">
        <f>AVERAGE('ES Data Entry'!O253:R253)</f>
        <v>#DIV/0!</v>
      </c>
      <c r="Q255" s="229" t="e">
        <f t="shared" si="101"/>
        <v>#DIV/0!</v>
      </c>
      <c r="R255" s="229" t="e">
        <f>AVERAGE('ES Data Entry'!S253:V253)</f>
        <v>#DIV/0!</v>
      </c>
      <c r="S255" s="229" t="e">
        <f t="shared" si="102"/>
        <v>#DIV/0!</v>
      </c>
      <c r="T255" s="229" t="e">
        <f>AVERAGE('ES Data Entry'!W253:Y253)</f>
        <v>#DIV/0!</v>
      </c>
      <c r="U255" s="230" t="e">
        <f t="shared" si="103"/>
        <v>#DIV/0!</v>
      </c>
      <c r="V255" s="231" t="e">
        <f t="shared" si="104"/>
        <v>#DIV/0!</v>
      </c>
      <c r="W255" s="232" t="e">
        <f t="shared" si="105"/>
        <v>#DIV/0!</v>
      </c>
    </row>
    <row r="256" spans="1:23">
      <c r="A256" s="226">
        <f>'ES Data Entry'!A254</f>
        <v>0</v>
      </c>
      <c r="B256" s="226">
        <f>'ES Data Entry'!B254</f>
        <v>0</v>
      </c>
      <c r="C256" s="6">
        <f>'ES Data Entry'!C254</f>
        <v>0</v>
      </c>
      <c r="D256" s="226">
        <f>'ES Data Entry'!D254</f>
        <v>0</v>
      </c>
      <c r="E256" s="226">
        <f>'ES Data Entry'!E254</f>
        <v>0</v>
      </c>
      <c r="F256" s="226">
        <f>'ES Data Entry'!F254</f>
        <v>0</v>
      </c>
      <c r="G256" s="226" t="str" cm="1">
        <f t="array" ref="G256">_xlfn.IFS('ES Data Entry'!G254=0, "Kindergarten", 'ES Data Entry'!G254=1, "1st Grade", 'ES Data Entry'!G254=2, "2nd Grade", 'ES Data Entry'!G254=3, "3rd Grade", 'ES Data Entry'!G254=4, "4th Grade", 'ES Data Entry'!G254=5, "5th Grade")</f>
        <v>Kindergarten</v>
      </c>
      <c r="H256" s="253">
        <f>'ES Data Entry'!L254</f>
        <v>0</v>
      </c>
      <c r="I256" s="227" t="e" cm="1">
        <f t="array" ref="I256">_xlfn.IFS('ES Data Entry'!H254= 1, "American Indian/Alaskan Native", 'ES Data Entry'!H254= 2, "Asian", 'ES Data Entry'!H254= 3, "Native Hawaiian/Pacific Islander", 'ES Data Entry'!H254= 4, "Black/African American",'ES Data Entry'!H254= 5,  "White", 'ES Data Entry'!H254= 6, "Other", 'ES Data Entry'!H254= 7, "Two races or more", 'ES Data Entry'!H254= 8, "Unknown")</f>
        <v>#N/A</v>
      </c>
      <c r="J256" s="226">
        <f>'ES Data Entry'!I254</f>
        <v>0</v>
      </c>
      <c r="K256" s="226" t="e" cm="1">
        <f t="array" ref="K256">_xlfn.IFS('ES Data Entry'!J254= 1, "Male", 'ES Data Entry'!J254= 2, "Female", 'ES Data Entry'!J254= 3, "Transgender Male", 'ES Data Entry'!J254= 4, "Transgender Female",'ES Data Entry'!J254= 5, "Non-binary", 'ES Data Entry'!J254= 6, "Other", 'ES Data Entry'!J254= 7, "Unknown")</f>
        <v>#N/A</v>
      </c>
      <c r="L256" s="228">
        <f>'ES Data Entry'!K254</f>
        <v>0</v>
      </c>
      <c r="M256" s="228" t="str" cm="1">
        <f t="array" ref="M256">IF(MAX(IF(F:F=F256, L:L))=L256, "Yes", "No")</f>
        <v>Yes</v>
      </c>
      <c r="N256" s="229" t="e">
        <f>AVERAGE('ES Data Entry'!N254,'ES Data Entry'!M254)</f>
        <v>#DIV/0!</v>
      </c>
      <c r="O256" s="229" t="e">
        <f t="shared" si="100"/>
        <v>#DIV/0!</v>
      </c>
      <c r="P256" s="229" t="e">
        <f>AVERAGE('ES Data Entry'!O254:R254)</f>
        <v>#DIV/0!</v>
      </c>
      <c r="Q256" s="229" t="e">
        <f t="shared" si="101"/>
        <v>#DIV/0!</v>
      </c>
      <c r="R256" s="229" t="e">
        <f>AVERAGE('ES Data Entry'!S254:V254)</f>
        <v>#DIV/0!</v>
      </c>
      <c r="S256" s="229" t="e">
        <f t="shared" si="102"/>
        <v>#DIV/0!</v>
      </c>
      <c r="T256" s="229" t="e">
        <f>AVERAGE('ES Data Entry'!W254:Y254)</f>
        <v>#DIV/0!</v>
      </c>
      <c r="U256" s="230" t="e">
        <f t="shared" si="103"/>
        <v>#DIV/0!</v>
      </c>
      <c r="V256" s="231" t="e">
        <f t="shared" si="104"/>
        <v>#DIV/0!</v>
      </c>
      <c r="W256" s="232" t="e">
        <f t="shared" si="105"/>
        <v>#DIV/0!</v>
      </c>
    </row>
    <row r="257" spans="1:23">
      <c r="A257" s="226">
        <f>'ES Data Entry'!A255</f>
        <v>0</v>
      </c>
      <c r="B257" s="226">
        <f>'ES Data Entry'!B255</f>
        <v>0</v>
      </c>
      <c r="C257" s="6">
        <f>'ES Data Entry'!C255</f>
        <v>0</v>
      </c>
      <c r="D257" s="226">
        <f>'ES Data Entry'!D255</f>
        <v>0</v>
      </c>
      <c r="E257" s="226">
        <f>'ES Data Entry'!E255</f>
        <v>0</v>
      </c>
      <c r="F257" s="226">
        <f>'ES Data Entry'!F255</f>
        <v>0</v>
      </c>
      <c r="G257" s="226" t="str" cm="1">
        <f t="array" ref="G257">_xlfn.IFS('ES Data Entry'!G255=0, "Kindergarten", 'ES Data Entry'!G255=1, "1st Grade", 'ES Data Entry'!G255=2, "2nd Grade", 'ES Data Entry'!G255=3, "3rd Grade", 'ES Data Entry'!G255=4, "4th Grade", 'ES Data Entry'!G255=5, "5th Grade")</f>
        <v>Kindergarten</v>
      </c>
      <c r="H257" s="253">
        <f>'ES Data Entry'!L255</f>
        <v>0</v>
      </c>
      <c r="I257" s="227" t="e" cm="1">
        <f t="array" ref="I257">_xlfn.IFS('ES Data Entry'!H255= 1, "American Indian/Alaskan Native", 'ES Data Entry'!H255= 2, "Asian", 'ES Data Entry'!H255= 3, "Native Hawaiian/Pacific Islander", 'ES Data Entry'!H255= 4, "Black/African American",'ES Data Entry'!H255= 5,  "White", 'ES Data Entry'!H255= 6, "Other", 'ES Data Entry'!H255= 7, "Two races or more", 'ES Data Entry'!H255= 8, "Unknown")</f>
        <v>#N/A</v>
      </c>
      <c r="J257" s="226">
        <f>'ES Data Entry'!I255</f>
        <v>0</v>
      </c>
      <c r="K257" s="226" t="e" cm="1">
        <f t="array" ref="K257">_xlfn.IFS('ES Data Entry'!J255= 1, "Male", 'ES Data Entry'!J255= 2, "Female", 'ES Data Entry'!J255= 3, "Transgender Male", 'ES Data Entry'!J255= 4, "Transgender Female",'ES Data Entry'!J255= 5, "Non-binary", 'ES Data Entry'!J255= 6, "Other", 'ES Data Entry'!J255= 7, "Unknown")</f>
        <v>#N/A</v>
      </c>
      <c r="L257" s="228">
        <f>'ES Data Entry'!K255</f>
        <v>0</v>
      </c>
      <c r="M257" s="228" t="str" cm="1">
        <f t="array" ref="M257">IF(MAX(IF(F:F=F257, L:L))=L257, "Yes", "No")</f>
        <v>Yes</v>
      </c>
      <c r="N257" s="229" t="e">
        <f>AVERAGE('ES Data Entry'!N255,'ES Data Entry'!M255)</f>
        <v>#DIV/0!</v>
      </c>
      <c r="O257" s="229" t="e">
        <f t="shared" si="100"/>
        <v>#DIV/0!</v>
      </c>
      <c r="P257" s="229" t="e">
        <f>AVERAGE('ES Data Entry'!O255:R255)</f>
        <v>#DIV/0!</v>
      </c>
      <c r="Q257" s="229" t="e">
        <f t="shared" si="101"/>
        <v>#DIV/0!</v>
      </c>
      <c r="R257" s="229" t="e">
        <f>AVERAGE('ES Data Entry'!S255:V255)</f>
        <v>#DIV/0!</v>
      </c>
      <c r="S257" s="229" t="e">
        <f t="shared" si="102"/>
        <v>#DIV/0!</v>
      </c>
      <c r="T257" s="229" t="e">
        <f>AVERAGE('ES Data Entry'!W255:Y255)</f>
        <v>#DIV/0!</v>
      </c>
      <c r="U257" s="230" t="e">
        <f t="shared" si="103"/>
        <v>#DIV/0!</v>
      </c>
      <c r="V257" s="231" t="e">
        <f t="shared" si="104"/>
        <v>#DIV/0!</v>
      </c>
      <c r="W257" s="232" t="e">
        <f t="shared" si="105"/>
        <v>#DIV/0!</v>
      </c>
    </row>
    <row r="258" spans="1:23">
      <c r="A258" s="226">
        <f>'ES Data Entry'!A256</f>
        <v>0</v>
      </c>
      <c r="B258" s="226">
        <f>'ES Data Entry'!B256</f>
        <v>0</v>
      </c>
      <c r="C258" s="6">
        <f>'ES Data Entry'!C256</f>
        <v>0</v>
      </c>
      <c r="D258" s="226">
        <f>'ES Data Entry'!D256</f>
        <v>0</v>
      </c>
      <c r="E258" s="226">
        <f>'ES Data Entry'!E256</f>
        <v>0</v>
      </c>
      <c r="F258" s="226">
        <f>'ES Data Entry'!F256</f>
        <v>0</v>
      </c>
      <c r="G258" s="226" t="str" cm="1">
        <f t="array" ref="G258">_xlfn.IFS('ES Data Entry'!G256=0, "Kindergarten", 'ES Data Entry'!G256=1, "1st Grade", 'ES Data Entry'!G256=2, "2nd Grade", 'ES Data Entry'!G256=3, "3rd Grade", 'ES Data Entry'!G256=4, "4th Grade", 'ES Data Entry'!G256=5, "5th Grade")</f>
        <v>Kindergarten</v>
      </c>
      <c r="H258" s="253">
        <f>'ES Data Entry'!L256</f>
        <v>0</v>
      </c>
      <c r="I258" s="227" t="e" cm="1">
        <f t="array" ref="I258">_xlfn.IFS('ES Data Entry'!H256= 1, "American Indian/Alaskan Native", 'ES Data Entry'!H256= 2, "Asian", 'ES Data Entry'!H256= 3, "Native Hawaiian/Pacific Islander", 'ES Data Entry'!H256= 4, "Black/African American",'ES Data Entry'!H256= 5,  "White", 'ES Data Entry'!H256= 6, "Other", 'ES Data Entry'!H256= 7, "Two races or more", 'ES Data Entry'!H256= 8, "Unknown")</f>
        <v>#N/A</v>
      </c>
      <c r="J258" s="226">
        <f>'ES Data Entry'!I256</f>
        <v>0</v>
      </c>
      <c r="K258" s="226" t="e" cm="1">
        <f t="array" ref="K258">_xlfn.IFS('ES Data Entry'!J256= 1, "Male", 'ES Data Entry'!J256= 2, "Female", 'ES Data Entry'!J256= 3, "Transgender Male", 'ES Data Entry'!J256= 4, "Transgender Female",'ES Data Entry'!J256= 5, "Non-binary", 'ES Data Entry'!J256= 6, "Other", 'ES Data Entry'!J256= 7, "Unknown")</f>
        <v>#N/A</v>
      </c>
      <c r="L258" s="228">
        <f>'ES Data Entry'!K256</f>
        <v>0</v>
      </c>
      <c r="M258" s="228" t="str" cm="1">
        <f t="array" ref="M258">IF(MAX(IF(F:F=F258, L:L))=L258, "Yes", "No")</f>
        <v>Yes</v>
      </c>
      <c r="N258" s="229" t="e">
        <f>AVERAGE('ES Data Entry'!N256,'ES Data Entry'!M256)</f>
        <v>#DIV/0!</v>
      </c>
      <c r="O258" s="229" t="e">
        <f t="shared" si="100"/>
        <v>#DIV/0!</v>
      </c>
      <c r="P258" s="229" t="e">
        <f>AVERAGE('ES Data Entry'!O256:R256)</f>
        <v>#DIV/0!</v>
      </c>
      <c r="Q258" s="229" t="e">
        <f t="shared" si="101"/>
        <v>#DIV/0!</v>
      </c>
      <c r="R258" s="229" t="e">
        <f>AVERAGE('ES Data Entry'!S256:V256)</f>
        <v>#DIV/0!</v>
      </c>
      <c r="S258" s="229" t="e">
        <f t="shared" si="102"/>
        <v>#DIV/0!</v>
      </c>
      <c r="T258" s="229" t="e">
        <f>AVERAGE('ES Data Entry'!W256:Y256)</f>
        <v>#DIV/0!</v>
      </c>
      <c r="U258" s="230" t="e">
        <f t="shared" si="103"/>
        <v>#DIV/0!</v>
      </c>
      <c r="V258" s="231" t="e">
        <f t="shared" si="104"/>
        <v>#DIV/0!</v>
      </c>
      <c r="W258" s="232" t="e">
        <f t="shared" si="105"/>
        <v>#DIV/0!</v>
      </c>
    </row>
    <row r="259" spans="1:23">
      <c r="A259" s="226">
        <f>'ES Data Entry'!A257</f>
        <v>0</v>
      </c>
      <c r="B259" s="226">
        <f>'ES Data Entry'!B257</f>
        <v>0</v>
      </c>
      <c r="C259" s="6">
        <f>'ES Data Entry'!C257</f>
        <v>0</v>
      </c>
      <c r="D259" s="226">
        <f>'ES Data Entry'!D257</f>
        <v>0</v>
      </c>
      <c r="E259" s="226">
        <f>'ES Data Entry'!E257</f>
        <v>0</v>
      </c>
      <c r="F259" s="226">
        <f>'ES Data Entry'!F257</f>
        <v>0</v>
      </c>
      <c r="G259" s="226" t="str" cm="1">
        <f t="array" ref="G259">_xlfn.IFS('ES Data Entry'!G257=0, "Kindergarten", 'ES Data Entry'!G257=1, "1st Grade", 'ES Data Entry'!G257=2, "2nd Grade", 'ES Data Entry'!G257=3, "3rd Grade", 'ES Data Entry'!G257=4, "4th Grade", 'ES Data Entry'!G257=5, "5th Grade")</f>
        <v>Kindergarten</v>
      </c>
      <c r="H259" s="253">
        <f>'ES Data Entry'!L257</f>
        <v>0</v>
      </c>
      <c r="I259" s="227" t="e" cm="1">
        <f t="array" ref="I259">_xlfn.IFS('ES Data Entry'!H257= 1, "American Indian/Alaskan Native", 'ES Data Entry'!H257= 2, "Asian", 'ES Data Entry'!H257= 3, "Native Hawaiian/Pacific Islander", 'ES Data Entry'!H257= 4, "Black/African American",'ES Data Entry'!H257= 5,  "White", 'ES Data Entry'!H257= 6, "Other", 'ES Data Entry'!H257= 7, "Two races or more", 'ES Data Entry'!H257= 8, "Unknown")</f>
        <v>#N/A</v>
      </c>
      <c r="J259" s="226">
        <f>'ES Data Entry'!I257</f>
        <v>0</v>
      </c>
      <c r="K259" s="226" t="e" cm="1">
        <f t="array" ref="K259">_xlfn.IFS('ES Data Entry'!J257= 1, "Male", 'ES Data Entry'!J257= 2, "Female", 'ES Data Entry'!J257= 3, "Transgender Male", 'ES Data Entry'!J257= 4, "Transgender Female",'ES Data Entry'!J257= 5, "Non-binary", 'ES Data Entry'!J257= 6, "Other", 'ES Data Entry'!J257= 7, "Unknown")</f>
        <v>#N/A</v>
      </c>
      <c r="L259" s="228">
        <f>'ES Data Entry'!K257</f>
        <v>0</v>
      </c>
      <c r="M259" s="228" t="str" cm="1">
        <f t="array" ref="M259">IF(MAX(IF(F:F=F259, L:L))=L259, "Yes", "No")</f>
        <v>Yes</v>
      </c>
      <c r="N259" s="229" t="e">
        <f>AVERAGE('ES Data Entry'!N257,'ES Data Entry'!M257)</f>
        <v>#DIV/0!</v>
      </c>
      <c r="O259" s="229" t="e">
        <f t="shared" si="100"/>
        <v>#DIV/0!</v>
      </c>
      <c r="P259" s="229" t="e">
        <f>AVERAGE('ES Data Entry'!O257:R257)</f>
        <v>#DIV/0!</v>
      </c>
      <c r="Q259" s="229" t="e">
        <f t="shared" si="101"/>
        <v>#DIV/0!</v>
      </c>
      <c r="R259" s="229" t="e">
        <f>AVERAGE('ES Data Entry'!S257:V257)</f>
        <v>#DIV/0!</v>
      </c>
      <c r="S259" s="229" t="e">
        <f t="shared" si="102"/>
        <v>#DIV/0!</v>
      </c>
      <c r="T259" s="229" t="e">
        <f>AVERAGE('ES Data Entry'!W257:Y257)</f>
        <v>#DIV/0!</v>
      </c>
      <c r="U259" s="230" t="e">
        <f t="shared" si="103"/>
        <v>#DIV/0!</v>
      </c>
      <c r="V259" s="231" t="e">
        <f t="shared" si="104"/>
        <v>#DIV/0!</v>
      </c>
      <c r="W259" s="232" t="e">
        <f t="shared" si="105"/>
        <v>#DIV/0!</v>
      </c>
    </row>
    <row r="260" spans="1:23">
      <c r="A260" s="226">
        <f>'ES Data Entry'!A258</f>
        <v>0</v>
      </c>
      <c r="B260" s="226">
        <f>'ES Data Entry'!B258</f>
        <v>0</v>
      </c>
      <c r="C260" s="6">
        <f>'ES Data Entry'!C258</f>
        <v>0</v>
      </c>
      <c r="D260" s="226">
        <f>'ES Data Entry'!D258</f>
        <v>0</v>
      </c>
      <c r="E260" s="226">
        <f>'ES Data Entry'!E258</f>
        <v>0</v>
      </c>
      <c r="F260" s="226">
        <f>'ES Data Entry'!F258</f>
        <v>0</v>
      </c>
      <c r="G260" s="226" t="str" cm="1">
        <f t="array" ref="G260">_xlfn.IFS('ES Data Entry'!G258=0, "Kindergarten", 'ES Data Entry'!G258=1, "1st Grade", 'ES Data Entry'!G258=2, "2nd Grade", 'ES Data Entry'!G258=3, "3rd Grade", 'ES Data Entry'!G258=4, "4th Grade", 'ES Data Entry'!G258=5, "5th Grade")</f>
        <v>Kindergarten</v>
      </c>
      <c r="H260" s="253">
        <f>'ES Data Entry'!L258</f>
        <v>0</v>
      </c>
      <c r="I260" s="227" t="e" cm="1">
        <f t="array" ref="I260">_xlfn.IFS('ES Data Entry'!H258= 1, "American Indian/Alaskan Native", 'ES Data Entry'!H258= 2, "Asian", 'ES Data Entry'!H258= 3, "Native Hawaiian/Pacific Islander", 'ES Data Entry'!H258= 4, "Black/African American",'ES Data Entry'!H258= 5,  "White", 'ES Data Entry'!H258= 6, "Other", 'ES Data Entry'!H258= 7, "Two races or more", 'ES Data Entry'!H258= 8, "Unknown")</f>
        <v>#N/A</v>
      </c>
      <c r="J260" s="226">
        <f>'ES Data Entry'!I258</f>
        <v>0</v>
      </c>
      <c r="K260" s="226" t="e" cm="1">
        <f t="array" ref="K260">_xlfn.IFS('ES Data Entry'!J258= 1, "Male", 'ES Data Entry'!J258= 2, "Female", 'ES Data Entry'!J258= 3, "Transgender Male", 'ES Data Entry'!J258= 4, "Transgender Female",'ES Data Entry'!J258= 5, "Non-binary", 'ES Data Entry'!J258= 6, "Other", 'ES Data Entry'!J258= 7, "Unknown")</f>
        <v>#N/A</v>
      </c>
      <c r="L260" s="228">
        <f>'ES Data Entry'!K258</f>
        <v>0</v>
      </c>
      <c r="M260" s="228" t="str" cm="1">
        <f t="array" ref="M260">IF(MAX(IF(F:F=F260, L:L))=L260, "Yes", "No")</f>
        <v>Yes</v>
      </c>
      <c r="N260" s="229" t="e">
        <f>AVERAGE('ES Data Entry'!N258,'ES Data Entry'!M258)</f>
        <v>#DIV/0!</v>
      </c>
      <c r="O260" s="229" t="e">
        <f t="shared" si="100"/>
        <v>#DIV/0!</v>
      </c>
      <c r="P260" s="229" t="e">
        <f>AVERAGE('ES Data Entry'!O258:R258)</f>
        <v>#DIV/0!</v>
      </c>
      <c r="Q260" s="229" t="e">
        <f t="shared" si="101"/>
        <v>#DIV/0!</v>
      </c>
      <c r="R260" s="229" t="e">
        <f>AVERAGE('ES Data Entry'!S258:V258)</f>
        <v>#DIV/0!</v>
      </c>
      <c r="S260" s="229" t="e">
        <f t="shared" si="102"/>
        <v>#DIV/0!</v>
      </c>
      <c r="T260" s="229" t="e">
        <f>AVERAGE('ES Data Entry'!W258:Y258)</f>
        <v>#DIV/0!</v>
      </c>
      <c r="U260" s="230" t="e">
        <f t="shared" si="103"/>
        <v>#DIV/0!</v>
      </c>
      <c r="V260" s="231" t="e">
        <f t="shared" si="104"/>
        <v>#DIV/0!</v>
      </c>
      <c r="W260" s="232" t="e">
        <f t="shared" si="105"/>
        <v>#DIV/0!</v>
      </c>
    </row>
    <row r="261" spans="1:23">
      <c r="A261" s="226">
        <f>'ES Data Entry'!A259</f>
        <v>0</v>
      </c>
      <c r="B261" s="226">
        <f>'ES Data Entry'!B259</f>
        <v>0</v>
      </c>
      <c r="C261" s="6">
        <f>'ES Data Entry'!C259</f>
        <v>0</v>
      </c>
      <c r="D261" s="226">
        <f>'ES Data Entry'!D259</f>
        <v>0</v>
      </c>
      <c r="E261" s="226">
        <f>'ES Data Entry'!E259</f>
        <v>0</v>
      </c>
      <c r="F261" s="226">
        <f>'ES Data Entry'!F259</f>
        <v>0</v>
      </c>
      <c r="G261" s="226" t="str" cm="1">
        <f t="array" ref="G261">_xlfn.IFS('ES Data Entry'!G259=0, "Kindergarten", 'ES Data Entry'!G259=1, "1st Grade", 'ES Data Entry'!G259=2, "2nd Grade", 'ES Data Entry'!G259=3, "3rd Grade", 'ES Data Entry'!G259=4, "4th Grade", 'ES Data Entry'!G259=5, "5th Grade")</f>
        <v>Kindergarten</v>
      </c>
      <c r="H261" s="253">
        <f>'ES Data Entry'!L259</f>
        <v>0</v>
      </c>
      <c r="I261" s="227" t="e" cm="1">
        <f t="array" ref="I261">_xlfn.IFS('ES Data Entry'!H259= 1, "American Indian/Alaskan Native", 'ES Data Entry'!H259= 2, "Asian", 'ES Data Entry'!H259= 3, "Native Hawaiian/Pacific Islander", 'ES Data Entry'!H259= 4, "Black/African American",'ES Data Entry'!H259= 5,  "White", 'ES Data Entry'!H259= 6, "Other", 'ES Data Entry'!H259= 7, "Two races or more", 'ES Data Entry'!H259= 8, "Unknown")</f>
        <v>#N/A</v>
      </c>
      <c r="J261" s="226">
        <f>'ES Data Entry'!I259</f>
        <v>0</v>
      </c>
      <c r="K261" s="226" t="e" cm="1">
        <f t="array" ref="K261">_xlfn.IFS('ES Data Entry'!J259= 1, "Male", 'ES Data Entry'!J259= 2, "Female", 'ES Data Entry'!J259= 3, "Transgender Male", 'ES Data Entry'!J259= 4, "Transgender Female",'ES Data Entry'!J259= 5, "Non-binary", 'ES Data Entry'!J259= 6, "Other", 'ES Data Entry'!J259= 7, "Unknown")</f>
        <v>#N/A</v>
      </c>
      <c r="L261" s="228">
        <f>'ES Data Entry'!K259</f>
        <v>0</v>
      </c>
      <c r="M261" s="228" t="str" cm="1">
        <f t="array" ref="M261">IF(MAX(IF(F:F=F261, L:L))=L261, "Yes", "No")</f>
        <v>Yes</v>
      </c>
      <c r="N261" s="229" t="e">
        <f>AVERAGE('ES Data Entry'!N259,'ES Data Entry'!M259)</f>
        <v>#DIV/0!</v>
      </c>
      <c r="O261" s="229" t="e">
        <f t="shared" si="100"/>
        <v>#DIV/0!</v>
      </c>
      <c r="P261" s="229" t="e">
        <f>AVERAGE('ES Data Entry'!O259:R259)</f>
        <v>#DIV/0!</v>
      </c>
      <c r="Q261" s="229" t="e">
        <f t="shared" si="101"/>
        <v>#DIV/0!</v>
      </c>
      <c r="R261" s="229" t="e">
        <f>AVERAGE('ES Data Entry'!S259:V259)</f>
        <v>#DIV/0!</v>
      </c>
      <c r="S261" s="229" t="e">
        <f t="shared" si="102"/>
        <v>#DIV/0!</v>
      </c>
      <c r="T261" s="229" t="e">
        <f>AVERAGE('ES Data Entry'!W259:Y259)</f>
        <v>#DIV/0!</v>
      </c>
      <c r="U261" s="230" t="e">
        <f t="shared" si="103"/>
        <v>#DIV/0!</v>
      </c>
      <c r="V261" s="231" t="e">
        <f t="shared" si="104"/>
        <v>#DIV/0!</v>
      </c>
      <c r="W261" s="232" t="e">
        <f t="shared" si="105"/>
        <v>#DIV/0!</v>
      </c>
    </row>
    <row r="262" spans="1:23">
      <c r="A262" s="226">
        <f>'ES Data Entry'!A260</f>
        <v>0</v>
      </c>
      <c r="B262" s="226">
        <f>'ES Data Entry'!B260</f>
        <v>0</v>
      </c>
      <c r="C262" s="6">
        <f>'ES Data Entry'!C260</f>
        <v>0</v>
      </c>
      <c r="D262" s="226">
        <f>'ES Data Entry'!D260</f>
        <v>0</v>
      </c>
      <c r="E262" s="226">
        <f>'ES Data Entry'!E260</f>
        <v>0</v>
      </c>
      <c r="F262" s="226">
        <f>'ES Data Entry'!F260</f>
        <v>0</v>
      </c>
      <c r="G262" s="226" t="str" cm="1">
        <f t="array" ref="G262">_xlfn.IFS('ES Data Entry'!G260=0, "Kindergarten", 'ES Data Entry'!G260=1, "1st Grade", 'ES Data Entry'!G260=2, "2nd Grade", 'ES Data Entry'!G260=3, "3rd Grade", 'ES Data Entry'!G260=4, "4th Grade", 'ES Data Entry'!G260=5, "5th Grade")</f>
        <v>Kindergarten</v>
      </c>
      <c r="H262" s="253">
        <f>'ES Data Entry'!L260</f>
        <v>0</v>
      </c>
      <c r="I262" s="227" t="e" cm="1">
        <f t="array" ref="I262">_xlfn.IFS('ES Data Entry'!H260= 1, "American Indian/Alaskan Native", 'ES Data Entry'!H260= 2, "Asian", 'ES Data Entry'!H260= 3, "Native Hawaiian/Pacific Islander", 'ES Data Entry'!H260= 4, "Black/African American",'ES Data Entry'!H260= 5,  "White", 'ES Data Entry'!H260= 6, "Other", 'ES Data Entry'!H260= 7, "Two races or more", 'ES Data Entry'!H260= 8, "Unknown")</f>
        <v>#N/A</v>
      </c>
      <c r="J262" s="226">
        <f>'ES Data Entry'!I260</f>
        <v>0</v>
      </c>
      <c r="K262" s="226" t="e" cm="1">
        <f t="array" ref="K262">_xlfn.IFS('ES Data Entry'!J260= 1, "Male", 'ES Data Entry'!J260= 2, "Female", 'ES Data Entry'!J260= 3, "Transgender Male", 'ES Data Entry'!J260= 4, "Transgender Female",'ES Data Entry'!J260= 5, "Non-binary", 'ES Data Entry'!J260= 6, "Other", 'ES Data Entry'!J260= 7, "Unknown")</f>
        <v>#N/A</v>
      </c>
      <c r="L262" s="228">
        <f>'ES Data Entry'!K260</f>
        <v>0</v>
      </c>
      <c r="M262" s="228" t="str" cm="1">
        <f t="array" ref="M262">IF(MAX(IF(F:F=F262, L:L))=L262, "Yes", "No")</f>
        <v>Yes</v>
      </c>
      <c r="N262" s="229" t="e">
        <f>AVERAGE('ES Data Entry'!N260,'ES Data Entry'!M260)</f>
        <v>#DIV/0!</v>
      </c>
      <c r="O262" s="229" t="e">
        <f t="shared" si="100"/>
        <v>#DIV/0!</v>
      </c>
      <c r="P262" s="229" t="e">
        <f>AVERAGE('ES Data Entry'!O260:R260)</f>
        <v>#DIV/0!</v>
      </c>
      <c r="Q262" s="229" t="e">
        <f t="shared" si="101"/>
        <v>#DIV/0!</v>
      </c>
      <c r="R262" s="229" t="e">
        <f>AVERAGE('ES Data Entry'!S260:V260)</f>
        <v>#DIV/0!</v>
      </c>
      <c r="S262" s="229" t="e">
        <f t="shared" si="102"/>
        <v>#DIV/0!</v>
      </c>
      <c r="T262" s="229" t="e">
        <f>AVERAGE('ES Data Entry'!W260:Y260)</f>
        <v>#DIV/0!</v>
      </c>
      <c r="U262" s="230" t="e">
        <f t="shared" si="103"/>
        <v>#DIV/0!</v>
      </c>
      <c r="V262" s="231" t="e">
        <f t="shared" si="104"/>
        <v>#DIV/0!</v>
      </c>
      <c r="W262" s="232" t="e">
        <f t="shared" si="105"/>
        <v>#DIV/0!</v>
      </c>
    </row>
    <row r="263" spans="1:23">
      <c r="A263" s="226">
        <f>'ES Data Entry'!A261</f>
        <v>0</v>
      </c>
      <c r="B263" s="226">
        <f>'ES Data Entry'!B261</f>
        <v>0</v>
      </c>
      <c r="C263" s="6">
        <f>'ES Data Entry'!C261</f>
        <v>0</v>
      </c>
      <c r="D263" s="226">
        <f>'ES Data Entry'!D261</f>
        <v>0</v>
      </c>
      <c r="E263" s="226">
        <f>'ES Data Entry'!E261</f>
        <v>0</v>
      </c>
      <c r="F263" s="226">
        <f>'ES Data Entry'!F261</f>
        <v>0</v>
      </c>
      <c r="G263" s="226" t="str" cm="1">
        <f t="array" ref="G263">_xlfn.IFS('ES Data Entry'!G261=0, "Kindergarten", 'ES Data Entry'!G261=1, "1st Grade", 'ES Data Entry'!G261=2, "2nd Grade", 'ES Data Entry'!G261=3, "3rd Grade", 'ES Data Entry'!G261=4, "4th Grade", 'ES Data Entry'!G261=5, "5th Grade")</f>
        <v>Kindergarten</v>
      </c>
      <c r="H263" s="253">
        <f>'ES Data Entry'!L261</f>
        <v>0</v>
      </c>
      <c r="I263" s="227" t="e" cm="1">
        <f t="array" ref="I263">_xlfn.IFS('ES Data Entry'!H261= 1, "American Indian/Alaskan Native", 'ES Data Entry'!H261= 2, "Asian", 'ES Data Entry'!H261= 3, "Native Hawaiian/Pacific Islander", 'ES Data Entry'!H261= 4, "Black/African American",'ES Data Entry'!H261= 5,  "White", 'ES Data Entry'!H261= 6, "Other", 'ES Data Entry'!H261= 7, "Two races or more", 'ES Data Entry'!H261= 8, "Unknown")</f>
        <v>#N/A</v>
      </c>
      <c r="J263" s="226">
        <f>'ES Data Entry'!I261</f>
        <v>0</v>
      </c>
      <c r="K263" s="226" t="e" cm="1">
        <f t="array" ref="K263">_xlfn.IFS('ES Data Entry'!J261= 1, "Male", 'ES Data Entry'!J261= 2, "Female", 'ES Data Entry'!J261= 3, "Transgender Male", 'ES Data Entry'!J261= 4, "Transgender Female",'ES Data Entry'!J261= 5, "Non-binary", 'ES Data Entry'!J261= 6, "Other", 'ES Data Entry'!J261= 7, "Unknown")</f>
        <v>#N/A</v>
      </c>
      <c r="L263" s="228">
        <f>'ES Data Entry'!K261</f>
        <v>0</v>
      </c>
      <c r="M263" s="228" t="str" cm="1">
        <f t="array" ref="M263">IF(MAX(IF(F:F=F263, L:L))=L263, "Yes", "No")</f>
        <v>Yes</v>
      </c>
      <c r="N263" s="229" t="e">
        <f>AVERAGE('ES Data Entry'!N261,'ES Data Entry'!M261)</f>
        <v>#DIV/0!</v>
      </c>
      <c r="O263" s="229" t="e">
        <f t="shared" si="100"/>
        <v>#DIV/0!</v>
      </c>
      <c r="P263" s="229" t="e">
        <f>AVERAGE('ES Data Entry'!O261:R261)</f>
        <v>#DIV/0!</v>
      </c>
      <c r="Q263" s="229" t="e">
        <f t="shared" si="101"/>
        <v>#DIV/0!</v>
      </c>
      <c r="R263" s="229" t="e">
        <f>AVERAGE('ES Data Entry'!S261:V261)</f>
        <v>#DIV/0!</v>
      </c>
      <c r="S263" s="229" t="e">
        <f t="shared" si="102"/>
        <v>#DIV/0!</v>
      </c>
      <c r="T263" s="229" t="e">
        <f>AVERAGE('ES Data Entry'!W261:Y261)</f>
        <v>#DIV/0!</v>
      </c>
      <c r="U263" s="230" t="e">
        <f t="shared" si="103"/>
        <v>#DIV/0!</v>
      </c>
      <c r="V263" s="231" t="e">
        <f t="shared" si="104"/>
        <v>#DIV/0!</v>
      </c>
      <c r="W263" s="232" t="e">
        <f t="shared" si="105"/>
        <v>#DIV/0!</v>
      </c>
    </row>
    <row r="264" spans="1:23">
      <c r="A264" s="226">
        <f>'ES Data Entry'!A262</f>
        <v>0</v>
      </c>
      <c r="B264" s="226">
        <f>'ES Data Entry'!B262</f>
        <v>0</v>
      </c>
      <c r="C264" s="6">
        <f>'ES Data Entry'!C262</f>
        <v>0</v>
      </c>
      <c r="D264" s="226">
        <f>'ES Data Entry'!D262</f>
        <v>0</v>
      </c>
      <c r="E264" s="226">
        <f>'ES Data Entry'!E262</f>
        <v>0</v>
      </c>
      <c r="F264" s="226">
        <f>'ES Data Entry'!F262</f>
        <v>0</v>
      </c>
      <c r="G264" s="226" t="str" cm="1">
        <f t="array" ref="G264">_xlfn.IFS('ES Data Entry'!G262=0, "Kindergarten", 'ES Data Entry'!G262=1, "1st Grade", 'ES Data Entry'!G262=2, "2nd Grade", 'ES Data Entry'!G262=3, "3rd Grade", 'ES Data Entry'!G262=4, "4th Grade", 'ES Data Entry'!G262=5, "5th Grade")</f>
        <v>Kindergarten</v>
      </c>
      <c r="H264" s="253">
        <f>'ES Data Entry'!L262</f>
        <v>0</v>
      </c>
      <c r="I264" s="227" t="e" cm="1">
        <f t="array" ref="I264">_xlfn.IFS('ES Data Entry'!H262= 1, "American Indian/Alaskan Native", 'ES Data Entry'!H262= 2, "Asian", 'ES Data Entry'!H262= 3, "Native Hawaiian/Pacific Islander", 'ES Data Entry'!H262= 4, "Black/African American",'ES Data Entry'!H262= 5,  "White", 'ES Data Entry'!H262= 6, "Other", 'ES Data Entry'!H262= 7, "Two races or more", 'ES Data Entry'!H262= 8, "Unknown")</f>
        <v>#N/A</v>
      </c>
      <c r="J264" s="226">
        <f>'ES Data Entry'!I262</f>
        <v>0</v>
      </c>
      <c r="K264" s="226" t="e" cm="1">
        <f t="array" ref="K264">_xlfn.IFS('ES Data Entry'!J262= 1, "Male", 'ES Data Entry'!J262= 2, "Female", 'ES Data Entry'!J262= 3, "Transgender Male", 'ES Data Entry'!J262= 4, "Transgender Female",'ES Data Entry'!J262= 5, "Non-binary", 'ES Data Entry'!J262= 6, "Other", 'ES Data Entry'!J262= 7, "Unknown")</f>
        <v>#N/A</v>
      </c>
      <c r="L264" s="228">
        <f>'ES Data Entry'!K262</f>
        <v>0</v>
      </c>
      <c r="M264" s="228" t="str" cm="1">
        <f t="array" ref="M264">IF(MAX(IF(F:F=F264, L:L))=L264, "Yes", "No")</f>
        <v>Yes</v>
      </c>
      <c r="N264" s="229" t="e">
        <f>AVERAGE('ES Data Entry'!N262,'ES Data Entry'!M262)</f>
        <v>#DIV/0!</v>
      </c>
      <c r="O264" s="229" t="e">
        <f t="shared" si="100"/>
        <v>#DIV/0!</v>
      </c>
      <c r="P264" s="229" t="e">
        <f>AVERAGE('ES Data Entry'!O262:R262)</f>
        <v>#DIV/0!</v>
      </c>
      <c r="Q264" s="229" t="e">
        <f t="shared" si="101"/>
        <v>#DIV/0!</v>
      </c>
      <c r="R264" s="229" t="e">
        <f>AVERAGE('ES Data Entry'!S262:V262)</f>
        <v>#DIV/0!</v>
      </c>
      <c r="S264" s="229" t="e">
        <f t="shared" si="102"/>
        <v>#DIV/0!</v>
      </c>
      <c r="T264" s="229" t="e">
        <f>AVERAGE('ES Data Entry'!W262:Y262)</f>
        <v>#DIV/0!</v>
      </c>
      <c r="U264" s="230" t="e">
        <f t="shared" si="103"/>
        <v>#DIV/0!</v>
      </c>
      <c r="V264" s="231" t="e">
        <f t="shared" si="104"/>
        <v>#DIV/0!</v>
      </c>
      <c r="W264" s="232" t="e">
        <f t="shared" si="105"/>
        <v>#DIV/0!</v>
      </c>
    </row>
    <row r="265" spans="1:23">
      <c r="A265" s="226">
        <f>'ES Data Entry'!A263</f>
        <v>0</v>
      </c>
      <c r="B265" s="226">
        <f>'ES Data Entry'!B263</f>
        <v>0</v>
      </c>
      <c r="C265" s="6">
        <f>'ES Data Entry'!C263</f>
        <v>0</v>
      </c>
      <c r="D265" s="226">
        <f>'ES Data Entry'!D263</f>
        <v>0</v>
      </c>
      <c r="E265" s="226">
        <f>'ES Data Entry'!E263</f>
        <v>0</v>
      </c>
      <c r="F265" s="226">
        <f>'ES Data Entry'!F263</f>
        <v>0</v>
      </c>
      <c r="G265" s="226" t="str" cm="1">
        <f t="array" ref="G265">_xlfn.IFS('ES Data Entry'!G263=0, "Kindergarten", 'ES Data Entry'!G263=1, "1st Grade", 'ES Data Entry'!G263=2, "2nd Grade", 'ES Data Entry'!G263=3, "3rd Grade", 'ES Data Entry'!G263=4, "4th Grade", 'ES Data Entry'!G263=5, "5th Grade")</f>
        <v>Kindergarten</v>
      </c>
      <c r="H265" s="253">
        <f>'ES Data Entry'!L263</f>
        <v>0</v>
      </c>
      <c r="I265" s="227" t="e" cm="1">
        <f t="array" ref="I265">_xlfn.IFS('ES Data Entry'!H263= 1, "American Indian/Alaskan Native", 'ES Data Entry'!H263= 2, "Asian", 'ES Data Entry'!H263= 3, "Native Hawaiian/Pacific Islander", 'ES Data Entry'!H263= 4, "Black/African American",'ES Data Entry'!H263= 5,  "White", 'ES Data Entry'!H263= 6, "Other", 'ES Data Entry'!H263= 7, "Two races or more", 'ES Data Entry'!H263= 8, "Unknown")</f>
        <v>#N/A</v>
      </c>
      <c r="J265" s="226">
        <f>'ES Data Entry'!I263</f>
        <v>0</v>
      </c>
      <c r="K265" s="226" t="e" cm="1">
        <f t="array" ref="K265">_xlfn.IFS('ES Data Entry'!J263= 1, "Male", 'ES Data Entry'!J263= 2, "Female", 'ES Data Entry'!J263= 3, "Transgender Male", 'ES Data Entry'!J263= 4, "Transgender Female",'ES Data Entry'!J263= 5, "Non-binary", 'ES Data Entry'!J263= 6, "Other", 'ES Data Entry'!J263= 7, "Unknown")</f>
        <v>#N/A</v>
      </c>
      <c r="L265" s="228">
        <f>'ES Data Entry'!K263</f>
        <v>0</v>
      </c>
      <c r="M265" s="228" t="str" cm="1">
        <f t="array" ref="M265">IF(MAX(IF(F:F=F265, L:L))=L265, "Yes", "No")</f>
        <v>Yes</v>
      </c>
      <c r="N265" s="229" t="e">
        <f>AVERAGE('ES Data Entry'!N263,'ES Data Entry'!M263)</f>
        <v>#DIV/0!</v>
      </c>
      <c r="O265" s="229" t="e">
        <f t="shared" si="100"/>
        <v>#DIV/0!</v>
      </c>
      <c r="P265" s="229" t="e">
        <f>AVERAGE('ES Data Entry'!O263:R263)</f>
        <v>#DIV/0!</v>
      </c>
      <c r="Q265" s="229" t="e">
        <f t="shared" si="101"/>
        <v>#DIV/0!</v>
      </c>
      <c r="R265" s="229" t="e">
        <f>AVERAGE('ES Data Entry'!S263:V263)</f>
        <v>#DIV/0!</v>
      </c>
      <c r="S265" s="229" t="e">
        <f t="shared" si="102"/>
        <v>#DIV/0!</v>
      </c>
      <c r="T265" s="229" t="e">
        <f>AVERAGE('ES Data Entry'!W263:Y263)</f>
        <v>#DIV/0!</v>
      </c>
      <c r="U265" s="230" t="e">
        <f t="shared" si="103"/>
        <v>#DIV/0!</v>
      </c>
      <c r="V265" s="231" t="e">
        <f t="shared" si="104"/>
        <v>#DIV/0!</v>
      </c>
      <c r="W265" s="232" t="e">
        <f t="shared" si="105"/>
        <v>#DIV/0!</v>
      </c>
    </row>
    <row r="266" spans="1:23">
      <c r="A266" s="226">
        <f>'ES Data Entry'!A264</f>
        <v>0</v>
      </c>
      <c r="B266" s="226">
        <f>'ES Data Entry'!B264</f>
        <v>0</v>
      </c>
      <c r="C266" s="6">
        <f>'ES Data Entry'!C264</f>
        <v>0</v>
      </c>
      <c r="D266" s="226">
        <f>'ES Data Entry'!D264</f>
        <v>0</v>
      </c>
      <c r="E266" s="226">
        <f>'ES Data Entry'!E264</f>
        <v>0</v>
      </c>
      <c r="F266" s="226">
        <f>'ES Data Entry'!F264</f>
        <v>0</v>
      </c>
      <c r="G266" s="226" t="str" cm="1">
        <f t="array" ref="G266">_xlfn.IFS('ES Data Entry'!G264=0, "Kindergarten", 'ES Data Entry'!G264=1, "1st Grade", 'ES Data Entry'!G264=2, "2nd Grade", 'ES Data Entry'!G264=3, "3rd Grade", 'ES Data Entry'!G264=4, "4th Grade", 'ES Data Entry'!G264=5, "5th Grade")</f>
        <v>Kindergarten</v>
      </c>
      <c r="H266" s="253">
        <f>'ES Data Entry'!L264</f>
        <v>0</v>
      </c>
      <c r="I266" s="227" t="e" cm="1">
        <f t="array" ref="I266">_xlfn.IFS('ES Data Entry'!H264= 1, "American Indian/Alaskan Native", 'ES Data Entry'!H264= 2, "Asian", 'ES Data Entry'!H264= 3, "Native Hawaiian/Pacific Islander", 'ES Data Entry'!H264= 4, "Black/African American",'ES Data Entry'!H264= 5,  "White", 'ES Data Entry'!H264= 6, "Other", 'ES Data Entry'!H264= 7, "Two races or more", 'ES Data Entry'!H264= 8, "Unknown")</f>
        <v>#N/A</v>
      </c>
      <c r="J266" s="226">
        <f>'ES Data Entry'!I264</f>
        <v>0</v>
      </c>
      <c r="K266" s="226" t="e" cm="1">
        <f t="array" ref="K266">_xlfn.IFS('ES Data Entry'!J264= 1, "Male", 'ES Data Entry'!J264= 2, "Female", 'ES Data Entry'!J264= 3, "Transgender Male", 'ES Data Entry'!J264= 4, "Transgender Female",'ES Data Entry'!J264= 5, "Non-binary", 'ES Data Entry'!J264= 6, "Other", 'ES Data Entry'!J264= 7, "Unknown")</f>
        <v>#N/A</v>
      </c>
      <c r="L266" s="228">
        <f>'ES Data Entry'!K264</f>
        <v>0</v>
      </c>
      <c r="M266" s="228" t="str" cm="1">
        <f t="array" ref="M266">IF(MAX(IF(F:F=F266, L:L))=L266, "Yes", "No")</f>
        <v>Yes</v>
      </c>
      <c r="N266" s="229" t="e">
        <f>AVERAGE('ES Data Entry'!N264,'ES Data Entry'!M264)</f>
        <v>#DIV/0!</v>
      </c>
      <c r="O266" s="229" t="e">
        <f t="shared" si="100"/>
        <v>#DIV/0!</v>
      </c>
      <c r="P266" s="229" t="e">
        <f>AVERAGE('ES Data Entry'!O264:R264)</f>
        <v>#DIV/0!</v>
      </c>
      <c r="Q266" s="229" t="e">
        <f t="shared" si="101"/>
        <v>#DIV/0!</v>
      </c>
      <c r="R266" s="229" t="e">
        <f>AVERAGE('ES Data Entry'!S264:V264)</f>
        <v>#DIV/0!</v>
      </c>
      <c r="S266" s="229" t="e">
        <f t="shared" si="102"/>
        <v>#DIV/0!</v>
      </c>
      <c r="T266" s="229" t="e">
        <f>AVERAGE('ES Data Entry'!W264:Y264)</f>
        <v>#DIV/0!</v>
      </c>
      <c r="U266" s="230" t="e">
        <f t="shared" si="103"/>
        <v>#DIV/0!</v>
      </c>
      <c r="V266" s="231" t="e">
        <f t="shared" si="104"/>
        <v>#DIV/0!</v>
      </c>
      <c r="W266" s="232" t="e">
        <f t="shared" si="105"/>
        <v>#DIV/0!</v>
      </c>
    </row>
    <row r="267" spans="1:23">
      <c r="A267" s="226">
        <f>'ES Data Entry'!A265</f>
        <v>0</v>
      </c>
      <c r="B267" s="226">
        <f>'ES Data Entry'!B265</f>
        <v>0</v>
      </c>
      <c r="C267" s="6">
        <f>'ES Data Entry'!C265</f>
        <v>0</v>
      </c>
      <c r="D267" s="226">
        <f>'ES Data Entry'!D265</f>
        <v>0</v>
      </c>
      <c r="E267" s="226">
        <f>'ES Data Entry'!E265</f>
        <v>0</v>
      </c>
      <c r="F267" s="226">
        <f>'ES Data Entry'!F265</f>
        <v>0</v>
      </c>
      <c r="G267" s="226" t="str" cm="1">
        <f t="array" ref="G267">_xlfn.IFS('ES Data Entry'!G265=0, "Kindergarten", 'ES Data Entry'!G265=1, "1st Grade", 'ES Data Entry'!G265=2, "2nd Grade", 'ES Data Entry'!G265=3, "3rd Grade", 'ES Data Entry'!G265=4, "4th Grade", 'ES Data Entry'!G265=5, "5th Grade")</f>
        <v>Kindergarten</v>
      </c>
      <c r="H267" s="253">
        <f>'ES Data Entry'!L265</f>
        <v>0</v>
      </c>
      <c r="I267" s="227" t="e" cm="1">
        <f t="array" ref="I267">_xlfn.IFS('ES Data Entry'!H265= 1, "American Indian/Alaskan Native", 'ES Data Entry'!H265= 2, "Asian", 'ES Data Entry'!H265= 3, "Native Hawaiian/Pacific Islander", 'ES Data Entry'!H265= 4, "Black/African American",'ES Data Entry'!H265= 5,  "White", 'ES Data Entry'!H265= 6, "Other", 'ES Data Entry'!H265= 7, "Two races or more", 'ES Data Entry'!H265= 8, "Unknown")</f>
        <v>#N/A</v>
      </c>
      <c r="J267" s="226">
        <f>'ES Data Entry'!I265</f>
        <v>0</v>
      </c>
      <c r="K267" s="226" t="e" cm="1">
        <f t="array" ref="K267">_xlfn.IFS('ES Data Entry'!J265= 1, "Male", 'ES Data Entry'!J265= 2, "Female", 'ES Data Entry'!J265= 3, "Transgender Male", 'ES Data Entry'!J265= 4, "Transgender Female",'ES Data Entry'!J265= 5, "Non-binary", 'ES Data Entry'!J265= 6, "Other", 'ES Data Entry'!J265= 7, "Unknown")</f>
        <v>#N/A</v>
      </c>
      <c r="L267" s="228">
        <f>'ES Data Entry'!K265</f>
        <v>0</v>
      </c>
      <c r="M267" s="228" t="str" cm="1">
        <f t="array" ref="M267">IF(MAX(IF(F:F=F267, L:L))=L267, "Yes", "No")</f>
        <v>Yes</v>
      </c>
      <c r="N267" s="229" t="e">
        <f>AVERAGE('ES Data Entry'!N265,'ES Data Entry'!M265)</f>
        <v>#DIV/0!</v>
      </c>
      <c r="O267" s="229" t="e">
        <f t="shared" si="100"/>
        <v>#DIV/0!</v>
      </c>
      <c r="P267" s="229" t="e">
        <f>AVERAGE('ES Data Entry'!O265:R265)</f>
        <v>#DIV/0!</v>
      </c>
      <c r="Q267" s="229" t="e">
        <f t="shared" si="101"/>
        <v>#DIV/0!</v>
      </c>
      <c r="R267" s="229" t="e">
        <f>AVERAGE('ES Data Entry'!S265:V265)</f>
        <v>#DIV/0!</v>
      </c>
      <c r="S267" s="229" t="e">
        <f t="shared" si="102"/>
        <v>#DIV/0!</v>
      </c>
      <c r="T267" s="229" t="e">
        <f>AVERAGE('ES Data Entry'!W265:Y265)</f>
        <v>#DIV/0!</v>
      </c>
      <c r="U267" s="230" t="e">
        <f t="shared" si="103"/>
        <v>#DIV/0!</v>
      </c>
      <c r="V267" s="231" t="e">
        <f t="shared" si="104"/>
        <v>#DIV/0!</v>
      </c>
      <c r="W267" s="232" t="e">
        <f t="shared" si="105"/>
        <v>#DIV/0!</v>
      </c>
    </row>
    <row r="268" spans="1:23">
      <c r="A268" s="226">
        <f>'ES Data Entry'!A266</f>
        <v>0</v>
      </c>
      <c r="B268" s="226">
        <f>'ES Data Entry'!B266</f>
        <v>0</v>
      </c>
      <c r="C268" s="6">
        <f>'ES Data Entry'!C266</f>
        <v>0</v>
      </c>
      <c r="D268" s="226">
        <f>'ES Data Entry'!D266</f>
        <v>0</v>
      </c>
      <c r="E268" s="226">
        <f>'ES Data Entry'!E266</f>
        <v>0</v>
      </c>
      <c r="F268" s="226">
        <f>'ES Data Entry'!F266</f>
        <v>0</v>
      </c>
      <c r="G268" s="226" t="str" cm="1">
        <f t="array" ref="G268">_xlfn.IFS('ES Data Entry'!G266=0, "Kindergarten", 'ES Data Entry'!G266=1, "1st Grade", 'ES Data Entry'!G266=2, "2nd Grade", 'ES Data Entry'!G266=3, "3rd Grade", 'ES Data Entry'!G266=4, "4th Grade", 'ES Data Entry'!G266=5, "5th Grade")</f>
        <v>Kindergarten</v>
      </c>
      <c r="H268" s="253">
        <f>'ES Data Entry'!L266</f>
        <v>0</v>
      </c>
      <c r="I268" s="227" t="e" cm="1">
        <f t="array" ref="I268">_xlfn.IFS('ES Data Entry'!H266= 1, "American Indian/Alaskan Native", 'ES Data Entry'!H266= 2, "Asian", 'ES Data Entry'!H266= 3, "Native Hawaiian/Pacific Islander", 'ES Data Entry'!H266= 4, "Black/African American",'ES Data Entry'!H266= 5,  "White", 'ES Data Entry'!H266= 6, "Other", 'ES Data Entry'!H266= 7, "Two races or more", 'ES Data Entry'!H266= 8, "Unknown")</f>
        <v>#N/A</v>
      </c>
      <c r="J268" s="226">
        <f>'ES Data Entry'!I266</f>
        <v>0</v>
      </c>
      <c r="K268" s="226" t="e" cm="1">
        <f t="array" ref="K268">_xlfn.IFS('ES Data Entry'!J266= 1, "Male", 'ES Data Entry'!J266= 2, "Female", 'ES Data Entry'!J266= 3, "Transgender Male", 'ES Data Entry'!J266= 4, "Transgender Female",'ES Data Entry'!J266= 5, "Non-binary", 'ES Data Entry'!J266= 6, "Other", 'ES Data Entry'!J266= 7, "Unknown")</f>
        <v>#N/A</v>
      </c>
      <c r="L268" s="228">
        <f>'ES Data Entry'!K266</f>
        <v>0</v>
      </c>
      <c r="M268" s="228" t="str" cm="1">
        <f t="array" ref="M268">IF(MAX(IF(F:F=F268, L:L))=L268, "Yes", "No")</f>
        <v>Yes</v>
      </c>
      <c r="N268" s="229" t="e">
        <f>AVERAGE('ES Data Entry'!N266,'ES Data Entry'!M266)</f>
        <v>#DIV/0!</v>
      </c>
      <c r="O268" s="229" t="e">
        <f t="shared" si="100"/>
        <v>#DIV/0!</v>
      </c>
      <c r="P268" s="229" t="e">
        <f>AVERAGE('ES Data Entry'!O266:R266)</f>
        <v>#DIV/0!</v>
      </c>
      <c r="Q268" s="229" t="e">
        <f t="shared" si="101"/>
        <v>#DIV/0!</v>
      </c>
      <c r="R268" s="229" t="e">
        <f>AVERAGE('ES Data Entry'!S266:V266)</f>
        <v>#DIV/0!</v>
      </c>
      <c r="S268" s="229" t="e">
        <f t="shared" si="102"/>
        <v>#DIV/0!</v>
      </c>
      <c r="T268" s="229" t="e">
        <f>AVERAGE('ES Data Entry'!W266:Y266)</f>
        <v>#DIV/0!</v>
      </c>
      <c r="U268" s="230" t="e">
        <f t="shared" si="103"/>
        <v>#DIV/0!</v>
      </c>
      <c r="V268" s="231" t="e">
        <f t="shared" si="104"/>
        <v>#DIV/0!</v>
      </c>
      <c r="W268" s="232" t="e">
        <f t="shared" si="105"/>
        <v>#DIV/0!</v>
      </c>
    </row>
    <row r="269" spans="1:23">
      <c r="A269" s="226">
        <f>'ES Data Entry'!A267</f>
        <v>0</v>
      </c>
      <c r="B269" s="226">
        <f>'ES Data Entry'!B267</f>
        <v>0</v>
      </c>
      <c r="C269" s="6">
        <f>'ES Data Entry'!C267</f>
        <v>0</v>
      </c>
      <c r="D269" s="226">
        <f>'ES Data Entry'!D267</f>
        <v>0</v>
      </c>
      <c r="E269" s="226">
        <f>'ES Data Entry'!E267</f>
        <v>0</v>
      </c>
      <c r="F269" s="226">
        <f>'ES Data Entry'!F267</f>
        <v>0</v>
      </c>
      <c r="G269" s="226" t="str" cm="1">
        <f t="array" ref="G269">_xlfn.IFS('ES Data Entry'!G267=0, "Kindergarten", 'ES Data Entry'!G267=1, "1st Grade", 'ES Data Entry'!G267=2, "2nd Grade", 'ES Data Entry'!G267=3, "3rd Grade", 'ES Data Entry'!G267=4, "4th Grade", 'ES Data Entry'!G267=5, "5th Grade")</f>
        <v>Kindergarten</v>
      </c>
      <c r="H269" s="253">
        <f>'ES Data Entry'!L267</f>
        <v>0</v>
      </c>
      <c r="I269" s="227" t="e" cm="1">
        <f t="array" ref="I269">_xlfn.IFS('ES Data Entry'!H267= 1, "American Indian/Alaskan Native", 'ES Data Entry'!H267= 2, "Asian", 'ES Data Entry'!H267= 3, "Native Hawaiian/Pacific Islander", 'ES Data Entry'!H267= 4, "Black/African American",'ES Data Entry'!H267= 5,  "White", 'ES Data Entry'!H267= 6, "Other", 'ES Data Entry'!H267= 7, "Two races or more", 'ES Data Entry'!H267= 8, "Unknown")</f>
        <v>#N/A</v>
      </c>
      <c r="J269" s="226">
        <f>'ES Data Entry'!I267</f>
        <v>0</v>
      </c>
      <c r="K269" s="226" t="e" cm="1">
        <f t="array" ref="K269">_xlfn.IFS('ES Data Entry'!J267= 1, "Male", 'ES Data Entry'!J267= 2, "Female", 'ES Data Entry'!J267= 3, "Transgender Male", 'ES Data Entry'!J267= 4, "Transgender Female",'ES Data Entry'!J267= 5, "Non-binary", 'ES Data Entry'!J267= 6, "Other", 'ES Data Entry'!J267= 7, "Unknown")</f>
        <v>#N/A</v>
      </c>
      <c r="L269" s="228">
        <f>'ES Data Entry'!K267</f>
        <v>0</v>
      </c>
      <c r="M269" s="228" t="str" cm="1">
        <f t="array" ref="M269">IF(MAX(IF(F:F=F269, L:L))=L269, "Yes", "No")</f>
        <v>Yes</v>
      </c>
      <c r="N269" s="229" t="e">
        <f>AVERAGE('ES Data Entry'!N267,'ES Data Entry'!M267)</f>
        <v>#DIV/0!</v>
      </c>
      <c r="O269" s="229" t="e">
        <f t="shared" si="100"/>
        <v>#DIV/0!</v>
      </c>
      <c r="P269" s="229" t="e">
        <f>AVERAGE('ES Data Entry'!O267:R267)</f>
        <v>#DIV/0!</v>
      </c>
      <c r="Q269" s="229" t="e">
        <f t="shared" si="101"/>
        <v>#DIV/0!</v>
      </c>
      <c r="R269" s="229" t="e">
        <f>AVERAGE('ES Data Entry'!S267:V267)</f>
        <v>#DIV/0!</v>
      </c>
      <c r="S269" s="229" t="e">
        <f t="shared" si="102"/>
        <v>#DIV/0!</v>
      </c>
      <c r="T269" s="229" t="e">
        <f>AVERAGE('ES Data Entry'!W267:Y267)</f>
        <v>#DIV/0!</v>
      </c>
      <c r="U269" s="230" t="e">
        <f t="shared" si="103"/>
        <v>#DIV/0!</v>
      </c>
      <c r="V269" s="231" t="e">
        <f t="shared" si="104"/>
        <v>#DIV/0!</v>
      </c>
      <c r="W269" s="232" t="e">
        <f t="shared" si="105"/>
        <v>#DIV/0!</v>
      </c>
    </row>
    <row r="270" spans="1:23">
      <c r="A270" s="226">
        <f>'ES Data Entry'!A268</f>
        <v>0</v>
      </c>
      <c r="B270" s="226">
        <f>'ES Data Entry'!B268</f>
        <v>0</v>
      </c>
      <c r="C270" s="6">
        <f>'ES Data Entry'!C268</f>
        <v>0</v>
      </c>
      <c r="D270" s="226">
        <f>'ES Data Entry'!D268</f>
        <v>0</v>
      </c>
      <c r="E270" s="226">
        <f>'ES Data Entry'!E268</f>
        <v>0</v>
      </c>
      <c r="F270" s="226">
        <f>'ES Data Entry'!F268</f>
        <v>0</v>
      </c>
      <c r="G270" s="226" t="str" cm="1">
        <f t="array" ref="G270">_xlfn.IFS('ES Data Entry'!G268=0, "Kindergarten", 'ES Data Entry'!G268=1, "1st Grade", 'ES Data Entry'!G268=2, "2nd Grade", 'ES Data Entry'!G268=3, "3rd Grade", 'ES Data Entry'!G268=4, "4th Grade", 'ES Data Entry'!G268=5, "5th Grade")</f>
        <v>Kindergarten</v>
      </c>
      <c r="H270" s="253">
        <f>'ES Data Entry'!L268</f>
        <v>0</v>
      </c>
      <c r="I270" s="227" t="e" cm="1">
        <f t="array" ref="I270">_xlfn.IFS('ES Data Entry'!H268= 1, "American Indian/Alaskan Native", 'ES Data Entry'!H268= 2, "Asian", 'ES Data Entry'!H268= 3, "Native Hawaiian/Pacific Islander", 'ES Data Entry'!H268= 4, "Black/African American",'ES Data Entry'!H268= 5,  "White", 'ES Data Entry'!H268= 6, "Other", 'ES Data Entry'!H268= 7, "Two races or more", 'ES Data Entry'!H268= 8, "Unknown")</f>
        <v>#N/A</v>
      </c>
      <c r="J270" s="226">
        <f>'ES Data Entry'!I268</f>
        <v>0</v>
      </c>
      <c r="K270" s="226" t="e" cm="1">
        <f t="array" ref="K270">_xlfn.IFS('ES Data Entry'!J268= 1, "Male", 'ES Data Entry'!J268= 2, "Female", 'ES Data Entry'!J268= 3, "Transgender Male", 'ES Data Entry'!J268= 4, "Transgender Female",'ES Data Entry'!J268= 5, "Non-binary", 'ES Data Entry'!J268= 6, "Other", 'ES Data Entry'!J268= 7, "Unknown")</f>
        <v>#N/A</v>
      </c>
      <c r="L270" s="228">
        <f>'ES Data Entry'!K268</f>
        <v>0</v>
      </c>
      <c r="M270" s="228" t="str" cm="1">
        <f t="array" ref="M270">IF(MAX(IF(F:F=F270, L:L))=L270, "Yes", "No")</f>
        <v>Yes</v>
      </c>
      <c r="N270" s="229" t="e">
        <f>AVERAGE('ES Data Entry'!N268,'ES Data Entry'!M268)</f>
        <v>#DIV/0!</v>
      </c>
      <c r="O270" s="229" t="e">
        <f t="shared" si="100"/>
        <v>#DIV/0!</v>
      </c>
      <c r="P270" s="229" t="e">
        <f>AVERAGE('ES Data Entry'!O268:R268)</f>
        <v>#DIV/0!</v>
      </c>
      <c r="Q270" s="229" t="e">
        <f t="shared" si="101"/>
        <v>#DIV/0!</v>
      </c>
      <c r="R270" s="229" t="e">
        <f>AVERAGE('ES Data Entry'!S268:V268)</f>
        <v>#DIV/0!</v>
      </c>
      <c r="S270" s="229" t="e">
        <f t="shared" si="102"/>
        <v>#DIV/0!</v>
      </c>
      <c r="T270" s="229" t="e">
        <f>AVERAGE('ES Data Entry'!W268:Y268)</f>
        <v>#DIV/0!</v>
      </c>
      <c r="U270" s="230" t="e">
        <f t="shared" si="103"/>
        <v>#DIV/0!</v>
      </c>
      <c r="V270" s="231" t="e">
        <f t="shared" si="104"/>
        <v>#DIV/0!</v>
      </c>
      <c r="W270" s="232" t="e">
        <f t="shared" si="105"/>
        <v>#DIV/0!</v>
      </c>
    </row>
    <row r="271" spans="1:23">
      <c r="A271" s="226">
        <f>'ES Data Entry'!A269</f>
        <v>0</v>
      </c>
      <c r="B271" s="226">
        <f>'ES Data Entry'!B269</f>
        <v>0</v>
      </c>
      <c r="C271" s="6">
        <f>'ES Data Entry'!C269</f>
        <v>0</v>
      </c>
      <c r="D271" s="226">
        <f>'ES Data Entry'!D269</f>
        <v>0</v>
      </c>
      <c r="E271" s="226">
        <f>'ES Data Entry'!E269</f>
        <v>0</v>
      </c>
      <c r="F271" s="226">
        <f>'ES Data Entry'!F269</f>
        <v>0</v>
      </c>
      <c r="G271" s="226" t="str" cm="1">
        <f t="array" ref="G271">_xlfn.IFS('ES Data Entry'!G269=0, "Kindergarten", 'ES Data Entry'!G269=1, "1st Grade", 'ES Data Entry'!G269=2, "2nd Grade", 'ES Data Entry'!G269=3, "3rd Grade", 'ES Data Entry'!G269=4, "4th Grade", 'ES Data Entry'!G269=5, "5th Grade")</f>
        <v>Kindergarten</v>
      </c>
      <c r="H271" s="253">
        <f>'ES Data Entry'!L269</f>
        <v>0</v>
      </c>
      <c r="I271" s="227" t="e" cm="1">
        <f t="array" ref="I271">_xlfn.IFS('ES Data Entry'!H269= 1, "American Indian/Alaskan Native", 'ES Data Entry'!H269= 2, "Asian", 'ES Data Entry'!H269= 3, "Native Hawaiian/Pacific Islander", 'ES Data Entry'!H269= 4, "Black/African American",'ES Data Entry'!H269= 5,  "White", 'ES Data Entry'!H269= 6, "Other", 'ES Data Entry'!H269= 7, "Two races or more", 'ES Data Entry'!H269= 8, "Unknown")</f>
        <v>#N/A</v>
      </c>
      <c r="J271" s="226">
        <f>'ES Data Entry'!I269</f>
        <v>0</v>
      </c>
      <c r="K271" s="226" t="e" cm="1">
        <f t="array" ref="K271">_xlfn.IFS('ES Data Entry'!J269= 1, "Male", 'ES Data Entry'!J269= 2, "Female", 'ES Data Entry'!J269= 3, "Transgender Male", 'ES Data Entry'!J269= 4, "Transgender Female",'ES Data Entry'!J269= 5, "Non-binary", 'ES Data Entry'!J269= 6, "Other", 'ES Data Entry'!J269= 7, "Unknown")</f>
        <v>#N/A</v>
      </c>
      <c r="L271" s="228">
        <f>'ES Data Entry'!K269</f>
        <v>0</v>
      </c>
      <c r="M271" s="228" t="str" cm="1">
        <f t="array" ref="M271">IF(MAX(IF(F:F=F271, L:L))=L271, "Yes", "No")</f>
        <v>Yes</v>
      </c>
      <c r="N271" s="229" t="e">
        <f>AVERAGE('ES Data Entry'!N269,'ES Data Entry'!M269)</f>
        <v>#DIV/0!</v>
      </c>
      <c r="O271" s="229" t="e">
        <f t="shared" si="100"/>
        <v>#DIV/0!</v>
      </c>
      <c r="P271" s="229" t="e">
        <f>AVERAGE('ES Data Entry'!O269:R269)</f>
        <v>#DIV/0!</v>
      </c>
      <c r="Q271" s="229" t="e">
        <f t="shared" si="101"/>
        <v>#DIV/0!</v>
      </c>
      <c r="R271" s="229" t="e">
        <f>AVERAGE('ES Data Entry'!S269:V269)</f>
        <v>#DIV/0!</v>
      </c>
      <c r="S271" s="229" t="e">
        <f t="shared" si="102"/>
        <v>#DIV/0!</v>
      </c>
      <c r="T271" s="229" t="e">
        <f>AVERAGE('ES Data Entry'!W269:Y269)</f>
        <v>#DIV/0!</v>
      </c>
      <c r="U271" s="230" t="e">
        <f t="shared" si="103"/>
        <v>#DIV/0!</v>
      </c>
      <c r="V271" s="231" t="e">
        <f t="shared" si="104"/>
        <v>#DIV/0!</v>
      </c>
      <c r="W271" s="232" t="e">
        <f t="shared" si="105"/>
        <v>#DIV/0!</v>
      </c>
    </row>
    <row r="272" spans="1:23">
      <c r="A272" s="226">
        <f>'ES Data Entry'!A270</f>
        <v>0</v>
      </c>
      <c r="B272" s="226">
        <f>'ES Data Entry'!B270</f>
        <v>0</v>
      </c>
      <c r="C272" s="6">
        <f>'ES Data Entry'!C270</f>
        <v>0</v>
      </c>
      <c r="D272" s="226">
        <f>'ES Data Entry'!D270</f>
        <v>0</v>
      </c>
      <c r="E272" s="226">
        <f>'ES Data Entry'!E270</f>
        <v>0</v>
      </c>
      <c r="F272" s="226">
        <f>'ES Data Entry'!F270</f>
        <v>0</v>
      </c>
      <c r="G272" s="226" t="str" cm="1">
        <f t="array" ref="G272">_xlfn.IFS('ES Data Entry'!G270=0, "Kindergarten", 'ES Data Entry'!G270=1, "1st Grade", 'ES Data Entry'!G270=2, "2nd Grade", 'ES Data Entry'!G270=3, "3rd Grade", 'ES Data Entry'!G270=4, "4th Grade", 'ES Data Entry'!G270=5, "5th Grade")</f>
        <v>Kindergarten</v>
      </c>
      <c r="H272" s="253">
        <f>'ES Data Entry'!L270</f>
        <v>0</v>
      </c>
      <c r="I272" s="227" t="e" cm="1">
        <f t="array" ref="I272">_xlfn.IFS('ES Data Entry'!H270= 1, "American Indian/Alaskan Native", 'ES Data Entry'!H270= 2, "Asian", 'ES Data Entry'!H270= 3, "Native Hawaiian/Pacific Islander", 'ES Data Entry'!H270= 4, "Black/African American",'ES Data Entry'!H270= 5,  "White", 'ES Data Entry'!H270= 6, "Other", 'ES Data Entry'!H270= 7, "Two races or more", 'ES Data Entry'!H270= 8, "Unknown")</f>
        <v>#N/A</v>
      </c>
      <c r="J272" s="226">
        <f>'ES Data Entry'!I270</f>
        <v>0</v>
      </c>
      <c r="K272" s="226" t="e" cm="1">
        <f t="array" ref="K272">_xlfn.IFS('ES Data Entry'!J270= 1, "Male", 'ES Data Entry'!J270= 2, "Female", 'ES Data Entry'!J270= 3, "Transgender Male", 'ES Data Entry'!J270= 4, "Transgender Female",'ES Data Entry'!J270= 5, "Non-binary", 'ES Data Entry'!J270= 6, "Other", 'ES Data Entry'!J270= 7, "Unknown")</f>
        <v>#N/A</v>
      </c>
      <c r="L272" s="228">
        <f>'ES Data Entry'!K270</f>
        <v>0</v>
      </c>
      <c r="M272" s="228" t="str" cm="1">
        <f t="array" ref="M272">IF(MAX(IF(F:F=F272, L:L))=L272, "Yes", "No")</f>
        <v>Yes</v>
      </c>
      <c r="N272" s="229" t="e">
        <f>AVERAGE('ES Data Entry'!N270,'ES Data Entry'!M270)</f>
        <v>#DIV/0!</v>
      </c>
      <c r="O272" s="229" t="e">
        <f t="shared" si="100"/>
        <v>#DIV/0!</v>
      </c>
      <c r="P272" s="229" t="e">
        <f>AVERAGE('ES Data Entry'!O270:R270)</f>
        <v>#DIV/0!</v>
      </c>
      <c r="Q272" s="229" t="e">
        <f t="shared" si="101"/>
        <v>#DIV/0!</v>
      </c>
      <c r="R272" s="229" t="e">
        <f>AVERAGE('ES Data Entry'!S270:V270)</f>
        <v>#DIV/0!</v>
      </c>
      <c r="S272" s="229" t="e">
        <f t="shared" si="102"/>
        <v>#DIV/0!</v>
      </c>
      <c r="T272" s="229" t="e">
        <f>AVERAGE('ES Data Entry'!W270:Y270)</f>
        <v>#DIV/0!</v>
      </c>
      <c r="U272" s="230" t="e">
        <f t="shared" si="103"/>
        <v>#DIV/0!</v>
      </c>
      <c r="V272" s="231" t="e">
        <f t="shared" si="104"/>
        <v>#DIV/0!</v>
      </c>
      <c r="W272" s="232" t="e">
        <f t="shared" si="105"/>
        <v>#DIV/0!</v>
      </c>
    </row>
    <row r="273" spans="1:23">
      <c r="A273" s="226">
        <f>'ES Data Entry'!A271</f>
        <v>0</v>
      </c>
      <c r="B273" s="226">
        <f>'ES Data Entry'!B271</f>
        <v>0</v>
      </c>
      <c r="C273" s="6">
        <f>'ES Data Entry'!C271</f>
        <v>0</v>
      </c>
      <c r="D273" s="226">
        <f>'ES Data Entry'!D271</f>
        <v>0</v>
      </c>
      <c r="E273" s="226">
        <f>'ES Data Entry'!E271</f>
        <v>0</v>
      </c>
      <c r="F273" s="226">
        <f>'ES Data Entry'!F271</f>
        <v>0</v>
      </c>
      <c r="G273" s="226" t="str" cm="1">
        <f t="array" ref="G273">_xlfn.IFS('ES Data Entry'!G271=0, "Kindergarten", 'ES Data Entry'!G271=1, "1st Grade", 'ES Data Entry'!G271=2, "2nd Grade", 'ES Data Entry'!G271=3, "3rd Grade", 'ES Data Entry'!G271=4, "4th Grade", 'ES Data Entry'!G271=5, "5th Grade")</f>
        <v>Kindergarten</v>
      </c>
      <c r="H273" s="253">
        <f>'ES Data Entry'!L271</f>
        <v>0</v>
      </c>
      <c r="I273" s="227" t="e" cm="1">
        <f t="array" ref="I273">_xlfn.IFS('ES Data Entry'!H271= 1, "American Indian/Alaskan Native", 'ES Data Entry'!H271= 2, "Asian", 'ES Data Entry'!H271= 3, "Native Hawaiian/Pacific Islander", 'ES Data Entry'!H271= 4, "Black/African American",'ES Data Entry'!H271= 5,  "White", 'ES Data Entry'!H271= 6, "Other", 'ES Data Entry'!H271= 7, "Two races or more", 'ES Data Entry'!H271= 8, "Unknown")</f>
        <v>#N/A</v>
      </c>
      <c r="J273" s="226">
        <f>'ES Data Entry'!I271</f>
        <v>0</v>
      </c>
      <c r="K273" s="226" t="e" cm="1">
        <f t="array" ref="K273">_xlfn.IFS('ES Data Entry'!J271= 1, "Male", 'ES Data Entry'!J271= 2, "Female", 'ES Data Entry'!J271= 3, "Transgender Male", 'ES Data Entry'!J271= 4, "Transgender Female",'ES Data Entry'!J271= 5, "Non-binary", 'ES Data Entry'!J271= 6, "Other", 'ES Data Entry'!J271= 7, "Unknown")</f>
        <v>#N/A</v>
      </c>
      <c r="L273" s="228">
        <f>'ES Data Entry'!K271</f>
        <v>0</v>
      </c>
      <c r="M273" s="228" t="str" cm="1">
        <f t="array" ref="M273">IF(MAX(IF(F:F=F273, L:L))=L273, "Yes", "No")</f>
        <v>Yes</v>
      </c>
      <c r="N273" s="229" t="e">
        <f>AVERAGE('ES Data Entry'!N271,'ES Data Entry'!M271)</f>
        <v>#DIV/0!</v>
      </c>
      <c r="O273" s="229" t="e">
        <f t="shared" si="100"/>
        <v>#DIV/0!</v>
      </c>
      <c r="P273" s="229" t="e">
        <f>AVERAGE('ES Data Entry'!O271:R271)</f>
        <v>#DIV/0!</v>
      </c>
      <c r="Q273" s="229" t="e">
        <f t="shared" si="101"/>
        <v>#DIV/0!</v>
      </c>
      <c r="R273" s="229" t="e">
        <f>AVERAGE('ES Data Entry'!S271:V271)</f>
        <v>#DIV/0!</v>
      </c>
      <c r="S273" s="229" t="e">
        <f t="shared" si="102"/>
        <v>#DIV/0!</v>
      </c>
      <c r="T273" s="229" t="e">
        <f>AVERAGE('ES Data Entry'!W271:Y271)</f>
        <v>#DIV/0!</v>
      </c>
      <c r="U273" s="230" t="e">
        <f t="shared" si="103"/>
        <v>#DIV/0!</v>
      </c>
      <c r="V273" s="231" t="e">
        <f t="shared" si="104"/>
        <v>#DIV/0!</v>
      </c>
      <c r="W273" s="232" t="e">
        <f t="shared" si="105"/>
        <v>#DIV/0!</v>
      </c>
    </row>
    <row r="274" spans="1:23">
      <c r="A274" s="226">
        <f>'ES Data Entry'!A272</f>
        <v>0</v>
      </c>
      <c r="B274" s="226">
        <f>'ES Data Entry'!B272</f>
        <v>0</v>
      </c>
      <c r="C274" s="6">
        <f>'ES Data Entry'!C272</f>
        <v>0</v>
      </c>
      <c r="D274" s="226">
        <f>'ES Data Entry'!D272</f>
        <v>0</v>
      </c>
      <c r="E274" s="226">
        <f>'ES Data Entry'!E272</f>
        <v>0</v>
      </c>
      <c r="F274" s="226">
        <f>'ES Data Entry'!F272</f>
        <v>0</v>
      </c>
      <c r="G274" s="226" t="str" cm="1">
        <f t="array" ref="G274">_xlfn.IFS('ES Data Entry'!G272=0, "Kindergarten", 'ES Data Entry'!G272=1, "1st Grade", 'ES Data Entry'!G272=2, "2nd Grade", 'ES Data Entry'!G272=3, "3rd Grade", 'ES Data Entry'!G272=4, "4th Grade", 'ES Data Entry'!G272=5, "5th Grade")</f>
        <v>Kindergarten</v>
      </c>
      <c r="H274" s="253">
        <f>'ES Data Entry'!L272</f>
        <v>0</v>
      </c>
      <c r="I274" s="227" t="e" cm="1">
        <f t="array" ref="I274">_xlfn.IFS('ES Data Entry'!H272= 1, "American Indian/Alaskan Native", 'ES Data Entry'!H272= 2, "Asian", 'ES Data Entry'!H272= 3, "Native Hawaiian/Pacific Islander", 'ES Data Entry'!H272= 4, "Black/African American",'ES Data Entry'!H272= 5,  "White", 'ES Data Entry'!H272= 6, "Other", 'ES Data Entry'!H272= 7, "Two races or more", 'ES Data Entry'!H272= 8, "Unknown")</f>
        <v>#N/A</v>
      </c>
      <c r="J274" s="226">
        <f>'ES Data Entry'!I272</f>
        <v>0</v>
      </c>
      <c r="K274" s="226" t="e" cm="1">
        <f t="array" ref="K274">_xlfn.IFS('ES Data Entry'!J272= 1, "Male", 'ES Data Entry'!J272= 2, "Female", 'ES Data Entry'!J272= 3, "Transgender Male", 'ES Data Entry'!J272= 4, "Transgender Female",'ES Data Entry'!J272= 5, "Non-binary", 'ES Data Entry'!J272= 6, "Other", 'ES Data Entry'!J272= 7, "Unknown")</f>
        <v>#N/A</v>
      </c>
      <c r="L274" s="228">
        <f>'ES Data Entry'!K272</f>
        <v>0</v>
      </c>
      <c r="M274" s="228" t="str" cm="1">
        <f t="array" ref="M274">IF(MAX(IF(F:F=F274, L:L))=L274, "Yes", "No")</f>
        <v>Yes</v>
      </c>
      <c r="N274" s="229" t="e">
        <f>AVERAGE('ES Data Entry'!N272,'ES Data Entry'!M272)</f>
        <v>#DIV/0!</v>
      </c>
      <c r="O274" s="229" t="e">
        <f t="shared" si="100"/>
        <v>#DIV/0!</v>
      </c>
      <c r="P274" s="229" t="e">
        <f>AVERAGE('ES Data Entry'!O272:R272)</f>
        <v>#DIV/0!</v>
      </c>
      <c r="Q274" s="229" t="e">
        <f t="shared" si="101"/>
        <v>#DIV/0!</v>
      </c>
      <c r="R274" s="229" t="e">
        <f>AVERAGE('ES Data Entry'!S272:V272)</f>
        <v>#DIV/0!</v>
      </c>
      <c r="S274" s="229" t="e">
        <f t="shared" si="102"/>
        <v>#DIV/0!</v>
      </c>
      <c r="T274" s="229" t="e">
        <f>AVERAGE('ES Data Entry'!W272:Y272)</f>
        <v>#DIV/0!</v>
      </c>
      <c r="U274" s="230" t="e">
        <f t="shared" si="103"/>
        <v>#DIV/0!</v>
      </c>
      <c r="V274" s="231" t="e">
        <f t="shared" si="104"/>
        <v>#DIV/0!</v>
      </c>
      <c r="W274" s="232" t="e">
        <f t="shared" si="105"/>
        <v>#DIV/0!</v>
      </c>
    </row>
    <row r="275" spans="1:23">
      <c r="A275" s="226">
        <f>'ES Data Entry'!A273</f>
        <v>0</v>
      </c>
      <c r="B275" s="226">
        <f>'ES Data Entry'!B273</f>
        <v>0</v>
      </c>
      <c r="C275" s="6">
        <f>'ES Data Entry'!C273</f>
        <v>0</v>
      </c>
      <c r="D275" s="226">
        <f>'ES Data Entry'!D273</f>
        <v>0</v>
      </c>
      <c r="E275" s="226">
        <f>'ES Data Entry'!E273</f>
        <v>0</v>
      </c>
      <c r="F275" s="226">
        <f>'ES Data Entry'!F273</f>
        <v>0</v>
      </c>
      <c r="G275" s="226" t="str" cm="1">
        <f t="array" ref="G275">_xlfn.IFS('ES Data Entry'!G273=0, "Kindergarten", 'ES Data Entry'!G273=1, "1st Grade", 'ES Data Entry'!G273=2, "2nd Grade", 'ES Data Entry'!G273=3, "3rd Grade", 'ES Data Entry'!G273=4, "4th Grade", 'ES Data Entry'!G273=5, "5th Grade")</f>
        <v>Kindergarten</v>
      </c>
      <c r="H275" s="253">
        <f>'ES Data Entry'!L273</f>
        <v>0</v>
      </c>
      <c r="I275" s="227" t="e" cm="1">
        <f t="array" ref="I275">_xlfn.IFS('ES Data Entry'!H273= 1, "American Indian/Alaskan Native", 'ES Data Entry'!H273= 2, "Asian", 'ES Data Entry'!H273= 3, "Native Hawaiian/Pacific Islander", 'ES Data Entry'!H273= 4, "Black/African American",'ES Data Entry'!H273= 5,  "White", 'ES Data Entry'!H273= 6, "Other", 'ES Data Entry'!H273= 7, "Two races or more", 'ES Data Entry'!H273= 8, "Unknown")</f>
        <v>#N/A</v>
      </c>
      <c r="J275" s="226">
        <f>'ES Data Entry'!I273</f>
        <v>0</v>
      </c>
      <c r="K275" s="226" t="e" cm="1">
        <f t="array" ref="K275">_xlfn.IFS('ES Data Entry'!J273= 1, "Male", 'ES Data Entry'!J273= 2, "Female", 'ES Data Entry'!J273= 3, "Transgender Male", 'ES Data Entry'!J273= 4, "Transgender Female",'ES Data Entry'!J273= 5, "Non-binary", 'ES Data Entry'!J273= 6, "Other", 'ES Data Entry'!J273= 7, "Unknown")</f>
        <v>#N/A</v>
      </c>
      <c r="L275" s="228">
        <f>'ES Data Entry'!K273</f>
        <v>0</v>
      </c>
      <c r="M275" s="228" t="str" cm="1">
        <f t="array" ref="M275">IF(MAX(IF(F:F=F275, L:L))=L275, "Yes", "No")</f>
        <v>Yes</v>
      </c>
      <c r="N275" s="229" t="e">
        <f>AVERAGE('ES Data Entry'!N273,'ES Data Entry'!M273)</f>
        <v>#DIV/0!</v>
      </c>
      <c r="O275" s="229" t="e">
        <f t="shared" si="100"/>
        <v>#DIV/0!</v>
      </c>
      <c r="P275" s="229" t="e">
        <f>AVERAGE('ES Data Entry'!O273:R273)</f>
        <v>#DIV/0!</v>
      </c>
      <c r="Q275" s="229" t="e">
        <f t="shared" si="101"/>
        <v>#DIV/0!</v>
      </c>
      <c r="R275" s="229" t="e">
        <f>AVERAGE('ES Data Entry'!S273:V273)</f>
        <v>#DIV/0!</v>
      </c>
      <c r="S275" s="229" t="e">
        <f t="shared" si="102"/>
        <v>#DIV/0!</v>
      </c>
      <c r="T275" s="229" t="e">
        <f>AVERAGE('ES Data Entry'!W273:Y273)</f>
        <v>#DIV/0!</v>
      </c>
      <c r="U275" s="230" t="e">
        <f t="shared" si="103"/>
        <v>#DIV/0!</v>
      </c>
      <c r="V275" s="231" t="e">
        <f t="shared" si="104"/>
        <v>#DIV/0!</v>
      </c>
      <c r="W275" s="232" t="e">
        <f t="shared" si="105"/>
        <v>#DIV/0!</v>
      </c>
    </row>
    <row r="276" spans="1:23">
      <c r="A276" s="226">
        <f>'ES Data Entry'!A274</f>
        <v>0</v>
      </c>
      <c r="B276" s="226">
        <f>'ES Data Entry'!B274</f>
        <v>0</v>
      </c>
      <c r="C276" s="6">
        <f>'ES Data Entry'!C274</f>
        <v>0</v>
      </c>
      <c r="D276" s="226">
        <f>'ES Data Entry'!D274</f>
        <v>0</v>
      </c>
      <c r="E276" s="226">
        <f>'ES Data Entry'!E274</f>
        <v>0</v>
      </c>
      <c r="F276" s="226">
        <f>'ES Data Entry'!F274</f>
        <v>0</v>
      </c>
      <c r="G276" s="226" t="str" cm="1">
        <f t="array" ref="G276">_xlfn.IFS('ES Data Entry'!G274=0, "Kindergarten", 'ES Data Entry'!G274=1, "1st Grade", 'ES Data Entry'!G274=2, "2nd Grade", 'ES Data Entry'!G274=3, "3rd Grade", 'ES Data Entry'!G274=4, "4th Grade", 'ES Data Entry'!G274=5, "5th Grade")</f>
        <v>Kindergarten</v>
      </c>
      <c r="H276" s="253">
        <f>'ES Data Entry'!L274</f>
        <v>0</v>
      </c>
      <c r="I276" s="227" t="e" cm="1">
        <f t="array" ref="I276">_xlfn.IFS('ES Data Entry'!H274= 1, "American Indian/Alaskan Native", 'ES Data Entry'!H274= 2, "Asian", 'ES Data Entry'!H274= 3, "Native Hawaiian/Pacific Islander", 'ES Data Entry'!H274= 4, "Black/African American",'ES Data Entry'!H274= 5,  "White", 'ES Data Entry'!H274= 6, "Other", 'ES Data Entry'!H274= 7, "Two races or more", 'ES Data Entry'!H274= 8, "Unknown")</f>
        <v>#N/A</v>
      </c>
      <c r="J276" s="226">
        <f>'ES Data Entry'!I274</f>
        <v>0</v>
      </c>
      <c r="K276" s="226" t="e" cm="1">
        <f t="array" ref="K276">_xlfn.IFS('ES Data Entry'!J274= 1, "Male", 'ES Data Entry'!J274= 2, "Female", 'ES Data Entry'!J274= 3, "Transgender Male", 'ES Data Entry'!J274= 4, "Transgender Female",'ES Data Entry'!J274= 5, "Non-binary", 'ES Data Entry'!J274= 6, "Other", 'ES Data Entry'!J274= 7, "Unknown")</f>
        <v>#N/A</v>
      </c>
      <c r="L276" s="228">
        <f>'ES Data Entry'!K274</f>
        <v>0</v>
      </c>
      <c r="M276" s="228" t="str" cm="1">
        <f t="array" ref="M276">IF(MAX(IF(F:F=F276, L:L))=L276, "Yes", "No")</f>
        <v>Yes</v>
      </c>
      <c r="N276" s="229" t="e">
        <f>AVERAGE('ES Data Entry'!N274,'ES Data Entry'!M274)</f>
        <v>#DIV/0!</v>
      </c>
      <c r="O276" s="229" t="e">
        <f t="shared" si="100"/>
        <v>#DIV/0!</v>
      </c>
      <c r="P276" s="229" t="e">
        <f>AVERAGE('ES Data Entry'!O274:R274)</f>
        <v>#DIV/0!</v>
      </c>
      <c r="Q276" s="229" t="e">
        <f t="shared" si="101"/>
        <v>#DIV/0!</v>
      </c>
      <c r="R276" s="229" t="e">
        <f>AVERAGE('ES Data Entry'!S274:V274)</f>
        <v>#DIV/0!</v>
      </c>
      <c r="S276" s="229" t="e">
        <f t="shared" si="102"/>
        <v>#DIV/0!</v>
      </c>
      <c r="T276" s="229" t="e">
        <f>AVERAGE('ES Data Entry'!W274:Y274)</f>
        <v>#DIV/0!</v>
      </c>
      <c r="U276" s="230" t="e">
        <f t="shared" si="103"/>
        <v>#DIV/0!</v>
      </c>
      <c r="V276" s="231" t="e">
        <f t="shared" si="104"/>
        <v>#DIV/0!</v>
      </c>
      <c r="W276" s="232" t="e">
        <f t="shared" si="105"/>
        <v>#DIV/0!</v>
      </c>
    </row>
    <row r="277" spans="1:23">
      <c r="A277" s="226">
        <f>'ES Data Entry'!A275</f>
        <v>0</v>
      </c>
      <c r="B277" s="226">
        <f>'ES Data Entry'!B275</f>
        <v>0</v>
      </c>
      <c r="C277" s="6">
        <f>'ES Data Entry'!C275</f>
        <v>0</v>
      </c>
      <c r="D277" s="226">
        <f>'ES Data Entry'!D275</f>
        <v>0</v>
      </c>
      <c r="E277" s="226">
        <f>'ES Data Entry'!E275</f>
        <v>0</v>
      </c>
      <c r="F277" s="226">
        <f>'ES Data Entry'!F275</f>
        <v>0</v>
      </c>
      <c r="G277" s="226" t="str" cm="1">
        <f t="array" ref="G277">_xlfn.IFS('ES Data Entry'!G275=0, "Kindergarten", 'ES Data Entry'!G275=1, "1st Grade", 'ES Data Entry'!G275=2, "2nd Grade", 'ES Data Entry'!G275=3, "3rd Grade", 'ES Data Entry'!G275=4, "4th Grade", 'ES Data Entry'!G275=5, "5th Grade")</f>
        <v>Kindergarten</v>
      </c>
      <c r="H277" s="253">
        <f>'ES Data Entry'!L275</f>
        <v>0</v>
      </c>
      <c r="I277" s="227" t="e" cm="1">
        <f t="array" ref="I277">_xlfn.IFS('ES Data Entry'!H275= 1, "American Indian/Alaskan Native", 'ES Data Entry'!H275= 2, "Asian", 'ES Data Entry'!H275= 3, "Native Hawaiian/Pacific Islander", 'ES Data Entry'!H275= 4, "Black/African American",'ES Data Entry'!H275= 5,  "White", 'ES Data Entry'!H275= 6, "Other", 'ES Data Entry'!H275= 7, "Two races or more", 'ES Data Entry'!H275= 8, "Unknown")</f>
        <v>#N/A</v>
      </c>
      <c r="J277" s="226">
        <f>'ES Data Entry'!I275</f>
        <v>0</v>
      </c>
      <c r="K277" s="226" t="e" cm="1">
        <f t="array" ref="K277">_xlfn.IFS('ES Data Entry'!J275= 1, "Male", 'ES Data Entry'!J275= 2, "Female", 'ES Data Entry'!J275= 3, "Transgender Male", 'ES Data Entry'!J275= 4, "Transgender Female",'ES Data Entry'!J275= 5, "Non-binary", 'ES Data Entry'!J275= 6, "Other", 'ES Data Entry'!J275= 7, "Unknown")</f>
        <v>#N/A</v>
      </c>
      <c r="L277" s="228">
        <f>'ES Data Entry'!K275</f>
        <v>0</v>
      </c>
      <c r="M277" s="228" t="str" cm="1">
        <f t="array" ref="M277">IF(MAX(IF(F:F=F277, L:L))=L277, "Yes", "No")</f>
        <v>Yes</v>
      </c>
      <c r="N277" s="229" t="e">
        <f>AVERAGE('ES Data Entry'!N275,'ES Data Entry'!M275)</f>
        <v>#DIV/0!</v>
      </c>
      <c r="O277" s="229" t="e">
        <f t="shared" si="100"/>
        <v>#DIV/0!</v>
      </c>
      <c r="P277" s="229" t="e">
        <f>AVERAGE('ES Data Entry'!O275:R275)</f>
        <v>#DIV/0!</v>
      </c>
      <c r="Q277" s="229" t="e">
        <f t="shared" si="101"/>
        <v>#DIV/0!</v>
      </c>
      <c r="R277" s="229" t="e">
        <f>AVERAGE('ES Data Entry'!S275:V275)</f>
        <v>#DIV/0!</v>
      </c>
      <c r="S277" s="229" t="e">
        <f t="shared" si="102"/>
        <v>#DIV/0!</v>
      </c>
      <c r="T277" s="229" t="e">
        <f>AVERAGE('ES Data Entry'!W275:Y275)</f>
        <v>#DIV/0!</v>
      </c>
      <c r="U277" s="230" t="e">
        <f t="shared" si="103"/>
        <v>#DIV/0!</v>
      </c>
      <c r="V277" s="231" t="e">
        <f t="shared" si="104"/>
        <v>#DIV/0!</v>
      </c>
      <c r="W277" s="232" t="e">
        <f t="shared" si="105"/>
        <v>#DIV/0!</v>
      </c>
    </row>
    <row r="278" spans="1:23">
      <c r="A278" s="226">
        <f>'ES Data Entry'!A276</f>
        <v>0</v>
      </c>
      <c r="B278" s="226">
        <f>'ES Data Entry'!B276</f>
        <v>0</v>
      </c>
      <c r="C278" s="6">
        <f>'ES Data Entry'!C276</f>
        <v>0</v>
      </c>
      <c r="D278" s="226">
        <f>'ES Data Entry'!D276</f>
        <v>0</v>
      </c>
      <c r="E278" s="226">
        <f>'ES Data Entry'!E276</f>
        <v>0</v>
      </c>
      <c r="F278" s="226">
        <f>'ES Data Entry'!F276</f>
        <v>0</v>
      </c>
      <c r="G278" s="226" t="str" cm="1">
        <f t="array" ref="G278">_xlfn.IFS('ES Data Entry'!G276=0, "Kindergarten", 'ES Data Entry'!G276=1, "1st Grade", 'ES Data Entry'!G276=2, "2nd Grade", 'ES Data Entry'!G276=3, "3rd Grade", 'ES Data Entry'!G276=4, "4th Grade", 'ES Data Entry'!G276=5, "5th Grade")</f>
        <v>Kindergarten</v>
      </c>
      <c r="H278" s="253">
        <f>'ES Data Entry'!L276</f>
        <v>0</v>
      </c>
      <c r="I278" s="227" t="e" cm="1">
        <f t="array" ref="I278">_xlfn.IFS('ES Data Entry'!H276= 1, "American Indian/Alaskan Native", 'ES Data Entry'!H276= 2, "Asian", 'ES Data Entry'!H276= 3, "Native Hawaiian/Pacific Islander", 'ES Data Entry'!H276= 4, "Black/African American",'ES Data Entry'!H276= 5,  "White", 'ES Data Entry'!H276= 6, "Other", 'ES Data Entry'!H276= 7, "Two races or more", 'ES Data Entry'!H276= 8, "Unknown")</f>
        <v>#N/A</v>
      </c>
      <c r="J278" s="226">
        <f>'ES Data Entry'!I276</f>
        <v>0</v>
      </c>
      <c r="K278" s="226" t="e" cm="1">
        <f t="array" ref="K278">_xlfn.IFS('ES Data Entry'!J276= 1, "Male", 'ES Data Entry'!J276= 2, "Female", 'ES Data Entry'!J276= 3, "Transgender Male", 'ES Data Entry'!J276= 4, "Transgender Female",'ES Data Entry'!J276= 5, "Non-binary", 'ES Data Entry'!J276= 6, "Other", 'ES Data Entry'!J276= 7, "Unknown")</f>
        <v>#N/A</v>
      </c>
      <c r="L278" s="228">
        <f>'ES Data Entry'!K276</f>
        <v>0</v>
      </c>
      <c r="M278" s="228" t="str" cm="1">
        <f t="array" ref="M278">IF(MAX(IF(F:F=F278, L:L))=L278, "Yes", "No")</f>
        <v>Yes</v>
      </c>
      <c r="N278" s="229" t="e">
        <f>AVERAGE('ES Data Entry'!N276,'ES Data Entry'!M276)</f>
        <v>#DIV/0!</v>
      </c>
      <c r="O278" s="229" t="e">
        <f t="shared" si="100"/>
        <v>#DIV/0!</v>
      </c>
      <c r="P278" s="229" t="e">
        <f>AVERAGE('ES Data Entry'!O276:R276)</f>
        <v>#DIV/0!</v>
      </c>
      <c r="Q278" s="229" t="e">
        <f t="shared" si="101"/>
        <v>#DIV/0!</v>
      </c>
      <c r="R278" s="229" t="e">
        <f>AVERAGE('ES Data Entry'!S276:V276)</f>
        <v>#DIV/0!</v>
      </c>
      <c r="S278" s="229" t="e">
        <f t="shared" si="102"/>
        <v>#DIV/0!</v>
      </c>
      <c r="T278" s="229" t="e">
        <f>AVERAGE('ES Data Entry'!W276:Y276)</f>
        <v>#DIV/0!</v>
      </c>
      <c r="U278" s="230" t="e">
        <f t="shared" si="103"/>
        <v>#DIV/0!</v>
      </c>
      <c r="V278" s="231" t="e">
        <f t="shared" si="104"/>
        <v>#DIV/0!</v>
      </c>
      <c r="W278" s="232" t="e">
        <f t="shared" si="105"/>
        <v>#DIV/0!</v>
      </c>
    </row>
    <row r="279" spans="1:23">
      <c r="A279" s="226">
        <f>'ES Data Entry'!A277</f>
        <v>0</v>
      </c>
      <c r="B279" s="226">
        <f>'ES Data Entry'!B277</f>
        <v>0</v>
      </c>
      <c r="C279" s="6">
        <f>'ES Data Entry'!C277</f>
        <v>0</v>
      </c>
      <c r="D279" s="226">
        <f>'ES Data Entry'!D277</f>
        <v>0</v>
      </c>
      <c r="E279" s="226">
        <f>'ES Data Entry'!E277</f>
        <v>0</v>
      </c>
      <c r="F279" s="226">
        <f>'ES Data Entry'!F277</f>
        <v>0</v>
      </c>
      <c r="G279" s="226" t="str" cm="1">
        <f t="array" ref="G279">_xlfn.IFS('ES Data Entry'!G277=0, "Kindergarten", 'ES Data Entry'!G277=1, "1st Grade", 'ES Data Entry'!G277=2, "2nd Grade", 'ES Data Entry'!G277=3, "3rd Grade", 'ES Data Entry'!G277=4, "4th Grade", 'ES Data Entry'!G277=5, "5th Grade")</f>
        <v>Kindergarten</v>
      </c>
      <c r="H279" s="253">
        <f>'ES Data Entry'!L277</f>
        <v>0</v>
      </c>
      <c r="I279" s="227" t="e" cm="1">
        <f t="array" ref="I279">_xlfn.IFS('ES Data Entry'!H277= 1, "American Indian/Alaskan Native", 'ES Data Entry'!H277= 2, "Asian", 'ES Data Entry'!H277= 3, "Native Hawaiian/Pacific Islander", 'ES Data Entry'!H277= 4, "Black/African American",'ES Data Entry'!H277= 5,  "White", 'ES Data Entry'!H277= 6, "Other", 'ES Data Entry'!H277= 7, "Two races or more", 'ES Data Entry'!H277= 8, "Unknown")</f>
        <v>#N/A</v>
      </c>
      <c r="J279" s="226">
        <f>'ES Data Entry'!I277</f>
        <v>0</v>
      </c>
      <c r="K279" s="226" t="e" cm="1">
        <f t="array" ref="K279">_xlfn.IFS('ES Data Entry'!J277= 1, "Male", 'ES Data Entry'!J277= 2, "Female", 'ES Data Entry'!J277= 3, "Transgender Male", 'ES Data Entry'!J277= 4, "Transgender Female",'ES Data Entry'!J277= 5, "Non-binary", 'ES Data Entry'!J277= 6, "Other", 'ES Data Entry'!J277= 7, "Unknown")</f>
        <v>#N/A</v>
      </c>
      <c r="L279" s="228">
        <f>'ES Data Entry'!K277</f>
        <v>0</v>
      </c>
      <c r="M279" s="228" t="str" cm="1">
        <f t="array" ref="M279">IF(MAX(IF(F:F=F279, L:L))=L279, "Yes", "No")</f>
        <v>Yes</v>
      </c>
      <c r="N279" s="229" t="e">
        <f>AVERAGE('ES Data Entry'!N277,'ES Data Entry'!M277)</f>
        <v>#DIV/0!</v>
      </c>
      <c r="O279" s="229" t="e">
        <f t="shared" si="100"/>
        <v>#DIV/0!</v>
      </c>
      <c r="P279" s="229" t="e">
        <f>AVERAGE('ES Data Entry'!O277:R277)</f>
        <v>#DIV/0!</v>
      </c>
      <c r="Q279" s="229" t="e">
        <f t="shared" si="101"/>
        <v>#DIV/0!</v>
      </c>
      <c r="R279" s="229" t="e">
        <f>AVERAGE('ES Data Entry'!S277:V277)</f>
        <v>#DIV/0!</v>
      </c>
      <c r="S279" s="229" t="e">
        <f t="shared" si="102"/>
        <v>#DIV/0!</v>
      </c>
      <c r="T279" s="229" t="e">
        <f>AVERAGE('ES Data Entry'!W277:Y277)</f>
        <v>#DIV/0!</v>
      </c>
      <c r="U279" s="230" t="e">
        <f t="shared" si="103"/>
        <v>#DIV/0!</v>
      </c>
      <c r="V279" s="231" t="e">
        <f t="shared" si="104"/>
        <v>#DIV/0!</v>
      </c>
      <c r="W279" s="232" t="e">
        <f t="shared" si="105"/>
        <v>#DIV/0!</v>
      </c>
    </row>
    <row r="280" spans="1:23">
      <c r="A280" s="226">
        <f>'ES Data Entry'!A278</f>
        <v>0</v>
      </c>
      <c r="B280" s="226">
        <f>'ES Data Entry'!B278</f>
        <v>0</v>
      </c>
      <c r="C280" s="6">
        <f>'ES Data Entry'!C278</f>
        <v>0</v>
      </c>
      <c r="D280" s="226">
        <f>'ES Data Entry'!D278</f>
        <v>0</v>
      </c>
      <c r="E280" s="226">
        <f>'ES Data Entry'!E278</f>
        <v>0</v>
      </c>
      <c r="F280" s="226">
        <f>'ES Data Entry'!F278</f>
        <v>0</v>
      </c>
      <c r="G280" s="226" t="str" cm="1">
        <f t="array" ref="G280">_xlfn.IFS('ES Data Entry'!G278=0, "Kindergarten", 'ES Data Entry'!G278=1, "1st Grade", 'ES Data Entry'!G278=2, "2nd Grade", 'ES Data Entry'!G278=3, "3rd Grade", 'ES Data Entry'!G278=4, "4th Grade", 'ES Data Entry'!G278=5, "5th Grade")</f>
        <v>Kindergarten</v>
      </c>
      <c r="H280" s="253">
        <f>'ES Data Entry'!L278</f>
        <v>0</v>
      </c>
      <c r="I280" s="227" t="e" cm="1">
        <f t="array" ref="I280">_xlfn.IFS('ES Data Entry'!H278= 1, "American Indian/Alaskan Native", 'ES Data Entry'!H278= 2, "Asian", 'ES Data Entry'!H278= 3, "Native Hawaiian/Pacific Islander", 'ES Data Entry'!H278= 4, "Black/African American",'ES Data Entry'!H278= 5,  "White", 'ES Data Entry'!H278= 6, "Other", 'ES Data Entry'!H278= 7, "Two races or more", 'ES Data Entry'!H278= 8, "Unknown")</f>
        <v>#N/A</v>
      </c>
      <c r="J280" s="226">
        <f>'ES Data Entry'!I278</f>
        <v>0</v>
      </c>
      <c r="K280" s="226" t="e" cm="1">
        <f t="array" ref="K280">_xlfn.IFS('ES Data Entry'!J278= 1, "Male", 'ES Data Entry'!J278= 2, "Female", 'ES Data Entry'!J278= 3, "Transgender Male", 'ES Data Entry'!J278= 4, "Transgender Female",'ES Data Entry'!J278= 5, "Non-binary", 'ES Data Entry'!J278= 6, "Other", 'ES Data Entry'!J278= 7, "Unknown")</f>
        <v>#N/A</v>
      </c>
      <c r="L280" s="228">
        <f>'ES Data Entry'!K278</f>
        <v>0</v>
      </c>
      <c r="M280" s="228" t="str" cm="1">
        <f t="array" ref="M280">IF(MAX(IF(F:F=F280, L:L))=L280, "Yes", "No")</f>
        <v>Yes</v>
      </c>
      <c r="N280" s="229" t="e">
        <f>AVERAGE('ES Data Entry'!N278,'ES Data Entry'!M278)</f>
        <v>#DIV/0!</v>
      </c>
      <c r="O280" s="229" t="e">
        <f t="shared" si="100"/>
        <v>#DIV/0!</v>
      </c>
      <c r="P280" s="229" t="e">
        <f>AVERAGE('ES Data Entry'!O278:R278)</f>
        <v>#DIV/0!</v>
      </c>
      <c r="Q280" s="229" t="e">
        <f t="shared" si="101"/>
        <v>#DIV/0!</v>
      </c>
      <c r="R280" s="229" t="e">
        <f>AVERAGE('ES Data Entry'!S278:V278)</f>
        <v>#DIV/0!</v>
      </c>
      <c r="S280" s="229" t="e">
        <f t="shared" si="102"/>
        <v>#DIV/0!</v>
      </c>
      <c r="T280" s="229" t="e">
        <f>AVERAGE('ES Data Entry'!W278:Y278)</f>
        <v>#DIV/0!</v>
      </c>
      <c r="U280" s="230" t="e">
        <f t="shared" si="103"/>
        <v>#DIV/0!</v>
      </c>
      <c r="V280" s="231" t="e">
        <f t="shared" si="104"/>
        <v>#DIV/0!</v>
      </c>
      <c r="W280" s="232" t="e">
        <f t="shared" si="105"/>
        <v>#DIV/0!</v>
      </c>
    </row>
    <row r="281" spans="1:23">
      <c r="A281" s="226">
        <f>'ES Data Entry'!A279</f>
        <v>0</v>
      </c>
      <c r="B281" s="226">
        <f>'ES Data Entry'!B279</f>
        <v>0</v>
      </c>
      <c r="C281" s="6">
        <f>'ES Data Entry'!C279</f>
        <v>0</v>
      </c>
      <c r="D281" s="226">
        <f>'ES Data Entry'!D279</f>
        <v>0</v>
      </c>
      <c r="E281" s="226">
        <f>'ES Data Entry'!E279</f>
        <v>0</v>
      </c>
      <c r="F281" s="226">
        <f>'ES Data Entry'!F279</f>
        <v>0</v>
      </c>
      <c r="G281" s="226" t="str" cm="1">
        <f t="array" ref="G281">_xlfn.IFS('ES Data Entry'!G279=0, "Kindergarten", 'ES Data Entry'!G279=1, "1st Grade", 'ES Data Entry'!G279=2, "2nd Grade", 'ES Data Entry'!G279=3, "3rd Grade", 'ES Data Entry'!G279=4, "4th Grade", 'ES Data Entry'!G279=5, "5th Grade")</f>
        <v>Kindergarten</v>
      </c>
      <c r="H281" s="253">
        <f>'ES Data Entry'!L279</f>
        <v>0</v>
      </c>
      <c r="I281" s="227" t="e" cm="1">
        <f t="array" ref="I281">_xlfn.IFS('ES Data Entry'!H279= 1, "American Indian/Alaskan Native", 'ES Data Entry'!H279= 2, "Asian", 'ES Data Entry'!H279= 3, "Native Hawaiian/Pacific Islander", 'ES Data Entry'!H279= 4, "Black/African American",'ES Data Entry'!H279= 5,  "White", 'ES Data Entry'!H279= 6, "Other", 'ES Data Entry'!H279= 7, "Two races or more", 'ES Data Entry'!H279= 8, "Unknown")</f>
        <v>#N/A</v>
      </c>
      <c r="J281" s="226">
        <f>'ES Data Entry'!I279</f>
        <v>0</v>
      </c>
      <c r="K281" s="226" t="e" cm="1">
        <f t="array" ref="K281">_xlfn.IFS('ES Data Entry'!J279= 1, "Male", 'ES Data Entry'!J279= 2, "Female", 'ES Data Entry'!J279= 3, "Transgender Male", 'ES Data Entry'!J279= 4, "Transgender Female",'ES Data Entry'!J279= 5, "Non-binary", 'ES Data Entry'!J279= 6, "Other", 'ES Data Entry'!J279= 7, "Unknown")</f>
        <v>#N/A</v>
      </c>
      <c r="L281" s="228">
        <f>'ES Data Entry'!K279</f>
        <v>0</v>
      </c>
      <c r="M281" s="228" t="str" cm="1">
        <f t="array" ref="M281">IF(MAX(IF(F:F=F281, L:L))=L281, "Yes", "No")</f>
        <v>Yes</v>
      </c>
      <c r="N281" s="229" t="e">
        <f>AVERAGE('ES Data Entry'!N279,'ES Data Entry'!M279)</f>
        <v>#DIV/0!</v>
      </c>
      <c r="O281" s="229" t="e">
        <f t="shared" si="100"/>
        <v>#DIV/0!</v>
      </c>
      <c r="P281" s="229" t="e">
        <f>AVERAGE('ES Data Entry'!O279:R279)</f>
        <v>#DIV/0!</v>
      </c>
      <c r="Q281" s="229" t="e">
        <f t="shared" si="101"/>
        <v>#DIV/0!</v>
      </c>
      <c r="R281" s="229" t="e">
        <f>AVERAGE('ES Data Entry'!S279:V279)</f>
        <v>#DIV/0!</v>
      </c>
      <c r="S281" s="229" t="e">
        <f t="shared" si="102"/>
        <v>#DIV/0!</v>
      </c>
      <c r="T281" s="229" t="e">
        <f>AVERAGE('ES Data Entry'!W279:Y279)</f>
        <v>#DIV/0!</v>
      </c>
      <c r="U281" s="230" t="e">
        <f t="shared" si="103"/>
        <v>#DIV/0!</v>
      </c>
      <c r="V281" s="231" t="e">
        <f t="shared" si="104"/>
        <v>#DIV/0!</v>
      </c>
      <c r="W281" s="232" t="e">
        <f t="shared" si="105"/>
        <v>#DIV/0!</v>
      </c>
    </row>
    <row r="282" spans="1:23">
      <c r="A282" s="226">
        <f>'ES Data Entry'!A280</f>
        <v>0</v>
      </c>
      <c r="B282" s="226">
        <f>'ES Data Entry'!B280</f>
        <v>0</v>
      </c>
      <c r="C282" s="6">
        <f>'ES Data Entry'!C280</f>
        <v>0</v>
      </c>
      <c r="D282" s="226">
        <f>'ES Data Entry'!D280</f>
        <v>0</v>
      </c>
      <c r="E282" s="226">
        <f>'ES Data Entry'!E280</f>
        <v>0</v>
      </c>
      <c r="F282" s="226">
        <f>'ES Data Entry'!F280</f>
        <v>0</v>
      </c>
      <c r="G282" s="226" t="str" cm="1">
        <f t="array" ref="G282">_xlfn.IFS('ES Data Entry'!G280=0, "Kindergarten", 'ES Data Entry'!G280=1, "1st Grade", 'ES Data Entry'!G280=2, "2nd Grade", 'ES Data Entry'!G280=3, "3rd Grade", 'ES Data Entry'!G280=4, "4th Grade", 'ES Data Entry'!G280=5, "5th Grade")</f>
        <v>Kindergarten</v>
      </c>
      <c r="H282" s="253">
        <f>'ES Data Entry'!L280</f>
        <v>0</v>
      </c>
      <c r="I282" s="227" t="e" cm="1">
        <f t="array" ref="I282">_xlfn.IFS('ES Data Entry'!H280= 1, "American Indian/Alaskan Native", 'ES Data Entry'!H280= 2, "Asian", 'ES Data Entry'!H280= 3, "Native Hawaiian/Pacific Islander", 'ES Data Entry'!H280= 4, "Black/African American",'ES Data Entry'!H280= 5,  "White", 'ES Data Entry'!H280= 6, "Other", 'ES Data Entry'!H280= 7, "Two races or more", 'ES Data Entry'!H280= 8, "Unknown")</f>
        <v>#N/A</v>
      </c>
      <c r="J282" s="226">
        <f>'ES Data Entry'!I280</f>
        <v>0</v>
      </c>
      <c r="K282" s="226" t="e" cm="1">
        <f t="array" ref="K282">_xlfn.IFS('ES Data Entry'!J280= 1, "Male", 'ES Data Entry'!J280= 2, "Female", 'ES Data Entry'!J280= 3, "Transgender Male", 'ES Data Entry'!J280= 4, "Transgender Female",'ES Data Entry'!J280= 5, "Non-binary", 'ES Data Entry'!J280= 6, "Other", 'ES Data Entry'!J280= 7, "Unknown")</f>
        <v>#N/A</v>
      </c>
      <c r="L282" s="228">
        <f>'ES Data Entry'!K280</f>
        <v>0</v>
      </c>
      <c r="M282" s="228" t="str" cm="1">
        <f t="array" ref="M282">IF(MAX(IF(F:F=F282, L:L))=L282, "Yes", "No")</f>
        <v>Yes</v>
      </c>
      <c r="N282" s="229" t="e">
        <f>AVERAGE('ES Data Entry'!N280,'ES Data Entry'!M280)</f>
        <v>#DIV/0!</v>
      </c>
      <c r="O282" s="229" t="e">
        <f t="shared" si="100"/>
        <v>#DIV/0!</v>
      </c>
      <c r="P282" s="229" t="e">
        <f>AVERAGE('ES Data Entry'!O280:R280)</f>
        <v>#DIV/0!</v>
      </c>
      <c r="Q282" s="229" t="e">
        <f t="shared" si="101"/>
        <v>#DIV/0!</v>
      </c>
      <c r="R282" s="229" t="e">
        <f>AVERAGE('ES Data Entry'!S280:V280)</f>
        <v>#DIV/0!</v>
      </c>
      <c r="S282" s="229" t="e">
        <f t="shared" si="102"/>
        <v>#DIV/0!</v>
      </c>
      <c r="T282" s="229" t="e">
        <f>AVERAGE('ES Data Entry'!W280:Y280)</f>
        <v>#DIV/0!</v>
      </c>
      <c r="U282" s="230" t="e">
        <f t="shared" si="103"/>
        <v>#DIV/0!</v>
      </c>
      <c r="V282" s="231" t="e">
        <f t="shared" si="104"/>
        <v>#DIV/0!</v>
      </c>
      <c r="W282" s="232" t="e">
        <f t="shared" si="105"/>
        <v>#DIV/0!</v>
      </c>
    </row>
    <row r="283" spans="1:23">
      <c r="A283" s="226">
        <f>'ES Data Entry'!A281</f>
        <v>0</v>
      </c>
      <c r="B283" s="226">
        <f>'ES Data Entry'!B281</f>
        <v>0</v>
      </c>
      <c r="C283" s="6">
        <f>'ES Data Entry'!C281</f>
        <v>0</v>
      </c>
      <c r="D283" s="226">
        <f>'ES Data Entry'!D281</f>
        <v>0</v>
      </c>
      <c r="E283" s="226">
        <f>'ES Data Entry'!E281</f>
        <v>0</v>
      </c>
      <c r="F283" s="226">
        <f>'ES Data Entry'!F281</f>
        <v>0</v>
      </c>
      <c r="G283" s="226" t="str" cm="1">
        <f t="array" ref="G283">_xlfn.IFS('ES Data Entry'!G281=0, "Kindergarten", 'ES Data Entry'!G281=1, "1st Grade", 'ES Data Entry'!G281=2, "2nd Grade", 'ES Data Entry'!G281=3, "3rd Grade", 'ES Data Entry'!G281=4, "4th Grade", 'ES Data Entry'!G281=5, "5th Grade")</f>
        <v>Kindergarten</v>
      </c>
      <c r="H283" s="253">
        <f>'ES Data Entry'!L281</f>
        <v>0</v>
      </c>
      <c r="I283" s="227" t="e" cm="1">
        <f t="array" ref="I283">_xlfn.IFS('ES Data Entry'!H281= 1, "American Indian/Alaskan Native", 'ES Data Entry'!H281= 2, "Asian", 'ES Data Entry'!H281= 3, "Native Hawaiian/Pacific Islander", 'ES Data Entry'!H281= 4, "Black/African American",'ES Data Entry'!H281= 5,  "White", 'ES Data Entry'!H281= 6, "Other", 'ES Data Entry'!H281= 7, "Two races or more", 'ES Data Entry'!H281= 8, "Unknown")</f>
        <v>#N/A</v>
      </c>
      <c r="J283" s="226">
        <f>'ES Data Entry'!I281</f>
        <v>0</v>
      </c>
      <c r="K283" s="226" t="e" cm="1">
        <f t="array" ref="K283">_xlfn.IFS('ES Data Entry'!J281= 1, "Male", 'ES Data Entry'!J281= 2, "Female", 'ES Data Entry'!J281= 3, "Transgender Male", 'ES Data Entry'!J281= 4, "Transgender Female",'ES Data Entry'!J281= 5, "Non-binary", 'ES Data Entry'!J281= 6, "Other", 'ES Data Entry'!J281= 7, "Unknown")</f>
        <v>#N/A</v>
      </c>
      <c r="L283" s="228">
        <f>'ES Data Entry'!K281</f>
        <v>0</v>
      </c>
      <c r="M283" s="228" t="str" cm="1">
        <f t="array" ref="M283">IF(MAX(IF(F:F=F283, L:L))=L283, "Yes", "No")</f>
        <v>Yes</v>
      </c>
      <c r="N283" s="229" t="e">
        <f>AVERAGE('ES Data Entry'!N281,'ES Data Entry'!M281)</f>
        <v>#DIV/0!</v>
      </c>
      <c r="O283" s="229" t="e">
        <f t="shared" si="100"/>
        <v>#DIV/0!</v>
      </c>
      <c r="P283" s="229" t="e">
        <f>AVERAGE('ES Data Entry'!O281:R281)</f>
        <v>#DIV/0!</v>
      </c>
      <c r="Q283" s="229" t="e">
        <f t="shared" si="101"/>
        <v>#DIV/0!</v>
      </c>
      <c r="R283" s="229" t="e">
        <f>AVERAGE('ES Data Entry'!S281:V281)</f>
        <v>#DIV/0!</v>
      </c>
      <c r="S283" s="229" t="e">
        <f t="shared" si="102"/>
        <v>#DIV/0!</v>
      </c>
      <c r="T283" s="229" t="e">
        <f>AVERAGE('ES Data Entry'!W281:Y281)</f>
        <v>#DIV/0!</v>
      </c>
      <c r="U283" s="230" t="e">
        <f t="shared" si="103"/>
        <v>#DIV/0!</v>
      </c>
      <c r="V283" s="231" t="e">
        <f t="shared" si="104"/>
        <v>#DIV/0!</v>
      </c>
      <c r="W283" s="232" t="e">
        <f t="shared" si="105"/>
        <v>#DIV/0!</v>
      </c>
    </row>
    <row r="284" spans="1:23">
      <c r="A284" s="226">
        <f>'ES Data Entry'!A282</f>
        <v>0</v>
      </c>
      <c r="B284" s="226">
        <f>'ES Data Entry'!B282</f>
        <v>0</v>
      </c>
      <c r="C284" s="6">
        <f>'ES Data Entry'!C282</f>
        <v>0</v>
      </c>
      <c r="D284" s="226">
        <f>'ES Data Entry'!D282</f>
        <v>0</v>
      </c>
      <c r="E284" s="226">
        <f>'ES Data Entry'!E282</f>
        <v>0</v>
      </c>
      <c r="F284" s="226">
        <f>'ES Data Entry'!F282</f>
        <v>0</v>
      </c>
      <c r="G284" s="226" t="str" cm="1">
        <f t="array" ref="G284">_xlfn.IFS('ES Data Entry'!G282=0, "Kindergarten", 'ES Data Entry'!G282=1, "1st Grade", 'ES Data Entry'!G282=2, "2nd Grade", 'ES Data Entry'!G282=3, "3rd Grade", 'ES Data Entry'!G282=4, "4th Grade", 'ES Data Entry'!G282=5, "5th Grade")</f>
        <v>Kindergarten</v>
      </c>
      <c r="H284" s="253">
        <f>'ES Data Entry'!L282</f>
        <v>0</v>
      </c>
      <c r="I284" s="227" t="e" cm="1">
        <f t="array" ref="I284">_xlfn.IFS('ES Data Entry'!H282= 1, "American Indian/Alaskan Native", 'ES Data Entry'!H282= 2, "Asian", 'ES Data Entry'!H282= 3, "Native Hawaiian/Pacific Islander", 'ES Data Entry'!H282= 4, "Black/African American",'ES Data Entry'!H282= 5,  "White", 'ES Data Entry'!H282= 6, "Other", 'ES Data Entry'!H282= 7, "Two races or more", 'ES Data Entry'!H282= 8, "Unknown")</f>
        <v>#N/A</v>
      </c>
      <c r="J284" s="226">
        <f>'ES Data Entry'!I282</f>
        <v>0</v>
      </c>
      <c r="K284" s="226" t="e" cm="1">
        <f t="array" ref="K284">_xlfn.IFS('ES Data Entry'!J282= 1, "Male", 'ES Data Entry'!J282= 2, "Female", 'ES Data Entry'!J282= 3, "Transgender Male", 'ES Data Entry'!J282= 4, "Transgender Female",'ES Data Entry'!J282= 5, "Non-binary", 'ES Data Entry'!J282= 6, "Other", 'ES Data Entry'!J282= 7, "Unknown")</f>
        <v>#N/A</v>
      </c>
      <c r="L284" s="228">
        <f>'ES Data Entry'!K282</f>
        <v>0</v>
      </c>
      <c r="M284" s="228" t="str" cm="1">
        <f t="array" ref="M284">IF(MAX(IF(F:F=F284, L:L))=L284, "Yes", "No")</f>
        <v>Yes</v>
      </c>
      <c r="N284" s="229" t="e">
        <f>AVERAGE('ES Data Entry'!N282,'ES Data Entry'!M282)</f>
        <v>#DIV/0!</v>
      </c>
      <c r="O284" s="229" t="e">
        <f t="shared" si="100"/>
        <v>#DIV/0!</v>
      </c>
      <c r="P284" s="229" t="e">
        <f>AVERAGE('ES Data Entry'!O282:R282)</f>
        <v>#DIV/0!</v>
      </c>
      <c r="Q284" s="229" t="e">
        <f t="shared" si="101"/>
        <v>#DIV/0!</v>
      </c>
      <c r="R284" s="229" t="e">
        <f>AVERAGE('ES Data Entry'!S282:V282)</f>
        <v>#DIV/0!</v>
      </c>
      <c r="S284" s="229" t="e">
        <f t="shared" si="102"/>
        <v>#DIV/0!</v>
      </c>
      <c r="T284" s="229" t="e">
        <f>AVERAGE('ES Data Entry'!W282:Y282)</f>
        <v>#DIV/0!</v>
      </c>
      <c r="U284" s="230" t="e">
        <f t="shared" si="103"/>
        <v>#DIV/0!</v>
      </c>
      <c r="V284" s="231" t="e">
        <f t="shared" si="104"/>
        <v>#DIV/0!</v>
      </c>
      <c r="W284" s="232" t="e">
        <f t="shared" si="105"/>
        <v>#DIV/0!</v>
      </c>
    </row>
    <row r="285" spans="1:23">
      <c r="A285" s="226">
        <f>'ES Data Entry'!A283</f>
        <v>0</v>
      </c>
      <c r="B285" s="226">
        <f>'ES Data Entry'!B283</f>
        <v>0</v>
      </c>
      <c r="C285" s="6">
        <f>'ES Data Entry'!C283</f>
        <v>0</v>
      </c>
      <c r="D285" s="226">
        <f>'ES Data Entry'!D283</f>
        <v>0</v>
      </c>
      <c r="E285" s="226">
        <f>'ES Data Entry'!E283</f>
        <v>0</v>
      </c>
      <c r="F285" s="226">
        <f>'ES Data Entry'!F283</f>
        <v>0</v>
      </c>
      <c r="G285" s="226" t="str" cm="1">
        <f t="array" ref="G285">_xlfn.IFS('ES Data Entry'!G283=0, "Kindergarten", 'ES Data Entry'!G283=1, "1st Grade", 'ES Data Entry'!G283=2, "2nd Grade", 'ES Data Entry'!G283=3, "3rd Grade", 'ES Data Entry'!G283=4, "4th Grade", 'ES Data Entry'!G283=5, "5th Grade")</f>
        <v>Kindergarten</v>
      </c>
      <c r="H285" s="253">
        <f>'ES Data Entry'!L283</f>
        <v>0</v>
      </c>
      <c r="I285" s="227" t="e" cm="1">
        <f t="array" ref="I285">_xlfn.IFS('ES Data Entry'!H283= 1, "American Indian/Alaskan Native", 'ES Data Entry'!H283= 2, "Asian", 'ES Data Entry'!H283= 3, "Native Hawaiian/Pacific Islander", 'ES Data Entry'!H283= 4, "Black/African American",'ES Data Entry'!H283= 5,  "White", 'ES Data Entry'!H283= 6, "Other", 'ES Data Entry'!H283= 7, "Two races or more", 'ES Data Entry'!H283= 8, "Unknown")</f>
        <v>#N/A</v>
      </c>
      <c r="J285" s="226">
        <f>'ES Data Entry'!I283</f>
        <v>0</v>
      </c>
      <c r="K285" s="226" t="e" cm="1">
        <f t="array" ref="K285">_xlfn.IFS('ES Data Entry'!J283= 1, "Male", 'ES Data Entry'!J283= 2, "Female", 'ES Data Entry'!J283= 3, "Transgender Male", 'ES Data Entry'!J283= 4, "Transgender Female",'ES Data Entry'!J283= 5, "Non-binary", 'ES Data Entry'!J283= 6, "Other", 'ES Data Entry'!J283= 7, "Unknown")</f>
        <v>#N/A</v>
      </c>
      <c r="L285" s="228">
        <f>'ES Data Entry'!K283</f>
        <v>0</v>
      </c>
      <c r="M285" s="228" t="str" cm="1">
        <f t="array" ref="M285">IF(MAX(IF(F:F=F285, L:L))=L285, "Yes", "No")</f>
        <v>Yes</v>
      </c>
      <c r="N285" s="229" t="e">
        <f>AVERAGE('ES Data Entry'!N283,'ES Data Entry'!M283)</f>
        <v>#DIV/0!</v>
      </c>
      <c r="O285" s="229" t="e">
        <f t="shared" si="100"/>
        <v>#DIV/0!</v>
      </c>
      <c r="P285" s="229" t="e">
        <f>AVERAGE('ES Data Entry'!O283:R283)</f>
        <v>#DIV/0!</v>
      </c>
      <c r="Q285" s="229" t="e">
        <f t="shared" si="101"/>
        <v>#DIV/0!</v>
      </c>
      <c r="R285" s="229" t="e">
        <f>AVERAGE('ES Data Entry'!S283:V283)</f>
        <v>#DIV/0!</v>
      </c>
      <c r="S285" s="229" t="e">
        <f t="shared" si="102"/>
        <v>#DIV/0!</v>
      </c>
      <c r="T285" s="229" t="e">
        <f>AVERAGE('ES Data Entry'!W283:Y283)</f>
        <v>#DIV/0!</v>
      </c>
      <c r="U285" s="230" t="e">
        <f t="shared" si="103"/>
        <v>#DIV/0!</v>
      </c>
      <c r="V285" s="231" t="e">
        <f t="shared" si="104"/>
        <v>#DIV/0!</v>
      </c>
      <c r="W285" s="232" t="e">
        <f t="shared" si="105"/>
        <v>#DIV/0!</v>
      </c>
    </row>
    <row r="286" spans="1:23">
      <c r="A286" s="226">
        <f>'ES Data Entry'!A284</f>
        <v>0</v>
      </c>
      <c r="B286" s="226">
        <f>'ES Data Entry'!B284</f>
        <v>0</v>
      </c>
      <c r="C286" s="6">
        <f>'ES Data Entry'!C284</f>
        <v>0</v>
      </c>
      <c r="D286" s="226">
        <f>'ES Data Entry'!D284</f>
        <v>0</v>
      </c>
      <c r="E286" s="226">
        <f>'ES Data Entry'!E284</f>
        <v>0</v>
      </c>
      <c r="F286" s="226">
        <f>'ES Data Entry'!F284</f>
        <v>0</v>
      </c>
      <c r="G286" s="226" t="str" cm="1">
        <f t="array" ref="G286">_xlfn.IFS('ES Data Entry'!G284=0, "Kindergarten", 'ES Data Entry'!G284=1, "1st Grade", 'ES Data Entry'!G284=2, "2nd Grade", 'ES Data Entry'!G284=3, "3rd Grade", 'ES Data Entry'!G284=4, "4th Grade", 'ES Data Entry'!G284=5, "5th Grade")</f>
        <v>Kindergarten</v>
      </c>
      <c r="H286" s="253">
        <f>'ES Data Entry'!L284</f>
        <v>0</v>
      </c>
      <c r="I286" s="227" t="e" cm="1">
        <f t="array" ref="I286">_xlfn.IFS('ES Data Entry'!H284= 1, "American Indian/Alaskan Native", 'ES Data Entry'!H284= 2, "Asian", 'ES Data Entry'!H284= 3, "Native Hawaiian/Pacific Islander", 'ES Data Entry'!H284= 4, "Black/African American",'ES Data Entry'!H284= 5,  "White", 'ES Data Entry'!H284= 6, "Other", 'ES Data Entry'!H284= 7, "Two races or more", 'ES Data Entry'!H284= 8, "Unknown")</f>
        <v>#N/A</v>
      </c>
      <c r="J286" s="226">
        <f>'ES Data Entry'!I284</f>
        <v>0</v>
      </c>
      <c r="K286" s="226" t="e" cm="1">
        <f t="array" ref="K286">_xlfn.IFS('ES Data Entry'!J284= 1, "Male", 'ES Data Entry'!J284= 2, "Female", 'ES Data Entry'!J284= 3, "Transgender Male", 'ES Data Entry'!J284= 4, "Transgender Female",'ES Data Entry'!J284= 5, "Non-binary", 'ES Data Entry'!J284= 6, "Other", 'ES Data Entry'!J284= 7, "Unknown")</f>
        <v>#N/A</v>
      </c>
      <c r="L286" s="228">
        <f>'ES Data Entry'!K284</f>
        <v>0</v>
      </c>
      <c r="M286" s="228" t="str" cm="1">
        <f t="array" ref="M286">IF(MAX(IF(F:F=F286, L:L))=L286, "Yes", "No")</f>
        <v>Yes</v>
      </c>
      <c r="N286" s="229" t="e">
        <f>AVERAGE('ES Data Entry'!N284,'ES Data Entry'!M284)</f>
        <v>#DIV/0!</v>
      </c>
      <c r="O286" s="229" t="e">
        <f t="shared" si="100"/>
        <v>#DIV/0!</v>
      </c>
      <c r="P286" s="229" t="e">
        <f>AVERAGE('ES Data Entry'!O284:R284)</f>
        <v>#DIV/0!</v>
      </c>
      <c r="Q286" s="229" t="e">
        <f t="shared" si="101"/>
        <v>#DIV/0!</v>
      </c>
      <c r="R286" s="229" t="e">
        <f>AVERAGE('ES Data Entry'!S284:V284)</f>
        <v>#DIV/0!</v>
      </c>
      <c r="S286" s="229" t="e">
        <f t="shared" si="102"/>
        <v>#DIV/0!</v>
      </c>
      <c r="T286" s="229" t="e">
        <f>AVERAGE('ES Data Entry'!W284:Y284)</f>
        <v>#DIV/0!</v>
      </c>
      <c r="U286" s="230" t="e">
        <f t="shared" si="103"/>
        <v>#DIV/0!</v>
      </c>
      <c r="V286" s="231" t="e">
        <f t="shared" si="104"/>
        <v>#DIV/0!</v>
      </c>
      <c r="W286" s="232" t="e">
        <f t="shared" si="105"/>
        <v>#DIV/0!</v>
      </c>
    </row>
    <row r="287" spans="1:23">
      <c r="A287" s="226">
        <f>'ES Data Entry'!A285</f>
        <v>0</v>
      </c>
      <c r="B287" s="226">
        <f>'ES Data Entry'!B285</f>
        <v>0</v>
      </c>
      <c r="C287" s="6">
        <f>'ES Data Entry'!C285</f>
        <v>0</v>
      </c>
      <c r="D287" s="226">
        <f>'ES Data Entry'!D285</f>
        <v>0</v>
      </c>
      <c r="E287" s="226">
        <f>'ES Data Entry'!E285</f>
        <v>0</v>
      </c>
      <c r="F287" s="226">
        <f>'ES Data Entry'!F285</f>
        <v>0</v>
      </c>
      <c r="G287" s="226" t="str" cm="1">
        <f t="array" ref="G287">_xlfn.IFS('ES Data Entry'!G285=0, "Kindergarten", 'ES Data Entry'!G285=1, "1st Grade", 'ES Data Entry'!G285=2, "2nd Grade", 'ES Data Entry'!G285=3, "3rd Grade", 'ES Data Entry'!G285=4, "4th Grade", 'ES Data Entry'!G285=5, "5th Grade")</f>
        <v>Kindergarten</v>
      </c>
      <c r="H287" s="253">
        <f>'ES Data Entry'!L285</f>
        <v>0</v>
      </c>
      <c r="I287" s="227" t="e" cm="1">
        <f t="array" ref="I287">_xlfn.IFS('ES Data Entry'!H285= 1, "American Indian/Alaskan Native", 'ES Data Entry'!H285= 2, "Asian", 'ES Data Entry'!H285= 3, "Native Hawaiian/Pacific Islander", 'ES Data Entry'!H285= 4, "Black/African American",'ES Data Entry'!H285= 5,  "White", 'ES Data Entry'!H285= 6, "Other", 'ES Data Entry'!H285= 7, "Two races or more", 'ES Data Entry'!H285= 8, "Unknown")</f>
        <v>#N/A</v>
      </c>
      <c r="J287" s="226">
        <f>'ES Data Entry'!I285</f>
        <v>0</v>
      </c>
      <c r="K287" s="226" t="e" cm="1">
        <f t="array" ref="K287">_xlfn.IFS('ES Data Entry'!J285= 1, "Male", 'ES Data Entry'!J285= 2, "Female", 'ES Data Entry'!J285= 3, "Transgender Male", 'ES Data Entry'!J285= 4, "Transgender Female",'ES Data Entry'!J285= 5, "Non-binary", 'ES Data Entry'!J285= 6, "Other", 'ES Data Entry'!J285= 7, "Unknown")</f>
        <v>#N/A</v>
      </c>
      <c r="L287" s="228">
        <f>'ES Data Entry'!K285</f>
        <v>0</v>
      </c>
      <c r="M287" s="228" t="str" cm="1">
        <f t="array" ref="M287">IF(MAX(IF(F:F=F287, L:L))=L287, "Yes", "No")</f>
        <v>Yes</v>
      </c>
      <c r="N287" s="229" t="e">
        <f>AVERAGE('ES Data Entry'!N285,'ES Data Entry'!M285)</f>
        <v>#DIV/0!</v>
      </c>
      <c r="O287" s="229" t="e">
        <f t="shared" si="100"/>
        <v>#DIV/0!</v>
      </c>
      <c r="P287" s="229" t="e">
        <f>AVERAGE('ES Data Entry'!O285:R285)</f>
        <v>#DIV/0!</v>
      </c>
      <c r="Q287" s="229" t="e">
        <f t="shared" si="101"/>
        <v>#DIV/0!</v>
      </c>
      <c r="R287" s="229" t="e">
        <f>AVERAGE('ES Data Entry'!S285:V285)</f>
        <v>#DIV/0!</v>
      </c>
      <c r="S287" s="229" t="e">
        <f t="shared" si="102"/>
        <v>#DIV/0!</v>
      </c>
      <c r="T287" s="229" t="e">
        <f>AVERAGE('ES Data Entry'!W285:Y285)</f>
        <v>#DIV/0!</v>
      </c>
      <c r="U287" s="230" t="e">
        <f t="shared" si="103"/>
        <v>#DIV/0!</v>
      </c>
      <c r="V287" s="231" t="e">
        <f t="shared" si="104"/>
        <v>#DIV/0!</v>
      </c>
      <c r="W287" s="232" t="e">
        <f t="shared" si="105"/>
        <v>#DIV/0!</v>
      </c>
    </row>
    <row r="288" spans="1:23">
      <c r="A288" s="226">
        <f>'ES Data Entry'!A286</f>
        <v>0</v>
      </c>
      <c r="B288" s="226">
        <f>'ES Data Entry'!B286</f>
        <v>0</v>
      </c>
      <c r="C288" s="6">
        <f>'ES Data Entry'!C286</f>
        <v>0</v>
      </c>
      <c r="D288" s="226">
        <f>'ES Data Entry'!D286</f>
        <v>0</v>
      </c>
      <c r="E288" s="226">
        <f>'ES Data Entry'!E286</f>
        <v>0</v>
      </c>
      <c r="F288" s="226">
        <f>'ES Data Entry'!F286</f>
        <v>0</v>
      </c>
      <c r="G288" s="226" t="str" cm="1">
        <f t="array" ref="G288">_xlfn.IFS('ES Data Entry'!G286=0, "Kindergarten", 'ES Data Entry'!G286=1, "1st Grade", 'ES Data Entry'!G286=2, "2nd Grade", 'ES Data Entry'!G286=3, "3rd Grade", 'ES Data Entry'!G286=4, "4th Grade", 'ES Data Entry'!G286=5, "5th Grade")</f>
        <v>Kindergarten</v>
      </c>
      <c r="H288" s="253">
        <f>'ES Data Entry'!L286</f>
        <v>0</v>
      </c>
      <c r="I288" s="227" t="e" cm="1">
        <f t="array" ref="I288">_xlfn.IFS('ES Data Entry'!H286= 1, "American Indian/Alaskan Native", 'ES Data Entry'!H286= 2, "Asian", 'ES Data Entry'!H286= 3, "Native Hawaiian/Pacific Islander", 'ES Data Entry'!H286= 4, "Black/African American",'ES Data Entry'!H286= 5,  "White", 'ES Data Entry'!H286= 6, "Other", 'ES Data Entry'!H286= 7, "Two races or more", 'ES Data Entry'!H286= 8, "Unknown")</f>
        <v>#N/A</v>
      </c>
      <c r="J288" s="226">
        <f>'ES Data Entry'!I286</f>
        <v>0</v>
      </c>
      <c r="K288" s="226" t="e" cm="1">
        <f t="array" ref="K288">_xlfn.IFS('ES Data Entry'!J286= 1, "Male", 'ES Data Entry'!J286= 2, "Female", 'ES Data Entry'!J286= 3, "Transgender Male", 'ES Data Entry'!J286= 4, "Transgender Female",'ES Data Entry'!J286= 5, "Non-binary", 'ES Data Entry'!J286= 6, "Other", 'ES Data Entry'!J286= 7, "Unknown")</f>
        <v>#N/A</v>
      </c>
      <c r="L288" s="228">
        <f>'ES Data Entry'!K286</f>
        <v>0</v>
      </c>
      <c r="M288" s="228" t="str" cm="1">
        <f t="array" ref="M288">IF(MAX(IF(F:F=F288, L:L))=L288, "Yes", "No")</f>
        <v>Yes</v>
      </c>
      <c r="N288" s="229" t="e">
        <f>AVERAGE('ES Data Entry'!N286,'ES Data Entry'!M286)</f>
        <v>#DIV/0!</v>
      </c>
      <c r="O288" s="229" t="e">
        <f t="shared" si="100"/>
        <v>#DIV/0!</v>
      </c>
      <c r="P288" s="229" t="e">
        <f>AVERAGE('ES Data Entry'!O286:R286)</f>
        <v>#DIV/0!</v>
      </c>
      <c r="Q288" s="229" t="e">
        <f t="shared" si="101"/>
        <v>#DIV/0!</v>
      </c>
      <c r="R288" s="229" t="e">
        <f>AVERAGE('ES Data Entry'!S286:V286)</f>
        <v>#DIV/0!</v>
      </c>
      <c r="S288" s="229" t="e">
        <f t="shared" si="102"/>
        <v>#DIV/0!</v>
      </c>
      <c r="T288" s="229" t="e">
        <f>AVERAGE('ES Data Entry'!W286:Y286)</f>
        <v>#DIV/0!</v>
      </c>
      <c r="U288" s="230" t="e">
        <f t="shared" si="103"/>
        <v>#DIV/0!</v>
      </c>
      <c r="V288" s="231" t="e">
        <f t="shared" si="104"/>
        <v>#DIV/0!</v>
      </c>
      <c r="W288" s="232" t="e">
        <f t="shared" si="105"/>
        <v>#DIV/0!</v>
      </c>
    </row>
    <row r="289" spans="1:23">
      <c r="A289" s="226">
        <f>'ES Data Entry'!A287</f>
        <v>0</v>
      </c>
      <c r="B289" s="226">
        <f>'ES Data Entry'!B287</f>
        <v>0</v>
      </c>
      <c r="C289" s="6">
        <f>'ES Data Entry'!C287</f>
        <v>0</v>
      </c>
      <c r="D289" s="226">
        <f>'ES Data Entry'!D287</f>
        <v>0</v>
      </c>
      <c r="E289" s="226">
        <f>'ES Data Entry'!E287</f>
        <v>0</v>
      </c>
      <c r="F289" s="226">
        <f>'ES Data Entry'!F287</f>
        <v>0</v>
      </c>
      <c r="G289" s="226" t="str" cm="1">
        <f t="array" ref="G289">_xlfn.IFS('ES Data Entry'!G287=0, "Kindergarten", 'ES Data Entry'!G287=1, "1st Grade", 'ES Data Entry'!G287=2, "2nd Grade", 'ES Data Entry'!G287=3, "3rd Grade", 'ES Data Entry'!G287=4, "4th Grade", 'ES Data Entry'!G287=5, "5th Grade")</f>
        <v>Kindergarten</v>
      </c>
      <c r="H289" s="253">
        <f>'ES Data Entry'!L287</f>
        <v>0</v>
      </c>
      <c r="I289" s="227" t="e" cm="1">
        <f t="array" ref="I289">_xlfn.IFS('ES Data Entry'!H287= 1, "American Indian/Alaskan Native", 'ES Data Entry'!H287= 2, "Asian", 'ES Data Entry'!H287= 3, "Native Hawaiian/Pacific Islander", 'ES Data Entry'!H287= 4, "Black/African American",'ES Data Entry'!H287= 5,  "White", 'ES Data Entry'!H287= 6, "Other", 'ES Data Entry'!H287= 7, "Two races or more", 'ES Data Entry'!H287= 8, "Unknown")</f>
        <v>#N/A</v>
      </c>
      <c r="J289" s="226">
        <f>'ES Data Entry'!I287</f>
        <v>0</v>
      </c>
      <c r="K289" s="226" t="e" cm="1">
        <f t="array" ref="K289">_xlfn.IFS('ES Data Entry'!J287= 1, "Male", 'ES Data Entry'!J287= 2, "Female", 'ES Data Entry'!J287= 3, "Transgender Male", 'ES Data Entry'!J287= 4, "Transgender Female",'ES Data Entry'!J287= 5, "Non-binary", 'ES Data Entry'!J287= 6, "Other", 'ES Data Entry'!J287= 7, "Unknown")</f>
        <v>#N/A</v>
      </c>
      <c r="L289" s="228">
        <f>'ES Data Entry'!K287</f>
        <v>0</v>
      </c>
      <c r="M289" s="228" t="str" cm="1">
        <f t="array" ref="M289">IF(MAX(IF(F:F=F289, L:L))=L289, "Yes", "No")</f>
        <v>Yes</v>
      </c>
      <c r="N289" s="229" t="e">
        <f>AVERAGE('ES Data Entry'!N287,'ES Data Entry'!M287)</f>
        <v>#DIV/0!</v>
      </c>
      <c r="O289" s="229" t="e">
        <f t="shared" si="100"/>
        <v>#DIV/0!</v>
      </c>
      <c r="P289" s="229" t="e">
        <f>AVERAGE('ES Data Entry'!O287:R287)</f>
        <v>#DIV/0!</v>
      </c>
      <c r="Q289" s="229" t="e">
        <f t="shared" si="101"/>
        <v>#DIV/0!</v>
      </c>
      <c r="R289" s="229" t="e">
        <f>AVERAGE('ES Data Entry'!S287:V287)</f>
        <v>#DIV/0!</v>
      </c>
      <c r="S289" s="229" t="e">
        <f t="shared" si="102"/>
        <v>#DIV/0!</v>
      </c>
      <c r="T289" s="229" t="e">
        <f>AVERAGE('ES Data Entry'!W287:Y287)</f>
        <v>#DIV/0!</v>
      </c>
      <c r="U289" s="230" t="e">
        <f t="shared" si="103"/>
        <v>#DIV/0!</v>
      </c>
      <c r="V289" s="231" t="e">
        <f t="shared" si="104"/>
        <v>#DIV/0!</v>
      </c>
      <c r="W289" s="232" t="e">
        <f t="shared" si="105"/>
        <v>#DIV/0!</v>
      </c>
    </row>
    <row r="290" spans="1:23">
      <c r="A290" s="226">
        <f>'ES Data Entry'!A288</f>
        <v>0</v>
      </c>
      <c r="B290" s="226">
        <f>'ES Data Entry'!B288</f>
        <v>0</v>
      </c>
      <c r="C290" s="6">
        <f>'ES Data Entry'!C288</f>
        <v>0</v>
      </c>
      <c r="D290" s="226">
        <f>'ES Data Entry'!D288</f>
        <v>0</v>
      </c>
      <c r="E290" s="226">
        <f>'ES Data Entry'!E288</f>
        <v>0</v>
      </c>
      <c r="F290" s="226">
        <f>'ES Data Entry'!F288</f>
        <v>0</v>
      </c>
      <c r="G290" s="226" t="str" cm="1">
        <f t="array" ref="G290">_xlfn.IFS('ES Data Entry'!G288=0, "Kindergarten", 'ES Data Entry'!G288=1, "1st Grade", 'ES Data Entry'!G288=2, "2nd Grade", 'ES Data Entry'!G288=3, "3rd Grade", 'ES Data Entry'!G288=4, "4th Grade", 'ES Data Entry'!G288=5, "5th Grade")</f>
        <v>Kindergarten</v>
      </c>
      <c r="H290" s="253">
        <f>'ES Data Entry'!L288</f>
        <v>0</v>
      </c>
      <c r="I290" s="227" t="e" cm="1">
        <f t="array" ref="I290">_xlfn.IFS('ES Data Entry'!H288= 1, "American Indian/Alaskan Native", 'ES Data Entry'!H288= 2, "Asian", 'ES Data Entry'!H288= 3, "Native Hawaiian/Pacific Islander", 'ES Data Entry'!H288= 4, "Black/African American",'ES Data Entry'!H288= 5,  "White", 'ES Data Entry'!H288= 6, "Other", 'ES Data Entry'!H288= 7, "Two races or more", 'ES Data Entry'!H288= 8, "Unknown")</f>
        <v>#N/A</v>
      </c>
      <c r="J290" s="226">
        <f>'ES Data Entry'!I288</f>
        <v>0</v>
      </c>
      <c r="K290" s="226" t="e" cm="1">
        <f t="array" ref="K290">_xlfn.IFS('ES Data Entry'!J288= 1, "Male", 'ES Data Entry'!J288= 2, "Female", 'ES Data Entry'!J288= 3, "Transgender Male", 'ES Data Entry'!J288= 4, "Transgender Female",'ES Data Entry'!J288= 5, "Non-binary", 'ES Data Entry'!J288= 6, "Other", 'ES Data Entry'!J288= 7, "Unknown")</f>
        <v>#N/A</v>
      </c>
      <c r="L290" s="228">
        <f>'ES Data Entry'!K288</f>
        <v>0</v>
      </c>
      <c r="M290" s="228" t="str" cm="1">
        <f t="array" ref="M290">IF(MAX(IF(F:F=F290, L:L))=L290, "Yes", "No")</f>
        <v>Yes</v>
      </c>
      <c r="N290" s="229" t="e">
        <f>AVERAGE('ES Data Entry'!N288,'ES Data Entry'!M288)</f>
        <v>#DIV/0!</v>
      </c>
      <c r="O290" s="229" t="e">
        <f t="shared" si="100"/>
        <v>#DIV/0!</v>
      </c>
      <c r="P290" s="229" t="e">
        <f>AVERAGE('ES Data Entry'!O288:R288)</f>
        <v>#DIV/0!</v>
      </c>
      <c r="Q290" s="229" t="e">
        <f t="shared" si="101"/>
        <v>#DIV/0!</v>
      </c>
      <c r="R290" s="229" t="e">
        <f>AVERAGE('ES Data Entry'!S288:V288)</f>
        <v>#DIV/0!</v>
      </c>
      <c r="S290" s="229" t="e">
        <f t="shared" si="102"/>
        <v>#DIV/0!</v>
      </c>
      <c r="T290" s="229" t="e">
        <f>AVERAGE('ES Data Entry'!W288:Y288)</f>
        <v>#DIV/0!</v>
      </c>
      <c r="U290" s="230" t="e">
        <f t="shared" si="103"/>
        <v>#DIV/0!</v>
      </c>
      <c r="V290" s="231" t="e">
        <f t="shared" si="104"/>
        <v>#DIV/0!</v>
      </c>
      <c r="W290" s="232" t="e">
        <f t="shared" si="105"/>
        <v>#DIV/0!</v>
      </c>
    </row>
    <row r="291" spans="1:23">
      <c r="A291" s="226">
        <f>'ES Data Entry'!A289</f>
        <v>0</v>
      </c>
      <c r="B291" s="226">
        <f>'ES Data Entry'!B289</f>
        <v>0</v>
      </c>
      <c r="C291" s="6">
        <f>'ES Data Entry'!C289</f>
        <v>0</v>
      </c>
      <c r="D291" s="226">
        <f>'ES Data Entry'!D289</f>
        <v>0</v>
      </c>
      <c r="E291" s="226">
        <f>'ES Data Entry'!E289</f>
        <v>0</v>
      </c>
      <c r="F291" s="226">
        <f>'ES Data Entry'!F289</f>
        <v>0</v>
      </c>
      <c r="G291" s="226" t="str" cm="1">
        <f t="array" ref="G291">_xlfn.IFS('ES Data Entry'!G289=0, "Kindergarten", 'ES Data Entry'!G289=1, "1st Grade", 'ES Data Entry'!G289=2, "2nd Grade", 'ES Data Entry'!G289=3, "3rd Grade", 'ES Data Entry'!G289=4, "4th Grade", 'ES Data Entry'!G289=5, "5th Grade")</f>
        <v>Kindergarten</v>
      </c>
      <c r="H291" s="253">
        <f>'ES Data Entry'!L289</f>
        <v>0</v>
      </c>
      <c r="I291" s="227" t="e" cm="1">
        <f t="array" ref="I291">_xlfn.IFS('ES Data Entry'!H289= 1, "American Indian/Alaskan Native", 'ES Data Entry'!H289= 2, "Asian", 'ES Data Entry'!H289= 3, "Native Hawaiian/Pacific Islander", 'ES Data Entry'!H289= 4, "Black/African American",'ES Data Entry'!H289= 5,  "White", 'ES Data Entry'!H289= 6, "Other", 'ES Data Entry'!H289= 7, "Two races or more", 'ES Data Entry'!H289= 8, "Unknown")</f>
        <v>#N/A</v>
      </c>
      <c r="J291" s="226">
        <f>'ES Data Entry'!I289</f>
        <v>0</v>
      </c>
      <c r="K291" s="226" t="e" cm="1">
        <f t="array" ref="K291">_xlfn.IFS('ES Data Entry'!J289= 1, "Male", 'ES Data Entry'!J289= 2, "Female", 'ES Data Entry'!J289= 3, "Transgender Male", 'ES Data Entry'!J289= 4, "Transgender Female",'ES Data Entry'!J289= 5, "Non-binary", 'ES Data Entry'!J289= 6, "Other", 'ES Data Entry'!J289= 7, "Unknown")</f>
        <v>#N/A</v>
      </c>
      <c r="L291" s="228">
        <f>'ES Data Entry'!K289</f>
        <v>0</v>
      </c>
      <c r="M291" s="228" t="str" cm="1">
        <f t="array" ref="M291">IF(MAX(IF(F:F=F291, L:L))=L291, "Yes", "No")</f>
        <v>Yes</v>
      </c>
      <c r="N291" s="229" t="e">
        <f>AVERAGE('ES Data Entry'!N289,'ES Data Entry'!M289)</f>
        <v>#DIV/0!</v>
      </c>
      <c r="O291" s="229" t="e">
        <f t="shared" si="100"/>
        <v>#DIV/0!</v>
      </c>
      <c r="P291" s="229" t="e">
        <f>AVERAGE('ES Data Entry'!O289:R289)</f>
        <v>#DIV/0!</v>
      </c>
      <c r="Q291" s="229" t="e">
        <f t="shared" si="101"/>
        <v>#DIV/0!</v>
      </c>
      <c r="R291" s="229" t="e">
        <f>AVERAGE('ES Data Entry'!S289:V289)</f>
        <v>#DIV/0!</v>
      </c>
      <c r="S291" s="229" t="e">
        <f t="shared" si="102"/>
        <v>#DIV/0!</v>
      </c>
      <c r="T291" s="229" t="e">
        <f>AVERAGE('ES Data Entry'!W289:Y289)</f>
        <v>#DIV/0!</v>
      </c>
      <c r="U291" s="230" t="e">
        <f t="shared" si="103"/>
        <v>#DIV/0!</v>
      </c>
      <c r="V291" s="231" t="e">
        <f t="shared" si="104"/>
        <v>#DIV/0!</v>
      </c>
      <c r="W291" s="232" t="e">
        <f t="shared" si="105"/>
        <v>#DIV/0!</v>
      </c>
    </row>
    <row r="292" spans="1:23">
      <c r="A292" s="226">
        <f>'ES Data Entry'!A290</f>
        <v>0</v>
      </c>
      <c r="B292" s="226">
        <f>'ES Data Entry'!B290</f>
        <v>0</v>
      </c>
      <c r="C292" s="6">
        <f>'ES Data Entry'!C290</f>
        <v>0</v>
      </c>
      <c r="D292" s="226">
        <f>'ES Data Entry'!D290</f>
        <v>0</v>
      </c>
      <c r="E292" s="226">
        <f>'ES Data Entry'!E290</f>
        <v>0</v>
      </c>
      <c r="F292" s="226">
        <f>'ES Data Entry'!F290</f>
        <v>0</v>
      </c>
      <c r="G292" s="226" t="str" cm="1">
        <f t="array" ref="G292">_xlfn.IFS('ES Data Entry'!G290=0, "Kindergarten", 'ES Data Entry'!G290=1, "1st Grade", 'ES Data Entry'!G290=2, "2nd Grade", 'ES Data Entry'!G290=3, "3rd Grade", 'ES Data Entry'!G290=4, "4th Grade", 'ES Data Entry'!G290=5, "5th Grade")</f>
        <v>Kindergarten</v>
      </c>
      <c r="H292" s="253">
        <f>'ES Data Entry'!L290</f>
        <v>0</v>
      </c>
      <c r="I292" s="227" t="e" cm="1">
        <f t="array" ref="I292">_xlfn.IFS('ES Data Entry'!H290= 1, "American Indian/Alaskan Native", 'ES Data Entry'!H290= 2, "Asian", 'ES Data Entry'!H290= 3, "Native Hawaiian/Pacific Islander", 'ES Data Entry'!H290= 4, "Black/African American",'ES Data Entry'!H290= 5,  "White", 'ES Data Entry'!H290= 6, "Other", 'ES Data Entry'!H290= 7, "Two races or more", 'ES Data Entry'!H290= 8, "Unknown")</f>
        <v>#N/A</v>
      </c>
      <c r="J292" s="226">
        <f>'ES Data Entry'!I290</f>
        <v>0</v>
      </c>
      <c r="K292" s="226" t="e" cm="1">
        <f t="array" ref="K292">_xlfn.IFS('ES Data Entry'!J290= 1, "Male", 'ES Data Entry'!J290= 2, "Female", 'ES Data Entry'!J290= 3, "Transgender Male", 'ES Data Entry'!J290= 4, "Transgender Female",'ES Data Entry'!J290= 5, "Non-binary", 'ES Data Entry'!J290= 6, "Other", 'ES Data Entry'!J290= 7, "Unknown")</f>
        <v>#N/A</v>
      </c>
      <c r="L292" s="228">
        <f>'ES Data Entry'!K290</f>
        <v>0</v>
      </c>
      <c r="M292" s="228" t="str" cm="1">
        <f t="array" ref="M292">IF(MAX(IF(F:F=F292, L:L))=L292, "Yes", "No")</f>
        <v>Yes</v>
      </c>
      <c r="N292" s="229" t="e">
        <f>AVERAGE('ES Data Entry'!N290,'ES Data Entry'!M290)</f>
        <v>#DIV/0!</v>
      </c>
      <c r="O292" s="229" t="e">
        <f t="shared" si="100"/>
        <v>#DIV/0!</v>
      </c>
      <c r="P292" s="229" t="e">
        <f>AVERAGE('ES Data Entry'!O290:R290)</f>
        <v>#DIV/0!</v>
      </c>
      <c r="Q292" s="229" t="e">
        <f t="shared" si="101"/>
        <v>#DIV/0!</v>
      </c>
      <c r="R292" s="229" t="e">
        <f>AVERAGE('ES Data Entry'!S290:V290)</f>
        <v>#DIV/0!</v>
      </c>
      <c r="S292" s="229" t="e">
        <f t="shared" si="102"/>
        <v>#DIV/0!</v>
      </c>
      <c r="T292" s="229" t="e">
        <f>AVERAGE('ES Data Entry'!W290:Y290)</f>
        <v>#DIV/0!</v>
      </c>
      <c r="U292" s="230" t="e">
        <f t="shared" si="103"/>
        <v>#DIV/0!</v>
      </c>
      <c r="V292" s="231" t="e">
        <f t="shared" si="104"/>
        <v>#DIV/0!</v>
      </c>
      <c r="W292" s="232" t="e">
        <f t="shared" si="105"/>
        <v>#DIV/0!</v>
      </c>
    </row>
    <row r="293" spans="1:23">
      <c r="A293" s="226">
        <f>'ES Data Entry'!A291</f>
        <v>0</v>
      </c>
      <c r="B293" s="226">
        <f>'ES Data Entry'!B291</f>
        <v>0</v>
      </c>
      <c r="C293" s="6">
        <f>'ES Data Entry'!C291</f>
        <v>0</v>
      </c>
      <c r="D293" s="226">
        <f>'ES Data Entry'!D291</f>
        <v>0</v>
      </c>
      <c r="E293" s="226">
        <f>'ES Data Entry'!E291</f>
        <v>0</v>
      </c>
      <c r="F293" s="226">
        <f>'ES Data Entry'!F291</f>
        <v>0</v>
      </c>
      <c r="G293" s="226" t="str" cm="1">
        <f t="array" ref="G293">_xlfn.IFS('ES Data Entry'!G291=0, "Kindergarten", 'ES Data Entry'!G291=1, "1st Grade", 'ES Data Entry'!G291=2, "2nd Grade", 'ES Data Entry'!G291=3, "3rd Grade", 'ES Data Entry'!G291=4, "4th Grade", 'ES Data Entry'!G291=5, "5th Grade")</f>
        <v>Kindergarten</v>
      </c>
      <c r="H293" s="253">
        <f>'ES Data Entry'!L291</f>
        <v>0</v>
      </c>
      <c r="I293" s="227" t="e" cm="1">
        <f t="array" ref="I293">_xlfn.IFS('ES Data Entry'!H291= 1, "American Indian/Alaskan Native", 'ES Data Entry'!H291= 2, "Asian", 'ES Data Entry'!H291= 3, "Native Hawaiian/Pacific Islander", 'ES Data Entry'!H291= 4, "Black/African American",'ES Data Entry'!H291= 5,  "White", 'ES Data Entry'!H291= 6, "Other", 'ES Data Entry'!H291= 7, "Two races or more", 'ES Data Entry'!H291= 8, "Unknown")</f>
        <v>#N/A</v>
      </c>
      <c r="J293" s="226">
        <f>'ES Data Entry'!I291</f>
        <v>0</v>
      </c>
      <c r="K293" s="226" t="e" cm="1">
        <f t="array" ref="K293">_xlfn.IFS('ES Data Entry'!J291= 1, "Male", 'ES Data Entry'!J291= 2, "Female", 'ES Data Entry'!J291= 3, "Transgender Male", 'ES Data Entry'!J291= 4, "Transgender Female",'ES Data Entry'!J291= 5, "Non-binary", 'ES Data Entry'!J291= 6, "Other", 'ES Data Entry'!J291= 7, "Unknown")</f>
        <v>#N/A</v>
      </c>
      <c r="L293" s="228">
        <f>'ES Data Entry'!K291</f>
        <v>0</v>
      </c>
      <c r="M293" s="228" t="str" cm="1">
        <f t="array" ref="M293">IF(MAX(IF(F:F=F293, L:L))=L293, "Yes", "No")</f>
        <v>Yes</v>
      </c>
      <c r="N293" s="229" t="e">
        <f>AVERAGE('ES Data Entry'!N291,'ES Data Entry'!M291)</f>
        <v>#DIV/0!</v>
      </c>
      <c r="O293" s="229" t="e">
        <f t="shared" ref="O293:O356" si="106">IF(OR(N293&gt;3.5,N293=3.5), "Higher Emotional Engagement",IF(N293&lt;1.6, "Lower Emotional Engagement", "Moderate Emotional Engagement"))</f>
        <v>#DIV/0!</v>
      </c>
      <c r="P293" s="229" t="e">
        <f>AVERAGE('ES Data Entry'!O291:R291)</f>
        <v>#DIV/0!</v>
      </c>
      <c r="Q293" s="229" t="e">
        <f t="shared" ref="Q293:Q356" si="107">IF(OR(P293&gt;3.5,P293=3.5), "Higher Social Engagement",IF(P293&lt;1.6, "Lower Social Engagement", "Moderate Social Engagement"))</f>
        <v>#DIV/0!</v>
      </c>
      <c r="R293" s="229" t="e">
        <f>AVERAGE('ES Data Entry'!S291:V291)</f>
        <v>#DIV/0!</v>
      </c>
      <c r="S293" s="229" t="e">
        <f t="shared" ref="S293:S356" si="108">IF(OR(R293&gt;3.5,R293=3.5), "Higher Behavioral Engagement",IF(R293&lt;1.6, "Lower Behavioral Engagement", "Moderate Behavioral Engagement"))</f>
        <v>#DIV/0!</v>
      </c>
      <c r="T293" s="229" t="e">
        <f>AVERAGE('ES Data Entry'!W291:Y291)</f>
        <v>#DIV/0!</v>
      </c>
      <c r="U293" s="230" t="e">
        <f t="shared" ref="U293:U356" si="109">IF(OR(T293&gt;3.5,T293=3.5), "Higher Cognitive Engagement",IF(T293&lt;1.6, "Lower Cognitive Engagement", "Moderate Cognitive Engagement"))</f>
        <v>#DIV/0!</v>
      </c>
      <c r="V293" s="231" t="e">
        <f t="shared" ref="V293:V356" si="110">AVERAGE(N293:T293)</f>
        <v>#DIV/0!</v>
      </c>
      <c r="W293" s="232" t="e">
        <f t="shared" ref="W293:W356" si="111">IF(OR(V293&gt;3.5,V293=3.5), "Higher Engagement",IF(V293&lt;1.6, "Lower Engagement", "Moderate Engagement"))</f>
        <v>#DIV/0!</v>
      </c>
    </row>
    <row r="294" spans="1:23">
      <c r="A294" s="226">
        <f>'ES Data Entry'!A292</f>
        <v>0</v>
      </c>
      <c r="B294" s="226">
        <f>'ES Data Entry'!B292</f>
        <v>0</v>
      </c>
      <c r="C294" s="6">
        <f>'ES Data Entry'!C292</f>
        <v>0</v>
      </c>
      <c r="D294" s="226">
        <f>'ES Data Entry'!D292</f>
        <v>0</v>
      </c>
      <c r="E294" s="226">
        <f>'ES Data Entry'!E292</f>
        <v>0</v>
      </c>
      <c r="F294" s="226">
        <f>'ES Data Entry'!F292</f>
        <v>0</v>
      </c>
      <c r="G294" s="226" t="str" cm="1">
        <f t="array" ref="G294">_xlfn.IFS('ES Data Entry'!G292=0, "Kindergarten", 'ES Data Entry'!G292=1, "1st Grade", 'ES Data Entry'!G292=2, "2nd Grade", 'ES Data Entry'!G292=3, "3rd Grade", 'ES Data Entry'!G292=4, "4th Grade", 'ES Data Entry'!G292=5, "5th Grade")</f>
        <v>Kindergarten</v>
      </c>
      <c r="H294" s="253">
        <f>'ES Data Entry'!L292</f>
        <v>0</v>
      </c>
      <c r="I294" s="227" t="e" cm="1">
        <f t="array" ref="I294">_xlfn.IFS('ES Data Entry'!H292= 1, "American Indian/Alaskan Native", 'ES Data Entry'!H292= 2, "Asian", 'ES Data Entry'!H292= 3, "Native Hawaiian/Pacific Islander", 'ES Data Entry'!H292= 4, "Black/African American",'ES Data Entry'!H292= 5,  "White", 'ES Data Entry'!H292= 6, "Other", 'ES Data Entry'!H292= 7, "Two races or more", 'ES Data Entry'!H292= 8, "Unknown")</f>
        <v>#N/A</v>
      </c>
      <c r="J294" s="226">
        <f>'ES Data Entry'!I292</f>
        <v>0</v>
      </c>
      <c r="K294" s="226" t="e" cm="1">
        <f t="array" ref="K294">_xlfn.IFS('ES Data Entry'!J292= 1, "Male", 'ES Data Entry'!J292= 2, "Female", 'ES Data Entry'!J292= 3, "Transgender Male", 'ES Data Entry'!J292= 4, "Transgender Female",'ES Data Entry'!J292= 5, "Non-binary", 'ES Data Entry'!J292= 6, "Other", 'ES Data Entry'!J292= 7, "Unknown")</f>
        <v>#N/A</v>
      </c>
      <c r="L294" s="228">
        <f>'ES Data Entry'!K292</f>
        <v>0</v>
      </c>
      <c r="M294" s="228" t="str" cm="1">
        <f t="array" ref="M294">IF(MAX(IF(F:F=F294, L:L))=L294, "Yes", "No")</f>
        <v>Yes</v>
      </c>
      <c r="N294" s="229" t="e">
        <f>AVERAGE('ES Data Entry'!N292,'ES Data Entry'!M292)</f>
        <v>#DIV/0!</v>
      </c>
      <c r="O294" s="229" t="e">
        <f t="shared" si="106"/>
        <v>#DIV/0!</v>
      </c>
      <c r="P294" s="229" t="e">
        <f>AVERAGE('ES Data Entry'!O292:R292)</f>
        <v>#DIV/0!</v>
      </c>
      <c r="Q294" s="229" t="e">
        <f t="shared" si="107"/>
        <v>#DIV/0!</v>
      </c>
      <c r="R294" s="229" t="e">
        <f>AVERAGE('ES Data Entry'!S292:V292)</f>
        <v>#DIV/0!</v>
      </c>
      <c r="S294" s="229" t="e">
        <f t="shared" si="108"/>
        <v>#DIV/0!</v>
      </c>
      <c r="T294" s="229" t="e">
        <f>AVERAGE('ES Data Entry'!W292:Y292)</f>
        <v>#DIV/0!</v>
      </c>
      <c r="U294" s="230" t="e">
        <f t="shared" si="109"/>
        <v>#DIV/0!</v>
      </c>
      <c r="V294" s="231" t="e">
        <f t="shared" si="110"/>
        <v>#DIV/0!</v>
      </c>
      <c r="W294" s="232" t="e">
        <f t="shared" si="111"/>
        <v>#DIV/0!</v>
      </c>
    </row>
    <row r="295" spans="1:23">
      <c r="A295" s="226">
        <f>'ES Data Entry'!A293</f>
        <v>0</v>
      </c>
      <c r="B295" s="226">
        <f>'ES Data Entry'!B293</f>
        <v>0</v>
      </c>
      <c r="C295" s="6">
        <f>'ES Data Entry'!C293</f>
        <v>0</v>
      </c>
      <c r="D295" s="226">
        <f>'ES Data Entry'!D293</f>
        <v>0</v>
      </c>
      <c r="E295" s="226">
        <f>'ES Data Entry'!E293</f>
        <v>0</v>
      </c>
      <c r="F295" s="226">
        <f>'ES Data Entry'!F293</f>
        <v>0</v>
      </c>
      <c r="G295" s="226" t="str" cm="1">
        <f t="array" ref="G295">_xlfn.IFS('ES Data Entry'!G293=0, "Kindergarten", 'ES Data Entry'!G293=1, "1st Grade", 'ES Data Entry'!G293=2, "2nd Grade", 'ES Data Entry'!G293=3, "3rd Grade", 'ES Data Entry'!G293=4, "4th Grade", 'ES Data Entry'!G293=5, "5th Grade")</f>
        <v>Kindergarten</v>
      </c>
      <c r="H295" s="253">
        <f>'ES Data Entry'!L293</f>
        <v>0</v>
      </c>
      <c r="I295" s="227" t="e" cm="1">
        <f t="array" ref="I295">_xlfn.IFS('ES Data Entry'!H293= 1, "American Indian/Alaskan Native", 'ES Data Entry'!H293= 2, "Asian", 'ES Data Entry'!H293= 3, "Native Hawaiian/Pacific Islander", 'ES Data Entry'!H293= 4, "Black/African American",'ES Data Entry'!H293= 5,  "White", 'ES Data Entry'!H293= 6, "Other", 'ES Data Entry'!H293= 7, "Two races or more", 'ES Data Entry'!H293= 8, "Unknown")</f>
        <v>#N/A</v>
      </c>
      <c r="J295" s="226">
        <f>'ES Data Entry'!I293</f>
        <v>0</v>
      </c>
      <c r="K295" s="226" t="e" cm="1">
        <f t="array" ref="K295">_xlfn.IFS('ES Data Entry'!J293= 1, "Male", 'ES Data Entry'!J293= 2, "Female", 'ES Data Entry'!J293= 3, "Transgender Male", 'ES Data Entry'!J293= 4, "Transgender Female",'ES Data Entry'!J293= 5, "Non-binary", 'ES Data Entry'!J293= 6, "Other", 'ES Data Entry'!J293= 7, "Unknown")</f>
        <v>#N/A</v>
      </c>
      <c r="L295" s="228">
        <f>'ES Data Entry'!K293</f>
        <v>0</v>
      </c>
      <c r="M295" s="228" t="str" cm="1">
        <f t="array" ref="M295">IF(MAX(IF(F:F=F295, L:L))=L295, "Yes", "No")</f>
        <v>Yes</v>
      </c>
      <c r="N295" s="229" t="e">
        <f>AVERAGE('ES Data Entry'!N293,'ES Data Entry'!M293)</f>
        <v>#DIV/0!</v>
      </c>
      <c r="O295" s="229" t="e">
        <f t="shared" si="106"/>
        <v>#DIV/0!</v>
      </c>
      <c r="P295" s="229" t="e">
        <f>AVERAGE('ES Data Entry'!O293:R293)</f>
        <v>#DIV/0!</v>
      </c>
      <c r="Q295" s="229" t="e">
        <f t="shared" si="107"/>
        <v>#DIV/0!</v>
      </c>
      <c r="R295" s="229" t="e">
        <f>AVERAGE('ES Data Entry'!S293:V293)</f>
        <v>#DIV/0!</v>
      </c>
      <c r="S295" s="229" t="e">
        <f t="shared" si="108"/>
        <v>#DIV/0!</v>
      </c>
      <c r="T295" s="229" t="e">
        <f>AVERAGE('ES Data Entry'!W293:Y293)</f>
        <v>#DIV/0!</v>
      </c>
      <c r="U295" s="230" t="e">
        <f t="shared" si="109"/>
        <v>#DIV/0!</v>
      </c>
      <c r="V295" s="231" t="e">
        <f t="shared" si="110"/>
        <v>#DIV/0!</v>
      </c>
      <c r="W295" s="232" t="e">
        <f t="shared" si="111"/>
        <v>#DIV/0!</v>
      </c>
    </row>
    <row r="296" spans="1:23">
      <c r="A296" s="226">
        <f>'ES Data Entry'!A294</f>
        <v>0</v>
      </c>
      <c r="B296" s="226">
        <f>'ES Data Entry'!B294</f>
        <v>0</v>
      </c>
      <c r="C296" s="6">
        <f>'ES Data Entry'!C294</f>
        <v>0</v>
      </c>
      <c r="D296" s="226">
        <f>'ES Data Entry'!D294</f>
        <v>0</v>
      </c>
      <c r="E296" s="226">
        <f>'ES Data Entry'!E294</f>
        <v>0</v>
      </c>
      <c r="F296" s="226">
        <f>'ES Data Entry'!F294</f>
        <v>0</v>
      </c>
      <c r="G296" s="226" t="str" cm="1">
        <f t="array" ref="G296">_xlfn.IFS('ES Data Entry'!G294=0, "Kindergarten", 'ES Data Entry'!G294=1, "1st Grade", 'ES Data Entry'!G294=2, "2nd Grade", 'ES Data Entry'!G294=3, "3rd Grade", 'ES Data Entry'!G294=4, "4th Grade", 'ES Data Entry'!G294=5, "5th Grade")</f>
        <v>Kindergarten</v>
      </c>
      <c r="H296" s="253">
        <f>'ES Data Entry'!L294</f>
        <v>0</v>
      </c>
      <c r="I296" s="227" t="e" cm="1">
        <f t="array" ref="I296">_xlfn.IFS('ES Data Entry'!H294= 1, "American Indian/Alaskan Native", 'ES Data Entry'!H294= 2, "Asian", 'ES Data Entry'!H294= 3, "Native Hawaiian/Pacific Islander", 'ES Data Entry'!H294= 4, "Black/African American",'ES Data Entry'!H294= 5,  "White", 'ES Data Entry'!H294= 6, "Other", 'ES Data Entry'!H294= 7, "Two races or more", 'ES Data Entry'!H294= 8, "Unknown")</f>
        <v>#N/A</v>
      </c>
      <c r="J296" s="226">
        <f>'ES Data Entry'!I294</f>
        <v>0</v>
      </c>
      <c r="K296" s="226" t="e" cm="1">
        <f t="array" ref="K296">_xlfn.IFS('ES Data Entry'!J294= 1, "Male", 'ES Data Entry'!J294= 2, "Female", 'ES Data Entry'!J294= 3, "Transgender Male", 'ES Data Entry'!J294= 4, "Transgender Female",'ES Data Entry'!J294= 5, "Non-binary", 'ES Data Entry'!J294= 6, "Other", 'ES Data Entry'!J294= 7, "Unknown")</f>
        <v>#N/A</v>
      </c>
      <c r="L296" s="228">
        <f>'ES Data Entry'!K294</f>
        <v>0</v>
      </c>
      <c r="M296" s="228" t="str" cm="1">
        <f t="array" ref="M296">IF(MAX(IF(F:F=F296, L:L))=L296, "Yes", "No")</f>
        <v>Yes</v>
      </c>
      <c r="N296" s="229" t="e">
        <f>AVERAGE('ES Data Entry'!N294,'ES Data Entry'!M294)</f>
        <v>#DIV/0!</v>
      </c>
      <c r="O296" s="229" t="e">
        <f t="shared" si="106"/>
        <v>#DIV/0!</v>
      </c>
      <c r="P296" s="229" t="e">
        <f>AVERAGE('ES Data Entry'!O294:R294)</f>
        <v>#DIV/0!</v>
      </c>
      <c r="Q296" s="229" t="e">
        <f t="shared" si="107"/>
        <v>#DIV/0!</v>
      </c>
      <c r="R296" s="229" t="e">
        <f>AVERAGE('ES Data Entry'!S294:V294)</f>
        <v>#DIV/0!</v>
      </c>
      <c r="S296" s="229" t="e">
        <f t="shared" si="108"/>
        <v>#DIV/0!</v>
      </c>
      <c r="T296" s="229" t="e">
        <f>AVERAGE('ES Data Entry'!W294:Y294)</f>
        <v>#DIV/0!</v>
      </c>
      <c r="U296" s="230" t="e">
        <f t="shared" si="109"/>
        <v>#DIV/0!</v>
      </c>
      <c r="V296" s="231" t="e">
        <f t="shared" si="110"/>
        <v>#DIV/0!</v>
      </c>
      <c r="W296" s="232" t="e">
        <f t="shared" si="111"/>
        <v>#DIV/0!</v>
      </c>
    </row>
    <row r="297" spans="1:23">
      <c r="A297" s="226">
        <f>'ES Data Entry'!A295</f>
        <v>0</v>
      </c>
      <c r="B297" s="226">
        <f>'ES Data Entry'!B295</f>
        <v>0</v>
      </c>
      <c r="C297" s="6">
        <f>'ES Data Entry'!C295</f>
        <v>0</v>
      </c>
      <c r="D297" s="226">
        <f>'ES Data Entry'!D295</f>
        <v>0</v>
      </c>
      <c r="E297" s="226">
        <f>'ES Data Entry'!E295</f>
        <v>0</v>
      </c>
      <c r="F297" s="226">
        <f>'ES Data Entry'!F295</f>
        <v>0</v>
      </c>
      <c r="G297" s="226" t="str" cm="1">
        <f t="array" ref="G297">_xlfn.IFS('ES Data Entry'!G295=0, "Kindergarten", 'ES Data Entry'!G295=1, "1st Grade", 'ES Data Entry'!G295=2, "2nd Grade", 'ES Data Entry'!G295=3, "3rd Grade", 'ES Data Entry'!G295=4, "4th Grade", 'ES Data Entry'!G295=5, "5th Grade")</f>
        <v>Kindergarten</v>
      </c>
      <c r="H297" s="253">
        <f>'ES Data Entry'!L295</f>
        <v>0</v>
      </c>
      <c r="I297" s="227" t="e" cm="1">
        <f t="array" ref="I297">_xlfn.IFS('ES Data Entry'!H295= 1, "American Indian/Alaskan Native", 'ES Data Entry'!H295= 2, "Asian", 'ES Data Entry'!H295= 3, "Native Hawaiian/Pacific Islander", 'ES Data Entry'!H295= 4, "Black/African American",'ES Data Entry'!H295= 5,  "White", 'ES Data Entry'!H295= 6, "Other", 'ES Data Entry'!H295= 7, "Two races or more", 'ES Data Entry'!H295= 8, "Unknown")</f>
        <v>#N/A</v>
      </c>
      <c r="J297" s="226">
        <f>'ES Data Entry'!I295</f>
        <v>0</v>
      </c>
      <c r="K297" s="226" t="e" cm="1">
        <f t="array" ref="K297">_xlfn.IFS('ES Data Entry'!J295= 1, "Male", 'ES Data Entry'!J295= 2, "Female", 'ES Data Entry'!J295= 3, "Transgender Male", 'ES Data Entry'!J295= 4, "Transgender Female",'ES Data Entry'!J295= 5, "Non-binary", 'ES Data Entry'!J295= 6, "Other", 'ES Data Entry'!J295= 7, "Unknown")</f>
        <v>#N/A</v>
      </c>
      <c r="L297" s="228">
        <f>'ES Data Entry'!K295</f>
        <v>0</v>
      </c>
      <c r="M297" s="228" t="str" cm="1">
        <f t="array" ref="M297">IF(MAX(IF(F:F=F297, L:L))=L297, "Yes", "No")</f>
        <v>Yes</v>
      </c>
      <c r="N297" s="229" t="e">
        <f>AVERAGE('ES Data Entry'!N295,'ES Data Entry'!M295)</f>
        <v>#DIV/0!</v>
      </c>
      <c r="O297" s="229" t="e">
        <f t="shared" si="106"/>
        <v>#DIV/0!</v>
      </c>
      <c r="P297" s="229" t="e">
        <f>AVERAGE('ES Data Entry'!O295:R295)</f>
        <v>#DIV/0!</v>
      </c>
      <c r="Q297" s="229" t="e">
        <f t="shared" si="107"/>
        <v>#DIV/0!</v>
      </c>
      <c r="R297" s="229" t="e">
        <f>AVERAGE('ES Data Entry'!S295:V295)</f>
        <v>#DIV/0!</v>
      </c>
      <c r="S297" s="229" t="e">
        <f t="shared" si="108"/>
        <v>#DIV/0!</v>
      </c>
      <c r="T297" s="229" t="e">
        <f>AVERAGE('ES Data Entry'!W295:Y295)</f>
        <v>#DIV/0!</v>
      </c>
      <c r="U297" s="230" t="e">
        <f t="shared" si="109"/>
        <v>#DIV/0!</v>
      </c>
      <c r="V297" s="231" t="e">
        <f t="shared" si="110"/>
        <v>#DIV/0!</v>
      </c>
      <c r="W297" s="232" t="e">
        <f t="shared" si="111"/>
        <v>#DIV/0!</v>
      </c>
    </row>
    <row r="298" spans="1:23">
      <c r="A298" s="226">
        <f>'ES Data Entry'!A296</f>
        <v>0</v>
      </c>
      <c r="B298" s="226">
        <f>'ES Data Entry'!B296</f>
        <v>0</v>
      </c>
      <c r="C298" s="6">
        <f>'ES Data Entry'!C296</f>
        <v>0</v>
      </c>
      <c r="D298" s="226">
        <f>'ES Data Entry'!D296</f>
        <v>0</v>
      </c>
      <c r="E298" s="226">
        <f>'ES Data Entry'!E296</f>
        <v>0</v>
      </c>
      <c r="F298" s="226">
        <f>'ES Data Entry'!F296</f>
        <v>0</v>
      </c>
      <c r="G298" s="226" t="str" cm="1">
        <f t="array" ref="G298">_xlfn.IFS('ES Data Entry'!G296=0, "Kindergarten", 'ES Data Entry'!G296=1, "1st Grade", 'ES Data Entry'!G296=2, "2nd Grade", 'ES Data Entry'!G296=3, "3rd Grade", 'ES Data Entry'!G296=4, "4th Grade", 'ES Data Entry'!G296=5, "5th Grade")</f>
        <v>Kindergarten</v>
      </c>
      <c r="H298" s="253">
        <f>'ES Data Entry'!L296</f>
        <v>0</v>
      </c>
      <c r="I298" s="227" t="e" cm="1">
        <f t="array" ref="I298">_xlfn.IFS('ES Data Entry'!H296= 1, "American Indian/Alaskan Native", 'ES Data Entry'!H296= 2, "Asian", 'ES Data Entry'!H296= 3, "Native Hawaiian/Pacific Islander", 'ES Data Entry'!H296= 4, "Black/African American",'ES Data Entry'!H296= 5,  "White", 'ES Data Entry'!H296= 6, "Other", 'ES Data Entry'!H296= 7, "Two races or more", 'ES Data Entry'!H296= 8, "Unknown")</f>
        <v>#N/A</v>
      </c>
      <c r="J298" s="226">
        <f>'ES Data Entry'!I296</f>
        <v>0</v>
      </c>
      <c r="K298" s="226" t="e" cm="1">
        <f t="array" ref="K298">_xlfn.IFS('ES Data Entry'!J296= 1, "Male", 'ES Data Entry'!J296= 2, "Female", 'ES Data Entry'!J296= 3, "Transgender Male", 'ES Data Entry'!J296= 4, "Transgender Female",'ES Data Entry'!J296= 5, "Non-binary", 'ES Data Entry'!J296= 6, "Other", 'ES Data Entry'!J296= 7, "Unknown")</f>
        <v>#N/A</v>
      </c>
      <c r="L298" s="228">
        <f>'ES Data Entry'!K296</f>
        <v>0</v>
      </c>
      <c r="M298" s="228" t="str" cm="1">
        <f t="array" ref="M298">IF(MAX(IF(F:F=F298, L:L))=L298, "Yes", "No")</f>
        <v>Yes</v>
      </c>
      <c r="N298" s="229" t="e">
        <f>AVERAGE('ES Data Entry'!N296,'ES Data Entry'!M296)</f>
        <v>#DIV/0!</v>
      </c>
      <c r="O298" s="229" t="e">
        <f t="shared" si="106"/>
        <v>#DIV/0!</v>
      </c>
      <c r="P298" s="229" t="e">
        <f>AVERAGE('ES Data Entry'!O296:R296)</f>
        <v>#DIV/0!</v>
      </c>
      <c r="Q298" s="229" t="e">
        <f t="shared" si="107"/>
        <v>#DIV/0!</v>
      </c>
      <c r="R298" s="229" t="e">
        <f>AVERAGE('ES Data Entry'!S296:V296)</f>
        <v>#DIV/0!</v>
      </c>
      <c r="S298" s="229" t="e">
        <f t="shared" si="108"/>
        <v>#DIV/0!</v>
      </c>
      <c r="T298" s="229" t="e">
        <f>AVERAGE('ES Data Entry'!W296:Y296)</f>
        <v>#DIV/0!</v>
      </c>
      <c r="U298" s="230" t="e">
        <f t="shared" si="109"/>
        <v>#DIV/0!</v>
      </c>
      <c r="V298" s="231" t="e">
        <f t="shared" si="110"/>
        <v>#DIV/0!</v>
      </c>
      <c r="W298" s="232" t="e">
        <f t="shared" si="111"/>
        <v>#DIV/0!</v>
      </c>
    </row>
    <row r="299" spans="1:23">
      <c r="A299" s="226">
        <f>'ES Data Entry'!A297</f>
        <v>0</v>
      </c>
      <c r="B299" s="226">
        <f>'ES Data Entry'!B297</f>
        <v>0</v>
      </c>
      <c r="C299" s="6">
        <f>'ES Data Entry'!C297</f>
        <v>0</v>
      </c>
      <c r="D299" s="226">
        <f>'ES Data Entry'!D297</f>
        <v>0</v>
      </c>
      <c r="E299" s="226">
        <f>'ES Data Entry'!E297</f>
        <v>0</v>
      </c>
      <c r="F299" s="226">
        <f>'ES Data Entry'!F297</f>
        <v>0</v>
      </c>
      <c r="G299" s="226" t="str" cm="1">
        <f t="array" ref="G299">_xlfn.IFS('ES Data Entry'!G297=0, "Kindergarten", 'ES Data Entry'!G297=1, "1st Grade", 'ES Data Entry'!G297=2, "2nd Grade", 'ES Data Entry'!G297=3, "3rd Grade", 'ES Data Entry'!G297=4, "4th Grade", 'ES Data Entry'!G297=5, "5th Grade")</f>
        <v>Kindergarten</v>
      </c>
      <c r="H299" s="253">
        <f>'ES Data Entry'!L297</f>
        <v>0</v>
      </c>
      <c r="I299" s="227" t="e" cm="1">
        <f t="array" ref="I299">_xlfn.IFS('ES Data Entry'!H297= 1, "American Indian/Alaskan Native", 'ES Data Entry'!H297= 2, "Asian", 'ES Data Entry'!H297= 3, "Native Hawaiian/Pacific Islander", 'ES Data Entry'!H297= 4, "Black/African American",'ES Data Entry'!H297= 5,  "White", 'ES Data Entry'!H297= 6, "Other", 'ES Data Entry'!H297= 7, "Two races or more", 'ES Data Entry'!H297= 8, "Unknown")</f>
        <v>#N/A</v>
      </c>
      <c r="J299" s="226">
        <f>'ES Data Entry'!I297</f>
        <v>0</v>
      </c>
      <c r="K299" s="226" t="e" cm="1">
        <f t="array" ref="K299">_xlfn.IFS('ES Data Entry'!J297= 1, "Male", 'ES Data Entry'!J297= 2, "Female", 'ES Data Entry'!J297= 3, "Transgender Male", 'ES Data Entry'!J297= 4, "Transgender Female",'ES Data Entry'!J297= 5, "Non-binary", 'ES Data Entry'!J297= 6, "Other", 'ES Data Entry'!J297= 7, "Unknown")</f>
        <v>#N/A</v>
      </c>
      <c r="L299" s="228">
        <f>'ES Data Entry'!K297</f>
        <v>0</v>
      </c>
      <c r="M299" s="228" t="str" cm="1">
        <f t="array" ref="M299">IF(MAX(IF(F:F=F299, L:L))=L299, "Yes", "No")</f>
        <v>Yes</v>
      </c>
      <c r="N299" s="229" t="e">
        <f>AVERAGE('ES Data Entry'!N297,'ES Data Entry'!M297)</f>
        <v>#DIV/0!</v>
      </c>
      <c r="O299" s="229" t="e">
        <f t="shared" si="106"/>
        <v>#DIV/0!</v>
      </c>
      <c r="P299" s="229" t="e">
        <f>AVERAGE('ES Data Entry'!O297:R297)</f>
        <v>#DIV/0!</v>
      </c>
      <c r="Q299" s="229" t="e">
        <f t="shared" si="107"/>
        <v>#DIV/0!</v>
      </c>
      <c r="R299" s="229" t="e">
        <f>AVERAGE('ES Data Entry'!S297:V297)</f>
        <v>#DIV/0!</v>
      </c>
      <c r="S299" s="229" t="e">
        <f t="shared" si="108"/>
        <v>#DIV/0!</v>
      </c>
      <c r="T299" s="229" t="e">
        <f>AVERAGE('ES Data Entry'!W297:Y297)</f>
        <v>#DIV/0!</v>
      </c>
      <c r="U299" s="230" t="e">
        <f t="shared" si="109"/>
        <v>#DIV/0!</v>
      </c>
      <c r="V299" s="231" t="e">
        <f t="shared" si="110"/>
        <v>#DIV/0!</v>
      </c>
      <c r="W299" s="232" t="e">
        <f t="shared" si="111"/>
        <v>#DIV/0!</v>
      </c>
    </row>
    <row r="300" spans="1:23">
      <c r="A300" s="226">
        <f>'ES Data Entry'!A298</f>
        <v>0</v>
      </c>
      <c r="B300" s="226">
        <f>'ES Data Entry'!B298</f>
        <v>0</v>
      </c>
      <c r="C300" s="6">
        <f>'ES Data Entry'!C298</f>
        <v>0</v>
      </c>
      <c r="D300" s="226">
        <f>'ES Data Entry'!D298</f>
        <v>0</v>
      </c>
      <c r="E300" s="226">
        <f>'ES Data Entry'!E298</f>
        <v>0</v>
      </c>
      <c r="F300" s="226">
        <f>'ES Data Entry'!F298</f>
        <v>0</v>
      </c>
      <c r="G300" s="226" t="str" cm="1">
        <f t="array" ref="G300">_xlfn.IFS('ES Data Entry'!G298=0, "Kindergarten", 'ES Data Entry'!G298=1, "1st Grade", 'ES Data Entry'!G298=2, "2nd Grade", 'ES Data Entry'!G298=3, "3rd Grade", 'ES Data Entry'!G298=4, "4th Grade", 'ES Data Entry'!G298=5, "5th Grade")</f>
        <v>Kindergarten</v>
      </c>
      <c r="H300" s="253">
        <f>'ES Data Entry'!L298</f>
        <v>0</v>
      </c>
      <c r="I300" s="227" t="e" cm="1">
        <f t="array" ref="I300">_xlfn.IFS('ES Data Entry'!H298= 1, "American Indian/Alaskan Native", 'ES Data Entry'!H298= 2, "Asian", 'ES Data Entry'!H298= 3, "Native Hawaiian/Pacific Islander", 'ES Data Entry'!H298= 4, "Black/African American",'ES Data Entry'!H298= 5,  "White", 'ES Data Entry'!H298= 6, "Other", 'ES Data Entry'!H298= 7, "Two races or more", 'ES Data Entry'!H298= 8, "Unknown")</f>
        <v>#N/A</v>
      </c>
      <c r="J300" s="226">
        <f>'ES Data Entry'!I298</f>
        <v>0</v>
      </c>
      <c r="K300" s="226" t="e" cm="1">
        <f t="array" ref="K300">_xlfn.IFS('ES Data Entry'!J298= 1, "Male", 'ES Data Entry'!J298= 2, "Female", 'ES Data Entry'!J298= 3, "Transgender Male", 'ES Data Entry'!J298= 4, "Transgender Female",'ES Data Entry'!J298= 5, "Non-binary", 'ES Data Entry'!J298= 6, "Other", 'ES Data Entry'!J298= 7, "Unknown")</f>
        <v>#N/A</v>
      </c>
      <c r="L300" s="228">
        <f>'ES Data Entry'!K298</f>
        <v>0</v>
      </c>
      <c r="M300" s="228" t="str" cm="1">
        <f t="array" ref="M300">IF(MAX(IF(F:F=F300, L:L))=L300, "Yes", "No")</f>
        <v>Yes</v>
      </c>
      <c r="N300" s="229" t="e">
        <f>AVERAGE('ES Data Entry'!N298,'ES Data Entry'!M298)</f>
        <v>#DIV/0!</v>
      </c>
      <c r="O300" s="229" t="e">
        <f t="shared" si="106"/>
        <v>#DIV/0!</v>
      </c>
      <c r="P300" s="229" t="e">
        <f>AVERAGE('ES Data Entry'!O298:R298)</f>
        <v>#DIV/0!</v>
      </c>
      <c r="Q300" s="229" t="e">
        <f t="shared" si="107"/>
        <v>#DIV/0!</v>
      </c>
      <c r="R300" s="229" t="e">
        <f>AVERAGE('ES Data Entry'!S298:V298)</f>
        <v>#DIV/0!</v>
      </c>
      <c r="S300" s="229" t="e">
        <f t="shared" si="108"/>
        <v>#DIV/0!</v>
      </c>
      <c r="T300" s="229" t="e">
        <f>AVERAGE('ES Data Entry'!W298:Y298)</f>
        <v>#DIV/0!</v>
      </c>
      <c r="U300" s="230" t="e">
        <f t="shared" si="109"/>
        <v>#DIV/0!</v>
      </c>
      <c r="V300" s="231" t="e">
        <f t="shared" si="110"/>
        <v>#DIV/0!</v>
      </c>
      <c r="W300" s="232" t="e">
        <f t="shared" si="111"/>
        <v>#DIV/0!</v>
      </c>
    </row>
    <row r="301" spans="1:23">
      <c r="A301" s="226">
        <f>'ES Data Entry'!A299</f>
        <v>0</v>
      </c>
      <c r="B301" s="226">
        <f>'ES Data Entry'!B299</f>
        <v>0</v>
      </c>
      <c r="C301" s="6">
        <f>'ES Data Entry'!C299</f>
        <v>0</v>
      </c>
      <c r="D301" s="226">
        <f>'ES Data Entry'!D299</f>
        <v>0</v>
      </c>
      <c r="E301" s="226">
        <f>'ES Data Entry'!E299</f>
        <v>0</v>
      </c>
      <c r="F301" s="226">
        <f>'ES Data Entry'!F299</f>
        <v>0</v>
      </c>
      <c r="G301" s="226" t="str" cm="1">
        <f t="array" ref="G301">_xlfn.IFS('ES Data Entry'!G299=0, "Kindergarten", 'ES Data Entry'!G299=1, "1st Grade", 'ES Data Entry'!G299=2, "2nd Grade", 'ES Data Entry'!G299=3, "3rd Grade", 'ES Data Entry'!G299=4, "4th Grade", 'ES Data Entry'!G299=5, "5th Grade")</f>
        <v>Kindergarten</v>
      </c>
      <c r="H301" s="253">
        <f>'ES Data Entry'!L299</f>
        <v>0</v>
      </c>
      <c r="I301" s="227" t="e" cm="1">
        <f t="array" ref="I301">_xlfn.IFS('ES Data Entry'!H299= 1, "American Indian/Alaskan Native", 'ES Data Entry'!H299= 2, "Asian", 'ES Data Entry'!H299= 3, "Native Hawaiian/Pacific Islander", 'ES Data Entry'!H299= 4, "Black/African American",'ES Data Entry'!H299= 5,  "White", 'ES Data Entry'!H299= 6, "Other", 'ES Data Entry'!H299= 7, "Two races or more", 'ES Data Entry'!H299= 8, "Unknown")</f>
        <v>#N/A</v>
      </c>
      <c r="J301" s="226">
        <f>'ES Data Entry'!I299</f>
        <v>0</v>
      </c>
      <c r="K301" s="226" t="e" cm="1">
        <f t="array" ref="K301">_xlfn.IFS('ES Data Entry'!J299= 1, "Male", 'ES Data Entry'!J299= 2, "Female", 'ES Data Entry'!J299= 3, "Transgender Male", 'ES Data Entry'!J299= 4, "Transgender Female",'ES Data Entry'!J299= 5, "Non-binary", 'ES Data Entry'!J299= 6, "Other", 'ES Data Entry'!J299= 7, "Unknown")</f>
        <v>#N/A</v>
      </c>
      <c r="L301" s="228">
        <f>'ES Data Entry'!K299</f>
        <v>0</v>
      </c>
      <c r="M301" s="228" t="str" cm="1">
        <f t="array" ref="M301">IF(MAX(IF(F:F=F301, L:L))=L301, "Yes", "No")</f>
        <v>Yes</v>
      </c>
      <c r="N301" s="229" t="e">
        <f>AVERAGE('ES Data Entry'!N299,'ES Data Entry'!M299)</f>
        <v>#DIV/0!</v>
      </c>
      <c r="O301" s="229" t="e">
        <f t="shared" si="106"/>
        <v>#DIV/0!</v>
      </c>
      <c r="P301" s="229" t="e">
        <f>AVERAGE('ES Data Entry'!O299:R299)</f>
        <v>#DIV/0!</v>
      </c>
      <c r="Q301" s="229" t="e">
        <f t="shared" si="107"/>
        <v>#DIV/0!</v>
      </c>
      <c r="R301" s="229" t="e">
        <f>AVERAGE('ES Data Entry'!S299:V299)</f>
        <v>#DIV/0!</v>
      </c>
      <c r="S301" s="229" t="e">
        <f t="shared" si="108"/>
        <v>#DIV/0!</v>
      </c>
      <c r="T301" s="229" t="e">
        <f>AVERAGE('ES Data Entry'!W299:Y299)</f>
        <v>#DIV/0!</v>
      </c>
      <c r="U301" s="230" t="e">
        <f t="shared" si="109"/>
        <v>#DIV/0!</v>
      </c>
      <c r="V301" s="231" t="e">
        <f t="shared" si="110"/>
        <v>#DIV/0!</v>
      </c>
      <c r="W301" s="232" t="e">
        <f t="shared" si="111"/>
        <v>#DIV/0!</v>
      </c>
    </row>
    <row r="302" spans="1:23">
      <c r="A302" s="226">
        <f>'ES Data Entry'!A300</f>
        <v>0</v>
      </c>
      <c r="B302" s="226">
        <f>'ES Data Entry'!B300</f>
        <v>0</v>
      </c>
      <c r="C302" s="6">
        <f>'ES Data Entry'!C300</f>
        <v>0</v>
      </c>
      <c r="D302" s="226">
        <f>'ES Data Entry'!D300</f>
        <v>0</v>
      </c>
      <c r="E302" s="226">
        <f>'ES Data Entry'!E300</f>
        <v>0</v>
      </c>
      <c r="F302" s="226">
        <f>'ES Data Entry'!F300</f>
        <v>0</v>
      </c>
      <c r="G302" s="226" t="str" cm="1">
        <f t="array" ref="G302">_xlfn.IFS('ES Data Entry'!G300=0, "Kindergarten", 'ES Data Entry'!G300=1, "1st Grade", 'ES Data Entry'!G300=2, "2nd Grade", 'ES Data Entry'!G300=3, "3rd Grade", 'ES Data Entry'!G300=4, "4th Grade", 'ES Data Entry'!G300=5, "5th Grade")</f>
        <v>Kindergarten</v>
      </c>
      <c r="H302" s="253">
        <f>'ES Data Entry'!L300</f>
        <v>0</v>
      </c>
      <c r="I302" s="227" t="e" cm="1">
        <f t="array" ref="I302">_xlfn.IFS('ES Data Entry'!H300= 1, "American Indian/Alaskan Native", 'ES Data Entry'!H300= 2, "Asian", 'ES Data Entry'!H300= 3, "Native Hawaiian/Pacific Islander", 'ES Data Entry'!H300= 4, "Black/African American",'ES Data Entry'!H300= 5,  "White", 'ES Data Entry'!H300= 6, "Other", 'ES Data Entry'!H300= 7, "Two races or more", 'ES Data Entry'!H300= 8, "Unknown")</f>
        <v>#N/A</v>
      </c>
      <c r="J302" s="226">
        <f>'ES Data Entry'!I300</f>
        <v>0</v>
      </c>
      <c r="K302" s="226" t="e" cm="1">
        <f t="array" ref="K302">_xlfn.IFS('ES Data Entry'!J300= 1, "Male", 'ES Data Entry'!J300= 2, "Female", 'ES Data Entry'!J300= 3, "Transgender Male", 'ES Data Entry'!J300= 4, "Transgender Female",'ES Data Entry'!J300= 5, "Non-binary", 'ES Data Entry'!J300= 6, "Other", 'ES Data Entry'!J300= 7, "Unknown")</f>
        <v>#N/A</v>
      </c>
      <c r="L302" s="228">
        <f>'ES Data Entry'!K300</f>
        <v>0</v>
      </c>
      <c r="M302" s="228" t="str" cm="1">
        <f t="array" ref="M302">IF(MAX(IF(F:F=F302, L:L))=L302, "Yes", "No")</f>
        <v>Yes</v>
      </c>
      <c r="N302" s="229" t="e">
        <f>AVERAGE('ES Data Entry'!N300,'ES Data Entry'!M300)</f>
        <v>#DIV/0!</v>
      </c>
      <c r="O302" s="229" t="e">
        <f t="shared" si="106"/>
        <v>#DIV/0!</v>
      </c>
      <c r="P302" s="229" t="e">
        <f>AVERAGE('ES Data Entry'!O300:R300)</f>
        <v>#DIV/0!</v>
      </c>
      <c r="Q302" s="229" t="e">
        <f t="shared" si="107"/>
        <v>#DIV/0!</v>
      </c>
      <c r="R302" s="229" t="e">
        <f>AVERAGE('ES Data Entry'!S300:V300)</f>
        <v>#DIV/0!</v>
      </c>
      <c r="S302" s="229" t="e">
        <f t="shared" si="108"/>
        <v>#DIV/0!</v>
      </c>
      <c r="T302" s="229" t="e">
        <f>AVERAGE('ES Data Entry'!W300:Y300)</f>
        <v>#DIV/0!</v>
      </c>
      <c r="U302" s="230" t="e">
        <f t="shared" si="109"/>
        <v>#DIV/0!</v>
      </c>
      <c r="V302" s="231" t="e">
        <f t="shared" si="110"/>
        <v>#DIV/0!</v>
      </c>
      <c r="W302" s="232" t="e">
        <f t="shared" si="111"/>
        <v>#DIV/0!</v>
      </c>
    </row>
    <row r="303" spans="1:23">
      <c r="A303" s="226">
        <f>'ES Data Entry'!A301</f>
        <v>0</v>
      </c>
      <c r="B303" s="226">
        <f>'ES Data Entry'!B301</f>
        <v>0</v>
      </c>
      <c r="C303" s="6">
        <f>'ES Data Entry'!C301</f>
        <v>0</v>
      </c>
      <c r="D303" s="226">
        <f>'ES Data Entry'!D301</f>
        <v>0</v>
      </c>
      <c r="E303" s="226">
        <f>'ES Data Entry'!E301</f>
        <v>0</v>
      </c>
      <c r="F303" s="226">
        <f>'ES Data Entry'!F301</f>
        <v>0</v>
      </c>
      <c r="G303" s="226" t="str" cm="1">
        <f t="array" ref="G303">_xlfn.IFS('ES Data Entry'!G301=0, "Kindergarten", 'ES Data Entry'!G301=1, "1st Grade", 'ES Data Entry'!G301=2, "2nd Grade", 'ES Data Entry'!G301=3, "3rd Grade", 'ES Data Entry'!G301=4, "4th Grade", 'ES Data Entry'!G301=5, "5th Grade")</f>
        <v>Kindergarten</v>
      </c>
      <c r="H303" s="253">
        <f>'ES Data Entry'!L301</f>
        <v>0</v>
      </c>
      <c r="I303" s="227" t="e" cm="1">
        <f t="array" ref="I303">_xlfn.IFS('ES Data Entry'!H301= 1, "American Indian/Alaskan Native", 'ES Data Entry'!H301= 2, "Asian", 'ES Data Entry'!H301= 3, "Native Hawaiian/Pacific Islander", 'ES Data Entry'!H301= 4, "Black/African American",'ES Data Entry'!H301= 5,  "White", 'ES Data Entry'!H301= 6, "Other", 'ES Data Entry'!H301= 7, "Two races or more", 'ES Data Entry'!H301= 8, "Unknown")</f>
        <v>#N/A</v>
      </c>
      <c r="J303" s="226">
        <f>'ES Data Entry'!I301</f>
        <v>0</v>
      </c>
      <c r="K303" s="226" t="e" cm="1">
        <f t="array" ref="K303">_xlfn.IFS('ES Data Entry'!J301= 1, "Male", 'ES Data Entry'!J301= 2, "Female", 'ES Data Entry'!J301= 3, "Transgender Male", 'ES Data Entry'!J301= 4, "Transgender Female",'ES Data Entry'!J301= 5, "Non-binary", 'ES Data Entry'!J301= 6, "Other", 'ES Data Entry'!J301= 7, "Unknown")</f>
        <v>#N/A</v>
      </c>
      <c r="L303" s="228">
        <f>'ES Data Entry'!K301</f>
        <v>0</v>
      </c>
      <c r="M303" s="228" t="str" cm="1">
        <f t="array" ref="M303">IF(MAX(IF(F:F=F303, L:L))=L303, "Yes", "No")</f>
        <v>Yes</v>
      </c>
      <c r="N303" s="229" t="e">
        <f>AVERAGE('ES Data Entry'!N301,'ES Data Entry'!M301)</f>
        <v>#DIV/0!</v>
      </c>
      <c r="O303" s="229" t="e">
        <f t="shared" si="106"/>
        <v>#DIV/0!</v>
      </c>
      <c r="P303" s="229" t="e">
        <f>AVERAGE('ES Data Entry'!O301:R301)</f>
        <v>#DIV/0!</v>
      </c>
      <c r="Q303" s="229" t="e">
        <f t="shared" si="107"/>
        <v>#DIV/0!</v>
      </c>
      <c r="R303" s="229" t="e">
        <f>AVERAGE('ES Data Entry'!S301:V301)</f>
        <v>#DIV/0!</v>
      </c>
      <c r="S303" s="229" t="e">
        <f t="shared" si="108"/>
        <v>#DIV/0!</v>
      </c>
      <c r="T303" s="229" t="e">
        <f>AVERAGE('ES Data Entry'!W301:Y301)</f>
        <v>#DIV/0!</v>
      </c>
      <c r="U303" s="230" t="e">
        <f t="shared" si="109"/>
        <v>#DIV/0!</v>
      </c>
      <c r="V303" s="231" t="e">
        <f t="shared" si="110"/>
        <v>#DIV/0!</v>
      </c>
      <c r="W303" s="232" t="e">
        <f t="shared" si="111"/>
        <v>#DIV/0!</v>
      </c>
    </row>
    <row r="304" spans="1:23">
      <c r="A304" s="226">
        <f>'ES Data Entry'!A302</f>
        <v>0</v>
      </c>
      <c r="B304" s="226">
        <f>'ES Data Entry'!B302</f>
        <v>0</v>
      </c>
      <c r="C304" s="6">
        <f>'ES Data Entry'!C302</f>
        <v>0</v>
      </c>
      <c r="D304" s="226">
        <f>'ES Data Entry'!D302</f>
        <v>0</v>
      </c>
      <c r="E304" s="226">
        <f>'ES Data Entry'!E302</f>
        <v>0</v>
      </c>
      <c r="F304" s="226">
        <f>'ES Data Entry'!F302</f>
        <v>0</v>
      </c>
      <c r="G304" s="226" t="str" cm="1">
        <f t="array" ref="G304">_xlfn.IFS('ES Data Entry'!G302=0, "Kindergarten", 'ES Data Entry'!G302=1, "1st Grade", 'ES Data Entry'!G302=2, "2nd Grade", 'ES Data Entry'!G302=3, "3rd Grade", 'ES Data Entry'!G302=4, "4th Grade", 'ES Data Entry'!G302=5, "5th Grade")</f>
        <v>Kindergarten</v>
      </c>
      <c r="H304" s="253">
        <f>'ES Data Entry'!L302</f>
        <v>0</v>
      </c>
      <c r="I304" s="227" t="e" cm="1">
        <f t="array" ref="I304">_xlfn.IFS('ES Data Entry'!H302= 1, "American Indian/Alaskan Native", 'ES Data Entry'!H302= 2, "Asian", 'ES Data Entry'!H302= 3, "Native Hawaiian/Pacific Islander", 'ES Data Entry'!H302= 4, "Black/African American",'ES Data Entry'!H302= 5,  "White", 'ES Data Entry'!H302= 6, "Other", 'ES Data Entry'!H302= 7, "Two races or more", 'ES Data Entry'!H302= 8, "Unknown")</f>
        <v>#N/A</v>
      </c>
      <c r="J304" s="226">
        <f>'ES Data Entry'!I302</f>
        <v>0</v>
      </c>
      <c r="K304" s="226" t="e" cm="1">
        <f t="array" ref="K304">_xlfn.IFS('ES Data Entry'!J302= 1, "Male", 'ES Data Entry'!J302= 2, "Female", 'ES Data Entry'!J302= 3, "Transgender Male", 'ES Data Entry'!J302= 4, "Transgender Female",'ES Data Entry'!J302= 5, "Non-binary", 'ES Data Entry'!J302= 6, "Other", 'ES Data Entry'!J302= 7, "Unknown")</f>
        <v>#N/A</v>
      </c>
      <c r="L304" s="228">
        <f>'ES Data Entry'!K302</f>
        <v>0</v>
      </c>
      <c r="M304" s="228" t="str" cm="1">
        <f t="array" ref="M304">IF(MAX(IF(F:F=F304, L:L))=L304, "Yes", "No")</f>
        <v>Yes</v>
      </c>
      <c r="N304" s="229" t="e">
        <f>AVERAGE('ES Data Entry'!N302,'ES Data Entry'!M302)</f>
        <v>#DIV/0!</v>
      </c>
      <c r="O304" s="229" t="e">
        <f t="shared" si="106"/>
        <v>#DIV/0!</v>
      </c>
      <c r="P304" s="229" t="e">
        <f>AVERAGE('ES Data Entry'!O302:R302)</f>
        <v>#DIV/0!</v>
      </c>
      <c r="Q304" s="229" t="e">
        <f t="shared" si="107"/>
        <v>#DIV/0!</v>
      </c>
      <c r="R304" s="229" t="e">
        <f>AVERAGE('ES Data Entry'!S302:V302)</f>
        <v>#DIV/0!</v>
      </c>
      <c r="S304" s="229" t="e">
        <f t="shared" si="108"/>
        <v>#DIV/0!</v>
      </c>
      <c r="T304" s="229" t="e">
        <f>AVERAGE('ES Data Entry'!W302:Y302)</f>
        <v>#DIV/0!</v>
      </c>
      <c r="U304" s="230" t="e">
        <f t="shared" si="109"/>
        <v>#DIV/0!</v>
      </c>
      <c r="V304" s="231" t="e">
        <f t="shared" si="110"/>
        <v>#DIV/0!</v>
      </c>
      <c r="W304" s="232" t="e">
        <f t="shared" si="111"/>
        <v>#DIV/0!</v>
      </c>
    </row>
    <row r="305" spans="1:23">
      <c r="A305" s="226">
        <f>'ES Data Entry'!A303</f>
        <v>0</v>
      </c>
      <c r="B305" s="226">
        <f>'ES Data Entry'!B303</f>
        <v>0</v>
      </c>
      <c r="C305" s="6">
        <f>'ES Data Entry'!C303</f>
        <v>0</v>
      </c>
      <c r="D305" s="226">
        <f>'ES Data Entry'!D303</f>
        <v>0</v>
      </c>
      <c r="E305" s="226">
        <f>'ES Data Entry'!E303</f>
        <v>0</v>
      </c>
      <c r="F305" s="226">
        <f>'ES Data Entry'!F303</f>
        <v>0</v>
      </c>
      <c r="G305" s="226" t="str" cm="1">
        <f t="array" ref="G305">_xlfn.IFS('ES Data Entry'!G303=0, "Kindergarten", 'ES Data Entry'!G303=1, "1st Grade", 'ES Data Entry'!G303=2, "2nd Grade", 'ES Data Entry'!G303=3, "3rd Grade", 'ES Data Entry'!G303=4, "4th Grade", 'ES Data Entry'!G303=5, "5th Grade")</f>
        <v>Kindergarten</v>
      </c>
      <c r="H305" s="253">
        <f>'ES Data Entry'!L303</f>
        <v>0</v>
      </c>
      <c r="I305" s="227" t="e" cm="1">
        <f t="array" ref="I305">_xlfn.IFS('ES Data Entry'!H303= 1, "American Indian/Alaskan Native", 'ES Data Entry'!H303= 2, "Asian", 'ES Data Entry'!H303= 3, "Native Hawaiian/Pacific Islander", 'ES Data Entry'!H303= 4, "Black/African American",'ES Data Entry'!H303= 5,  "White", 'ES Data Entry'!H303= 6, "Other", 'ES Data Entry'!H303= 7, "Two races or more", 'ES Data Entry'!H303= 8, "Unknown")</f>
        <v>#N/A</v>
      </c>
      <c r="J305" s="226">
        <f>'ES Data Entry'!I303</f>
        <v>0</v>
      </c>
      <c r="K305" s="226" t="e" cm="1">
        <f t="array" ref="K305">_xlfn.IFS('ES Data Entry'!J303= 1, "Male", 'ES Data Entry'!J303= 2, "Female", 'ES Data Entry'!J303= 3, "Transgender Male", 'ES Data Entry'!J303= 4, "Transgender Female",'ES Data Entry'!J303= 5, "Non-binary", 'ES Data Entry'!J303= 6, "Other", 'ES Data Entry'!J303= 7, "Unknown")</f>
        <v>#N/A</v>
      </c>
      <c r="L305" s="228">
        <f>'ES Data Entry'!K303</f>
        <v>0</v>
      </c>
      <c r="M305" s="228" t="str" cm="1">
        <f t="array" ref="M305">IF(MAX(IF(F:F=F305, L:L))=L305, "Yes", "No")</f>
        <v>Yes</v>
      </c>
      <c r="N305" s="229" t="e">
        <f>AVERAGE('ES Data Entry'!N303,'ES Data Entry'!M303)</f>
        <v>#DIV/0!</v>
      </c>
      <c r="O305" s="229" t="e">
        <f t="shared" si="106"/>
        <v>#DIV/0!</v>
      </c>
      <c r="P305" s="229" t="e">
        <f>AVERAGE('ES Data Entry'!O303:R303)</f>
        <v>#DIV/0!</v>
      </c>
      <c r="Q305" s="229" t="e">
        <f t="shared" si="107"/>
        <v>#DIV/0!</v>
      </c>
      <c r="R305" s="229" t="e">
        <f>AVERAGE('ES Data Entry'!S303:V303)</f>
        <v>#DIV/0!</v>
      </c>
      <c r="S305" s="229" t="e">
        <f t="shared" si="108"/>
        <v>#DIV/0!</v>
      </c>
      <c r="T305" s="229" t="e">
        <f>AVERAGE('ES Data Entry'!W303:Y303)</f>
        <v>#DIV/0!</v>
      </c>
      <c r="U305" s="230" t="e">
        <f t="shared" si="109"/>
        <v>#DIV/0!</v>
      </c>
      <c r="V305" s="231" t="e">
        <f t="shared" si="110"/>
        <v>#DIV/0!</v>
      </c>
      <c r="W305" s="232" t="e">
        <f t="shared" si="111"/>
        <v>#DIV/0!</v>
      </c>
    </row>
    <row r="306" spans="1:23">
      <c r="A306" s="226">
        <f>'ES Data Entry'!A304</f>
        <v>0</v>
      </c>
      <c r="B306" s="226">
        <f>'ES Data Entry'!B304</f>
        <v>0</v>
      </c>
      <c r="C306" s="6">
        <f>'ES Data Entry'!C304</f>
        <v>0</v>
      </c>
      <c r="D306" s="226">
        <f>'ES Data Entry'!D304</f>
        <v>0</v>
      </c>
      <c r="E306" s="226">
        <f>'ES Data Entry'!E304</f>
        <v>0</v>
      </c>
      <c r="F306" s="226">
        <f>'ES Data Entry'!F304</f>
        <v>0</v>
      </c>
      <c r="G306" s="226" t="str" cm="1">
        <f t="array" ref="G306">_xlfn.IFS('ES Data Entry'!G304=0, "Kindergarten", 'ES Data Entry'!G304=1, "1st Grade", 'ES Data Entry'!G304=2, "2nd Grade", 'ES Data Entry'!G304=3, "3rd Grade", 'ES Data Entry'!G304=4, "4th Grade", 'ES Data Entry'!G304=5, "5th Grade")</f>
        <v>Kindergarten</v>
      </c>
      <c r="H306" s="253">
        <f>'ES Data Entry'!L304</f>
        <v>0</v>
      </c>
      <c r="I306" s="227" t="e" cm="1">
        <f t="array" ref="I306">_xlfn.IFS('ES Data Entry'!H304= 1, "American Indian/Alaskan Native", 'ES Data Entry'!H304= 2, "Asian", 'ES Data Entry'!H304= 3, "Native Hawaiian/Pacific Islander", 'ES Data Entry'!H304= 4, "Black/African American",'ES Data Entry'!H304= 5,  "White", 'ES Data Entry'!H304= 6, "Other", 'ES Data Entry'!H304= 7, "Two races or more", 'ES Data Entry'!H304= 8, "Unknown")</f>
        <v>#N/A</v>
      </c>
      <c r="J306" s="226">
        <f>'ES Data Entry'!I304</f>
        <v>0</v>
      </c>
      <c r="K306" s="226" t="e" cm="1">
        <f t="array" ref="K306">_xlfn.IFS('ES Data Entry'!J304= 1, "Male", 'ES Data Entry'!J304= 2, "Female", 'ES Data Entry'!J304= 3, "Transgender Male", 'ES Data Entry'!J304= 4, "Transgender Female",'ES Data Entry'!J304= 5, "Non-binary", 'ES Data Entry'!J304= 6, "Other", 'ES Data Entry'!J304= 7, "Unknown")</f>
        <v>#N/A</v>
      </c>
      <c r="L306" s="228">
        <f>'ES Data Entry'!K304</f>
        <v>0</v>
      </c>
      <c r="M306" s="228" t="str" cm="1">
        <f t="array" ref="M306">IF(MAX(IF(F:F=F306, L:L))=L306, "Yes", "No")</f>
        <v>Yes</v>
      </c>
      <c r="N306" s="229" t="e">
        <f>AVERAGE('ES Data Entry'!N304,'ES Data Entry'!M304)</f>
        <v>#DIV/0!</v>
      </c>
      <c r="O306" s="229" t="e">
        <f t="shared" si="106"/>
        <v>#DIV/0!</v>
      </c>
      <c r="P306" s="229" t="e">
        <f>AVERAGE('ES Data Entry'!O304:R304)</f>
        <v>#DIV/0!</v>
      </c>
      <c r="Q306" s="229" t="e">
        <f t="shared" si="107"/>
        <v>#DIV/0!</v>
      </c>
      <c r="R306" s="229" t="e">
        <f>AVERAGE('ES Data Entry'!S304:V304)</f>
        <v>#DIV/0!</v>
      </c>
      <c r="S306" s="229" t="e">
        <f t="shared" si="108"/>
        <v>#DIV/0!</v>
      </c>
      <c r="T306" s="229" t="e">
        <f>AVERAGE('ES Data Entry'!W304:Y304)</f>
        <v>#DIV/0!</v>
      </c>
      <c r="U306" s="230" t="e">
        <f t="shared" si="109"/>
        <v>#DIV/0!</v>
      </c>
      <c r="V306" s="231" t="e">
        <f t="shared" si="110"/>
        <v>#DIV/0!</v>
      </c>
      <c r="W306" s="232" t="e">
        <f t="shared" si="111"/>
        <v>#DIV/0!</v>
      </c>
    </row>
    <row r="307" spans="1:23">
      <c r="A307" s="226">
        <f>'ES Data Entry'!A305</f>
        <v>0</v>
      </c>
      <c r="B307" s="226">
        <f>'ES Data Entry'!B305</f>
        <v>0</v>
      </c>
      <c r="C307" s="6">
        <f>'ES Data Entry'!C305</f>
        <v>0</v>
      </c>
      <c r="D307" s="226">
        <f>'ES Data Entry'!D305</f>
        <v>0</v>
      </c>
      <c r="E307" s="226">
        <f>'ES Data Entry'!E305</f>
        <v>0</v>
      </c>
      <c r="F307" s="226">
        <f>'ES Data Entry'!F305</f>
        <v>0</v>
      </c>
      <c r="G307" s="226" t="str" cm="1">
        <f t="array" ref="G307">_xlfn.IFS('ES Data Entry'!G305=0, "Kindergarten", 'ES Data Entry'!G305=1, "1st Grade", 'ES Data Entry'!G305=2, "2nd Grade", 'ES Data Entry'!G305=3, "3rd Grade", 'ES Data Entry'!G305=4, "4th Grade", 'ES Data Entry'!G305=5, "5th Grade")</f>
        <v>Kindergarten</v>
      </c>
      <c r="H307" s="253">
        <f>'ES Data Entry'!L305</f>
        <v>0</v>
      </c>
      <c r="I307" s="227" t="e" cm="1">
        <f t="array" ref="I307">_xlfn.IFS('ES Data Entry'!H305= 1, "American Indian/Alaskan Native", 'ES Data Entry'!H305= 2, "Asian", 'ES Data Entry'!H305= 3, "Native Hawaiian/Pacific Islander", 'ES Data Entry'!H305= 4, "Black/African American",'ES Data Entry'!H305= 5,  "White", 'ES Data Entry'!H305= 6, "Other", 'ES Data Entry'!H305= 7, "Two races or more", 'ES Data Entry'!H305= 8, "Unknown")</f>
        <v>#N/A</v>
      </c>
      <c r="J307" s="226">
        <f>'ES Data Entry'!I305</f>
        <v>0</v>
      </c>
      <c r="K307" s="226" t="e" cm="1">
        <f t="array" ref="K307">_xlfn.IFS('ES Data Entry'!J305= 1, "Male", 'ES Data Entry'!J305= 2, "Female", 'ES Data Entry'!J305= 3, "Transgender Male", 'ES Data Entry'!J305= 4, "Transgender Female",'ES Data Entry'!J305= 5, "Non-binary", 'ES Data Entry'!J305= 6, "Other", 'ES Data Entry'!J305= 7, "Unknown")</f>
        <v>#N/A</v>
      </c>
      <c r="L307" s="228">
        <f>'ES Data Entry'!K305</f>
        <v>0</v>
      </c>
      <c r="M307" s="228" t="str" cm="1">
        <f t="array" ref="M307">IF(MAX(IF(F:F=F307, L:L))=L307, "Yes", "No")</f>
        <v>Yes</v>
      </c>
      <c r="N307" s="229" t="e">
        <f>AVERAGE('ES Data Entry'!N305,'ES Data Entry'!M305)</f>
        <v>#DIV/0!</v>
      </c>
      <c r="O307" s="229" t="e">
        <f t="shared" si="106"/>
        <v>#DIV/0!</v>
      </c>
      <c r="P307" s="229" t="e">
        <f>AVERAGE('ES Data Entry'!O305:R305)</f>
        <v>#DIV/0!</v>
      </c>
      <c r="Q307" s="229" t="e">
        <f t="shared" si="107"/>
        <v>#DIV/0!</v>
      </c>
      <c r="R307" s="229" t="e">
        <f>AVERAGE('ES Data Entry'!S305:V305)</f>
        <v>#DIV/0!</v>
      </c>
      <c r="S307" s="229" t="e">
        <f t="shared" si="108"/>
        <v>#DIV/0!</v>
      </c>
      <c r="T307" s="229" t="e">
        <f>AVERAGE('ES Data Entry'!W305:Y305)</f>
        <v>#DIV/0!</v>
      </c>
      <c r="U307" s="230" t="e">
        <f t="shared" si="109"/>
        <v>#DIV/0!</v>
      </c>
      <c r="V307" s="231" t="e">
        <f t="shared" si="110"/>
        <v>#DIV/0!</v>
      </c>
      <c r="W307" s="232" t="e">
        <f t="shared" si="111"/>
        <v>#DIV/0!</v>
      </c>
    </row>
    <row r="308" spans="1:23">
      <c r="A308" s="226">
        <f>'ES Data Entry'!A306</f>
        <v>0</v>
      </c>
      <c r="B308" s="226">
        <f>'ES Data Entry'!B306</f>
        <v>0</v>
      </c>
      <c r="C308" s="6">
        <f>'ES Data Entry'!C306</f>
        <v>0</v>
      </c>
      <c r="D308" s="226">
        <f>'ES Data Entry'!D306</f>
        <v>0</v>
      </c>
      <c r="E308" s="226">
        <f>'ES Data Entry'!E306</f>
        <v>0</v>
      </c>
      <c r="F308" s="226">
        <f>'ES Data Entry'!F306</f>
        <v>0</v>
      </c>
      <c r="G308" s="226" t="str" cm="1">
        <f t="array" ref="G308">_xlfn.IFS('ES Data Entry'!G306=0, "Kindergarten", 'ES Data Entry'!G306=1, "1st Grade", 'ES Data Entry'!G306=2, "2nd Grade", 'ES Data Entry'!G306=3, "3rd Grade", 'ES Data Entry'!G306=4, "4th Grade", 'ES Data Entry'!G306=5, "5th Grade")</f>
        <v>Kindergarten</v>
      </c>
      <c r="H308" s="253">
        <f>'ES Data Entry'!L306</f>
        <v>0</v>
      </c>
      <c r="I308" s="227" t="e" cm="1">
        <f t="array" ref="I308">_xlfn.IFS('ES Data Entry'!H306= 1, "American Indian/Alaskan Native", 'ES Data Entry'!H306= 2, "Asian", 'ES Data Entry'!H306= 3, "Native Hawaiian/Pacific Islander", 'ES Data Entry'!H306= 4, "Black/African American",'ES Data Entry'!H306= 5,  "White", 'ES Data Entry'!H306= 6, "Other", 'ES Data Entry'!H306= 7, "Two races or more", 'ES Data Entry'!H306= 8, "Unknown")</f>
        <v>#N/A</v>
      </c>
      <c r="J308" s="226">
        <f>'ES Data Entry'!I306</f>
        <v>0</v>
      </c>
      <c r="K308" s="226" t="e" cm="1">
        <f t="array" ref="K308">_xlfn.IFS('ES Data Entry'!J306= 1, "Male", 'ES Data Entry'!J306= 2, "Female", 'ES Data Entry'!J306= 3, "Transgender Male", 'ES Data Entry'!J306= 4, "Transgender Female",'ES Data Entry'!J306= 5, "Non-binary", 'ES Data Entry'!J306= 6, "Other", 'ES Data Entry'!J306= 7, "Unknown")</f>
        <v>#N/A</v>
      </c>
      <c r="L308" s="228">
        <f>'ES Data Entry'!K306</f>
        <v>0</v>
      </c>
      <c r="M308" s="228" t="str" cm="1">
        <f t="array" ref="M308">IF(MAX(IF(F:F=F308, L:L))=L308, "Yes", "No")</f>
        <v>Yes</v>
      </c>
      <c r="N308" s="229" t="e">
        <f>AVERAGE('ES Data Entry'!N306,'ES Data Entry'!M306)</f>
        <v>#DIV/0!</v>
      </c>
      <c r="O308" s="229" t="e">
        <f t="shared" si="106"/>
        <v>#DIV/0!</v>
      </c>
      <c r="P308" s="229" t="e">
        <f>AVERAGE('ES Data Entry'!O306:R306)</f>
        <v>#DIV/0!</v>
      </c>
      <c r="Q308" s="229" t="e">
        <f t="shared" si="107"/>
        <v>#DIV/0!</v>
      </c>
      <c r="R308" s="229" t="e">
        <f>AVERAGE('ES Data Entry'!S306:V306)</f>
        <v>#DIV/0!</v>
      </c>
      <c r="S308" s="229" t="e">
        <f t="shared" si="108"/>
        <v>#DIV/0!</v>
      </c>
      <c r="T308" s="229" t="e">
        <f>AVERAGE('ES Data Entry'!W306:Y306)</f>
        <v>#DIV/0!</v>
      </c>
      <c r="U308" s="230" t="e">
        <f t="shared" si="109"/>
        <v>#DIV/0!</v>
      </c>
      <c r="V308" s="231" t="e">
        <f t="shared" si="110"/>
        <v>#DIV/0!</v>
      </c>
      <c r="W308" s="232" t="e">
        <f t="shared" si="111"/>
        <v>#DIV/0!</v>
      </c>
    </row>
    <row r="309" spans="1:23">
      <c r="A309" s="226">
        <f>'ES Data Entry'!A307</f>
        <v>0</v>
      </c>
      <c r="B309" s="226">
        <f>'ES Data Entry'!B307</f>
        <v>0</v>
      </c>
      <c r="C309" s="6">
        <f>'ES Data Entry'!C307</f>
        <v>0</v>
      </c>
      <c r="D309" s="226">
        <f>'ES Data Entry'!D307</f>
        <v>0</v>
      </c>
      <c r="E309" s="226">
        <f>'ES Data Entry'!E307</f>
        <v>0</v>
      </c>
      <c r="F309" s="226">
        <f>'ES Data Entry'!F307</f>
        <v>0</v>
      </c>
      <c r="G309" s="226" t="str" cm="1">
        <f t="array" ref="G309">_xlfn.IFS('ES Data Entry'!G307=0, "Kindergarten", 'ES Data Entry'!G307=1, "1st Grade", 'ES Data Entry'!G307=2, "2nd Grade", 'ES Data Entry'!G307=3, "3rd Grade", 'ES Data Entry'!G307=4, "4th Grade", 'ES Data Entry'!G307=5, "5th Grade")</f>
        <v>Kindergarten</v>
      </c>
      <c r="H309" s="253">
        <f>'ES Data Entry'!L307</f>
        <v>0</v>
      </c>
      <c r="I309" s="227" t="e" cm="1">
        <f t="array" ref="I309">_xlfn.IFS('ES Data Entry'!H307= 1, "American Indian/Alaskan Native", 'ES Data Entry'!H307= 2, "Asian", 'ES Data Entry'!H307= 3, "Native Hawaiian/Pacific Islander", 'ES Data Entry'!H307= 4, "Black/African American",'ES Data Entry'!H307= 5,  "White", 'ES Data Entry'!H307= 6, "Other", 'ES Data Entry'!H307= 7, "Two races or more", 'ES Data Entry'!H307= 8, "Unknown")</f>
        <v>#N/A</v>
      </c>
      <c r="J309" s="226">
        <f>'ES Data Entry'!I307</f>
        <v>0</v>
      </c>
      <c r="K309" s="226" t="e" cm="1">
        <f t="array" ref="K309">_xlfn.IFS('ES Data Entry'!J307= 1, "Male", 'ES Data Entry'!J307= 2, "Female", 'ES Data Entry'!J307= 3, "Transgender Male", 'ES Data Entry'!J307= 4, "Transgender Female",'ES Data Entry'!J307= 5, "Non-binary", 'ES Data Entry'!J307= 6, "Other", 'ES Data Entry'!J307= 7, "Unknown")</f>
        <v>#N/A</v>
      </c>
      <c r="L309" s="228">
        <f>'ES Data Entry'!K307</f>
        <v>0</v>
      </c>
      <c r="M309" s="228" t="str" cm="1">
        <f t="array" ref="M309">IF(MAX(IF(F:F=F309, L:L))=L309, "Yes", "No")</f>
        <v>Yes</v>
      </c>
      <c r="N309" s="229" t="e">
        <f>AVERAGE('ES Data Entry'!N307,'ES Data Entry'!M307)</f>
        <v>#DIV/0!</v>
      </c>
      <c r="O309" s="229" t="e">
        <f t="shared" si="106"/>
        <v>#DIV/0!</v>
      </c>
      <c r="P309" s="229" t="e">
        <f>AVERAGE('ES Data Entry'!O307:R307)</f>
        <v>#DIV/0!</v>
      </c>
      <c r="Q309" s="229" t="e">
        <f t="shared" si="107"/>
        <v>#DIV/0!</v>
      </c>
      <c r="R309" s="229" t="e">
        <f>AVERAGE('ES Data Entry'!S307:V307)</f>
        <v>#DIV/0!</v>
      </c>
      <c r="S309" s="229" t="e">
        <f t="shared" si="108"/>
        <v>#DIV/0!</v>
      </c>
      <c r="T309" s="229" t="e">
        <f>AVERAGE('ES Data Entry'!W307:Y307)</f>
        <v>#DIV/0!</v>
      </c>
      <c r="U309" s="230" t="e">
        <f t="shared" si="109"/>
        <v>#DIV/0!</v>
      </c>
      <c r="V309" s="231" t="e">
        <f t="shared" si="110"/>
        <v>#DIV/0!</v>
      </c>
      <c r="W309" s="232" t="e">
        <f t="shared" si="111"/>
        <v>#DIV/0!</v>
      </c>
    </row>
    <row r="310" spans="1:23">
      <c r="A310" s="226">
        <f>'ES Data Entry'!A308</f>
        <v>0</v>
      </c>
      <c r="B310" s="226">
        <f>'ES Data Entry'!B308</f>
        <v>0</v>
      </c>
      <c r="C310" s="6">
        <f>'ES Data Entry'!C308</f>
        <v>0</v>
      </c>
      <c r="D310" s="226">
        <f>'ES Data Entry'!D308</f>
        <v>0</v>
      </c>
      <c r="E310" s="226">
        <f>'ES Data Entry'!E308</f>
        <v>0</v>
      </c>
      <c r="F310" s="226">
        <f>'ES Data Entry'!F308</f>
        <v>0</v>
      </c>
      <c r="G310" s="226" t="str" cm="1">
        <f t="array" ref="G310">_xlfn.IFS('ES Data Entry'!G308=0, "Kindergarten", 'ES Data Entry'!G308=1, "1st Grade", 'ES Data Entry'!G308=2, "2nd Grade", 'ES Data Entry'!G308=3, "3rd Grade", 'ES Data Entry'!G308=4, "4th Grade", 'ES Data Entry'!G308=5, "5th Grade")</f>
        <v>Kindergarten</v>
      </c>
      <c r="H310" s="253">
        <f>'ES Data Entry'!L308</f>
        <v>0</v>
      </c>
      <c r="I310" s="227" t="e" cm="1">
        <f t="array" ref="I310">_xlfn.IFS('ES Data Entry'!H308= 1, "American Indian/Alaskan Native", 'ES Data Entry'!H308= 2, "Asian", 'ES Data Entry'!H308= 3, "Native Hawaiian/Pacific Islander", 'ES Data Entry'!H308= 4, "Black/African American",'ES Data Entry'!H308= 5,  "White", 'ES Data Entry'!H308= 6, "Other", 'ES Data Entry'!H308= 7, "Two races or more", 'ES Data Entry'!H308= 8, "Unknown")</f>
        <v>#N/A</v>
      </c>
      <c r="J310" s="226">
        <f>'ES Data Entry'!I308</f>
        <v>0</v>
      </c>
      <c r="K310" s="226" t="e" cm="1">
        <f t="array" ref="K310">_xlfn.IFS('ES Data Entry'!J308= 1, "Male", 'ES Data Entry'!J308= 2, "Female", 'ES Data Entry'!J308= 3, "Transgender Male", 'ES Data Entry'!J308= 4, "Transgender Female",'ES Data Entry'!J308= 5, "Non-binary", 'ES Data Entry'!J308= 6, "Other", 'ES Data Entry'!J308= 7, "Unknown")</f>
        <v>#N/A</v>
      </c>
      <c r="L310" s="228">
        <f>'ES Data Entry'!K308</f>
        <v>0</v>
      </c>
      <c r="M310" s="228" t="str" cm="1">
        <f t="array" ref="M310">IF(MAX(IF(F:F=F310, L:L))=L310, "Yes", "No")</f>
        <v>Yes</v>
      </c>
      <c r="N310" s="229" t="e">
        <f>AVERAGE('ES Data Entry'!N308,'ES Data Entry'!M308)</f>
        <v>#DIV/0!</v>
      </c>
      <c r="O310" s="229" t="e">
        <f t="shared" si="106"/>
        <v>#DIV/0!</v>
      </c>
      <c r="P310" s="229" t="e">
        <f>AVERAGE('ES Data Entry'!O308:R308)</f>
        <v>#DIV/0!</v>
      </c>
      <c r="Q310" s="229" t="e">
        <f t="shared" si="107"/>
        <v>#DIV/0!</v>
      </c>
      <c r="R310" s="229" t="e">
        <f>AVERAGE('ES Data Entry'!S308:V308)</f>
        <v>#DIV/0!</v>
      </c>
      <c r="S310" s="229" t="e">
        <f t="shared" si="108"/>
        <v>#DIV/0!</v>
      </c>
      <c r="T310" s="229" t="e">
        <f>AVERAGE('ES Data Entry'!W308:Y308)</f>
        <v>#DIV/0!</v>
      </c>
      <c r="U310" s="230" t="e">
        <f t="shared" si="109"/>
        <v>#DIV/0!</v>
      </c>
      <c r="V310" s="231" t="e">
        <f t="shared" si="110"/>
        <v>#DIV/0!</v>
      </c>
      <c r="W310" s="232" t="e">
        <f t="shared" si="111"/>
        <v>#DIV/0!</v>
      </c>
    </row>
    <row r="311" spans="1:23">
      <c r="A311" s="226">
        <f>'ES Data Entry'!A309</f>
        <v>0</v>
      </c>
      <c r="B311" s="226">
        <f>'ES Data Entry'!B309</f>
        <v>0</v>
      </c>
      <c r="C311" s="6">
        <f>'ES Data Entry'!C309</f>
        <v>0</v>
      </c>
      <c r="D311" s="226">
        <f>'ES Data Entry'!D309</f>
        <v>0</v>
      </c>
      <c r="E311" s="226">
        <f>'ES Data Entry'!E309</f>
        <v>0</v>
      </c>
      <c r="F311" s="226">
        <f>'ES Data Entry'!F309</f>
        <v>0</v>
      </c>
      <c r="G311" s="226" t="str" cm="1">
        <f t="array" ref="G311">_xlfn.IFS('ES Data Entry'!G309=0, "Kindergarten", 'ES Data Entry'!G309=1, "1st Grade", 'ES Data Entry'!G309=2, "2nd Grade", 'ES Data Entry'!G309=3, "3rd Grade", 'ES Data Entry'!G309=4, "4th Grade", 'ES Data Entry'!G309=5, "5th Grade")</f>
        <v>Kindergarten</v>
      </c>
      <c r="H311" s="253">
        <f>'ES Data Entry'!L309</f>
        <v>0</v>
      </c>
      <c r="I311" s="227" t="e" cm="1">
        <f t="array" ref="I311">_xlfn.IFS('ES Data Entry'!H309= 1, "American Indian/Alaskan Native", 'ES Data Entry'!H309= 2, "Asian", 'ES Data Entry'!H309= 3, "Native Hawaiian/Pacific Islander", 'ES Data Entry'!H309= 4, "Black/African American",'ES Data Entry'!H309= 5,  "White", 'ES Data Entry'!H309= 6, "Other", 'ES Data Entry'!H309= 7, "Two races or more", 'ES Data Entry'!H309= 8, "Unknown")</f>
        <v>#N/A</v>
      </c>
      <c r="J311" s="226">
        <f>'ES Data Entry'!I309</f>
        <v>0</v>
      </c>
      <c r="K311" s="226" t="e" cm="1">
        <f t="array" ref="K311">_xlfn.IFS('ES Data Entry'!J309= 1, "Male", 'ES Data Entry'!J309= 2, "Female", 'ES Data Entry'!J309= 3, "Transgender Male", 'ES Data Entry'!J309= 4, "Transgender Female",'ES Data Entry'!J309= 5, "Non-binary", 'ES Data Entry'!J309= 6, "Other", 'ES Data Entry'!J309= 7, "Unknown")</f>
        <v>#N/A</v>
      </c>
      <c r="L311" s="228">
        <f>'ES Data Entry'!K309</f>
        <v>0</v>
      </c>
      <c r="M311" s="228" t="str" cm="1">
        <f t="array" ref="M311">IF(MAX(IF(F:F=F311, L:L))=L311, "Yes", "No")</f>
        <v>Yes</v>
      </c>
      <c r="N311" s="229" t="e">
        <f>AVERAGE('ES Data Entry'!N309,'ES Data Entry'!M309)</f>
        <v>#DIV/0!</v>
      </c>
      <c r="O311" s="229" t="e">
        <f t="shared" si="106"/>
        <v>#DIV/0!</v>
      </c>
      <c r="P311" s="229" t="e">
        <f>AVERAGE('ES Data Entry'!O309:R309)</f>
        <v>#DIV/0!</v>
      </c>
      <c r="Q311" s="229" t="e">
        <f t="shared" si="107"/>
        <v>#DIV/0!</v>
      </c>
      <c r="R311" s="229" t="e">
        <f>AVERAGE('ES Data Entry'!S309:V309)</f>
        <v>#DIV/0!</v>
      </c>
      <c r="S311" s="229" t="e">
        <f t="shared" si="108"/>
        <v>#DIV/0!</v>
      </c>
      <c r="T311" s="229" t="e">
        <f>AVERAGE('ES Data Entry'!W309:Y309)</f>
        <v>#DIV/0!</v>
      </c>
      <c r="U311" s="230" t="e">
        <f t="shared" si="109"/>
        <v>#DIV/0!</v>
      </c>
      <c r="V311" s="231" t="e">
        <f t="shared" si="110"/>
        <v>#DIV/0!</v>
      </c>
      <c r="W311" s="232" t="e">
        <f t="shared" si="111"/>
        <v>#DIV/0!</v>
      </c>
    </row>
    <row r="312" spans="1:23">
      <c r="A312" s="226">
        <f>'ES Data Entry'!A310</f>
        <v>0</v>
      </c>
      <c r="B312" s="226">
        <f>'ES Data Entry'!B310</f>
        <v>0</v>
      </c>
      <c r="C312" s="6">
        <f>'ES Data Entry'!C310</f>
        <v>0</v>
      </c>
      <c r="D312" s="226">
        <f>'ES Data Entry'!D310</f>
        <v>0</v>
      </c>
      <c r="E312" s="226">
        <f>'ES Data Entry'!E310</f>
        <v>0</v>
      </c>
      <c r="F312" s="226">
        <f>'ES Data Entry'!F310</f>
        <v>0</v>
      </c>
      <c r="G312" s="226" t="str" cm="1">
        <f t="array" ref="G312">_xlfn.IFS('ES Data Entry'!G310=0, "Kindergarten", 'ES Data Entry'!G310=1, "1st Grade", 'ES Data Entry'!G310=2, "2nd Grade", 'ES Data Entry'!G310=3, "3rd Grade", 'ES Data Entry'!G310=4, "4th Grade", 'ES Data Entry'!G310=5, "5th Grade")</f>
        <v>Kindergarten</v>
      </c>
      <c r="H312" s="253">
        <f>'ES Data Entry'!L310</f>
        <v>0</v>
      </c>
      <c r="I312" s="227" t="e" cm="1">
        <f t="array" ref="I312">_xlfn.IFS('ES Data Entry'!H310= 1, "American Indian/Alaskan Native", 'ES Data Entry'!H310= 2, "Asian", 'ES Data Entry'!H310= 3, "Native Hawaiian/Pacific Islander", 'ES Data Entry'!H310= 4, "Black/African American",'ES Data Entry'!H310= 5,  "White", 'ES Data Entry'!H310= 6, "Other", 'ES Data Entry'!H310= 7, "Two races or more", 'ES Data Entry'!H310= 8, "Unknown")</f>
        <v>#N/A</v>
      </c>
      <c r="J312" s="226">
        <f>'ES Data Entry'!I310</f>
        <v>0</v>
      </c>
      <c r="K312" s="226" t="e" cm="1">
        <f t="array" ref="K312">_xlfn.IFS('ES Data Entry'!J310= 1, "Male", 'ES Data Entry'!J310= 2, "Female", 'ES Data Entry'!J310= 3, "Transgender Male", 'ES Data Entry'!J310= 4, "Transgender Female",'ES Data Entry'!J310= 5, "Non-binary", 'ES Data Entry'!J310= 6, "Other", 'ES Data Entry'!J310= 7, "Unknown")</f>
        <v>#N/A</v>
      </c>
      <c r="L312" s="228">
        <f>'ES Data Entry'!K310</f>
        <v>0</v>
      </c>
      <c r="M312" s="228" t="str" cm="1">
        <f t="array" ref="M312">IF(MAX(IF(F:F=F312, L:L))=L312, "Yes", "No")</f>
        <v>Yes</v>
      </c>
      <c r="N312" s="229" t="e">
        <f>AVERAGE('ES Data Entry'!N310,'ES Data Entry'!M310)</f>
        <v>#DIV/0!</v>
      </c>
      <c r="O312" s="229" t="e">
        <f t="shared" si="106"/>
        <v>#DIV/0!</v>
      </c>
      <c r="P312" s="229" t="e">
        <f>AVERAGE('ES Data Entry'!O310:R310)</f>
        <v>#DIV/0!</v>
      </c>
      <c r="Q312" s="229" t="e">
        <f t="shared" si="107"/>
        <v>#DIV/0!</v>
      </c>
      <c r="R312" s="229" t="e">
        <f>AVERAGE('ES Data Entry'!S310:V310)</f>
        <v>#DIV/0!</v>
      </c>
      <c r="S312" s="229" t="e">
        <f t="shared" si="108"/>
        <v>#DIV/0!</v>
      </c>
      <c r="T312" s="229" t="e">
        <f>AVERAGE('ES Data Entry'!W310:Y310)</f>
        <v>#DIV/0!</v>
      </c>
      <c r="U312" s="230" t="e">
        <f t="shared" si="109"/>
        <v>#DIV/0!</v>
      </c>
      <c r="V312" s="231" t="e">
        <f t="shared" si="110"/>
        <v>#DIV/0!</v>
      </c>
      <c r="W312" s="232" t="e">
        <f t="shared" si="111"/>
        <v>#DIV/0!</v>
      </c>
    </row>
    <row r="313" spans="1:23">
      <c r="A313" s="226">
        <f>'ES Data Entry'!A311</f>
        <v>0</v>
      </c>
      <c r="B313" s="226">
        <f>'ES Data Entry'!B311</f>
        <v>0</v>
      </c>
      <c r="C313" s="6">
        <f>'ES Data Entry'!C311</f>
        <v>0</v>
      </c>
      <c r="D313" s="226">
        <f>'ES Data Entry'!D311</f>
        <v>0</v>
      </c>
      <c r="E313" s="226">
        <f>'ES Data Entry'!E311</f>
        <v>0</v>
      </c>
      <c r="F313" s="226">
        <f>'ES Data Entry'!F311</f>
        <v>0</v>
      </c>
      <c r="G313" s="226" t="str" cm="1">
        <f t="array" ref="G313">_xlfn.IFS('ES Data Entry'!G311=0, "Kindergarten", 'ES Data Entry'!G311=1, "1st Grade", 'ES Data Entry'!G311=2, "2nd Grade", 'ES Data Entry'!G311=3, "3rd Grade", 'ES Data Entry'!G311=4, "4th Grade", 'ES Data Entry'!G311=5, "5th Grade")</f>
        <v>Kindergarten</v>
      </c>
      <c r="H313" s="253">
        <f>'ES Data Entry'!L311</f>
        <v>0</v>
      </c>
      <c r="I313" s="227" t="e" cm="1">
        <f t="array" ref="I313">_xlfn.IFS('ES Data Entry'!H311= 1, "American Indian/Alaskan Native", 'ES Data Entry'!H311= 2, "Asian", 'ES Data Entry'!H311= 3, "Native Hawaiian/Pacific Islander", 'ES Data Entry'!H311= 4, "Black/African American",'ES Data Entry'!H311= 5,  "White", 'ES Data Entry'!H311= 6, "Other", 'ES Data Entry'!H311= 7, "Two races or more", 'ES Data Entry'!H311= 8, "Unknown")</f>
        <v>#N/A</v>
      </c>
      <c r="J313" s="226">
        <f>'ES Data Entry'!I311</f>
        <v>0</v>
      </c>
      <c r="K313" s="226" t="e" cm="1">
        <f t="array" ref="K313">_xlfn.IFS('ES Data Entry'!J311= 1, "Male", 'ES Data Entry'!J311= 2, "Female", 'ES Data Entry'!J311= 3, "Transgender Male", 'ES Data Entry'!J311= 4, "Transgender Female",'ES Data Entry'!J311= 5, "Non-binary", 'ES Data Entry'!J311= 6, "Other", 'ES Data Entry'!J311= 7, "Unknown")</f>
        <v>#N/A</v>
      </c>
      <c r="L313" s="228">
        <f>'ES Data Entry'!K311</f>
        <v>0</v>
      </c>
      <c r="M313" s="228" t="str" cm="1">
        <f t="array" ref="M313">IF(MAX(IF(F:F=F313, L:L))=L313, "Yes", "No")</f>
        <v>Yes</v>
      </c>
      <c r="N313" s="229" t="e">
        <f>AVERAGE('ES Data Entry'!N311,'ES Data Entry'!M311)</f>
        <v>#DIV/0!</v>
      </c>
      <c r="O313" s="229" t="e">
        <f t="shared" si="106"/>
        <v>#DIV/0!</v>
      </c>
      <c r="P313" s="229" t="e">
        <f>AVERAGE('ES Data Entry'!O311:R311)</f>
        <v>#DIV/0!</v>
      </c>
      <c r="Q313" s="229" t="e">
        <f t="shared" si="107"/>
        <v>#DIV/0!</v>
      </c>
      <c r="R313" s="229" t="e">
        <f>AVERAGE('ES Data Entry'!S311:V311)</f>
        <v>#DIV/0!</v>
      </c>
      <c r="S313" s="229" t="e">
        <f t="shared" si="108"/>
        <v>#DIV/0!</v>
      </c>
      <c r="T313" s="229" t="e">
        <f>AVERAGE('ES Data Entry'!W311:Y311)</f>
        <v>#DIV/0!</v>
      </c>
      <c r="U313" s="230" t="e">
        <f t="shared" si="109"/>
        <v>#DIV/0!</v>
      </c>
      <c r="V313" s="231" t="e">
        <f t="shared" si="110"/>
        <v>#DIV/0!</v>
      </c>
      <c r="W313" s="232" t="e">
        <f t="shared" si="111"/>
        <v>#DIV/0!</v>
      </c>
    </row>
    <row r="314" spans="1:23">
      <c r="A314" s="226">
        <f>'ES Data Entry'!A312</f>
        <v>0</v>
      </c>
      <c r="B314" s="226">
        <f>'ES Data Entry'!B312</f>
        <v>0</v>
      </c>
      <c r="C314" s="6">
        <f>'ES Data Entry'!C312</f>
        <v>0</v>
      </c>
      <c r="D314" s="226">
        <f>'ES Data Entry'!D312</f>
        <v>0</v>
      </c>
      <c r="E314" s="226">
        <f>'ES Data Entry'!E312</f>
        <v>0</v>
      </c>
      <c r="F314" s="226">
        <f>'ES Data Entry'!F312</f>
        <v>0</v>
      </c>
      <c r="G314" s="226" t="str" cm="1">
        <f t="array" ref="G314">_xlfn.IFS('ES Data Entry'!G312=0, "Kindergarten", 'ES Data Entry'!G312=1, "1st Grade", 'ES Data Entry'!G312=2, "2nd Grade", 'ES Data Entry'!G312=3, "3rd Grade", 'ES Data Entry'!G312=4, "4th Grade", 'ES Data Entry'!G312=5, "5th Grade")</f>
        <v>Kindergarten</v>
      </c>
      <c r="H314" s="253">
        <f>'ES Data Entry'!L312</f>
        <v>0</v>
      </c>
      <c r="I314" s="227" t="e" cm="1">
        <f t="array" ref="I314">_xlfn.IFS('ES Data Entry'!H312= 1, "American Indian/Alaskan Native", 'ES Data Entry'!H312= 2, "Asian", 'ES Data Entry'!H312= 3, "Native Hawaiian/Pacific Islander", 'ES Data Entry'!H312= 4, "Black/African American",'ES Data Entry'!H312= 5,  "White", 'ES Data Entry'!H312= 6, "Other", 'ES Data Entry'!H312= 7, "Two races or more", 'ES Data Entry'!H312= 8, "Unknown")</f>
        <v>#N/A</v>
      </c>
      <c r="J314" s="226">
        <f>'ES Data Entry'!I312</f>
        <v>0</v>
      </c>
      <c r="K314" s="226" t="e" cm="1">
        <f t="array" ref="K314">_xlfn.IFS('ES Data Entry'!J312= 1, "Male", 'ES Data Entry'!J312= 2, "Female", 'ES Data Entry'!J312= 3, "Transgender Male", 'ES Data Entry'!J312= 4, "Transgender Female",'ES Data Entry'!J312= 5, "Non-binary", 'ES Data Entry'!J312= 6, "Other", 'ES Data Entry'!J312= 7, "Unknown")</f>
        <v>#N/A</v>
      </c>
      <c r="L314" s="228">
        <f>'ES Data Entry'!K312</f>
        <v>0</v>
      </c>
      <c r="M314" s="228" t="str" cm="1">
        <f t="array" ref="M314">IF(MAX(IF(F:F=F314, L:L))=L314, "Yes", "No")</f>
        <v>Yes</v>
      </c>
      <c r="N314" s="229" t="e">
        <f>AVERAGE('ES Data Entry'!N312,'ES Data Entry'!M312)</f>
        <v>#DIV/0!</v>
      </c>
      <c r="O314" s="229" t="e">
        <f t="shared" si="106"/>
        <v>#DIV/0!</v>
      </c>
      <c r="P314" s="229" t="e">
        <f>AVERAGE('ES Data Entry'!O312:R312)</f>
        <v>#DIV/0!</v>
      </c>
      <c r="Q314" s="229" t="e">
        <f t="shared" si="107"/>
        <v>#DIV/0!</v>
      </c>
      <c r="R314" s="229" t="e">
        <f>AVERAGE('ES Data Entry'!S312:V312)</f>
        <v>#DIV/0!</v>
      </c>
      <c r="S314" s="229" t="e">
        <f t="shared" si="108"/>
        <v>#DIV/0!</v>
      </c>
      <c r="T314" s="229" t="e">
        <f>AVERAGE('ES Data Entry'!W312:Y312)</f>
        <v>#DIV/0!</v>
      </c>
      <c r="U314" s="230" t="e">
        <f t="shared" si="109"/>
        <v>#DIV/0!</v>
      </c>
      <c r="V314" s="231" t="e">
        <f t="shared" si="110"/>
        <v>#DIV/0!</v>
      </c>
      <c r="W314" s="232" t="e">
        <f t="shared" si="111"/>
        <v>#DIV/0!</v>
      </c>
    </row>
    <row r="315" spans="1:23">
      <c r="A315" s="226">
        <f>'ES Data Entry'!A313</f>
        <v>0</v>
      </c>
      <c r="B315" s="226">
        <f>'ES Data Entry'!B313</f>
        <v>0</v>
      </c>
      <c r="C315" s="6">
        <f>'ES Data Entry'!C313</f>
        <v>0</v>
      </c>
      <c r="D315" s="226">
        <f>'ES Data Entry'!D313</f>
        <v>0</v>
      </c>
      <c r="E315" s="226">
        <f>'ES Data Entry'!E313</f>
        <v>0</v>
      </c>
      <c r="F315" s="226">
        <f>'ES Data Entry'!F313</f>
        <v>0</v>
      </c>
      <c r="G315" s="226" t="str" cm="1">
        <f t="array" ref="G315">_xlfn.IFS('ES Data Entry'!G313=0, "Kindergarten", 'ES Data Entry'!G313=1, "1st Grade", 'ES Data Entry'!G313=2, "2nd Grade", 'ES Data Entry'!G313=3, "3rd Grade", 'ES Data Entry'!G313=4, "4th Grade", 'ES Data Entry'!G313=5, "5th Grade")</f>
        <v>Kindergarten</v>
      </c>
      <c r="H315" s="253">
        <f>'ES Data Entry'!L313</f>
        <v>0</v>
      </c>
      <c r="I315" s="227" t="e" cm="1">
        <f t="array" ref="I315">_xlfn.IFS('ES Data Entry'!H313= 1, "American Indian/Alaskan Native", 'ES Data Entry'!H313= 2, "Asian", 'ES Data Entry'!H313= 3, "Native Hawaiian/Pacific Islander", 'ES Data Entry'!H313= 4, "Black/African American",'ES Data Entry'!H313= 5,  "White", 'ES Data Entry'!H313= 6, "Other", 'ES Data Entry'!H313= 7, "Two races or more", 'ES Data Entry'!H313= 8, "Unknown")</f>
        <v>#N/A</v>
      </c>
      <c r="J315" s="226">
        <f>'ES Data Entry'!I313</f>
        <v>0</v>
      </c>
      <c r="K315" s="226" t="e" cm="1">
        <f t="array" ref="K315">_xlfn.IFS('ES Data Entry'!J313= 1, "Male", 'ES Data Entry'!J313= 2, "Female", 'ES Data Entry'!J313= 3, "Transgender Male", 'ES Data Entry'!J313= 4, "Transgender Female",'ES Data Entry'!J313= 5, "Non-binary", 'ES Data Entry'!J313= 6, "Other", 'ES Data Entry'!J313= 7, "Unknown")</f>
        <v>#N/A</v>
      </c>
      <c r="L315" s="228">
        <f>'ES Data Entry'!K313</f>
        <v>0</v>
      </c>
      <c r="M315" s="228" t="str" cm="1">
        <f t="array" ref="M315">IF(MAX(IF(F:F=F315, L:L))=L315, "Yes", "No")</f>
        <v>Yes</v>
      </c>
      <c r="N315" s="229" t="e">
        <f>AVERAGE('ES Data Entry'!N313,'ES Data Entry'!M313)</f>
        <v>#DIV/0!</v>
      </c>
      <c r="O315" s="229" t="e">
        <f t="shared" si="106"/>
        <v>#DIV/0!</v>
      </c>
      <c r="P315" s="229" t="e">
        <f>AVERAGE('ES Data Entry'!O313:R313)</f>
        <v>#DIV/0!</v>
      </c>
      <c r="Q315" s="229" t="e">
        <f t="shared" si="107"/>
        <v>#DIV/0!</v>
      </c>
      <c r="R315" s="229" t="e">
        <f>AVERAGE('ES Data Entry'!S313:V313)</f>
        <v>#DIV/0!</v>
      </c>
      <c r="S315" s="229" t="e">
        <f t="shared" si="108"/>
        <v>#DIV/0!</v>
      </c>
      <c r="T315" s="229" t="e">
        <f>AVERAGE('ES Data Entry'!W313:Y313)</f>
        <v>#DIV/0!</v>
      </c>
      <c r="U315" s="230" t="e">
        <f t="shared" si="109"/>
        <v>#DIV/0!</v>
      </c>
      <c r="V315" s="231" t="e">
        <f t="shared" si="110"/>
        <v>#DIV/0!</v>
      </c>
      <c r="W315" s="232" t="e">
        <f t="shared" si="111"/>
        <v>#DIV/0!</v>
      </c>
    </row>
    <row r="316" spans="1:23">
      <c r="A316" s="226">
        <f>'ES Data Entry'!A314</f>
        <v>0</v>
      </c>
      <c r="B316" s="226">
        <f>'ES Data Entry'!B314</f>
        <v>0</v>
      </c>
      <c r="C316" s="6">
        <f>'ES Data Entry'!C314</f>
        <v>0</v>
      </c>
      <c r="D316" s="226">
        <f>'ES Data Entry'!D314</f>
        <v>0</v>
      </c>
      <c r="E316" s="226">
        <f>'ES Data Entry'!E314</f>
        <v>0</v>
      </c>
      <c r="F316" s="226">
        <f>'ES Data Entry'!F314</f>
        <v>0</v>
      </c>
      <c r="G316" s="226" t="str" cm="1">
        <f t="array" ref="G316">_xlfn.IFS('ES Data Entry'!G314=0, "Kindergarten", 'ES Data Entry'!G314=1, "1st Grade", 'ES Data Entry'!G314=2, "2nd Grade", 'ES Data Entry'!G314=3, "3rd Grade", 'ES Data Entry'!G314=4, "4th Grade", 'ES Data Entry'!G314=5, "5th Grade")</f>
        <v>Kindergarten</v>
      </c>
      <c r="H316" s="253">
        <f>'ES Data Entry'!L314</f>
        <v>0</v>
      </c>
      <c r="I316" s="227" t="e" cm="1">
        <f t="array" ref="I316">_xlfn.IFS('ES Data Entry'!H314= 1, "American Indian/Alaskan Native", 'ES Data Entry'!H314= 2, "Asian", 'ES Data Entry'!H314= 3, "Native Hawaiian/Pacific Islander", 'ES Data Entry'!H314= 4, "Black/African American",'ES Data Entry'!H314= 5,  "White", 'ES Data Entry'!H314= 6, "Other", 'ES Data Entry'!H314= 7, "Two races or more", 'ES Data Entry'!H314= 8, "Unknown")</f>
        <v>#N/A</v>
      </c>
      <c r="J316" s="226">
        <f>'ES Data Entry'!I314</f>
        <v>0</v>
      </c>
      <c r="K316" s="226" t="e" cm="1">
        <f t="array" ref="K316">_xlfn.IFS('ES Data Entry'!J314= 1, "Male", 'ES Data Entry'!J314= 2, "Female", 'ES Data Entry'!J314= 3, "Transgender Male", 'ES Data Entry'!J314= 4, "Transgender Female",'ES Data Entry'!J314= 5, "Non-binary", 'ES Data Entry'!J314= 6, "Other", 'ES Data Entry'!J314= 7, "Unknown")</f>
        <v>#N/A</v>
      </c>
      <c r="L316" s="228">
        <f>'ES Data Entry'!K314</f>
        <v>0</v>
      </c>
      <c r="M316" s="228" t="str" cm="1">
        <f t="array" ref="M316">IF(MAX(IF(F:F=F316, L:L))=L316, "Yes", "No")</f>
        <v>Yes</v>
      </c>
      <c r="N316" s="229" t="e">
        <f>AVERAGE('ES Data Entry'!N314,'ES Data Entry'!M314)</f>
        <v>#DIV/0!</v>
      </c>
      <c r="O316" s="229" t="e">
        <f t="shared" si="106"/>
        <v>#DIV/0!</v>
      </c>
      <c r="P316" s="229" t="e">
        <f>AVERAGE('ES Data Entry'!O314:R314)</f>
        <v>#DIV/0!</v>
      </c>
      <c r="Q316" s="229" t="e">
        <f t="shared" si="107"/>
        <v>#DIV/0!</v>
      </c>
      <c r="R316" s="229" t="e">
        <f>AVERAGE('ES Data Entry'!S314:V314)</f>
        <v>#DIV/0!</v>
      </c>
      <c r="S316" s="229" t="e">
        <f t="shared" si="108"/>
        <v>#DIV/0!</v>
      </c>
      <c r="T316" s="229" t="e">
        <f>AVERAGE('ES Data Entry'!W314:Y314)</f>
        <v>#DIV/0!</v>
      </c>
      <c r="U316" s="230" t="e">
        <f t="shared" si="109"/>
        <v>#DIV/0!</v>
      </c>
      <c r="V316" s="231" t="e">
        <f t="shared" si="110"/>
        <v>#DIV/0!</v>
      </c>
      <c r="W316" s="232" t="e">
        <f t="shared" si="111"/>
        <v>#DIV/0!</v>
      </c>
    </row>
    <row r="317" spans="1:23">
      <c r="A317" s="226">
        <f>'ES Data Entry'!A315</f>
        <v>0</v>
      </c>
      <c r="B317" s="226">
        <f>'ES Data Entry'!B315</f>
        <v>0</v>
      </c>
      <c r="C317" s="6">
        <f>'ES Data Entry'!C315</f>
        <v>0</v>
      </c>
      <c r="D317" s="226">
        <f>'ES Data Entry'!D315</f>
        <v>0</v>
      </c>
      <c r="E317" s="226">
        <f>'ES Data Entry'!E315</f>
        <v>0</v>
      </c>
      <c r="F317" s="226">
        <f>'ES Data Entry'!F315</f>
        <v>0</v>
      </c>
      <c r="G317" s="226" t="str" cm="1">
        <f t="array" ref="G317">_xlfn.IFS('ES Data Entry'!G315=0, "Kindergarten", 'ES Data Entry'!G315=1, "1st Grade", 'ES Data Entry'!G315=2, "2nd Grade", 'ES Data Entry'!G315=3, "3rd Grade", 'ES Data Entry'!G315=4, "4th Grade", 'ES Data Entry'!G315=5, "5th Grade")</f>
        <v>Kindergarten</v>
      </c>
      <c r="H317" s="253">
        <f>'ES Data Entry'!L315</f>
        <v>0</v>
      </c>
      <c r="I317" s="227" t="e" cm="1">
        <f t="array" ref="I317">_xlfn.IFS('ES Data Entry'!H315= 1, "American Indian/Alaskan Native", 'ES Data Entry'!H315= 2, "Asian", 'ES Data Entry'!H315= 3, "Native Hawaiian/Pacific Islander", 'ES Data Entry'!H315= 4, "Black/African American",'ES Data Entry'!H315= 5,  "White", 'ES Data Entry'!H315= 6, "Other", 'ES Data Entry'!H315= 7, "Two races or more", 'ES Data Entry'!H315= 8, "Unknown")</f>
        <v>#N/A</v>
      </c>
      <c r="J317" s="226">
        <f>'ES Data Entry'!I315</f>
        <v>0</v>
      </c>
      <c r="K317" s="226" t="e" cm="1">
        <f t="array" ref="K317">_xlfn.IFS('ES Data Entry'!J315= 1, "Male", 'ES Data Entry'!J315= 2, "Female", 'ES Data Entry'!J315= 3, "Transgender Male", 'ES Data Entry'!J315= 4, "Transgender Female",'ES Data Entry'!J315= 5, "Non-binary", 'ES Data Entry'!J315= 6, "Other", 'ES Data Entry'!J315= 7, "Unknown")</f>
        <v>#N/A</v>
      </c>
      <c r="L317" s="228">
        <f>'ES Data Entry'!K315</f>
        <v>0</v>
      </c>
      <c r="M317" s="228" t="str" cm="1">
        <f t="array" ref="M317">IF(MAX(IF(F:F=F317, L:L))=L317, "Yes", "No")</f>
        <v>Yes</v>
      </c>
      <c r="N317" s="229" t="e">
        <f>AVERAGE('ES Data Entry'!N315,'ES Data Entry'!M315)</f>
        <v>#DIV/0!</v>
      </c>
      <c r="O317" s="229" t="e">
        <f t="shared" si="106"/>
        <v>#DIV/0!</v>
      </c>
      <c r="P317" s="229" t="e">
        <f>AVERAGE('ES Data Entry'!O315:R315)</f>
        <v>#DIV/0!</v>
      </c>
      <c r="Q317" s="229" t="e">
        <f t="shared" si="107"/>
        <v>#DIV/0!</v>
      </c>
      <c r="R317" s="229" t="e">
        <f>AVERAGE('ES Data Entry'!S315:V315)</f>
        <v>#DIV/0!</v>
      </c>
      <c r="S317" s="229" t="e">
        <f t="shared" si="108"/>
        <v>#DIV/0!</v>
      </c>
      <c r="T317" s="229" t="e">
        <f>AVERAGE('ES Data Entry'!W315:Y315)</f>
        <v>#DIV/0!</v>
      </c>
      <c r="U317" s="230" t="e">
        <f t="shared" si="109"/>
        <v>#DIV/0!</v>
      </c>
      <c r="V317" s="231" t="e">
        <f t="shared" si="110"/>
        <v>#DIV/0!</v>
      </c>
      <c r="W317" s="232" t="e">
        <f t="shared" si="111"/>
        <v>#DIV/0!</v>
      </c>
    </row>
    <row r="318" spans="1:23">
      <c r="A318" s="226">
        <f>'ES Data Entry'!A316</f>
        <v>0</v>
      </c>
      <c r="B318" s="226">
        <f>'ES Data Entry'!B316</f>
        <v>0</v>
      </c>
      <c r="C318" s="6">
        <f>'ES Data Entry'!C316</f>
        <v>0</v>
      </c>
      <c r="D318" s="226">
        <f>'ES Data Entry'!D316</f>
        <v>0</v>
      </c>
      <c r="E318" s="226">
        <f>'ES Data Entry'!E316</f>
        <v>0</v>
      </c>
      <c r="F318" s="226">
        <f>'ES Data Entry'!F316</f>
        <v>0</v>
      </c>
      <c r="G318" s="226" t="str" cm="1">
        <f t="array" ref="G318">_xlfn.IFS('ES Data Entry'!G316=0, "Kindergarten", 'ES Data Entry'!G316=1, "1st Grade", 'ES Data Entry'!G316=2, "2nd Grade", 'ES Data Entry'!G316=3, "3rd Grade", 'ES Data Entry'!G316=4, "4th Grade", 'ES Data Entry'!G316=5, "5th Grade")</f>
        <v>Kindergarten</v>
      </c>
      <c r="H318" s="253">
        <f>'ES Data Entry'!L316</f>
        <v>0</v>
      </c>
      <c r="I318" s="227" t="e" cm="1">
        <f t="array" ref="I318">_xlfn.IFS('ES Data Entry'!H316= 1, "American Indian/Alaskan Native", 'ES Data Entry'!H316= 2, "Asian", 'ES Data Entry'!H316= 3, "Native Hawaiian/Pacific Islander", 'ES Data Entry'!H316= 4, "Black/African American",'ES Data Entry'!H316= 5,  "White", 'ES Data Entry'!H316= 6, "Other", 'ES Data Entry'!H316= 7, "Two races or more", 'ES Data Entry'!H316= 8, "Unknown")</f>
        <v>#N/A</v>
      </c>
      <c r="J318" s="226">
        <f>'ES Data Entry'!I316</f>
        <v>0</v>
      </c>
      <c r="K318" s="226" t="e" cm="1">
        <f t="array" ref="K318">_xlfn.IFS('ES Data Entry'!J316= 1, "Male", 'ES Data Entry'!J316= 2, "Female", 'ES Data Entry'!J316= 3, "Transgender Male", 'ES Data Entry'!J316= 4, "Transgender Female",'ES Data Entry'!J316= 5, "Non-binary", 'ES Data Entry'!J316= 6, "Other", 'ES Data Entry'!J316= 7, "Unknown")</f>
        <v>#N/A</v>
      </c>
      <c r="L318" s="228">
        <f>'ES Data Entry'!K316</f>
        <v>0</v>
      </c>
      <c r="M318" s="228" t="str" cm="1">
        <f t="array" ref="M318">IF(MAX(IF(F:F=F318, L:L))=L318, "Yes", "No")</f>
        <v>Yes</v>
      </c>
      <c r="N318" s="229" t="e">
        <f>AVERAGE('ES Data Entry'!N316,'ES Data Entry'!M316)</f>
        <v>#DIV/0!</v>
      </c>
      <c r="O318" s="229" t="e">
        <f t="shared" si="106"/>
        <v>#DIV/0!</v>
      </c>
      <c r="P318" s="229" t="e">
        <f>AVERAGE('ES Data Entry'!O316:R316)</f>
        <v>#DIV/0!</v>
      </c>
      <c r="Q318" s="229" t="e">
        <f t="shared" si="107"/>
        <v>#DIV/0!</v>
      </c>
      <c r="R318" s="229" t="e">
        <f>AVERAGE('ES Data Entry'!S316:V316)</f>
        <v>#DIV/0!</v>
      </c>
      <c r="S318" s="229" t="e">
        <f t="shared" si="108"/>
        <v>#DIV/0!</v>
      </c>
      <c r="T318" s="229" t="e">
        <f>AVERAGE('ES Data Entry'!W316:Y316)</f>
        <v>#DIV/0!</v>
      </c>
      <c r="U318" s="230" t="e">
        <f t="shared" si="109"/>
        <v>#DIV/0!</v>
      </c>
      <c r="V318" s="231" t="e">
        <f t="shared" si="110"/>
        <v>#DIV/0!</v>
      </c>
      <c r="W318" s="232" t="e">
        <f t="shared" si="111"/>
        <v>#DIV/0!</v>
      </c>
    </row>
    <row r="319" spans="1:23">
      <c r="A319" s="226">
        <f>'ES Data Entry'!A317</f>
        <v>0</v>
      </c>
      <c r="B319" s="226">
        <f>'ES Data Entry'!B317</f>
        <v>0</v>
      </c>
      <c r="C319" s="6">
        <f>'ES Data Entry'!C317</f>
        <v>0</v>
      </c>
      <c r="D319" s="226">
        <f>'ES Data Entry'!D317</f>
        <v>0</v>
      </c>
      <c r="E319" s="226">
        <f>'ES Data Entry'!E317</f>
        <v>0</v>
      </c>
      <c r="F319" s="226">
        <f>'ES Data Entry'!F317</f>
        <v>0</v>
      </c>
      <c r="G319" s="226" t="str" cm="1">
        <f t="array" ref="G319">_xlfn.IFS('ES Data Entry'!G317=0, "Kindergarten", 'ES Data Entry'!G317=1, "1st Grade", 'ES Data Entry'!G317=2, "2nd Grade", 'ES Data Entry'!G317=3, "3rd Grade", 'ES Data Entry'!G317=4, "4th Grade", 'ES Data Entry'!G317=5, "5th Grade")</f>
        <v>Kindergarten</v>
      </c>
      <c r="H319" s="253">
        <f>'ES Data Entry'!L317</f>
        <v>0</v>
      </c>
      <c r="I319" s="227" t="e" cm="1">
        <f t="array" ref="I319">_xlfn.IFS('ES Data Entry'!H317= 1, "American Indian/Alaskan Native", 'ES Data Entry'!H317= 2, "Asian", 'ES Data Entry'!H317= 3, "Native Hawaiian/Pacific Islander", 'ES Data Entry'!H317= 4, "Black/African American",'ES Data Entry'!H317= 5,  "White", 'ES Data Entry'!H317= 6, "Other", 'ES Data Entry'!H317= 7, "Two races or more", 'ES Data Entry'!H317= 8, "Unknown")</f>
        <v>#N/A</v>
      </c>
      <c r="J319" s="226">
        <f>'ES Data Entry'!I317</f>
        <v>0</v>
      </c>
      <c r="K319" s="226" t="e" cm="1">
        <f t="array" ref="K319">_xlfn.IFS('ES Data Entry'!J317= 1, "Male", 'ES Data Entry'!J317= 2, "Female", 'ES Data Entry'!J317= 3, "Transgender Male", 'ES Data Entry'!J317= 4, "Transgender Female",'ES Data Entry'!J317= 5, "Non-binary", 'ES Data Entry'!J317= 6, "Other", 'ES Data Entry'!J317= 7, "Unknown")</f>
        <v>#N/A</v>
      </c>
      <c r="L319" s="228">
        <f>'ES Data Entry'!K317</f>
        <v>0</v>
      </c>
      <c r="M319" s="228" t="str" cm="1">
        <f t="array" ref="M319">IF(MAX(IF(F:F=F319, L:L))=L319, "Yes", "No")</f>
        <v>Yes</v>
      </c>
      <c r="N319" s="229" t="e">
        <f>AVERAGE('ES Data Entry'!N317,'ES Data Entry'!M317)</f>
        <v>#DIV/0!</v>
      </c>
      <c r="O319" s="229" t="e">
        <f t="shared" si="106"/>
        <v>#DIV/0!</v>
      </c>
      <c r="P319" s="229" t="e">
        <f>AVERAGE('ES Data Entry'!O317:R317)</f>
        <v>#DIV/0!</v>
      </c>
      <c r="Q319" s="229" t="e">
        <f t="shared" si="107"/>
        <v>#DIV/0!</v>
      </c>
      <c r="R319" s="229" t="e">
        <f>AVERAGE('ES Data Entry'!S317:V317)</f>
        <v>#DIV/0!</v>
      </c>
      <c r="S319" s="229" t="e">
        <f t="shared" si="108"/>
        <v>#DIV/0!</v>
      </c>
      <c r="T319" s="229" t="e">
        <f>AVERAGE('ES Data Entry'!W317:Y317)</f>
        <v>#DIV/0!</v>
      </c>
      <c r="U319" s="230" t="e">
        <f t="shared" si="109"/>
        <v>#DIV/0!</v>
      </c>
      <c r="V319" s="231" t="e">
        <f t="shared" si="110"/>
        <v>#DIV/0!</v>
      </c>
      <c r="W319" s="232" t="e">
        <f t="shared" si="111"/>
        <v>#DIV/0!</v>
      </c>
    </row>
    <row r="320" spans="1:23">
      <c r="A320" s="226">
        <f>'ES Data Entry'!A318</f>
        <v>0</v>
      </c>
      <c r="B320" s="226">
        <f>'ES Data Entry'!B318</f>
        <v>0</v>
      </c>
      <c r="C320" s="6">
        <f>'ES Data Entry'!C318</f>
        <v>0</v>
      </c>
      <c r="D320" s="226">
        <f>'ES Data Entry'!D318</f>
        <v>0</v>
      </c>
      <c r="E320" s="226">
        <f>'ES Data Entry'!E318</f>
        <v>0</v>
      </c>
      <c r="F320" s="226">
        <f>'ES Data Entry'!F318</f>
        <v>0</v>
      </c>
      <c r="G320" s="226" t="str" cm="1">
        <f t="array" ref="G320">_xlfn.IFS('ES Data Entry'!G318=0, "Kindergarten", 'ES Data Entry'!G318=1, "1st Grade", 'ES Data Entry'!G318=2, "2nd Grade", 'ES Data Entry'!G318=3, "3rd Grade", 'ES Data Entry'!G318=4, "4th Grade", 'ES Data Entry'!G318=5, "5th Grade")</f>
        <v>Kindergarten</v>
      </c>
      <c r="H320" s="253">
        <f>'ES Data Entry'!L318</f>
        <v>0</v>
      </c>
      <c r="I320" s="227" t="e" cm="1">
        <f t="array" ref="I320">_xlfn.IFS('ES Data Entry'!H318= 1, "American Indian/Alaskan Native", 'ES Data Entry'!H318= 2, "Asian", 'ES Data Entry'!H318= 3, "Native Hawaiian/Pacific Islander", 'ES Data Entry'!H318= 4, "Black/African American",'ES Data Entry'!H318= 5,  "White", 'ES Data Entry'!H318= 6, "Other", 'ES Data Entry'!H318= 7, "Two races or more", 'ES Data Entry'!H318= 8, "Unknown")</f>
        <v>#N/A</v>
      </c>
      <c r="J320" s="226">
        <f>'ES Data Entry'!I318</f>
        <v>0</v>
      </c>
      <c r="K320" s="226" t="e" cm="1">
        <f t="array" ref="K320">_xlfn.IFS('ES Data Entry'!J318= 1, "Male", 'ES Data Entry'!J318= 2, "Female", 'ES Data Entry'!J318= 3, "Transgender Male", 'ES Data Entry'!J318= 4, "Transgender Female",'ES Data Entry'!J318= 5, "Non-binary", 'ES Data Entry'!J318= 6, "Other", 'ES Data Entry'!J318= 7, "Unknown")</f>
        <v>#N/A</v>
      </c>
      <c r="L320" s="228">
        <f>'ES Data Entry'!K318</f>
        <v>0</v>
      </c>
      <c r="M320" s="228" t="str" cm="1">
        <f t="array" ref="M320">IF(MAX(IF(F:F=F320, L:L))=L320, "Yes", "No")</f>
        <v>Yes</v>
      </c>
      <c r="N320" s="229" t="e">
        <f>AVERAGE('ES Data Entry'!N318,'ES Data Entry'!M318)</f>
        <v>#DIV/0!</v>
      </c>
      <c r="O320" s="229" t="e">
        <f t="shared" si="106"/>
        <v>#DIV/0!</v>
      </c>
      <c r="P320" s="229" t="e">
        <f>AVERAGE('ES Data Entry'!O318:R318)</f>
        <v>#DIV/0!</v>
      </c>
      <c r="Q320" s="229" t="e">
        <f t="shared" si="107"/>
        <v>#DIV/0!</v>
      </c>
      <c r="R320" s="229" t="e">
        <f>AVERAGE('ES Data Entry'!S318:V318)</f>
        <v>#DIV/0!</v>
      </c>
      <c r="S320" s="229" t="e">
        <f t="shared" si="108"/>
        <v>#DIV/0!</v>
      </c>
      <c r="T320" s="229" t="e">
        <f>AVERAGE('ES Data Entry'!W318:Y318)</f>
        <v>#DIV/0!</v>
      </c>
      <c r="U320" s="230" t="e">
        <f t="shared" si="109"/>
        <v>#DIV/0!</v>
      </c>
      <c r="V320" s="231" t="e">
        <f t="shared" si="110"/>
        <v>#DIV/0!</v>
      </c>
      <c r="W320" s="232" t="e">
        <f t="shared" si="111"/>
        <v>#DIV/0!</v>
      </c>
    </row>
    <row r="321" spans="1:23">
      <c r="A321" s="226">
        <f>'ES Data Entry'!A319</f>
        <v>0</v>
      </c>
      <c r="B321" s="226">
        <f>'ES Data Entry'!B319</f>
        <v>0</v>
      </c>
      <c r="C321" s="6">
        <f>'ES Data Entry'!C319</f>
        <v>0</v>
      </c>
      <c r="D321" s="226">
        <f>'ES Data Entry'!D319</f>
        <v>0</v>
      </c>
      <c r="E321" s="226">
        <f>'ES Data Entry'!E319</f>
        <v>0</v>
      </c>
      <c r="F321" s="226">
        <f>'ES Data Entry'!F319</f>
        <v>0</v>
      </c>
      <c r="G321" s="226" t="str" cm="1">
        <f t="array" ref="G321">_xlfn.IFS('ES Data Entry'!G319=0, "Kindergarten", 'ES Data Entry'!G319=1, "1st Grade", 'ES Data Entry'!G319=2, "2nd Grade", 'ES Data Entry'!G319=3, "3rd Grade", 'ES Data Entry'!G319=4, "4th Grade", 'ES Data Entry'!G319=5, "5th Grade")</f>
        <v>Kindergarten</v>
      </c>
      <c r="H321" s="253">
        <f>'ES Data Entry'!L319</f>
        <v>0</v>
      </c>
      <c r="I321" s="227" t="e" cm="1">
        <f t="array" ref="I321">_xlfn.IFS('ES Data Entry'!H319= 1, "American Indian/Alaskan Native", 'ES Data Entry'!H319= 2, "Asian", 'ES Data Entry'!H319= 3, "Native Hawaiian/Pacific Islander", 'ES Data Entry'!H319= 4, "Black/African American",'ES Data Entry'!H319= 5,  "White", 'ES Data Entry'!H319= 6, "Other", 'ES Data Entry'!H319= 7, "Two races or more", 'ES Data Entry'!H319= 8, "Unknown")</f>
        <v>#N/A</v>
      </c>
      <c r="J321" s="226">
        <f>'ES Data Entry'!I319</f>
        <v>0</v>
      </c>
      <c r="K321" s="226" t="e" cm="1">
        <f t="array" ref="K321">_xlfn.IFS('ES Data Entry'!J319= 1, "Male", 'ES Data Entry'!J319= 2, "Female", 'ES Data Entry'!J319= 3, "Transgender Male", 'ES Data Entry'!J319= 4, "Transgender Female",'ES Data Entry'!J319= 5, "Non-binary", 'ES Data Entry'!J319= 6, "Other", 'ES Data Entry'!J319= 7, "Unknown")</f>
        <v>#N/A</v>
      </c>
      <c r="L321" s="228">
        <f>'ES Data Entry'!K319</f>
        <v>0</v>
      </c>
      <c r="M321" s="228" t="str" cm="1">
        <f t="array" ref="M321">IF(MAX(IF(F:F=F321, L:L))=L321, "Yes", "No")</f>
        <v>Yes</v>
      </c>
      <c r="N321" s="229" t="e">
        <f>AVERAGE('ES Data Entry'!N319,'ES Data Entry'!M319)</f>
        <v>#DIV/0!</v>
      </c>
      <c r="O321" s="229" t="e">
        <f t="shared" si="106"/>
        <v>#DIV/0!</v>
      </c>
      <c r="P321" s="229" t="e">
        <f>AVERAGE('ES Data Entry'!O319:R319)</f>
        <v>#DIV/0!</v>
      </c>
      <c r="Q321" s="229" t="e">
        <f t="shared" si="107"/>
        <v>#DIV/0!</v>
      </c>
      <c r="R321" s="229" t="e">
        <f>AVERAGE('ES Data Entry'!S319:V319)</f>
        <v>#DIV/0!</v>
      </c>
      <c r="S321" s="229" t="e">
        <f t="shared" si="108"/>
        <v>#DIV/0!</v>
      </c>
      <c r="T321" s="229" t="e">
        <f>AVERAGE('ES Data Entry'!W319:Y319)</f>
        <v>#DIV/0!</v>
      </c>
      <c r="U321" s="230" t="e">
        <f t="shared" si="109"/>
        <v>#DIV/0!</v>
      </c>
      <c r="V321" s="231" t="e">
        <f t="shared" si="110"/>
        <v>#DIV/0!</v>
      </c>
      <c r="W321" s="232" t="e">
        <f t="shared" si="111"/>
        <v>#DIV/0!</v>
      </c>
    </row>
    <row r="322" spans="1:23">
      <c r="A322" s="226">
        <f>'ES Data Entry'!A320</f>
        <v>0</v>
      </c>
      <c r="B322" s="226">
        <f>'ES Data Entry'!B320</f>
        <v>0</v>
      </c>
      <c r="C322" s="6">
        <f>'ES Data Entry'!C320</f>
        <v>0</v>
      </c>
      <c r="D322" s="226">
        <f>'ES Data Entry'!D320</f>
        <v>0</v>
      </c>
      <c r="E322" s="226">
        <f>'ES Data Entry'!E320</f>
        <v>0</v>
      </c>
      <c r="F322" s="226">
        <f>'ES Data Entry'!F320</f>
        <v>0</v>
      </c>
      <c r="G322" s="226" t="str" cm="1">
        <f t="array" ref="G322">_xlfn.IFS('ES Data Entry'!G320=0, "Kindergarten", 'ES Data Entry'!G320=1, "1st Grade", 'ES Data Entry'!G320=2, "2nd Grade", 'ES Data Entry'!G320=3, "3rd Grade", 'ES Data Entry'!G320=4, "4th Grade", 'ES Data Entry'!G320=5, "5th Grade")</f>
        <v>Kindergarten</v>
      </c>
      <c r="H322" s="253">
        <f>'ES Data Entry'!L320</f>
        <v>0</v>
      </c>
      <c r="I322" s="227" t="e" cm="1">
        <f t="array" ref="I322">_xlfn.IFS('ES Data Entry'!H320= 1, "American Indian/Alaskan Native", 'ES Data Entry'!H320= 2, "Asian", 'ES Data Entry'!H320= 3, "Native Hawaiian/Pacific Islander", 'ES Data Entry'!H320= 4, "Black/African American",'ES Data Entry'!H320= 5,  "White", 'ES Data Entry'!H320= 6, "Other", 'ES Data Entry'!H320= 7, "Two races or more", 'ES Data Entry'!H320= 8, "Unknown")</f>
        <v>#N/A</v>
      </c>
      <c r="J322" s="226">
        <f>'ES Data Entry'!I320</f>
        <v>0</v>
      </c>
      <c r="K322" s="226" t="e" cm="1">
        <f t="array" ref="K322">_xlfn.IFS('ES Data Entry'!J320= 1, "Male", 'ES Data Entry'!J320= 2, "Female", 'ES Data Entry'!J320= 3, "Transgender Male", 'ES Data Entry'!J320= 4, "Transgender Female",'ES Data Entry'!J320= 5, "Non-binary", 'ES Data Entry'!J320= 6, "Other", 'ES Data Entry'!J320= 7, "Unknown")</f>
        <v>#N/A</v>
      </c>
      <c r="L322" s="228">
        <f>'ES Data Entry'!K320</f>
        <v>0</v>
      </c>
      <c r="M322" s="228" t="str" cm="1">
        <f t="array" ref="M322">IF(MAX(IF(F:F=F322, L:L))=L322, "Yes", "No")</f>
        <v>Yes</v>
      </c>
      <c r="N322" s="229" t="e">
        <f>AVERAGE('ES Data Entry'!N320,'ES Data Entry'!M320)</f>
        <v>#DIV/0!</v>
      </c>
      <c r="O322" s="229" t="e">
        <f t="shared" si="106"/>
        <v>#DIV/0!</v>
      </c>
      <c r="P322" s="229" t="e">
        <f>AVERAGE('ES Data Entry'!O320:R320)</f>
        <v>#DIV/0!</v>
      </c>
      <c r="Q322" s="229" t="e">
        <f t="shared" si="107"/>
        <v>#DIV/0!</v>
      </c>
      <c r="R322" s="229" t="e">
        <f>AVERAGE('ES Data Entry'!S320:V320)</f>
        <v>#DIV/0!</v>
      </c>
      <c r="S322" s="229" t="e">
        <f t="shared" si="108"/>
        <v>#DIV/0!</v>
      </c>
      <c r="T322" s="229" t="e">
        <f>AVERAGE('ES Data Entry'!W320:Y320)</f>
        <v>#DIV/0!</v>
      </c>
      <c r="U322" s="230" t="e">
        <f t="shared" si="109"/>
        <v>#DIV/0!</v>
      </c>
      <c r="V322" s="231" t="e">
        <f t="shared" si="110"/>
        <v>#DIV/0!</v>
      </c>
      <c r="W322" s="232" t="e">
        <f t="shared" si="111"/>
        <v>#DIV/0!</v>
      </c>
    </row>
    <row r="323" spans="1:23">
      <c r="A323" s="226">
        <f>'ES Data Entry'!A321</f>
        <v>0</v>
      </c>
      <c r="B323" s="226">
        <f>'ES Data Entry'!B321</f>
        <v>0</v>
      </c>
      <c r="C323" s="6">
        <f>'ES Data Entry'!C321</f>
        <v>0</v>
      </c>
      <c r="D323" s="226">
        <f>'ES Data Entry'!D321</f>
        <v>0</v>
      </c>
      <c r="E323" s="226">
        <f>'ES Data Entry'!E321</f>
        <v>0</v>
      </c>
      <c r="F323" s="226">
        <f>'ES Data Entry'!F321</f>
        <v>0</v>
      </c>
      <c r="G323" s="226" t="str" cm="1">
        <f t="array" ref="G323">_xlfn.IFS('ES Data Entry'!G321=0, "Kindergarten", 'ES Data Entry'!G321=1, "1st Grade", 'ES Data Entry'!G321=2, "2nd Grade", 'ES Data Entry'!G321=3, "3rd Grade", 'ES Data Entry'!G321=4, "4th Grade", 'ES Data Entry'!G321=5, "5th Grade")</f>
        <v>Kindergarten</v>
      </c>
      <c r="H323" s="253">
        <f>'ES Data Entry'!L321</f>
        <v>0</v>
      </c>
      <c r="I323" s="227" t="e" cm="1">
        <f t="array" ref="I323">_xlfn.IFS('ES Data Entry'!H321= 1, "American Indian/Alaskan Native", 'ES Data Entry'!H321= 2, "Asian", 'ES Data Entry'!H321= 3, "Native Hawaiian/Pacific Islander", 'ES Data Entry'!H321= 4, "Black/African American",'ES Data Entry'!H321= 5,  "White", 'ES Data Entry'!H321= 6, "Other", 'ES Data Entry'!H321= 7, "Two races or more", 'ES Data Entry'!H321= 8, "Unknown")</f>
        <v>#N/A</v>
      </c>
      <c r="J323" s="226">
        <f>'ES Data Entry'!I321</f>
        <v>0</v>
      </c>
      <c r="K323" s="226" t="e" cm="1">
        <f t="array" ref="K323">_xlfn.IFS('ES Data Entry'!J321= 1, "Male", 'ES Data Entry'!J321= 2, "Female", 'ES Data Entry'!J321= 3, "Transgender Male", 'ES Data Entry'!J321= 4, "Transgender Female",'ES Data Entry'!J321= 5, "Non-binary", 'ES Data Entry'!J321= 6, "Other", 'ES Data Entry'!J321= 7, "Unknown")</f>
        <v>#N/A</v>
      </c>
      <c r="L323" s="228">
        <f>'ES Data Entry'!K321</f>
        <v>0</v>
      </c>
      <c r="M323" s="228" t="str" cm="1">
        <f t="array" ref="M323">IF(MAX(IF(F:F=F323, L:L))=L323, "Yes", "No")</f>
        <v>Yes</v>
      </c>
      <c r="N323" s="229" t="e">
        <f>AVERAGE('ES Data Entry'!N321,'ES Data Entry'!M321)</f>
        <v>#DIV/0!</v>
      </c>
      <c r="O323" s="229" t="e">
        <f t="shared" si="106"/>
        <v>#DIV/0!</v>
      </c>
      <c r="P323" s="229" t="e">
        <f>AVERAGE('ES Data Entry'!O321:R321)</f>
        <v>#DIV/0!</v>
      </c>
      <c r="Q323" s="229" t="e">
        <f t="shared" si="107"/>
        <v>#DIV/0!</v>
      </c>
      <c r="R323" s="229" t="e">
        <f>AVERAGE('ES Data Entry'!S321:V321)</f>
        <v>#DIV/0!</v>
      </c>
      <c r="S323" s="229" t="e">
        <f t="shared" si="108"/>
        <v>#DIV/0!</v>
      </c>
      <c r="T323" s="229" t="e">
        <f>AVERAGE('ES Data Entry'!W321:Y321)</f>
        <v>#DIV/0!</v>
      </c>
      <c r="U323" s="230" t="e">
        <f t="shared" si="109"/>
        <v>#DIV/0!</v>
      </c>
      <c r="V323" s="231" t="e">
        <f t="shared" si="110"/>
        <v>#DIV/0!</v>
      </c>
      <c r="W323" s="232" t="e">
        <f t="shared" si="111"/>
        <v>#DIV/0!</v>
      </c>
    </row>
    <row r="324" spans="1:23">
      <c r="A324" s="226">
        <f>'ES Data Entry'!A322</f>
        <v>0</v>
      </c>
      <c r="B324" s="226">
        <f>'ES Data Entry'!B322</f>
        <v>0</v>
      </c>
      <c r="C324" s="6">
        <f>'ES Data Entry'!C322</f>
        <v>0</v>
      </c>
      <c r="D324" s="226">
        <f>'ES Data Entry'!D322</f>
        <v>0</v>
      </c>
      <c r="E324" s="226">
        <f>'ES Data Entry'!E322</f>
        <v>0</v>
      </c>
      <c r="F324" s="226">
        <f>'ES Data Entry'!F322</f>
        <v>0</v>
      </c>
      <c r="G324" s="226" t="str" cm="1">
        <f t="array" ref="G324">_xlfn.IFS('ES Data Entry'!G322=0, "Kindergarten", 'ES Data Entry'!G322=1, "1st Grade", 'ES Data Entry'!G322=2, "2nd Grade", 'ES Data Entry'!G322=3, "3rd Grade", 'ES Data Entry'!G322=4, "4th Grade", 'ES Data Entry'!G322=5, "5th Grade")</f>
        <v>Kindergarten</v>
      </c>
      <c r="H324" s="253">
        <f>'ES Data Entry'!L322</f>
        <v>0</v>
      </c>
      <c r="I324" s="227" t="e" cm="1">
        <f t="array" ref="I324">_xlfn.IFS('ES Data Entry'!H322= 1, "American Indian/Alaskan Native", 'ES Data Entry'!H322= 2, "Asian", 'ES Data Entry'!H322= 3, "Native Hawaiian/Pacific Islander", 'ES Data Entry'!H322= 4, "Black/African American",'ES Data Entry'!H322= 5,  "White", 'ES Data Entry'!H322= 6, "Other", 'ES Data Entry'!H322= 7, "Two races or more", 'ES Data Entry'!H322= 8, "Unknown")</f>
        <v>#N/A</v>
      </c>
      <c r="J324" s="226">
        <f>'ES Data Entry'!I322</f>
        <v>0</v>
      </c>
      <c r="K324" s="226" t="e" cm="1">
        <f t="array" ref="K324">_xlfn.IFS('ES Data Entry'!J322= 1, "Male", 'ES Data Entry'!J322= 2, "Female", 'ES Data Entry'!J322= 3, "Transgender Male", 'ES Data Entry'!J322= 4, "Transgender Female",'ES Data Entry'!J322= 5, "Non-binary", 'ES Data Entry'!J322= 6, "Other", 'ES Data Entry'!J322= 7, "Unknown")</f>
        <v>#N/A</v>
      </c>
      <c r="L324" s="228">
        <f>'ES Data Entry'!K322</f>
        <v>0</v>
      </c>
      <c r="M324" s="228" t="str" cm="1">
        <f t="array" ref="M324">IF(MAX(IF(F:F=F324, L:L))=L324, "Yes", "No")</f>
        <v>Yes</v>
      </c>
      <c r="N324" s="229" t="e">
        <f>AVERAGE('ES Data Entry'!N322,'ES Data Entry'!M322)</f>
        <v>#DIV/0!</v>
      </c>
      <c r="O324" s="229" t="e">
        <f t="shared" si="106"/>
        <v>#DIV/0!</v>
      </c>
      <c r="P324" s="229" t="e">
        <f>AVERAGE('ES Data Entry'!O322:R322)</f>
        <v>#DIV/0!</v>
      </c>
      <c r="Q324" s="229" t="e">
        <f t="shared" si="107"/>
        <v>#DIV/0!</v>
      </c>
      <c r="R324" s="229" t="e">
        <f>AVERAGE('ES Data Entry'!S322:V322)</f>
        <v>#DIV/0!</v>
      </c>
      <c r="S324" s="229" t="e">
        <f t="shared" si="108"/>
        <v>#DIV/0!</v>
      </c>
      <c r="T324" s="229" t="e">
        <f>AVERAGE('ES Data Entry'!W322:Y322)</f>
        <v>#DIV/0!</v>
      </c>
      <c r="U324" s="230" t="e">
        <f t="shared" si="109"/>
        <v>#DIV/0!</v>
      </c>
      <c r="V324" s="231" t="e">
        <f t="shared" si="110"/>
        <v>#DIV/0!</v>
      </c>
      <c r="W324" s="232" t="e">
        <f t="shared" si="111"/>
        <v>#DIV/0!</v>
      </c>
    </row>
    <row r="325" spans="1:23">
      <c r="A325" s="226">
        <f>'ES Data Entry'!A323</f>
        <v>0</v>
      </c>
      <c r="B325" s="226">
        <f>'ES Data Entry'!B323</f>
        <v>0</v>
      </c>
      <c r="C325" s="6">
        <f>'ES Data Entry'!C323</f>
        <v>0</v>
      </c>
      <c r="D325" s="226">
        <f>'ES Data Entry'!D323</f>
        <v>0</v>
      </c>
      <c r="E325" s="226">
        <f>'ES Data Entry'!E323</f>
        <v>0</v>
      </c>
      <c r="F325" s="226">
        <f>'ES Data Entry'!F323</f>
        <v>0</v>
      </c>
      <c r="G325" s="226" t="str" cm="1">
        <f t="array" ref="G325">_xlfn.IFS('ES Data Entry'!G323=0, "Kindergarten", 'ES Data Entry'!G323=1, "1st Grade", 'ES Data Entry'!G323=2, "2nd Grade", 'ES Data Entry'!G323=3, "3rd Grade", 'ES Data Entry'!G323=4, "4th Grade", 'ES Data Entry'!G323=5, "5th Grade")</f>
        <v>Kindergarten</v>
      </c>
      <c r="H325" s="253">
        <f>'ES Data Entry'!L323</f>
        <v>0</v>
      </c>
      <c r="I325" s="227" t="e" cm="1">
        <f t="array" ref="I325">_xlfn.IFS('ES Data Entry'!H323= 1, "American Indian/Alaskan Native", 'ES Data Entry'!H323= 2, "Asian", 'ES Data Entry'!H323= 3, "Native Hawaiian/Pacific Islander", 'ES Data Entry'!H323= 4, "Black/African American",'ES Data Entry'!H323= 5,  "White", 'ES Data Entry'!H323= 6, "Other", 'ES Data Entry'!H323= 7, "Two races or more", 'ES Data Entry'!H323= 8, "Unknown")</f>
        <v>#N/A</v>
      </c>
      <c r="J325" s="226">
        <f>'ES Data Entry'!I323</f>
        <v>0</v>
      </c>
      <c r="K325" s="226" t="e" cm="1">
        <f t="array" ref="K325">_xlfn.IFS('ES Data Entry'!J323= 1, "Male", 'ES Data Entry'!J323= 2, "Female", 'ES Data Entry'!J323= 3, "Transgender Male", 'ES Data Entry'!J323= 4, "Transgender Female",'ES Data Entry'!J323= 5, "Non-binary", 'ES Data Entry'!J323= 6, "Other", 'ES Data Entry'!J323= 7, "Unknown")</f>
        <v>#N/A</v>
      </c>
      <c r="L325" s="228">
        <f>'ES Data Entry'!K323</f>
        <v>0</v>
      </c>
      <c r="M325" s="228" t="str" cm="1">
        <f t="array" ref="M325">IF(MAX(IF(F:F=F325, L:L))=L325, "Yes", "No")</f>
        <v>Yes</v>
      </c>
      <c r="N325" s="229" t="e">
        <f>AVERAGE('ES Data Entry'!N323,'ES Data Entry'!M323)</f>
        <v>#DIV/0!</v>
      </c>
      <c r="O325" s="229" t="e">
        <f t="shared" si="106"/>
        <v>#DIV/0!</v>
      </c>
      <c r="P325" s="229" t="e">
        <f>AVERAGE('ES Data Entry'!O323:R323)</f>
        <v>#DIV/0!</v>
      </c>
      <c r="Q325" s="229" t="e">
        <f t="shared" si="107"/>
        <v>#DIV/0!</v>
      </c>
      <c r="R325" s="229" t="e">
        <f>AVERAGE('ES Data Entry'!S323:V323)</f>
        <v>#DIV/0!</v>
      </c>
      <c r="S325" s="229" t="e">
        <f t="shared" si="108"/>
        <v>#DIV/0!</v>
      </c>
      <c r="T325" s="229" t="e">
        <f>AVERAGE('ES Data Entry'!W323:Y323)</f>
        <v>#DIV/0!</v>
      </c>
      <c r="U325" s="230" t="e">
        <f t="shared" si="109"/>
        <v>#DIV/0!</v>
      </c>
      <c r="V325" s="231" t="e">
        <f t="shared" si="110"/>
        <v>#DIV/0!</v>
      </c>
      <c r="W325" s="232" t="e">
        <f t="shared" si="111"/>
        <v>#DIV/0!</v>
      </c>
    </row>
    <row r="326" spans="1:23">
      <c r="A326" s="226">
        <f>'ES Data Entry'!A324</f>
        <v>0</v>
      </c>
      <c r="B326" s="226">
        <f>'ES Data Entry'!B324</f>
        <v>0</v>
      </c>
      <c r="C326" s="6">
        <f>'ES Data Entry'!C324</f>
        <v>0</v>
      </c>
      <c r="D326" s="226">
        <f>'ES Data Entry'!D324</f>
        <v>0</v>
      </c>
      <c r="E326" s="226">
        <f>'ES Data Entry'!E324</f>
        <v>0</v>
      </c>
      <c r="F326" s="226">
        <f>'ES Data Entry'!F324</f>
        <v>0</v>
      </c>
      <c r="G326" s="226" t="str" cm="1">
        <f t="array" ref="G326">_xlfn.IFS('ES Data Entry'!G324=0, "Kindergarten", 'ES Data Entry'!G324=1, "1st Grade", 'ES Data Entry'!G324=2, "2nd Grade", 'ES Data Entry'!G324=3, "3rd Grade", 'ES Data Entry'!G324=4, "4th Grade", 'ES Data Entry'!G324=5, "5th Grade")</f>
        <v>Kindergarten</v>
      </c>
      <c r="H326" s="253">
        <f>'ES Data Entry'!L324</f>
        <v>0</v>
      </c>
      <c r="I326" s="227" t="e" cm="1">
        <f t="array" ref="I326">_xlfn.IFS('ES Data Entry'!H324= 1, "American Indian/Alaskan Native", 'ES Data Entry'!H324= 2, "Asian", 'ES Data Entry'!H324= 3, "Native Hawaiian/Pacific Islander", 'ES Data Entry'!H324= 4, "Black/African American",'ES Data Entry'!H324= 5,  "White", 'ES Data Entry'!H324= 6, "Other", 'ES Data Entry'!H324= 7, "Two races or more", 'ES Data Entry'!H324= 8, "Unknown")</f>
        <v>#N/A</v>
      </c>
      <c r="J326" s="226">
        <f>'ES Data Entry'!I324</f>
        <v>0</v>
      </c>
      <c r="K326" s="226" t="e" cm="1">
        <f t="array" ref="K326">_xlfn.IFS('ES Data Entry'!J324= 1, "Male", 'ES Data Entry'!J324= 2, "Female", 'ES Data Entry'!J324= 3, "Transgender Male", 'ES Data Entry'!J324= 4, "Transgender Female",'ES Data Entry'!J324= 5, "Non-binary", 'ES Data Entry'!J324= 6, "Other", 'ES Data Entry'!J324= 7, "Unknown")</f>
        <v>#N/A</v>
      </c>
      <c r="L326" s="228">
        <f>'ES Data Entry'!K324</f>
        <v>0</v>
      </c>
      <c r="M326" s="228" t="str" cm="1">
        <f t="array" ref="M326">IF(MAX(IF(F:F=F326, L:L))=L326, "Yes", "No")</f>
        <v>Yes</v>
      </c>
      <c r="N326" s="229" t="e">
        <f>AVERAGE('ES Data Entry'!N324,'ES Data Entry'!M324)</f>
        <v>#DIV/0!</v>
      </c>
      <c r="O326" s="229" t="e">
        <f t="shared" si="106"/>
        <v>#DIV/0!</v>
      </c>
      <c r="P326" s="229" t="e">
        <f>AVERAGE('ES Data Entry'!O324:R324)</f>
        <v>#DIV/0!</v>
      </c>
      <c r="Q326" s="229" t="e">
        <f t="shared" si="107"/>
        <v>#DIV/0!</v>
      </c>
      <c r="R326" s="229" t="e">
        <f>AVERAGE('ES Data Entry'!S324:V324)</f>
        <v>#DIV/0!</v>
      </c>
      <c r="S326" s="229" t="e">
        <f t="shared" si="108"/>
        <v>#DIV/0!</v>
      </c>
      <c r="T326" s="229" t="e">
        <f>AVERAGE('ES Data Entry'!W324:Y324)</f>
        <v>#DIV/0!</v>
      </c>
      <c r="U326" s="230" t="e">
        <f t="shared" si="109"/>
        <v>#DIV/0!</v>
      </c>
      <c r="V326" s="231" t="e">
        <f t="shared" si="110"/>
        <v>#DIV/0!</v>
      </c>
      <c r="W326" s="232" t="e">
        <f t="shared" si="111"/>
        <v>#DIV/0!</v>
      </c>
    </row>
    <row r="327" spans="1:23">
      <c r="A327" s="226">
        <f>'ES Data Entry'!A325</f>
        <v>0</v>
      </c>
      <c r="B327" s="226">
        <f>'ES Data Entry'!B325</f>
        <v>0</v>
      </c>
      <c r="C327" s="6">
        <f>'ES Data Entry'!C325</f>
        <v>0</v>
      </c>
      <c r="D327" s="226">
        <f>'ES Data Entry'!D325</f>
        <v>0</v>
      </c>
      <c r="E327" s="226">
        <f>'ES Data Entry'!E325</f>
        <v>0</v>
      </c>
      <c r="F327" s="226">
        <f>'ES Data Entry'!F325</f>
        <v>0</v>
      </c>
      <c r="G327" s="226" t="str" cm="1">
        <f t="array" ref="G327">_xlfn.IFS('ES Data Entry'!G325=0, "Kindergarten", 'ES Data Entry'!G325=1, "1st Grade", 'ES Data Entry'!G325=2, "2nd Grade", 'ES Data Entry'!G325=3, "3rd Grade", 'ES Data Entry'!G325=4, "4th Grade", 'ES Data Entry'!G325=5, "5th Grade")</f>
        <v>Kindergarten</v>
      </c>
      <c r="H327" s="253">
        <f>'ES Data Entry'!L325</f>
        <v>0</v>
      </c>
      <c r="I327" s="227" t="e" cm="1">
        <f t="array" ref="I327">_xlfn.IFS('ES Data Entry'!H325= 1, "American Indian/Alaskan Native", 'ES Data Entry'!H325= 2, "Asian", 'ES Data Entry'!H325= 3, "Native Hawaiian/Pacific Islander", 'ES Data Entry'!H325= 4, "Black/African American",'ES Data Entry'!H325= 5,  "White", 'ES Data Entry'!H325= 6, "Other", 'ES Data Entry'!H325= 7, "Two races or more", 'ES Data Entry'!H325= 8, "Unknown")</f>
        <v>#N/A</v>
      </c>
      <c r="J327" s="226">
        <f>'ES Data Entry'!I325</f>
        <v>0</v>
      </c>
      <c r="K327" s="226" t="e" cm="1">
        <f t="array" ref="K327">_xlfn.IFS('ES Data Entry'!J325= 1, "Male", 'ES Data Entry'!J325= 2, "Female", 'ES Data Entry'!J325= 3, "Transgender Male", 'ES Data Entry'!J325= 4, "Transgender Female",'ES Data Entry'!J325= 5, "Non-binary", 'ES Data Entry'!J325= 6, "Other", 'ES Data Entry'!J325= 7, "Unknown")</f>
        <v>#N/A</v>
      </c>
      <c r="L327" s="228">
        <f>'ES Data Entry'!K325</f>
        <v>0</v>
      </c>
      <c r="M327" s="228" t="str" cm="1">
        <f t="array" ref="M327">IF(MAX(IF(F:F=F327, L:L))=L327, "Yes", "No")</f>
        <v>Yes</v>
      </c>
      <c r="N327" s="229" t="e">
        <f>AVERAGE('ES Data Entry'!N325,'ES Data Entry'!M325)</f>
        <v>#DIV/0!</v>
      </c>
      <c r="O327" s="229" t="e">
        <f t="shared" si="106"/>
        <v>#DIV/0!</v>
      </c>
      <c r="P327" s="229" t="e">
        <f>AVERAGE('ES Data Entry'!O325:R325)</f>
        <v>#DIV/0!</v>
      </c>
      <c r="Q327" s="229" t="e">
        <f t="shared" si="107"/>
        <v>#DIV/0!</v>
      </c>
      <c r="R327" s="229" t="e">
        <f>AVERAGE('ES Data Entry'!S325:V325)</f>
        <v>#DIV/0!</v>
      </c>
      <c r="S327" s="229" t="e">
        <f t="shared" si="108"/>
        <v>#DIV/0!</v>
      </c>
      <c r="T327" s="229" t="e">
        <f>AVERAGE('ES Data Entry'!W325:Y325)</f>
        <v>#DIV/0!</v>
      </c>
      <c r="U327" s="230" t="e">
        <f t="shared" si="109"/>
        <v>#DIV/0!</v>
      </c>
      <c r="V327" s="231" t="e">
        <f t="shared" si="110"/>
        <v>#DIV/0!</v>
      </c>
      <c r="W327" s="232" t="e">
        <f t="shared" si="111"/>
        <v>#DIV/0!</v>
      </c>
    </row>
    <row r="328" spans="1:23">
      <c r="A328" s="226">
        <f>'ES Data Entry'!A326</f>
        <v>0</v>
      </c>
      <c r="B328" s="226">
        <f>'ES Data Entry'!B326</f>
        <v>0</v>
      </c>
      <c r="C328" s="6">
        <f>'ES Data Entry'!C326</f>
        <v>0</v>
      </c>
      <c r="D328" s="226">
        <f>'ES Data Entry'!D326</f>
        <v>0</v>
      </c>
      <c r="E328" s="226">
        <f>'ES Data Entry'!E326</f>
        <v>0</v>
      </c>
      <c r="F328" s="226">
        <f>'ES Data Entry'!F326</f>
        <v>0</v>
      </c>
      <c r="G328" s="226" t="str" cm="1">
        <f t="array" ref="G328">_xlfn.IFS('ES Data Entry'!G326=0, "Kindergarten", 'ES Data Entry'!G326=1, "1st Grade", 'ES Data Entry'!G326=2, "2nd Grade", 'ES Data Entry'!G326=3, "3rd Grade", 'ES Data Entry'!G326=4, "4th Grade", 'ES Data Entry'!G326=5, "5th Grade")</f>
        <v>Kindergarten</v>
      </c>
      <c r="H328" s="253">
        <f>'ES Data Entry'!L326</f>
        <v>0</v>
      </c>
      <c r="I328" s="227" t="e" cm="1">
        <f t="array" ref="I328">_xlfn.IFS('ES Data Entry'!H326= 1, "American Indian/Alaskan Native", 'ES Data Entry'!H326= 2, "Asian", 'ES Data Entry'!H326= 3, "Native Hawaiian/Pacific Islander", 'ES Data Entry'!H326= 4, "Black/African American",'ES Data Entry'!H326= 5,  "White", 'ES Data Entry'!H326= 6, "Other", 'ES Data Entry'!H326= 7, "Two races or more", 'ES Data Entry'!H326= 8, "Unknown")</f>
        <v>#N/A</v>
      </c>
      <c r="J328" s="226">
        <f>'ES Data Entry'!I326</f>
        <v>0</v>
      </c>
      <c r="K328" s="226" t="e" cm="1">
        <f t="array" ref="K328">_xlfn.IFS('ES Data Entry'!J326= 1, "Male", 'ES Data Entry'!J326= 2, "Female", 'ES Data Entry'!J326= 3, "Transgender Male", 'ES Data Entry'!J326= 4, "Transgender Female",'ES Data Entry'!J326= 5, "Non-binary", 'ES Data Entry'!J326= 6, "Other", 'ES Data Entry'!J326= 7, "Unknown")</f>
        <v>#N/A</v>
      </c>
      <c r="L328" s="228">
        <f>'ES Data Entry'!K326</f>
        <v>0</v>
      </c>
      <c r="M328" s="228" t="str" cm="1">
        <f t="array" ref="M328">IF(MAX(IF(F:F=F328, L:L))=L328, "Yes", "No")</f>
        <v>Yes</v>
      </c>
      <c r="N328" s="229" t="e">
        <f>AVERAGE('ES Data Entry'!N326,'ES Data Entry'!M326)</f>
        <v>#DIV/0!</v>
      </c>
      <c r="O328" s="229" t="e">
        <f t="shared" si="106"/>
        <v>#DIV/0!</v>
      </c>
      <c r="P328" s="229" t="e">
        <f>AVERAGE('ES Data Entry'!O326:R326)</f>
        <v>#DIV/0!</v>
      </c>
      <c r="Q328" s="229" t="e">
        <f t="shared" si="107"/>
        <v>#DIV/0!</v>
      </c>
      <c r="R328" s="229" t="e">
        <f>AVERAGE('ES Data Entry'!S326:V326)</f>
        <v>#DIV/0!</v>
      </c>
      <c r="S328" s="229" t="e">
        <f t="shared" si="108"/>
        <v>#DIV/0!</v>
      </c>
      <c r="T328" s="229" t="e">
        <f>AVERAGE('ES Data Entry'!W326:Y326)</f>
        <v>#DIV/0!</v>
      </c>
      <c r="U328" s="230" t="e">
        <f t="shared" si="109"/>
        <v>#DIV/0!</v>
      </c>
      <c r="V328" s="231" t="e">
        <f t="shared" si="110"/>
        <v>#DIV/0!</v>
      </c>
      <c r="W328" s="232" t="e">
        <f t="shared" si="111"/>
        <v>#DIV/0!</v>
      </c>
    </row>
    <row r="329" spans="1:23">
      <c r="A329" s="226">
        <f>'ES Data Entry'!A327</f>
        <v>0</v>
      </c>
      <c r="B329" s="226">
        <f>'ES Data Entry'!B327</f>
        <v>0</v>
      </c>
      <c r="C329" s="6">
        <f>'ES Data Entry'!C327</f>
        <v>0</v>
      </c>
      <c r="D329" s="226">
        <f>'ES Data Entry'!D327</f>
        <v>0</v>
      </c>
      <c r="E329" s="226">
        <f>'ES Data Entry'!E327</f>
        <v>0</v>
      </c>
      <c r="F329" s="226">
        <f>'ES Data Entry'!F327</f>
        <v>0</v>
      </c>
      <c r="G329" s="226" t="str" cm="1">
        <f t="array" ref="G329">_xlfn.IFS('ES Data Entry'!G327=0, "Kindergarten", 'ES Data Entry'!G327=1, "1st Grade", 'ES Data Entry'!G327=2, "2nd Grade", 'ES Data Entry'!G327=3, "3rd Grade", 'ES Data Entry'!G327=4, "4th Grade", 'ES Data Entry'!G327=5, "5th Grade")</f>
        <v>Kindergarten</v>
      </c>
      <c r="H329" s="253">
        <f>'ES Data Entry'!L327</f>
        <v>0</v>
      </c>
      <c r="I329" s="227" t="e" cm="1">
        <f t="array" ref="I329">_xlfn.IFS('ES Data Entry'!H327= 1, "American Indian/Alaskan Native", 'ES Data Entry'!H327= 2, "Asian", 'ES Data Entry'!H327= 3, "Native Hawaiian/Pacific Islander", 'ES Data Entry'!H327= 4, "Black/African American",'ES Data Entry'!H327= 5,  "White", 'ES Data Entry'!H327= 6, "Other", 'ES Data Entry'!H327= 7, "Two races or more", 'ES Data Entry'!H327= 8, "Unknown")</f>
        <v>#N/A</v>
      </c>
      <c r="J329" s="226">
        <f>'ES Data Entry'!I327</f>
        <v>0</v>
      </c>
      <c r="K329" s="226" t="e" cm="1">
        <f t="array" ref="K329">_xlfn.IFS('ES Data Entry'!J327= 1, "Male", 'ES Data Entry'!J327= 2, "Female", 'ES Data Entry'!J327= 3, "Transgender Male", 'ES Data Entry'!J327= 4, "Transgender Female",'ES Data Entry'!J327= 5, "Non-binary", 'ES Data Entry'!J327= 6, "Other", 'ES Data Entry'!J327= 7, "Unknown")</f>
        <v>#N/A</v>
      </c>
      <c r="L329" s="228">
        <f>'ES Data Entry'!K327</f>
        <v>0</v>
      </c>
      <c r="M329" s="228" t="str" cm="1">
        <f t="array" ref="M329">IF(MAX(IF(F:F=F329, L:L))=L329, "Yes", "No")</f>
        <v>Yes</v>
      </c>
      <c r="N329" s="229" t="e">
        <f>AVERAGE('ES Data Entry'!N327,'ES Data Entry'!M327)</f>
        <v>#DIV/0!</v>
      </c>
      <c r="O329" s="229" t="e">
        <f t="shared" si="106"/>
        <v>#DIV/0!</v>
      </c>
      <c r="P329" s="229" t="e">
        <f>AVERAGE('ES Data Entry'!O327:R327)</f>
        <v>#DIV/0!</v>
      </c>
      <c r="Q329" s="229" t="e">
        <f t="shared" si="107"/>
        <v>#DIV/0!</v>
      </c>
      <c r="R329" s="229" t="e">
        <f>AVERAGE('ES Data Entry'!S327:V327)</f>
        <v>#DIV/0!</v>
      </c>
      <c r="S329" s="229" t="e">
        <f t="shared" si="108"/>
        <v>#DIV/0!</v>
      </c>
      <c r="T329" s="229" t="e">
        <f>AVERAGE('ES Data Entry'!W327:Y327)</f>
        <v>#DIV/0!</v>
      </c>
      <c r="U329" s="230" t="e">
        <f t="shared" si="109"/>
        <v>#DIV/0!</v>
      </c>
      <c r="V329" s="231" t="e">
        <f t="shared" si="110"/>
        <v>#DIV/0!</v>
      </c>
      <c r="W329" s="232" t="e">
        <f t="shared" si="111"/>
        <v>#DIV/0!</v>
      </c>
    </row>
    <row r="330" spans="1:23">
      <c r="A330" s="226">
        <f>'ES Data Entry'!A328</f>
        <v>0</v>
      </c>
      <c r="B330" s="226">
        <f>'ES Data Entry'!B328</f>
        <v>0</v>
      </c>
      <c r="C330" s="6">
        <f>'ES Data Entry'!C328</f>
        <v>0</v>
      </c>
      <c r="D330" s="226">
        <f>'ES Data Entry'!D328</f>
        <v>0</v>
      </c>
      <c r="E330" s="226">
        <f>'ES Data Entry'!E328</f>
        <v>0</v>
      </c>
      <c r="F330" s="226">
        <f>'ES Data Entry'!F328</f>
        <v>0</v>
      </c>
      <c r="G330" s="226" t="str" cm="1">
        <f t="array" ref="G330">_xlfn.IFS('ES Data Entry'!G328=0, "Kindergarten", 'ES Data Entry'!G328=1, "1st Grade", 'ES Data Entry'!G328=2, "2nd Grade", 'ES Data Entry'!G328=3, "3rd Grade", 'ES Data Entry'!G328=4, "4th Grade", 'ES Data Entry'!G328=5, "5th Grade")</f>
        <v>Kindergarten</v>
      </c>
      <c r="H330" s="253">
        <f>'ES Data Entry'!L328</f>
        <v>0</v>
      </c>
      <c r="I330" s="227" t="e" cm="1">
        <f t="array" ref="I330">_xlfn.IFS('ES Data Entry'!H328= 1, "American Indian/Alaskan Native", 'ES Data Entry'!H328= 2, "Asian", 'ES Data Entry'!H328= 3, "Native Hawaiian/Pacific Islander", 'ES Data Entry'!H328= 4, "Black/African American",'ES Data Entry'!H328= 5,  "White", 'ES Data Entry'!H328= 6, "Other", 'ES Data Entry'!H328= 7, "Two races or more", 'ES Data Entry'!H328= 8, "Unknown")</f>
        <v>#N/A</v>
      </c>
      <c r="J330" s="226">
        <f>'ES Data Entry'!I328</f>
        <v>0</v>
      </c>
      <c r="K330" s="226" t="e" cm="1">
        <f t="array" ref="K330">_xlfn.IFS('ES Data Entry'!J328= 1, "Male", 'ES Data Entry'!J328= 2, "Female", 'ES Data Entry'!J328= 3, "Transgender Male", 'ES Data Entry'!J328= 4, "Transgender Female",'ES Data Entry'!J328= 5, "Non-binary", 'ES Data Entry'!J328= 6, "Other", 'ES Data Entry'!J328= 7, "Unknown")</f>
        <v>#N/A</v>
      </c>
      <c r="L330" s="228">
        <f>'ES Data Entry'!K328</f>
        <v>0</v>
      </c>
      <c r="M330" s="228" t="str" cm="1">
        <f t="array" ref="M330">IF(MAX(IF(F:F=F330, L:L))=L330, "Yes", "No")</f>
        <v>Yes</v>
      </c>
      <c r="N330" s="229" t="e">
        <f>AVERAGE('ES Data Entry'!N328,'ES Data Entry'!M328)</f>
        <v>#DIV/0!</v>
      </c>
      <c r="O330" s="229" t="e">
        <f t="shared" si="106"/>
        <v>#DIV/0!</v>
      </c>
      <c r="P330" s="229" t="e">
        <f>AVERAGE('ES Data Entry'!O328:R328)</f>
        <v>#DIV/0!</v>
      </c>
      <c r="Q330" s="229" t="e">
        <f t="shared" si="107"/>
        <v>#DIV/0!</v>
      </c>
      <c r="R330" s="229" t="e">
        <f>AVERAGE('ES Data Entry'!S328:V328)</f>
        <v>#DIV/0!</v>
      </c>
      <c r="S330" s="229" t="e">
        <f t="shared" si="108"/>
        <v>#DIV/0!</v>
      </c>
      <c r="T330" s="229" t="e">
        <f>AVERAGE('ES Data Entry'!W328:Y328)</f>
        <v>#DIV/0!</v>
      </c>
      <c r="U330" s="230" t="e">
        <f t="shared" si="109"/>
        <v>#DIV/0!</v>
      </c>
      <c r="V330" s="231" t="e">
        <f t="shared" si="110"/>
        <v>#DIV/0!</v>
      </c>
      <c r="W330" s="232" t="e">
        <f t="shared" si="111"/>
        <v>#DIV/0!</v>
      </c>
    </row>
    <row r="331" spans="1:23">
      <c r="A331" s="226">
        <f>'ES Data Entry'!A329</f>
        <v>0</v>
      </c>
      <c r="B331" s="226">
        <f>'ES Data Entry'!B329</f>
        <v>0</v>
      </c>
      <c r="C331" s="6">
        <f>'ES Data Entry'!C329</f>
        <v>0</v>
      </c>
      <c r="D331" s="226">
        <f>'ES Data Entry'!D329</f>
        <v>0</v>
      </c>
      <c r="E331" s="226">
        <f>'ES Data Entry'!E329</f>
        <v>0</v>
      </c>
      <c r="F331" s="226">
        <f>'ES Data Entry'!F329</f>
        <v>0</v>
      </c>
      <c r="G331" s="226" t="str" cm="1">
        <f t="array" ref="G331">_xlfn.IFS('ES Data Entry'!G329=0, "Kindergarten", 'ES Data Entry'!G329=1, "1st Grade", 'ES Data Entry'!G329=2, "2nd Grade", 'ES Data Entry'!G329=3, "3rd Grade", 'ES Data Entry'!G329=4, "4th Grade", 'ES Data Entry'!G329=5, "5th Grade")</f>
        <v>Kindergarten</v>
      </c>
      <c r="H331" s="253">
        <f>'ES Data Entry'!L329</f>
        <v>0</v>
      </c>
      <c r="I331" s="227" t="e" cm="1">
        <f t="array" ref="I331">_xlfn.IFS('ES Data Entry'!H329= 1, "American Indian/Alaskan Native", 'ES Data Entry'!H329= 2, "Asian", 'ES Data Entry'!H329= 3, "Native Hawaiian/Pacific Islander", 'ES Data Entry'!H329= 4, "Black/African American",'ES Data Entry'!H329= 5,  "White", 'ES Data Entry'!H329= 6, "Other", 'ES Data Entry'!H329= 7, "Two races or more", 'ES Data Entry'!H329= 8, "Unknown")</f>
        <v>#N/A</v>
      </c>
      <c r="J331" s="226">
        <f>'ES Data Entry'!I329</f>
        <v>0</v>
      </c>
      <c r="K331" s="226" t="e" cm="1">
        <f t="array" ref="K331">_xlfn.IFS('ES Data Entry'!J329= 1, "Male", 'ES Data Entry'!J329= 2, "Female", 'ES Data Entry'!J329= 3, "Transgender Male", 'ES Data Entry'!J329= 4, "Transgender Female",'ES Data Entry'!J329= 5, "Non-binary", 'ES Data Entry'!J329= 6, "Other", 'ES Data Entry'!J329= 7, "Unknown")</f>
        <v>#N/A</v>
      </c>
      <c r="L331" s="228">
        <f>'ES Data Entry'!K329</f>
        <v>0</v>
      </c>
      <c r="M331" s="228" t="str" cm="1">
        <f t="array" ref="M331">IF(MAX(IF(F:F=F331, L:L))=L331, "Yes", "No")</f>
        <v>Yes</v>
      </c>
      <c r="N331" s="229" t="e">
        <f>AVERAGE('ES Data Entry'!N329,'ES Data Entry'!M329)</f>
        <v>#DIV/0!</v>
      </c>
      <c r="O331" s="229" t="e">
        <f t="shared" si="106"/>
        <v>#DIV/0!</v>
      </c>
      <c r="P331" s="229" t="e">
        <f>AVERAGE('ES Data Entry'!O329:R329)</f>
        <v>#DIV/0!</v>
      </c>
      <c r="Q331" s="229" t="e">
        <f t="shared" si="107"/>
        <v>#DIV/0!</v>
      </c>
      <c r="R331" s="229" t="e">
        <f>AVERAGE('ES Data Entry'!S329:V329)</f>
        <v>#DIV/0!</v>
      </c>
      <c r="S331" s="229" t="e">
        <f t="shared" si="108"/>
        <v>#DIV/0!</v>
      </c>
      <c r="T331" s="229" t="e">
        <f>AVERAGE('ES Data Entry'!W329:Y329)</f>
        <v>#DIV/0!</v>
      </c>
      <c r="U331" s="230" t="e">
        <f t="shared" si="109"/>
        <v>#DIV/0!</v>
      </c>
      <c r="V331" s="231" t="e">
        <f t="shared" si="110"/>
        <v>#DIV/0!</v>
      </c>
      <c r="W331" s="232" t="e">
        <f t="shared" si="111"/>
        <v>#DIV/0!</v>
      </c>
    </row>
    <row r="332" spans="1:23">
      <c r="A332" s="226">
        <f>'ES Data Entry'!A330</f>
        <v>0</v>
      </c>
      <c r="B332" s="226">
        <f>'ES Data Entry'!B330</f>
        <v>0</v>
      </c>
      <c r="C332" s="6">
        <f>'ES Data Entry'!C330</f>
        <v>0</v>
      </c>
      <c r="D332" s="226">
        <f>'ES Data Entry'!D330</f>
        <v>0</v>
      </c>
      <c r="E332" s="226">
        <f>'ES Data Entry'!E330</f>
        <v>0</v>
      </c>
      <c r="F332" s="226">
        <f>'ES Data Entry'!F330</f>
        <v>0</v>
      </c>
      <c r="G332" s="226" t="str" cm="1">
        <f t="array" ref="G332">_xlfn.IFS('ES Data Entry'!G330=0, "Kindergarten", 'ES Data Entry'!G330=1, "1st Grade", 'ES Data Entry'!G330=2, "2nd Grade", 'ES Data Entry'!G330=3, "3rd Grade", 'ES Data Entry'!G330=4, "4th Grade", 'ES Data Entry'!G330=5, "5th Grade")</f>
        <v>Kindergarten</v>
      </c>
      <c r="H332" s="253">
        <f>'ES Data Entry'!L330</f>
        <v>0</v>
      </c>
      <c r="I332" s="227" t="e" cm="1">
        <f t="array" ref="I332">_xlfn.IFS('ES Data Entry'!H330= 1, "American Indian/Alaskan Native", 'ES Data Entry'!H330= 2, "Asian", 'ES Data Entry'!H330= 3, "Native Hawaiian/Pacific Islander", 'ES Data Entry'!H330= 4, "Black/African American",'ES Data Entry'!H330= 5,  "White", 'ES Data Entry'!H330= 6, "Other", 'ES Data Entry'!H330= 7, "Two races or more", 'ES Data Entry'!H330= 8, "Unknown")</f>
        <v>#N/A</v>
      </c>
      <c r="J332" s="226">
        <f>'ES Data Entry'!I330</f>
        <v>0</v>
      </c>
      <c r="K332" s="226" t="e" cm="1">
        <f t="array" ref="K332">_xlfn.IFS('ES Data Entry'!J330= 1, "Male", 'ES Data Entry'!J330= 2, "Female", 'ES Data Entry'!J330= 3, "Transgender Male", 'ES Data Entry'!J330= 4, "Transgender Female",'ES Data Entry'!J330= 5, "Non-binary", 'ES Data Entry'!J330= 6, "Other", 'ES Data Entry'!J330= 7, "Unknown")</f>
        <v>#N/A</v>
      </c>
      <c r="L332" s="228">
        <f>'ES Data Entry'!K330</f>
        <v>0</v>
      </c>
      <c r="M332" s="228" t="str" cm="1">
        <f t="array" ref="M332">IF(MAX(IF(F:F=F332, L:L))=L332, "Yes", "No")</f>
        <v>Yes</v>
      </c>
      <c r="N332" s="229" t="e">
        <f>AVERAGE('ES Data Entry'!N330,'ES Data Entry'!M330)</f>
        <v>#DIV/0!</v>
      </c>
      <c r="O332" s="229" t="e">
        <f t="shared" si="106"/>
        <v>#DIV/0!</v>
      </c>
      <c r="P332" s="229" t="e">
        <f>AVERAGE('ES Data Entry'!O330:R330)</f>
        <v>#DIV/0!</v>
      </c>
      <c r="Q332" s="229" t="e">
        <f t="shared" si="107"/>
        <v>#DIV/0!</v>
      </c>
      <c r="R332" s="229" t="e">
        <f>AVERAGE('ES Data Entry'!S330:V330)</f>
        <v>#DIV/0!</v>
      </c>
      <c r="S332" s="229" t="e">
        <f t="shared" si="108"/>
        <v>#DIV/0!</v>
      </c>
      <c r="T332" s="229" t="e">
        <f>AVERAGE('ES Data Entry'!W330:Y330)</f>
        <v>#DIV/0!</v>
      </c>
      <c r="U332" s="230" t="e">
        <f t="shared" si="109"/>
        <v>#DIV/0!</v>
      </c>
      <c r="V332" s="231" t="e">
        <f t="shared" si="110"/>
        <v>#DIV/0!</v>
      </c>
      <c r="W332" s="232" t="e">
        <f t="shared" si="111"/>
        <v>#DIV/0!</v>
      </c>
    </row>
    <row r="333" spans="1:23">
      <c r="A333" s="226">
        <f>'ES Data Entry'!A331</f>
        <v>0</v>
      </c>
      <c r="B333" s="226">
        <f>'ES Data Entry'!B331</f>
        <v>0</v>
      </c>
      <c r="C333" s="6">
        <f>'ES Data Entry'!C331</f>
        <v>0</v>
      </c>
      <c r="D333" s="226">
        <f>'ES Data Entry'!D331</f>
        <v>0</v>
      </c>
      <c r="E333" s="226">
        <f>'ES Data Entry'!E331</f>
        <v>0</v>
      </c>
      <c r="F333" s="226">
        <f>'ES Data Entry'!F331</f>
        <v>0</v>
      </c>
      <c r="G333" s="226" t="str" cm="1">
        <f t="array" ref="G333">_xlfn.IFS('ES Data Entry'!G331=0, "Kindergarten", 'ES Data Entry'!G331=1, "1st Grade", 'ES Data Entry'!G331=2, "2nd Grade", 'ES Data Entry'!G331=3, "3rd Grade", 'ES Data Entry'!G331=4, "4th Grade", 'ES Data Entry'!G331=5, "5th Grade")</f>
        <v>Kindergarten</v>
      </c>
      <c r="H333" s="253">
        <f>'ES Data Entry'!L331</f>
        <v>0</v>
      </c>
      <c r="I333" s="227" t="e" cm="1">
        <f t="array" ref="I333">_xlfn.IFS('ES Data Entry'!H331= 1, "American Indian/Alaskan Native", 'ES Data Entry'!H331= 2, "Asian", 'ES Data Entry'!H331= 3, "Native Hawaiian/Pacific Islander", 'ES Data Entry'!H331= 4, "Black/African American",'ES Data Entry'!H331= 5,  "White", 'ES Data Entry'!H331= 6, "Other", 'ES Data Entry'!H331= 7, "Two races or more", 'ES Data Entry'!H331= 8, "Unknown")</f>
        <v>#N/A</v>
      </c>
      <c r="J333" s="226">
        <f>'ES Data Entry'!I331</f>
        <v>0</v>
      </c>
      <c r="K333" s="226" t="e" cm="1">
        <f t="array" ref="K333">_xlfn.IFS('ES Data Entry'!J331= 1, "Male", 'ES Data Entry'!J331= 2, "Female", 'ES Data Entry'!J331= 3, "Transgender Male", 'ES Data Entry'!J331= 4, "Transgender Female",'ES Data Entry'!J331= 5, "Non-binary", 'ES Data Entry'!J331= 6, "Other", 'ES Data Entry'!J331= 7, "Unknown")</f>
        <v>#N/A</v>
      </c>
      <c r="L333" s="228">
        <f>'ES Data Entry'!K331</f>
        <v>0</v>
      </c>
      <c r="M333" s="228" t="str" cm="1">
        <f t="array" ref="M333">IF(MAX(IF(F:F=F333, L:L))=L333, "Yes", "No")</f>
        <v>Yes</v>
      </c>
      <c r="N333" s="229" t="e">
        <f>AVERAGE('ES Data Entry'!N331,'ES Data Entry'!M331)</f>
        <v>#DIV/0!</v>
      </c>
      <c r="O333" s="229" t="e">
        <f t="shared" si="106"/>
        <v>#DIV/0!</v>
      </c>
      <c r="P333" s="229" t="e">
        <f>AVERAGE('ES Data Entry'!O331:R331)</f>
        <v>#DIV/0!</v>
      </c>
      <c r="Q333" s="229" t="e">
        <f t="shared" si="107"/>
        <v>#DIV/0!</v>
      </c>
      <c r="R333" s="229" t="e">
        <f>AVERAGE('ES Data Entry'!S331:V331)</f>
        <v>#DIV/0!</v>
      </c>
      <c r="S333" s="229" t="e">
        <f t="shared" si="108"/>
        <v>#DIV/0!</v>
      </c>
      <c r="T333" s="229" t="e">
        <f>AVERAGE('ES Data Entry'!W331:Y331)</f>
        <v>#DIV/0!</v>
      </c>
      <c r="U333" s="230" t="e">
        <f t="shared" si="109"/>
        <v>#DIV/0!</v>
      </c>
      <c r="V333" s="231" t="e">
        <f t="shared" si="110"/>
        <v>#DIV/0!</v>
      </c>
      <c r="W333" s="232" t="e">
        <f t="shared" si="111"/>
        <v>#DIV/0!</v>
      </c>
    </row>
    <row r="334" spans="1:23">
      <c r="A334" s="226">
        <f>'ES Data Entry'!A332</f>
        <v>0</v>
      </c>
      <c r="B334" s="226">
        <f>'ES Data Entry'!B332</f>
        <v>0</v>
      </c>
      <c r="C334" s="6">
        <f>'ES Data Entry'!C332</f>
        <v>0</v>
      </c>
      <c r="D334" s="226">
        <f>'ES Data Entry'!D332</f>
        <v>0</v>
      </c>
      <c r="E334" s="226">
        <f>'ES Data Entry'!E332</f>
        <v>0</v>
      </c>
      <c r="F334" s="226">
        <f>'ES Data Entry'!F332</f>
        <v>0</v>
      </c>
      <c r="G334" s="226" t="str" cm="1">
        <f t="array" ref="G334">_xlfn.IFS('ES Data Entry'!G332=0, "Kindergarten", 'ES Data Entry'!G332=1, "1st Grade", 'ES Data Entry'!G332=2, "2nd Grade", 'ES Data Entry'!G332=3, "3rd Grade", 'ES Data Entry'!G332=4, "4th Grade", 'ES Data Entry'!G332=5, "5th Grade")</f>
        <v>Kindergarten</v>
      </c>
      <c r="H334" s="253">
        <f>'ES Data Entry'!L332</f>
        <v>0</v>
      </c>
      <c r="I334" s="227" t="e" cm="1">
        <f t="array" ref="I334">_xlfn.IFS('ES Data Entry'!H332= 1, "American Indian/Alaskan Native", 'ES Data Entry'!H332= 2, "Asian", 'ES Data Entry'!H332= 3, "Native Hawaiian/Pacific Islander", 'ES Data Entry'!H332= 4, "Black/African American",'ES Data Entry'!H332= 5,  "White", 'ES Data Entry'!H332= 6, "Other", 'ES Data Entry'!H332= 7, "Two races or more", 'ES Data Entry'!H332= 8, "Unknown")</f>
        <v>#N/A</v>
      </c>
      <c r="J334" s="226">
        <f>'ES Data Entry'!I332</f>
        <v>0</v>
      </c>
      <c r="K334" s="226" t="e" cm="1">
        <f t="array" ref="K334">_xlfn.IFS('ES Data Entry'!J332= 1, "Male", 'ES Data Entry'!J332= 2, "Female", 'ES Data Entry'!J332= 3, "Transgender Male", 'ES Data Entry'!J332= 4, "Transgender Female",'ES Data Entry'!J332= 5, "Non-binary", 'ES Data Entry'!J332= 6, "Other", 'ES Data Entry'!J332= 7, "Unknown")</f>
        <v>#N/A</v>
      </c>
      <c r="L334" s="228">
        <f>'ES Data Entry'!K332</f>
        <v>0</v>
      </c>
      <c r="M334" s="228" t="str" cm="1">
        <f t="array" ref="M334">IF(MAX(IF(F:F=F334, L:L))=L334, "Yes", "No")</f>
        <v>Yes</v>
      </c>
      <c r="N334" s="229" t="e">
        <f>AVERAGE('ES Data Entry'!N332,'ES Data Entry'!M332)</f>
        <v>#DIV/0!</v>
      </c>
      <c r="O334" s="229" t="e">
        <f t="shared" si="106"/>
        <v>#DIV/0!</v>
      </c>
      <c r="P334" s="229" t="e">
        <f>AVERAGE('ES Data Entry'!O332:R332)</f>
        <v>#DIV/0!</v>
      </c>
      <c r="Q334" s="229" t="e">
        <f t="shared" si="107"/>
        <v>#DIV/0!</v>
      </c>
      <c r="R334" s="229" t="e">
        <f>AVERAGE('ES Data Entry'!S332:V332)</f>
        <v>#DIV/0!</v>
      </c>
      <c r="S334" s="229" t="e">
        <f t="shared" si="108"/>
        <v>#DIV/0!</v>
      </c>
      <c r="T334" s="229" t="e">
        <f>AVERAGE('ES Data Entry'!W332:Y332)</f>
        <v>#DIV/0!</v>
      </c>
      <c r="U334" s="230" t="e">
        <f t="shared" si="109"/>
        <v>#DIV/0!</v>
      </c>
      <c r="V334" s="231" t="e">
        <f t="shared" si="110"/>
        <v>#DIV/0!</v>
      </c>
      <c r="W334" s="232" t="e">
        <f t="shared" si="111"/>
        <v>#DIV/0!</v>
      </c>
    </row>
    <row r="335" spans="1:23">
      <c r="A335" s="226">
        <f>'ES Data Entry'!A333</f>
        <v>0</v>
      </c>
      <c r="B335" s="226">
        <f>'ES Data Entry'!B333</f>
        <v>0</v>
      </c>
      <c r="C335" s="6">
        <f>'ES Data Entry'!C333</f>
        <v>0</v>
      </c>
      <c r="D335" s="226">
        <f>'ES Data Entry'!D333</f>
        <v>0</v>
      </c>
      <c r="E335" s="226">
        <f>'ES Data Entry'!E333</f>
        <v>0</v>
      </c>
      <c r="F335" s="226">
        <f>'ES Data Entry'!F333</f>
        <v>0</v>
      </c>
      <c r="G335" s="226" t="str" cm="1">
        <f t="array" ref="G335">_xlfn.IFS('ES Data Entry'!G333=0, "Kindergarten", 'ES Data Entry'!G333=1, "1st Grade", 'ES Data Entry'!G333=2, "2nd Grade", 'ES Data Entry'!G333=3, "3rd Grade", 'ES Data Entry'!G333=4, "4th Grade", 'ES Data Entry'!G333=5, "5th Grade")</f>
        <v>Kindergarten</v>
      </c>
      <c r="H335" s="253">
        <f>'ES Data Entry'!L333</f>
        <v>0</v>
      </c>
      <c r="I335" s="227" t="e" cm="1">
        <f t="array" ref="I335">_xlfn.IFS('ES Data Entry'!H333= 1, "American Indian/Alaskan Native", 'ES Data Entry'!H333= 2, "Asian", 'ES Data Entry'!H333= 3, "Native Hawaiian/Pacific Islander", 'ES Data Entry'!H333= 4, "Black/African American",'ES Data Entry'!H333= 5,  "White", 'ES Data Entry'!H333= 6, "Other", 'ES Data Entry'!H333= 7, "Two races or more", 'ES Data Entry'!H333= 8, "Unknown")</f>
        <v>#N/A</v>
      </c>
      <c r="J335" s="226">
        <f>'ES Data Entry'!I333</f>
        <v>0</v>
      </c>
      <c r="K335" s="226" t="e" cm="1">
        <f t="array" ref="K335">_xlfn.IFS('ES Data Entry'!J333= 1, "Male", 'ES Data Entry'!J333= 2, "Female", 'ES Data Entry'!J333= 3, "Transgender Male", 'ES Data Entry'!J333= 4, "Transgender Female",'ES Data Entry'!J333= 5, "Non-binary", 'ES Data Entry'!J333= 6, "Other", 'ES Data Entry'!J333= 7, "Unknown")</f>
        <v>#N/A</v>
      </c>
      <c r="L335" s="228">
        <f>'ES Data Entry'!K333</f>
        <v>0</v>
      </c>
      <c r="M335" s="228" t="str" cm="1">
        <f t="array" ref="M335">IF(MAX(IF(F:F=F335, L:L))=L335, "Yes", "No")</f>
        <v>Yes</v>
      </c>
      <c r="N335" s="229" t="e">
        <f>AVERAGE('ES Data Entry'!N333,'ES Data Entry'!M333)</f>
        <v>#DIV/0!</v>
      </c>
      <c r="O335" s="229" t="e">
        <f t="shared" si="106"/>
        <v>#DIV/0!</v>
      </c>
      <c r="P335" s="229" t="e">
        <f>AVERAGE('ES Data Entry'!O333:R333)</f>
        <v>#DIV/0!</v>
      </c>
      <c r="Q335" s="229" t="e">
        <f t="shared" si="107"/>
        <v>#DIV/0!</v>
      </c>
      <c r="R335" s="229" t="e">
        <f>AVERAGE('ES Data Entry'!S333:V333)</f>
        <v>#DIV/0!</v>
      </c>
      <c r="S335" s="229" t="e">
        <f t="shared" si="108"/>
        <v>#DIV/0!</v>
      </c>
      <c r="T335" s="229" t="e">
        <f>AVERAGE('ES Data Entry'!W333:Y333)</f>
        <v>#DIV/0!</v>
      </c>
      <c r="U335" s="230" t="e">
        <f t="shared" si="109"/>
        <v>#DIV/0!</v>
      </c>
      <c r="V335" s="231" t="e">
        <f t="shared" si="110"/>
        <v>#DIV/0!</v>
      </c>
      <c r="W335" s="232" t="e">
        <f t="shared" si="111"/>
        <v>#DIV/0!</v>
      </c>
    </row>
    <row r="336" spans="1:23">
      <c r="A336" s="226">
        <f>'ES Data Entry'!A334</f>
        <v>0</v>
      </c>
      <c r="B336" s="226">
        <f>'ES Data Entry'!B334</f>
        <v>0</v>
      </c>
      <c r="C336" s="6">
        <f>'ES Data Entry'!C334</f>
        <v>0</v>
      </c>
      <c r="D336" s="226">
        <f>'ES Data Entry'!D334</f>
        <v>0</v>
      </c>
      <c r="E336" s="226">
        <f>'ES Data Entry'!E334</f>
        <v>0</v>
      </c>
      <c r="F336" s="226">
        <f>'ES Data Entry'!F334</f>
        <v>0</v>
      </c>
      <c r="G336" s="226" t="str" cm="1">
        <f t="array" ref="G336">_xlfn.IFS('ES Data Entry'!G334=0, "Kindergarten", 'ES Data Entry'!G334=1, "1st Grade", 'ES Data Entry'!G334=2, "2nd Grade", 'ES Data Entry'!G334=3, "3rd Grade", 'ES Data Entry'!G334=4, "4th Grade", 'ES Data Entry'!G334=5, "5th Grade")</f>
        <v>Kindergarten</v>
      </c>
      <c r="H336" s="253">
        <f>'ES Data Entry'!L334</f>
        <v>0</v>
      </c>
      <c r="I336" s="227" t="e" cm="1">
        <f t="array" ref="I336">_xlfn.IFS('ES Data Entry'!H334= 1, "American Indian/Alaskan Native", 'ES Data Entry'!H334= 2, "Asian", 'ES Data Entry'!H334= 3, "Native Hawaiian/Pacific Islander", 'ES Data Entry'!H334= 4, "Black/African American",'ES Data Entry'!H334= 5,  "White", 'ES Data Entry'!H334= 6, "Other", 'ES Data Entry'!H334= 7, "Two races or more", 'ES Data Entry'!H334= 8, "Unknown")</f>
        <v>#N/A</v>
      </c>
      <c r="J336" s="226">
        <f>'ES Data Entry'!I334</f>
        <v>0</v>
      </c>
      <c r="K336" s="226" t="e" cm="1">
        <f t="array" ref="K336">_xlfn.IFS('ES Data Entry'!J334= 1, "Male", 'ES Data Entry'!J334= 2, "Female", 'ES Data Entry'!J334= 3, "Transgender Male", 'ES Data Entry'!J334= 4, "Transgender Female",'ES Data Entry'!J334= 5, "Non-binary", 'ES Data Entry'!J334= 6, "Other", 'ES Data Entry'!J334= 7, "Unknown")</f>
        <v>#N/A</v>
      </c>
      <c r="L336" s="228">
        <f>'ES Data Entry'!K334</f>
        <v>0</v>
      </c>
      <c r="M336" s="228" t="str" cm="1">
        <f t="array" ref="M336">IF(MAX(IF(F:F=F336, L:L))=L336, "Yes", "No")</f>
        <v>Yes</v>
      </c>
      <c r="N336" s="229" t="e">
        <f>AVERAGE('ES Data Entry'!N334,'ES Data Entry'!M334)</f>
        <v>#DIV/0!</v>
      </c>
      <c r="O336" s="229" t="e">
        <f t="shared" si="106"/>
        <v>#DIV/0!</v>
      </c>
      <c r="P336" s="229" t="e">
        <f>AVERAGE('ES Data Entry'!O334:R334)</f>
        <v>#DIV/0!</v>
      </c>
      <c r="Q336" s="229" t="e">
        <f t="shared" si="107"/>
        <v>#DIV/0!</v>
      </c>
      <c r="R336" s="229" t="e">
        <f>AVERAGE('ES Data Entry'!S334:V334)</f>
        <v>#DIV/0!</v>
      </c>
      <c r="S336" s="229" t="e">
        <f t="shared" si="108"/>
        <v>#DIV/0!</v>
      </c>
      <c r="T336" s="229" t="e">
        <f>AVERAGE('ES Data Entry'!W334:Y334)</f>
        <v>#DIV/0!</v>
      </c>
      <c r="U336" s="230" t="e">
        <f t="shared" si="109"/>
        <v>#DIV/0!</v>
      </c>
      <c r="V336" s="231" t="e">
        <f t="shared" si="110"/>
        <v>#DIV/0!</v>
      </c>
      <c r="W336" s="232" t="e">
        <f t="shared" si="111"/>
        <v>#DIV/0!</v>
      </c>
    </row>
    <row r="337" spans="1:23">
      <c r="A337" s="226">
        <f>'ES Data Entry'!A335</f>
        <v>0</v>
      </c>
      <c r="B337" s="226">
        <f>'ES Data Entry'!B335</f>
        <v>0</v>
      </c>
      <c r="C337" s="6">
        <f>'ES Data Entry'!C335</f>
        <v>0</v>
      </c>
      <c r="D337" s="226">
        <f>'ES Data Entry'!D335</f>
        <v>0</v>
      </c>
      <c r="E337" s="226">
        <f>'ES Data Entry'!E335</f>
        <v>0</v>
      </c>
      <c r="F337" s="226">
        <f>'ES Data Entry'!F335</f>
        <v>0</v>
      </c>
      <c r="G337" s="226" t="str" cm="1">
        <f t="array" ref="G337">_xlfn.IFS('ES Data Entry'!G335=0, "Kindergarten", 'ES Data Entry'!G335=1, "1st Grade", 'ES Data Entry'!G335=2, "2nd Grade", 'ES Data Entry'!G335=3, "3rd Grade", 'ES Data Entry'!G335=4, "4th Grade", 'ES Data Entry'!G335=5, "5th Grade")</f>
        <v>Kindergarten</v>
      </c>
      <c r="H337" s="253">
        <f>'ES Data Entry'!L335</f>
        <v>0</v>
      </c>
      <c r="I337" s="227" t="e" cm="1">
        <f t="array" ref="I337">_xlfn.IFS('ES Data Entry'!H335= 1, "American Indian/Alaskan Native", 'ES Data Entry'!H335= 2, "Asian", 'ES Data Entry'!H335= 3, "Native Hawaiian/Pacific Islander", 'ES Data Entry'!H335= 4, "Black/African American",'ES Data Entry'!H335= 5,  "White", 'ES Data Entry'!H335= 6, "Other", 'ES Data Entry'!H335= 7, "Two races or more", 'ES Data Entry'!H335= 8, "Unknown")</f>
        <v>#N/A</v>
      </c>
      <c r="J337" s="226">
        <f>'ES Data Entry'!I335</f>
        <v>0</v>
      </c>
      <c r="K337" s="226" t="e" cm="1">
        <f t="array" ref="K337">_xlfn.IFS('ES Data Entry'!J335= 1, "Male", 'ES Data Entry'!J335= 2, "Female", 'ES Data Entry'!J335= 3, "Transgender Male", 'ES Data Entry'!J335= 4, "Transgender Female",'ES Data Entry'!J335= 5, "Non-binary", 'ES Data Entry'!J335= 6, "Other", 'ES Data Entry'!J335= 7, "Unknown")</f>
        <v>#N/A</v>
      </c>
      <c r="L337" s="228">
        <f>'ES Data Entry'!K335</f>
        <v>0</v>
      </c>
      <c r="M337" s="228" t="str" cm="1">
        <f t="array" ref="M337">IF(MAX(IF(F:F=F337, L:L))=L337, "Yes", "No")</f>
        <v>Yes</v>
      </c>
      <c r="N337" s="229" t="e">
        <f>AVERAGE('ES Data Entry'!N335,'ES Data Entry'!M335)</f>
        <v>#DIV/0!</v>
      </c>
      <c r="O337" s="229" t="e">
        <f t="shared" si="106"/>
        <v>#DIV/0!</v>
      </c>
      <c r="P337" s="229" t="e">
        <f>AVERAGE('ES Data Entry'!O335:R335)</f>
        <v>#DIV/0!</v>
      </c>
      <c r="Q337" s="229" t="e">
        <f t="shared" si="107"/>
        <v>#DIV/0!</v>
      </c>
      <c r="R337" s="229" t="e">
        <f>AVERAGE('ES Data Entry'!S335:V335)</f>
        <v>#DIV/0!</v>
      </c>
      <c r="S337" s="229" t="e">
        <f t="shared" si="108"/>
        <v>#DIV/0!</v>
      </c>
      <c r="T337" s="229" t="e">
        <f>AVERAGE('ES Data Entry'!W335:Y335)</f>
        <v>#DIV/0!</v>
      </c>
      <c r="U337" s="230" t="e">
        <f t="shared" si="109"/>
        <v>#DIV/0!</v>
      </c>
      <c r="V337" s="231" t="e">
        <f t="shared" si="110"/>
        <v>#DIV/0!</v>
      </c>
      <c r="W337" s="232" t="e">
        <f t="shared" si="111"/>
        <v>#DIV/0!</v>
      </c>
    </row>
    <row r="338" spans="1:23">
      <c r="A338" s="226">
        <f>'ES Data Entry'!A336</f>
        <v>0</v>
      </c>
      <c r="B338" s="226">
        <f>'ES Data Entry'!B336</f>
        <v>0</v>
      </c>
      <c r="C338" s="6">
        <f>'ES Data Entry'!C336</f>
        <v>0</v>
      </c>
      <c r="D338" s="226">
        <f>'ES Data Entry'!D336</f>
        <v>0</v>
      </c>
      <c r="E338" s="226">
        <f>'ES Data Entry'!E336</f>
        <v>0</v>
      </c>
      <c r="F338" s="226">
        <f>'ES Data Entry'!F336</f>
        <v>0</v>
      </c>
      <c r="G338" s="226" t="str" cm="1">
        <f t="array" ref="G338">_xlfn.IFS('ES Data Entry'!G336=0, "Kindergarten", 'ES Data Entry'!G336=1, "1st Grade", 'ES Data Entry'!G336=2, "2nd Grade", 'ES Data Entry'!G336=3, "3rd Grade", 'ES Data Entry'!G336=4, "4th Grade", 'ES Data Entry'!G336=5, "5th Grade")</f>
        <v>Kindergarten</v>
      </c>
      <c r="H338" s="253">
        <f>'ES Data Entry'!L336</f>
        <v>0</v>
      </c>
      <c r="I338" s="227" t="e" cm="1">
        <f t="array" ref="I338">_xlfn.IFS('ES Data Entry'!H336= 1, "American Indian/Alaskan Native", 'ES Data Entry'!H336= 2, "Asian", 'ES Data Entry'!H336= 3, "Native Hawaiian/Pacific Islander", 'ES Data Entry'!H336= 4, "Black/African American",'ES Data Entry'!H336= 5,  "White", 'ES Data Entry'!H336= 6, "Other", 'ES Data Entry'!H336= 7, "Two races or more", 'ES Data Entry'!H336= 8, "Unknown")</f>
        <v>#N/A</v>
      </c>
      <c r="J338" s="226">
        <f>'ES Data Entry'!I336</f>
        <v>0</v>
      </c>
      <c r="K338" s="226" t="e" cm="1">
        <f t="array" ref="K338">_xlfn.IFS('ES Data Entry'!J336= 1, "Male", 'ES Data Entry'!J336= 2, "Female", 'ES Data Entry'!J336= 3, "Transgender Male", 'ES Data Entry'!J336= 4, "Transgender Female",'ES Data Entry'!J336= 5, "Non-binary", 'ES Data Entry'!J336= 6, "Other", 'ES Data Entry'!J336= 7, "Unknown")</f>
        <v>#N/A</v>
      </c>
      <c r="L338" s="228">
        <f>'ES Data Entry'!K336</f>
        <v>0</v>
      </c>
      <c r="M338" s="228" t="str" cm="1">
        <f t="array" ref="M338">IF(MAX(IF(F:F=F338, L:L))=L338, "Yes", "No")</f>
        <v>Yes</v>
      </c>
      <c r="N338" s="229" t="e">
        <f>AVERAGE('ES Data Entry'!N336,'ES Data Entry'!M336)</f>
        <v>#DIV/0!</v>
      </c>
      <c r="O338" s="229" t="e">
        <f t="shared" si="106"/>
        <v>#DIV/0!</v>
      </c>
      <c r="P338" s="229" t="e">
        <f>AVERAGE('ES Data Entry'!O336:R336)</f>
        <v>#DIV/0!</v>
      </c>
      <c r="Q338" s="229" t="e">
        <f t="shared" si="107"/>
        <v>#DIV/0!</v>
      </c>
      <c r="R338" s="229" t="e">
        <f>AVERAGE('ES Data Entry'!S336:V336)</f>
        <v>#DIV/0!</v>
      </c>
      <c r="S338" s="229" t="e">
        <f t="shared" si="108"/>
        <v>#DIV/0!</v>
      </c>
      <c r="T338" s="229" t="e">
        <f>AVERAGE('ES Data Entry'!W336:Y336)</f>
        <v>#DIV/0!</v>
      </c>
      <c r="U338" s="230" t="e">
        <f t="shared" si="109"/>
        <v>#DIV/0!</v>
      </c>
      <c r="V338" s="231" t="e">
        <f t="shared" si="110"/>
        <v>#DIV/0!</v>
      </c>
      <c r="W338" s="232" t="e">
        <f t="shared" si="111"/>
        <v>#DIV/0!</v>
      </c>
    </row>
    <row r="339" spans="1:23">
      <c r="A339" s="226">
        <f>'ES Data Entry'!A337</f>
        <v>0</v>
      </c>
      <c r="B339" s="226">
        <f>'ES Data Entry'!B337</f>
        <v>0</v>
      </c>
      <c r="C339" s="6">
        <f>'ES Data Entry'!C337</f>
        <v>0</v>
      </c>
      <c r="D339" s="226">
        <f>'ES Data Entry'!D337</f>
        <v>0</v>
      </c>
      <c r="E339" s="226">
        <f>'ES Data Entry'!E337</f>
        <v>0</v>
      </c>
      <c r="F339" s="226">
        <f>'ES Data Entry'!F337</f>
        <v>0</v>
      </c>
      <c r="G339" s="226" t="str" cm="1">
        <f t="array" ref="G339">_xlfn.IFS('ES Data Entry'!G337=0, "Kindergarten", 'ES Data Entry'!G337=1, "1st Grade", 'ES Data Entry'!G337=2, "2nd Grade", 'ES Data Entry'!G337=3, "3rd Grade", 'ES Data Entry'!G337=4, "4th Grade", 'ES Data Entry'!G337=5, "5th Grade")</f>
        <v>Kindergarten</v>
      </c>
      <c r="H339" s="253">
        <f>'ES Data Entry'!L337</f>
        <v>0</v>
      </c>
      <c r="I339" s="227" t="e" cm="1">
        <f t="array" ref="I339">_xlfn.IFS('ES Data Entry'!H337= 1, "American Indian/Alaskan Native", 'ES Data Entry'!H337= 2, "Asian", 'ES Data Entry'!H337= 3, "Native Hawaiian/Pacific Islander", 'ES Data Entry'!H337= 4, "Black/African American",'ES Data Entry'!H337= 5,  "White", 'ES Data Entry'!H337= 6, "Other", 'ES Data Entry'!H337= 7, "Two races or more", 'ES Data Entry'!H337= 8, "Unknown")</f>
        <v>#N/A</v>
      </c>
      <c r="J339" s="226">
        <f>'ES Data Entry'!I337</f>
        <v>0</v>
      </c>
      <c r="K339" s="226" t="e" cm="1">
        <f t="array" ref="K339">_xlfn.IFS('ES Data Entry'!J337= 1, "Male", 'ES Data Entry'!J337= 2, "Female", 'ES Data Entry'!J337= 3, "Transgender Male", 'ES Data Entry'!J337= 4, "Transgender Female",'ES Data Entry'!J337= 5, "Non-binary", 'ES Data Entry'!J337= 6, "Other", 'ES Data Entry'!J337= 7, "Unknown")</f>
        <v>#N/A</v>
      </c>
      <c r="L339" s="228">
        <f>'ES Data Entry'!K337</f>
        <v>0</v>
      </c>
      <c r="M339" s="228" t="str" cm="1">
        <f t="array" ref="M339">IF(MAX(IF(F:F=F339, L:L))=L339, "Yes", "No")</f>
        <v>Yes</v>
      </c>
      <c r="N339" s="229" t="e">
        <f>AVERAGE('ES Data Entry'!N337,'ES Data Entry'!M337)</f>
        <v>#DIV/0!</v>
      </c>
      <c r="O339" s="229" t="e">
        <f t="shared" si="106"/>
        <v>#DIV/0!</v>
      </c>
      <c r="P339" s="229" t="e">
        <f>AVERAGE('ES Data Entry'!O337:R337)</f>
        <v>#DIV/0!</v>
      </c>
      <c r="Q339" s="229" t="e">
        <f t="shared" si="107"/>
        <v>#DIV/0!</v>
      </c>
      <c r="R339" s="229" t="e">
        <f>AVERAGE('ES Data Entry'!S337:V337)</f>
        <v>#DIV/0!</v>
      </c>
      <c r="S339" s="229" t="e">
        <f t="shared" si="108"/>
        <v>#DIV/0!</v>
      </c>
      <c r="T339" s="229" t="e">
        <f>AVERAGE('ES Data Entry'!W337:Y337)</f>
        <v>#DIV/0!</v>
      </c>
      <c r="U339" s="230" t="e">
        <f t="shared" si="109"/>
        <v>#DIV/0!</v>
      </c>
      <c r="V339" s="231" t="e">
        <f t="shared" si="110"/>
        <v>#DIV/0!</v>
      </c>
      <c r="W339" s="232" t="e">
        <f t="shared" si="111"/>
        <v>#DIV/0!</v>
      </c>
    </row>
    <row r="340" spans="1:23">
      <c r="A340" s="226">
        <f>'ES Data Entry'!A338</f>
        <v>0</v>
      </c>
      <c r="B340" s="226">
        <f>'ES Data Entry'!B338</f>
        <v>0</v>
      </c>
      <c r="C340" s="6">
        <f>'ES Data Entry'!C338</f>
        <v>0</v>
      </c>
      <c r="D340" s="226">
        <f>'ES Data Entry'!D338</f>
        <v>0</v>
      </c>
      <c r="E340" s="226">
        <f>'ES Data Entry'!E338</f>
        <v>0</v>
      </c>
      <c r="F340" s="226">
        <f>'ES Data Entry'!F338</f>
        <v>0</v>
      </c>
      <c r="G340" s="226" t="str" cm="1">
        <f t="array" ref="G340">_xlfn.IFS('ES Data Entry'!G338=0, "Kindergarten", 'ES Data Entry'!G338=1, "1st Grade", 'ES Data Entry'!G338=2, "2nd Grade", 'ES Data Entry'!G338=3, "3rd Grade", 'ES Data Entry'!G338=4, "4th Grade", 'ES Data Entry'!G338=5, "5th Grade")</f>
        <v>Kindergarten</v>
      </c>
      <c r="H340" s="253">
        <f>'ES Data Entry'!L338</f>
        <v>0</v>
      </c>
      <c r="I340" s="227" t="e" cm="1">
        <f t="array" ref="I340">_xlfn.IFS('ES Data Entry'!H338= 1, "American Indian/Alaskan Native", 'ES Data Entry'!H338= 2, "Asian", 'ES Data Entry'!H338= 3, "Native Hawaiian/Pacific Islander", 'ES Data Entry'!H338= 4, "Black/African American",'ES Data Entry'!H338= 5,  "White", 'ES Data Entry'!H338= 6, "Other", 'ES Data Entry'!H338= 7, "Two races or more", 'ES Data Entry'!H338= 8, "Unknown")</f>
        <v>#N/A</v>
      </c>
      <c r="J340" s="226">
        <f>'ES Data Entry'!I338</f>
        <v>0</v>
      </c>
      <c r="K340" s="226" t="e" cm="1">
        <f t="array" ref="K340">_xlfn.IFS('ES Data Entry'!J338= 1, "Male", 'ES Data Entry'!J338= 2, "Female", 'ES Data Entry'!J338= 3, "Transgender Male", 'ES Data Entry'!J338= 4, "Transgender Female",'ES Data Entry'!J338= 5, "Non-binary", 'ES Data Entry'!J338= 6, "Other", 'ES Data Entry'!J338= 7, "Unknown")</f>
        <v>#N/A</v>
      </c>
      <c r="L340" s="228">
        <f>'ES Data Entry'!K338</f>
        <v>0</v>
      </c>
      <c r="M340" s="228" t="str" cm="1">
        <f t="array" ref="M340">IF(MAX(IF(F:F=F340, L:L))=L340, "Yes", "No")</f>
        <v>Yes</v>
      </c>
      <c r="N340" s="229" t="e">
        <f>AVERAGE('ES Data Entry'!N338,'ES Data Entry'!M338)</f>
        <v>#DIV/0!</v>
      </c>
      <c r="O340" s="229" t="e">
        <f t="shared" si="106"/>
        <v>#DIV/0!</v>
      </c>
      <c r="P340" s="229" t="e">
        <f>AVERAGE('ES Data Entry'!O338:R338)</f>
        <v>#DIV/0!</v>
      </c>
      <c r="Q340" s="229" t="e">
        <f t="shared" si="107"/>
        <v>#DIV/0!</v>
      </c>
      <c r="R340" s="229" t="e">
        <f>AVERAGE('ES Data Entry'!S338:V338)</f>
        <v>#DIV/0!</v>
      </c>
      <c r="S340" s="229" t="e">
        <f t="shared" si="108"/>
        <v>#DIV/0!</v>
      </c>
      <c r="T340" s="229" t="e">
        <f>AVERAGE('ES Data Entry'!W338:Y338)</f>
        <v>#DIV/0!</v>
      </c>
      <c r="U340" s="230" t="e">
        <f t="shared" si="109"/>
        <v>#DIV/0!</v>
      </c>
      <c r="V340" s="231" t="e">
        <f t="shared" si="110"/>
        <v>#DIV/0!</v>
      </c>
      <c r="W340" s="232" t="e">
        <f t="shared" si="111"/>
        <v>#DIV/0!</v>
      </c>
    </row>
    <row r="341" spans="1:23">
      <c r="A341" s="226">
        <f>'ES Data Entry'!A339</f>
        <v>0</v>
      </c>
      <c r="B341" s="226">
        <f>'ES Data Entry'!B339</f>
        <v>0</v>
      </c>
      <c r="C341" s="6">
        <f>'ES Data Entry'!C339</f>
        <v>0</v>
      </c>
      <c r="D341" s="226">
        <f>'ES Data Entry'!D339</f>
        <v>0</v>
      </c>
      <c r="E341" s="226">
        <f>'ES Data Entry'!E339</f>
        <v>0</v>
      </c>
      <c r="F341" s="226">
        <f>'ES Data Entry'!F339</f>
        <v>0</v>
      </c>
      <c r="G341" s="226" t="str" cm="1">
        <f t="array" ref="G341">_xlfn.IFS('ES Data Entry'!G339=0, "Kindergarten", 'ES Data Entry'!G339=1, "1st Grade", 'ES Data Entry'!G339=2, "2nd Grade", 'ES Data Entry'!G339=3, "3rd Grade", 'ES Data Entry'!G339=4, "4th Grade", 'ES Data Entry'!G339=5, "5th Grade")</f>
        <v>Kindergarten</v>
      </c>
      <c r="H341" s="253">
        <f>'ES Data Entry'!L339</f>
        <v>0</v>
      </c>
      <c r="I341" s="227" t="e" cm="1">
        <f t="array" ref="I341">_xlfn.IFS('ES Data Entry'!H339= 1, "American Indian/Alaskan Native", 'ES Data Entry'!H339= 2, "Asian", 'ES Data Entry'!H339= 3, "Native Hawaiian/Pacific Islander", 'ES Data Entry'!H339= 4, "Black/African American",'ES Data Entry'!H339= 5,  "White", 'ES Data Entry'!H339= 6, "Other", 'ES Data Entry'!H339= 7, "Two races or more", 'ES Data Entry'!H339= 8, "Unknown")</f>
        <v>#N/A</v>
      </c>
      <c r="J341" s="226">
        <f>'ES Data Entry'!I339</f>
        <v>0</v>
      </c>
      <c r="K341" s="226" t="e" cm="1">
        <f t="array" ref="K341">_xlfn.IFS('ES Data Entry'!J339= 1, "Male", 'ES Data Entry'!J339= 2, "Female", 'ES Data Entry'!J339= 3, "Transgender Male", 'ES Data Entry'!J339= 4, "Transgender Female",'ES Data Entry'!J339= 5, "Non-binary", 'ES Data Entry'!J339= 6, "Other", 'ES Data Entry'!J339= 7, "Unknown")</f>
        <v>#N/A</v>
      </c>
      <c r="L341" s="228">
        <f>'ES Data Entry'!K339</f>
        <v>0</v>
      </c>
      <c r="M341" s="228" t="str" cm="1">
        <f t="array" ref="M341">IF(MAX(IF(F:F=F341, L:L))=L341, "Yes", "No")</f>
        <v>Yes</v>
      </c>
      <c r="N341" s="229" t="e">
        <f>AVERAGE('ES Data Entry'!N339,'ES Data Entry'!M339)</f>
        <v>#DIV/0!</v>
      </c>
      <c r="O341" s="229" t="e">
        <f t="shared" si="106"/>
        <v>#DIV/0!</v>
      </c>
      <c r="P341" s="229" t="e">
        <f>AVERAGE('ES Data Entry'!O339:R339)</f>
        <v>#DIV/0!</v>
      </c>
      <c r="Q341" s="229" t="e">
        <f t="shared" si="107"/>
        <v>#DIV/0!</v>
      </c>
      <c r="R341" s="229" t="e">
        <f>AVERAGE('ES Data Entry'!S339:V339)</f>
        <v>#DIV/0!</v>
      </c>
      <c r="S341" s="229" t="e">
        <f t="shared" si="108"/>
        <v>#DIV/0!</v>
      </c>
      <c r="T341" s="229" t="e">
        <f>AVERAGE('ES Data Entry'!W339:Y339)</f>
        <v>#DIV/0!</v>
      </c>
      <c r="U341" s="230" t="e">
        <f t="shared" si="109"/>
        <v>#DIV/0!</v>
      </c>
      <c r="V341" s="231" t="e">
        <f t="shared" si="110"/>
        <v>#DIV/0!</v>
      </c>
      <c r="W341" s="232" t="e">
        <f t="shared" si="111"/>
        <v>#DIV/0!</v>
      </c>
    </row>
    <row r="342" spans="1:23">
      <c r="A342" s="226">
        <f>'ES Data Entry'!A340</f>
        <v>0</v>
      </c>
      <c r="B342" s="226">
        <f>'ES Data Entry'!B340</f>
        <v>0</v>
      </c>
      <c r="C342" s="6">
        <f>'ES Data Entry'!C340</f>
        <v>0</v>
      </c>
      <c r="D342" s="226">
        <f>'ES Data Entry'!D340</f>
        <v>0</v>
      </c>
      <c r="E342" s="226">
        <f>'ES Data Entry'!E340</f>
        <v>0</v>
      </c>
      <c r="F342" s="226">
        <f>'ES Data Entry'!F340</f>
        <v>0</v>
      </c>
      <c r="G342" s="226" t="str" cm="1">
        <f t="array" ref="G342">_xlfn.IFS('ES Data Entry'!G340=0, "Kindergarten", 'ES Data Entry'!G340=1, "1st Grade", 'ES Data Entry'!G340=2, "2nd Grade", 'ES Data Entry'!G340=3, "3rd Grade", 'ES Data Entry'!G340=4, "4th Grade", 'ES Data Entry'!G340=5, "5th Grade")</f>
        <v>Kindergarten</v>
      </c>
      <c r="H342" s="253">
        <f>'ES Data Entry'!L340</f>
        <v>0</v>
      </c>
      <c r="I342" s="227" t="e" cm="1">
        <f t="array" ref="I342">_xlfn.IFS('ES Data Entry'!H340= 1, "American Indian/Alaskan Native", 'ES Data Entry'!H340= 2, "Asian", 'ES Data Entry'!H340= 3, "Native Hawaiian/Pacific Islander", 'ES Data Entry'!H340= 4, "Black/African American",'ES Data Entry'!H340= 5,  "White", 'ES Data Entry'!H340= 6, "Other", 'ES Data Entry'!H340= 7, "Two races or more", 'ES Data Entry'!H340= 8, "Unknown")</f>
        <v>#N/A</v>
      </c>
      <c r="J342" s="226">
        <f>'ES Data Entry'!I340</f>
        <v>0</v>
      </c>
      <c r="K342" s="226" t="e" cm="1">
        <f t="array" ref="K342">_xlfn.IFS('ES Data Entry'!J340= 1, "Male", 'ES Data Entry'!J340= 2, "Female", 'ES Data Entry'!J340= 3, "Transgender Male", 'ES Data Entry'!J340= 4, "Transgender Female",'ES Data Entry'!J340= 5, "Non-binary", 'ES Data Entry'!J340= 6, "Other", 'ES Data Entry'!J340= 7, "Unknown")</f>
        <v>#N/A</v>
      </c>
      <c r="L342" s="228">
        <f>'ES Data Entry'!K340</f>
        <v>0</v>
      </c>
      <c r="M342" s="228" t="str" cm="1">
        <f t="array" ref="M342">IF(MAX(IF(F:F=F342, L:L))=L342, "Yes", "No")</f>
        <v>Yes</v>
      </c>
      <c r="N342" s="229" t="e">
        <f>AVERAGE('ES Data Entry'!N340,'ES Data Entry'!M340)</f>
        <v>#DIV/0!</v>
      </c>
      <c r="O342" s="229" t="e">
        <f t="shared" si="106"/>
        <v>#DIV/0!</v>
      </c>
      <c r="P342" s="229" t="e">
        <f>AVERAGE('ES Data Entry'!O340:R340)</f>
        <v>#DIV/0!</v>
      </c>
      <c r="Q342" s="229" t="e">
        <f t="shared" si="107"/>
        <v>#DIV/0!</v>
      </c>
      <c r="R342" s="229" t="e">
        <f>AVERAGE('ES Data Entry'!S340:V340)</f>
        <v>#DIV/0!</v>
      </c>
      <c r="S342" s="229" t="e">
        <f t="shared" si="108"/>
        <v>#DIV/0!</v>
      </c>
      <c r="T342" s="229" t="e">
        <f>AVERAGE('ES Data Entry'!W340:Y340)</f>
        <v>#DIV/0!</v>
      </c>
      <c r="U342" s="230" t="e">
        <f t="shared" si="109"/>
        <v>#DIV/0!</v>
      </c>
      <c r="V342" s="231" t="e">
        <f t="shared" si="110"/>
        <v>#DIV/0!</v>
      </c>
      <c r="W342" s="232" t="e">
        <f t="shared" si="111"/>
        <v>#DIV/0!</v>
      </c>
    </row>
    <row r="343" spans="1:23">
      <c r="A343" s="226">
        <f>'ES Data Entry'!A341</f>
        <v>0</v>
      </c>
      <c r="B343" s="226">
        <f>'ES Data Entry'!B341</f>
        <v>0</v>
      </c>
      <c r="C343" s="6">
        <f>'ES Data Entry'!C341</f>
        <v>0</v>
      </c>
      <c r="D343" s="226">
        <f>'ES Data Entry'!D341</f>
        <v>0</v>
      </c>
      <c r="E343" s="226">
        <f>'ES Data Entry'!E341</f>
        <v>0</v>
      </c>
      <c r="F343" s="226">
        <f>'ES Data Entry'!F341</f>
        <v>0</v>
      </c>
      <c r="G343" s="226" t="str" cm="1">
        <f t="array" ref="G343">_xlfn.IFS('ES Data Entry'!G341=0, "Kindergarten", 'ES Data Entry'!G341=1, "1st Grade", 'ES Data Entry'!G341=2, "2nd Grade", 'ES Data Entry'!G341=3, "3rd Grade", 'ES Data Entry'!G341=4, "4th Grade", 'ES Data Entry'!G341=5, "5th Grade")</f>
        <v>Kindergarten</v>
      </c>
      <c r="H343" s="253">
        <f>'ES Data Entry'!L341</f>
        <v>0</v>
      </c>
      <c r="I343" s="227" t="e" cm="1">
        <f t="array" ref="I343">_xlfn.IFS('ES Data Entry'!H341= 1, "American Indian/Alaskan Native", 'ES Data Entry'!H341= 2, "Asian", 'ES Data Entry'!H341= 3, "Native Hawaiian/Pacific Islander", 'ES Data Entry'!H341= 4, "Black/African American",'ES Data Entry'!H341= 5,  "White", 'ES Data Entry'!H341= 6, "Other", 'ES Data Entry'!H341= 7, "Two races or more", 'ES Data Entry'!H341= 8, "Unknown")</f>
        <v>#N/A</v>
      </c>
      <c r="J343" s="226">
        <f>'ES Data Entry'!I341</f>
        <v>0</v>
      </c>
      <c r="K343" s="226" t="e" cm="1">
        <f t="array" ref="K343">_xlfn.IFS('ES Data Entry'!J341= 1, "Male", 'ES Data Entry'!J341= 2, "Female", 'ES Data Entry'!J341= 3, "Transgender Male", 'ES Data Entry'!J341= 4, "Transgender Female",'ES Data Entry'!J341= 5, "Non-binary", 'ES Data Entry'!J341= 6, "Other", 'ES Data Entry'!J341= 7, "Unknown")</f>
        <v>#N/A</v>
      </c>
      <c r="L343" s="228">
        <f>'ES Data Entry'!K341</f>
        <v>0</v>
      </c>
      <c r="M343" s="228" t="str" cm="1">
        <f t="array" ref="M343">IF(MAX(IF(F:F=F343, L:L))=L343, "Yes", "No")</f>
        <v>Yes</v>
      </c>
      <c r="N343" s="229" t="e">
        <f>AVERAGE('ES Data Entry'!N341,'ES Data Entry'!M341)</f>
        <v>#DIV/0!</v>
      </c>
      <c r="O343" s="229" t="e">
        <f t="shared" si="106"/>
        <v>#DIV/0!</v>
      </c>
      <c r="P343" s="229" t="e">
        <f>AVERAGE('ES Data Entry'!O341:R341)</f>
        <v>#DIV/0!</v>
      </c>
      <c r="Q343" s="229" t="e">
        <f t="shared" si="107"/>
        <v>#DIV/0!</v>
      </c>
      <c r="R343" s="229" t="e">
        <f>AVERAGE('ES Data Entry'!S341:V341)</f>
        <v>#DIV/0!</v>
      </c>
      <c r="S343" s="229" t="e">
        <f t="shared" si="108"/>
        <v>#DIV/0!</v>
      </c>
      <c r="T343" s="229" t="e">
        <f>AVERAGE('ES Data Entry'!W341:Y341)</f>
        <v>#DIV/0!</v>
      </c>
      <c r="U343" s="230" t="e">
        <f t="shared" si="109"/>
        <v>#DIV/0!</v>
      </c>
      <c r="V343" s="231" t="e">
        <f t="shared" si="110"/>
        <v>#DIV/0!</v>
      </c>
      <c r="W343" s="232" t="e">
        <f t="shared" si="111"/>
        <v>#DIV/0!</v>
      </c>
    </row>
    <row r="344" spans="1:23">
      <c r="A344" s="226">
        <f>'ES Data Entry'!A342</f>
        <v>0</v>
      </c>
      <c r="B344" s="226">
        <f>'ES Data Entry'!B342</f>
        <v>0</v>
      </c>
      <c r="C344" s="6">
        <f>'ES Data Entry'!C342</f>
        <v>0</v>
      </c>
      <c r="D344" s="226">
        <f>'ES Data Entry'!D342</f>
        <v>0</v>
      </c>
      <c r="E344" s="226">
        <f>'ES Data Entry'!E342</f>
        <v>0</v>
      </c>
      <c r="F344" s="226">
        <f>'ES Data Entry'!F342</f>
        <v>0</v>
      </c>
      <c r="G344" s="226" t="str" cm="1">
        <f t="array" ref="G344">_xlfn.IFS('ES Data Entry'!G342=0, "Kindergarten", 'ES Data Entry'!G342=1, "1st Grade", 'ES Data Entry'!G342=2, "2nd Grade", 'ES Data Entry'!G342=3, "3rd Grade", 'ES Data Entry'!G342=4, "4th Grade", 'ES Data Entry'!G342=5, "5th Grade")</f>
        <v>Kindergarten</v>
      </c>
      <c r="H344" s="253">
        <f>'ES Data Entry'!L342</f>
        <v>0</v>
      </c>
      <c r="I344" s="227" t="e" cm="1">
        <f t="array" ref="I344">_xlfn.IFS('ES Data Entry'!H342= 1, "American Indian/Alaskan Native", 'ES Data Entry'!H342= 2, "Asian", 'ES Data Entry'!H342= 3, "Native Hawaiian/Pacific Islander", 'ES Data Entry'!H342= 4, "Black/African American",'ES Data Entry'!H342= 5,  "White", 'ES Data Entry'!H342= 6, "Other", 'ES Data Entry'!H342= 7, "Two races or more", 'ES Data Entry'!H342= 8, "Unknown")</f>
        <v>#N/A</v>
      </c>
      <c r="J344" s="226">
        <f>'ES Data Entry'!I342</f>
        <v>0</v>
      </c>
      <c r="K344" s="226" t="e" cm="1">
        <f t="array" ref="K344">_xlfn.IFS('ES Data Entry'!J342= 1, "Male", 'ES Data Entry'!J342= 2, "Female", 'ES Data Entry'!J342= 3, "Transgender Male", 'ES Data Entry'!J342= 4, "Transgender Female",'ES Data Entry'!J342= 5, "Non-binary", 'ES Data Entry'!J342= 6, "Other", 'ES Data Entry'!J342= 7, "Unknown")</f>
        <v>#N/A</v>
      </c>
      <c r="L344" s="228">
        <f>'ES Data Entry'!K342</f>
        <v>0</v>
      </c>
      <c r="M344" s="228" t="str" cm="1">
        <f t="array" ref="M344">IF(MAX(IF(F:F=F344, L:L))=L344, "Yes", "No")</f>
        <v>Yes</v>
      </c>
      <c r="N344" s="229" t="e">
        <f>AVERAGE('ES Data Entry'!N342,'ES Data Entry'!M342)</f>
        <v>#DIV/0!</v>
      </c>
      <c r="O344" s="229" t="e">
        <f t="shared" si="106"/>
        <v>#DIV/0!</v>
      </c>
      <c r="P344" s="229" t="e">
        <f>AVERAGE('ES Data Entry'!O342:R342)</f>
        <v>#DIV/0!</v>
      </c>
      <c r="Q344" s="229" t="e">
        <f t="shared" si="107"/>
        <v>#DIV/0!</v>
      </c>
      <c r="R344" s="229" t="e">
        <f>AVERAGE('ES Data Entry'!S342:V342)</f>
        <v>#DIV/0!</v>
      </c>
      <c r="S344" s="229" t="e">
        <f t="shared" si="108"/>
        <v>#DIV/0!</v>
      </c>
      <c r="T344" s="229" t="e">
        <f>AVERAGE('ES Data Entry'!W342:Y342)</f>
        <v>#DIV/0!</v>
      </c>
      <c r="U344" s="230" t="e">
        <f t="shared" si="109"/>
        <v>#DIV/0!</v>
      </c>
      <c r="V344" s="231" t="e">
        <f t="shared" si="110"/>
        <v>#DIV/0!</v>
      </c>
      <c r="W344" s="232" t="e">
        <f t="shared" si="111"/>
        <v>#DIV/0!</v>
      </c>
    </row>
    <row r="345" spans="1:23">
      <c r="A345" s="226">
        <f>'ES Data Entry'!A343</f>
        <v>0</v>
      </c>
      <c r="B345" s="226">
        <f>'ES Data Entry'!B343</f>
        <v>0</v>
      </c>
      <c r="C345" s="6">
        <f>'ES Data Entry'!C343</f>
        <v>0</v>
      </c>
      <c r="D345" s="226">
        <f>'ES Data Entry'!D343</f>
        <v>0</v>
      </c>
      <c r="E345" s="226">
        <f>'ES Data Entry'!E343</f>
        <v>0</v>
      </c>
      <c r="F345" s="226">
        <f>'ES Data Entry'!F343</f>
        <v>0</v>
      </c>
      <c r="G345" s="226" t="str" cm="1">
        <f t="array" ref="G345">_xlfn.IFS('ES Data Entry'!G343=0, "Kindergarten", 'ES Data Entry'!G343=1, "1st Grade", 'ES Data Entry'!G343=2, "2nd Grade", 'ES Data Entry'!G343=3, "3rd Grade", 'ES Data Entry'!G343=4, "4th Grade", 'ES Data Entry'!G343=5, "5th Grade")</f>
        <v>Kindergarten</v>
      </c>
      <c r="H345" s="253">
        <f>'ES Data Entry'!L343</f>
        <v>0</v>
      </c>
      <c r="I345" s="227" t="e" cm="1">
        <f t="array" ref="I345">_xlfn.IFS('ES Data Entry'!H343= 1, "American Indian/Alaskan Native", 'ES Data Entry'!H343= 2, "Asian", 'ES Data Entry'!H343= 3, "Native Hawaiian/Pacific Islander", 'ES Data Entry'!H343= 4, "Black/African American",'ES Data Entry'!H343= 5,  "White", 'ES Data Entry'!H343= 6, "Other", 'ES Data Entry'!H343= 7, "Two races or more", 'ES Data Entry'!H343= 8, "Unknown")</f>
        <v>#N/A</v>
      </c>
      <c r="J345" s="226">
        <f>'ES Data Entry'!I343</f>
        <v>0</v>
      </c>
      <c r="K345" s="226" t="e" cm="1">
        <f t="array" ref="K345">_xlfn.IFS('ES Data Entry'!J343= 1, "Male", 'ES Data Entry'!J343= 2, "Female", 'ES Data Entry'!J343= 3, "Transgender Male", 'ES Data Entry'!J343= 4, "Transgender Female",'ES Data Entry'!J343= 5, "Non-binary", 'ES Data Entry'!J343= 6, "Other", 'ES Data Entry'!J343= 7, "Unknown")</f>
        <v>#N/A</v>
      </c>
      <c r="L345" s="228">
        <f>'ES Data Entry'!K343</f>
        <v>0</v>
      </c>
      <c r="M345" s="228" t="str" cm="1">
        <f t="array" ref="M345">IF(MAX(IF(F:F=F345, L:L))=L345, "Yes", "No")</f>
        <v>Yes</v>
      </c>
      <c r="N345" s="229" t="e">
        <f>AVERAGE('ES Data Entry'!N343,'ES Data Entry'!M343)</f>
        <v>#DIV/0!</v>
      </c>
      <c r="O345" s="229" t="e">
        <f t="shared" si="106"/>
        <v>#DIV/0!</v>
      </c>
      <c r="P345" s="229" t="e">
        <f>AVERAGE('ES Data Entry'!O343:R343)</f>
        <v>#DIV/0!</v>
      </c>
      <c r="Q345" s="229" t="e">
        <f t="shared" si="107"/>
        <v>#DIV/0!</v>
      </c>
      <c r="R345" s="229" t="e">
        <f>AVERAGE('ES Data Entry'!S343:V343)</f>
        <v>#DIV/0!</v>
      </c>
      <c r="S345" s="229" t="e">
        <f t="shared" si="108"/>
        <v>#DIV/0!</v>
      </c>
      <c r="T345" s="229" t="e">
        <f>AVERAGE('ES Data Entry'!W343:Y343)</f>
        <v>#DIV/0!</v>
      </c>
      <c r="U345" s="230" t="e">
        <f t="shared" si="109"/>
        <v>#DIV/0!</v>
      </c>
      <c r="V345" s="231" t="e">
        <f t="shared" si="110"/>
        <v>#DIV/0!</v>
      </c>
      <c r="W345" s="232" t="e">
        <f t="shared" si="111"/>
        <v>#DIV/0!</v>
      </c>
    </row>
    <row r="346" spans="1:23">
      <c r="A346" s="226">
        <f>'ES Data Entry'!A344</f>
        <v>0</v>
      </c>
      <c r="B346" s="226">
        <f>'ES Data Entry'!B344</f>
        <v>0</v>
      </c>
      <c r="C346" s="6">
        <f>'ES Data Entry'!C344</f>
        <v>0</v>
      </c>
      <c r="D346" s="226">
        <f>'ES Data Entry'!D344</f>
        <v>0</v>
      </c>
      <c r="E346" s="226">
        <f>'ES Data Entry'!E344</f>
        <v>0</v>
      </c>
      <c r="F346" s="226">
        <f>'ES Data Entry'!F344</f>
        <v>0</v>
      </c>
      <c r="G346" s="226" t="str" cm="1">
        <f t="array" ref="G346">_xlfn.IFS('ES Data Entry'!G344=0, "Kindergarten", 'ES Data Entry'!G344=1, "1st Grade", 'ES Data Entry'!G344=2, "2nd Grade", 'ES Data Entry'!G344=3, "3rd Grade", 'ES Data Entry'!G344=4, "4th Grade", 'ES Data Entry'!G344=5, "5th Grade")</f>
        <v>Kindergarten</v>
      </c>
      <c r="H346" s="253">
        <f>'ES Data Entry'!L344</f>
        <v>0</v>
      </c>
      <c r="I346" s="227" t="e" cm="1">
        <f t="array" ref="I346">_xlfn.IFS('ES Data Entry'!H344= 1, "American Indian/Alaskan Native", 'ES Data Entry'!H344= 2, "Asian", 'ES Data Entry'!H344= 3, "Native Hawaiian/Pacific Islander", 'ES Data Entry'!H344= 4, "Black/African American",'ES Data Entry'!H344= 5,  "White", 'ES Data Entry'!H344= 6, "Other", 'ES Data Entry'!H344= 7, "Two races or more", 'ES Data Entry'!H344= 8, "Unknown")</f>
        <v>#N/A</v>
      </c>
      <c r="J346" s="226">
        <f>'ES Data Entry'!I344</f>
        <v>0</v>
      </c>
      <c r="K346" s="226" t="e" cm="1">
        <f t="array" ref="K346">_xlfn.IFS('ES Data Entry'!J344= 1, "Male", 'ES Data Entry'!J344= 2, "Female", 'ES Data Entry'!J344= 3, "Transgender Male", 'ES Data Entry'!J344= 4, "Transgender Female",'ES Data Entry'!J344= 5, "Non-binary", 'ES Data Entry'!J344= 6, "Other", 'ES Data Entry'!J344= 7, "Unknown")</f>
        <v>#N/A</v>
      </c>
      <c r="L346" s="228">
        <f>'ES Data Entry'!K344</f>
        <v>0</v>
      </c>
      <c r="M346" s="228" t="str" cm="1">
        <f t="array" ref="M346">IF(MAX(IF(F:F=F346, L:L))=L346, "Yes", "No")</f>
        <v>Yes</v>
      </c>
      <c r="N346" s="229" t="e">
        <f>AVERAGE('ES Data Entry'!N344,'ES Data Entry'!M344)</f>
        <v>#DIV/0!</v>
      </c>
      <c r="O346" s="229" t="e">
        <f t="shared" si="106"/>
        <v>#DIV/0!</v>
      </c>
      <c r="P346" s="229" t="e">
        <f>AVERAGE('ES Data Entry'!O344:R344)</f>
        <v>#DIV/0!</v>
      </c>
      <c r="Q346" s="229" t="e">
        <f t="shared" si="107"/>
        <v>#DIV/0!</v>
      </c>
      <c r="R346" s="229" t="e">
        <f>AVERAGE('ES Data Entry'!S344:V344)</f>
        <v>#DIV/0!</v>
      </c>
      <c r="S346" s="229" t="e">
        <f t="shared" si="108"/>
        <v>#DIV/0!</v>
      </c>
      <c r="T346" s="229" t="e">
        <f>AVERAGE('ES Data Entry'!W344:Y344)</f>
        <v>#DIV/0!</v>
      </c>
      <c r="U346" s="230" t="e">
        <f t="shared" si="109"/>
        <v>#DIV/0!</v>
      </c>
      <c r="V346" s="231" t="e">
        <f t="shared" si="110"/>
        <v>#DIV/0!</v>
      </c>
      <c r="W346" s="232" t="e">
        <f t="shared" si="111"/>
        <v>#DIV/0!</v>
      </c>
    </row>
    <row r="347" spans="1:23">
      <c r="A347" s="226">
        <f>'ES Data Entry'!A345</f>
        <v>0</v>
      </c>
      <c r="B347" s="226">
        <f>'ES Data Entry'!B345</f>
        <v>0</v>
      </c>
      <c r="C347" s="6">
        <f>'ES Data Entry'!C345</f>
        <v>0</v>
      </c>
      <c r="D347" s="226">
        <f>'ES Data Entry'!D345</f>
        <v>0</v>
      </c>
      <c r="E347" s="226">
        <f>'ES Data Entry'!E345</f>
        <v>0</v>
      </c>
      <c r="F347" s="226">
        <f>'ES Data Entry'!F345</f>
        <v>0</v>
      </c>
      <c r="G347" s="226" t="str" cm="1">
        <f t="array" ref="G347">_xlfn.IFS('ES Data Entry'!G345=0, "Kindergarten", 'ES Data Entry'!G345=1, "1st Grade", 'ES Data Entry'!G345=2, "2nd Grade", 'ES Data Entry'!G345=3, "3rd Grade", 'ES Data Entry'!G345=4, "4th Grade", 'ES Data Entry'!G345=5, "5th Grade")</f>
        <v>Kindergarten</v>
      </c>
      <c r="H347" s="253">
        <f>'ES Data Entry'!L345</f>
        <v>0</v>
      </c>
      <c r="I347" s="227" t="e" cm="1">
        <f t="array" ref="I347">_xlfn.IFS('ES Data Entry'!H345= 1, "American Indian/Alaskan Native", 'ES Data Entry'!H345= 2, "Asian", 'ES Data Entry'!H345= 3, "Native Hawaiian/Pacific Islander", 'ES Data Entry'!H345= 4, "Black/African American",'ES Data Entry'!H345= 5,  "White", 'ES Data Entry'!H345= 6, "Other", 'ES Data Entry'!H345= 7, "Two races or more", 'ES Data Entry'!H345= 8, "Unknown")</f>
        <v>#N/A</v>
      </c>
      <c r="J347" s="226">
        <f>'ES Data Entry'!I345</f>
        <v>0</v>
      </c>
      <c r="K347" s="226" t="e" cm="1">
        <f t="array" ref="K347">_xlfn.IFS('ES Data Entry'!J345= 1, "Male", 'ES Data Entry'!J345= 2, "Female", 'ES Data Entry'!J345= 3, "Transgender Male", 'ES Data Entry'!J345= 4, "Transgender Female",'ES Data Entry'!J345= 5, "Non-binary", 'ES Data Entry'!J345= 6, "Other", 'ES Data Entry'!J345= 7, "Unknown")</f>
        <v>#N/A</v>
      </c>
      <c r="L347" s="228">
        <f>'ES Data Entry'!K345</f>
        <v>0</v>
      </c>
      <c r="M347" s="228" t="str" cm="1">
        <f t="array" ref="M347">IF(MAX(IF(F:F=F347, L:L))=L347, "Yes", "No")</f>
        <v>Yes</v>
      </c>
      <c r="N347" s="229" t="e">
        <f>AVERAGE('ES Data Entry'!N345,'ES Data Entry'!M345)</f>
        <v>#DIV/0!</v>
      </c>
      <c r="O347" s="229" t="e">
        <f t="shared" si="106"/>
        <v>#DIV/0!</v>
      </c>
      <c r="P347" s="229" t="e">
        <f>AVERAGE('ES Data Entry'!O345:R345)</f>
        <v>#DIV/0!</v>
      </c>
      <c r="Q347" s="229" t="e">
        <f t="shared" si="107"/>
        <v>#DIV/0!</v>
      </c>
      <c r="R347" s="229" t="e">
        <f>AVERAGE('ES Data Entry'!S345:V345)</f>
        <v>#DIV/0!</v>
      </c>
      <c r="S347" s="229" t="e">
        <f t="shared" si="108"/>
        <v>#DIV/0!</v>
      </c>
      <c r="T347" s="229" t="e">
        <f>AVERAGE('ES Data Entry'!W345:Y345)</f>
        <v>#DIV/0!</v>
      </c>
      <c r="U347" s="230" t="e">
        <f t="shared" si="109"/>
        <v>#DIV/0!</v>
      </c>
      <c r="V347" s="231" t="e">
        <f t="shared" si="110"/>
        <v>#DIV/0!</v>
      </c>
      <c r="W347" s="232" t="e">
        <f t="shared" si="111"/>
        <v>#DIV/0!</v>
      </c>
    </row>
    <row r="348" spans="1:23">
      <c r="A348" s="226">
        <f>'ES Data Entry'!A346</f>
        <v>0</v>
      </c>
      <c r="B348" s="226">
        <f>'ES Data Entry'!B346</f>
        <v>0</v>
      </c>
      <c r="C348" s="6">
        <f>'ES Data Entry'!C346</f>
        <v>0</v>
      </c>
      <c r="D348" s="226">
        <f>'ES Data Entry'!D346</f>
        <v>0</v>
      </c>
      <c r="E348" s="226">
        <f>'ES Data Entry'!E346</f>
        <v>0</v>
      </c>
      <c r="F348" s="226">
        <f>'ES Data Entry'!F346</f>
        <v>0</v>
      </c>
      <c r="G348" s="226" t="str" cm="1">
        <f t="array" ref="G348">_xlfn.IFS('ES Data Entry'!G346=0, "Kindergarten", 'ES Data Entry'!G346=1, "1st Grade", 'ES Data Entry'!G346=2, "2nd Grade", 'ES Data Entry'!G346=3, "3rd Grade", 'ES Data Entry'!G346=4, "4th Grade", 'ES Data Entry'!G346=5, "5th Grade")</f>
        <v>Kindergarten</v>
      </c>
      <c r="H348" s="253">
        <f>'ES Data Entry'!L346</f>
        <v>0</v>
      </c>
      <c r="I348" s="227" t="e" cm="1">
        <f t="array" ref="I348">_xlfn.IFS('ES Data Entry'!H346= 1, "American Indian/Alaskan Native", 'ES Data Entry'!H346= 2, "Asian", 'ES Data Entry'!H346= 3, "Native Hawaiian/Pacific Islander", 'ES Data Entry'!H346= 4, "Black/African American",'ES Data Entry'!H346= 5,  "White", 'ES Data Entry'!H346= 6, "Other", 'ES Data Entry'!H346= 7, "Two races or more", 'ES Data Entry'!H346= 8, "Unknown")</f>
        <v>#N/A</v>
      </c>
      <c r="J348" s="226">
        <f>'ES Data Entry'!I346</f>
        <v>0</v>
      </c>
      <c r="K348" s="226" t="e" cm="1">
        <f t="array" ref="K348">_xlfn.IFS('ES Data Entry'!J346= 1, "Male", 'ES Data Entry'!J346= 2, "Female", 'ES Data Entry'!J346= 3, "Transgender Male", 'ES Data Entry'!J346= 4, "Transgender Female",'ES Data Entry'!J346= 5, "Non-binary", 'ES Data Entry'!J346= 6, "Other", 'ES Data Entry'!J346= 7, "Unknown")</f>
        <v>#N/A</v>
      </c>
      <c r="L348" s="228">
        <f>'ES Data Entry'!K346</f>
        <v>0</v>
      </c>
      <c r="M348" s="228" t="str" cm="1">
        <f t="array" ref="M348">IF(MAX(IF(F:F=F348, L:L))=L348, "Yes", "No")</f>
        <v>Yes</v>
      </c>
      <c r="N348" s="229" t="e">
        <f>AVERAGE('ES Data Entry'!N346,'ES Data Entry'!M346)</f>
        <v>#DIV/0!</v>
      </c>
      <c r="O348" s="229" t="e">
        <f t="shared" si="106"/>
        <v>#DIV/0!</v>
      </c>
      <c r="P348" s="229" t="e">
        <f>AVERAGE('ES Data Entry'!O346:R346)</f>
        <v>#DIV/0!</v>
      </c>
      <c r="Q348" s="229" t="e">
        <f t="shared" si="107"/>
        <v>#DIV/0!</v>
      </c>
      <c r="R348" s="229" t="e">
        <f>AVERAGE('ES Data Entry'!S346:V346)</f>
        <v>#DIV/0!</v>
      </c>
      <c r="S348" s="229" t="e">
        <f t="shared" si="108"/>
        <v>#DIV/0!</v>
      </c>
      <c r="T348" s="229" t="e">
        <f>AVERAGE('ES Data Entry'!W346:Y346)</f>
        <v>#DIV/0!</v>
      </c>
      <c r="U348" s="230" t="e">
        <f t="shared" si="109"/>
        <v>#DIV/0!</v>
      </c>
      <c r="V348" s="231" t="e">
        <f t="shared" si="110"/>
        <v>#DIV/0!</v>
      </c>
      <c r="W348" s="232" t="e">
        <f t="shared" si="111"/>
        <v>#DIV/0!</v>
      </c>
    </row>
    <row r="349" spans="1:23">
      <c r="A349" s="226">
        <f>'ES Data Entry'!A347</f>
        <v>0</v>
      </c>
      <c r="B349" s="226">
        <f>'ES Data Entry'!B347</f>
        <v>0</v>
      </c>
      <c r="C349" s="6">
        <f>'ES Data Entry'!C347</f>
        <v>0</v>
      </c>
      <c r="D349" s="226">
        <f>'ES Data Entry'!D347</f>
        <v>0</v>
      </c>
      <c r="E349" s="226">
        <f>'ES Data Entry'!E347</f>
        <v>0</v>
      </c>
      <c r="F349" s="226">
        <f>'ES Data Entry'!F347</f>
        <v>0</v>
      </c>
      <c r="G349" s="226" t="str" cm="1">
        <f t="array" ref="G349">_xlfn.IFS('ES Data Entry'!G347=0, "Kindergarten", 'ES Data Entry'!G347=1, "1st Grade", 'ES Data Entry'!G347=2, "2nd Grade", 'ES Data Entry'!G347=3, "3rd Grade", 'ES Data Entry'!G347=4, "4th Grade", 'ES Data Entry'!G347=5, "5th Grade")</f>
        <v>Kindergarten</v>
      </c>
      <c r="H349" s="253">
        <f>'ES Data Entry'!L347</f>
        <v>0</v>
      </c>
      <c r="I349" s="227" t="e" cm="1">
        <f t="array" ref="I349">_xlfn.IFS('ES Data Entry'!H347= 1, "American Indian/Alaskan Native", 'ES Data Entry'!H347= 2, "Asian", 'ES Data Entry'!H347= 3, "Native Hawaiian/Pacific Islander", 'ES Data Entry'!H347= 4, "Black/African American",'ES Data Entry'!H347= 5,  "White", 'ES Data Entry'!H347= 6, "Other", 'ES Data Entry'!H347= 7, "Two races or more", 'ES Data Entry'!H347= 8, "Unknown")</f>
        <v>#N/A</v>
      </c>
      <c r="J349" s="226">
        <f>'ES Data Entry'!I347</f>
        <v>0</v>
      </c>
      <c r="K349" s="226" t="e" cm="1">
        <f t="array" ref="K349">_xlfn.IFS('ES Data Entry'!J347= 1, "Male", 'ES Data Entry'!J347= 2, "Female", 'ES Data Entry'!J347= 3, "Transgender Male", 'ES Data Entry'!J347= 4, "Transgender Female",'ES Data Entry'!J347= 5, "Non-binary", 'ES Data Entry'!J347= 6, "Other", 'ES Data Entry'!J347= 7, "Unknown")</f>
        <v>#N/A</v>
      </c>
      <c r="L349" s="228">
        <f>'ES Data Entry'!K347</f>
        <v>0</v>
      </c>
      <c r="M349" s="228" t="str" cm="1">
        <f t="array" ref="M349">IF(MAX(IF(F:F=F349, L:L))=L349, "Yes", "No")</f>
        <v>Yes</v>
      </c>
      <c r="N349" s="229" t="e">
        <f>AVERAGE('ES Data Entry'!N347,'ES Data Entry'!M347)</f>
        <v>#DIV/0!</v>
      </c>
      <c r="O349" s="229" t="e">
        <f t="shared" si="106"/>
        <v>#DIV/0!</v>
      </c>
      <c r="P349" s="229" t="e">
        <f>AVERAGE('ES Data Entry'!O347:R347)</f>
        <v>#DIV/0!</v>
      </c>
      <c r="Q349" s="229" t="e">
        <f t="shared" si="107"/>
        <v>#DIV/0!</v>
      </c>
      <c r="R349" s="229" t="e">
        <f>AVERAGE('ES Data Entry'!S347:V347)</f>
        <v>#DIV/0!</v>
      </c>
      <c r="S349" s="229" t="e">
        <f t="shared" si="108"/>
        <v>#DIV/0!</v>
      </c>
      <c r="T349" s="229" t="e">
        <f>AVERAGE('ES Data Entry'!W347:Y347)</f>
        <v>#DIV/0!</v>
      </c>
      <c r="U349" s="230" t="e">
        <f t="shared" si="109"/>
        <v>#DIV/0!</v>
      </c>
      <c r="V349" s="231" t="e">
        <f t="shared" si="110"/>
        <v>#DIV/0!</v>
      </c>
      <c r="W349" s="232" t="e">
        <f t="shared" si="111"/>
        <v>#DIV/0!</v>
      </c>
    </row>
    <row r="350" spans="1:23">
      <c r="A350" s="226">
        <f>'ES Data Entry'!A348</f>
        <v>0</v>
      </c>
      <c r="B350" s="226">
        <f>'ES Data Entry'!B348</f>
        <v>0</v>
      </c>
      <c r="C350" s="6">
        <f>'ES Data Entry'!C348</f>
        <v>0</v>
      </c>
      <c r="D350" s="226">
        <f>'ES Data Entry'!D348</f>
        <v>0</v>
      </c>
      <c r="E350" s="226">
        <f>'ES Data Entry'!E348</f>
        <v>0</v>
      </c>
      <c r="F350" s="226">
        <f>'ES Data Entry'!F348</f>
        <v>0</v>
      </c>
      <c r="G350" s="226" t="str" cm="1">
        <f t="array" ref="G350">_xlfn.IFS('ES Data Entry'!G348=0, "Kindergarten", 'ES Data Entry'!G348=1, "1st Grade", 'ES Data Entry'!G348=2, "2nd Grade", 'ES Data Entry'!G348=3, "3rd Grade", 'ES Data Entry'!G348=4, "4th Grade", 'ES Data Entry'!G348=5, "5th Grade")</f>
        <v>Kindergarten</v>
      </c>
      <c r="H350" s="253">
        <f>'ES Data Entry'!L348</f>
        <v>0</v>
      </c>
      <c r="I350" s="227" t="e" cm="1">
        <f t="array" ref="I350">_xlfn.IFS('ES Data Entry'!H348= 1, "American Indian/Alaskan Native", 'ES Data Entry'!H348= 2, "Asian", 'ES Data Entry'!H348= 3, "Native Hawaiian/Pacific Islander", 'ES Data Entry'!H348= 4, "Black/African American",'ES Data Entry'!H348= 5,  "White", 'ES Data Entry'!H348= 6, "Other", 'ES Data Entry'!H348= 7, "Two races or more", 'ES Data Entry'!H348= 8, "Unknown")</f>
        <v>#N/A</v>
      </c>
      <c r="J350" s="226">
        <f>'ES Data Entry'!I348</f>
        <v>0</v>
      </c>
      <c r="K350" s="226" t="e" cm="1">
        <f t="array" ref="K350">_xlfn.IFS('ES Data Entry'!J348= 1, "Male", 'ES Data Entry'!J348= 2, "Female", 'ES Data Entry'!J348= 3, "Transgender Male", 'ES Data Entry'!J348= 4, "Transgender Female",'ES Data Entry'!J348= 5, "Non-binary", 'ES Data Entry'!J348= 6, "Other", 'ES Data Entry'!J348= 7, "Unknown")</f>
        <v>#N/A</v>
      </c>
      <c r="L350" s="228">
        <f>'ES Data Entry'!K348</f>
        <v>0</v>
      </c>
      <c r="M350" s="228" t="str" cm="1">
        <f t="array" ref="M350">IF(MAX(IF(F:F=F350, L:L))=L350, "Yes", "No")</f>
        <v>Yes</v>
      </c>
      <c r="N350" s="229" t="e">
        <f>AVERAGE('ES Data Entry'!N348,'ES Data Entry'!M348)</f>
        <v>#DIV/0!</v>
      </c>
      <c r="O350" s="229" t="e">
        <f t="shared" si="106"/>
        <v>#DIV/0!</v>
      </c>
      <c r="P350" s="229" t="e">
        <f>AVERAGE('ES Data Entry'!O348:R348)</f>
        <v>#DIV/0!</v>
      </c>
      <c r="Q350" s="229" t="e">
        <f t="shared" si="107"/>
        <v>#DIV/0!</v>
      </c>
      <c r="R350" s="229" t="e">
        <f>AVERAGE('ES Data Entry'!S348:V348)</f>
        <v>#DIV/0!</v>
      </c>
      <c r="S350" s="229" t="e">
        <f t="shared" si="108"/>
        <v>#DIV/0!</v>
      </c>
      <c r="T350" s="229" t="e">
        <f>AVERAGE('ES Data Entry'!W348:Y348)</f>
        <v>#DIV/0!</v>
      </c>
      <c r="U350" s="230" t="e">
        <f t="shared" si="109"/>
        <v>#DIV/0!</v>
      </c>
      <c r="V350" s="231" t="e">
        <f t="shared" si="110"/>
        <v>#DIV/0!</v>
      </c>
      <c r="W350" s="232" t="e">
        <f t="shared" si="111"/>
        <v>#DIV/0!</v>
      </c>
    </row>
    <row r="351" spans="1:23">
      <c r="A351" s="226">
        <f>'ES Data Entry'!A349</f>
        <v>0</v>
      </c>
      <c r="B351" s="226">
        <f>'ES Data Entry'!B349</f>
        <v>0</v>
      </c>
      <c r="C351" s="6">
        <f>'ES Data Entry'!C349</f>
        <v>0</v>
      </c>
      <c r="D351" s="226">
        <f>'ES Data Entry'!D349</f>
        <v>0</v>
      </c>
      <c r="E351" s="226">
        <f>'ES Data Entry'!E349</f>
        <v>0</v>
      </c>
      <c r="F351" s="226">
        <f>'ES Data Entry'!F349</f>
        <v>0</v>
      </c>
      <c r="G351" s="226" t="str" cm="1">
        <f t="array" ref="G351">_xlfn.IFS('ES Data Entry'!G349=0, "Kindergarten", 'ES Data Entry'!G349=1, "1st Grade", 'ES Data Entry'!G349=2, "2nd Grade", 'ES Data Entry'!G349=3, "3rd Grade", 'ES Data Entry'!G349=4, "4th Grade", 'ES Data Entry'!G349=5, "5th Grade")</f>
        <v>Kindergarten</v>
      </c>
      <c r="H351" s="253">
        <f>'ES Data Entry'!L349</f>
        <v>0</v>
      </c>
      <c r="I351" s="227" t="e" cm="1">
        <f t="array" ref="I351">_xlfn.IFS('ES Data Entry'!H349= 1, "American Indian/Alaskan Native", 'ES Data Entry'!H349= 2, "Asian", 'ES Data Entry'!H349= 3, "Native Hawaiian/Pacific Islander", 'ES Data Entry'!H349= 4, "Black/African American",'ES Data Entry'!H349= 5,  "White", 'ES Data Entry'!H349= 6, "Other", 'ES Data Entry'!H349= 7, "Two races or more", 'ES Data Entry'!H349= 8, "Unknown")</f>
        <v>#N/A</v>
      </c>
      <c r="J351" s="226">
        <f>'ES Data Entry'!I349</f>
        <v>0</v>
      </c>
      <c r="K351" s="226" t="e" cm="1">
        <f t="array" ref="K351">_xlfn.IFS('ES Data Entry'!J349= 1, "Male", 'ES Data Entry'!J349= 2, "Female", 'ES Data Entry'!J349= 3, "Transgender Male", 'ES Data Entry'!J349= 4, "Transgender Female",'ES Data Entry'!J349= 5, "Non-binary", 'ES Data Entry'!J349= 6, "Other", 'ES Data Entry'!J349= 7, "Unknown")</f>
        <v>#N/A</v>
      </c>
      <c r="L351" s="228">
        <f>'ES Data Entry'!K349</f>
        <v>0</v>
      </c>
      <c r="M351" s="228" t="str" cm="1">
        <f t="array" ref="M351">IF(MAX(IF(F:F=F351, L:L))=L351, "Yes", "No")</f>
        <v>Yes</v>
      </c>
      <c r="N351" s="229" t="e">
        <f>AVERAGE('ES Data Entry'!N349,'ES Data Entry'!M349)</f>
        <v>#DIV/0!</v>
      </c>
      <c r="O351" s="229" t="e">
        <f t="shared" si="106"/>
        <v>#DIV/0!</v>
      </c>
      <c r="P351" s="229" t="e">
        <f>AVERAGE('ES Data Entry'!O349:R349)</f>
        <v>#DIV/0!</v>
      </c>
      <c r="Q351" s="229" t="e">
        <f t="shared" si="107"/>
        <v>#DIV/0!</v>
      </c>
      <c r="R351" s="229" t="e">
        <f>AVERAGE('ES Data Entry'!S349:V349)</f>
        <v>#DIV/0!</v>
      </c>
      <c r="S351" s="229" t="e">
        <f t="shared" si="108"/>
        <v>#DIV/0!</v>
      </c>
      <c r="T351" s="229" t="e">
        <f>AVERAGE('ES Data Entry'!W349:Y349)</f>
        <v>#DIV/0!</v>
      </c>
      <c r="U351" s="230" t="e">
        <f t="shared" si="109"/>
        <v>#DIV/0!</v>
      </c>
      <c r="V351" s="231" t="e">
        <f t="shared" si="110"/>
        <v>#DIV/0!</v>
      </c>
      <c r="W351" s="232" t="e">
        <f t="shared" si="111"/>
        <v>#DIV/0!</v>
      </c>
    </row>
    <row r="352" spans="1:23">
      <c r="A352" s="226">
        <f>'ES Data Entry'!A350</f>
        <v>0</v>
      </c>
      <c r="B352" s="226">
        <f>'ES Data Entry'!B350</f>
        <v>0</v>
      </c>
      <c r="C352" s="6">
        <f>'ES Data Entry'!C350</f>
        <v>0</v>
      </c>
      <c r="D352" s="226">
        <f>'ES Data Entry'!D350</f>
        <v>0</v>
      </c>
      <c r="E352" s="226">
        <f>'ES Data Entry'!E350</f>
        <v>0</v>
      </c>
      <c r="F352" s="226">
        <f>'ES Data Entry'!F350</f>
        <v>0</v>
      </c>
      <c r="G352" s="226" t="str" cm="1">
        <f t="array" ref="G352">_xlfn.IFS('ES Data Entry'!G350=0, "Kindergarten", 'ES Data Entry'!G350=1, "1st Grade", 'ES Data Entry'!G350=2, "2nd Grade", 'ES Data Entry'!G350=3, "3rd Grade", 'ES Data Entry'!G350=4, "4th Grade", 'ES Data Entry'!G350=5, "5th Grade")</f>
        <v>Kindergarten</v>
      </c>
      <c r="H352" s="253">
        <f>'ES Data Entry'!L350</f>
        <v>0</v>
      </c>
      <c r="I352" s="227" t="e" cm="1">
        <f t="array" ref="I352">_xlfn.IFS('ES Data Entry'!H350= 1, "American Indian/Alaskan Native", 'ES Data Entry'!H350= 2, "Asian", 'ES Data Entry'!H350= 3, "Native Hawaiian/Pacific Islander", 'ES Data Entry'!H350= 4, "Black/African American",'ES Data Entry'!H350= 5,  "White", 'ES Data Entry'!H350= 6, "Other", 'ES Data Entry'!H350= 7, "Two races or more", 'ES Data Entry'!H350= 8, "Unknown")</f>
        <v>#N/A</v>
      </c>
      <c r="J352" s="226">
        <f>'ES Data Entry'!I350</f>
        <v>0</v>
      </c>
      <c r="K352" s="226" t="e" cm="1">
        <f t="array" ref="K352">_xlfn.IFS('ES Data Entry'!J350= 1, "Male", 'ES Data Entry'!J350= 2, "Female", 'ES Data Entry'!J350= 3, "Transgender Male", 'ES Data Entry'!J350= 4, "Transgender Female",'ES Data Entry'!J350= 5, "Non-binary", 'ES Data Entry'!J350= 6, "Other", 'ES Data Entry'!J350= 7, "Unknown")</f>
        <v>#N/A</v>
      </c>
      <c r="L352" s="228">
        <f>'ES Data Entry'!K350</f>
        <v>0</v>
      </c>
      <c r="M352" s="228" t="str" cm="1">
        <f t="array" ref="M352">IF(MAX(IF(F:F=F352, L:L))=L352, "Yes", "No")</f>
        <v>Yes</v>
      </c>
      <c r="N352" s="229" t="e">
        <f>AVERAGE('ES Data Entry'!N350,'ES Data Entry'!M350)</f>
        <v>#DIV/0!</v>
      </c>
      <c r="O352" s="229" t="e">
        <f t="shared" si="106"/>
        <v>#DIV/0!</v>
      </c>
      <c r="P352" s="229" t="e">
        <f>AVERAGE('ES Data Entry'!O350:R350)</f>
        <v>#DIV/0!</v>
      </c>
      <c r="Q352" s="229" t="e">
        <f t="shared" si="107"/>
        <v>#DIV/0!</v>
      </c>
      <c r="R352" s="229" t="e">
        <f>AVERAGE('ES Data Entry'!S350:V350)</f>
        <v>#DIV/0!</v>
      </c>
      <c r="S352" s="229" t="e">
        <f t="shared" si="108"/>
        <v>#DIV/0!</v>
      </c>
      <c r="T352" s="229" t="e">
        <f>AVERAGE('ES Data Entry'!W350:Y350)</f>
        <v>#DIV/0!</v>
      </c>
      <c r="U352" s="230" t="e">
        <f t="shared" si="109"/>
        <v>#DIV/0!</v>
      </c>
      <c r="V352" s="231" t="e">
        <f t="shared" si="110"/>
        <v>#DIV/0!</v>
      </c>
      <c r="W352" s="232" t="e">
        <f t="shared" si="111"/>
        <v>#DIV/0!</v>
      </c>
    </row>
    <row r="353" spans="1:23">
      <c r="A353" s="226">
        <f>'ES Data Entry'!A351</f>
        <v>0</v>
      </c>
      <c r="B353" s="226">
        <f>'ES Data Entry'!B351</f>
        <v>0</v>
      </c>
      <c r="C353" s="6">
        <f>'ES Data Entry'!C351</f>
        <v>0</v>
      </c>
      <c r="D353" s="226">
        <f>'ES Data Entry'!D351</f>
        <v>0</v>
      </c>
      <c r="E353" s="226">
        <f>'ES Data Entry'!E351</f>
        <v>0</v>
      </c>
      <c r="F353" s="226">
        <f>'ES Data Entry'!F351</f>
        <v>0</v>
      </c>
      <c r="G353" s="226" t="str" cm="1">
        <f t="array" ref="G353">_xlfn.IFS('ES Data Entry'!G351=0, "Kindergarten", 'ES Data Entry'!G351=1, "1st Grade", 'ES Data Entry'!G351=2, "2nd Grade", 'ES Data Entry'!G351=3, "3rd Grade", 'ES Data Entry'!G351=4, "4th Grade", 'ES Data Entry'!G351=5, "5th Grade")</f>
        <v>Kindergarten</v>
      </c>
      <c r="H353" s="253">
        <f>'ES Data Entry'!L351</f>
        <v>0</v>
      </c>
      <c r="I353" s="227" t="e" cm="1">
        <f t="array" ref="I353">_xlfn.IFS('ES Data Entry'!H351= 1, "American Indian/Alaskan Native", 'ES Data Entry'!H351= 2, "Asian", 'ES Data Entry'!H351= 3, "Native Hawaiian/Pacific Islander", 'ES Data Entry'!H351= 4, "Black/African American",'ES Data Entry'!H351= 5,  "White", 'ES Data Entry'!H351= 6, "Other", 'ES Data Entry'!H351= 7, "Two races or more", 'ES Data Entry'!H351= 8, "Unknown")</f>
        <v>#N/A</v>
      </c>
      <c r="J353" s="226">
        <f>'ES Data Entry'!I351</f>
        <v>0</v>
      </c>
      <c r="K353" s="226" t="e" cm="1">
        <f t="array" ref="K353">_xlfn.IFS('ES Data Entry'!J351= 1, "Male", 'ES Data Entry'!J351= 2, "Female", 'ES Data Entry'!J351= 3, "Transgender Male", 'ES Data Entry'!J351= 4, "Transgender Female",'ES Data Entry'!J351= 5, "Non-binary", 'ES Data Entry'!J351= 6, "Other", 'ES Data Entry'!J351= 7, "Unknown")</f>
        <v>#N/A</v>
      </c>
      <c r="L353" s="228">
        <f>'ES Data Entry'!K351</f>
        <v>0</v>
      </c>
      <c r="M353" s="228" t="str" cm="1">
        <f t="array" ref="M353">IF(MAX(IF(F:F=F353, L:L))=L353, "Yes", "No")</f>
        <v>Yes</v>
      </c>
      <c r="N353" s="229" t="e">
        <f>AVERAGE('ES Data Entry'!N351,'ES Data Entry'!M351)</f>
        <v>#DIV/0!</v>
      </c>
      <c r="O353" s="229" t="e">
        <f t="shared" si="106"/>
        <v>#DIV/0!</v>
      </c>
      <c r="P353" s="229" t="e">
        <f>AVERAGE('ES Data Entry'!O351:R351)</f>
        <v>#DIV/0!</v>
      </c>
      <c r="Q353" s="229" t="e">
        <f t="shared" si="107"/>
        <v>#DIV/0!</v>
      </c>
      <c r="R353" s="229" t="e">
        <f>AVERAGE('ES Data Entry'!S351:V351)</f>
        <v>#DIV/0!</v>
      </c>
      <c r="S353" s="229" t="e">
        <f t="shared" si="108"/>
        <v>#DIV/0!</v>
      </c>
      <c r="T353" s="229" t="e">
        <f>AVERAGE('ES Data Entry'!W351:Y351)</f>
        <v>#DIV/0!</v>
      </c>
      <c r="U353" s="230" t="e">
        <f t="shared" si="109"/>
        <v>#DIV/0!</v>
      </c>
      <c r="V353" s="231" t="e">
        <f t="shared" si="110"/>
        <v>#DIV/0!</v>
      </c>
      <c r="W353" s="232" t="e">
        <f t="shared" si="111"/>
        <v>#DIV/0!</v>
      </c>
    </row>
    <row r="354" spans="1:23">
      <c r="A354" s="226">
        <f>'ES Data Entry'!A352</f>
        <v>0</v>
      </c>
      <c r="B354" s="226">
        <f>'ES Data Entry'!B352</f>
        <v>0</v>
      </c>
      <c r="C354" s="6">
        <f>'ES Data Entry'!C352</f>
        <v>0</v>
      </c>
      <c r="D354" s="226">
        <f>'ES Data Entry'!D352</f>
        <v>0</v>
      </c>
      <c r="E354" s="226">
        <f>'ES Data Entry'!E352</f>
        <v>0</v>
      </c>
      <c r="F354" s="226">
        <f>'ES Data Entry'!F352</f>
        <v>0</v>
      </c>
      <c r="G354" s="226" t="str" cm="1">
        <f t="array" ref="G354">_xlfn.IFS('ES Data Entry'!G352=0, "Kindergarten", 'ES Data Entry'!G352=1, "1st Grade", 'ES Data Entry'!G352=2, "2nd Grade", 'ES Data Entry'!G352=3, "3rd Grade", 'ES Data Entry'!G352=4, "4th Grade", 'ES Data Entry'!G352=5, "5th Grade")</f>
        <v>Kindergarten</v>
      </c>
      <c r="H354" s="253">
        <f>'ES Data Entry'!L352</f>
        <v>0</v>
      </c>
      <c r="I354" s="227" t="e" cm="1">
        <f t="array" ref="I354">_xlfn.IFS('ES Data Entry'!H352= 1, "American Indian/Alaskan Native", 'ES Data Entry'!H352= 2, "Asian", 'ES Data Entry'!H352= 3, "Native Hawaiian/Pacific Islander", 'ES Data Entry'!H352= 4, "Black/African American",'ES Data Entry'!H352= 5,  "White", 'ES Data Entry'!H352= 6, "Other", 'ES Data Entry'!H352= 7, "Two races or more", 'ES Data Entry'!H352= 8, "Unknown")</f>
        <v>#N/A</v>
      </c>
      <c r="J354" s="226">
        <f>'ES Data Entry'!I352</f>
        <v>0</v>
      </c>
      <c r="K354" s="226" t="e" cm="1">
        <f t="array" ref="K354">_xlfn.IFS('ES Data Entry'!J352= 1, "Male", 'ES Data Entry'!J352= 2, "Female", 'ES Data Entry'!J352= 3, "Transgender Male", 'ES Data Entry'!J352= 4, "Transgender Female",'ES Data Entry'!J352= 5, "Non-binary", 'ES Data Entry'!J352= 6, "Other", 'ES Data Entry'!J352= 7, "Unknown")</f>
        <v>#N/A</v>
      </c>
      <c r="L354" s="228">
        <f>'ES Data Entry'!K352</f>
        <v>0</v>
      </c>
      <c r="M354" s="228" t="str" cm="1">
        <f t="array" ref="M354">IF(MAX(IF(F:F=F354, L:L))=L354, "Yes", "No")</f>
        <v>Yes</v>
      </c>
      <c r="N354" s="229" t="e">
        <f>AVERAGE('ES Data Entry'!N352,'ES Data Entry'!M352)</f>
        <v>#DIV/0!</v>
      </c>
      <c r="O354" s="229" t="e">
        <f t="shared" si="106"/>
        <v>#DIV/0!</v>
      </c>
      <c r="P354" s="229" t="e">
        <f>AVERAGE('ES Data Entry'!O352:R352)</f>
        <v>#DIV/0!</v>
      </c>
      <c r="Q354" s="229" t="e">
        <f t="shared" si="107"/>
        <v>#DIV/0!</v>
      </c>
      <c r="R354" s="229" t="e">
        <f>AVERAGE('ES Data Entry'!S352:V352)</f>
        <v>#DIV/0!</v>
      </c>
      <c r="S354" s="229" t="e">
        <f t="shared" si="108"/>
        <v>#DIV/0!</v>
      </c>
      <c r="T354" s="229" t="e">
        <f>AVERAGE('ES Data Entry'!W352:Y352)</f>
        <v>#DIV/0!</v>
      </c>
      <c r="U354" s="230" t="e">
        <f t="shared" si="109"/>
        <v>#DIV/0!</v>
      </c>
      <c r="V354" s="231" t="e">
        <f t="shared" si="110"/>
        <v>#DIV/0!</v>
      </c>
      <c r="W354" s="232" t="e">
        <f t="shared" si="111"/>
        <v>#DIV/0!</v>
      </c>
    </row>
    <row r="355" spans="1:23">
      <c r="A355" s="226">
        <f>'ES Data Entry'!A353</f>
        <v>0</v>
      </c>
      <c r="B355" s="226">
        <f>'ES Data Entry'!B353</f>
        <v>0</v>
      </c>
      <c r="C355" s="6">
        <f>'ES Data Entry'!C353</f>
        <v>0</v>
      </c>
      <c r="D355" s="226">
        <f>'ES Data Entry'!D353</f>
        <v>0</v>
      </c>
      <c r="E355" s="226">
        <f>'ES Data Entry'!E353</f>
        <v>0</v>
      </c>
      <c r="F355" s="226">
        <f>'ES Data Entry'!F353</f>
        <v>0</v>
      </c>
      <c r="G355" s="226" t="str" cm="1">
        <f t="array" ref="G355">_xlfn.IFS('ES Data Entry'!G353=0, "Kindergarten", 'ES Data Entry'!G353=1, "1st Grade", 'ES Data Entry'!G353=2, "2nd Grade", 'ES Data Entry'!G353=3, "3rd Grade", 'ES Data Entry'!G353=4, "4th Grade", 'ES Data Entry'!G353=5, "5th Grade")</f>
        <v>Kindergarten</v>
      </c>
      <c r="H355" s="253">
        <f>'ES Data Entry'!L353</f>
        <v>0</v>
      </c>
      <c r="I355" s="227" t="e" cm="1">
        <f t="array" ref="I355">_xlfn.IFS('ES Data Entry'!H353= 1, "American Indian/Alaskan Native", 'ES Data Entry'!H353= 2, "Asian", 'ES Data Entry'!H353= 3, "Native Hawaiian/Pacific Islander", 'ES Data Entry'!H353= 4, "Black/African American",'ES Data Entry'!H353= 5,  "White", 'ES Data Entry'!H353= 6, "Other", 'ES Data Entry'!H353= 7, "Two races or more", 'ES Data Entry'!H353= 8, "Unknown")</f>
        <v>#N/A</v>
      </c>
      <c r="J355" s="226">
        <f>'ES Data Entry'!I353</f>
        <v>0</v>
      </c>
      <c r="K355" s="226" t="e" cm="1">
        <f t="array" ref="K355">_xlfn.IFS('ES Data Entry'!J353= 1, "Male", 'ES Data Entry'!J353= 2, "Female", 'ES Data Entry'!J353= 3, "Transgender Male", 'ES Data Entry'!J353= 4, "Transgender Female",'ES Data Entry'!J353= 5, "Non-binary", 'ES Data Entry'!J353= 6, "Other", 'ES Data Entry'!J353= 7, "Unknown")</f>
        <v>#N/A</v>
      </c>
      <c r="L355" s="228">
        <f>'ES Data Entry'!K353</f>
        <v>0</v>
      </c>
      <c r="M355" s="228" t="str" cm="1">
        <f t="array" ref="M355">IF(MAX(IF(F:F=F355, L:L))=L355, "Yes", "No")</f>
        <v>Yes</v>
      </c>
      <c r="N355" s="229" t="e">
        <f>AVERAGE('ES Data Entry'!N353,'ES Data Entry'!M353)</f>
        <v>#DIV/0!</v>
      </c>
      <c r="O355" s="229" t="e">
        <f t="shared" si="106"/>
        <v>#DIV/0!</v>
      </c>
      <c r="P355" s="229" t="e">
        <f>AVERAGE('ES Data Entry'!O353:R353)</f>
        <v>#DIV/0!</v>
      </c>
      <c r="Q355" s="229" t="e">
        <f t="shared" si="107"/>
        <v>#DIV/0!</v>
      </c>
      <c r="R355" s="229" t="e">
        <f>AVERAGE('ES Data Entry'!S353:V353)</f>
        <v>#DIV/0!</v>
      </c>
      <c r="S355" s="229" t="e">
        <f t="shared" si="108"/>
        <v>#DIV/0!</v>
      </c>
      <c r="T355" s="229" t="e">
        <f>AVERAGE('ES Data Entry'!W353:Y353)</f>
        <v>#DIV/0!</v>
      </c>
      <c r="U355" s="230" t="e">
        <f t="shared" si="109"/>
        <v>#DIV/0!</v>
      </c>
      <c r="V355" s="231" t="e">
        <f t="shared" si="110"/>
        <v>#DIV/0!</v>
      </c>
      <c r="W355" s="232" t="e">
        <f t="shared" si="111"/>
        <v>#DIV/0!</v>
      </c>
    </row>
    <row r="356" spans="1:23">
      <c r="A356" s="226">
        <f>'ES Data Entry'!A354</f>
        <v>0</v>
      </c>
      <c r="B356" s="226">
        <f>'ES Data Entry'!B354</f>
        <v>0</v>
      </c>
      <c r="C356" s="6">
        <f>'ES Data Entry'!C354</f>
        <v>0</v>
      </c>
      <c r="D356" s="226">
        <f>'ES Data Entry'!D354</f>
        <v>0</v>
      </c>
      <c r="E356" s="226">
        <f>'ES Data Entry'!E354</f>
        <v>0</v>
      </c>
      <c r="F356" s="226">
        <f>'ES Data Entry'!F354</f>
        <v>0</v>
      </c>
      <c r="G356" s="226" t="str" cm="1">
        <f t="array" ref="G356">_xlfn.IFS('ES Data Entry'!G354=0, "Kindergarten", 'ES Data Entry'!G354=1, "1st Grade", 'ES Data Entry'!G354=2, "2nd Grade", 'ES Data Entry'!G354=3, "3rd Grade", 'ES Data Entry'!G354=4, "4th Grade", 'ES Data Entry'!G354=5, "5th Grade")</f>
        <v>Kindergarten</v>
      </c>
      <c r="H356" s="253">
        <f>'ES Data Entry'!L354</f>
        <v>0</v>
      </c>
      <c r="I356" s="227" t="e" cm="1">
        <f t="array" ref="I356">_xlfn.IFS('ES Data Entry'!H354= 1, "American Indian/Alaskan Native", 'ES Data Entry'!H354= 2, "Asian", 'ES Data Entry'!H354= 3, "Native Hawaiian/Pacific Islander", 'ES Data Entry'!H354= 4, "Black/African American",'ES Data Entry'!H354= 5,  "White", 'ES Data Entry'!H354= 6, "Other", 'ES Data Entry'!H354= 7, "Two races or more", 'ES Data Entry'!H354= 8, "Unknown")</f>
        <v>#N/A</v>
      </c>
      <c r="J356" s="226">
        <f>'ES Data Entry'!I354</f>
        <v>0</v>
      </c>
      <c r="K356" s="226" t="e" cm="1">
        <f t="array" ref="K356">_xlfn.IFS('ES Data Entry'!J354= 1, "Male", 'ES Data Entry'!J354= 2, "Female", 'ES Data Entry'!J354= 3, "Transgender Male", 'ES Data Entry'!J354= 4, "Transgender Female",'ES Data Entry'!J354= 5, "Non-binary", 'ES Data Entry'!J354= 6, "Other", 'ES Data Entry'!J354= 7, "Unknown")</f>
        <v>#N/A</v>
      </c>
      <c r="L356" s="228">
        <f>'ES Data Entry'!K354</f>
        <v>0</v>
      </c>
      <c r="M356" s="228" t="str" cm="1">
        <f t="array" ref="M356">IF(MAX(IF(F:F=F356, L:L))=L356, "Yes", "No")</f>
        <v>Yes</v>
      </c>
      <c r="N356" s="229" t="e">
        <f>AVERAGE('ES Data Entry'!N354,'ES Data Entry'!M354)</f>
        <v>#DIV/0!</v>
      </c>
      <c r="O356" s="229" t="e">
        <f t="shared" si="106"/>
        <v>#DIV/0!</v>
      </c>
      <c r="P356" s="229" t="e">
        <f>AVERAGE('ES Data Entry'!O354:R354)</f>
        <v>#DIV/0!</v>
      </c>
      <c r="Q356" s="229" t="e">
        <f t="shared" si="107"/>
        <v>#DIV/0!</v>
      </c>
      <c r="R356" s="229" t="e">
        <f>AVERAGE('ES Data Entry'!S354:V354)</f>
        <v>#DIV/0!</v>
      </c>
      <c r="S356" s="229" t="e">
        <f t="shared" si="108"/>
        <v>#DIV/0!</v>
      </c>
      <c r="T356" s="229" t="e">
        <f>AVERAGE('ES Data Entry'!W354:Y354)</f>
        <v>#DIV/0!</v>
      </c>
      <c r="U356" s="230" t="e">
        <f t="shared" si="109"/>
        <v>#DIV/0!</v>
      </c>
      <c r="V356" s="231" t="e">
        <f t="shared" si="110"/>
        <v>#DIV/0!</v>
      </c>
      <c r="W356" s="232" t="e">
        <f t="shared" si="111"/>
        <v>#DIV/0!</v>
      </c>
    </row>
    <row r="357" spans="1:23">
      <c r="A357" s="226">
        <f>'ES Data Entry'!A355</f>
        <v>0</v>
      </c>
      <c r="B357" s="226">
        <f>'ES Data Entry'!B355</f>
        <v>0</v>
      </c>
      <c r="C357" s="6">
        <f>'ES Data Entry'!C355</f>
        <v>0</v>
      </c>
      <c r="D357" s="226">
        <f>'ES Data Entry'!D355</f>
        <v>0</v>
      </c>
      <c r="E357" s="226">
        <f>'ES Data Entry'!E355</f>
        <v>0</v>
      </c>
      <c r="F357" s="226">
        <f>'ES Data Entry'!F355</f>
        <v>0</v>
      </c>
      <c r="G357" s="226" t="str" cm="1">
        <f t="array" ref="G357">_xlfn.IFS('ES Data Entry'!G355=0, "Kindergarten", 'ES Data Entry'!G355=1, "1st Grade", 'ES Data Entry'!G355=2, "2nd Grade", 'ES Data Entry'!G355=3, "3rd Grade", 'ES Data Entry'!G355=4, "4th Grade", 'ES Data Entry'!G355=5, "5th Grade")</f>
        <v>Kindergarten</v>
      </c>
      <c r="H357" s="253">
        <f>'ES Data Entry'!L355</f>
        <v>0</v>
      </c>
      <c r="I357" s="227" t="e" cm="1">
        <f t="array" ref="I357">_xlfn.IFS('ES Data Entry'!H355= 1, "American Indian/Alaskan Native", 'ES Data Entry'!H355= 2, "Asian", 'ES Data Entry'!H355= 3, "Native Hawaiian/Pacific Islander", 'ES Data Entry'!H355= 4, "Black/African American",'ES Data Entry'!H355= 5,  "White", 'ES Data Entry'!H355= 6, "Other", 'ES Data Entry'!H355= 7, "Two races or more", 'ES Data Entry'!H355= 8, "Unknown")</f>
        <v>#N/A</v>
      </c>
      <c r="J357" s="226">
        <f>'ES Data Entry'!I355</f>
        <v>0</v>
      </c>
      <c r="K357" s="226" t="e" cm="1">
        <f t="array" ref="K357">_xlfn.IFS('ES Data Entry'!J355= 1, "Male", 'ES Data Entry'!J355= 2, "Female", 'ES Data Entry'!J355= 3, "Transgender Male", 'ES Data Entry'!J355= 4, "Transgender Female",'ES Data Entry'!J355= 5, "Non-binary", 'ES Data Entry'!J355= 6, "Other", 'ES Data Entry'!J355= 7, "Unknown")</f>
        <v>#N/A</v>
      </c>
      <c r="L357" s="228">
        <f>'ES Data Entry'!K355</f>
        <v>0</v>
      </c>
      <c r="M357" s="228" t="str" cm="1">
        <f t="array" ref="M357">IF(MAX(IF(F:F=F357, L:L))=L357, "Yes", "No")</f>
        <v>Yes</v>
      </c>
      <c r="N357" s="229" t="e">
        <f>AVERAGE('ES Data Entry'!N355,'ES Data Entry'!M355)</f>
        <v>#DIV/0!</v>
      </c>
      <c r="O357" s="229" t="e">
        <f t="shared" ref="O357:O420" si="112">IF(OR(N357&gt;3.5,N357=3.5), "Higher Emotional Engagement",IF(N357&lt;1.6, "Lower Emotional Engagement", "Moderate Emotional Engagement"))</f>
        <v>#DIV/0!</v>
      </c>
      <c r="P357" s="229" t="e">
        <f>AVERAGE('ES Data Entry'!O355:R355)</f>
        <v>#DIV/0!</v>
      </c>
      <c r="Q357" s="229" t="e">
        <f t="shared" ref="Q357:Q420" si="113">IF(OR(P357&gt;3.5,P357=3.5), "Higher Social Engagement",IF(P357&lt;1.6, "Lower Social Engagement", "Moderate Social Engagement"))</f>
        <v>#DIV/0!</v>
      </c>
      <c r="R357" s="229" t="e">
        <f>AVERAGE('ES Data Entry'!S355:V355)</f>
        <v>#DIV/0!</v>
      </c>
      <c r="S357" s="229" t="e">
        <f t="shared" ref="S357:S420" si="114">IF(OR(R357&gt;3.5,R357=3.5), "Higher Behavioral Engagement",IF(R357&lt;1.6, "Lower Behavioral Engagement", "Moderate Behavioral Engagement"))</f>
        <v>#DIV/0!</v>
      </c>
      <c r="T357" s="229" t="e">
        <f>AVERAGE('ES Data Entry'!W355:Y355)</f>
        <v>#DIV/0!</v>
      </c>
      <c r="U357" s="230" t="e">
        <f t="shared" ref="U357:U420" si="115">IF(OR(T357&gt;3.5,T357=3.5), "Higher Cognitive Engagement",IF(T357&lt;1.6, "Lower Cognitive Engagement", "Moderate Cognitive Engagement"))</f>
        <v>#DIV/0!</v>
      </c>
      <c r="V357" s="231" t="e">
        <f t="shared" ref="V357:V420" si="116">AVERAGE(N357:T357)</f>
        <v>#DIV/0!</v>
      </c>
      <c r="W357" s="232" t="e">
        <f t="shared" ref="W357:W420" si="117">IF(OR(V357&gt;3.5,V357=3.5), "Higher Engagement",IF(V357&lt;1.6, "Lower Engagement", "Moderate Engagement"))</f>
        <v>#DIV/0!</v>
      </c>
    </row>
    <row r="358" spans="1:23">
      <c r="A358" s="226">
        <f>'ES Data Entry'!A356</f>
        <v>0</v>
      </c>
      <c r="B358" s="226">
        <f>'ES Data Entry'!B356</f>
        <v>0</v>
      </c>
      <c r="C358" s="6">
        <f>'ES Data Entry'!C356</f>
        <v>0</v>
      </c>
      <c r="D358" s="226">
        <f>'ES Data Entry'!D356</f>
        <v>0</v>
      </c>
      <c r="E358" s="226">
        <f>'ES Data Entry'!E356</f>
        <v>0</v>
      </c>
      <c r="F358" s="226">
        <f>'ES Data Entry'!F356</f>
        <v>0</v>
      </c>
      <c r="G358" s="226" t="str" cm="1">
        <f t="array" ref="G358">_xlfn.IFS('ES Data Entry'!G356=0, "Kindergarten", 'ES Data Entry'!G356=1, "1st Grade", 'ES Data Entry'!G356=2, "2nd Grade", 'ES Data Entry'!G356=3, "3rd Grade", 'ES Data Entry'!G356=4, "4th Grade", 'ES Data Entry'!G356=5, "5th Grade")</f>
        <v>Kindergarten</v>
      </c>
      <c r="H358" s="253">
        <f>'ES Data Entry'!L356</f>
        <v>0</v>
      </c>
      <c r="I358" s="227" t="e" cm="1">
        <f t="array" ref="I358">_xlfn.IFS('ES Data Entry'!H356= 1, "American Indian/Alaskan Native", 'ES Data Entry'!H356= 2, "Asian", 'ES Data Entry'!H356= 3, "Native Hawaiian/Pacific Islander", 'ES Data Entry'!H356= 4, "Black/African American",'ES Data Entry'!H356= 5,  "White", 'ES Data Entry'!H356= 6, "Other", 'ES Data Entry'!H356= 7, "Two races or more", 'ES Data Entry'!H356= 8, "Unknown")</f>
        <v>#N/A</v>
      </c>
      <c r="J358" s="226">
        <f>'ES Data Entry'!I356</f>
        <v>0</v>
      </c>
      <c r="K358" s="226" t="e" cm="1">
        <f t="array" ref="K358">_xlfn.IFS('ES Data Entry'!J356= 1, "Male", 'ES Data Entry'!J356= 2, "Female", 'ES Data Entry'!J356= 3, "Transgender Male", 'ES Data Entry'!J356= 4, "Transgender Female",'ES Data Entry'!J356= 5, "Non-binary", 'ES Data Entry'!J356= 6, "Other", 'ES Data Entry'!J356= 7, "Unknown")</f>
        <v>#N/A</v>
      </c>
      <c r="L358" s="228">
        <f>'ES Data Entry'!K356</f>
        <v>0</v>
      </c>
      <c r="M358" s="228" t="str" cm="1">
        <f t="array" ref="M358">IF(MAX(IF(F:F=F358, L:L))=L358, "Yes", "No")</f>
        <v>Yes</v>
      </c>
      <c r="N358" s="229" t="e">
        <f>AVERAGE('ES Data Entry'!N356,'ES Data Entry'!M356)</f>
        <v>#DIV/0!</v>
      </c>
      <c r="O358" s="229" t="e">
        <f t="shared" si="112"/>
        <v>#DIV/0!</v>
      </c>
      <c r="P358" s="229" t="e">
        <f>AVERAGE('ES Data Entry'!O356:R356)</f>
        <v>#DIV/0!</v>
      </c>
      <c r="Q358" s="229" t="e">
        <f t="shared" si="113"/>
        <v>#DIV/0!</v>
      </c>
      <c r="R358" s="229" t="e">
        <f>AVERAGE('ES Data Entry'!S356:V356)</f>
        <v>#DIV/0!</v>
      </c>
      <c r="S358" s="229" t="e">
        <f t="shared" si="114"/>
        <v>#DIV/0!</v>
      </c>
      <c r="T358" s="229" t="e">
        <f>AVERAGE('ES Data Entry'!W356:Y356)</f>
        <v>#DIV/0!</v>
      </c>
      <c r="U358" s="230" t="e">
        <f t="shared" si="115"/>
        <v>#DIV/0!</v>
      </c>
      <c r="V358" s="231" t="e">
        <f t="shared" si="116"/>
        <v>#DIV/0!</v>
      </c>
      <c r="W358" s="232" t="e">
        <f t="shared" si="117"/>
        <v>#DIV/0!</v>
      </c>
    </row>
    <row r="359" spans="1:23">
      <c r="A359" s="226">
        <f>'ES Data Entry'!A357</f>
        <v>0</v>
      </c>
      <c r="B359" s="226">
        <f>'ES Data Entry'!B357</f>
        <v>0</v>
      </c>
      <c r="C359" s="6">
        <f>'ES Data Entry'!C357</f>
        <v>0</v>
      </c>
      <c r="D359" s="226">
        <f>'ES Data Entry'!D357</f>
        <v>0</v>
      </c>
      <c r="E359" s="226">
        <f>'ES Data Entry'!E357</f>
        <v>0</v>
      </c>
      <c r="F359" s="226">
        <f>'ES Data Entry'!F357</f>
        <v>0</v>
      </c>
      <c r="G359" s="226" t="str" cm="1">
        <f t="array" ref="G359">_xlfn.IFS('ES Data Entry'!G357=0, "Kindergarten", 'ES Data Entry'!G357=1, "1st Grade", 'ES Data Entry'!G357=2, "2nd Grade", 'ES Data Entry'!G357=3, "3rd Grade", 'ES Data Entry'!G357=4, "4th Grade", 'ES Data Entry'!G357=5, "5th Grade")</f>
        <v>Kindergarten</v>
      </c>
      <c r="H359" s="253">
        <f>'ES Data Entry'!L357</f>
        <v>0</v>
      </c>
      <c r="I359" s="227" t="e" cm="1">
        <f t="array" ref="I359">_xlfn.IFS('ES Data Entry'!H357= 1, "American Indian/Alaskan Native", 'ES Data Entry'!H357= 2, "Asian", 'ES Data Entry'!H357= 3, "Native Hawaiian/Pacific Islander", 'ES Data Entry'!H357= 4, "Black/African American",'ES Data Entry'!H357= 5,  "White", 'ES Data Entry'!H357= 6, "Other", 'ES Data Entry'!H357= 7, "Two races or more", 'ES Data Entry'!H357= 8, "Unknown")</f>
        <v>#N/A</v>
      </c>
      <c r="J359" s="226">
        <f>'ES Data Entry'!I357</f>
        <v>0</v>
      </c>
      <c r="K359" s="226" t="e" cm="1">
        <f t="array" ref="K359">_xlfn.IFS('ES Data Entry'!J357= 1, "Male", 'ES Data Entry'!J357= 2, "Female", 'ES Data Entry'!J357= 3, "Transgender Male", 'ES Data Entry'!J357= 4, "Transgender Female",'ES Data Entry'!J357= 5, "Non-binary", 'ES Data Entry'!J357= 6, "Other", 'ES Data Entry'!J357= 7, "Unknown")</f>
        <v>#N/A</v>
      </c>
      <c r="L359" s="228">
        <f>'ES Data Entry'!K357</f>
        <v>0</v>
      </c>
      <c r="M359" s="228" t="str" cm="1">
        <f t="array" ref="M359">IF(MAX(IF(F:F=F359, L:L))=L359, "Yes", "No")</f>
        <v>Yes</v>
      </c>
      <c r="N359" s="229" t="e">
        <f>AVERAGE('ES Data Entry'!N357,'ES Data Entry'!M357)</f>
        <v>#DIV/0!</v>
      </c>
      <c r="O359" s="229" t="e">
        <f t="shared" si="112"/>
        <v>#DIV/0!</v>
      </c>
      <c r="P359" s="229" t="e">
        <f>AVERAGE('ES Data Entry'!O357:R357)</f>
        <v>#DIV/0!</v>
      </c>
      <c r="Q359" s="229" t="e">
        <f t="shared" si="113"/>
        <v>#DIV/0!</v>
      </c>
      <c r="R359" s="229" t="e">
        <f>AVERAGE('ES Data Entry'!S357:V357)</f>
        <v>#DIV/0!</v>
      </c>
      <c r="S359" s="229" t="e">
        <f t="shared" si="114"/>
        <v>#DIV/0!</v>
      </c>
      <c r="T359" s="229" t="e">
        <f>AVERAGE('ES Data Entry'!W357:Y357)</f>
        <v>#DIV/0!</v>
      </c>
      <c r="U359" s="230" t="e">
        <f t="shared" si="115"/>
        <v>#DIV/0!</v>
      </c>
      <c r="V359" s="231" t="e">
        <f t="shared" si="116"/>
        <v>#DIV/0!</v>
      </c>
      <c r="W359" s="232" t="e">
        <f t="shared" si="117"/>
        <v>#DIV/0!</v>
      </c>
    </row>
    <row r="360" spans="1:23">
      <c r="A360" s="226">
        <f>'ES Data Entry'!A358</f>
        <v>0</v>
      </c>
      <c r="B360" s="226">
        <f>'ES Data Entry'!B358</f>
        <v>0</v>
      </c>
      <c r="C360" s="6">
        <f>'ES Data Entry'!C358</f>
        <v>0</v>
      </c>
      <c r="D360" s="226">
        <f>'ES Data Entry'!D358</f>
        <v>0</v>
      </c>
      <c r="E360" s="226">
        <f>'ES Data Entry'!E358</f>
        <v>0</v>
      </c>
      <c r="F360" s="226">
        <f>'ES Data Entry'!F358</f>
        <v>0</v>
      </c>
      <c r="G360" s="226" t="str" cm="1">
        <f t="array" ref="G360">_xlfn.IFS('ES Data Entry'!G358=0, "Kindergarten", 'ES Data Entry'!G358=1, "1st Grade", 'ES Data Entry'!G358=2, "2nd Grade", 'ES Data Entry'!G358=3, "3rd Grade", 'ES Data Entry'!G358=4, "4th Grade", 'ES Data Entry'!G358=5, "5th Grade")</f>
        <v>Kindergarten</v>
      </c>
      <c r="H360" s="253">
        <f>'ES Data Entry'!L358</f>
        <v>0</v>
      </c>
      <c r="I360" s="227" t="e" cm="1">
        <f t="array" ref="I360">_xlfn.IFS('ES Data Entry'!H358= 1, "American Indian/Alaskan Native", 'ES Data Entry'!H358= 2, "Asian", 'ES Data Entry'!H358= 3, "Native Hawaiian/Pacific Islander", 'ES Data Entry'!H358= 4, "Black/African American",'ES Data Entry'!H358= 5,  "White", 'ES Data Entry'!H358= 6, "Other", 'ES Data Entry'!H358= 7, "Two races or more", 'ES Data Entry'!H358= 8, "Unknown")</f>
        <v>#N/A</v>
      </c>
      <c r="J360" s="226">
        <f>'ES Data Entry'!I358</f>
        <v>0</v>
      </c>
      <c r="K360" s="226" t="e" cm="1">
        <f t="array" ref="K360">_xlfn.IFS('ES Data Entry'!J358= 1, "Male", 'ES Data Entry'!J358= 2, "Female", 'ES Data Entry'!J358= 3, "Transgender Male", 'ES Data Entry'!J358= 4, "Transgender Female",'ES Data Entry'!J358= 5, "Non-binary", 'ES Data Entry'!J358= 6, "Other", 'ES Data Entry'!J358= 7, "Unknown")</f>
        <v>#N/A</v>
      </c>
      <c r="L360" s="228">
        <f>'ES Data Entry'!K358</f>
        <v>0</v>
      </c>
      <c r="M360" s="228" t="str" cm="1">
        <f t="array" ref="M360">IF(MAX(IF(F:F=F360, L:L))=L360, "Yes", "No")</f>
        <v>Yes</v>
      </c>
      <c r="N360" s="229" t="e">
        <f>AVERAGE('ES Data Entry'!N358,'ES Data Entry'!M358)</f>
        <v>#DIV/0!</v>
      </c>
      <c r="O360" s="229" t="e">
        <f t="shared" si="112"/>
        <v>#DIV/0!</v>
      </c>
      <c r="P360" s="229" t="e">
        <f>AVERAGE('ES Data Entry'!O358:R358)</f>
        <v>#DIV/0!</v>
      </c>
      <c r="Q360" s="229" t="e">
        <f t="shared" si="113"/>
        <v>#DIV/0!</v>
      </c>
      <c r="R360" s="229" t="e">
        <f>AVERAGE('ES Data Entry'!S358:V358)</f>
        <v>#DIV/0!</v>
      </c>
      <c r="S360" s="229" t="e">
        <f t="shared" si="114"/>
        <v>#DIV/0!</v>
      </c>
      <c r="T360" s="229" t="e">
        <f>AVERAGE('ES Data Entry'!W358:Y358)</f>
        <v>#DIV/0!</v>
      </c>
      <c r="U360" s="230" t="e">
        <f t="shared" si="115"/>
        <v>#DIV/0!</v>
      </c>
      <c r="V360" s="231" t="e">
        <f t="shared" si="116"/>
        <v>#DIV/0!</v>
      </c>
      <c r="W360" s="232" t="e">
        <f t="shared" si="117"/>
        <v>#DIV/0!</v>
      </c>
    </row>
    <row r="361" spans="1:23">
      <c r="A361" s="226">
        <f>'ES Data Entry'!A359</f>
        <v>0</v>
      </c>
      <c r="B361" s="226">
        <f>'ES Data Entry'!B359</f>
        <v>0</v>
      </c>
      <c r="C361" s="6">
        <f>'ES Data Entry'!C359</f>
        <v>0</v>
      </c>
      <c r="D361" s="226">
        <f>'ES Data Entry'!D359</f>
        <v>0</v>
      </c>
      <c r="E361" s="226">
        <f>'ES Data Entry'!E359</f>
        <v>0</v>
      </c>
      <c r="F361" s="226">
        <f>'ES Data Entry'!F359</f>
        <v>0</v>
      </c>
      <c r="G361" s="226" t="str" cm="1">
        <f t="array" ref="G361">_xlfn.IFS('ES Data Entry'!G359=0, "Kindergarten", 'ES Data Entry'!G359=1, "1st Grade", 'ES Data Entry'!G359=2, "2nd Grade", 'ES Data Entry'!G359=3, "3rd Grade", 'ES Data Entry'!G359=4, "4th Grade", 'ES Data Entry'!G359=5, "5th Grade")</f>
        <v>Kindergarten</v>
      </c>
      <c r="H361" s="253">
        <f>'ES Data Entry'!L359</f>
        <v>0</v>
      </c>
      <c r="I361" s="227" t="e" cm="1">
        <f t="array" ref="I361">_xlfn.IFS('ES Data Entry'!H359= 1, "American Indian/Alaskan Native", 'ES Data Entry'!H359= 2, "Asian", 'ES Data Entry'!H359= 3, "Native Hawaiian/Pacific Islander", 'ES Data Entry'!H359= 4, "Black/African American",'ES Data Entry'!H359= 5,  "White", 'ES Data Entry'!H359= 6, "Other", 'ES Data Entry'!H359= 7, "Two races or more", 'ES Data Entry'!H359= 8, "Unknown")</f>
        <v>#N/A</v>
      </c>
      <c r="J361" s="226">
        <f>'ES Data Entry'!I359</f>
        <v>0</v>
      </c>
      <c r="K361" s="226" t="e" cm="1">
        <f t="array" ref="K361">_xlfn.IFS('ES Data Entry'!J359= 1, "Male", 'ES Data Entry'!J359= 2, "Female", 'ES Data Entry'!J359= 3, "Transgender Male", 'ES Data Entry'!J359= 4, "Transgender Female",'ES Data Entry'!J359= 5, "Non-binary", 'ES Data Entry'!J359= 6, "Other", 'ES Data Entry'!J359= 7, "Unknown")</f>
        <v>#N/A</v>
      </c>
      <c r="L361" s="228">
        <f>'ES Data Entry'!K359</f>
        <v>0</v>
      </c>
      <c r="M361" s="228" t="str" cm="1">
        <f t="array" ref="M361">IF(MAX(IF(F:F=F361, L:L))=L361, "Yes", "No")</f>
        <v>Yes</v>
      </c>
      <c r="N361" s="229" t="e">
        <f>AVERAGE('ES Data Entry'!N359,'ES Data Entry'!M359)</f>
        <v>#DIV/0!</v>
      </c>
      <c r="O361" s="229" t="e">
        <f t="shared" si="112"/>
        <v>#DIV/0!</v>
      </c>
      <c r="P361" s="229" t="e">
        <f>AVERAGE('ES Data Entry'!O359:R359)</f>
        <v>#DIV/0!</v>
      </c>
      <c r="Q361" s="229" t="e">
        <f t="shared" si="113"/>
        <v>#DIV/0!</v>
      </c>
      <c r="R361" s="229" t="e">
        <f>AVERAGE('ES Data Entry'!S359:V359)</f>
        <v>#DIV/0!</v>
      </c>
      <c r="S361" s="229" t="e">
        <f t="shared" si="114"/>
        <v>#DIV/0!</v>
      </c>
      <c r="T361" s="229" t="e">
        <f>AVERAGE('ES Data Entry'!W359:Y359)</f>
        <v>#DIV/0!</v>
      </c>
      <c r="U361" s="230" t="e">
        <f t="shared" si="115"/>
        <v>#DIV/0!</v>
      </c>
      <c r="V361" s="231" t="e">
        <f t="shared" si="116"/>
        <v>#DIV/0!</v>
      </c>
      <c r="W361" s="232" t="e">
        <f t="shared" si="117"/>
        <v>#DIV/0!</v>
      </c>
    </row>
    <row r="362" spans="1:23">
      <c r="A362" s="226">
        <f>'ES Data Entry'!A360</f>
        <v>0</v>
      </c>
      <c r="B362" s="226">
        <f>'ES Data Entry'!B360</f>
        <v>0</v>
      </c>
      <c r="C362" s="6">
        <f>'ES Data Entry'!C360</f>
        <v>0</v>
      </c>
      <c r="D362" s="226">
        <f>'ES Data Entry'!D360</f>
        <v>0</v>
      </c>
      <c r="E362" s="226">
        <f>'ES Data Entry'!E360</f>
        <v>0</v>
      </c>
      <c r="F362" s="226">
        <f>'ES Data Entry'!F360</f>
        <v>0</v>
      </c>
      <c r="G362" s="226" t="str" cm="1">
        <f t="array" ref="G362">_xlfn.IFS('ES Data Entry'!G360=0, "Kindergarten", 'ES Data Entry'!G360=1, "1st Grade", 'ES Data Entry'!G360=2, "2nd Grade", 'ES Data Entry'!G360=3, "3rd Grade", 'ES Data Entry'!G360=4, "4th Grade", 'ES Data Entry'!G360=5, "5th Grade")</f>
        <v>Kindergarten</v>
      </c>
      <c r="H362" s="253">
        <f>'ES Data Entry'!L360</f>
        <v>0</v>
      </c>
      <c r="I362" s="227" t="e" cm="1">
        <f t="array" ref="I362">_xlfn.IFS('ES Data Entry'!H360= 1, "American Indian/Alaskan Native", 'ES Data Entry'!H360= 2, "Asian", 'ES Data Entry'!H360= 3, "Native Hawaiian/Pacific Islander", 'ES Data Entry'!H360= 4, "Black/African American",'ES Data Entry'!H360= 5,  "White", 'ES Data Entry'!H360= 6, "Other", 'ES Data Entry'!H360= 7, "Two races or more", 'ES Data Entry'!H360= 8, "Unknown")</f>
        <v>#N/A</v>
      </c>
      <c r="J362" s="226">
        <f>'ES Data Entry'!I360</f>
        <v>0</v>
      </c>
      <c r="K362" s="226" t="e" cm="1">
        <f t="array" ref="K362">_xlfn.IFS('ES Data Entry'!J360= 1, "Male", 'ES Data Entry'!J360= 2, "Female", 'ES Data Entry'!J360= 3, "Transgender Male", 'ES Data Entry'!J360= 4, "Transgender Female",'ES Data Entry'!J360= 5, "Non-binary", 'ES Data Entry'!J360= 6, "Other", 'ES Data Entry'!J360= 7, "Unknown")</f>
        <v>#N/A</v>
      </c>
      <c r="L362" s="228">
        <f>'ES Data Entry'!K360</f>
        <v>0</v>
      </c>
      <c r="M362" s="228" t="str" cm="1">
        <f t="array" ref="M362">IF(MAX(IF(F:F=F362, L:L))=L362, "Yes", "No")</f>
        <v>Yes</v>
      </c>
      <c r="N362" s="229" t="e">
        <f>AVERAGE('ES Data Entry'!N360,'ES Data Entry'!M360)</f>
        <v>#DIV/0!</v>
      </c>
      <c r="O362" s="229" t="e">
        <f t="shared" si="112"/>
        <v>#DIV/0!</v>
      </c>
      <c r="P362" s="229" t="e">
        <f>AVERAGE('ES Data Entry'!O360:R360)</f>
        <v>#DIV/0!</v>
      </c>
      <c r="Q362" s="229" t="e">
        <f t="shared" si="113"/>
        <v>#DIV/0!</v>
      </c>
      <c r="R362" s="229" t="e">
        <f>AVERAGE('ES Data Entry'!S360:V360)</f>
        <v>#DIV/0!</v>
      </c>
      <c r="S362" s="229" t="e">
        <f t="shared" si="114"/>
        <v>#DIV/0!</v>
      </c>
      <c r="T362" s="229" t="e">
        <f>AVERAGE('ES Data Entry'!W360:Y360)</f>
        <v>#DIV/0!</v>
      </c>
      <c r="U362" s="230" t="e">
        <f t="shared" si="115"/>
        <v>#DIV/0!</v>
      </c>
      <c r="V362" s="231" t="e">
        <f t="shared" si="116"/>
        <v>#DIV/0!</v>
      </c>
      <c r="W362" s="232" t="e">
        <f t="shared" si="117"/>
        <v>#DIV/0!</v>
      </c>
    </row>
    <row r="363" spans="1:23">
      <c r="A363" s="226">
        <f>'ES Data Entry'!A361</f>
        <v>0</v>
      </c>
      <c r="B363" s="226">
        <f>'ES Data Entry'!B361</f>
        <v>0</v>
      </c>
      <c r="C363" s="6">
        <f>'ES Data Entry'!C361</f>
        <v>0</v>
      </c>
      <c r="D363" s="226">
        <f>'ES Data Entry'!D361</f>
        <v>0</v>
      </c>
      <c r="E363" s="226">
        <f>'ES Data Entry'!E361</f>
        <v>0</v>
      </c>
      <c r="F363" s="226">
        <f>'ES Data Entry'!F361</f>
        <v>0</v>
      </c>
      <c r="G363" s="226" t="str" cm="1">
        <f t="array" ref="G363">_xlfn.IFS('ES Data Entry'!G361=0, "Kindergarten", 'ES Data Entry'!G361=1, "1st Grade", 'ES Data Entry'!G361=2, "2nd Grade", 'ES Data Entry'!G361=3, "3rd Grade", 'ES Data Entry'!G361=4, "4th Grade", 'ES Data Entry'!G361=5, "5th Grade")</f>
        <v>Kindergarten</v>
      </c>
      <c r="H363" s="253">
        <f>'ES Data Entry'!L361</f>
        <v>0</v>
      </c>
      <c r="I363" s="227" t="e" cm="1">
        <f t="array" ref="I363">_xlfn.IFS('ES Data Entry'!H361= 1, "American Indian/Alaskan Native", 'ES Data Entry'!H361= 2, "Asian", 'ES Data Entry'!H361= 3, "Native Hawaiian/Pacific Islander", 'ES Data Entry'!H361= 4, "Black/African American",'ES Data Entry'!H361= 5,  "White", 'ES Data Entry'!H361= 6, "Other", 'ES Data Entry'!H361= 7, "Two races or more", 'ES Data Entry'!H361= 8, "Unknown")</f>
        <v>#N/A</v>
      </c>
      <c r="J363" s="226">
        <f>'ES Data Entry'!I361</f>
        <v>0</v>
      </c>
      <c r="K363" s="226" t="e" cm="1">
        <f t="array" ref="K363">_xlfn.IFS('ES Data Entry'!J361= 1, "Male", 'ES Data Entry'!J361= 2, "Female", 'ES Data Entry'!J361= 3, "Transgender Male", 'ES Data Entry'!J361= 4, "Transgender Female",'ES Data Entry'!J361= 5, "Non-binary", 'ES Data Entry'!J361= 6, "Other", 'ES Data Entry'!J361= 7, "Unknown")</f>
        <v>#N/A</v>
      </c>
      <c r="L363" s="228">
        <f>'ES Data Entry'!K361</f>
        <v>0</v>
      </c>
      <c r="M363" s="228" t="str" cm="1">
        <f t="array" ref="M363">IF(MAX(IF(F:F=F363, L:L))=L363, "Yes", "No")</f>
        <v>Yes</v>
      </c>
      <c r="N363" s="229" t="e">
        <f>AVERAGE('ES Data Entry'!N361,'ES Data Entry'!M361)</f>
        <v>#DIV/0!</v>
      </c>
      <c r="O363" s="229" t="e">
        <f t="shared" si="112"/>
        <v>#DIV/0!</v>
      </c>
      <c r="P363" s="229" t="e">
        <f>AVERAGE('ES Data Entry'!O361:R361)</f>
        <v>#DIV/0!</v>
      </c>
      <c r="Q363" s="229" t="e">
        <f t="shared" si="113"/>
        <v>#DIV/0!</v>
      </c>
      <c r="R363" s="229" t="e">
        <f>AVERAGE('ES Data Entry'!S361:V361)</f>
        <v>#DIV/0!</v>
      </c>
      <c r="S363" s="229" t="e">
        <f t="shared" si="114"/>
        <v>#DIV/0!</v>
      </c>
      <c r="T363" s="229" t="e">
        <f>AVERAGE('ES Data Entry'!W361:Y361)</f>
        <v>#DIV/0!</v>
      </c>
      <c r="U363" s="230" t="e">
        <f t="shared" si="115"/>
        <v>#DIV/0!</v>
      </c>
      <c r="V363" s="231" t="e">
        <f t="shared" si="116"/>
        <v>#DIV/0!</v>
      </c>
      <c r="W363" s="232" t="e">
        <f t="shared" si="117"/>
        <v>#DIV/0!</v>
      </c>
    </row>
    <row r="364" spans="1:23">
      <c r="A364" s="226">
        <f>'ES Data Entry'!A362</f>
        <v>0</v>
      </c>
      <c r="B364" s="226">
        <f>'ES Data Entry'!B362</f>
        <v>0</v>
      </c>
      <c r="C364" s="6">
        <f>'ES Data Entry'!C362</f>
        <v>0</v>
      </c>
      <c r="D364" s="226">
        <f>'ES Data Entry'!D362</f>
        <v>0</v>
      </c>
      <c r="E364" s="226">
        <f>'ES Data Entry'!E362</f>
        <v>0</v>
      </c>
      <c r="F364" s="226">
        <f>'ES Data Entry'!F362</f>
        <v>0</v>
      </c>
      <c r="G364" s="226" t="str" cm="1">
        <f t="array" ref="G364">_xlfn.IFS('ES Data Entry'!G362=0, "Kindergarten", 'ES Data Entry'!G362=1, "1st Grade", 'ES Data Entry'!G362=2, "2nd Grade", 'ES Data Entry'!G362=3, "3rd Grade", 'ES Data Entry'!G362=4, "4th Grade", 'ES Data Entry'!G362=5, "5th Grade")</f>
        <v>Kindergarten</v>
      </c>
      <c r="H364" s="253">
        <f>'ES Data Entry'!L362</f>
        <v>0</v>
      </c>
      <c r="I364" s="227" t="e" cm="1">
        <f t="array" ref="I364">_xlfn.IFS('ES Data Entry'!H362= 1, "American Indian/Alaskan Native", 'ES Data Entry'!H362= 2, "Asian", 'ES Data Entry'!H362= 3, "Native Hawaiian/Pacific Islander", 'ES Data Entry'!H362= 4, "Black/African American",'ES Data Entry'!H362= 5,  "White", 'ES Data Entry'!H362= 6, "Other", 'ES Data Entry'!H362= 7, "Two races or more", 'ES Data Entry'!H362= 8, "Unknown")</f>
        <v>#N/A</v>
      </c>
      <c r="J364" s="226">
        <f>'ES Data Entry'!I362</f>
        <v>0</v>
      </c>
      <c r="K364" s="226" t="e" cm="1">
        <f t="array" ref="K364">_xlfn.IFS('ES Data Entry'!J362= 1, "Male", 'ES Data Entry'!J362= 2, "Female", 'ES Data Entry'!J362= 3, "Transgender Male", 'ES Data Entry'!J362= 4, "Transgender Female",'ES Data Entry'!J362= 5, "Non-binary", 'ES Data Entry'!J362= 6, "Other", 'ES Data Entry'!J362= 7, "Unknown")</f>
        <v>#N/A</v>
      </c>
      <c r="L364" s="228">
        <f>'ES Data Entry'!K362</f>
        <v>0</v>
      </c>
      <c r="M364" s="228" t="str" cm="1">
        <f t="array" ref="M364">IF(MAX(IF(F:F=F364, L:L))=L364, "Yes", "No")</f>
        <v>Yes</v>
      </c>
      <c r="N364" s="229" t="e">
        <f>AVERAGE('ES Data Entry'!N362,'ES Data Entry'!M362)</f>
        <v>#DIV/0!</v>
      </c>
      <c r="O364" s="229" t="e">
        <f t="shared" si="112"/>
        <v>#DIV/0!</v>
      </c>
      <c r="P364" s="229" t="e">
        <f>AVERAGE('ES Data Entry'!O362:R362)</f>
        <v>#DIV/0!</v>
      </c>
      <c r="Q364" s="229" t="e">
        <f t="shared" si="113"/>
        <v>#DIV/0!</v>
      </c>
      <c r="R364" s="229" t="e">
        <f>AVERAGE('ES Data Entry'!S362:V362)</f>
        <v>#DIV/0!</v>
      </c>
      <c r="S364" s="229" t="e">
        <f t="shared" si="114"/>
        <v>#DIV/0!</v>
      </c>
      <c r="T364" s="229" t="e">
        <f>AVERAGE('ES Data Entry'!W362:Y362)</f>
        <v>#DIV/0!</v>
      </c>
      <c r="U364" s="230" t="e">
        <f t="shared" si="115"/>
        <v>#DIV/0!</v>
      </c>
      <c r="V364" s="231" t="e">
        <f t="shared" si="116"/>
        <v>#DIV/0!</v>
      </c>
      <c r="W364" s="232" t="e">
        <f t="shared" si="117"/>
        <v>#DIV/0!</v>
      </c>
    </row>
    <row r="365" spans="1:23">
      <c r="A365" s="226">
        <f>'ES Data Entry'!A363</f>
        <v>0</v>
      </c>
      <c r="B365" s="226">
        <f>'ES Data Entry'!B363</f>
        <v>0</v>
      </c>
      <c r="C365" s="6">
        <f>'ES Data Entry'!C363</f>
        <v>0</v>
      </c>
      <c r="D365" s="226">
        <f>'ES Data Entry'!D363</f>
        <v>0</v>
      </c>
      <c r="E365" s="226">
        <f>'ES Data Entry'!E363</f>
        <v>0</v>
      </c>
      <c r="F365" s="226">
        <f>'ES Data Entry'!F363</f>
        <v>0</v>
      </c>
      <c r="G365" s="226" t="str" cm="1">
        <f t="array" ref="G365">_xlfn.IFS('ES Data Entry'!G363=0, "Kindergarten", 'ES Data Entry'!G363=1, "1st Grade", 'ES Data Entry'!G363=2, "2nd Grade", 'ES Data Entry'!G363=3, "3rd Grade", 'ES Data Entry'!G363=4, "4th Grade", 'ES Data Entry'!G363=5, "5th Grade")</f>
        <v>Kindergarten</v>
      </c>
      <c r="H365" s="253">
        <f>'ES Data Entry'!L363</f>
        <v>0</v>
      </c>
      <c r="I365" s="227" t="e" cm="1">
        <f t="array" ref="I365">_xlfn.IFS('ES Data Entry'!H363= 1, "American Indian/Alaskan Native", 'ES Data Entry'!H363= 2, "Asian", 'ES Data Entry'!H363= 3, "Native Hawaiian/Pacific Islander", 'ES Data Entry'!H363= 4, "Black/African American",'ES Data Entry'!H363= 5,  "White", 'ES Data Entry'!H363= 6, "Other", 'ES Data Entry'!H363= 7, "Two races or more", 'ES Data Entry'!H363= 8, "Unknown")</f>
        <v>#N/A</v>
      </c>
      <c r="J365" s="226">
        <f>'ES Data Entry'!I363</f>
        <v>0</v>
      </c>
      <c r="K365" s="226" t="e" cm="1">
        <f t="array" ref="K365">_xlfn.IFS('ES Data Entry'!J363= 1, "Male", 'ES Data Entry'!J363= 2, "Female", 'ES Data Entry'!J363= 3, "Transgender Male", 'ES Data Entry'!J363= 4, "Transgender Female",'ES Data Entry'!J363= 5, "Non-binary", 'ES Data Entry'!J363= 6, "Other", 'ES Data Entry'!J363= 7, "Unknown")</f>
        <v>#N/A</v>
      </c>
      <c r="L365" s="228">
        <f>'ES Data Entry'!K363</f>
        <v>0</v>
      </c>
      <c r="M365" s="228" t="str" cm="1">
        <f t="array" ref="M365">IF(MAX(IF(F:F=F365, L:L))=L365, "Yes", "No")</f>
        <v>Yes</v>
      </c>
      <c r="N365" s="229" t="e">
        <f>AVERAGE('ES Data Entry'!N363,'ES Data Entry'!M363)</f>
        <v>#DIV/0!</v>
      </c>
      <c r="O365" s="229" t="e">
        <f t="shared" si="112"/>
        <v>#DIV/0!</v>
      </c>
      <c r="P365" s="229" t="e">
        <f>AVERAGE('ES Data Entry'!O363:R363)</f>
        <v>#DIV/0!</v>
      </c>
      <c r="Q365" s="229" t="e">
        <f t="shared" si="113"/>
        <v>#DIV/0!</v>
      </c>
      <c r="R365" s="229" t="e">
        <f>AVERAGE('ES Data Entry'!S363:V363)</f>
        <v>#DIV/0!</v>
      </c>
      <c r="S365" s="229" t="e">
        <f t="shared" si="114"/>
        <v>#DIV/0!</v>
      </c>
      <c r="T365" s="229" t="e">
        <f>AVERAGE('ES Data Entry'!W363:Y363)</f>
        <v>#DIV/0!</v>
      </c>
      <c r="U365" s="230" t="e">
        <f t="shared" si="115"/>
        <v>#DIV/0!</v>
      </c>
      <c r="V365" s="231" t="e">
        <f t="shared" si="116"/>
        <v>#DIV/0!</v>
      </c>
      <c r="W365" s="232" t="e">
        <f t="shared" si="117"/>
        <v>#DIV/0!</v>
      </c>
    </row>
    <row r="366" spans="1:23">
      <c r="A366" s="226">
        <f>'ES Data Entry'!A364</f>
        <v>0</v>
      </c>
      <c r="B366" s="226">
        <f>'ES Data Entry'!B364</f>
        <v>0</v>
      </c>
      <c r="C366" s="6">
        <f>'ES Data Entry'!C364</f>
        <v>0</v>
      </c>
      <c r="D366" s="226">
        <f>'ES Data Entry'!D364</f>
        <v>0</v>
      </c>
      <c r="E366" s="226">
        <f>'ES Data Entry'!E364</f>
        <v>0</v>
      </c>
      <c r="F366" s="226">
        <f>'ES Data Entry'!F364</f>
        <v>0</v>
      </c>
      <c r="G366" s="226" t="str" cm="1">
        <f t="array" ref="G366">_xlfn.IFS('ES Data Entry'!G364=0, "Kindergarten", 'ES Data Entry'!G364=1, "1st Grade", 'ES Data Entry'!G364=2, "2nd Grade", 'ES Data Entry'!G364=3, "3rd Grade", 'ES Data Entry'!G364=4, "4th Grade", 'ES Data Entry'!G364=5, "5th Grade")</f>
        <v>Kindergarten</v>
      </c>
      <c r="H366" s="253">
        <f>'ES Data Entry'!L364</f>
        <v>0</v>
      </c>
      <c r="I366" s="227" t="e" cm="1">
        <f t="array" ref="I366">_xlfn.IFS('ES Data Entry'!H364= 1, "American Indian/Alaskan Native", 'ES Data Entry'!H364= 2, "Asian", 'ES Data Entry'!H364= 3, "Native Hawaiian/Pacific Islander", 'ES Data Entry'!H364= 4, "Black/African American",'ES Data Entry'!H364= 5,  "White", 'ES Data Entry'!H364= 6, "Other", 'ES Data Entry'!H364= 7, "Two races or more", 'ES Data Entry'!H364= 8, "Unknown")</f>
        <v>#N/A</v>
      </c>
      <c r="J366" s="226">
        <f>'ES Data Entry'!I364</f>
        <v>0</v>
      </c>
      <c r="K366" s="226" t="e" cm="1">
        <f t="array" ref="K366">_xlfn.IFS('ES Data Entry'!J364= 1, "Male", 'ES Data Entry'!J364= 2, "Female", 'ES Data Entry'!J364= 3, "Transgender Male", 'ES Data Entry'!J364= 4, "Transgender Female",'ES Data Entry'!J364= 5, "Non-binary", 'ES Data Entry'!J364= 6, "Other", 'ES Data Entry'!J364= 7, "Unknown")</f>
        <v>#N/A</v>
      </c>
      <c r="L366" s="228">
        <f>'ES Data Entry'!K364</f>
        <v>0</v>
      </c>
      <c r="M366" s="228" t="str" cm="1">
        <f t="array" ref="M366">IF(MAX(IF(F:F=F366, L:L))=L366, "Yes", "No")</f>
        <v>Yes</v>
      </c>
      <c r="N366" s="229" t="e">
        <f>AVERAGE('ES Data Entry'!N364,'ES Data Entry'!M364)</f>
        <v>#DIV/0!</v>
      </c>
      <c r="O366" s="229" t="e">
        <f t="shared" si="112"/>
        <v>#DIV/0!</v>
      </c>
      <c r="P366" s="229" t="e">
        <f>AVERAGE('ES Data Entry'!O364:R364)</f>
        <v>#DIV/0!</v>
      </c>
      <c r="Q366" s="229" t="e">
        <f t="shared" si="113"/>
        <v>#DIV/0!</v>
      </c>
      <c r="R366" s="229" t="e">
        <f>AVERAGE('ES Data Entry'!S364:V364)</f>
        <v>#DIV/0!</v>
      </c>
      <c r="S366" s="229" t="e">
        <f t="shared" si="114"/>
        <v>#DIV/0!</v>
      </c>
      <c r="T366" s="229" t="e">
        <f>AVERAGE('ES Data Entry'!W364:Y364)</f>
        <v>#DIV/0!</v>
      </c>
      <c r="U366" s="230" t="e">
        <f t="shared" si="115"/>
        <v>#DIV/0!</v>
      </c>
      <c r="V366" s="231" t="e">
        <f t="shared" si="116"/>
        <v>#DIV/0!</v>
      </c>
      <c r="W366" s="232" t="e">
        <f t="shared" si="117"/>
        <v>#DIV/0!</v>
      </c>
    </row>
    <row r="367" spans="1:23">
      <c r="A367" s="226">
        <f>'ES Data Entry'!A365</f>
        <v>0</v>
      </c>
      <c r="B367" s="226">
        <f>'ES Data Entry'!B365</f>
        <v>0</v>
      </c>
      <c r="C367" s="6">
        <f>'ES Data Entry'!C365</f>
        <v>0</v>
      </c>
      <c r="D367" s="226">
        <f>'ES Data Entry'!D365</f>
        <v>0</v>
      </c>
      <c r="E367" s="226">
        <f>'ES Data Entry'!E365</f>
        <v>0</v>
      </c>
      <c r="F367" s="226">
        <f>'ES Data Entry'!F365</f>
        <v>0</v>
      </c>
      <c r="G367" s="226" t="str" cm="1">
        <f t="array" ref="G367">_xlfn.IFS('ES Data Entry'!G365=0, "Kindergarten", 'ES Data Entry'!G365=1, "1st Grade", 'ES Data Entry'!G365=2, "2nd Grade", 'ES Data Entry'!G365=3, "3rd Grade", 'ES Data Entry'!G365=4, "4th Grade", 'ES Data Entry'!G365=5, "5th Grade")</f>
        <v>Kindergarten</v>
      </c>
      <c r="H367" s="253">
        <f>'ES Data Entry'!L365</f>
        <v>0</v>
      </c>
      <c r="I367" s="227" t="e" cm="1">
        <f t="array" ref="I367">_xlfn.IFS('ES Data Entry'!H365= 1, "American Indian/Alaskan Native", 'ES Data Entry'!H365= 2, "Asian", 'ES Data Entry'!H365= 3, "Native Hawaiian/Pacific Islander", 'ES Data Entry'!H365= 4, "Black/African American",'ES Data Entry'!H365= 5,  "White", 'ES Data Entry'!H365= 6, "Other", 'ES Data Entry'!H365= 7, "Two races or more", 'ES Data Entry'!H365= 8, "Unknown")</f>
        <v>#N/A</v>
      </c>
      <c r="J367" s="226">
        <f>'ES Data Entry'!I365</f>
        <v>0</v>
      </c>
      <c r="K367" s="226" t="e" cm="1">
        <f t="array" ref="K367">_xlfn.IFS('ES Data Entry'!J365= 1, "Male", 'ES Data Entry'!J365= 2, "Female", 'ES Data Entry'!J365= 3, "Transgender Male", 'ES Data Entry'!J365= 4, "Transgender Female",'ES Data Entry'!J365= 5, "Non-binary", 'ES Data Entry'!J365= 6, "Other", 'ES Data Entry'!J365= 7, "Unknown")</f>
        <v>#N/A</v>
      </c>
      <c r="L367" s="228">
        <f>'ES Data Entry'!K365</f>
        <v>0</v>
      </c>
      <c r="M367" s="228" t="str" cm="1">
        <f t="array" ref="M367">IF(MAX(IF(F:F=F367, L:L))=L367, "Yes", "No")</f>
        <v>Yes</v>
      </c>
      <c r="N367" s="229" t="e">
        <f>AVERAGE('ES Data Entry'!N365,'ES Data Entry'!M365)</f>
        <v>#DIV/0!</v>
      </c>
      <c r="O367" s="229" t="e">
        <f t="shared" si="112"/>
        <v>#DIV/0!</v>
      </c>
      <c r="P367" s="229" t="e">
        <f>AVERAGE('ES Data Entry'!O365:R365)</f>
        <v>#DIV/0!</v>
      </c>
      <c r="Q367" s="229" t="e">
        <f t="shared" si="113"/>
        <v>#DIV/0!</v>
      </c>
      <c r="R367" s="229" t="e">
        <f>AVERAGE('ES Data Entry'!S365:V365)</f>
        <v>#DIV/0!</v>
      </c>
      <c r="S367" s="229" t="e">
        <f t="shared" si="114"/>
        <v>#DIV/0!</v>
      </c>
      <c r="T367" s="229" t="e">
        <f>AVERAGE('ES Data Entry'!W365:Y365)</f>
        <v>#DIV/0!</v>
      </c>
      <c r="U367" s="230" t="e">
        <f t="shared" si="115"/>
        <v>#DIV/0!</v>
      </c>
      <c r="V367" s="231" t="e">
        <f t="shared" si="116"/>
        <v>#DIV/0!</v>
      </c>
      <c r="W367" s="232" t="e">
        <f t="shared" si="117"/>
        <v>#DIV/0!</v>
      </c>
    </row>
    <row r="368" spans="1:23">
      <c r="A368" s="226">
        <f>'ES Data Entry'!A366</f>
        <v>0</v>
      </c>
      <c r="B368" s="226">
        <f>'ES Data Entry'!B366</f>
        <v>0</v>
      </c>
      <c r="C368" s="6">
        <f>'ES Data Entry'!C366</f>
        <v>0</v>
      </c>
      <c r="D368" s="226">
        <f>'ES Data Entry'!D366</f>
        <v>0</v>
      </c>
      <c r="E368" s="226">
        <f>'ES Data Entry'!E366</f>
        <v>0</v>
      </c>
      <c r="F368" s="226">
        <f>'ES Data Entry'!F366</f>
        <v>0</v>
      </c>
      <c r="G368" s="226" t="str" cm="1">
        <f t="array" ref="G368">_xlfn.IFS('ES Data Entry'!G366=0, "Kindergarten", 'ES Data Entry'!G366=1, "1st Grade", 'ES Data Entry'!G366=2, "2nd Grade", 'ES Data Entry'!G366=3, "3rd Grade", 'ES Data Entry'!G366=4, "4th Grade", 'ES Data Entry'!G366=5, "5th Grade")</f>
        <v>Kindergarten</v>
      </c>
      <c r="H368" s="253">
        <f>'ES Data Entry'!L366</f>
        <v>0</v>
      </c>
      <c r="I368" s="227" t="e" cm="1">
        <f t="array" ref="I368">_xlfn.IFS('ES Data Entry'!H366= 1, "American Indian/Alaskan Native", 'ES Data Entry'!H366= 2, "Asian", 'ES Data Entry'!H366= 3, "Native Hawaiian/Pacific Islander", 'ES Data Entry'!H366= 4, "Black/African American",'ES Data Entry'!H366= 5,  "White", 'ES Data Entry'!H366= 6, "Other", 'ES Data Entry'!H366= 7, "Two races or more", 'ES Data Entry'!H366= 8, "Unknown")</f>
        <v>#N/A</v>
      </c>
      <c r="J368" s="226">
        <f>'ES Data Entry'!I366</f>
        <v>0</v>
      </c>
      <c r="K368" s="226" t="e" cm="1">
        <f t="array" ref="K368">_xlfn.IFS('ES Data Entry'!J366= 1, "Male", 'ES Data Entry'!J366= 2, "Female", 'ES Data Entry'!J366= 3, "Transgender Male", 'ES Data Entry'!J366= 4, "Transgender Female",'ES Data Entry'!J366= 5, "Non-binary", 'ES Data Entry'!J366= 6, "Other", 'ES Data Entry'!J366= 7, "Unknown")</f>
        <v>#N/A</v>
      </c>
      <c r="L368" s="228">
        <f>'ES Data Entry'!K366</f>
        <v>0</v>
      </c>
      <c r="M368" s="228" t="str" cm="1">
        <f t="array" ref="M368">IF(MAX(IF(F:F=F368, L:L))=L368, "Yes", "No")</f>
        <v>Yes</v>
      </c>
      <c r="N368" s="229" t="e">
        <f>AVERAGE('ES Data Entry'!N366,'ES Data Entry'!M366)</f>
        <v>#DIV/0!</v>
      </c>
      <c r="O368" s="229" t="e">
        <f t="shared" si="112"/>
        <v>#DIV/0!</v>
      </c>
      <c r="P368" s="229" t="e">
        <f>AVERAGE('ES Data Entry'!O366:R366)</f>
        <v>#DIV/0!</v>
      </c>
      <c r="Q368" s="229" t="e">
        <f t="shared" si="113"/>
        <v>#DIV/0!</v>
      </c>
      <c r="R368" s="229" t="e">
        <f>AVERAGE('ES Data Entry'!S366:V366)</f>
        <v>#DIV/0!</v>
      </c>
      <c r="S368" s="229" t="e">
        <f t="shared" si="114"/>
        <v>#DIV/0!</v>
      </c>
      <c r="T368" s="229" t="e">
        <f>AVERAGE('ES Data Entry'!W366:Y366)</f>
        <v>#DIV/0!</v>
      </c>
      <c r="U368" s="230" t="e">
        <f t="shared" si="115"/>
        <v>#DIV/0!</v>
      </c>
      <c r="V368" s="231" t="e">
        <f t="shared" si="116"/>
        <v>#DIV/0!</v>
      </c>
      <c r="W368" s="232" t="e">
        <f t="shared" si="117"/>
        <v>#DIV/0!</v>
      </c>
    </row>
    <row r="369" spans="1:23">
      <c r="A369" s="226">
        <f>'ES Data Entry'!A367</f>
        <v>0</v>
      </c>
      <c r="B369" s="226">
        <f>'ES Data Entry'!B367</f>
        <v>0</v>
      </c>
      <c r="C369" s="6">
        <f>'ES Data Entry'!C367</f>
        <v>0</v>
      </c>
      <c r="D369" s="226">
        <f>'ES Data Entry'!D367</f>
        <v>0</v>
      </c>
      <c r="E369" s="226">
        <f>'ES Data Entry'!E367</f>
        <v>0</v>
      </c>
      <c r="F369" s="226">
        <f>'ES Data Entry'!F367</f>
        <v>0</v>
      </c>
      <c r="G369" s="226" t="str" cm="1">
        <f t="array" ref="G369">_xlfn.IFS('ES Data Entry'!G367=0, "Kindergarten", 'ES Data Entry'!G367=1, "1st Grade", 'ES Data Entry'!G367=2, "2nd Grade", 'ES Data Entry'!G367=3, "3rd Grade", 'ES Data Entry'!G367=4, "4th Grade", 'ES Data Entry'!G367=5, "5th Grade")</f>
        <v>Kindergarten</v>
      </c>
      <c r="H369" s="253">
        <f>'ES Data Entry'!L367</f>
        <v>0</v>
      </c>
      <c r="I369" s="227" t="e" cm="1">
        <f t="array" ref="I369">_xlfn.IFS('ES Data Entry'!H367= 1, "American Indian/Alaskan Native", 'ES Data Entry'!H367= 2, "Asian", 'ES Data Entry'!H367= 3, "Native Hawaiian/Pacific Islander", 'ES Data Entry'!H367= 4, "Black/African American",'ES Data Entry'!H367= 5,  "White", 'ES Data Entry'!H367= 6, "Other", 'ES Data Entry'!H367= 7, "Two races or more", 'ES Data Entry'!H367= 8, "Unknown")</f>
        <v>#N/A</v>
      </c>
      <c r="J369" s="226">
        <f>'ES Data Entry'!I367</f>
        <v>0</v>
      </c>
      <c r="K369" s="226" t="e" cm="1">
        <f t="array" ref="K369">_xlfn.IFS('ES Data Entry'!J367= 1, "Male", 'ES Data Entry'!J367= 2, "Female", 'ES Data Entry'!J367= 3, "Transgender Male", 'ES Data Entry'!J367= 4, "Transgender Female",'ES Data Entry'!J367= 5, "Non-binary", 'ES Data Entry'!J367= 6, "Other", 'ES Data Entry'!J367= 7, "Unknown")</f>
        <v>#N/A</v>
      </c>
      <c r="L369" s="228">
        <f>'ES Data Entry'!K367</f>
        <v>0</v>
      </c>
      <c r="M369" s="228" t="str" cm="1">
        <f t="array" ref="M369">IF(MAX(IF(F:F=F369, L:L))=L369, "Yes", "No")</f>
        <v>Yes</v>
      </c>
      <c r="N369" s="229" t="e">
        <f>AVERAGE('ES Data Entry'!N367,'ES Data Entry'!M367)</f>
        <v>#DIV/0!</v>
      </c>
      <c r="O369" s="229" t="e">
        <f t="shared" si="112"/>
        <v>#DIV/0!</v>
      </c>
      <c r="P369" s="229" t="e">
        <f>AVERAGE('ES Data Entry'!O367:R367)</f>
        <v>#DIV/0!</v>
      </c>
      <c r="Q369" s="229" t="e">
        <f t="shared" si="113"/>
        <v>#DIV/0!</v>
      </c>
      <c r="R369" s="229" t="e">
        <f>AVERAGE('ES Data Entry'!S367:V367)</f>
        <v>#DIV/0!</v>
      </c>
      <c r="S369" s="229" t="e">
        <f t="shared" si="114"/>
        <v>#DIV/0!</v>
      </c>
      <c r="T369" s="229" t="e">
        <f>AVERAGE('ES Data Entry'!W367:Y367)</f>
        <v>#DIV/0!</v>
      </c>
      <c r="U369" s="230" t="e">
        <f t="shared" si="115"/>
        <v>#DIV/0!</v>
      </c>
      <c r="V369" s="231" t="e">
        <f t="shared" si="116"/>
        <v>#DIV/0!</v>
      </c>
      <c r="W369" s="232" t="e">
        <f t="shared" si="117"/>
        <v>#DIV/0!</v>
      </c>
    </row>
    <row r="370" spans="1:23">
      <c r="A370" s="226">
        <f>'ES Data Entry'!A368</f>
        <v>0</v>
      </c>
      <c r="B370" s="226">
        <f>'ES Data Entry'!B368</f>
        <v>0</v>
      </c>
      <c r="C370" s="6">
        <f>'ES Data Entry'!C368</f>
        <v>0</v>
      </c>
      <c r="D370" s="226">
        <f>'ES Data Entry'!D368</f>
        <v>0</v>
      </c>
      <c r="E370" s="226">
        <f>'ES Data Entry'!E368</f>
        <v>0</v>
      </c>
      <c r="F370" s="226">
        <f>'ES Data Entry'!F368</f>
        <v>0</v>
      </c>
      <c r="G370" s="226" t="str" cm="1">
        <f t="array" ref="G370">_xlfn.IFS('ES Data Entry'!G368=0, "Kindergarten", 'ES Data Entry'!G368=1, "1st Grade", 'ES Data Entry'!G368=2, "2nd Grade", 'ES Data Entry'!G368=3, "3rd Grade", 'ES Data Entry'!G368=4, "4th Grade", 'ES Data Entry'!G368=5, "5th Grade")</f>
        <v>Kindergarten</v>
      </c>
      <c r="H370" s="253">
        <f>'ES Data Entry'!L368</f>
        <v>0</v>
      </c>
      <c r="I370" s="227" t="e" cm="1">
        <f t="array" ref="I370">_xlfn.IFS('ES Data Entry'!H368= 1, "American Indian/Alaskan Native", 'ES Data Entry'!H368= 2, "Asian", 'ES Data Entry'!H368= 3, "Native Hawaiian/Pacific Islander", 'ES Data Entry'!H368= 4, "Black/African American",'ES Data Entry'!H368= 5,  "White", 'ES Data Entry'!H368= 6, "Other", 'ES Data Entry'!H368= 7, "Two races or more", 'ES Data Entry'!H368= 8, "Unknown")</f>
        <v>#N/A</v>
      </c>
      <c r="J370" s="226">
        <f>'ES Data Entry'!I368</f>
        <v>0</v>
      </c>
      <c r="K370" s="226" t="e" cm="1">
        <f t="array" ref="K370">_xlfn.IFS('ES Data Entry'!J368= 1, "Male", 'ES Data Entry'!J368= 2, "Female", 'ES Data Entry'!J368= 3, "Transgender Male", 'ES Data Entry'!J368= 4, "Transgender Female",'ES Data Entry'!J368= 5, "Non-binary", 'ES Data Entry'!J368= 6, "Other", 'ES Data Entry'!J368= 7, "Unknown")</f>
        <v>#N/A</v>
      </c>
      <c r="L370" s="228">
        <f>'ES Data Entry'!K368</f>
        <v>0</v>
      </c>
      <c r="M370" s="228" t="str" cm="1">
        <f t="array" ref="M370">IF(MAX(IF(F:F=F370, L:L))=L370, "Yes", "No")</f>
        <v>Yes</v>
      </c>
      <c r="N370" s="229" t="e">
        <f>AVERAGE('ES Data Entry'!N368,'ES Data Entry'!M368)</f>
        <v>#DIV/0!</v>
      </c>
      <c r="O370" s="229" t="e">
        <f t="shared" si="112"/>
        <v>#DIV/0!</v>
      </c>
      <c r="P370" s="229" t="e">
        <f>AVERAGE('ES Data Entry'!O368:R368)</f>
        <v>#DIV/0!</v>
      </c>
      <c r="Q370" s="229" t="e">
        <f t="shared" si="113"/>
        <v>#DIV/0!</v>
      </c>
      <c r="R370" s="229" t="e">
        <f>AVERAGE('ES Data Entry'!S368:V368)</f>
        <v>#DIV/0!</v>
      </c>
      <c r="S370" s="229" t="e">
        <f t="shared" si="114"/>
        <v>#DIV/0!</v>
      </c>
      <c r="T370" s="229" t="e">
        <f>AVERAGE('ES Data Entry'!W368:Y368)</f>
        <v>#DIV/0!</v>
      </c>
      <c r="U370" s="230" t="e">
        <f t="shared" si="115"/>
        <v>#DIV/0!</v>
      </c>
      <c r="V370" s="231" t="e">
        <f t="shared" si="116"/>
        <v>#DIV/0!</v>
      </c>
      <c r="W370" s="232" t="e">
        <f t="shared" si="117"/>
        <v>#DIV/0!</v>
      </c>
    </row>
    <row r="371" spans="1:23">
      <c r="A371" s="226">
        <f>'ES Data Entry'!A369</f>
        <v>0</v>
      </c>
      <c r="B371" s="226">
        <f>'ES Data Entry'!B369</f>
        <v>0</v>
      </c>
      <c r="C371" s="6">
        <f>'ES Data Entry'!C369</f>
        <v>0</v>
      </c>
      <c r="D371" s="226">
        <f>'ES Data Entry'!D369</f>
        <v>0</v>
      </c>
      <c r="E371" s="226">
        <f>'ES Data Entry'!E369</f>
        <v>0</v>
      </c>
      <c r="F371" s="226">
        <f>'ES Data Entry'!F369</f>
        <v>0</v>
      </c>
      <c r="G371" s="226" t="str" cm="1">
        <f t="array" ref="G371">_xlfn.IFS('ES Data Entry'!G369=0, "Kindergarten", 'ES Data Entry'!G369=1, "1st Grade", 'ES Data Entry'!G369=2, "2nd Grade", 'ES Data Entry'!G369=3, "3rd Grade", 'ES Data Entry'!G369=4, "4th Grade", 'ES Data Entry'!G369=5, "5th Grade")</f>
        <v>Kindergarten</v>
      </c>
      <c r="H371" s="253">
        <f>'ES Data Entry'!L369</f>
        <v>0</v>
      </c>
      <c r="I371" s="227" t="e" cm="1">
        <f t="array" ref="I371">_xlfn.IFS('ES Data Entry'!H369= 1, "American Indian/Alaskan Native", 'ES Data Entry'!H369= 2, "Asian", 'ES Data Entry'!H369= 3, "Native Hawaiian/Pacific Islander", 'ES Data Entry'!H369= 4, "Black/African American",'ES Data Entry'!H369= 5,  "White", 'ES Data Entry'!H369= 6, "Other", 'ES Data Entry'!H369= 7, "Two races or more", 'ES Data Entry'!H369= 8, "Unknown")</f>
        <v>#N/A</v>
      </c>
      <c r="J371" s="226">
        <f>'ES Data Entry'!I369</f>
        <v>0</v>
      </c>
      <c r="K371" s="226" t="e" cm="1">
        <f t="array" ref="K371">_xlfn.IFS('ES Data Entry'!J369= 1, "Male", 'ES Data Entry'!J369= 2, "Female", 'ES Data Entry'!J369= 3, "Transgender Male", 'ES Data Entry'!J369= 4, "Transgender Female",'ES Data Entry'!J369= 5, "Non-binary", 'ES Data Entry'!J369= 6, "Other", 'ES Data Entry'!J369= 7, "Unknown")</f>
        <v>#N/A</v>
      </c>
      <c r="L371" s="228">
        <f>'ES Data Entry'!K369</f>
        <v>0</v>
      </c>
      <c r="M371" s="228" t="str" cm="1">
        <f t="array" ref="M371">IF(MAX(IF(F:F=F371, L:L))=L371, "Yes", "No")</f>
        <v>Yes</v>
      </c>
      <c r="N371" s="229" t="e">
        <f>AVERAGE('ES Data Entry'!N369,'ES Data Entry'!M369)</f>
        <v>#DIV/0!</v>
      </c>
      <c r="O371" s="229" t="e">
        <f t="shared" si="112"/>
        <v>#DIV/0!</v>
      </c>
      <c r="P371" s="229" t="e">
        <f>AVERAGE('ES Data Entry'!O369:R369)</f>
        <v>#DIV/0!</v>
      </c>
      <c r="Q371" s="229" t="e">
        <f t="shared" si="113"/>
        <v>#DIV/0!</v>
      </c>
      <c r="R371" s="229" t="e">
        <f>AVERAGE('ES Data Entry'!S369:V369)</f>
        <v>#DIV/0!</v>
      </c>
      <c r="S371" s="229" t="e">
        <f t="shared" si="114"/>
        <v>#DIV/0!</v>
      </c>
      <c r="T371" s="229" t="e">
        <f>AVERAGE('ES Data Entry'!W369:Y369)</f>
        <v>#DIV/0!</v>
      </c>
      <c r="U371" s="230" t="e">
        <f t="shared" si="115"/>
        <v>#DIV/0!</v>
      </c>
      <c r="V371" s="231" t="e">
        <f t="shared" si="116"/>
        <v>#DIV/0!</v>
      </c>
      <c r="W371" s="232" t="e">
        <f t="shared" si="117"/>
        <v>#DIV/0!</v>
      </c>
    </row>
    <row r="372" spans="1:23">
      <c r="A372" s="226">
        <f>'ES Data Entry'!A370</f>
        <v>0</v>
      </c>
      <c r="B372" s="226">
        <f>'ES Data Entry'!B370</f>
        <v>0</v>
      </c>
      <c r="C372" s="6">
        <f>'ES Data Entry'!C370</f>
        <v>0</v>
      </c>
      <c r="D372" s="226">
        <f>'ES Data Entry'!D370</f>
        <v>0</v>
      </c>
      <c r="E372" s="226">
        <f>'ES Data Entry'!E370</f>
        <v>0</v>
      </c>
      <c r="F372" s="226">
        <f>'ES Data Entry'!F370</f>
        <v>0</v>
      </c>
      <c r="G372" s="226" t="str" cm="1">
        <f t="array" ref="G372">_xlfn.IFS('ES Data Entry'!G370=0, "Kindergarten", 'ES Data Entry'!G370=1, "1st Grade", 'ES Data Entry'!G370=2, "2nd Grade", 'ES Data Entry'!G370=3, "3rd Grade", 'ES Data Entry'!G370=4, "4th Grade", 'ES Data Entry'!G370=5, "5th Grade")</f>
        <v>Kindergarten</v>
      </c>
      <c r="H372" s="253">
        <f>'ES Data Entry'!L370</f>
        <v>0</v>
      </c>
      <c r="I372" s="227" t="e" cm="1">
        <f t="array" ref="I372">_xlfn.IFS('ES Data Entry'!H370= 1, "American Indian/Alaskan Native", 'ES Data Entry'!H370= 2, "Asian", 'ES Data Entry'!H370= 3, "Native Hawaiian/Pacific Islander", 'ES Data Entry'!H370= 4, "Black/African American",'ES Data Entry'!H370= 5,  "White", 'ES Data Entry'!H370= 6, "Other", 'ES Data Entry'!H370= 7, "Two races or more", 'ES Data Entry'!H370= 8, "Unknown")</f>
        <v>#N/A</v>
      </c>
      <c r="J372" s="226">
        <f>'ES Data Entry'!I370</f>
        <v>0</v>
      </c>
      <c r="K372" s="226" t="e" cm="1">
        <f t="array" ref="K372">_xlfn.IFS('ES Data Entry'!J370= 1, "Male", 'ES Data Entry'!J370= 2, "Female", 'ES Data Entry'!J370= 3, "Transgender Male", 'ES Data Entry'!J370= 4, "Transgender Female",'ES Data Entry'!J370= 5, "Non-binary", 'ES Data Entry'!J370= 6, "Other", 'ES Data Entry'!J370= 7, "Unknown")</f>
        <v>#N/A</v>
      </c>
      <c r="L372" s="228">
        <f>'ES Data Entry'!K370</f>
        <v>0</v>
      </c>
      <c r="M372" s="228" t="str" cm="1">
        <f t="array" ref="M372">IF(MAX(IF(F:F=F372, L:L))=L372, "Yes", "No")</f>
        <v>Yes</v>
      </c>
      <c r="N372" s="229" t="e">
        <f>AVERAGE('ES Data Entry'!N370,'ES Data Entry'!M370)</f>
        <v>#DIV/0!</v>
      </c>
      <c r="O372" s="229" t="e">
        <f t="shared" si="112"/>
        <v>#DIV/0!</v>
      </c>
      <c r="P372" s="229" t="e">
        <f>AVERAGE('ES Data Entry'!O370:R370)</f>
        <v>#DIV/0!</v>
      </c>
      <c r="Q372" s="229" t="e">
        <f t="shared" si="113"/>
        <v>#DIV/0!</v>
      </c>
      <c r="R372" s="229" t="e">
        <f>AVERAGE('ES Data Entry'!S370:V370)</f>
        <v>#DIV/0!</v>
      </c>
      <c r="S372" s="229" t="e">
        <f t="shared" si="114"/>
        <v>#DIV/0!</v>
      </c>
      <c r="T372" s="229" t="e">
        <f>AVERAGE('ES Data Entry'!W370:Y370)</f>
        <v>#DIV/0!</v>
      </c>
      <c r="U372" s="230" t="e">
        <f t="shared" si="115"/>
        <v>#DIV/0!</v>
      </c>
      <c r="V372" s="231" t="e">
        <f t="shared" si="116"/>
        <v>#DIV/0!</v>
      </c>
      <c r="W372" s="232" t="e">
        <f t="shared" si="117"/>
        <v>#DIV/0!</v>
      </c>
    </row>
    <row r="373" spans="1:23">
      <c r="A373" s="226">
        <f>'ES Data Entry'!A371</f>
        <v>0</v>
      </c>
      <c r="B373" s="226">
        <f>'ES Data Entry'!B371</f>
        <v>0</v>
      </c>
      <c r="C373" s="6">
        <f>'ES Data Entry'!C371</f>
        <v>0</v>
      </c>
      <c r="D373" s="226">
        <f>'ES Data Entry'!D371</f>
        <v>0</v>
      </c>
      <c r="E373" s="226">
        <f>'ES Data Entry'!E371</f>
        <v>0</v>
      </c>
      <c r="F373" s="226">
        <f>'ES Data Entry'!F371</f>
        <v>0</v>
      </c>
      <c r="G373" s="226" t="str" cm="1">
        <f t="array" ref="G373">_xlfn.IFS('ES Data Entry'!G371=0, "Kindergarten", 'ES Data Entry'!G371=1, "1st Grade", 'ES Data Entry'!G371=2, "2nd Grade", 'ES Data Entry'!G371=3, "3rd Grade", 'ES Data Entry'!G371=4, "4th Grade", 'ES Data Entry'!G371=5, "5th Grade")</f>
        <v>Kindergarten</v>
      </c>
      <c r="H373" s="253">
        <f>'ES Data Entry'!L371</f>
        <v>0</v>
      </c>
      <c r="I373" s="227" t="e" cm="1">
        <f t="array" ref="I373">_xlfn.IFS('ES Data Entry'!H371= 1, "American Indian/Alaskan Native", 'ES Data Entry'!H371= 2, "Asian", 'ES Data Entry'!H371= 3, "Native Hawaiian/Pacific Islander", 'ES Data Entry'!H371= 4, "Black/African American",'ES Data Entry'!H371= 5,  "White", 'ES Data Entry'!H371= 6, "Other", 'ES Data Entry'!H371= 7, "Two races or more", 'ES Data Entry'!H371= 8, "Unknown")</f>
        <v>#N/A</v>
      </c>
      <c r="J373" s="226">
        <f>'ES Data Entry'!I371</f>
        <v>0</v>
      </c>
      <c r="K373" s="226" t="e" cm="1">
        <f t="array" ref="K373">_xlfn.IFS('ES Data Entry'!J371= 1, "Male", 'ES Data Entry'!J371= 2, "Female", 'ES Data Entry'!J371= 3, "Transgender Male", 'ES Data Entry'!J371= 4, "Transgender Female",'ES Data Entry'!J371= 5, "Non-binary", 'ES Data Entry'!J371= 6, "Other", 'ES Data Entry'!J371= 7, "Unknown")</f>
        <v>#N/A</v>
      </c>
      <c r="L373" s="228">
        <f>'ES Data Entry'!K371</f>
        <v>0</v>
      </c>
      <c r="M373" s="228" t="str" cm="1">
        <f t="array" ref="M373">IF(MAX(IF(F:F=F373, L:L))=L373, "Yes", "No")</f>
        <v>Yes</v>
      </c>
      <c r="N373" s="229" t="e">
        <f>AVERAGE('ES Data Entry'!N371,'ES Data Entry'!M371)</f>
        <v>#DIV/0!</v>
      </c>
      <c r="O373" s="229" t="e">
        <f t="shared" si="112"/>
        <v>#DIV/0!</v>
      </c>
      <c r="P373" s="229" t="e">
        <f>AVERAGE('ES Data Entry'!O371:R371)</f>
        <v>#DIV/0!</v>
      </c>
      <c r="Q373" s="229" t="e">
        <f t="shared" si="113"/>
        <v>#DIV/0!</v>
      </c>
      <c r="R373" s="229" t="e">
        <f>AVERAGE('ES Data Entry'!S371:V371)</f>
        <v>#DIV/0!</v>
      </c>
      <c r="S373" s="229" t="e">
        <f t="shared" si="114"/>
        <v>#DIV/0!</v>
      </c>
      <c r="T373" s="229" t="e">
        <f>AVERAGE('ES Data Entry'!W371:Y371)</f>
        <v>#DIV/0!</v>
      </c>
      <c r="U373" s="230" t="e">
        <f t="shared" si="115"/>
        <v>#DIV/0!</v>
      </c>
      <c r="V373" s="231" t="e">
        <f t="shared" si="116"/>
        <v>#DIV/0!</v>
      </c>
      <c r="W373" s="232" t="e">
        <f t="shared" si="117"/>
        <v>#DIV/0!</v>
      </c>
    </row>
    <row r="374" spans="1:23">
      <c r="A374" s="226">
        <f>'ES Data Entry'!A372</f>
        <v>0</v>
      </c>
      <c r="B374" s="226">
        <f>'ES Data Entry'!B372</f>
        <v>0</v>
      </c>
      <c r="C374" s="6">
        <f>'ES Data Entry'!C372</f>
        <v>0</v>
      </c>
      <c r="D374" s="226">
        <f>'ES Data Entry'!D372</f>
        <v>0</v>
      </c>
      <c r="E374" s="226">
        <f>'ES Data Entry'!E372</f>
        <v>0</v>
      </c>
      <c r="F374" s="226">
        <f>'ES Data Entry'!F372</f>
        <v>0</v>
      </c>
      <c r="G374" s="226" t="str" cm="1">
        <f t="array" ref="G374">_xlfn.IFS('ES Data Entry'!G372=0, "Kindergarten", 'ES Data Entry'!G372=1, "1st Grade", 'ES Data Entry'!G372=2, "2nd Grade", 'ES Data Entry'!G372=3, "3rd Grade", 'ES Data Entry'!G372=4, "4th Grade", 'ES Data Entry'!G372=5, "5th Grade")</f>
        <v>Kindergarten</v>
      </c>
      <c r="H374" s="253">
        <f>'ES Data Entry'!L372</f>
        <v>0</v>
      </c>
      <c r="I374" s="227" t="e" cm="1">
        <f t="array" ref="I374">_xlfn.IFS('ES Data Entry'!H372= 1, "American Indian/Alaskan Native", 'ES Data Entry'!H372= 2, "Asian", 'ES Data Entry'!H372= 3, "Native Hawaiian/Pacific Islander", 'ES Data Entry'!H372= 4, "Black/African American",'ES Data Entry'!H372= 5,  "White", 'ES Data Entry'!H372= 6, "Other", 'ES Data Entry'!H372= 7, "Two races or more", 'ES Data Entry'!H372= 8, "Unknown")</f>
        <v>#N/A</v>
      </c>
      <c r="J374" s="226">
        <f>'ES Data Entry'!I372</f>
        <v>0</v>
      </c>
      <c r="K374" s="226" t="e" cm="1">
        <f t="array" ref="K374">_xlfn.IFS('ES Data Entry'!J372= 1, "Male", 'ES Data Entry'!J372= 2, "Female", 'ES Data Entry'!J372= 3, "Transgender Male", 'ES Data Entry'!J372= 4, "Transgender Female",'ES Data Entry'!J372= 5, "Non-binary", 'ES Data Entry'!J372= 6, "Other", 'ES Data Entry'!J372= 7, "Unknown")</f>
        <v>#N/A</v>
      </c>
      <c r="L374" s="228">
        <f>'ES Data Entry'!K372</f>
        <v>0</v>
      </c>
      <c r="M374" s="228" t="str" cm="1">
        <f t="array" ref="M374">IF(MAX(IF(F:F=F374, L:L))=L374, "Yes", "No")</f>
        <v>Yes</v>
      </c>
      <c r="N374" s="229" t="e">
        <f>AVERAGE('ES Data Entry'!N372,'ES Data Entry'!M372)</f>
        <v>#DIV/0!</v>
      </c>
      <c r="O374" s="229" t="e">
        <f t="shared" si="112"/>
        <v>#DIV/0!</v>
      </c>
      <c r="P374" s="229" t="e">
        <f>AVERAGE('ES Data Entry'!O372:R372)</f>
        <v>#DIV/0!</v>
      </c>
      <c r="Q374" s="229" t="e">
        <f t="shared" si="113"/>
        <v>#DIV/0!</v>
      </c>
      <c r="R374" s="229" t="e">
        <f>AVERAGE('ES Data Entry'!S372:V372)</f>
        <v>#DIV/0!</v>
      </c>
      <c r="S374" s="229" t="e">
        <f t="shared" si="114"/>
        <v>#DIV/0!</v>
      </c>
      <c r="T374" s="229" t="e">
        <f>AVERAGE('ES Data Entry'!W372:Y372)</f>
        <v>#DIV/0!</v>
      </c>
      <c r="U374" s="230" t="e">
        <f t="shared" si="115"/>
        <v>#DIV/0!</v>
      </c>
      <c r="V374" s="231" t="e">
        <f t="shared" si="116"/>
        <v>#DIV/0!</v>
      </c>
      <c r="W374" s="232" t="e">
        <f t="shared" si="117"/>
        <v>#DIV/0!</v>
      </c>
    </row>
    <row r="375" spans="1:23">
      <c r="A375" s="226">
        <f>'ES Data Entry'!A373</f>
        <v>0</v>
      </c>
      <c r="B375" s="226">
        <f>'ES Data Entry'!B373</f>
        <v>0</v>
      </c>
      <c r="C375" s="6">
        <f>'ES Data Entry'!C373</f>
        <v>0</v>
      </c>
      <c r="D375" s="226">
        <f>'ES Data Entry'!D373</f>
        <v>0</v>
      </c>
      <c r="E375" s="226">
        <f>'ES Data Entry'!E373</f>
        <v>0</v>
      </c>
      <c r="F375" s="226">
        <f>'ES Data Entry'!F373</f>
        <v>0</v>
      </c>
      <c r="G375" s="226" t="str" cm="1">
        <f t="array" ref="G375">_xlfn.IFS('ES Data Entry'!G373=0, "Kindergarten", 'ES Data Entry'!G373=1, "1st Grade", 'ES Data Entry'!G373=2, "2nd Grade", 'ES Data Entry'!G373=3, "3rd Grade", 'ES Data Entry'!G373=4, "4th Grade", 'ES Data Entry'!G373=5, "5th Grade")</f>
        <v>Kindergarten</v>
      </c>
      <c r="H375" s="253">
        <f>'ES Data Entry'!L373</f>
        <v>0</v>
      </c>
      <c r="I375" s="227" t="e" cm="1">
        <f t="array" ref="I375">_xlfn.IFS('ES Data Entry'!H373= 1, "American Indian/Alaskan Native", 'ES Data Entry'!H373= 2, "Asian", 'ES Data Entry'!H373= 3, "Native Hawaiian/Pacific Islander", 'ES Data Entry'!H373= 4, "Black/African American",'ES Data Entry'!H373= 5,  "White", 'ES Data Entry'!H373= 6, "Other", 'ES Data Entry'!H373= 7, "Two races or more", 'ES Data Entry'!H373= 8, "Unknown")</f>
        <v>#N/A</v>
      </c>
      <c r="J375" s="226">
        <f>'ES Data Entry'!I373</f>
        <v>0</v>
      </c>
      <c r="K375" s="226" t="e" cm="1">
        <f t="array" ref="K375">_xlfn.IFS('ES Data Entry'!J373= 1, "Male", 'ES Data Entry'!J373= 2, "Female", 'ES Data Entry'!J373= 3, "Transgender Male", 'ES Data Entry'!J373= 4, "Transgender Female",'ES Data Entry'!J373= 5, "Non-binary", 'ES Data Entry'!J373= 6, "Other", 'ES Data Entry'!J373= 7, "Unknown")</f>
        <v>#N/A</v>
      </c>
      <c r="L375" s="228">
        <f>'ES Data Entry'!K373</f>
        <v>0</v>
      </c>
      <c r="M375" s="228" t="str" cm="1">
        <f t="array" ref="M375">IF(MAX(IF(F:F=F375, L:L))=L375, "Yes", "No")</f>
        <v>Yes</v>
      </c>
      <c r="N375" s="229" t="e">
        <f>AVERAGE('ES Data Entry'!N373,'ES Data Entry'!M373)</f>
        <v>#DIV/0!</v>
      </c>
      <c r="O375" s="229" t="e">
        <f t="shared" si="112"/>
        <v>#DIV/0!</v>
      </c>
      <c r="P375" s="229" t="e">
        <f>AVERAGE('ES Data Entry'!O373:R373)</f>
        <v>#DIV/0!</v>
      </c>
      <c r="Q375" s="229" t="e">
        <f t="shared" si="113"/>
        <v>#DIV/0!</v>
      </c>
      <c r="R375" s="229" t="e">
        <f>AVERAGE('ES Data Entry'!S373:V373)</f>
        <v>#DIV/0!</v>
      </c>
      <c r="S375" s="229" t="e">
        <f t="shared" si="114"/>
        <v>#DIV/0!</v>
      </c>
      <c r="T375" s="229" t="e">
        <f>AVERAGE('ES Data Entry'!W373:Y373)</f>
        <v>#DIV/0!</v>
      </c>
      <c r="U375" s="230" t="e">
        <f t="shared" si="115"/>
        <v>#DIV/0!</v>
      </c>
      <c r="V375" s="231" t="e">
        <f t="shared" si="116"/>
        <v>#DIV/0!</v>
      </c>
      <c r="W375" s="232" t="e">
        <f t="shared" si="117"/>
        <v>#DIV/0!</v>
      </c>
    </row>
    <row r="376" spans="1:23">
      <c r="A376" s="226">
        <f>'ES Data Entry'!A374</f>
        <v>0</v>
      </c>
      <c r="B376" s="226">
        <f>'ES Data Entry'!B374</f>
        <v>0</v>
      </c>
      <c r="C376" s="6">
        <f>'ES Data Entry'!C374</f>
        <v>0</v>
      </c>
      <c r="D376" s="226">
        <f>'ES Data Entry'!D374</f>
        <v>0</v>
      </c>
      <c r="E376" s="226">
        <f>'ES Data Entry'!E374</f>
        <v>0</v>
      </c>
      <c r="F376" s="226">
        <f>'ES Data Entry'!F374</f>
        <v>0</v>
      </c>
      <c r="G376" s="226" t="str" cm="1">
        <f t="array" ref="G376">_xlfn.IFS('ES Data Entry'!G374=0, "Kindergarten", 'ES Data Entry'!G374=1, "1st Grade", 'ES Data Entry'!G374=2, "2nd Grade", 'ES Data Entry'!G374=3, "3rd Grade", 'ES Data Entry'!G374=4, "4th Grade", 'ES Data Entry'!G374=5, "5th Grade")</f>
        <v>Kindergarten</v>
      </c>
      <c r="H376" s="253">
        <f>'ES Data Entry'!L374</f>
        <v>0</v>
      </c>
      <c r="I376" s="227" t="e" cm="1">
        <f t="array" ref="I376">_xlfn.IFS('ES Data Entry'!H374= 1, "American Indian/Alaskan Native", 'ES Data Entry'!H374= 2, "Asian", 'ES Data Entry'!H374= 3, "Native Hawaiian/Pacific Islander", 'ES Data Entry'!H374= 4, "Black/African American",'ES Data Entry'!H374= 5,  "White", 'ES Data Entry'!H374= 6, "Other", 'ES Data Entry'!H374= 7, "Two races or more", 'ES Data Entry'!H374= 8, "Unknown")</f>
        <v>#N/A</v>
      </c>
      <c r="J376" s="226">
        <f>'ES Data Entry'!I374</f>
        <v>0</v>
      </c>
      <c r="K376" s="226" t="e" cm="1">
        <f t="array" ref="K376">_xlfn.IFS('ES Data Entry'!J374= 1, "Male", 'ES Data Entry'!J374= 2, "Female", 'ES Data Entry'!J374= 3, "Transgender Male", 'ES Data Entry'!J374= 4, "Transgender Female",'ES Data Entry'!J374= 5, "Non-binary", 'ES Data Entry'!J374= 6, "Other", 'ES Data Entry'!J374= 7, "Unknown")</f>
        <v>#N/A</v>
      </c>
      <c r="L376" s="228">
        <f>'ES Data Entry'!K374</f>
        <v>0</v>
      </c>
      <c r="M376" s="228" t="str" cm="1">
        <f t="array" ref="M376">IF(MAX(IF(F:F=F376, L:L))=L376, "Yes", "No")</f>
        <v>Yes</v>
      </c>
      <c r="N376" s="229" t="e">
        <f>AVERAGE('ES Data Entry'!N374,'ES Data Entry'!M374)</f>
        <v>#DIV/0!</v>
      </c>
      <c r="O376" s="229" t="e">
        <f t="shared" si="112"/>
        <v>#DIV/0!</v>
      </c>
      <c r="P376" s="229" t="e">
        <f>AVERAGE('ES Data Entry'!O374:R374)</f>
        <v>#DIV/0!</v>
      </c>
      <c r="Q376" s="229" t="e">
        <f t="shared" si="113"/>
        <v>#DIV/0!</v>
      </c>
      <c r="R376" s="229" t="e">
        <f>AVERAGE('ES Data Entry'!S374:V374)</f>
        <v>#DIV/0!</v>
      </c>
      <c r="S376" s="229" t="e">
        <f t="shared" si="114"/>
        <v>#DIV/0!</v>
      </c>
      <c r="T376" s="229" t="e">
        <f>AVERAGE('ES Data Entry'!W374:Y374)</f>
        <v>#DIV/0!</v>
      </c>
      <c r="U376" s="230" t="e">
        <f t="shared" si="115"/>
        <v>#DIV/0!</v>
      </c>
      <c r="V376" s="231" t="e">
        <f t="shared" si="116"/>
        <v>#DIV/0!</v>
      </c>
      <c r="W376" s="232" t="e">
        <f t="shared" si="117"/>
        <v>#DIV/0!</v>
      </c>
    </row>
    <row r="377" spans="1:23">
      <c r="A377" s="226">
        <f>'ES Data Entry'!A375</f>
        <v>0</v>
      </c>
      <c r="B377" s="226">
        <f>'ES Data Entry'!B375</f>
        <v>0</v>
      </c>
      <c r="C377" s="6">
        <f>'ES Data Entry'!C375</f>
        <v>0</v>
      </c>
      <c r="D377" s="226">
        <f>'ES Data Entry'!D375</f>
        <v>0</v>
      </c>
      <c r="E377" s="226">
        <f>'ES Data Entry'!E375</f>
        <v>0</v>
      </c>
      <c r="F377" s="226">
        <f>'ES Data Entry'!F375</f>
        <v>0</v>
      </c>
      <c r="G377" s="226" t="str" cm="1">
        <f t="array" ref="G377">_xlfn.IFS('ES Data Entry'!G375=0, "Kindergarten", 'ES Data Entry'!G375=1, "1st Grade", 'ES Data Entry'!G375=2, "2nd Grade", 'ES Data Entry'!G375=3, "3rd Grade", 'ES Data Entry'!G375=4, "4th Grade", 'ES Data Entry'!G375=5, "5th Grade")</f>
        <v>Kindergarten</v>
      </c>
      <c r="H377" s="253">
        <f>'ES Data Entry'!L375</f>
        <v>0</v>
      </c>
      <c r="I377" s="227" t="e" cm="1">
        <f t="array" ref="I377">_xlfn.IFS('ES Data Entry'!H375= 1, "American Indian/Alaskan Native", 'ES Data Entry'!H375= 2, "Asian", 'ES Data Entry'!H375= 3, "Native Hawaiian/Pacific Islander", 'ES Data Entry'!H375= 4, "Black/African American",'ES Data Entry'!H375= 5,  "White", 'ES Data Entry'!H375= 6, "Other", 'ES Data Entry'!H375= 7, "Two races or more", 'ES Data Entry'!H375= 8, "Unknown")</f>
        <v>#N/A</v>
      </c>
      <c r="J377" s="226">
        <f>'ES Data Entry'!I375</f>
        <v>0</v>
      </c>
      <c r="K377" s="226" t="e" cm="1">
        <f t="array" ref="K377">_xlfn.IFS('ES Data Entry'!J375= 1, "Male", 'ES Data Entry'!J375= 2, "Female", 'ES Data Entry'!J375= 3, "Transgender Male", 'ES Data Entry'!J375= 4, "Transgender Female",'ES Data Entry'!J375= 5, "Non-binary", 'ES Data Entry'!J375= 6, "Other", 'ES Data Entry'!J375= 7, "Unknown")</f>
        <v>#N/A</v>
      </c>
      <c r="L377" s="228">
        <f>'ES Data Entry'!K375</f>
        <v>0</v>
      </c>
      <c r="M377" s="228" t="str" cm="1">
        <f t="array" ref="M377">IF(MAX(IF(F:F=F377, L:L))=L377, "Yes", "No")</f>
        <v>Yes</v>
      </c>
      <c r="N377" s="229" t="e">
        <f>AVERAGE('ES Data Entry'!N375,'ES Data Entry'!M375)</f>
        <v>#DIV/0!</v>
      </c>
      <c r="O377" s="229" t="e">
        <f t="shared" si="112"/>
        <v>#DIV/0!</v>
      </c>
      <c r="P377" s="229" t="e">
        <f>AVERAGE('ES Data Entry'!O375:R375)</f>
        <v>#DIV/0!</v>
      </c>
      <c r="Q377" s="229" t="e">
        <f t="shared" si="113"/>
        <v>#DIV/0!</v>
      </c>
      <c r="R377" s="229" t="e">
        <f>AVERAGE('ES Data Entry'!S375:V375)</f>
        <v>#DIV/0!</v>
      </c>
      <c r="S377" s="229" t="e">
        <f t="shared" si="114"/>
        <v>#DIV/0!</v>
      </c>
      <c r="T377" s="229" t="e">
        <f>AVERAGE('ES Data Entry'!W375:Y375)</f>
        <v>#DIV/0!</v>
      </c>
      <c r="U377" s="230" t="e">
        <f t="shared" si="115"/>
        <v>#DIV/0!</v>
      </c>
      <c r="V377" s="231" t="e">
        <f t="shared" si="116"/>
        <v>#DIV/0!</v>
      </c>
      <c r="W377" s="232" t="e">
        <f t="shared" si="117"/>
        <v>#DIV/0!</v>
      </c>
    </row>
    <row r="378" spans="1:23">
      <c r="A378" s="226">
        <f>'ES Data Entry'!A376</f>
        <v>0</v>
      </c>
      <c r="B378" s="226">
        <f>'ES Data Entry'!B376</f>
        <v>0</v>
      </c>
      <c r="C378" s="6">
        <f>'ES Data Entry'!C376</f>
        <v>0</v>
      </c>
      <c r="D378" s="226">
        <f>'ES Data Entry'!D376</f>
        <v>0</v>
      </c>
      <c r="E378" s="226">
        <f>'ES Data Entry'!E376</f>
        <v>0</v>
      </c>
      <c r="F378" s="226">
        <f>'ES Data Entry'!F376</f>
        <v>0</v>
      </c>
      <c r="G378" s="226" t="str" cm="1">
        <f t="array" ref="G378">_xlfn.IFS('ES Data Entry'!G376=0, "Kindergarten", 'ES Data Entry'!G376=1, "1st Grade", 'ES Data Entry'!G376=2, "2nd Grade", 'ES Data Entry'!G376=3, "3rd Grade", 'ES Data Entry'!G376=4, "4th Grade", 'ES Data Entry'!G376=5, "5th Grade")</f>
        <v>Kindergarten</v>
      </c>
      <c r="H378" s="253">
        <f>'ES Data Entry'!L376</f>
        <v>0</v>
      </c>
      <c r="I378" s="227" t="e" cm="1">
        <f t="array" ref="I378">_xlfn.IFS('ES Data Entry'!H376= 1, "American Indian/Alaskan Native", 'ES Data Entry'!H376= 2, "Asian", 'ES Data Entry'!H376= 3, "Native Hawaiian/Pacific Islander", 'ES Data Entry'!H376= 4, "Black/African American",'ES Data Entry'!H376= 5,  "White", 'ES Data Entry'!H376= 6, "Other", 'ES Data Entry'!H376= 7, "Two races or more", 'ES Data Entry'!H376= 8, "Unknown")</f>
        <v>#N/A</v>
      </c>
      <c r="J378" s="226">
        <f>'ES Data Entry'!I376</f>
        <v>0</v>
      </c>
      <c r="K378" s="226" t="e" cm="1">
        <f t="array" ref="K378">_xlfn.IFS('ES Data Entry'!J376= 1, "Male", 'ES Data Entry'!J376= 2, "Female", 'ES Data Entry'!J376= 3, "Transgender Male", 'ES Data Entry'!J376= 4, "Transgender Female",'ES Data Entry'!J376= 5, "Non-binary", 'ES Data Entry'!J376= 6, "Other", 'ES Data Entry'!J376= 7, "Unknown")</f>
        <v>#N/A</v>
      </c>
      <c r="L378" s="228">
        <f>'ES Data Entry'!K376</f>
        <v>0</v>
      </c>
      <c r="M378" s="228" t="str" cm="1">
        <f t="array" ref="M378">IF(MAX(IF(F:F=F378, L:L))=L378, "Yes", "No")</f>
        <v>Yes</v>
      </c>
      <c r="N378" s="229" t="e">
        <f>AVERAGE('ES Data Entry'!N376,'ES Data Entry'!M376)</f>
        <v>#DIV/0!</v>
      </c>
      <c r="O378" s="229" t="e">
        <f t="shared" si="112"/>
        <v>#DIV/0!</v>
      </c>
      <c r="P378" s="229" t="e">
        <f>AVERAGE('ES Data Entry'!O376:R376)</f>
        <v>#DIV/0!</v>
      </c>
      <c r="Q378" s="229" t="e">
        <f t="shared" si="113"/>
        <v>#DIV/0!</v>
      </c>
      <c r="R378" s="229" t="e">
        <f>AVERAGE('ES Data Entry'!S376:V376)</f>
        <v>#DIV/0!</v>
      </c>
      <c r="S378" s="229" t="e">
        <f t="shared" si="114"/>
        <v>#DIV/0!</v>
      </c>
      <c r="T378" s="229" t="e">
        <f>AVERAGE('ES Data Entry'!W376:Y376)</f>
        <v>#DIV/0!</v>
      </c>
      <c r="U378" s="230" t="e">
        <f t="shared" si="115"/>
        <v>#DIV/0!</v>
      </c>
      <c r="V378" s="231" t="e">
        <f t="shared" si="116"/>
        <v>#DIV/0!</v>
      </c>
      <c r="W378" s="232" t="e">
        <f t="shared" si="117"/>
        <v>#DIV/0!</v>
      </c>
    </row>
    <row r="379" spans="1:23">
      <c r="A379" s="226">
        <f>'ES Data Entry'!A377</f>
        <v>0</v>
      </c>
      <c r="B379" s="226">
        <f>'ES Data Entry'!B377</f>
        <v>0</v>
      </c>
      <c r="C379" s="6">
        <f>'ES Data Entry'!C377</f>
        <v>0</v>
      </c>
      <c r="D379" s="226">
        <f>'ES Data Entry'!D377</f>
        <v>0</v>
      </c>
      <c r="E379" s="226">
        <f>'ES Data Entry'!E377</f>
        <v>0</v>
      </c>
      <c r="F379" s="226">
        <f>'ES Data Entry'!F377</f>
        <v>0</v>
      </c>
      <c r="G379" s="226" t="str" cm="1">
        <f t="array" ref="G379">_xlfn.IFS('ES Data Entry'!G377=0, "Kindergarten", 'ES Data Entry'!G377=1, "1st Grade", 'ES Data Entry'!G377=2, "2nd Grade", 'ES Data Entry'!G377=3, "3rd Grade", 'ES Data Entry'!G377=4, "4th Grade", 'ES Data Entry'!G377=5, "5th Grade")</f>
        <v>Kindergarten</v>
      </c>
      <c r="H379" s="253">
        <f>'ES Data Entry'!L377</f>
        <v>0</v>
      </c>
      <c r="I379" s="227" t="e" cm="1">
        <f t="array" ref="I379">_xlfn.IFS('ES Data Entry'!H377= 1, "American Indian/Alaskan Native", 'ES Data Entry'!H377= 2, "Asian", 'ES Data Entry'!H377= 3, "Native Hawaiian/Pacific Islander", 'ES Data Entry'!H377= 4, "Black/African American",'ES Data Entry'!H377= 5,  "White", 'ES Data Entry'!H377= 6, "Other", 'ES Data Entry'!H377= 7, "Two races or more", 'ES Data Entry'!H377= 8, "Unknown")</f>
        <v>#N/A</v>
      </c>
      <c r="J379" s="226">
        <f>'ES Data Entry'!I377</f>
        <v>0</v>
      </c>
      <c r="K379" s="226" t="e" cm="1">
        <f t="array" ref="K379">_xlfn.IFS('ES Data Entry'!J377= 1, "Male", 'ES Data Entry'!J377= 2, "Female", 'ES Data Entry'!J377= 3, "Transgender Male", 'ES Data Entry'!J377= 4, "Transgender Female",'ES Data Entry'!J377= 5, "Non-binary", 'ES Data Entry'!J377= 6, "Other", 'ES Data Entry'!J377= 7, "Unknown")</f>
        <v>#N/A</v>
      </c>
      <c r="L379" s="228">
        <f>'ES Data Entry'!K377</f>
        <v>0</v>
      </c>
      <c r="M379" s="228" t="str" cm="1">
        <f t="array" ref="M379">IF(MAX(IF(F:F=F379, L:L))=L379, "Yes", "No")</f>
        <v>Yes</v>
      </c>
      <c r="N379" s="229" t="e">
        <f>AVERAGE('ES Data Entry'!N377,'ES Data Entry'!M377)</f>
        <v>#DIV/0!</v>
      </c>
      <c r="O379" s="229" t="e">
        <f t="shared" si="112"/>
        <v>#DIV/0!</v>
      </c>
      <c r="P379" s="229" t="e">
        <f>AVERAGE('ES Data Entry'!O377:R377)</f>
        <v>#DIV/0!</v>
      </c>
      <c r="Q379" s="229" t="e">
        <f t="shared" si="113"/>
        <v>#DIV/0!</v>
      </c>
      <c r="R379" s="229" t="e">
        <f>AVERAGE('ES Data Entry'!S377:V377)</f>
        <v>#DIV/0!</v>
      </c>
      <c r="S379" s="229" t="e">
        <f t="shared" si="114"/>
        <v>#DIV/0!</v>
      </c>
      <c r="T379" s="229" t="e">
        <f>AVERAGE('ES Data Entry'!W377:Y377)</f>
        <v>#DIV/0!</v>
      </c>
      <c r="U379" s="230" t="e">
        <f t="shared" si="115"/>
        <v>#DIV/0!</v>
      </c>
      <c r="V379" s="231" t="e">
        <f t="shared" si="116"/>
        <v>#DIV/0!</v>
      </c>
      <c r="W379" s="232" t="e">
        <f t="shared" si="117"/>
        <v>#DIV/0!</v>
      </c>
    </row>
    <row r="380" spans="1:23">
      <c r="A380" s="226">
        <f>'ES Data Entry'!A378</f>
        <v>0</v>
      </c>
      <c r="B380" s="226">
        <f>'ES Data Entry'!B378</f>
        <v>0</v>
      </c>
      <c r="C380" s="6">
        <f>'ES Data Entry'!C378</f>
        <v>0</v>
      </c>
      <c r="D380" s="226">
        <f>'ES Data Entry'!D378</f>
        <v>0</v>
      </c>
      <c r="E380" s="226">
        <f>'ES Data Entry'!E378</f>
        <v>0</v>
      </c>
      <c r="F380" s="226">
        <f>'ES Data Entry'!F378</f>
        <v>0</v>
      </c>
      <c r="G380" s="226" t="str" cm="1">
        <f t="array" ref="G380">_xlfn.IFS('ES Data Entry'!G378=0, "Kindergarten", 'ES Data Entry'!G378=1, "1st Grade", 'ES Data Entry'!G378=2, "2nd Grade", 'ES Data Entry'!G378=3, "3rd Grade", 'ES Data Entry'!G378=4, "4th Grade", 'ES Data Entry'!G378=5, "5th Grade")</f>
        <v>Kindergarten</v>
      </c>
      <c r="H380" s="253">
        <f>'ES Data Entry'!L378</f>
        <v>0</v>
      </c>
      <c r="I380" s="227" t="e" cm="1">
        <f t="array" ref="I380">_xlfn.IFS('ES Data Entry'!H378= 1, "American Indian/Alaskan Native", 'ES Data Entry'!H378= 2, "Asian", 'ES Data Entry'!H378= 3, "Native Hawaiian/Pacific Islander", 'ES Data Entry'!H378= 4, "Black/African American",'ES Data Entry'!H378= 5,  "White", 'ES Data Entry'!H378= 6, "Other", 'ES Data Entry'!H378= 7, "Two races or more", 'ES Data Entry'!H378= 8, "Unknown")</f>
        <v>#N/A</v>
      </c>
      <c r="J380" s="226">
        <f>'ES Data Entry'!I378</f>
        <v>0</v>
      </c>
      <c r="K380" s="226" t="e" cm="1">
        <f t="array" ref="K380">_xlfn.IFS('ES Data Entry'!J378= 1, "Male", 'ES Data Entry'!J378= 2, "Female", 'ES Data Entry'!J378= 3, "Transgender Male", 'ES Data Entry'!J378= 4, "Transgender Female",'ES Data Entry'!J378= 5, "Non-binary", 'ES Data Entry'!J378= 6, "Other", 'ES Data Entry'!J378= 7, "Unknown")</f>
        <v>#N/A</v>
      </c>
      <c r="L380" s="228">
        <f>'ES Data Entry'!K378</f>
        <v>0</v>
      </c>
      <c r="M380" s="228" t="str" cm="1">
        <f t="array" ref="M380">IF(MAX(IF(F:F=F380, L:L))=L380, "Yes", "No")</f>
        <v>Yes</v>
      </c>
      <c r="N380" s="229" t="e">
        <f>AVERAGE('ES Data Entry'!N378,'ES Data Entry'!M378)</f>
        <v>#DIV/0!</v>
      </c>
      <c r="O380" s="229" t="e">
        <f t="shared" si="112"/>
        <v>#DIV/0!</v>
      </c>
      <c r="P380" s="229" t="e">
        <f>AVERAGE('ES Data Entry'!O378:R378)</f>
        <v>#DIV/0!</v>
      </c>
      <c r="Q380" s="229" t="e">
        <f t="shared" si="113"/>
        <v>#DIV/0!</v>
      </c>
      <c r="R380" s="229" t="e">
        <f>AVERAGE('ES Data Entry'!S378:V378)</f>
        <v>#DIV/0!</v>
      </c>
      <c r="S380" s="229" t="e">
        <f t="shared" si="114"/>
        <v>#DIV/0!</v>
      </c>
      <c r="T380" s="229" t="e">
        <f>AVERAGE('ES Data Entry'!W378:Y378)</f>
        <v>#DIV/0!</v>
      </c>
      <c r="U380" s="230" t="e">
        <f t="shared" si="115"/>
        <v>#DIV/0!</v>
      </c>
      <c r="V380" s="231" t="e">
        <f t="shared" si="116"/>
        <v>#DIV/0!</v>
      </c>
      <c r="W380" s="232" t="e">
        <f t="shared" si="117"/>
        <v>#DIV/0!</v>
      </c>
    </row>
    <row r="381" spans="1:23">
      <c r="A381" s="226">
        <f>'ES Data Entry'!A379</f>
        <v>0</v>
      </c>
      <c r="B381" s="226">
        <f>'ES Data Entry'!B379</f>
        <v>0</v>
      </c>
      <c r="C381" s="6">
        <f>'ES Data Entry'!C379</f>
        <v>0</v>
      </c>
      <c r="D381" s="226">
        <f>'ES Data Entry'!D379</f>
        <v>0</v>
      </c>
      <c r="E381" s="226">
        <f>'ES Data Entry'!E379</f>
        <v>0</v>
      </c>
      <c r="F381" s="226">
        <f>'ES Data Entry'!F379</f>
        <v>0</v>
      </c>
      <c r="G381" s="226" t="str" cm="1">
        <f t="array" ref="G381">_xlfn.IFS('ES Data Entry'!G379=0, "Kindergarten", 'ES Data Entry'!G379=1, "1st Grade", 'ES Data Entry'!G379=2, "2nd Grade", 'ES Data Entry'!G379=3, "3rd Grade", 'ES Data Entry'!G379=4, "4th Grade", 'ES Data Entry'!G379=5, "5th Grade")</f>
        <v>Kindergarten</v>
      </c>
      <c r="H381" s="253">
        <f>'ES Data Entry'!L379</f>
        <v>0</v>
      </c>
      <c r="I381" s="227" t="e" cm="1">
        <f t="array" ref="I381">_xlfn.IFS('ES Data Entry'!H379= 1, "American Indian/Alaskan Native", 'ES Data Entry'!H379= 2, "Asian", 'ES Data Entry'!H379= 3, "Native Hawaiian/Pacific Islander", 'ES Data Entry'!H379= 4, "Black/African American",'ES Data Entry'!H379= 5,  "White", 'ES Data Entry'!H379= 6, "Other", 'ES Data Entry'!H379= 7, "Two races or more", 'ES Data Entry'!H379= 8, "Unknown")</f>
        <v>#N/A</v>
      </c>
      <c r="J381" s="226">
        <f>'ES Data Entry'!I379</f>
        <v>0</v>
      </c>
      <c r="K381" s="226" t="e" cm="1">
        <f t="array" ref="K381">_xlfn.IFS('ES Data Entry'!J379= 1, "Male", 'ES Data Entry'!J379= 2, "Female", 'ES Data Entry'!J379= 3, "Transgender Male", 'ES Data Entry'!J379= 4, "Transgender Female",'ES Data Entry'!J379= 5, "Non-binary", 'ES Data Entry'!J379= 6, "Other", 'ES Data Entry'!J379= 7, "Unknown")</f>
        <v>#N/A</v>
      </c>
      <c r="L381" s="228">
        <f>'ES Data Entry'!K379</f>
        <v>0</v>
      </c>
      <c r="M381" s="228" t="str" cm="1">
        <f t="array" ref="M381">IF(MAX(IF(F:F=F381, L:L))=L381, "Yes", "No")</f>
        <v>Yes</v>
      </c>
      <c r="N381" s="229" t="e">
        <f>AVERAGE('ES Data Entry'!N379,'ES Data Entry'!M379)</f>
        <v>#DIV/0!</v>
      </c>
      <c r="O381" s="229" t="e">
        <f t="shared" si="112"/>
        <v>#DIV/0!</v>
      </c>
      <c r="P381" s="229" t="e">
        <f>AVERAGE('ES Data Entry'!O379:R379)</f>
        <v>#DIV/0!</v>
      </c>
      <c r="Q381" s="229" t="e">
        <f t="shared" si="113"/>
        <v>#DIV/0!</v>
      </c>
      <c r="R381" s="229" t="e">
        <f>AVERAGE('ES Data Entry'!S379:V379)</f>
        <v>#DIV/0!</v>
      </c>
      <c r="S381" s="229" t="e">
        <f t="shared" si="114"/>
        <v>#DIV/0!</v>
      </c>
      <c r="T381" s="229" t="e">
        <f>AVERAGE('ES Data Entry'!W379:Y379)</f>
        <v>#DIV/0!</v>
      </c>
      <c r="U381" s="230" t="e">
        <f t="shared" si="115"/>
        <v>#DIV/0!</v>
      </c>
      <c r="V381" s="231" t="e">
        <f t="shared" si="116"/>
        <v>#DIV/0!</v>
      </c>
      <c r="W381" s="232" t="e">
        <f t="shared" si="117"/>
        <v>#DIV/0!</v>
      </c>
    </row>
    <row r="382" spans="1:23">
      <c r="A382" s="226">
        <f>'ES Data Entry'!A380</f>
        <v>0</v>
      </c>
      <c r="B382" s="226">
        <f>'ES Data Entry'!B380</f>
        <v>0</v>
      </c>
      <c r="C382" s="6">
        <f>'ES Data Entry'!C380</f>
        <v>0</v>
      </c>
      <c r="D382" s="226">
        <f>'ES Data Entry'!D380</f>
        <v>0</v>
      </c>
      <c r="E382" s="226">
        <f>'ES Data Entry'!E380</f>
        <v>0</v>
      </c>
      <c r="F382" s="226">
        <f>'ES Data Entry'!F380</f>
        <v>0</v>
      </c>
      <c r="G382" s="226" t="str" cm="1">
        <f t="array" ref="G382">_xlfn.IFS('ES Data Entry'!G380=0, "Kindergarten", 'ES Data Entry'!G380=1, "1st Grade", 'ES Data Entry'!G380=2, "2nd Grade", 'ES Data Entry'!G380=3, "3rd Grade", 'ES Data Entry'!G380=4, "4th Grade", 'ES Data Entry'!G380=5, "5th Grade")</f>
        <v>Kindergarten</v>
      </c>
      <c r="H382" s="253">
        <f>'ES Data Entry'!L380</f>
        <v>0</v>
      </c>
      <c r="I382" s="227" t="e" cm="1">
        <f t="array" ref="I382">_xlfn.IFS('ES Data Entry'!H380= 1, "American Indian/Alaskan Native", 'ES Data Entry'!H380= 2, "Asian", 'ES Data Entry'!H380= 3, "Native Hawaiian/Pacific Islander", 'ES Data Entry'!H380= 4, "Black/African American",'ES Data Entry'!H380= 5,  "White", 'ES Data Entry'!H380= 6, "Other", 'ES Data Entry'!H380= 7, "Two races or more", 'ES Data Entry'!H380= 8, "Unknown")</f>
        <v>#N/A</v>
      </c>
      <c r="J382" s="226">
        <f>'ES Data Entry'!I380</f>
        <v>0</v>
      </c>
      <c r="K382" s="226" t="e" cm="1">
        <f t="array" ref="K382">_xlfn.IFS('ES Data Entry'!J380= 1, "Male", 'ES Data Entry'!J380= 2, "Female", 'ES Data Entry'!J380= 3, "Transgender Male", 'ES Data Entry'!J380= 4, "Transgender Female",'ES Data Entry'!J380= 5, "Non-binary", 'ES Data Entry'!J380= 6, "Other", 'ES Data Entry'!J380= 7, "Unknown")</f>
        <v>#N/A</v>
      </c>
      <c r="L382" s="228">
        <f>'ES Data Entry'!K380</f>
        <v>0</v>
      </c>
      <c r="M382" s="228" t="str" cm="1">
        <f t="array" ref="M382">IF(MAX(IF(F:F=F382, L:L))=L382, "Yes", "No")</f>
        <v>Yes</v>
      </c>
      <c r="N382" s="229" t="e">
        <f>AVERAGE('ES Data Entry'!N380,'ES Data Entry'!M380)</f>
        <v>#DIV/0!</v>
      </c>
      <c r="O382" s="229" t="e">
        <f t="shared" si="112"/>
        <v>#DIV/0!</v>
      </c>
      <c r="P382" s="229" t="e">
        <f>AVERAGE('ES Data Entry'!O380:R380)</f>
        <v>#DIV/0!</v>
      </c>
      <c r="Q382" s="229" t="e">
        <f t="shared" si="113"/>
        <v>#DIV/0!</v>
      </c>
      <c r="R382" s="229" t="e">
        <f>AVERAGE('ES Data Entry'!S380:V380)</f>
        <v>#DIV/0!</v>
      </c>
      <c r="S382" s="229" t="e">
        <f t="shared" si="114"/>
        <v>#DIV/0!</v>
      </c>
      <c r="T382" s="229" t="e">
        <f>AVERAGE('ES Data Entry'!W380:Y380)</f>
        <v>#DIV/0!</v>
      </c>
      <c r="U382" s="230" t="e">
        <f t="shared" si="115"/>
        <v>#DIV/0!</v>
      </c>
      <c r="V382" s="231" t="e">
        <f t="shared" si="116"/>
        <v>#DIV/0!</v>
      </c>
      <c r="W382" s="232" t="e">
        <f t="shared" si="117"/>
        <v>#DIV/0!</v>
      </c>
    </row>
    <row r="383" spans="1:23">
      <c r="A383" s="226">
        <f>'ES Data Entry'!A381</f>
        <v>0</v>
      </c>
      <c r="B383" s="226">
        <f>'ES Data Entry'!B381</f>
        <v>0</v>
      </c>
      <c r="C383" s="6">
        <f>'ES Data Entry'!C381</f>
        <v>0</v>
      </c>
      <c r="D383" s="226">
        <f>'ES Data Entry'!D381</f>
        <v>0</v>
      </c>
      <c r="E383" s="226">
        <f>'ES Data Entry'!E381</f>
        <v>0</v>
      </c>
      <c r="F383" s="226">
        <f>'ES Data Entry'!F381</f>
        <v>0</v>
      </c>
      <c r="G383" s="226" t="str" cm="1">
        <f t="array" ref="G383">_xlfn.IFS('ES Data Entry'!G381=0, "Kindergarten", 'ES Data Entry'!G381=1, "1st Grade", 'ES Data Entry'!G381=2, "2nd Grade", 'ES Data Entry'!G381=3, "3rd Grade", 'ES Data Entry'!G381=4, "4th Grade", 'ES Data Entry'!G381=5, "5th Grade")</f>
        <v>Kindergarten</v>
      </c>
      <c r="H383" s="253">
        <f>'ES Data Entry'!L381</f>
        <v>0</v>
      </c>
      <c r="I383" s="227" t="e" cm="1">
        <f t="array" ref="I383">_xlfn.IFS('ES Data Entry'!H381= 1, "American Indian/Alaskan Native", 'ES Data Entry'!H381= 2, "Asian", 'ES Data Entry'!H381= 3, "Native Hawaiian/Pacific Islander", 'ES Data Entry'!H381= 4, "Black/African American",'ES Data Entry'!H381= 5,  "White", 'ES Data Entry'!H381= 6, "Other", 'ES Data Entry'!H381= 7, "Two races or more", 'ES Data Entry'!H381= 8, "Unknown")</f>
        <v>#N/A</v>
      </c>
      <c r="J383" s="226">
        <f>'ES Data Entry'!I381</f>
        <v>0</v>
      </c>
      <c r="K383" s="226" t="e" cm="1">
        <f t="array" ref="K383">_xlfn.IFS('ES Data Entry'!J381= 1, "Male", 'ES Data Entry'!J381= 2, "Female", 'ES Data Entry'!J381= 3, "Transgender Male", 'ES Data Entry'!J381= 4, "Transgender Female",'ES Data Entry'!J381= 5, "Non-binary", 'ES Data Entry'!J381= 6, "Other", 'ES Data Entry'!J381= 7, "Unknown")</f>
        <v>#N/A</v>
      </c>
      <c r="L383" s="228">
        <f>'ES Data Entry'!K381</f>
        <v>0</v>
      </c>
      <c r="M383" s="228" t="str" cm="1">
        <f t="array" ref="M383">IF(MAX(IF(F:F=F383, L:L))=L383, "Yes", "No")</f>
        <v>Yes</v>
      </c>
      <c r="N383" s="229" t="e">
        <f>AVERAGE('ES Data Entry'!N381,'ES Data Entry'!M381)</f>
        <v>#DIV/0!</v>
      </c>
      <c r="O383" s="229" t="e">
        <f t="shared" si="112"/>
        <v>#DIV/0!</v>
      </c>
      <c r="P383" s="229" t="e">
        <f>AVERAGE('ES Data Entry'!O381:R381)</f>
        <v>#DIV/0!</v>
      </c>
      <c r="Q383" s="229" t="e">
        <f t="shared" si="113"/>
        <v>#DIV/0!</v>
      </c>
      <c r="R383" s="229" t="e">
        <f>AVERAGE('ES Data Entry'!S381:V381)</f>
        <v>#DIV/0!</v>
      </c>
      <c r="S383" s="229" t="e">
        <f t="shared" si="114"/>
        <v>#DIV/0!</v>
      </c>
      <c r="T383" s="229" t="e">
        <f>AVERAGE('ES Data Entry'!W381:Y381)</f>
        <v>#DIV/0!</v>
      </c>
      <c r="U383" s="230" t="e">
        <f t="shared" si="115"/>
        <v>#DIV/0!</v>
      </c>
      <c r="V383" s="231" t="e">
        <f t="shared" si="116"/>
        <v>#DIV/0!</v>
      </c>
      <c r="W383" s="232" t="e">
        <f t="shared" si="117"/>
        <v>#DIV/0!</v>
      </c>
    </row>
    <row r="384" spans="1:23">
      <c r="A384" s="226">
        <f>'ES Data Entry'!A382</f>
        <v>0</v>
      </c>
      <c r="B384" s="226">
        <f>'ES Data Entry'!B382</f>
        <v>0</v>
      </c>
      <c r="C384" s="6">
        <f>'ES Data Entry'!C382</f>
        <v>0</v>
      </c>
      <c r="D384" s="226">
        <f>'ES Data Entry'!D382</f>
        <v>0</v>
      </c>
      <c r="E384" s="226">
        <f>'ES Data Entry'!E382</f>
        <v>0</v>
      </c>
      <c r="F384" s="226">
        <f>'ES Data Entry'!F382</f>
        <v>0</v>
      </c>
      <c r="G384" s="226" t="str" cm="1">
        <f t="array" ref="G384">_xlfn.IFS('ES Data Entry'!G382=0, "Kindergarten", 'ES Data Entry'!G382=1, "1st Grade", 'ES Data Entry'!G382=2, "2nd Grade", 'ES Data Entry'!G382=3, "3rd Grade", 'ES Data Entry'!G382=4, "4th Grade", 'ES Data Entry'!G382=5, "5th Grade")</f>
        <v>Kindergarten</v>
      </c>
      <c r="H384" s="253">
        <f>'ES Data Entry'!L382</f>
        <v>0</v>
      </c>
      <c r="I384" s="227" t="e" cm="1">
        <f t="array" ref="I384">_xlfn.IFS('ES Data Entry'!H382= 1, "American Indian/Alaskan Native", 'ES Data Entry'!H382= 2, "Asian", 'ES Data Entry'!H382= 3, "Native Hawaiian/Pacific Islander", 'ES Data Entry'!H382= 4, "Black/African American",'ES Data Entry'!H382= 5,  "White", 'ES Data Entry'!H382= 6, "Other", 'ES Data Entry'!H382= 7, "Two races or more", 'ES Data Entry'!H382= 8, "Unknown")</f>
        <v>#N/A</v>
      </c>
      <c r="J384" s="226">
        <f>'ES Data Entry'!I382</f>
        <v>0</v>
      </c>
      <c r="K384" s="226" t="e" cm="1">
        <f t="array" ref="K384">_xlfn.IFS('ES Data Entry'!J382= 1, "Male", 'ES Data Entry'!J382= 2, "Female", 'ES Data Entry'!J382= 3, "Transgender Male", 'ES Data Entry'!J382= 4, "Transgender Female",'ES Data Entry'!J382= 5, "Non-binary", 'ES Data Entry'!J382= 6, "Other", 'ES Data Entry'!J382= 7, "Unknown")</f>
        <v>#N/A</v>
      </c>
      <c r="L384" s="228">
        <f>'ES Data Entry'!K382</f>
        <v>0</v>
      </c>
      <c r="M384" s="228" t="str" cm="1">
        <f t="array" ref="M384">IF(MAX(IF(F:F=F384, L:L))=L384, "Yes", "No")</f>
        <v>Yes</v>
      </c>
      <c r="N384" s="229" t="e">
        <f>AVERAGE('ES Data Entry'!N382,'ES Data Entry'!M382)</f>
        <v>#DIV/0!</v>
      </c>
      <c r="O384" s="229" t="e">
        <f t="shared" si="112"/>
        <v>#DIV/0!</v>
      </c>
      <c r="P384" s="229" t="e">
        <f>AVERAGE('ES Data Entry'!O382:R382)</f>
        <v>#DIV/0!</v>
      </c>
      <c r="Q384" s="229" t="e">
        <f t="shared" si="113"/>
        <v>#DIV/0!</v>
      </c>
      <c r="R384" s="229" t="e">
        <f>AVERAGE('ES Data Entry'!S382:V382)</f>
        <v>#DIV/0!</v>
      </c>
      <c r="S384" s="229" t="e">
        <f t="shared" si="114"/>
        <v>#DIV/0!</v>
      </c>
      <c r="T384" s="229" t="e">
        <f>AVERAGE('ES Data Entry'!W382:Y382)</f>
        <v>#DIV/0!</v>
      </c>
      <c r="U384" s="230" t="e">
        <f t="shared" si="115"/>
        <v>#DIV/0!</v>
      </c>
      <c r="V384" s="231" t="e">
        <f t="shared" si="116"/>
        <v>#DIV/0!</v>
      </c>
      <c r="W384" s="232" t="e">
        <f t="shared" si="117"/>
        <v>#DIV/0!</v>
      </c>
    </row>
    <row r="385" spans="1:23">
      <c r="A385" s="226">
        <f>'ES Data Entry'!A383</f>
        <v>0</v>
      </c>
      <c r="B385" s="226">
        <f>'ES Data Entry'!B383</f>
        <v>0</v>
      </c>
      <c r="C385" s="6">
        <f>'ES Data Entry'!C383</f>
        <v>0</v>
      </c>
      <c r="D385" s="226">
        <f>'ES Data Entry'!D383</f>
        <v>0</v>
      </c>
      <c r="E385" s="226">
        <f>'ES Data Entry'!E383</f>
        <v>0</v>
      </c>
      <c r="F385" s="226">
        <f>'ES Data Entry'!F383</f>
        <v>0</v>
      </c>
      <c r="G385" s="226" t="str" cm="1">
        <f t="array" ref="G385">_xlfn.IFS('ES Data Entry'!G383=0, "Kindergarten", 'ES Data Entry'!G383=1, "1st Grade", 'ES Data Entry'!G383=2, "2nd Grade", 'ES Data Entry'!G383=3, "3rd Grade", 'ES Data Entry'!G383=4, "4th Grade", 'ES Data Entry'!G383=5, "5th Grade")</f>
        <v>Kindergarten</v>
      </c>
      <c r="H385" s="253">
        <f>'ES Data Entry'!L383</f>
        <v>0</v>
      </c>
      <c r="I385" s="227" t="e" cm="1">
        <f t="array" ref="I385">_xlfn.IFS('ES Data Entry'!H383= 1, "American Indian/Alaskan Native", 'ES Data Entry'!H383= 2, "Asian", 'ES Data Entry'!H383= 3, "Native Hawaiian/Pacific Islander", 'ES Data Entry'!H383= 4, "Black/African American",'ES Data Entry'!H383= 5,  "White", 'ES Data Entry'!H383= 6, "Other", 'ES Data Entry'!H383= 7, "Two races or more", 'ES Data Entry'!H383= 8, "Unknown")</f>
        <v>#N/A</v>
      </c>
      <c r="J385" s="226">
        <f>'ES Data Entry'!I383</f>
        <v>0</v>
      </c>
      <c r="K385" s="226" t="e" cm="1">
        <f t="array" ref="K385">_xlfn.IFS('ES Data Entry'!J383= 1, "Male", 'ES Data Entry'!J383= 2, "Female", 'ES Data Entry'!J383= 3, "Transgender Male", 'ES Data Entry'!J383= 4, "Transgender Female",'ES Data Entry'!J383= 5, "Non-binary", 'ES Data Entry'!J383= 6, "Other", 'ES Data Entry'!J383= 7, "Unknown")</f>
        <v>#N/A</v>
      </c>
      <c r="L385" s="228">
        <f>'ES Data Entry'!K383</f>
        <v>0</v>
      </c>
      <c r="M385" s="228" t="str" cm="1">
        <f t="array" ref="M385">IF(MAX(IF(F:F=F385, L:L))=L385, "Yes", "No")</f>
        <v>Yes</v>
      </c>
      <c r="N385" s="229" t="e">
        <f>AVERAGE('ES Data Entry'!N383,'ES Data Entry'!M383)</f>
        <v>#DIV/0!</v>
      </c>
      <c r="O385" s="229" t="e">
        <f t="shared" si="112"/>
        <v>#DIV/0!</v>
      </c>
      <c r="P385" s="229" t="e">
        <f>AVERAGE('ES Data Entry'!O383:R383)</f>
        <v>#DIV/0!</v>
      </c>
      <c r="Q385" s="229" t="e">
        <f t="shared" si="113"/>
        <v>#DIV/0!</v>
      </c>
      <c r="R385" s="229" t="e">
        <f>AVERAGE('ES Data Entry'!S383:V383)</f>
        <v>#DIV/0!</v>
      </c>
      <c r="S385" s="229" t="e">
        <f t="shared" si="114"/>
        <v>#DIV/0!</v>
      </c>
      <c r="T385" s="229" t="e">
        <f>AVERAGE('ES Data Entry'!W383:Y383)</f>
        <v>#DIV/0!</v>
      </c>
      <c r="U385" s="230" t="e">
        <f t="shared" si="115"/>
        <v>#DIV/0!</v>
      </c>
      <c r="V385" s="231" t="e">
        <f t="shared" si="116"/>
        <v>#DIV/0!</v>
      </c>
      <c r="W385" s="232" t="e">
        <f t="shared" si="117"/>
        <v>#DIV/0!</v>
      </c>
    </row>
    <row r="386" spans="1:23">
      <c r="A386" s="226">
        <f>'ES Data Entry'!A384</f>
        <v>0</v>
      </c>
      <c r="B386" s="226">
        <f>'ES Data Entry'!B384</f>
        <v>0</v>
      </c>
      <c r="C386" s="6">
        <f>'ES Data Entry'!C384</f>
        <v>0</v>
      </c>
      <c r="D386" s="226">
        <f>'ES Data Entry'!D384</f>
        <v>0</v>
      </c>
      <c r="E386" s="226">
        <f>'ES Data Entry'!E384</f>
        <v>0</v>
      </c>
      <c r="F386" s="226">
        <f>'ES Data Entry'!F384</f>
        <v>0</v>
      </c>
      <c r="G386" s="226" t="str" cm="1">
        <f t="array" ref="G386">_xlfn.IFS('ES Data Entry'!G384=0, "Kindergarten", 'ES Data Entry'!G384=1, "1st Grade", 'ES Data Entry'!G384=2, "2nd Grade", 'ES Data Entry'!G384=3, "3rd Grade", 'ES Data Entry'!G384=4, "4th Grade", 'ES Data Entry'!G384=5, "5th Grade")</f>
        <v>Kindergarten</v>
      </c>
      <c r="H386" s="253">
        <f>'ES Data Entry'!L384</f>
        <v>0</v>
      </c>
      <c r="I386" s="227" t="e" cm="1">
        <f t="array" ref="I386">_xlfn.IFS('ES Data Entry'!H384= 1, "American Indian/Alaskan Native", 'ES Data Entry'!H384= 2, "Asian", 'ES Data Entry'!H384= 3, "Native Hawaiian/Pacific Islander", 'ES Data Entry'!H384= 4, "Black/African American",'ES Data Entry'!H384= 5,  "White", 'ES Data Entry'!H384= 6, "Other", 'ES Data Entry'!H384= 7, "Two races or more", 'ES Data Entry'!H384= 8, "Unknown")</f>
        <v>#N/A</v>
      </c>
      <c r="J386" s="226">
        <f>'ES Data Entry'!I384</f>
        <v>0</v>
      </c>
      <c r="K386" s="226" t="e" cm="1">
        <f t="array" ref="K386">_xlfn.IFS('ES Data Entry'!J384= 1, "Male", 'ES Data Entry'!J384= 2, "Female", 'ES Data Entry'!J384= 3, "Transgender Male", 'ES Data Entry'!J384= 4, "Transgender Female",'ES Data Entry'!J384= 5, "Non-binary", 'ES Data Entry'!J384= 6, "Other", 'ES Data Entry'!J384= 7, "Unknown")</f>
        <v>#N/A</v>
      </c>
      <c r="L386" s="228">
        <f>'ES Data Entry'!K384</f>
        <v>0</v>
      </c>
      <c r="M386" s="228" t="str" cm="1">
        <f t="array" ref="M386">IF(MAX(IF(F:F=F386, L:L))=L386, "Yes", "No")</f>
        <v>Yes</v>
      </c>
      <c r="N386" s="229" t="e">
        <f>AVERAGE('ES Data Entry'!N384,'ES Data Entry'!M384)</f>
        <v>#DIV/0!</v>
      </c>
      <c r="O386" s="229" t="e">
        <f t="shared" si="112"/>
        <v>#DIV/0!</v>
      </c>
      <c r="P386" s="229" t="e">
        <f>AVERAGE('ES Data Entry'!O384:R384)</f>
        <v>#DIV/0!</v>
      </c>
      <c r="Q386" s="229" t="e">
        <f t="shared" si="113"/>
        <v>#DIV/0!</v>
      </c>
      <c r="R386" s="229" t="e">
        <f>AVERAGE('ES Data Entry'!S384:V384)</f>
        <v>#DIV/0!</v>
      </c>
      <c r="S386" s="229" t="e">
        <f t="shared" si="114"/>
        <v>#DIV/0!</v>
      </c>
      <c r="T386" s="229" t="e">
        <f>AVERAGE('ES Data Entry'!W384:Y384)</f>
        <v>#DIV/0!</v>
      </c>
      <c r="U386" s="230" t="e">
        <f t="shared" si="115"/>
        <v>#DIV/0!</v>
      </c>
      <c r="V386" s="231" t="e">
        <f t="shared" si="116"/>
        <v>#DIV/0!</v>
      </c>
      <c r="W386" s="232" t="e">
        <f t="shared" si="117"/>
        <v>#DIV/0!</v>
      </c>
    </row>
    <row r="387" spans="1:23">
      <c r="A387" s="226">
        <f>'ES Data Entry'!A385</f>
        <v>0</v>
      </c>
      <c r="B387" s="226">
        <f>'ES Data Entry'!B385</f>
        <v>0</v>
      </c>
      <c r="C387" s="6">
        <f>'ES Data Entry'!C385</f>
        <v>0</v>
      </c>
      <c r="D387" s="226">
        <f>'ES Data Entry'!D385</f>
        <v>0</v>
      </c>
      <c r="E387" s="226">
        <f>'ES Data Entry'!E385</f>
        <v>0</v>
      </c>
      <c r="F387" s="226">
        <f>'ES Data Entry'!F385</f>
        <v>0</v>
      </c>
      <c r="G387" s="226" t="str" cm="1">
        <f t="array" ref="G387">_xlfn.IFS('ES Data Entry'!G385=0, "Kindergarten", 'ES Data Entry'!G385=1, "1st Grade", 'ES Data Entry'!G385=2, "2nd Grade", 'ES Data Entry'!G385=3, "3rd Grade", 'ES Data Entry'!G385=4, "4th Grade", 'ES Data Entry'!G385=5, "5th Grade")</f>
        <v>Kindergarten</v>
      </c>
      <c r="H387" s="253">
        <f>'ES Data Entry'!L385</f>
        <v>0</v>
      </c>
      <c r="I387" s="227" t="e" cm="1">
        <f t="array" ref="I387">_xlfn.IFS('ES Data Entry'!H385= 1, "American Indian/Alaskan Native", 'ES Data Entry'!H385= 2, "Asian", 'ES Data Entry'!H385= 3, "Native Hawaiian/Pacific Islander", 'ES Data Entry'!H385= 4, "Black/African American",'ES Data Entry'!H385= 5,  "White", 'ES Data Entry'!H385= 6, "Other", 'ES Data Entry'!H385= 7, "Two races or more", 'ES Data Entry'!H385= 8, "Unknown")</f>
        <v>#N/A</v>
      </c>
      <c r="J387" s="226">
        <f>'ES Data Entry'!I385</f>
        <v>0</v>
      </c>
      <c r="K387" s="226" t="e" cm="1">
        <f t="array" ref="K387">_xlfn.IFS('ES Data Entry'!J385= 1, "Male", 'ES Data Entry'!J385= 2, "Female", 'ES Data Entry'!J385= 3, "Transgender Male", 'ES Data Entry'!J385= 4, "Transgender Female",'ES Data Entry'!J385= 5, "Non-binary", 'ES Data Entry'!J385= 6, "Other", 'ES Data Entry'!J385= 7, "Unknown")</f>
        <v>#N/A</v>
      </c>
      <c r="L387" s="228">
        <f>'ES Data Entry'!K385</f>
        <v>0</v>
      </c>
      <c r="M387" s="228" t="str" cm="1">
        <f t="array" ref="M387">IF(MAX(IF(F:F=F387, L:L))=L387, "Yes", "No")</f>
        <v>Yes</v>
      </c>
      <c r="N387" s="229" t="e">
        <f>AVERAGE('ES Data Entry'!N385,'ES Data Entry'!M385)</f>
        <v>#DIV/0!</v>
      </c>
      <c r="O387" s="229" t="e">
        <f t="shared" si="112"/>
        <v>#DIV/0!</v>
      </c>
      <c r="P387" s="229" t="e">
        <f>AVERAGE('ES Data Entry'!O385:R385)</f>
        <v>#DIV/0!</v>
      </c>
      <c r="Q387" s="229" t="e">
        <f t="shared" si="113"/>
        <v>#DIV/0!</v>
      </c>
      <c r="R387" s="229" t="e">
        <f>AVERAGE('ES Data Entry'!S385:V385)</f>
        <v>#DIV/0!</v>
      </c>
      <c r="S387" s="229" t="e">
        <f t="shared" si="114"/>
        <v>#DIV/0!</v>
      </c>
      <c r="T387" s="229" t="e">
        <f>AVERAGE('ES Data Entry'!W385:Y385)</f>
        <v>#DIV/0!</v>
      </c>
      <c r="U387" s="230" t="e">
        <f t="shared" si="115"/>
        <v>#DIV/0!</v>
      </c>
      <c r="V387" s="231" t="e">
        <f t="shared" si="116"/>
        <v>#DIV/0!</v>
      </c>
      <c r="W387" s="232" t="e">
        <f t="shared" si="117"/>
        <v>#DIV/0!</v>
      </c>
    </row>
    <row r="388" spans="1:23">
      <c r="A388" s="226">
        <f>'ES Data Entry'!A386</f>
        <v>0</v>
      </c>
      <c r="B388" s="226">
        <f>'ES Data Entry'!B386</f>
        <v>0</v>
      </c>
      <c r="C388" s="6">
        <f>'ES Data Entry'!C386</f>
        <v>0</v>
      </c>
      <c r="D388" s="226">
        <f>'ES Data Entry'!D386</f>
        <v>0</v>
      </c>
      <c r="E388" s="226">
        <f>'ES Data Entry'!E386</f>
        <v>0</v>
      </c>
      <c r="F388" s="226">
        <f>'ES Data Entry'!F386</f>
        <v>0</v>
      </c>
      <c r="G388" s="226" t="str" cm="1">
        <f t="array" ref="G388">_xlfn.IFS('ES Data Entry'!G386=0, "Kindergarten", 'ES Data Entry'!G386=1, "1st Grade", 'ES Data Entry'!G386=2, "2nd Grade", 'ES Data Entry'!G386=3, "3rd Grade", 'ES Data Entry'!G386=4, "4th Grade", 'ES Data Entry'!G386=5, "5th Grade")</f>
        <v>Kindergarten</v>
      </c>
      <c r="H388" s="253">
        <f>'ES Data Entry'!L386</f>
        <v>0</v>
      </c>
      <c r="I388" s="227" t="e" cm="1">
        <f t="array" ref="I388">_xlfn.IFS('ES Data Entry'!H386= 1, "American Indian/Alaskan Native", 'ES Data Entry'!H386= 2, "Asian", 'ES Data Entry'!H386= 3, "Native Hawaiian/Pacific Islander", 'ES Data Entry'!H386= 4, "Black/African American",'ES Data Entry'!H386= 5,  "White", 'ES Data Entry'!H386= 6, "Other", 'ES Data Entry'!H386= 7, "Two races or more", 'ES Data Entry'!H386= 8, "Unknown")</f>
        <v>#N/A</v>
      </c>
      <c r="J388" s="226">
        <f>'ES Data Entry'!I386</f>
        <v>0</v>
      </c>
      <c r="K388" s="226" t="e" cm="1">
        <f t="array" ref="K388">_xlfn.IFS('ES Data Entry'!J386= 1, "Male", 'ES Data Entry'!J386= 2, "Female", 'ES Data Entry'!J386= 3, "Transgender Male", 'ES Data Entry'!J386= 4, "Transgender Female",'ES Data Entry'!J386= 5, "Non-binary", 'ES Data Entry'!J386= 6, "Other", 'ES Data Entry'!J386= 7, "Unknown")</f>
        <v>#N/A</v>
      </c>
      <c r="L388" s="228">
        <f>'ES Data Entry'!K386</f>
        <v>0</v>
      </c>
      <c r="M388" s="228" t="str" cm="1">
        <f t="array" ref="M388">IF(MAX(IF(F:F=F388, L:L))=L388, "Yes", "No")</f>
        <v>Yes</v>
      </c>
      <c r="N388" s="229" t="e">
        <f>AVERAGE('ES Data Entry'!N386,'ES Data Entry'!M386)</f>
        <v>#DIV/0!</v>
      </c>
      <c r="O388" s="229" t="e">
        <f t="shared" si="112"/>
        <v>#DIV/0!</v>
      </c>
      <c r="P388" s="229" t="e">
        <f>AVERAGE('ES Data Entry'!O386:R386)</f>
        <v>#DIV/0!</v>
      </c>
      <c r="Q388" s="229" t="e">
        <f t="shared" si="113"/>
        <v>#DIV/0!</v>
      </c>
      <c r="R388" s="229" t="e">
        <f>AVERAGE('ES Data Entry'!S386:V386)</f>
        <v>#DIV/0!</v>
      </c>
      <c r="S388" s="229" t="e">
        <f t="shared" si="114"/>
        <v>#DIV/0!</v>
      </c>
      <c r="T388" s="229" t="e">
        <f>AVERAGE('ES Data Entry'!W386:Y386)</f>
        <v>#DIV/0!</v>
      </c>
      <c r="U388" s="230" t="e">
        <f t="shared" si="115"/>
        <v>#DIV/0!</v>
      </c>
      <c r="V388" s="231" t="e">
        <f t="shared" si="116"/>
        <v>#DIV/0!</v>
      </c>
      <c r="W388" s="232" t="e">
        <f t="shared" si="117"/>
        <v>#DIV/0!</v>
      </c>
    </row>
    <row r="389" spans="1:23">
      <c r="A389" s="226">
        <f>'ES Data Entry'!A387</f>
        <v>0</v>
      </c>
      <c r="B389" s="226">
        <f>'ES Data Entry'!B387</f>
        <v>0</v>
      </c>
      <c r="C389" s="6">
        <f>'ES Data Entry'!C387</f>
        <v>0</v>
      </c>
      <c r="D389" s="226">
        <f>'ES Data Entry'!D387</f>
        <v>0</v>
      </c>
      <c r="E389" s="226">
        <f>'ES Data Entry'!E387</f>
        <v>0</v>
      </c>
      <c r="F389" s="226">
        <f>'ES Data Entry'!F387</f>
        <v>0</v>
      </c>
      <c r="G389" s="226" t="str" cm="1">
        <f t="array" ref="G389">_xlfn.IFS('ES Data Entry'!G387=0, "Kindergarten", 'ES Data Entry'!G387=1, "1st Grade", 'ES Data Entry'!G387=2, "2nd Grade", 'ES Data Entry'!G387=3, "3rd Grade", 'ES Data Entry'!G387=4, "4th Grade", 'ES Data Entry'!G387=5, "5th Grade")</f>
        <v>Kindergarten</v>
      </c>
      <c r="H389" s="253">
        <f>'ES Data Entry'!L387</f>
        <v>0</v>
      </c>
      <c r="I389" s="227" t="e" cm="1">
        <f t="array" ref="I389">_xlfn.IFS('ES Data Entry'!H387= 1, "American Indian/Alaskan Native", 'ES Data Entry'!H387= 2, "Asian", 'ES Data Entry'!H387= 3, "Native Hawaiian/Pacific Islander", 'ES Data Entry'!H387= 4, "Black/African American",'ES Data Entry'!H387= 5,  "White", 'ES Data Entry'!H387= 6, "Other", 'ES Data Entry'!H387= 7, "Two races or more", 'ES Data Entry'!H387= 8, "Unknown")</f>
        <v>#N/A</v>
      </c>
      <c r="J389" s="226">
        <f>'ES Data Entry'!I387</f>
        <v>0</v>
      </c>
      <c r="K389" s="226" t="e" cm="1">
        <f t="array" ref="K389">_xlfn.IFS('ES Data Entry'!J387= 1, "Male", 'ES Data Entry'!J387= 2, "Female", 'ES Data Entry'!J387= 3, "Transgender Male", 'ES Data Entry'!J387= 4, "Transgender Female",'ES Data Entry'!J387= 5, "Non-binary", 'ES Data Entry'!J387= 6, "Other", 'ES Data Entry'!J387= 7, "Unknown")</f>
        <v>#N/A</v>
      </c>
      <c r="L389" s="228">
        <f>'ES Data Entry'!K387</f>
        <v>0</v>
      </c>
      <c r="M389" s="228" t="str" cm="1">
        <f t="array" ref="M389">IF(MAX(IF(F:F=F389, L:L))=L389, "Yes", "No")</f>
        <v>Yes</v>
      </c>
      <c r="N389" s="229" t="e">
        <f>AVERAGE('ES Data Entry'!N387,'ES Data Entry'!M387)</f>
        <v>#DIV/0!</v>
      </c>
      <c r="O389" s="229" t="e">
        <f t="shared" si="112"/>
        <v>#DIV/0!</v>
      </c>
      <c r="P389" s="229" t="e">
        <f>AVERAGE('ES Data Entry'!O387:R387)</f>
        <v>#DIV/0!</v>
      </c>
      <c r="Q389" s="229" t="e">
        <f t="shared" si="113"/>
        <v>#DIV/0!</v>
      </c>
      <c r="R389" s="229" t="e">
        <f>AVERAGE('ES Data Entry'!S387:V387)</f>
        <v>#DIV/0!</v>
      </c>
      <c r="S389" s="229" t="e">
        <f t="shared" si="114"/>
        <v>#DIV/0!</v>
      </c>
      <c r="T389" s="229" t="e">
        <f>AVERAGE('ES Data Entry'!W387:Y387)</f>
        <v>#DIV/0!</v>
      </c>
      <c r="U389" s="230" t="e">
        <f t="shared" si="115"/>
        <v>#DIV/0!</v>
      </c>
      <c r="V389" s="231" t="e">
        <f t="shared" si="116"/>
        <v>#DIV/0!</v>
      </c>
      <c r="W389" s="232" t="e">
        <f t="shared" si="117"/>
        <v>#DIV/0!</v>
      </c>
    </row>
    <row r="390" spans="1:23">
      <c r="A390" s="226">
        <f>'ES Data Entry'!A388</f>
        <v>0</v>
      </c>
      <c r="B390" s="226">
        <f>'ES Data Entry'!B388</f>
        <v>0</v>
      </c>
      <c r="C390" s="6">
        <f>'ES Data Entry'!C388</f>
        <v>0</v>
      </c>
      <c r="D390" s="226">
        <f>'ES Data Entry'!D388</f>
        <v>0</v>
      </c>
      <c r="E390" s="226">
        <f>'ES Data Entry'!E388</f>
        <v>0</v>
      </c>
      <c r="F390" s="226">
        <f>'ES Data Entry'!F388</f>
        <v>0</v>
      </c>
      <c r="G390" s="226" t="str" cm="1">
        <f t="array" ref="G390">_xlfn.IFS('ES Data Entry'!G388=0, "Kindergarten", 'ES Data Entry'!G388=1, "1st Grade", 'ES Data Entry'!G388=2, "2nd Grade", 'ES Data Entry'!G388=3, "3rd Grade", 'ES Data Entry'!G388=4, "4th Grade", 'ES Data Entry'!G388=5, "5th Grade")</f>
        <v>Kindergarten</v>
      </c>
      <c r="H390" s="253">
        <f>'ES Data Entry'!L388</f>
        <v>0</v>
      </c>
      <c r="I390" s="227" t="e" cm="1">
        <f t="array" ref="I390">_xlfn.IFS('ES Data Entry'!H388= 1, "American Indian/Alaskan Native", 'ES Data Entry'!H388= 2, "Asian", 'ES Data Entry'!H388= 3, "Native Hawaiian/Pacific Islander", 'ES Data Entry'!H388= 4, "Black/African American",'ES Data Entry'!H388= 5,  "White", 'ES Data Entry'!H388= 6, "Other", 'ES Data Entry'!H388= 7, "Two races or more", 'ES Data Entry'!H388= 8, "Unknown")</f>
        <v>#N/A</v>
      </c>
      <c r="J390" s="226">
        <f>'ES Data Entry'!I388</f>
        <v>0</v>
      </c>
      <c r="K390" s="226" t="e" cm="1">
        <f t="array" ref="K390">_xlfn.IFS('ES Data Entry'!J388= 1, "Male", 'ES Data Entry'!J388= 2, "Female", 'ES Data Entry'!J388= 3, "Transgender Male", 'ES Data Entry'!J388= 4, "Transgender Female",'ES Data Entry'!J388= 5, "Non-binary", 'ES Data Entry'!J388= 6, "Other", 'ES Data Entry'!J388= 7, "Unknown")</f>
        <v>#N/A</v>
      </c>
      <c r="L390" s="228">
        <f>'ES Data Entry'!K388</f>
        <v>0</v>
      </c>
      <c r="M390" s="228" t="str" cm="1">
        <f t="array" ref="M390">IF(MAX(IF(F:F=F390, L:L))=L390, "Yes", "No")</f>
        <v>Yes</v>
      </c>
      <c r="N390" s="229" t="e">
        <f>AVERAGE('ES Data Entry'!N388,'ES Data Entry'!M388)</f>
        <v>#DIV/0!</v>
      </c>
      <c r="O390" s="229" t="e">
        <f t="shared" si="112"/>
        <v>#DIV/0!</v>
      </c>
      <c r="P390" s="229" t="e">
        <f>AVERAGE('ES Data Entry'!O388:R388)</f>
        <v>#DIV/0!</v>
      </c>
      <c r="Q390" s="229" t="e">
        <f t="shared" si="113"/>
        <v>#DIV/0!</v>
      </c>
      <c r="R390" s="229" t="e">
        <f>AVERAGE('ES Data Entry'!S388:V388)</f>
        <v>#DIV/0!</v>
      </c>
      <c r="S390" s="229" t="e">
        <f t="shared" si="114"/>
        <v>#DIV/0!</v>
      </c>
      <c r="T390" s="229" t="e">
        <f>AVERAGE('ES Data Entry'!W388:Y388)</f>
        <v>#DIV/0!</v>
      </c>
      <c r="U390" s="230" t="e">
        <f t="shared" si="115"/>
        <v>#DIV/0!</v>
      </c>
      <c r="V390" s="231" t="e">
        <f t="shared" si="116"/>
        <v>#DIV/0!</v>
      </c>
      <c r="W390" s="232" t="e">
        <f t="shared" si="117"/>
        <v>#DIV/0!</v>
      </c>
    </row>
    <row r="391" spans="1:23">
      <c r="A391" s="226">
        <f>'ES Data Entry'!A389</f>
        <v>0</v>
      </c>
      <c r="B391" s="226">
        <f>'ES Data Entry'!B389</f>
        <v>0</v>
      </c>
      <c r="C391" s="6">
        <f>'ES Data Entry'!C389</f>
        <v>0</v>
      </c>
      <c r="D391" s="226">
        <f>'ES Data Entry'!D389</f>
        <v>0</v>
      </c>
      <c r="E391" s="226">
        <f>'ES Data Entry'!E389</f>
        <v>0</v>
      </c>
      <c r="F391" s="226">
        <f>'ES Data Entry'!F389</f>
        <v>0</v>
      </c>
      <c r="G391" s="226" t="str" cm="1">
        <f t="array" ref="G391">_xlfn.IFS('ES Data Entry'!G389=0, "Kindergarten", 'ES Data Entry'!G389=1, "1st Grade", 'ES Data Entry'!G389=2, "2nd Grade", 'ES Data Entry'!G389=3, "3rd Grade", 'ES Data Entry'!G389=4, "4th Grade", 'ES Data Entry'!G389=5, "5th Grade")</f>
        <v>Kindergarten</v>
      </c>
      <c r="H391" s="253">
        <f>'ES Data Entry'!L389</f>
        <v>0</v>
      </c>
      <c r="I391" s="227" t="e" cm="1">
        <f t="array" ref="I391">_xlfn.IFS('ES Data Entry'!H389= 1, "American Indian/Alaskan Native", 'ES Data Entry'!H389= 2, "Asian", 'ES Data Entry'!H389= 3, "Native Hawaiian/Pacific Islander", 'ES Data Entry'!H389= 4, "Black/African American",'ES Data Entry'!H389= 5,  "White", 'ES Data Entry'!H389= 6, "Other", 'ES Data Entry'!H389= 7, "Two races or more", 'ES Data Entry'!H389= 8, "Unknown")</f>
        <v>#N/A</v>
      </c>
      <c r="J391" s="226">
        <f>'ES Data Entry'!I389</f>
        <v>0</v>
      </c>
      <c r="K391" s="226" t="e" cm="1">
        <f t="array" ref="K391">_xlfn.IFS('ES Data Entry'!J389= 1, "Male", 'ES Data Entry'!J389= 2, "Female", 'ES Data Entry'!J389= 3, "Transgender Male", 'ES Data Entry'!J389= 4, "Transgender Female",'ES Data Entry'!J389= 5, "Non-binary", 'ES Data Entry'!J389= 6, "Other", 'ES Data Entry'!J389= 7, "Unknown")</f>
        <v>#N/A</v>
      </c>
      <c r="L391" s="228">
        <f>'ES Data Entry'!K389</f>
        <v>0</v>
      </c>
      <c r="M391" s="228" t="str" cm="1">
        <f t="array" ref="M391">IF(MAX(IF(F:F=F391, L:L))=L391, "Yes", "No")</f>
        <v>Yes</v>
      </c>
      <c r="N391" s="229" t="e">
        <f>AVERAGE('ES Data Entry'!N389,'ES Data Entry'!M389)</f>
        <v>#DIV/0!</v>
      </c>
      <c r="O391" s="229" t="e">
        <f t="shared" si="112"/>
        <v>#DIV/0!</v>
      </c>
      <c r="P391" s="229" t="e">
        <f>AVERAGE('ES Data Entry'!O389:R389)</f>
        <v>#DIV/0!</v>
      </c>
      <c r="Q391" s="229" t="e">
        <f t="shared" si="113"/>
        <v>#DIV/0!</v>
      </c>
      <c r="R391" s="229" t="e">
        <f>AVERAGE('ES Data Entry'!S389:V389)</f>
        <v>#DIV/0!</v>
      </c>
      <c r="S391" s="229" t="e">
        <f t="shared" si="114"/>
        <v>#DIV/0!</v>
      </c>
      <c r="T391" s="229" t="e">
        <f>AVERAGE('ES Data Entry'!W389:Y389)</f>
        <v>#DIV/0!</v>
      </c>
      <c r="U391" s="230" t="e">
        <f t="shared" si="115"/>
        <v>#DIV/0!</v>
      </c>
      <c r="V391" s="231" t="e">
        <f t="shared" si="116"/>
        <v>#DIV/0!</v>
      </c>
      <c r="W391" s="232" t="e">
        <f t="shared" si="117"/>
        <v>#DIV/0!</v>
      </c>
    </row>
    <row r="392" spans="1:23">
      <c r="A392" s="226">
        <f>'ES Data Entry'!A390</f>
        <v>0</v>
      </c>
      <c r="B392" s="226">
        <f>'ES Data Entry'!B390</f>
        <v>0</v>
      </c>
      <c r="C392" s="6">
        <f>'ES Data Entry'!C390</f>
        <v>0</v>
      </c>
      <c r="D392" s="226">
        <f>'ES Data Entry'!D390</f>
        <v>0</v>
      </c>
      <c r="E392" s="226">
        <f>'ES Data Entry'!E390</f>
        <v>0</v>
      </c>
      <c r="F392" s="226">
        <f>'ES Data Entry'!F390</f>
        <v>0</v>
      </c>
      <c r="G392" s="226" t="str" cm="1">
        <f t="array" ref="G392">_xlfn.IFS('ES Data Entry'!G390=0, "Kindergarten", 'ES Data Entry'!G390=1, "1st Grade", 'ES Data Entry'!G390=2, "2nd Grade", 'ES Data Entry'!G390=3, "3rd Grade", 'ES Data Entry'!G390=4, "4th Grade", 'ES Data Entry'!G390=5, "5th Grade")</f>
        <v>Kindergarten</v>
      </c>
      <c r="H392" s="253">
        <f>'ES Data Entry'!L390</f>
        <v>0</v>
      </c>
      <c r="I392" s="227" t="e" cm="1">
        <f t="array" ref="I392">_xlfn.IFS('ES Data Entry'!H390= 1, "American Indian/Alaskan Native", 'ES Data Entry'!H390= 2, "Asian", 'ES Data Entry'!H390= 3, "Native Hawaiian/Pacific Islander", 'ES Data Entry'!H390= 4, "Black/African American",'ES Data Entry'!H390= 5,  "White", 'ES Data Entry'!H390= 6, "Other", 'ES Data Entry'!H390= 7, "Two races or more", 'ES Data Entry'!H390= 8, "Unknown")</f>
        <v>#N/A</v>
      </c>
      <c r="J392" s="226">
        <f>'ES Data Entry'!I390</f>
        <v>0</v>
      </c>
      <c r="K392" s="226" t="e" cm="1">
        <f t="array" ref="K392">_xlfn.IFS('ES Data Entry'!J390= 1, "Male", 'ES Data Entry'!J390= 2, "Female", 'ES Data Entry'!J390= 3, "Transgender Male", 'ES Data Entry'!J390= 4, "Transgender Female",'ES Data Entry'!J390= 5, "Non-binary", 'ES Data Entry'!J390= 6, "Other", 'ES Data Entry'!J390= 7, "Unknown")</f>
        <v>#N/A</v>
      </c>
      <c r="L392" s="228">
        <f>'ES Data Entry'!K390</f>
        <v>0</v>
      </c>
      <c r="M392" s="228" t="str" cm="1">
        <f t="array" ref="M392">IF(MAX(IF(F:F=F392, L:L))=L392, "Yes", "No")</f>
        <v>Yes</v>
      </c>
      <c r="N392" s="229" t="e">
        <f>AVERAGE('ES Data Entry'!N390,'ES Data Entry'!M390)</f>
        <v>#DIV/0!</v>
      </c>
      <c r="O392" s="229" t="e">
        <f t="shared" si="112"/>
        <v>#DIV/0!</v>
      </c>
      <c r="P392" s="229" t="e">
        <f>AVERAGE('ES Data Entry'!O390:R390)</f>
        <v>#DIV/0!</v>
      </c>
      <c r="Q392" s="229" t="e">
        <f t="shared" si="113"/>
        <v>#DIV/0!</v>
      </c>
      <c r="R392" s="229" t="e">
        <f>AVERAGE('ES Data Entry'!S390:V390)</f>
        <v>#DIV/0!</v>
      </c>
      <c r="S392" s="229" t="e">
        <f t="shared" si="114"/>
        <v>#DIV/0!</v>
      </c>
      <c r="T392" s="229" t="e">
        <f>AVERAGE('ES Data Entry'!W390:Y390)</f>
        <v>#DIV/0!</v>
      </c>
      <c r="U392" s="230" t="e">
        <f t="shared" si="115"/>
        <v>#DIV/0!</v>
      </c>
      <c r="V392" s="231" t="e">
        <f t="shared" si="116"/>
        <v>#DIV/0!</v>
      </c>
      <c r="W392" s="232" t="e">
        <f t="shared" si="117"/>
        <v>#DIV/0!</v>
      </c>
    </row>
    <row r="393" spans="1:23">
      <c r="A393" s="226">
        <f>'ES Data Entry'!A391</f>
        <v>0</v>
      </c>
      <c r="B393" s="226">
        <f>'ES Data Entry'!B391</f>
        <v>0</v>
      </c>
      <c r="C393" s="6">
        <f>'ES Data Entry'!C391</f>
        <v>0</v>
      </c>
      <c r="D393" s="226">
        <f>'ES Data Entry'!D391</f>
        <v>0</v>
      </c>
      <c r="E393" s="226">
        <f>'ES Data Entry'!E391</f>
        <v>0</v>
      </c>
      <c r="F393" s="226">
        <f>'ES Data Entry'!F391</f>
        <v>0</v>
      </c>
      <c r="G393" s="226" t="str" cm="1">
        <f t="array" ref="G393">_xlfn.IFS('ES Data Entry'!G391=0, "Kindergarten", 'ES Data Entry'!G391=1, "1st Grade", 'ES Data Entry'!G391=2, "2nd Grade", 'ES Data Entry'!G391=3, "3rd Grade", 'ES Data Entry'!G391=4, "4th Grade", 'ES Data Entry'!G391=5, "5th Grade")</f>
        <v>Kindergarten</v>
      </c>
      <c r="H393" s="253">
        <f>'ES Data Entry'!L391</f>
        <v>0</v>
      </c>
      <c r="I393" s="227" t="e" cm="1">
        <f t="array" ref="I393">_xlfn.IFS('ES Data Entry'!H391= 1, "American Indian/Alaskan Native", 'ES Data Entry'!H391= 2, "Asian", 'ES Data Entry'!H391= 3, "Native Hawaiian/Pacific Islander", 'ES Data Entry'!H391= 4, "Black/African American",'ES Data Entry'!H391= 5,  "White", 'ES Data Entry'!H391= 6, "Other", 'ES Data Entry'!H391= 7, "Two races or more", 'ES Data Entry'!H391= 8, "Unknown")</f>
        <v>#N/A</v>
      </c>
      <c r="J393" s="226">
        <f>'ES Data Entry'!I391</f>
        <v>0</v>
      </c>
      <c r="K393" s="226" t="e" cm="1">
        <f t="array" ref="K393">_xlfn.IFS('ES Data Entry'!J391= 1, "Male", 'ES Data Entry'!J391= 2, "Female", 'ES Data Entry'!J391= 3, "Transgender Male", 'ES Data Entry'!J391= 4, "Transgender Female",'ES Data Entry'!J391= 5, "Non-binary", 'ES Data Entry'!J391= 6, "Other", 'ES Data Entry'!J391= 7, "Unknown")</f>
        <v>#N/A</v>
      </c>
      <c r="L393" s="228">
        <f>'ES Data Entry'!K391</f>
        <v>0</v>
      </c>
      <c r="M393" s="228" t="str" cm="1">
        <f t="array" ref="M393">IF(MAX(IF(F:F=F393, L:L))=L393, "Yes", "No")</f>
        <v>Yes</v>
      </c>
      <c r="N393" s="229" t="e">
        <f>AVERAGE('ES Data Entry'!N391,'ES Data Entry'!M391)</f>
        <v>#DIV/0!</v>
      </c>
      <c r="O393" s="229" t="e">
        <f t="shared" si="112"/>
        <v>#DIV/0!</v>
      </c>
      <c r="P393" s="229" t="e">
        <f>AVERAGE('ES Data Entry'!O391:R391)</f>
        <v>#DIV/0!</v>
      </c>
      <c r="Q393" s="229" t="e">
        <f t="shared" si="113"/>
        <v>#DIV/0!</v>
      </c>
      <c r="R393" s="229" t="e">
        <f>AVERAGE('ES Data Entry'!S391:V391)</f>
        <v>#DIV/0!</v>
      </c>
      <c r="S393" s="229" t="e">
        <f t="shared" si="114"/>
        <v>#DIV/0!</v>
      </c>
      <c r="T393" s="229" t="e">
        <f>AVERAGE('ES Data Entry'!W391:Y391)</f>
        <v>#DIV/0!</v>
      </c>
      <c r="U393" s="230" t="e">
        <f t="shared" si="115"/>
        <v>#DIV/0!</v>
      </c>
      <c r="V393" s="231" t="e">
        <f t="shared" si="116"/>
        <v>#DIV/0!</v>
      </c>
      <c r="W393" s="232" t="e">
        <f t="shared" si="117"/>
        <v>#DIV/0!</v>
      </c>
    </row>
    <row r="394" spans="1:23">
      <c r="A394" s="226">
        <f>'ES Data Entry'!A392</f>
        <v>0</v>
      </c>
      <c r="B394" s="226">
        <f>'ES Data Entry'!B392</f>
        <v>0</v>
      </c>
      <c r="C394" s="6">
        <f>'ES Data Entry'!C392</f>
        <v>0</v>
      </c>
      <c r="D394" s="226">
        <f>'ES Data Entry'!D392</f>
        <v>0</v>
      </c>
      <c r="E394" s="226">
        <f>'ES Data Entry'!E392</f>
        <v>0</v>
      </c>
      <c r="F394" s="226">
        <f>'ES Data Entry'!F392</f>
        <v>0</v>
      </c>
      <c r="G394" s="226" t="str" cm="1">
        <f t="array" ref="G394">_xlfn.IFS('ES Data Entry'!G392=0, "Kindergarten", 'ES Data Entry'!G392=1, "1st Grade", 'ES Data Entry'!G392=2, "2nd Grade", 'ES Data Entry'!G392=3, "3rd Grade", 'ES Data Entry'!G392=4, "4th Grade", 'ES Data Entry'!G392=5, "5th Grade")</f>
        <v>Kindergarten</v>
      </c>
      <c r="H394" s="253">
        <f>'ES Data Entry'!L392</f>
        <v>0</v>
      </c>
      <c r="I394" s="227" t="e" cm="1">
        <f t="array" ref="I394">_xlfn.IFS('ES Data Entry'!H392= 1, "American Indian/Alaskan Native", 'ES Data Entry'!H392= 2, "Asian", 'ES Data Entry'!H392= 3, "Native Hawaiian/Pacific Islander", 'ES Data Entry'!H392= 4, "Black/African American",'ES Data Entry'!H392= 5,  "White", 'ES Data Entry'!H392= 6, "Other", 'ES Data Entry'!H392= 7, "Two races or more", 'ES Data Entry'!H392= 8, "Unknown")</f>
        <v>#N/A</v>
      </c>
      <c r="J394" s="226">
        <f>'ES Data Entry'!I392</f>
        <v>0</v>
      </c>
      <c r="K394" s="226" t="e" cm="1">
        <f t="array" ref="K394">_xlfn.IFS('ES Data Entry'!J392= 1, "Male", 'ES Data Entry'!J392= 2, "Female", 'ES Data Entry'!J392= 3, "Transgender Male", 'ES Data Entry'!J392= 4, "Transgender Female",'ES Data Entry'!J392= 5, "Non-binary", 'ES Data Entry'!J392= 6, "Other", 'ES Data Entry'!J392= 7, "Unknown")</f>
        <v>#N/A</v>
      </c>
      <c r="L394" s="228">
        <f>'ES Data Entry'!K392</f>
        <v>0</v>
      </c>
      <c r="M394" s="228" t="str" cm="1">
        <f t="array" ref="M394">IF(MAX(IF(F:F=F394, L:L))=L394, "Yes", "No")</f>
        <v>Yes</v>
      </c>
      <c r="N394" s="229" t="e">
        <f>AVERAGE('ES Data Entry'!N392,'ES Data Entry'!M392)</f>
        <v>#DIV/0!</v>
      </c>
      <c r="O394" s="229" t="e">
        <f t="shared" si="112"/>
        <v>#DIV/0!</v>
      </c>
      <c r="P394" s="229" t="e">
        <f>AVERAGE('ES Data Entry'!O392:R392)</f>
        <v>#DIV/0!</v>
      </c>
      <c r="Q394" s="229" t="e">
        <f t="shared" si="113"/>
        <v>#DIV/0!</v>
      </c>
      <c r="R394" s="229" t="e">
        <f>AVERAGE('ES Data Entry'!S392:V392)</f>
        <v>#DIV/0!</v>
      </c>
      <c r="S394" s="229" t="e">
        <f t="shared" si="114"/>
        <v>#DIV/0!</v>
      </c>
      <c r="T394" s="229" t="e">
        <f>AVERAGE('ES Data Entry'!W392:Y392)</f>
        <v>#DIV/0!</v>
      </c>
      <c r="U394" s="230" t="e">
        <f t="shared" si="115"/>
        <v>#DIV/0!</v>
      </c>
      <c r="V394" s="231" t="e">
        <f t="shared" si="116"/>
        <v>#DIV/0!</v>
      </c>
      <c r="W394" s="232" t="e">
        <f t="shared" si="117"/>
        <v>#DIV/0!</v>
      </c>
    </row>
    <row r="395" spans="1:23">
      <c r="A395" s="226">
        <f>'ES Data Entry'!A393</f>
        <v>0</v>
      </c>
      <c r="B395" s="226">
        <f>'ES Data Entry'!B393</f>
        <v>0</v>
      </c>
      <c r="C395" s="6">
        <f>'ES Data Entry'!C393</f>
        <v>0</v>
      </c>
      <c r="D395" s="226">
        <f>'ES Data Entry'!D393</f>
        <v>0</v>
      </c>
      <c r="E395" s="226">
        <f>'ES Data Entry'!E393</f>
        <v>0</v>
      </c>
      <c r="F395" s="226">
        <f>'ES Data Entry'!F393</f>
        <v>0</v>
      </c>
      <c r="G395" s="226" t="str" cm="1">
        <f t="array" ref="G395">_xlfn.IFS('ES Data Entry'!G393=0, "Kindergarten", 'ES Data Entry'!G393=1, "1st Grade", 'ES Data Entry'!G393=2, "2nd Grade", 'ES Data Entry'!G393=3, "3rd Grade", 'ES Data Entry'!G393=4, "4th Grade", 'ES Data Entry'!G393=5, "5th Grade")</f>
        <v>Kindergarten</v>
      </c>
      <c r="H395" s="253">
        <f>'ES Data Entry'!L393</f>
        <v>0</v>
      </c>
      <c r="I395" s="227" t="e" cm="1">
        <f t="array" ref="I395">_xlfn.IFS('ES Data Entry'!H393= 1, "American Indian/Alaskan Native", 'ES Data Entry'!H393= 2, "Asian", 'ES Data Entry'!H393= 3, "Native Hawaiian/Pacific Islander", 'ES Data Entry'!H393= 4, "Black/African American",'ES Data Entry'!H393= 5,  "White", 'ES Data Entry'!H393= 6, "Other", 'ES Data Entry'!H393= 7, "Two races or more", 'ES Data Entry'!H393= 8, "Unknown")</f>
        <v>#N/A</v>
      </c>
      <c r="J395" s="226">
        <f>'ES Data Entry'!I393</f>
        <v>0</v>
      </c>
      <c r="K395" s="226" t="e" cm="1">
        <f t="array" ref="K395">_xlfn.IFS('ES Data Entry'!J393= 1, "Male", 'ES Data Entry'!J393= 2, "Female", 'ES Data Entry'!J393= 3, "Transgender Male", 'ES Data Entry'!J393= 4, "Transgender Female",'ES Data Entry'!J393= 5, "Non-binary", 'ES Data Entry'!J393= 6, "Other", 'ES Data Entry'!J393= 7, "Unknown")</f>
        <v>#N/A</v>
      </c>
      <c r="L395" s="228">
        <f>'ES Data Entry'!K393</f>
        <v>0</v>
      </c>
      <c r="M395" s="228" t="str" cm="1">
        <f t="array" ref="M395">IF(MAX(IF(F:F=F395, L:L))=L395, "Yes", "No")</f>
        <v>Yes</v>
      </c>
      <c r="N395" s="229" t="e">
        <f>AVERAGE('ES Data Entry'!N393,'ES Data Entry'!M393)</f>
        <v>#DIV/0!</v>
      </c>
      <c r="O395" s="229" t="e">
        <f t="shared" si="112"/>
        <v>#DIV/0!</v>
      </c>
      <c r="P395" s="229" t="e">
        <f>AVERAGE('ES Data Entry'!O393:R393)</f>
        <v>#DIV/0!</v>
      </c>
      <c r="Q395" s="229" t="e">
        <f t="shared" si="113"/>
        <v>#DIV/0!</v>
      </c>
      <c r="R395" s="229" t="e">
        <f>AVERAGE('ES Data Entry'!S393:V393)</f>
        <v>#DIV/0!</v>
      </c>
      <c r="S395" s="229" t="e">
        <f t="shared" si="114"/>
        <v>#DIV/0!</v>
      </c>
      <c r="T395" s="229" t="e">
        <f>AVERAGE('ES Data Entry'!W393:Y393)</f>
        <v>#DIV/0!</v>
      </c>
      <c r="U395" s="230" t="e">
        <f t="shared" si="115"/>
        <v>#DIV/0!</v>
      </c>
      <c r="V395" s="231" t="e">
        <f t="shared" si="116"/>
        <v>#DIV/0!</v>
      </c>
      <c r="W395" s="232" t="e">
        <f t="shared" si="117"/>
        <v>#DIV/0!</v>
      </c>
    </row>
    <row r="396" spans="1:23">
      <c r="A396" s="226">
        <f>'ES Data Entry'!A394</f>
        <v>0</v>
      </c>
      <c r="B396" s="226">
        <f>'ES Data Entry'!B394</f>
        <v>0</v>
      </c>
      <c r="C396" s="6">
        <f>'ES Data Entry'!C394</f>
        <v>0</v>
      </c>
      <c r="D396" s="226">
        <f>'ES Data Entry'!D394</f>
        <v>0</v>
      </c>
      <c r="E396" s="226">
        <f>'ES Data Entry'!E394</f>
        <v>0</v>
      </c>
      <c r="F396" s="226">
        <f>'ES Data Entry'!F394</f>
        <v>0</v>
      </c>
      <c r="G396" s="226" t="str" cm="1">
        <f t="array" ref="G396">_xlfn.IFS('ES Data Entry'!G394=0, "Kindergarten", 'ES Data Entry'!G394=1, "1st Grade", 'ES Data Entry'!G394=2, "2nd Grade", 'ES Data Entry'!G394=3, "3rd Grade", 'ES Data Entry'!G394=4, "4th Grade", 'ES Data Entry'!G394=5, "5th Grade")</f>
        <v>Kindergarten</v>
      </c>
      <c r="H396" s="253">
        <f>'ES Data Entry'!L394</f>
        <v>0</v>
      </c>
      <c r="I396" s="227" t="e" cm="1">
        <f t="array" ref="I396">_xlfn.IFS('ES Data Entry'!H394= 1, "American Indian/Alaskan Native", 'ES Data Entry'!H394= 2, "Asian", 'ES Data Entry'!H394= 3, "Native Hawaiian/Pacific Islander", 'ES Data Entry'!H394= 4, "Black/African American",'ES Data Entry'!H394= 5,  "White", 'ES Data Entry'!H394= 6, "Other", 'ES Data Entry'!H394= 7, "Two races or more", 'ES Data Entry'!H394= 8, "Unknown")</f>
        <v>#N/A</v>
      </c>
      <c r="J396" s="226">
        <f>'ES Data Entry'!I394</f>
        <v>0</v>
      </c>
      <c r="K396" s="226" t="e" cm="1">
        <f t="array" ref="K396">_xlfn.IFS('ES Data Entry'!J394= 1, "Male", 'ES Data Entry'!J394= 2, "Female", 'ES Data Entry'!J394= 3, "Transgender Male", 'ES Data Entry'!J394= 4, "Transgender Female",'ES Data Entry'!J394= 5, "Non-binary", 'ES Data Entry'!J394= 6, "Other", 'ES Data Entry'!J394= 7, "Unknown")</f>
        <v>#N/A</v>
      </c>
      <c r="L396" s="228">
        <f>'ES Data Entry'!K394</f>
        <v>0</v>
      </c>
      <c r="M396" s="228" t="str" cm="1">
        <f t="array" ref="M396">IF(MAX(IF(F:F=F396, L:L))=L396, "Yes", "No")</f>
        <v>Yes</v>
      </c>
      <c r="N396" s="229" t="e">
        <f>AVERAGE('ES Data Entry'!N394,'ES Data Entry'!M394)</f>
        <v>#DIV/0!</v>
      </c>
      <c r="O396" s="229" t="e">
        <f t="shared" si="112"/>
        <v>#DIV/0!</v>
      </c>
      <c r="P396" s="229" t="e">
        <f>AVERAGE('ES Data Entry'!O394:R394)</f>
        <v>#DIV/0!</v>
      </c>
      <c r="Q396" s="229" t="e">
        <f t="shared" si="113"/>
        <v>#DIV/0!</v>
      </c>
      <c r="R396" s="229" t="e">
        <f>AVERAGE('ES Data Entry'!S394:V394)</f>
        <v>#DIV/0!</v>
      </c>
      <c r="S396" s="229" t="e">
        <f t="shared" si="114"/>
        <v>#DIV/0!</v>
      </c>
      <c r="T396" s="229" t="e">
        <f>AVERAGE('ES Data Entry'!W394:Y394)</f>
        <v>#DIV/0!</v>
      </c>
      <c r="U396" s="230" t="e">
        <f t="shared" si="115"/>
        <v>#DIV/0!</v>
      </c>
      <c r="V396" s="231" t="e">
        <f t="shared" si="116"/>
        <v>#DIV/0!</v>
      </c>
      <c r="W396" s="232" t="e">
        <f t="shared" si="117"/>
        <v>#DIV/0!</v>
      </c>
    </row>
    <row r="397" spans="1:23">
      <c r="A397" s="226">
        <f>'ES Data Entry'!A395</f>
        <v>0</v>
      </c>
      <c r="B397" s="226">
        <f>'ES Data Entry'!B395</f>
        <v>0</v>
      </c>
      <c r="C397" s="6">
        <f>'ES Data Entry'!C395</f>
        <v>0</v>
      </c>
      <c r="D397" s="226">
        <f>'ES Data Entry'!D395</f>
        <v>0</v>
      </c>
      <c r="E397" s="226">
        <f>'ES Data Entry'!E395</f>
        <v>0</v>
      </c>
      <c r="F397" s="226">
        <f>'ES Data Entry'!F395</f>
        <v>0</v>
      </c>
      <c r="G397" s="226" t="str" cm="1">
        <f t="array" ref="G397">_xlfn.IFS('ES Data Entry'!G395=0, "Kindergarten", 'ES Data Entry'!G395=1, "1st Grade", 'ES Data Entry'!G395=2, "2nd Grade", 'ES Data Entry'!G395=3, "3rd Grade", 'ES Data Entry'!G395=4, "4th Grade", 'ES Data Entry'!G395=5, "5th Grade")</f>
        <v>Kindergarten</v>
      </c>
      <c r="H397" s="253">
        <f>'ES Data Entry'!L395</f>
        <v>0</v>
      </c>
      <c r="I397" s="227" t="e" cm="1">
        <f t="array" ref="I397">_xlfn.IFS('ES Data Entry'!H395= 1, "American Indian/Alaskan Native", 'ES Data Entry'!H395= 2, "Asian", 'ES Data Entry'!H395= 3, "Native Hawaiian/Pacific Islander", 'ES Data Entry'!H395= 4, "Black/African American",'ES Data Entry'!H395= 5,  "White", 'ES Data Entry'!H395= 6, "Other", 'ES Data Entry'!H395= 7, "Two races or more", 'ES Data Entry'!H395= 8, "Unknown")</f>
        <v>#N/A</v>
      </c>
      <c r="J397" s="226">
        <f>'ES Data Entry'!I395</f>
        <v>0</v>
      </c>
      <c r="K397" s="226" t="e" cm="1">
        <f t="array" ref="K397">_xlfn.IFS('ES Data Entry'!J395= 1, "Male", 'ES Data Entry'!J395= 2, "Female", 'ES Data Entry'!J395= 3, "Transgender Male", 'ES Data Entry'!J395= 4, "Transgender Female",'ES Data Entry'!J395= 5, "Non-binary", 'ES Data Entry'!J395= 6, "Other", 'ES Data Entry'!J395= 7, "Unknown")</f>
        <v>#N/A</v>
      </c>
      <c r="L397" s="228">
        <f>'ES Data Entry'!K395</f>
        <v>0</v>
      </c>
      <c r="M397" s="228" t="str" cm="1">
        <f t="array" ref="M397">IF(MAX(IF(F:F=F397, L:L))=L397, "Yes", "No")</f>
        <v>Yes</v>
      </c>
      <c r="N397" s="229" t="e">
        <f>AVERAGE('ES Data Entry'!N395,'ES Data Entry'!M395)</f>
        <v>#DIV/0!</v>
      </c>
      <c r="O397" s="229" t="e">
        <f t="shared" si="112"/>
        <v>#DIV/0!</v>
      </c>
      <c r="P397" s="229" t="e">
        <f>AVERAGE('ES Data Entry'!O395:R395)</f>
        <v>#DIV/0!</v>
      </c>
      <c r="Q397" s="229" t="e">
        <f t="shared" si="113"/>
        <v>#DIV/0!</v>
      </c>
      <c r="R397" s="229" t="e">
        <f>AVERAGE('ES Data Entry'!S395:V395)</f>
        <v>#DIV/0!</v>
      </c>
      <c r="S397" s="229" t="e">
        <f t="shared" si="114"/>
        <v>#DIV/0!</v>
      </c>
      <c r="T397" s="229" t="e">
        <f>AVERAGE('ES Data Entry'!W395:Y395)</f>
        <v>#DIV/0!</v>
      </c>
      <c r="U397" s="230" t="e">
        <f t="shared" si="115"/>
        <v>#DIV/0!</v>
      </c>
      <c r="V397" s="231" t="e">
        <f t="shared" si="116"/>
        <v>#DIV/0!</v>
      </c>
      <c r="W397" s="232" t="e">
        <f t="shared" si="117"/>
        <v>#DIV/0!</v>
      </c>
    </row>
    <row r="398" spans="1:23">
      <c r="A398" s="226">
        <f>'ES Data Entry'!A396</f>
        <v>0</v>
      </c>
      <c r="B398" s="226">
        <f>'ES Data Entry'!B396</f>
        <v>0</v>
      </c>
      <c r="C398" s="6">
        <f>'ES Data Entry'!C396</f>
        <v>0</v>
      </c>
      <c r="D398" s="226">
        <f>'ES Data Entry'!D396</f>
        <v>0</v>
      </c>
      <c r="E398" s="226">
        <f>'ES Data Entry'!E396</f>
        <v>0</v>
      </c>
      <c r="F398" s="226">
        <f>'ES Data Entry'!F396</f>
        <v>0</v>
      </c>
      <c r="G398" s="226" t="str" cm="1">
        <f t="array" ref="G398">_xlfn.IFS('ES Data Entry'!G396=0, "Kindergarten", 'ES Data Entry'!G396=1, "1st Grade", 'ES Data Entry'!G396=2, "2nd Grade", 'ES Data Entry'!G396=3, "3rd Grade", 'ES Data Entry'!G396=4, "4th Grade", 'ES Data Entry'!G396=5, "5th Grade")</f>
        <v>Kindergarten</v>
      </c>
      <c r="H398" s="253">
        <f>'ES Data Entry'!L396</f>
        <v>0</v>
      </c>
      <c r="I398" s="227" t="e" cm="1">
        <f t="array" ref="I398">_xlfn.IFS('ES Data Entry'!H396= 1, "American Indian/Alaskan Native", 'ES Data Entry'!H396= 2, "Asian", 'ES Data Entry'!H396= 3, "Native Hawaiian/Pacific Islander", 'ES Data Entry'!H396= 4, "Black/African American",'ES Data Entry'!H396= 5,  "White", 'ES Data Entry'!H396= 6, "Other", 'ES Data Entry'!H396= 7, "Two races or more", 'ES Data Entry'!H396= 8, "Unknown")</f>
        <v>#N/A</v>
      </c>
      <c r="J398" s="226">
        <f>'ES Data Entry'!I396</f>
        <v>0</v>
      </c>
      <c r="K398" s="226" t="e" cm="1">
        <f t="array" ref="K398">_xlfn.IFS('ES Data Entry'!J396= 1, "Male", 'ES Data Entry'!J396= 2, "Female", 'ES Data Entry'!J396= 3, "Transgender Male", 'ES Data Entry'!J396= 4, "Transgender Female",'ES Data Entry'!J396= 5, "Non-binary", 'ES Data Entry'!J396= 6, "Other", 'ES Data Entry'!J396= 7, "Unknown")</f>
        <v>#N/A</v>
      </c>
      <c r="L398" s="228">
        <f>'ES Data Entry'!K396</f>
        <v>0</v>
      </c>
      <c r="M398" s="228" t="str" cm="1">
        <f t="array" ref="M398">IF(MAX(IF(F:F=F398, L:L))=L398, "Yes", "No")</f>
        <v>Yes</v>
      </c>
      <c r="N398" s="229" t="e">
        <f>AVERAGE('ES Data Entry'!N396,'ES Data Entry'!M396)</f>
        <v>#DIV/0!</v>
      </c>
      <c r="O398" s="229" t="e">
        <f t="shared" si="112"/>
        <v>#DIV/0!</v>
      </c>
      <c r="P398" s="229" t="e">
        <f>AVERAGE('ES Data Entry'!O396:R396)</f>
        <v>#DIV/0!</v>
      </c>
      <c r="Q398" s="229" t="e">
        <f t="shared" si="113"/>
        <v>#DIV/0!</v>
      </c>
      <c r="R398" s="229" t="e">
        <f>AVERAGE('ES Data Entry'!S396:V396)</f>
        <v>#DIV/0!</v>
      </c>
      <c r="S398" s="229" t="e">
        <f t="shared" si="114"/>
        <v>#DIV/0!</v>
      </c>
      <c r="T398" s="229" t="e">
        <f>AVERAGE('ES Data Entry'!W396:Y396)</f>
        <v>#DIV/0!</v>
      </c>
      <c r="U398" s="230" t="e">
        <f t="shared" si="115"/>
        <v>#DIV/0!</v>
      </c>
      <c r="V398" s="231" t="e">
        <f t="shared" si="116"/>
        <v>#DIV/0!</v>
      </c>
      <c r="W398" s="232" t="e">
        <f t="shared" si="117"/>
        <v>#DIV/0!</v>
      </c>
    </row>
    <row r="399" spans="1:23">
      <c r="A399" s="226">
        <f>'ES Data Entry'!A397</f>
        <v>0</v>
      </c>
      <c r="B399" s="226">
        <f>'ES Data Entry'!B397</f>
        <v>0</v>
      </c>
      <c r="C399" s="6">
        <f>'ES Data Entry'!C397</f>
        <v>0</v>
      </c>
      <c r="D399" s="226">
        <f>'ES Data Entry'!D397</f>
        <v>0</v>
      </c>
      <c r="E399" s="226">
        <f>'ES Data Entry'!E397</f>
        <v>0</v>
      </c>
      <c r="F399" s="226">
        <f>'ES Data Entry'!F397</f>
        <v>0</v>
      </c>
      <c r="G399" s="226" t="str" cm="1">
        <f t="array" ref="G399">_xlfn.IFS('ES Data Entry'!G397=0, "Kindergarten", 'ES Data Entry'!G397=1, "1st Grade", 'ES Data Entry'!G397=2, "2nd Grade", 'ES Data Entry'!G397=3, "3rd Grade", 'ES Data Entry'!G397=4, "4th Grade", 'ES Data Entry'!G397=5, "5th Grade")</f>
        <v>Kindergarten</v>
      </c>
      <c r="H399" s="253">
        <f>'ES Data Entry'!L397</f>
        <v>0</v>
      </c>
      <c r="I399" s="227" t="e" cm="1">
        <f t="array" ref="I399">_xlfn.IFS('ES Data Entry'!H397= 1, "American Indian/Alaskan Native", 'ES Data Entry'!H397= 2, "Asian", 'ES Data Entry'!H397= 3, "Native Hawaiian/Pacific Islander", 'ES Data Entry'!H397= 4, "Black/African American",'ES Data Entry'!H397= 5,  "White", 'ES Data Entry'!H397= 6, "Other", 'ES Data Entry'!H397= 7, "Two races or more", 'ES Data Entry'!H397= 8, "Unknown")</f>
        <v>#N/A</v>
      </c>
      <c r="J399" s="226">
        <f>'ES Data Entry'!I397</f>
        <v>0</v>
      </c>
      <c r="K399" s="226" t="e" cm="1">
        <f t="array" ref="K399">_xlfn.IFS('ES Data Entry'!J397= 1, "Male", 'ES Data Entry'!J397= 2, "Female", 'ES Data Entry'!J397= 3, "Transgender Male", 'ES Data Entry'!J397= 4, "Transgender Female",'ES Data Entry'!J397= 5, "Non-binary", 'ES Data Entry'!J397= 6, "Other", 'ES Data Entry'!J397= 7, "Unknown")</f>
        <v>#N/A</v>
      </c>
      <c r="L399" s="228">
        <f>'ES Data Entry'!K397</f>
        <v>0</v>
      </c>
      <c r="M399" s="228" t="str" cm="1">
        <f t="array" ref="M399">IF(MAX(IF(F:F=F399, L:L))=L399, "Yes", "No")</f>
        <v>Yes</v>
      </c>
      <c r="N399" s="229" t="e">
        <f>AVERAGE('ES Data Entry'!N397,'ES Data Entry'!M397)</f>
        <v>#DIV/0!</v>
      </c>
      <c r="O399" s="229" t="e">
        <f t="shared" si="112"/>
        <v>#DIV/0!</v>
      </c>
      <c r="P399" s="229" t="e">
        <f>AVERAGE('ES Data Entry'!O397:R397)</f>
        <v>#DIV/0!</v>
      </c>
      <c r="Q399" s="229" t="e">
        <f t="shared" si="113"/>
        <v>#DIV/0!</v>
      </c>
      <c r="R399" s="229" t="e">
        <f>AVERAGE('ES Data Entry'!S397:V397)</f>
        <v>#DIV/0!</v>
      </c>
      <c r="S399" s="229" t="e">
        <f t="shared" si="114"/>
        <v>#DIV/0!</v>
      </c>
      <c r="T399" s="229" t="e">
        <f>AVERAGE('ES Data Entry'!W397:Y397)</f>
        <v>#DIV/0!</v>
      </c>
      <c r="U399" s="230" t="e">
        <f t="shared" si="115"/>
        <v>#DIV/0!</v>
      </c>
      <c r="V399" s="231" t="e">
        <f t="shared" si="116"/>
        <v>#DIV/0!</v>
      </c>
      <c r="W399" s="232" t="e">
        <f t="shared" si="117"/>
        <v>#DIV/0!</v>
      </c>
    </row>
    <row r="400" spans="1:23">
      <c r="A400" s="226">
        <f>'ES Data Entry'!A398</f>
        <v>0</v>
      </c>
      <c r="B400" s="226">
        <f>'ES Data Entry'!B398</f>
        <v>0</v>
      </c>
      <c r="C400" s="6">
        <f>'ES Data Entry'!C398</f>
        <v>0</v>
      </c>
      <c r="D400" s="226">
        <f>'ES Data Entry'!D398</f>
        <v>0</v>
      </c>
      <c r="E400" s="226">
        <f>'ES Data Entry'!E398</f>
        <v>0</v>
      </c>
      <c r="F400" s="226">
        <f>'ES Data Entry'!F398</f>
        <v>0</v>
      </c>
      <c r="G400" s="226" t="str" cm="1">
        <f t="array" ref="G400">_xlfn.IFS('ES Data Entry'!G398=0, "Kindergarten", 'ES Data Entry'!G398=1, "1st Grade", 'ES Data Entry'!G398=2, "2nd Grade", 'ES Data Entry'!G398=3, "3rd Grade", 'ES Data Entry'!G398=4, "4th Grade", 'ES Data Entry'!G398=5, "5th Grade")</f>
        <v>Kindergarten</v>
      </c>
      <c r="H400" s="253">
        <f>'ES Data Entry'!L398</f>
        <v>0</v>
      </c>
      <c r="I400" s="227" t="e" cm="1">
        <f t="array" ref="I400">_xlfn.IFS('ES Data Entry'!H398= 1, "American Indian/Alaskan Native", 'ES Data Entry'!H398= 2, "Asian", 'ES Data Entry'!H398= 3, "Native Hawaiian/Pacific Islander", 'ES Data Entry'!H398= 4, "Black/African American",'ES Data Entry'!H398= 5,  "White", 'ES Data Entry'!H398= 6, "Other", 'ES Data Entry'!H398= 7, "Two races or more", 'ES Data Entry'!H398= 8, "Unknown")</f>
        <v>#N/A</v>
      </c>
      <c r="J400" s="226">
        <f>'ES Data Entry'!I398</f>
        <v>0</v>
      </c>
      <c r="K400" s="226" t="e" cm="1">
        <f t="array" ref="K400">_xlfn.IFS('ES Data Entry'!J398= 1, "Male", 'ES Data Entry'!J398= 2, "Female", 'ES Data Entry'!J398= 3, "Transgender Male", 'ES Data Entry'!J398= 4, "Transgender Female",'ES Data Entry'!J398= 5, "Non-binary", 'ES Data Entry'!J398= 6, "Other", 'ES Data Entry'!J398= 7, "Unknown")</f>
        <v>#N/A</v>
      </c>
      <c r="L400" s="228">
        <f>'ES Data Entry'!K398</f>
        <v>0</v>
      </c>
      <c r="M400" s="228" t="str" cm="1">
        <f t="array" ref="M400">IF(MAX(IF(F:F=F400, L:L))=L400, "Yes", "No")</f>
        <v>Yes</v>
      </c>
      <c r="N400" s="229" t="e">
        <f>AVERAGE('ES Data Entry'!N398,'ES Data Entry'!M398)</f>
        <v>#DIV/0!</v>
      </c>
      <c r="O400" s="229" t="e">
        <f t="shared" si="112"/>
        <v>#DIV/0!</v>
      </c>
      <c r="P400" s="229" t="e">
        <f>AVERAGE('ES Data Entry'!O398:R398)</f>
        <v>#DIV/0!</v>
      </c>
      <c r="Q400" s="229" t="e">
        <f t="shared" si="113"/>
        <v>#DIV/0!</v>
      </c>
      <c r="R400" s="229" t="e">
        <f>AVERAGE('ES Data Entry'!S398:V398)</f>
        <v>#DIV/0!</v>
      </c>
      <c r="S400" s="229" t="e">
        <f t="shared" si="114"/>
        <v>#DIV/0!</v>
      </c>
      <c r="T400" s="229" t="e">
        <f>AVERAGE('ES Data Entry'!W398:Y398)</f>
        <v>#DIV/0!</v>
      </c>
      <c r="U400" s="230" t="e">
        <f t="shared" si="115"/>
        <v>#DIV/0!</v>
      </c>
      <c r="V400" s="231" t="e">
        <f t="shared" si="116"/>
        <v>#DIV/0!</v>
      </c>
      <c r="W400" s="232" t="e">
        <f t="shared" si="117"/>
        <v>#DIV/0!</v>
      </c>
    </row>
    <row r="401" spans="1:23">
      <c r="A401" s="226">
        <f>'ES Data Entry'!A399</f>
        <v>0</v>
      </c>
      <c r="B401" s="226">
        <f>'ES Data Entry'!B399</f>
        <v>0</v>
      </c>
      <c r="C401" s="6">
        <f>'ES Data Entry'!C399</f>
        <v>0</v>
      </c>
      <c r="D401" s="226">
        <f>'ES Data Entry'!D399</f>
        <v>0</v>
      </c>
      <c r="E401" s="226">
        <f>'ES Data Entry'!E399</f>
        <v>0</v>
      </c>
      <c r="F401" s="226">
        <f>'ES Data Entry'!F399</f>
        <v>0</v>
      </c>
      <c r="G401" s="226" t="str" cm="1">
        <f t="array" ref="G401">_xlfn.IFS('ES Data Entry'!G399=0, "Kindergarten", 'ES Data Entry'!G399=1, "1st Grade", 'ES Data Entry'!G399=2, "2nd Grade", 'ES Data Entry'!G399=3, "3rd Grade", 'ES Data Entry'!G399=4, "4th Grade", 'ES Data Entry'!G399=5, "5th Grade")</f>
        <v>Kindergarten</v>
      </c>
      <c r="H401" s="253">
        <f>'ES Data Entry'!L399</f>
        <v>0</v>
      </c>
      <c r="I401" s="227" t="e" cm="1">
        <f t="array" ref="I401">_xlfn.IFS('ES Data Entry'!H399= 1, "American Indian/Alaskan Native", 'ES Data Entry'!H399= 2, "Asian", 'ES Data Entry'!H399= 3, "Native Hawaiian/Pacific Islander", 'ES Data Entry'!H399= 4, "Black/African American",'ES Data Entry'!H399= 5,  "White", 'ES Data Entry'!H399= 6, "Other", 'ES Data Entry'!H399= 7, "Two races or more", 'ES Data Entry'!H399= 8, "Unknown")</f>
        <v>#N/A</v>
      </c>
      <c r="J401" s="226">
        <f>'ES Data Entry'!I399</f>
        <v>0</v>
      </c>
      <c r="K401" s="226" t="e" cm="1">
        <f t="array" ref="K401">_xlfn.IFS('ES Data Entry'!J399= 1, "Male", 'ES Data Entry'!J399= 2, "Female", 'ES Data Entry'!J399= 3, "Transgender Male", 'ES Data Entry'!J399= 4, "Transgender Female",'ES Data Entry'!J399= 5, "Non-binary", 'ES Data Entry'!J399= 6, "Other", 'ES Data Entry'!J399= 7, "Unknown")</f>
        <v>#N/A</v>
      </c>
      <c r="L401" s="228">
        <f>'ES Data Entry'!K399</f>
        <v>0</v>
      </c>
      <c r="M401" s="228" t="str" cm="1">
        <f t="array" ref="M401">IF(MAX(IF(F:F=F401, L:L))=L401, "Yes", "No")</f>
        <v>Yes</v>
      </c>
      <c r="N401" s="229" t="e">
        <f>AVERAGE('ES Data Entry'!N399,'ES Data Entry'!M399)</f>
        <v>#DIV/0!</v>
      </c>
      <c r="O401" s="229" t="e">
        <f t="shared" si="112"/>
        <v>#DIV/0!</v>
      </c>
      <c r="P401" s="229" t="e">
        <f>AVERAGE('ES Data Entry'!O399:R399)</f>
        <v>#DIV/0!</v>
      </c>
      <c r="Q401" s="229" t="e">
        <f t="shared" si="113"/>
        <v>#DIV/0!</v>
      </c>
      <c r="R401" s="229" t="e">
        <f>AVERAGE('ES Data Entry'!S399:V399)</f>
        <v>#DIV/0!</v>
      </c>
      <c r="S401" s="229" t="e">
        <f t="shared" si="114"/>
        <v>#DIV/0!</v>
      </c>
      <c r="T401" s="229" t="e">
        <f>AVERAGE('ES Data Entry'!W399:Y399)</f>
        <v>#DIV/0!</v>
      </c>
      <c r="U401" s="230" t="e">
        <f t="shared" si="115"/>
        <v>#DIV/0!</v>
      </c>
      <c r="V401" s="231" t="e">
        <f t="shared" si="116"/>
        <v>#DIV/0!</v>
      </c>
      <c r="W401" s="232" t="e">
        <f t="shared" si="117"/>
        <v>#DIV/0!</v>
      </c>
    </row>
    <row r="402" spans="1:23">
      <c r="A402" s="226">
        <f>'ES Data Entry'!A400</f>
        <v>0</v>
      </c>
      <c r="B402" s="226">
        <f>'ES Data Entry'!B400</f>
        <v>0</v>
      </c>
      <c r="C402" s="6">
        <f>'ES Data Entry'!C400</f>
        <v>0</v>
      </c>
      <c r="D402" s="226">
        <f>'ES Data Entry'!D400</f>
        <v>0</v>
      </c>
      <c r="E402" s="226">
        <f>'ES Data Entry'!E400</f>
        <v>0</v>
      </c>
      <c r="F402" s="226">
        <f>'ES Data Entry'!F400</f>
        <v>0</v>
      </c>
      <c r="G402" s="226" t="str" cm="1">
        <f t="array" ref="G402">_xlfn.IFS('ES Data Entry'!G400=0, "Kindergarten", 'ES Data Entry'!G400=1, "1st Grade", 'ES Data Entry'!G400=2, "2nd Grade", 'ES Data Entry'!G400=3, "3rd Grade", 'ES Data Entry'!G400=4, "4th Grade", 'ES Data Entry'!G400=5, "5th Grade")</f>
        <v>Kindergarten</v>
      </c>
      <c r="H402" s="253">
        <f>'ES Data Entry'!L400</f>
        <v>0</v>
      </c>
      <c r="I402" s="227" t="e" cm="1">
        <f t="array" ref="I402">_xlfn.IFS('ES Data Entry'!H400= 1, "American Indian/Alaskan Native", 'ES Data Entry'!H400= 2, "Asian", 'ES Data Entry'!H400= 3, "Native Hawaiian/Pacific Islander", 'ES Data Entry'!H400= 4, "Black/African American",'ES Data Entry'!H400= 5,  "White", 'ES Data Entry'!H400= 6, "Other", 'ES Data Entry'!H400= 7, "Two races or more", 'ES Data Entry'!H400= 8, "Unknown")</f>
        <v>#N/A</v>
      </c>
      <c r="J402" s="226">
        <f>'ES Data Entry'!I400</f>
        <v>0</v>
      </c>
      <c r="K402" s="226" t="e" cm="1">
        <f t="array" ref="K402">_xlfn.IFS('ES Data Entry'!J400= 1, "Male", 'ES Data Entry'!J400= 2, "Female", 'ES Data Entry'!J400= 3, "Transgender Male", 'ES Data Entry'!J400= 4, "Transgender Female",'ES Data Entry'!J400= 5, "Non-binary", 'ES Data Entry'!J400= 6, "Other", 'ES Data Entry'!J400= 7, "Unknown")</f>
        <v>#N/A</v>
      </c>
      <c r="L402" s="228">
        <f>'ES Data Entry'!K400</f>
        <v>0</v>
      </c>
      <c r="M402" s="228" t="str" cm="1">
        <f t="array" ref="M402">IF(MAX(IF(F:F=F402, L:L))=L402, "Yes", "No")</f>
        <v>Yes</v>
      </c>
      <c r="N402" s="229" t="e">
        <f>AVERAGE('ES Data Entry'!N400,'ES Data Entry'!M400)</f>
        <v>#DIV/0!</v>
      </c>
      <c r="O402" s="229" t="e">
        <f t="shared" si="112"/>
        <v>#DIV/0!</v>
      </c>
      <c r="P402" s="229" t="e">
        <f>AVERAGE('ES Data Entry'!O400:R400)</f>
        <v>#DIV/0!</v>
      </c>
      <c r="Q402" s="229" t="e">
        <f t="shared" si="113"/>
        <v>#DIV/0!</v>
      </c>
      <c r="R402" s="229" t="e">
        <f>AVERAGE('ES Data Entry'!S400:V400)</f>
        <v>#DIV/0!</v>
      </c>
      <c r="S402" s="229" t="e">
        <f t="shared" si="114"/>
        <v>#DIV/0!</v>
      </c>
      <c r="T402" s="229" t="e">
        <f>AVERAGE('ES Data Entry'!W400:Y400)</f>
        <v>#DIV/0!</v>
      </c>
      <c r="U402" s="230" t="e">
        <f t="shared" si="115"/>
        <v>#DIV/0!</v>
      </c>
      <c r="V402" s="231" t="e">
        <f t="shared" si="116"/>
        <v>#DIV/0!</v>
      </c>
      <c r="W402" s="232" t="e">
        <f t="shared" si="117"/>
        <v>#DIV/0!</v>
      </c>
    </row>
    <row r="403" spans="1:23">
      <c r="A403" s="226">
        <f>'ES Data Entry'!A401</f>
        <v>0</v>
      </c>
      <c r="B403" s="226">
        <f>'ES Data Entry'!B401</f>
        <v>0</v>
      </c>
      <c r="C403" s="6">
        <f>'ES Data Entry'!C401</f>
        <v>0</v>
      </c>
      <c r="D403" s="226">
        <f>'ES Data Entry'!D401</f>
        <v>0</v>
      </c>
      <c r="E403" s="226">
        <f>'ES Data Entry'!E401</f>
        <v>0</v>
      </c>
      <c r="F403" s="226">
        <f>'ES Data Entry'!F401</f>
        <v>0</v>
      </c>
      <c r="G403" s="226" t="str" cm="1">
        <f t="array" ref="G403">_xlfn.IFS('ES Data Entry'!G401=0, "Kindergarten", 'ES Data Entry'!G401=1, "1st Grade", 'ES Data Entry'!G401=2, "2nd Grade", 'ES Data Entry'!G401=3, "3rd Grade", 'ES Data Entry'!G401=4, "4th Grade", 'ES Data Entry'!G401=5, "5th Grade")</f>
        <v>Kindergarten</v>
      </c>
      <c r="H403" s="253">
        <f>'ES Data Entry'!L401</f>
        <v>0</v>
      </c>
      <c r="I403" s="227" t="e" cm="1">
        <f t="array" ref="I403">_xlfn.IFS('ES Data Entry'!H401= 1, "American Indian/Alaskan Native", 'ES Data Entry'!H401= 2, "Asian", 'ES Data Entry'!H401= 3, "Native Hawaiian/Pacific Islander", 'ES Data Entry'!H401= 4, "Black/African American",'ES Data Entry'!H401= 5,  "White", 'ES Data Entry'!H401= 6, "Other", 'ES Data Entry'!H401= 7, "Two races or more", 'ES Data Entry'!H401= 8, "Unknown")</f>
        <v>#N/A</v>
      </c>
      <c r="J403" s="226">
        <f>'ES Data Entry'!I401</f>
        <v>0</v>
      </c>
      <c r="K403" s="226" t="e" cm="1">
        <f t="array" ref="K403">_xlfn.IFS('ES Data Entry'!J401= 1, "Male", 'ES Data Entry'!J401= 2, "Female", 'ES Data Entry'!J401= 3, "Transgender Male", 'ES Data Entry'!J401= 4, "Transgender Female",'ES Data Entry'!J401= 5, "Non-binary", 'ES Data Entry'!J401= 6, "Other", 'ES Data Entry'!J401= 7, "Unknown")</f>
        <v>#N/A</v>
      </c>
      <c r="L403" s="228">
        <f>'ES Data Entry'!K401</f>
        <v>0</v>
      </c>
      <c r="M403" s="228" t="str" cm="1">
        <f t="array" ref="M403">IF(MAX(IF(F:F=F403, L:L))=L403, "Yes", "No")</f>
        <v>Yes</v>
      </c>
      <c r="N403" s="229" t="e">
        <f>AVERAGE('ES Data Entry'!N401,'ES Data Entry'!M401)</f>
        <v>#DIV/0!</v>
      </c>
      <c r="O403" s="229" t="e">
        <f t="shared" si="112"/>
        <v>#DIV/0!</v>
      </c>
      <c r="P403" s="229" t="e">
        <f>AVERAGE('ES Data Entry'!O401:R401)</f>
        <v>#DIV/0!</v>
      </c>
      <c r="Q403" s="229" t="e">
        <f t="shared" si="113"/>
        <v>#DIV/0!</v>
      </c>
      <c r="R403" s="229" t="e">
        <f>AVERAGE('ES Data Entry'!S401:V401)</f>
        <v>#DIV/0!</v>
      </c>
      <c r="S403" s="229" t="e">
        <f t="shared" si="114"/>
        <v>#DIV/0!</v>
      </c>
      <c r="T403" s="229" t="e">
        <f>AVERAGE('ES Data Entry'!W401:Y401)</f>
        <v>#DIV/0!</v>
      </c>
      <c r="U403" s="230" t="e">
        <f t="shared" si="115"/>
        <v>#DIV/0!</v>
      </c>
      <c r="V403" s="231" t="e">
        <f t="shared" si="116"/>
        <v>#DIV/0!</v>
      </c>
      <c r="W403" s="232" t="e">
        <f t="shared" si="117"/>
        <v>#DIV/0!</v>
      </c>
    </row>
    <row r="404" spans="1:23">
      <c r="A404" s="226">
        <f>'ES Data Entry'!A402</f>
        <v>0</v>
      </c>
      <c r="B404" s="226">
        <f>'ES Data Entry'!B402</f>
        <v>0</v>
      </c>
      <c r="C404" s="6">
        <f>'ES Data Entry'!C402</f>
        <v>0</v>
      </c>
      <c r="D404" s="226">
        <f>'ES Data Entry'!D402</f>
        <v>0</v>
      </c>
      <c r="E404" s="226">
        <f>'ES Data Entry'!E402</f>
        <v>0</v>
      </c>
      <c r="F404" s="226">
        <f>'ES Data Entry'!F402</f>
        <v>0</v>
      </c>
      <c r="G404" s="226" t="str" cm="1">
        <f t="array" ref="G404">_xlfn.IFS('ES Data Entry'!G402=0, "Kindergarten", 'ES Data Entry'!G402=1, "1st Grade", 'ES Data Entry'!G402=2, "2nd Grade", 'ES Data Entry'!G402=3, "3rd Grade", 'ES Data Entry'!G402=4, "4th Grade", 'ES Data Entry'!G402=5, "5th Grade")</f>
        <v>Kindergarten</v>
      </c>
      <c r="H404" s="253">
        <f>'ES Data Entry'!L402</f>
        <v>0</v>
      </c>
      <c r="I404" s="227" t="e" cm="1">
        <f t="array" ref="I404">_xlfn.IFS('ES Data Entry'!H402= 1, "American Indian/Alaskan Native", 'ES Data Entry'!H402= 2, "Asian", 'ES Data Entry'!H402= 3, "Native Hawaiian/Pacific Islander", 'ES Data Entry'!H402= 4, "Black/African American",'ES Data Entry'!H402= 5,  "White", 'ES Data Entry'!H402= 6, "Other", 'ES Data Entry'!H402= 7, "Two races or more", 'ES Data Entry'!H402= 8, "Unknown")</f>
        <v>#N/A</v>
      </c>
      <c r="J404" s="226">
        <f>'ES Data Entry'!I402</f>
        <v>0</v>
      </c>
      <c r="K404" s="226" t="e" cm="1">
        <f t="array" ref="K404">_xlfn.IFS('ES Data Entry'!J402= 1, "Male", 'ES Data Entry'!J402= 2, "Female", 'ES Data Entry'!J402= 3, "Transgender Male", 'ES Data Entry'!J402= 4, "Transgender Female",'ES Data Entry'!J402= 5, "Non-binary", 'ES Data Entry'!J402= 6, "Other", 'ES Data Entry'!J402= 7, "Unknown")</f>
        <v>#N/A</v>
      </c>
      <c r="L404" s="228">
        <f>'ES Data Entry'!K402</f>
        <v>0</v>
      </c>
      <c r="M404" s="228" t="str" cm="1">
        <f t="array" ref="M404">IF(MAX(IF(F:F=F404, L:L))=L404, "Yes", "No")</f>
        <v>Yes</v>
      </c>
      <c r="N404" s="229" t="e">
        <f>AVERAGE('ES Data Entry'!N402,'ES Data Entry'!M402)</f>
        <v>#DIV/0!</v>
      </c>
      <c r="O404" s="229" t="e">
        <f t="shared" si="112"/>
        <v>#DIV/0!</v>
      </c>
      <c r="P404" s="229" t="e">
        <f>AVERAGE('ES Data Entry'!O402:R402)</f>
        <v>#DIV/0!</v>
      </c>
      <c r="Q404" s="229" t="e">
        <f t="shared" si="113"/>
        <v>#DIV/0!</v>
      </c>
      <c r="R404" s="229" t="e">
        <f>AVERAGE('ES Data Entry'!S402:V402)</f>
        <v>#DIV/0!</v>
      </c>
      <c r="S404" s="229" t="e">
        <f t="shared" si="114"/>
        <v>#DIV/0!</v>
      </c>
      <c r="T404" s="229" t="e">
        <f>AVERAGE('ES Data Entry'!W402:Y402)</f>
        <v>#DIV/0!</v>
      </c>
      <c r="U404" s="230" t="e">
        <f t="shared" si="115"/>
        <v>#DIV/0!</v>
      </c>
      <c r="V404" s="231" t="e">
        <f t="shared" si="116"/>
        <v>#DIV/0!</v>
      </c>
      <c r="W404" s="232" t="e">
        <f t="shared" si="117"/>
        <v>#DIV/0!</v>
      </c>
    </row>
    <row r="405" spans="1:23">
      <c r="A405" s="226">
        <f>'ES Data Entry'!A403</f>
        <v>0</v>
      </c>
      <c r="B405" s="226">
        <f>'ES Data Entry'!B403</f>
        <v>0</v>
      </c>
      <c r="C405" s="6">
        <f>'ES Data Entry'!C403</f>
        <v>0</v>
      </c>
      <c r="D405" s="226">
        <f>'ES Data Entry'!D403</f>
        <v>0</v>
      </c>
      <c r="E405" s="226">
        <f>'ES Data Entry'!E403</f>
        <v>0</v>
      </c>
      <c r="F405" s="226">
        <f>'ES Data Entry'!F403</f>
        <v>0</v>
      </c>
      <c r="G405" s="226" t="str" cm="1">
        <f t="array" ref="G405">_xlfn.IFS('ES Data Entry'!G403=0, "Kindergarten", 'ES Data Entry'!G403=1, "1st Grade", 'ES Data Entry'!G403=2, "2nd Grade", 'ES Data Entry'!G403=3, "3rd Grade", 'ES Data Entry'!G403=4, "4th Grade", 'ES Data Entry'!G403=5, "5th Grade")</f>
        <v>Kindergarten</v>
      </c>
      <c r="H405" s="253">
        <f>'ES Data Entry'!L403</f>
        <v>0</v>
      </c>
      <c r="I405" s="227" t="e" cm="1">
        <f t="array" ref="I405">_xlfn.IFS('ES Data Entry'!H403= 1, "American Indian/Alaskan Native", 'ES Data Entry'!H403= 2, "Asian", 'ES Data Entry'!H403= 3, "Native Hawaiian/Pacific Islander", 'ES Data Entry'!H403= 4, "Black/African American",'ES Data Entry'!H403= 5,  "White", 'ES Data Entry'!H403= 6, "Other", 'ES Data Entry'!H403= 7, "Two races or more", 'ES Data Entry'!H403= 8, "Unknown")</f>
        <v>#N/A</v>
      </c>
      <c r="J405" s="226">
        <f>'ES Data Entry'!I403</f>
        <v>0</v>
      </c>
      <c r="K405" s="226" t="e" cm="1">
        <f t="array" ref="K405">_xlfn.IFS('ES Data Entry'!J403= 1, "Male", 'ES Data Entry'!J403= 2, "Female", 'ES Data Entry'!J403= 3, "Transgender Male", 'ES Data Entry'!J403= 4, "Transgender Female",'ES Data Entry'!J403= 5, "Non-binary", 'ES Data Entry'!J403= 6, "Other", 'ES Data Entry'!J403= 7, "Unknown")</f>
        <v>#N/A</v>
      </c>
      <c r="L405" s="228">
        <f>'ES Data Entry'!K403</f>
        <v>0</v>
      </c>
      <c r="M405" s="228" t="str" cm="1">
        <f t="array" ref="M405">IF(MAX(IF(F:F=F405, L:L))=L405, "Yes", "No")</f>
        <v>Yes</v>
      </c>
      <c r="N405" s="229" t="e">
        <f>AVERAGE('ES Data Entry'!N403,'ES Data Entry'!M403)</f>
        <v>#DIV/0!</v>
      </c>
      <c r="O405" s="229" t="e">
        <f t="shared" si="112"/>
        <v>#DIV/0!</v>
      </c>
      <c r="P405" s="229" t="e">
        <f>AVERAGE('ES Data Entry'!O403:R403)</f>
        <v>#DIV/0!</v>
      </c>
      <c r="Q405" s="229" t="e">
        <f t="shared" si="113"/>
        <v>#DIV/0!</v>
      </c>
      <c r="R405" s="229" t="e">
        <f>AVERAGE('ES Data Entry'!S403:V403)</f>
        <v>#DIV/0!</v>
      </c>
      <c r="S405" s="229" t="e">
        <f t="shared" si="114"/>
        <v>#DIV/0!</v>
      </c>
      <c r="T405" s="229" t="e">
        <f>AVERAGE('ES Data Entry'!W403:Y403)</f>
        <v>#DIV/0!</v>
      </c>
      <c r="U405" s="230" t="e">
        <f t="shared" si="115"/>
        <v>#DIV/0!</v>
      </c>
      <c r="V405" s="231" t="e">
        <f t="shared" si="116"/>
        <v>#DIV/0!</v>
      </c>
      <c r="W405" s="232" t="e">
        <f t="shared" si="117"/>
        <v>#DIV/0!</v>
      </c>
    </row>
    <row r="406" spans="1:23">
      <c r="A406" s="226">
        <f>'ES Data Entry'!A404</f>
        <v>0</v>
      </c>
      <c r="B406" s="226">
        <f>'ES Data Entry'!B404</f>
        <v>0</v>
      </c>
      <c r="C406" s="6">
        <f>'ES Data Entry'!C404</f>
        <v>0</v>
      </c>
      <c r="D406" s="226">
        <f>'ES Data Entry'!D404</f>
        <v>0</v>
      </c>
      <c r="E406" s="226">
        <f>'ES Data Entry'!E404</f>
        <v>0</v>
      </c>
      <c r="F406" s="226">
        <f>'ES Data Entry'!F404</f>
        <v>0</v>
      </c>
      <c r="G406" s="226" t="str" cm="1">
        <f t="array" ref="G406">_xlfn.IFS('ES Data Entry'!G404=0, "Kindergarten", 'ES Data Entry'!G404=1, "1st Grade", 'ES Data Entry'!G404=2, "2nd Grade", 'ES Data Entry'!G404=3, "3rd Grade", 'ES Data Entry'!G404=4, "4th Grade", 'ES Data Entry'!G404=5, "5th Grade")</f>
        <v>Kindergarten</v>
      </c>
      <c r="H406" s="253">
        <f>'ES Data Entry'!L404</f>
        <v>0</v>
      </c>
      <c r="I406" s="227" t="e" cm="1">
        <f t="array" ref="I406">_xlfn.IFS('ES Data Entry'!H404= 1, "American Indian/Alaskan Native", 'ES Data Entry'!H404= 2, "Asian", 'ES Data Entry'!H404= 3, "Native Hawaiian/Pacific Islander", 'ES Data Entry'!H404= 4, "Black/African American",'ES Data Entry'!H404= 5,  "White", 'ES Data Entry'!H404= 6, "Other", 'ES Data Entry'!H404= 7, "Two races or more", 'ES Data Entry'!H404= 8, "Unknown")</f>
        <v>#N/A</v>
      </c>
      <c r="J406" s="226">
        <f>'ES Data Entry'!I404</f>
        <v>0</v>
      </c>
      <c r="K406" s="226" t="e" cm="1">
        <f t="array" ref="K406">_xlfn.IFS('ES Data Entry'!J404= 1, "Male", 'ES Data Entry'!J404= 2, "Female", 'ES Data Entry'!J404= 3, "Transgender Male", 'ES Data Entry'!J404= 4, "Transgender Female",'ES Data Entry'!J404= 5, "Non-binary", 'ES Data Entry'!J404= 6, "Other", 'ES Data Entry'!J404= 7, "Unknown")</f>
        <v>#N/A</v>
      </c>
      <c r="L406" s="228">
        <f>'ES Data Entry'!K404</f>
        <v>0</v>
      </c>
      <c r="M406" s="228" t="str" cm="1">
        <f t="array" ref="M406">IF(MAX(IF(F:F=F406, L:L))=L406, "Yes", "No")</f>
        <v>Yes</v>
      </c>
      <c r="N406" s="229" t="e">
        <f>AVERAGE('ES Data Entry'!N404,'ES Data Entry'!M404)</f>
        <v>#DIV/0!</v>
      </c>
      <c r="O406" s="229" t="e">
        <f t="shared" si="112"/>
        <v>#DIV/0!</v>
      </c>
      <c r="P406" s="229" t="e">
        <f>AVERAGE('ES Data Entry'!O404:R404)</f>
        <v>#DIV/0!</v>
      </c>
      <c r="Q406" s="229" t="e">
        <f t="shared" si="113"/>
        <v>#DIV/0!</v>
      </c>
      <c r="R406" s="229" t="e">
        <f>AVERAGE('ES Data Entry'!S404:V404)</f>
        <v>#DIV/0!</v>
      </c>
      <c r="S406" s="229" t="e">
        <f t="shared" si="114"/>
        <v>#DIV/0!</v>
      </c>
      <c r="T406" s="229" t="e">
        <f>AVERAGE('ES Data Entry'!W404:Y404)</f>
        <v>#DIV/0!</v>
      </c>
      <c r="U406" s="230" t="e">
        <f t="shared" si="115"/>
        <v>#DIV/0!</v>
      </c>
      <c r="V406" s="231" t="e">
        <f t="shared" si="116"/>
        <v>#DIV/0!</v>
      </c>
      <c r="W406" s="232" t="e">
        <f t="shared" si="117"/>
        <v>#DIV/0!</v>
      </c>
    </row>
    <row r="407" spans="1:23">
      <c r="A407" s="226">
        <f>'ES Data Entry'!A405</f>
        <v>0</v>
      </c>
      <c r="B407" s="226">
        <f>'ES Data Entry'!B405</f>
        <v>0</v>
      </c>
      <c r="C407" s="6">
        <f>'ES Data Entry'!C405</f>
        <v>0</v>
      </c>
      <c r="D407" s="226">
        <f>'ES Data Entry'!D405</f>
        <v>0</v>
      </c>
      <c r="E407" s="226">
        <f>'ES Data Entry'!E405</f>
        <v>0</v>
      </c>
      <c r="F407" s="226">
        <f>'ES Data Entry'!F405</f>
        <v>0</v>
      </c>
      <c r="G407" s="226" t="str" cm="1">
        <f t="array" ref="G407">_xlfn.IFS('ES Data Entry'!G405=0, "Kindergarten", 'ES Data Entry'!G405=1, "1st Grade", 'ES Data Entry'!G405=2, "2nd Grade", 'ES Data Entry'!G405=3, "3rd Grade", 'ES Data Entry'!G405=4, "4th Grade", 'ES Data Entry'!G405=5, "5th Grade")</f>
        <v>Kindergarten</v>
      </c>
      <c r="H407" s="253">
        <f>'ES Data Entry'!L405</f>
        <v>0</v>
      </c>
      <c r="I407" s="227" t="e" cm="1">
        <f t="array" ref="I407">_xlfn.IFS('ES Data Entry'!H405= 1, "American Indian/Alaskan Native", 'ES Data Entry'!H405= 2, "Asian", 'ES Data Entry'!H405= 3, "Native Hawaiian/Pacific Islander", 'ES Data Entry'!H405= 4, "Black/African American",'ES Data Entry'!H405= 5,  "White", 'ES Data Entry'!H405= 6, "Other", 'ES Data Entry'!H405= 7, "Two races or more", 'ES Data Entry'!H405= 8, "Unknown")</f>
        <v>#N/A</v>
      </c>
      <c r="J407" s="226">
        <f>'ES Data Entry'!I405</f>
        <v>0</v>
      </c>
      <c r="K407" s="226" t="e" cm="1">
        <f t="array" ref="K407">_xlfn.IFS('ES Data Entry'!J405= 1, "Male", 'ES Data Entry'!J405= 2, "Female", 'ES Data Entry'!J405= 3, "Transgender Male", 'ES Data Entry'!J405= 4, "Transgender Female",'ES Data Entry'!J405= 5, "Non-binary", 'ES Data Entry'!J405= 6, "Other", 'ES Data Entry'!J405= 7, "Unknown")</f>
        <v>#N/A</v>
      </c>
      <c r="L407" s="228">
        <f>'ES Data Entry'!K405</f>
        <v>0</v>
      </c>
      <c r="M407" s="228" t="str" cm="1">
        <f t="array" ref="M407">IF(MAX(IF(F:F=F407, L:L))=L407, "Yes", "No")</f>
        <v>Yes</v>
      </c>
      <c r="N407" s="229" t="e">
        <f>AVERAGE('ES Data Entry'!N405,'ES Data Entry'!M405)</f>
        <v>#DIV/0!</v>
      </c>
      <c r="O407" s="229" t="e">
        <f t="shared" si="112"/>
        <v>#DIV/0!</v>
      </c>
      <c r="P407" s="229" t="e">
        <f>AVERAGE('ES Data Entry'!O405:R405)</f>
        <v>#DIV/0!</v>
      </c>
      <c r="Q407" s="229" t="e">
        <f t="shared" si="113"/>
        <v>#DIV/0!</v>
      </c>
      <c r="R407" s="229" t="e">
        <f>AVERAGE('ES Data Entry'!S405:V405)</f>
        <v>#DIV/0!</v>
      </c>
      <c r="S407" s="229" t="e">
        <f t="shared" si="114"/>
        <v>#DIV/0!</v>
      </c>
      <c r="T407" s="229" t="e">
        <f>AVERAGE('ES Data Entry'!W405:Y405)</f>
        <v>#DIV/0!</v>
      </c>
      <c r="U407" s="230" t="e">
        <f t="shared" si="115"/>
        <v>#DIV/0!</v>
      </c>
      <c r="V407" s="231" t="e">
        <f t="shared" si="116"/>
        <v>#DIV/0!</v>
      </c>
      <c r="W407" s="232" t="e">
        <f t="shared" si="117"/>
        <v>#DIV/0!</v>
      </c>
    </row>
    <row r="408" spans="1:23">
      <c r="A408" s="226">
        <f>'ES Data Entry'!A406</f>
        <v>0</v>
      </c>
      <c r="B408" s="226">
        <f>'ES Data Entry'!B406</f>
        <v>0</v>
      </c>
      <c r="C408" s="6">
        <f>'ES Data Entry'!C406</f>
        <v>0</v>
      </c>
      <c r="D408" s="226">
        <f>'ES Data Entry'!D406</f>
        <v>0</v>
      </c>
      <c r="E408" s="226">
        <f>'ES Data Entry'!E406</f>
        <v>0</v>
      </c>
      <c r="F408" s="226">
        <f>'ES Data Entry'!F406</f>
        <v>0</v>
      </c>
      <c r="G408" s="226" t="str" cm="1">
        <f t="array" ref="G408">_xlfn.IFS('ES Data Entry'!G406=0, "Kindergarten", 'ES Data Entry'!G406=1, "1st Grade", 'ES Data Entry'!G406=2, "2nd Grade", 'ES Data Entry'!G406=3, "3rd Grade", 'ES Data Entry'!G406=4, "4th Grade", 'ES Data Entry'!G406=5, "5th Grade")</f>
        <v>Kindergarten</v>
      </c>
      <c r="H408" s="253">
        <f>'ES Data Entry'!L406</f>
        <v>0</v>
      </c>
      <c r="I408" s="227" t="e" cm="1">
        <f t="array" ref="I408">_xlfn.IFS('ES Data Entry'!H406= 1, "American Indian/Alaskan Native", 'ES Data Entry'!H406= 2, "Asian", 'ES Data Entry'!H406= 3, "Native Hawaiian/Pacific Islander", 'ES Data Entry'!H406= 4, "Black/African American",'ES Data Entry'!H406= 5,  "White", 'ES Data Entry'!H406= 6, "Other", 'ES Data Entry'!H406= 7, "Two races or more", 'ES Data Entry'!H406= 8, "Unknown")</f>
        <v>#N/A</v>
      </c>
      <c r="J408" s="226">
        <f>'ES Data Entry'!I406</f>
        <v>0</v>
      </c>
      <c r="K408" s="226" t="e" cm="1">
        <f t="array" ref="K408">_xlfn.IFS('ES Data Entry'!J406= 1, "Male", 'ES Data Entry'!J406= 2, "Female", 'ES Data Entry'!J406= 3, "Transgender Male", 'ES Data Entry'!J406= 4, "Transgender Female",'ES Data Entry'!J406= 5, "Non-binary", 'ES Data Entry'!J406= 6, "Other", 'ES Data Entry'!J406= 7, "Unknown")</f>
        <v>#N/A</v>
      </c>
      <c r="L408" s="228">
        <f>'ES Data Entry'!K406</f>
        <v>0</v>
      </c>
      <c r="M408" s="228" t="str" cm="1">
        <f t="array" ref="M408">IF(MAX(IF(F:F=F408, L:L))=L408, "Yes", "No")</f>
        <v>Yes</v>
      </c>
      <c r="N408" s="229" t="e">
        <f>AVERAGE('ES Data Entry'!N406,'ES Data Entry'!M406)</f>
        <v>#DIV/0!</v>
      </c>
      <c r="O408" s="229" t="e">
        <f t="shared" si="112"/>
        <v>#DIV/0!</v>
      </c>
      <c r="P408" s="229" t="e">
        <f>AVERAGE('ES Data Entry'!O406:R406)</f>
        <v>#DIV/0!</v>
      </c>
      <c r="Q408" s="229" t="e">
        <f t="shared" si="113"/>
        <v>#DIV/0!</v>
      </c>
      <c r="R408" s="229" t="e">
        <f>AVERAGE('ES Data Entry'!S406:V406)</f>
        <v>#DIV/0!</v>
      </c>
      <c r="S408" s="229" t="e">
        <f t="shared" si="114"/>
        <v>#DIV/0!</v>
      </c>
      <c r="T408" s="229" t="e">
        <f>AVERAGE('ES Data Entry'!W406:Y406)</f>
        <v>#DIV/0!</v>
      </c>
      <c r="U408" s="230" t="e">
        <f t="shared" si="115"/>
        <v>#DIV/0!</v>
      </c>
      <c r="V408" s="231" t="e">
        <f t="shared" si="116"/>
        <v>#DIV/0!</v>
      </c>
      <c r="W408" s="232" t="e">
        <f t="shared" si="117"/>
        <v>#DIV/0!</v>
      </c>
    </row>
    <row r="409" spans="1:23">
      <c r="A409" s="226">
        <f>'ES Data Entry'!A407</f>
        <v>0</v>
      </c>
      <c r="B409" s="226">
        <f>'ES Data Entry'!B407</f>
        <v>0</v>
      </c>
      <c r="C409" s="6">
        <f>'ES Data Entry'!C407</f>
        <v>0</v>
      </c>
      <c r="D409" s="226">
        <f>'ES Data Entry'!D407</f>
        <v>0</v>
      </c>
      <c r="E409" s="226">
        <f>'ES Data Entry'!E407</f>
        <v>0</v>
      </c>
      <c r="F409" s="226">
        <f>'ES Data Entry'!F407</f>
        <v>0</v>
      </c>
      <c r="G409" s="226" t="str" cm="1">
        <f t="array" ref="G409">_xlfn.IFS('ES Data Entry'!G407=0, "Kindergarten", 'ES Data Entry'!G407=1, "1st Grade", 'ES Data Entry'!G407=2, "2nd Grade", 'ES Data Entry'!G407=3, "3rd Grade", 'ES Data Entry'!G407=4, "4th Grade", 'ES Data Entry'!G407=5, "5th Grade")</f>
        <v>Kindergarten</v>
      </c>
      <c r="H409" s="253">
        <f>'ES Data Entry'!L407</f>
        <v>0</v>
      </c>
      <c r="I409" s="227" t="e" cm="1">
        <f t="array" ref="I409">_xlfn.IFS('ES Data Entry'!H407= 1, "American Indian/Alaskan Native", 'ES Data Entry'!H407= 2, "Asian", 'ES Data Entry'!H407= 3, "Native Hawaiian/Pacific Islander", 'ES Data Entry'!H407= 4, "Black/African American",'ES Data Entry'!H407= 5,  "White", 'ES Data Entry'!H407= 6, "Other", 'ES Data Entry'!H407= 7, "Two races or more", 'ES Data Entry'!H407= 8, "Unknown")</f>
        <v>#N/A</v>
      </c>
      <c r="J409" s="226">
        <f>'ES Data Entry'!I407</f>
        <v>0</v>
      </c>
      <c r="K409" s="226" t="e" cm="1">
        <f t="array" ref="K409">_xlfn.IFS('ES Data Entry'!J407= 1, "Male", 'ES Data Entry'!J407= 2, "Female", 'ES Data Entry'!J407= 3, "Transgender Male", 'ES Data Entry'!J407= 4, "Transgender Female",'ES Data Entry'!J407= 5, "Non-binary", 'ES Data Entry'!J407= 6, "Other", 'ES Data Entry'!J407= 7, "Unknown")</f>
        <v>#N/A</v>
      </c>
      <c r="L409" s="228">
        <f>'ES Data Entry'!K407</f>
        <v>0</v>
      </c>
      <c r="M409" s="228" t="str" cm="1">
        <f t="array" ref="M409">IF(MAX(IF(F:F=F409, L:L))=L409, "Yes", "No")</f>
        <v>Yes</v>
      </c>
      <c r="N409" s="229" t="e">
        <f>AVERAGE('ES Data Entry'!N407,'ES Data Entry'!M407)</f>
        <v>#DIV/0!</v>
      </c>
      <c r="O409" s="229" t="e">
        <f t="shared" si="112"/>
        <v>#DIV/0!</v>
      </c>
      <c r="P409" s="229" t="e">
        <f>AVERAGE('ES Data Entry'!O407:R407)</f>
        <v>#DIV/0!</v>
      </c>
      <c r="Q409" s="229" t="e">
        <f t="shared" si="113"/>
        <v>#DIV/0!</v>
      </c>
      <c r="R409" s="229" t="e">
        <f>AVERAGE('ES Data Entry'!S407:V407)</f>
        <v>#DIV/0!</v>
      </c>
      <c r="S409" s="229" t="e">
        <f t="shared" si="114"/>
        <v>#DIV/0!</v>
      </c>
      <c r="T409" s="229" t="e">
        <f>AVERAGE('ES Data Entry'!W407:Y407)</f>
        <v>#DIV/0!</v>
      </c>
      <c r="U409" s="230" t="e">
        <f t="shared" si="115"/>
        <v>#DIV/0!</v>
      </c>
      <c r="V409" s="231" t="e">
        <f t="shared" si="116"/>
        <v>#DIV/0!</v>
      </c>
      <c r="W409" s="232" t="e">
        <f t="shared" si="117"/>
        <v>#DIV/0!</v>
      </c>
    </row>
    <row r="410" spans="1:23">
      <c r="A410" s="226">
        <f>'ES Data Entry'!A408</f>
        <v>0</v>
      </c>
      <c r="B410" s="226">
        <f>'ES Data Entry'!B408</f>
        <v>0</v>
      </c>
      <c r="C410" s="6">
        <f>'ES Data Entry'!C408</f>
        <v>0</v>
      </c>
      <c r="D410" s="226">
        <f>'ES Data Entry'!D408</f>
        <v>0</v>
      </c>
      <c r="E410" s="226">
        <f>'ES Data Entry'!E408</f>
        <v>0</v>
      </c>
      <c r="F410" s="226">
        <f>'ES Data Entry'!F408</f>
        <v>0</v>
      </c>
      <c r="G410" s="226" t="str" cm="1">
        <f t="array" ref="G410">_xlfn.IFS('ES Data Entry'!G408=0, "Kindergarten", 'ES Data Entry'!G408=1, "1st Grade", 'ES Data Entry'!G408=2, "2nd Grade", 'ES Data Entry'!G408=3, "3rd Grade", 'ES Data Entry'!G408=4, "4th Grade", 'ES Data Entry'!G408=5, "5th Grade")</f>
        <v>Kindergarten</v>
      </c>
      <c r="H410" s="253">
        <f>'ES Data Entry'!L408</f>
        <v>0</v>
      </c>
      <c r="I410" s="227" t="e" cm="1">
        <f t="array" ref="I410">_xlfn.IFS('ES Data Entry'!H408= 1, "American Indian/Alaskan Native", 'ES Data Entry'!H408= 2, "Asian", 'ES Data Entry'!H408= 3, "Native Hawaiian/Pacific Islander", 'ES Data Entry'!H408= 4, "Black/African American",'ES Data Entry'!H408= 5,  "White", 'ES Data Entry'!H408= 6, "Other", 'ES Data Entry'!H408= 7, "Two races or more", 'ES Data Entry'!H408= 8, "Unknown")</f>
        <v>#N/A</v>
      </c>
      <c r="J410" s="226">
        <f>'ES Data Entry'!I408</f>
        <v>0</v>
      </c>
      <c r="K410" s="226" t="e" cm="1">
        <f t="array" ref="K410">_xlfn.IFS('ES Data Entry'!J408= 1, "Male", 'ES Data Entry'!J408= 2, "Female", 'ES Data Entry'!J408= 3, "Transgender Male", 'ES Data Entry'!J408= 4, "Transgender Female",'ES Data Entry'!J408= 5, "Non-binary", 'ES Data Entry'!J408= 6, "Other", 'ES Data Entry'!J408= 7, "Unknown")</f>
        <v>#N/A</v>
      </c>
      <c r="L410" s="228">
        <f>'ES Data Entry'!K408</f>
        <v>0</v>
      </c>
      <c r="M410" s="228" t="str" cm="1">
        <f t="array" ref="M410">IF(MAX(IF(F:F=F410, L:L))=L410, "Yes", "No")</f>
        <v>Yes</v>
      </c>
      <c r="N410" s="229" t="e">
        <f>AVERAGE('ES Data Entry'!N408,'ES Data Entry'!M408)</f>
        <v>#DIV/0!</v>
      </c>
      <c r="O410" s="229" t="e">
        <f t="shared" si="112"/>
        <v>#DIV/0!</v>
      </c>
      <c r="P410" s="229" t="e">
        <f>AVERAGE('ES Data Entry'!O408:R408)</f>
        <v>#DIV/0!</v>
      </c>
      <c r="Q410" s="229" t="e">
        <f t="shared" si="113"/>
        <v>#DIV/0!</v>
      </c>
      <c r="R410" s="229" t="e">
        <f>AVERAGE('ES Data Entry'!S408:V408)</f>
        <v>#DIV/0!</v>
      </c>
      <c r="S410" s="229" t="e">
        <f t="shared" si="114"/>
        <v>#DIV/0!</v>
      </c>
      <c r="T410" s="229" t="e">
        <f>AVERAGE('ES Data Entry'!W408:Y408)</f>
        <v>#DIV/0!</v>
      </c>
      <c r="U410" s="230" t="e">
        <f t="shared" si="115"/>
        <v>#DIV/0!</v>
      </c>
      <c r="V410" s="231" t="e">
        <f t="shared" si="116"/>
        <v>#DIV/0!</v>
      </c>
      <c r="W410" s="232" t="e">
        <f t="shared" si="117"/>
        <v>#DIV/0!</v>
      </c>
    </row>
    <row r="411" spans="1:23">
      <c r="A411" s="226">
        <f>'ES Data Entry'!A409</f>
        <v>0</v>
      </c>
      <c r="B411" s="226">
        <f>'ES Data Entry'!B409</f>
        <v>0</v>
      </c>
      <c r="C411" s="6">
        <f>'ES Data Entry'!C409</f>
        <v>0</v>
      </c>
      <c r="D411" s="226">
        <f>'ES Data Entry'!D409</f>
        <v>0</v>
      </c>
      <c r="E411" s="226">
        <f>'ES Data Entry'!E409</f>
        <v>0</v>
      </c>
      <c r="F411" s="226">
        <f>'ES Data Entry'!F409</f>
        <v>0</v>
      </c>
      <c r="G411" s="226" t="str" cm="1">
        <f t="array" ref="G411">_xlfn.IFS('ES Data Entry'!G409=0, "Kindergarten", 'ES Data Entry'!G409=1, "1st Grade", 'ES Data Entry'!G409=2, "2nd Grade", 'ES Data Entry'!G409=3, "3rd Grade", 'ES Data Entry'!G409=4, "4th Grade", 'ES Data Entry'!G409=5, "5th Grade")</f>
        <v>Kindergarten</v>
      </c>
      <c r="H411" s="253">
        <f>'ES Data Entry'!L409</f>
        <v>0</v>
      </c>
      <c r="I411" s="227" t="e" cm="1">
        <f t="array" ref="I411">_xlfn.IFS('ES Data Entry'!H409= 1, "American Indian/Alaskan Native", 'ES Data Entry'!H409= 2, "Asian", 'ES Data Entry'!H409= 3, "Native Hawaiian/Pacific Islander", 'ES Data Entry'!H409= 4, "Black/African American",'ES Data Entry'!H409= 5,  "White", 'ES Data Entry'!H409= 6, "Other", 'ES Data Entry'!H409= 7, "Two races or more", 'ES Data Entry'!H409= 8, "Unknown")</f>
        <v>#N/A</v>
      </c>
      <c r="J411" s="226">
        <f>'ES Data Entry'!I409</f>
        <v>0</v>
      </c>
      <c r="K411" s="226" t="e" cm="1">
        <f t="array" ref="K411">_xlfn.IFS('ES Data Entry'!J409= 1, "Male", 'ES Data Entry'!J409= 2, "Female", 'ES Data Entry'!J409= 3, "Transgender Male", 'ES Data Entry'!J409= 4, "Transgender Female",'ES Data Entry'!J409= 5, "Non-binary", 'ES Data Entry'!J409= 6, "Other", 'ES Data Entry'!J409= 7, "Unknown")</f>
        <v>#N/A</v>
      </c>
      <c r="L411" s="228">
        <f>'ES Data Entry'!K409</f>
        <v>0</v>
      </c>
      <c r="M411" s="228" t="str" cm="1">
        <f t="array" ref="M411">IF(MAX(IF(F:F=F411, L:L))=L411, "Yes", "No")</f>
        <v>Yes</v>
      </c>
      <c r="N411" s="229" t="e">
        <f>AVERAGE('ES Data Entry'!N409,'ES Data Entry'!M409)</f>
        <v>#DIV/0!</v>
      </c>
      <c r="O411" s="229" t="e">
        <f t="shared" si="112"/>
        <v>#DIV/0!</v>
      </c>
      <c r="P411" s="229" t="e">
        <f>AVERAGE('ES Data Entry'!O409:R409)</f>
        <v>#DIV/0!</v>
      </c>
      <c r="Q411" s="229" t="e">
        <f t="shared" si="113"/>
        <v>#DIV/0!</v>
      </c>
      <c r="R411" s="229" t="e">
        <f>AVERAGE('ES Data Entry'!S409:V409)</f>
        <v>#DIV/0!</v>
      </c>
      <c r="S411" s="229" t="e">
        <f t="shared" si="114"/>
        <v>#DIV/0!</v>
      </c>
      <c r="T411" s="229" t="e">
        <f>AVERAGE('ES Data Entry'!W409:Y409)</f>
        <v>#DIV/0!</v>
      </c>
      <c r="U411" s="230" t="e">
        <f t="shared" si="115"/>
        <v>#DIV/0!</v>
      </c>
      <c r="V411" s="231" t="e">
        <f t="shared" si="116"/>
        <v>#DIV/0!</v>
      </c>
      <c r="W411" s="232" t="e">
        <f t="shared" si="117"/>
        <v>#DIV/0!</v>
      </c>
    </row>
    <row r="412" spans="1:23">
      <c r="A412" s="226">
        <f>'ES Data Entry'!A410</f>
        <v>0</v>
      </c>
      <c r="B412" s="226">
        <f>'ES Data Entry'!B410</f>
        <v>0</v>
      </c>
      <c r="C412" s="6">
        <f>'ES Data Entry'!C410</f>
        <v>0</v>
      </c>
      <c r="D412" s="226">
        <f>'ES Data Entry'!D410</f>
        <v>0</v>
      </c>
      <c r="E412" s="226">
        <f>'ES Data Entry'!E410</f>
        <v>0</v>
      </c>
      <c r="F412" s="226">
        <f>'ES Data Entry'!F410</f>
        <v>0</v>
      </c>
      <c r="G412" s="226" t="str" cm="1">
        <f t="array" ref="G412">_xlfn.IFS('ES Data Entry'!G410=0, "Kindergarten", 'ES Data Entry'!G410=1, "1st Grade", 'ES Data Entry'!G410=2, "2nd Grade", 'ES Data Entry'!G410=3, "3rd Grade", 'ES Data Entry'!G410=4, "4th Grade", 'ES Data Entry'!G410=5, "5th Grade")</f>
        <v>Kindergarten</v>
      </c>
      <c r="H412" s="253">
        <f>'ES Data Entry'!L410</f>
        <v>0</v>
      </c>
      <c r="I412" s="227" t="e" cm="1">
        <f t="array" ref="I412">_xlfn.IFS('ES Data Entry'!H410= 1, "American Indian/Alaskan Native", 'ES Data Entry'!H410= 2, "Asian", 'ES Data Entry'!H410= 3, "Native Hawaiian/Pacific Islander", 'ES Data Entry'!H410= 4, "Black/African American",'ES Data Entry'!H410= 5,  "White", 'ES Data Entry'!H410= 6, "Other", 'ES Data Entry'!H410= 7, "Two races or more", 'ES Data Entry'!H410= 8, "Unknown")</f>
        <v>#N/A</v>
      </c>
      <c r="J412" s="226">
        <f>'ES Data Entry'!I410</f>
        <v>0</v>
      </c>
      <c r="K412" s="226" t="e" cm="1">
        <f t="array" ref="K412">_xlfn.IFS('ES Data Entry'!J410= 1, "Male", 'ES Data Entry'!J410= 2, "Female", 'ES Data Entry'!J410= 3, "Transgender Male", 'ES Data Entry'!J410= 4, "Transgender Female",'ES Data Entry'!J410= 5, "Non-binary", 'ES Data Entry'!J410= 6, "Other", 'ES Data Entry'!J410= 7, "Unknown")</f>
        <v>#N/A</v>
      </c>
      <c r="L412" s="228">
        <f>'ES Data Entry'!K410</f>
        <v>0</v>
      </c>
      <c r="M412" s="228" t="str" cm="1">
        <f t="array" ref="M412">IF(MAX(IF(F:F=F412, L:L))=L412, "Yes", "No")</f>
        <v>Yes</v>
      </c>
      <c r="N412" s="229" t="e">
        <f>AVERAGE('ES Data Entry'!N410,'ES Data Entry'!M410)</f>
        <v>#DIV/0!</v>
      </c>
      <c r="O412" s="229" t="e">
        <f t="shared" si="112"/>
        <v>#DIV/0!</v>
      </c>
      <c r="P412" s="229" t="e">
        <f>AVERAGE('ES Data Entry'!O410:R410)</f>
        <v>#DIV/0!</v>
      </c>
      <c r="Q412" s="229" t="e">
        <f t="shared" si="113"/>
        <v>#DIV/0!</v>
      </c>
      <c r="R412" s="229" t="e">
        <f>AVERAGE('ES Data Entry'!S410:V410)</f>
        <v>#DIV/0!</v>
      </c>
      <c r="S412" s="229" t="e">
        <f t="shared" si="114"/>
        <v>#DIV/0!</v>
      </c>
      <c r="T412" s="229" t="e">
        <f>AVERAGE('ES Data Entry'!W410:Y410)</f>
        <v>#DIV/0!</v>
      </c>
      <c r="U412" s="230" t="e">
        <f t="shared" si="115"/>
        <v>#DIV/0!</v>
      </c>
      <c r="V412" s="231" t="e">
        <f t="shared" si="116"/>
        <v>#DIV/0!</v>
      </c>
      <c r="W412" s="232" t="e">
        <f t="shared" si="117"/>
        <v>#DIV/0!</v>
      </c>
    </row>
    <row r="413" spans="1:23">
      <c r="A413" s="226">
        <f>'ES Data Entry'!A411</f>
        <v>0</v>
      </c>
      <c r="B413" s="226">
        <f>'ES Data Entry'!B411</f>
        <v>0</v>
      </c>
      <c r="C413" s="6">
        <f>'ES Data Entry'!C411</f>
        <v>0</v>
      </c>
      <c r="D413" s="226">
        <f>'ES Data Entry'!D411</f>
        <v>0</v>
      </c>
      <c r="E413" s="226">
        <f>'ES Data Entry'!E411</f>
        <v>0</v>
      </c>
      <c r="F413" s="226">
        <f>'ES Data Entry'!F411</f>
        <v>0</v>
      </c>
      <c r="G413" s="226" t="str" cm="1">
        <f t="array" ref="G413">_xlfn.IFS('ES Data Entry'!G411=0, "Kindergarten", 'ES Data Entry'!G411=1, "1st Grade", 'ES Data Entry'!G411=2, "2nd Grade", 'ES Data Entry'!G411=3, "3rd Grade", 'ES Data Entry'!G411=4, "4th Grade", 'ES Data Entry'!G411=5, "5th Grade")</f>
        <v>Kindergarten</v>
      </c>
      <c r="H413" s="253">
        <f>'ES Data Entry'!L411</f>
        <v>0</v>
      </c>
      <c r="I413" s="227" t="e" cm="1">
        <f t="array" ref="I413">_xlfn.IFS('ES Data Entry'!H411= 1, "American Indian/Alaskan Native", 'ES Data Entry'!H411= 2, "Asian", 'ES Data Entry'!H411= 3, "Native Hawaiian/Pacific Islander", 'ES Data Entry'!H411= 4, "Black/African American",'ES Data Entry'!H411= 5,  "White", 'ES Data Entry'!H411= 6, "Other", 'ES Data Entry'!H411= 7, "Two races or more", 'ES Data Entry'!H411= 8, "Unknown")</f>
        <v>#N/A</v>
      </c>
      <c r="J413" s="226">
        <f>'ES Data Entry'!I411</f>
        <v>0</v>
      </c>
      <c r="K413" s="226" t="e" cm="1">
        <f t="array" ref="K413">_xlfn.IFS('ES Data Entry'!J411= 1, "Male", 'ES Data Entry'!J411= 2, "Female", 'ES Data Entry'!J411= 3, "Transgender Male", 'ES Data Entry'!J411= 4, "Transgender Female",'ES Data Entry'!J411= 5, "Non-binary", 'ES Data Entry'!J411= 6, "Other", 'ES Data Entry'!J411= 7, "Unknown")</f>
        <v>#N/A</v>
      </c>
      <c r="L413" s="228">
        <f>'ES Data Entry'!K411</f>
        <v>0</v>
      </c>
      <c r="M413" s="228" t="str" cm="1">
        <f t="array" ref="M413">IF(MAX(IF(F:F=F413, L:L))=L413, "Yes", "No")</f>
        <v>Yes</v>
      </c>
      <c r="N413" s="229" t="e">
        <f>AVERAGE('ES Data Entry'!N411,'ES Data Entry'!M411)</f>
        <v>#DIV/0!</v>
      </c>
      <c r="O413" s="229" t="e">
        <f t="shared" si="112"/>
        <v>#DIV/0!</v>
      </c>
      <c r="P413" s="229" t="e">
        <f>AVERAGE('ES Data Entry'!O411:R411)</f>
        <v>#DIV/0!</v>
      </c>
      <c r="Q413" s="229" t="e">
        <f t="shared" si="113"/>
        <v>#DIV/0!</v>
      </c>
      <c r="R413" s="229" t="e">
        <f>AVERAGE('ES Data Entry'!S411:V411)</f>
        <v>#DIV/0!</v>
      </c>
      <c r="S413" s="229" t="e">
        <f t="shared" si="114"/>
        <v>#DIV/0!</v>
      </c>
      <c r="T413" s="229" t="e">
        <f>AVERAGE('ES Data Entry'!W411:Y411)</f>
        <v>#DIV/0!</v>
      </c>
      <c r="U413" s="230" t="e">
        <f t="shared" si="115"/>
        <v>#DIV/0!</v>
      </c>
      <c r="V413" s="231" t="e">
        <f t="shared" si="116"/>
        <v>#DIV/0!</v>
      </c>
      <c r="W413" s="232" t="e">
        <f t="shared" si="117"/>
        <v>#DIV/0!</v>
      </c>
    </row>
    <row r="414" spans="1:23">
      <c r="A414" s="226">
        <f>'ES Data Entry'!A412</f>
        <v>0</v>
      </c>
      <c r="B414" s="226">
        <f>'ES Data Entry'!B412</f>
        <v>0</v>
      </c>
      <c r="C414" s="6">
        <f>'ES Data Entry'!C412</f>
        <v>0</v>
      </c>
      <c r="D414" s="226">
        <f>'ES Data Entry'!D412</f>
        <v>0</v>
      </c>
      <c r="E414" s="226">
        <f>'ES Data Entry'!E412</f>
        <v>0</v>
      </c>
      <c r="F414" s="226">
        <f>'ES Data Entry'!F412</f>
        <v>0</v>
      </c>
      <c r="G414" s="226" t="str" cm="1">
        <f t="array" ref="G414">_xlfn.IFS('ES Data Entry'!G412=0, "Kindergarten", 'ES Data Entry'!G412=1, "1st Grade", 'ES Data Entry'!G412=2, "2nd Grade", 'ES Data Entry'!G412=3, "3rd Grade", 'ES Data Entry'!G412=4, "4th Grade", 'ES Data Entry'!G412=5, "5th Grade")</f>
        <v>Kindergarten</v>
      </c>
      <c r="H414" s="253">
        <f>'ES Data Entry'!L412</f>
        <v>0</v>
      </c>
      <c r="I414" s="227" t="e" cm="1">
        <f t="array" ref="I414">_xlfn.IFS('ES Data Entry'!H412= 1, "American Indian/Alaskan Native", 'ES Data Entry'!H412= 2, "Asian", 'ES Data Entry'!H412= 3, "Native Hawaiian/Pacific Islander", 'ES Data Entry'!H412= 4, "Black/African American",'ES Data Entry'!H412= 5,  "White", 'ES Data Entry'!H412= 6, "Other", 'ES Data Entry'!H412= 7, "Two races or more", 'ES Data Entry'!H412= 8, "Unknown")</f>
        <v>#N/A</v>
      </c>
      <c r="J414" s="226">
        <f>'ES Data Entry'!I412</f>
        <v>0</v>
      </c>
      <c r="K414" s="226" t="e" cm="1">
        <f t="array" ref="K414">_xlfn.IFS('ES Data Entry'!J412= 1, "Male", 'ES Data Entry'!J412= 2, "Female", 'ES Data Entry'!J412= 3, "Transgender Male", 'ES Data Entry'!J412= 4, "Transgender Female",'ES Data Entry'!J412= 5, "Non-binary", 'ES Data Entry'!J412= 6, "Other", 'ES Data Entry'!J412= 7, "Unknown")</f>
        <v>#N/A</v>
      </c>
      <c r="L414" s="228">
        <f>'ES Data Entry'!K412</f>
        <v>0</v>
      </c>
      <c r="M414" s="228" t="str" cm="1">
        <f t="array" ref="M414">IF(MAX(IF(F:F=F414, L:L))=L414, "Yes", "No")</f>
        <v>Yes</v>
      </c>
      <c r="N414" s="229" t="e">
        <f>AVERAGE('ES Data Entry'!N412,'ES Data Entry'!M412)</f>
        <v>#DIV/0!</v>
      </c>
      <c r="O414" s="229" t="e">
        <f t="shared" si="112"/>
        <v>#DIV/0!</v>
      </c>
      <c r="P414" s="229" t="e">
        <f>AVERAGE('ES Data Entry'!O412:R412)</f>
        <v>#DIV/0!</v>
      </c>
      <c r="Q414" s="229" t="e">
        <f t="shared" si="113"/>
        <v>#DIV/0!</v>
      </c>
      <c r="R414" s="229" t="e">
        <f>AVERAGE('ES Data Entry'!S412:V412)</f>
        <v>#DIV/0!</v>
      </c>
      <c r="S414" s="229" t="e">
        <f t="shared" si="114"/>
        <v>#DIV/0!</v>
      </c>
      <c r="T414" s="229" t="e">
        <f>AVERAGE('ES Data Entry'!W412:Y412)</f>
        <v>#DIV/0!</v>
      </c>
      <c r="U414" s="230" t="e">
        <f t="shared" si="115"/>
        <v>#DIV/0!</v>
      </c>
      <c r="V414" s="231" t="e">
        <f t="shared" si="116"/>
        <v>#DIV/0!</v>
      </c>
      <c r="W414" s="232" t="e">
        <f t="shared" si="117"/>
        <v>#DIV/0!</v>
      </c>
    </row>
    <row r="415" spans="1:23">
      <c r="A415" s="226">
        <f>'ES Data Entry'!A413</f>
        <v>0</v>
      </c>
      <c r="B415" s="226">
        <f>'ES Data Entry'!B413</f>
        <v>0</v>
      </c>
      <c r="C415" s="6">
        <f>'ES Data Entry'!C413</f>
        <v>0</v>
      </c>
      <c r="D415" s="226">
        <f>'ES Data Entry'!D413</f>
        <v>0</v>
      </c>
      <c r="E415" s="226">
        <f>'ES Data Entry'!E413</f>
        <v>0</v>
      </c>
      <c r="F415" s="226">
        <f>'ES Data Entry'!F413</f>
        <v>0</v>
      </c>
      <c r="G415" s="226" t="str" cm="1">
        <f t="array" ref="G415">_xlfn.IFS('ES Data Entry'!G413=0, "Kindergarten", 'ES Data Entry'!G413=1, "1st Grade", 'ES Data Entry'!G413=2, "2nd Grade", 'ES Data Entry'!G413=3, "3rd Grade", 'ES Data Entry'!G413=4, "4th Grade", 'ES Data Entry'!G413=5, "5th Grade")</f>
        <v>Kindergarten</v>
      </c>
      <c r="H415" s="253">
        <f>'ES Data Entry'!L413</f>
        <v>0</v>
      </c>
      <c r="I415" s="227" t="e" cm="1">
        <f t="array" ref="I415">_xlfn.IFS('ES Data Entry'!H413= 1, "American Indian/Alaskan Native", 'ES Data Entry'!H413= 2, "Asian", 'ES Data Entry'!H413= 3, "Native Hawaiian/Pacific Islander", 'ES Data Entry'!H413= 4, "Black/African American",'ES Data Entry'!H413= 5,  "White", 'ES Data Entry'!H413= 6, "Other", 'ES Data Entry'!H413= 7, "Two races or more", 'ES Data Entry'!H413= 8, "Unknown")</f>
        <v>#N/A</v>
      </c>
      <c r="J415" s="226">
        <f>'ES Data Entry'!I413</f>
        <v>0</v>
      </c>
      <c r="K415" s="226" t="e" cm="1">
        <f t="array" ref="K415">_xlfn.IFS('ES Data Entry'!J413= 1, "Male", 'ES Data Entry'!J413= 2, "Female", 'ES Data Entry'!J413= 3, "Transgender Male", 'ES Data Entry'!J413= 4, "Transgender Female",'ES Data Entry'!J413= 5, "Non-binary", 'ES Data Entry'!J413= 6, "Other", 'ES Data Entry'!J413= 7, "Unknown")</f>
        <v>#N/A</v>
      </c>
      <c r="L415" s="228">
        <f>'ES Data Entry'!K413</f>
        <v>0</v>
      </c>
      <c r="M415" s="228" t="str" cm="1">
        <f t="array" ref="M415">IF(MAX(IF(F:F=F415, L:L))=L415, "Yes", "No")</f>
        <v>Yes</v>
      </c>
      <c r="N415" s="229" t="e">
        <f>AVERAGE('ES Data Entry'!N413,'ES Data Entry'!M413)</f>
        <v>#DIV/0!</v>
      </c>
      <c r="O415" s="229" t="e">
        <f t="shared" si="112"/>
        <v>#DIV/0!</v>
      </c>
      <c r="P415" s="229" t="e">
        <f>AVERAGE('ES Data Entry'!O413:R413)</f>
        <v>#DIV/0!</v>
      </c>
      <c r="Q415" s="229" t="e">
        <f t="shared" si="113"/>
        <v>#DIV/0!</v>
      </c>
      <c r="R415" s="229" t="e">
        <f>AVERAGE('ES Data Entry'!S413:V413)</f>
        <v>#DIV/0!</v>
      </c>
      <c r="S415" s="229" t="e">
        <f t="shared" si="114"/>
        <v>#DIV/0!</v>
      </c>
      <c r="T415" s="229" t="e">
        <f>AVERAGE('ES Data Entry'!W413:Y413)</f>
        <v>#DIV/0!</v>
      </c>
      <c r="U415" s="230" t="e">
        <f t="shared" si="115"/>
        <v>#DIV/0!</v>
      </c>
      <c r="V415" s="231" t="e">
        <f t="shared" si="116"/>
        <v>#DIV/0!</v>
      </c>
      <c r="W415" s="232" t="e">
        <f t="shared" si="117"/>
        <v>#DIV/0!</v>
      </c>
    </row>
    <row r="416" spans="1:23">
      <c r="A416" s="226">
        <f>'ES Data Entry'!A414</f>
        <v>0</v>
      </c>
      <c r="B416" s="226">
        <f>'ES Data Entry'!B414</f>
        <v>0</v>
      </c>
      <c r="C416" s="6">
        <f>'ES Data Entry'!C414</f>
        <v>0</v>
      </c>
      <c r="D416" s="226">
        <f>'ES Data Entry'!D414</f>
        <v>0</v>
      </c>
      <c r="E416" s="226">
        <f>'ES Data Entry'!E414</f>
        <v>0</v>
      </c>
      <c r="F416" s="226">
        <f>'ES Data Entry'!F414</f>
        <v>0</v>
      </c>
      <c r="G416" s="226" t="str" cm="1">
        <f t="array" ref="G416">_xlfn.IFS('ES Data Entry'!G414=0, "Kindergarten", 'ES Data Entry'!G414=1, "1st Grade", 'ES Data Entry'!G414=2, "2nd Grade", 'ES Data Entry'!G414=3, "3rd Grade", 'ES Data Entry'!G414=4, "4th Grade", 'ES Data Entry'!G414=5, "5th Grade")</f>
        <v>Kindergarten</v>
      </c>
      <c r="H416" s="253">
        <f>'ES Data Entry'!L414</f>
        <v>0</v>
      </c>
      <c r="I416" s="227" t="e" cm="1">
        <f t="array" ref="I416">_xlfn.IFS('ES Data Entry'!H414= 1, "American Indian/Alaskan Native", 'ES Data Entry'!H414= 2, "Asian", 'ES Data Entry'!H414= 3, "Native Hawaiian/Pacific Islander", 'ES Data Entry'!H414= 4, "Black/African American",'ES Data Entry'!H414= 5,  "White", 'ES Data Entry'!H414= 6, "Other", 'ES Data Entry'!H414= 7, "Two races or more", 'ES Data Entry'!H414= 8, "Unknown")</f>
        <v>#N/A</v>
      </c>
      <c r="J416" s="226">
        <f>'ES Data Entry'!I414</f>
        <v>0</v>
      </c>
      <c r="K416" s="226" t="e" cm="1">
        <f t="array" ref="K416">_xlfn.IFS('ES Data Entry'!J414= 1, "Male", 'ES Data Entry'!J414= 2, "Female", 'ES Data Entry'!J414= 3, "Transgender Male", 'ES Data Entry'!J414= 4, "Transgender Female",'ES Data Entry'!J414= 5, "Non-binary", 'ES Data Entry'!J414= 6, "Other", 'ES Data Entry'!J414= 7, "Unknown")</f>
        <v>#N/A</v>
      </c>
      <c r="L416" s="228">
        <f>'ES Data Entry'!K414</f>
        <v>0</v>
      </c>
      <c r="M416" s="228" t="str" cm="1">
        <f t="array" ref="M416">IF(MAX(IF(F:F=F416, L:L))=L416, "Yes", "No")</f>
        <v>Yes</v>
      </c>
      <c r="N416" s="229" t="e">
        <f>AVERAGE('ES Data Entry'!N414,'ES Data Entry'!M414)</f>
        <v>#DIV/0!</v>
      </c>
      <c r="O416" s="229" t="e">
        <f t="shared" si="112"/>
        <v>#DIV/0!</v>
      </c>
      <c r="P416" s="229" t="e">
        <f>AVERAGE('ES Data Entry'!O414:R414)</f>
        <v>#DIV/0!</v>
      </c>
      <c r="Q416" s="229" t="e">
        <f t="shared" si="113"/>
        <v>#DIV/0!</v>
      </c>
      <c r="R416" s="229" t="e">
        <f>AVERAGE('ES Data Entry'!S414:V414)</f>
        <v>#DIV/0!</v>
      </c>
      <c r="S416" s="229" t="e">
        <f t="shared" si="114"/>
        <v>#DIV/0!</v>
      </c>
      <c r="T416" s="229" t="e">
        <f>AVERAGE('ES Data Entry'!W414:Y414)</f>
        <v>#DIV/0!</v>
      </c>
      <c r="U416" s="230" t="e">
        <f t="shared" si="115"/>
        <v>#DIV/0!</v>
      </c>
      <c r="V416" s="231" t="e">
        <f t="shared" si="116"/>
        <v>#DIV/0!</v>
      </c>
      <c r="W416" s="232" t="e">
        <f t="shared" si="117"/>
        <v>#DIV/0!</v>
      </c>
    </row>
    <row r="417" spans="1:23">
      <c r="A417" s="226">
        <f>'ES Data Entry'!A415</f>
        <v>0</v>
      </c>
      <c r="B417" s="226">
        <f>'ES Data Entry'!B415</f>
        <v>0</v>
      </c>
      <c r="C417" s="6">
        <f>'ES Data Entry'!C415</f>
        <v>0</v>
      </c>
      <c r="D417" s="226">
        <f>'ES Data Entry'!D415</f>
        <v>0</v>
      </c>
      <c r="E417" s="226">
        <f>'ES Data Entry'!E415</f>
        <v>0</v>
      </c>
      <c r="F417" s="226">
        <f>'ES Data Entry'!F415</f>
        <v>0</v>
      </c>
      <c r="G417" s="226" t="str" cm="1">
        <f t="array" ref="G417">_xlfn.IFS('ES Data Entry'!G415=0, "Kindergarten", 'ES Data Entry'!G415=1, "1st Grade", 'ES Data Entry'!G415=2, "2nd Grade", 'ES Data Entry'!G415=3, "3rd Grade", 'ES Data Entry'!G415=4, "4th Grade", 'ES Data Entry'!G415=5, "5th Grade")</f>
        <v>Kindergarten</v>
      </c>
      <c r="H417" s="253">
        <f>'ES Data Entry'!L415</f>
        <v>0</v>
      </c>
      <c r="I417" s="227" t="e" cm="1">
        <f t="array" ref="I417">_xlfn.IFS('ES Data Entry'!H415= 1, "American Indian/Alaskan Native", 'ES Data Entry'!H415= 2, "Asian", 'ES Data Entry'!H415= 3, "Native Hawaiian/Pacific Islander", 'ES Data Entry'!H415= 4, "Black/African American",'ES Data Entry'!H415= 5,  "White", 'ES Data Entry'!H415= 6, "Other", 'ES Data Entry'!H415= 7, "Two races or more", 'ES Data Entry'!H415= 8, "Unknown")</f>
        <v>#N/A</v>
      </c>
      <c r="J417" s="226">
        <f>'ES Data Entry'!I415</f>
        <v>0</v>
      </c>
      <c r="K417" s="226" t="e" cm="1">
        <f t="array" ref="K417">_xlfn.IFS('ES Data Entry'!J415= 1, "Male", 'ES Data Entry'!J415= 2, "Female", 'ES Data Entry'!J415= 3, "Transgender Male", 'ES Data Entry'!J415= 4, "Transgender Female",'ES Data Entry'!J415= 5, "Non-binary", 'ES Data Entry'!J415= 6, "Other", 'ES Data Entry'!J415= 7, "Unknown")</f>
        <v>#N/A</v>
      </c>
      <c r="L417" s="228">
        <f>'ES Data Entry'!K415</f>
        <v>0</v>
      </c>
      <c r="M417" s="228" t="str" cm="1">
        <f t="array" ref="M417">IF(MAX(IF(F:F=F417, L:L))=L417, "Yes", "No")</f>
        <v>Yes</v>
      </c>
      <c r="N417" s="229" t="e">
        <f>AVERAGE('ES Data Entry'!N415,'ES Data Entry'!M415)</f>
        <v>#DIV/0!</v>
      </c>
      <c r="O417" s="229" t="e">
        <f t="shared" si="112"/>
        <v>#DIV/0!</v>
      </c>
      <c r="P417" s="229" t="e">
        <f>AVERAGE('ES Data Entry'!O415:R415)</f>
        <v>#DIV/0!</v>
      </c>
      <c r="Q417" s="229" t="e">
        <f t="shared" si="113"/>
        <v>#DIV/0!</v>
      </c>
      <c r="R417" s="229" t="e">
        <f>AVERAGE('ES Data Entry'!S415:V415)</f>
        <v>#DIV/0!</v>
      </c>
      <c r="S417" s="229" t="e">
        <f t="shared" si="114"/>
        <v>#DIV/0!</v>
      </c>
      <c r="T417" s="229" t="e">
        <f>AVERAGE('ES Data Entry'!W415:Y415)</f>
        <v>#DIV/0!</v>
      </c>
      <c r="U417" s="230" t="e">
        <f t="shared" si="115"/>
        <v>#DIV/0!</v>
      </c>
      <c r="V417" s="231" t="e">
        <f t="shared" si="116"/>
        <v>#DIV/0!</v>
      </c>
      <c r="W417" s="232" t="e">
        <f t="shared" si="117"/>
        <v>#DIV/0!</v>
      </c>
    </row>
    <row r="418" spans="1:23">
      <c r="A418" s="226">
        <f>'ES Data Entry'!A416</f>
        <v>0</v>
      </c>
      <c r="B418" s="226">
        <f>'ES Data Entry'!B416</f>
        <v>0</v>
      </c>
      <c r="C418" s="6">
        <f>'ES Data Entry'!C416</f>
        <v>0</v>
      </c>
      <c r="D418" s="226">
        <f>'ES Data Entry'!D416</f>
        <v>0</v>
      </c>
      <c r="E418" s="226">
        <f>'ES Data Entry'!E416</f>
        <v>0</v>
      </c>
      <c r="F418" s="226">
        <f>'ES Data Entry'!F416</f>
        <v>0</v>
      </c>
      <c r="G418" s="226" t="str" cm="1">
        <f t="array" ref="G418">_xlfn.IFS('ES Data Entry'!G416=0, "Kindergarten", 'ES Data Entry'!G416=1, "1st Grade", 'ES Data Entry'!G416=2, "2nd Grade", 'ES Data Entry'!G416=3, "3rd Grade", 'ES Data Entry'!G416=4, "4th Grade", 'ES Data Entry'!G416=5, "5th Grade")</f>
        <v>Kindergarten</v>
      </c>
      <c r="H418" s="253">
        <f>'ES Data Entry'!L416</f>
        <v>0</v>
      </c>
      <c r="I418" s="227" t="e" cm="1">
        <f t="array" ref="I418">_xlfn.IFS('ES Data Entry'!H416= 1, "American Indian/Alaskan Native", 'ES Data Entry'!H416= 2, "Asian", 'ES Data Entry'!H416= 3, "Native Hawaiian/Pacific Islander", 'ES Data Entry'!H416= 4, "Black/African American",'ES Data Entry'!H416= 5,  "White", 'ES Data Entry'!H416= 6, "Other", 'ES Data Entry'!H416= 7, "Two races or more", 'ES Data Entry'!H416= 8, "Unknown")</f>
        <v>#N/A</v>
      </c>
      <c r="J418" s="226">
        <f>'ES Data Entry'!I416</f>
        <v>0</v>
      </c>
      <c r="K418" s="226" t="e" cm="1">
        <f t="array" ref="K418">_xlfn.IFS('ES Data Entry'!J416= 1, "Male", 'ES Data Entry'!J416= 2, "Female", 'ES Data Entry'!J416= 3, "Transgender Male", 'ES Data Entry'!J416= 4, "Transgender Female",'ES Data Entry'!J416= 5, "Non-binary", 'ES Data Entry'!J416= 6, "Other", 'ES Data Entry'!J416= 7, "Unknown")</f>
        <v>#N/A</v>
      </c>
      <c r="L418" s="228">
        <f>'ES Data Entry'!K416</f>
        <v>0</v>
      </c>
      <c r="M418" s="228" t="str" cm="1">
        <f t="array" ref="M418">IF(MAX(IF(F:F=F418, L:L))=L418, "Yes", "No")</f>
        <v>Yes</v>
      </c>
      <c r="N418" s="229" t="e">
        <f>AVERAGE('ES Data Entry'!N416,'ES Data Entry'!M416)</f>
        <v>#DIV/0!</v>
      </c>
      <c r="O418" s="229" t="e">
        <f t="shared" si="112"/>
        <v>#DIV/0!</v>
      </c>
      <c r="P418" s="229" t="e">
        <f>AVERAGE('ES Data Entry'!O416:R416)</f>
        <v>#DIV/0!</v>
      </c>
      <c r="Q418" s="229" t="e">
        <f t="shared" si="113"/>
        <v>#DIV/0!</v>
      </c>
      <c r="R418" s="229" t="e">
        <f>AVERAGE('ES Data Entry'!S416:V416)</f>
        <v>#DIV/0!</v>
      </c>
      <c r="S418" s="229" t="e">
        <f t="shared" si="114"/>
        <v>#DIV/0!</v>
      </c>
      <c r="T418" s="229" t="e">
        <f>AVERAGE('ES Data Entry'!W416:Y416)</f>
        <v>#DIV/0!</v>
      </c>
      <c r="U418" s="230" t="e">
        <f t="shared" si="115"/>
        <v>#DIV/0!</v>
      </c>
      <c r="V418" s="231" t="e">
        <f t="shared" si="116"/>
        <v>#DIV/0!</v>
      </c>
      <c r="W418" s="232" t="e">
        <f t="shared" si="117"/>
        <v>#DIV/0!</v>
      </c>
    </row>
    <row r="419" spans="1:23">
      <c r="A419" s="226">
        <f>'ES Data Entry'!A417</f>
        <v>0</v>
      </c>
      <c r="B419" s="226">
        <f>'ES Data Entry'!B417</f>
        <v>0</v>
      </c>
      <c r="C419" s="6">
        <f>'ES Data Entry'!C417</f>
        <v>0</v>
      </c>
      <c r="D419" s="226">
        <f>'ES Data Entry'!D417</f>
        <v>0</v>
      </c>
      <c r="E419" s="226">
        <f>'ES Data Entry'!E417</f>
        <v>0</v>
      </c>
      <c r="F419" s="226">
        <f>'ES Data Entry'!F417</f>
        <v>0</v>
      </c>
      <c r="G419" s="226" t="str" cm="1">
        <f t="array" ref="G419">_xlfn.IFS('ES Data Entry'!G417=0, "Kindergarten", 'ES Data Entry'!G417=1, "1st Grade", 'ES Data Entry'!G417=2, "2nd Grade", 'ES Data Entry'!G417=3, "3rd Grade", 'ES Data Entry'!G417=4, "4th Grade", 'ES Data Entry'!G417=5, "5th Grade")</f>
        <v>Kindergarten</v>
      </c>
      <c r="H419" s="253">
        <f>'ES Data Entry'!L417</f>
        <v>0</v>
      </c>
      <c r="I419" s="227" t="e" cm="1">
        <f t="array" ref="I419">_xlfn.IFS('ES Data Entry'!H417= 1, "American Indian/Alaskan Native", 'ES Data Entry'!H417= 2, "Asian", 'ES Data Entry'!H417= 3, "Native Hawaiian/Pacific Islander", 'ES Data Entry'!H417= 4, "Black/African American",'ES Data Entry'!H417= 5,  "White", 'ES Data Entry'!H417= 6, "Other", 'ES Data Entry'!H417= 7, "Two races or more", 'ES Data Entry'!H417= 8, "Unknown")</f>
        <v>#N/A</v>
      </c>
      <c r="J419" s="226">
        <f>'ES Data Entry'!I417</f>
        <v>0</v>
      </c>
      <c r="K419" s="226" t="e" cm="1">
        <f t="array" ref="K419">_xlfn.IFS('ES Data Entry'!J417= 1, "Male", 'ES Data Entry'!J417= 2, "Female", 'ES Data Entry'!J417= 3, "Transgender Male", 'ES Data Entry'!J417= 4, "Transgender Female",'ES Data Entry'!J417= 5, "Non-binary", 'ES Data Entry'!J417= 6, "Other", 'ES Data Entry'!J417= 7, "Unknown")</f>
        <v>#N/A</v>
      </c>
      <c r="L419" s="228">
        <f>'ES Data Entry'!K417</f>
        <v>0</v>
      </c>
      <c r="M419" s="228" t="str" cm="1">
        <f t="array" ref="M419">IF(MAX(IF(F:F=F419, L:L))=L419, "Yes", "No")</f>
        <v>Yes</v>
      </c>
      <c r="N419" s="229" t="e">
        <f>AVERAGE('ES Data Entry'!N417,'ES Data Entry'!M417)</f>
        <v>#DIV/0!</v>
      </c>
      <c r="O419" s="229" t="e">
        <f t="shared" si="112"/>
        <v>#DIV/0!</v>
      </c>
      <c r="P419" s="229" t="e">
        <f>AVERAGE('ES Data Entry'!O417:R417)</f>
        <v>#DIV/0!</v>
      </c>
      <c r="Q419" s="229" t="e">
        <f t="shared" si="113"/>
        <v>#DIV/0!</v>
      </c>
      <c r="R419" s="229" t="e">
        <f>AVERAGE('ES Data Entry'!S417:V417)</f>
        <v>#DIV/0!</v>
      </c>
      <c r="S419" s="229" t="e">
        <f t="shared" si="114"/>
        <v>#DIV/0!</v>
      </c>
      <c r="T419" s="229" t="e">
        <f>AVERAGE('ES Data Entry'!W417:Y417)</f>
        <v>#DIV/0!</v>
      </c>
      <c r="U419" s="230" t="e">
        <f t="shared" si="115"/>
        <v>#DIV/0!</v>
      </c>
      <c r="V419" s="231" t="e">
        <f t="shared" si="116"/>
        <v>#DIV/0!</v>
      </c>
      <c r="W419" s="232" t="e">
        <f t="shared" si="117"/>
        <v>#DIV/0!</v>
      </c>
    </row>
    <row r="420" spans="1:23">
      <c r="A420" s="226">
        <f>'ES Data Entry'!A418</f>
        <v>0</v>
      </c>
      <c r="B420" s="226">
        <f>'ES Data Entry'!B418</f>
        <v>0</v>
      </c>
      <c r="C420" s="6">
        <f>'ES Data Entry'!C418</f>
        <v>0</v>
      </c>
      <c r="D420" s="226">
        <f>'ES Data Entry'!D418</f>
        <v>0</v>
      </c>
      <c r="E420" s="226">
        <f>'ES Data Entry'!E418</f>
        <v>0</v>
      </c>
      <c r="F420" s="226">
        <f>'ES Data Entry'!F418</f>
        <v>0</v>
      </c>
      <c r="G420" s="226" t="str" cm="1">
        <f t="array" ref="G420">_xlfn.IFS('ES Data Entry'!G418=0, "Kindergarten", 'ES Data Entry'!G418=1, "1st Grade", 'ES Data Entry'!G418=2, "2nd Grade", 'ES Data Entry'!G418=3, "3rd Grade", 'ES Data Entry'!G418=4, "4th Grade", 'ES Data Entry'!G418=5, "5th Grade")</f>
        <v>Kindergarten</v>
      </c>
      <c r="H420" s="253">
        <f>'ES Data Entry'!L418</f>
        <v>0</v>
      </c>
      <c r="I420" s="227" t="e" cm="1">
        <f t="array" ref="I420">_xlfn.IFS('ES Data Entry'!H418= 1, "American Indian/Alaskan Native", 'ES Data Entry'!H418= 2, "Asian", 'ES Data Entry'!H418= 3, "Native Hawaiian/Pacific Islander", 'ES Data Entry'!H418= 4, "Black/African American",'ES Data Entry'!H418= 5,  "White", 'ES Data Entry'!H418= 6, "Other", 'ES Data Entry'!H418= 7, "Two races or more", 'ES Data Entry'!H418= 8, "Unknown")</f>
        <v>#N/A</v>
      </c>
      <c r="J420" s="226">
        <f>'ES Data Entry'!I418</f>
        <v>0</v>
      </c>
      <c r="K420" s="226" t="e" cm="1">
        <f t="array" ref="K420">_xlfn.IFS('ES Data Entry'!J418= 1, "Male", 'ES Data Entry'!J418= 2, "Female", 'ES Data Entry'!J418= 3, "Transgender Male", 'ES Data Entry'!J418= 4, "Transgender Female",'ES Data Entry'!J418= 5, "Non-binary", 'ES Data Entry'!J418= 6, "Other", 'ES Data Entry'!J418= 7, "Unknown")</f>
        <v>#N/A</v>
      </c>
      <c r="L420" s="228">
        <f>'ES Data Entry'!K418</f>
        <v>0</v>
      </c>
      <c r="M420" s="228" t="str" cm="1">
        <f t="array" ref="M420">IF(MAX(IF(F:F=F420, L:L))=L420, "Yes", "No")</f>
        <v>Yes</v>
      </c>
      <c r="N420" s="229" t="e">
        <f>AVERAGE('ES Data Entry'!N418,'ES Data Entry'!M418)</f>
        <v>#DIV/0!</v>
      </c>
      <c r="O420" s="229" t="e">
        <f t="shared" si="112"/>
        <v>#DIV/0!</v>
      </c>
      <c r="P420" s="229" t="e">
        <f>AVERAGE('ES Data Entry'!O418:R418)</f>
        <v>#DIV/0!</v>
      </c>
      <c r="Q420" s="229" t="e">
        <f t="shared" si="113"/>
        <v>#DIV/0!</v>
      </c>
      <c r="R420" s="229" t="e">
        <f>AVERAGE('ES Data Entry'!S418:V418)</f>
        <v>#DIV/0!</v>
      </c>
      <c r="S420" s="229" t="e">
        <f t="shared" si="114"/>
        <v>#DIV/0!</v>
      </c>
      <c r="T420" s="229" t="e">
        <f>AVERAGE('ES Data Entry'!W418:Y418)</f>
        <v>#DIV/0!</v>
      </c>
      <c r="U420" s="230" t="e">
        <f t="shared" si="115"/>
        <v>#DIV/0!</v>
      </c>
      <c r="V420" s="231" t="e">
        <f t="shared" si="116"/>
        <v>#DIV/0!</v>
      </c>
      <c r="W420" s="232" t="e">
        <f t="shared" si="117"/>
        <v>#DIV/0!</v>
      </c>
    </row>
    <row r="421" spans="1:23">
      <c r="A421" s="226">
        <f>'ES Data Entry'!A419</f>
        <v>0</v>
      </c>
      <c r="B421" s="226">
        <f>'ES Data Entry'!B419</f>
        <v>0</v>
      </c>
      <c r="C421" s="6">
        <f>'ES Data Entry'!C419</f>
        <v>0</v>
      </c>
      <c r="D421" s="226">
        <f>'ES Data Entry'!D419</f>
        <v>0</v>
      </c>
      <c r="E421" s="226">
        <f>'ES Data Entry'!E419</f>
        <v>0</v>
      </c>
      <c r="F421" s="226">
        <f>'ES Data Entry'!F419</f>
        <v>0</v>
      </c>
      <c r="G421" s="226" t="str" cm="1">
        <f t="array" ref="G421">_xlfn.IFS('ES Data Entry'!G419=0, "Kindergarten", 'ES Data Entry'!G419=1, "1st Grade", 'ES Data Entry'!G419=2, "2nd Grade", 'ES Data Entry'!G419=3, "3rd Grade", 'ES Data Entry'!G419=4, "4th Grade", 'ES Data Entry'!G419=5, "5th Grade")</f>
        <v>Kindergarten</v>
      </c>
      <c r="H421" s="253">
        <f>'ES Data Entry'!L419</f>
        <v>0</v>
      </c>
      <c r="I421" s="227" t="e" cm="1">
        <f t="array" ref="I421">_xlfn.IFS('ES Data Entry'!H419= 1, "American Indian/Alaskan Native", 'ES Data Entry'!H419= 2, "Asian", 'ES Data Entry'!H419= 3, "Native Hawaiian/Pacific Islander", 'ES Data Entry'!H419= 4, "Black/African American",'ES Data Entry'!H419= 5,  "White", 'ES Data Entry'!H419= 6, "Other", 'ES Data Entry'!H419= 7, "Two races or more", 'ES Data Entry'!H419= 8, "Unknown")</f>
        <v>#N/A</v>
      </c>
      <c r="J421" s="226">
        <f>'ES Data Entry'!I419</f>
        <v>0</v>
      </c>
      <c r="K421" s="226" t="e" cm="1">
        <f t="array" ref="K421">_xlfn.IFS('ES Data Entry'!J419= 1, "Male", 'ES Data Entry'!J419= 2, "Female", 'ES Data Entry'!J419= 3, "Transgender Male", 'ES Data Entry'!J419= 4, "Transgender Female",'ES Data Entry'!J419= 5, "Non-binary", 'ES Data Entry'!J419= 6, "Other", 'ES Data Entry'!J419= 7, "Unknown")</f>
        <v>#N/A</v>
      </c>
      <c r="L421" s="228">
        <f>'ES Data Entry'!K419</f>
        <v>0</v>
      </c>
      <c r="M421" s="228" t="str" cm="1">
        <f t="array" ref="M421">IF(MAX(IF(F:F=F421, L:L))=L421, "Yes", "No")</f>
        <v>Yes</v>
      </c>
      <c r="N421" s="229" t="e">
        <f>AVERAGE('ES Data Entry'!N419,'ES Data Entry'!M419)</f>
        <v>#DIV/0!</v>
      </c>
      <c r="O421" s="229" t="e">
        <f t="shared" ref="O421:O484" si="118">IF(OR(N421&gt;3.5,N421=3.5), "Higher Emotional Engagement",IF(N421&lt;1.6, "Lower Emotional Engagement", "Moderate Emotional Engagement"))</f>
        <v>#DIV/0!</v>
      </c>
      <c r="P421" s="229" t="e">
        <f>AVERAGE('ES Data Entry'!O419:R419)</f>
        <v>#DIV/0!</v>
      </c>
      <c r="Q421" s="229" t="e">
        <f t="shared" ref="Q421:Q484" si="119">IF(OR(P421&gt;3.5,P421=3.5), "Higher Social Engagement",IF(P421&lt;1.6, "Lower Social Engagement", "Moderate Social Engagement"))</f>
        <v>#DIV/0!</v>
      </c>
      <c r="R421" s="229" t="e">
        <f>AVERAGE('ES Data Entry'!S419:V419)</f>
        <v>#DIV/0!</v>
      </c>
      <c r="S421" s="229" t="e">
        <f t="shared" ref="S421:S484" si="120">IF(OR(R421&gt;3.5,R421=3.5), "Higher Behavioral Engagement",IF(R421&lt;1.6, "Lower Behavioral Engagement", "Moderate Behavioral Engagement"))</f>
        <v>#DIV/0!</v>
      </c>
      <c r="T421" s="229" t="e">
        <f>AVERAGE('ES Data Entry'!W419:Y419)</f>
        <v>#DIV/0!</v>
      </c>
      <c r="U421" s="230" t="e">
        <f t="shared" ref="U421:U484" si="121">IF(OR(T421&gt;3.5,T421=3.5), "Higher Cognitive Engagement",IF(T421&lt;1.6, "Lower Cognitive Engagement", "Moderate Cognitive Engagement"))</f>
        <v>#DIV/0!</v>
      </c>
      <c r="V421" s="231" t="e">
        <f t="shared" ref="V421:V484" si="122">AVERAGE(N421:T421)</f>
        <v>#DIV/0!</v>
      </c>
      <c r="W421" s="232" t="e">
        <f t="shared" ref="W421:W484" si="123">IF(OR(V421&gt;3.5,V421=3.5), "Higher Engagement",IF(V421&lt;1.6, "Lower Engagement", "Moderate Engagement"))</f>
        <v>#DIV/0!</v>
      </c>
    </row>
    <row r="422" spans="1:23">
      <c r="A422" s="226">
        <f>'ES Data Entry'!A420</f>
        <v>0</v>
      </c>
      <c r="B422" s="226">
        <f>'ES Data Entry'!B420</f>
        <v>0</v>
      </c>
      <c r="C422" s="6">
        <f>'ES Data Entry'!C420</f>
        <v>0</v>
      </c>
      <c r="D422" s="226">
        <f>'ES Data Entry'!D420</f>
        <v>0</v>
      </c>
      <c r="E422" s="226">
        <f>'ES Data Entry'!E420</f>
        <v>0</v>
      </c>
      <c r="F422" s="226">
        <f>'ES Data Entry'!F420</f>
        <v>0</v>
      </c>
      <c r="G422" s="226" t="str" cm="1">
        <f t="array" ref="G422">_xlfn.IFS('ES Data Entry'!G420=0, "Kindergarten", 'ES Data Entry'!G420=1, "1st Grade", 'ES Data Entry'!G420=2, "2nd Grade", 'ES Data Entry'!G420=3, "3rd Grade", 'ES Data Entry'!G420=4, "4th Grade", 'ES Data Entry'!G420=5, "5th Grade")</f>
        <v>Kindergarten</v>
      </c>
      <c r="H422" s="253">
        <f>'ES Data Entry'!L420</f>
        <v>0</v>
      </c>
      <c r="I422" s="227" t="e" cm="1">
        <f t="array" ref="I422">_xlfn.IFS('ES Data Entry'!H420= 1, "American Indian/Alaskan Native", 'ES Data Entry'!H420= 2, "Asian", 'ES Data Entry'!H420= 3, "Native Hawaiian/Pacific Islander", 'ES Data Entry'!H420= 4, "Black/African American",'ES Data Entry'!H420= 5,  "White", 'ES Data Entry'!H420= 6, "Other", 'ES Data Entry'!H420= 7, "Two races or more", 'ES Data Entry'!H420= 8, "Unknown")</f>
        <v>#N/A</v>
      </c>
      <c r="J422" s="226">
        <f>'ES Data Entry'!I420</f>
        <v>0</v>
      </c>
      <c r="K422" s="226" t="e" cm="1">
        <f t="array" ref="K422">_xlfn.IFS('ES Data Entry'!J420= 1, "Male", 'ES Data Entry'!J420= 2, "Female", 'ES Data Entry'!J420= 3, "Transgender Male", 'ES Data Entry'!J420= 4, "Transgender Female",'ES Data Entry'!J420= 5, "Non-binary", 'ES Data Entry'!J420= 6, "Other", 'ES Data Entry'!J420= 7, "Unknown")</f>
        <v>#N/A</v>
      </c>
      <c r="L422" s="228">
        <f>'ES Data Entry'!K420</f>
        <v>0</v>
      </c>
      <c r="M422" s="228" t="str" cm="1">
        <f t="array" ref="M422">IF(MAX(IF(F:F=F422, L:L))=L422, "Yes", "No")</f>
        <v>Yes</v>
      </c>
      <c r="N422" s="229" t="e">
        <f>AVERAGE('ES Data Entry'!N420,'ES Data Entry'!M420)</f>
        <v>#DIV/0!</v>
      </c>
      <c r="O422" s="229" t="e">
        <f t="shared" si="118"/>
        <v>#DIV/0!</v>
      </c>
      <c r="P422" s="229" t="e">
        <f>AVERAGE('ES Data Entry'!O420:R420)</f>
        <v>#DIV/0!</v>
      </c>
      <c r="Q422" s="229" t="e">
        <f t="shared" si="119"/>
        <v>#DIV/0!</v>
      </c>
      <c r="R422" s="229" t="e">
        <f>AVERAGE('ES Data Entry'!S420:V420)</f>
        <v>#DIV/0!</v>
      </c>
      <c r="S422" s="229" t="e">
        <f t="shared" si="120"/>
        <v>#DIV/0!</v>
      </c>
      <c r="T422" s="229" t="e">
        <f>AVERAGE('ES Data Entry'!W420:Y420)</f>
        <v>#DIV/0!</v>
      </c>
      <c r="U422" s="230" t="e">
        <f t="shared" si="121"/>
        <v>#DIV/0!</v>
      </c>
      <c r="V422" s="231" t="e">
        <f t="shared" si="122"/>
        <v>#DIV/0!</v>
      </c>
      <c r="W422" s="232" t="e">
        <f t="shared" si="123"/>
        <v>#DIV/0!</v>
      </c>
    </row>
    <row r="423" spans="1:23">
      <c r="A423" s="226">
        <f>'ES Data Entry'!A421</f>
        <v>0</v>
      </c>
      <c r="B423" s="226">
        <f>'ES Data Entry'!B421</f>
        <v>0</v>
      </c>
      <c r="C423" s="6">
        <f>'ES Data Entry'!C421</f>
        <v>0</v>
      </c>
      <c r="D423" s="226">
        <f>'ES Data Entry'!D421</f>
        <v>0</v>
      </c>
      <c r="E423" s="226">
        <f>'ES Data Entry'!E421</f>
        <v>0</v>
      </c>
      <c r="F423" s="226">
        <f>'ES Data Entry'!F421</f>
        <v>0</v>
      </c>
      <c r="G423" s="226" t="str" cm="1">
        <f t="array" ref="G423">_xlfn.IFS('ES Data Entry'!G421=0, "Kindergarten", 'ES Data Entry'!G421=1, "1st Grade", 'ES Data Entry'!G421=2, "2nd Grade", 'ES Data Entry'!G421=3, "3rd Grade", 'ES Data Entry'!G421=4, "4th Grade", 'ES Data Entry'!G421=5, "5th Grade")</f>
        <v>Kindergarten</v>
      </c>
      <c r="H423" s="253">
        <f>'ES Data Entry'!L421</f>
        <v>0</v>
      </c>
      <c r="I423" s="227" t="e" cm="1">
        <f t="array" ref="I423">_xlfn.IFS('ES Data Entry'!H421= 1, "American Indian/Alaskan Native", 'ES Data Entry'!H421= 2, "Asian", 'ES Data Entry'!H421= 3, "Native Hawaiian/Pacific Islander", 'ES Data Entry'!H421= 4, "Black/African American",'ES Data Entry'!H421= 5,  "White", 'ES Data Entry'!H421= 6, "Other", 'ES Data Entry'!H421= 7, "Two races or more", 'ES Data Entry'!H421= 8, "Unknown")</f>
        <v>#N/A</v>
      </c>
      <c r="J423" s="226">
        <f>'ES Data Entry'!I421</f>
        <v>0</v>
      </c>
      <c r="K423" s="226" t="e" cm="1">
        <f t="array" ref="K423">_xlfn.IFS('ES Data Entry'!J421= 1, "Male", 'ES Data Entry'!J421= 2, "Female", 'ES Data Entry'!J421= 3, "Transgender Male", 'ES Data Entry'!J421= 4, "Transgender Female",'ES Data Entry'!J421= 5, "Non-binary", 'ES Data Entry'!J421= 6, "Other", 'ES Data Entry'!J421= 7, "Unknown")</f>
        <v>#N/A</v>
      </c>
      <c r="L423" s="228">
        <f>'ES Data Entry'!K421</f>
        <v>0</v>
      </c>
      <c r="M423" s="228" t="str" cm="1">
        <f t="array" ref="M423">IF(MAX(IF(F:F=F423, L:L))=L423, "Yes", "No")</f>
        <v>Yes</v>
      </c>
      <c r="N423" s="229" t="e">
        <f>AVERAGE('ES Data Entry'!N421,'ES Data Entry'!M421)</f>
        <v>#DIV/0!</v>
      </c>
      <c r="O423" s="229" t="e">
        <f t="shared" si="118"/>
        <v>#DIV/0!</v>
      </c>
      <c r="P423" s="229" t="e">
        <f>AVERAGE('ES Data Entry'!O421:R421)</f>
        <v>#DIV/0!</v>
      </c>
      <c r="Q423" s="229" t="e">
        <f t="shared" si="119"/>
        <v>#DIV/0!</v>
      </c>
      <c r="R423" s="229" t="e">
        <f>AVERAGE('ES Data Entry'!S421:V421)</f>
        <v>#DIV/0!</v>
      </c>
      <c r="S423" s="229" t="e">
        <f t="shared" si="120"/>
        <v>#DIV/0!</v>
      </c>
      <c r="T423" s="229" t="e">
        <f>AVERAGE('ES Data Entry'!W421:Y421)</f>
        <v>#DIV/0!</v>
      </c>
      <c r="U423" s="230" t="e">
        <f t="shared" si="121"/>
        <v>#DIV/0!</v>
      </c>
      <c r="V423" s="231" t="e">
        <f t="shared" si="122"/>
        <v>#DIV/0!</v>
      </c>
      <c r="W423" s="232" t="e">
        <f t="shared" si="123"/>
        <v>#DIV/0!</v>
      </c>
    </row>
    <row r="424" spans="1:23">
      <c r="A424" s="226">
        <f>'ES Data Entry'!A422</f>
        <v>0</v>
      </c>
      <c r="B424" s="226">
        <f>'ES Data Entry'!B422</f>
        <v>0</v>
      </c>
      <c r="C424" s="6">
        <f>'ES Data Entry'!C422</f>
        <v>0</v>
      </c>
      <c r="D424" s="226">
        <f>'ES Data Entry'!D422</f>
        <v>0</v>
      </c>
      <c r="E424" s="226">
        <f>'ES Data Entry'!E422</f>
        <v>0</v>
      </c>
      <c r="F424" s="226">
        <f>'ES Data Entry'!F422</f>
        <v>0</v>
      </c>
      <c r="G424" s="226" t="str" cm="1">
        <f t="array" ref="G424">_xlfn.IFS('ES Data Entry'!G422=0, "Kindergarten", 'ES Data Entry'!G422=1, "1st Grade", 'ES Data Entry'!G422=2, "2nd Grade", 'ES Data Entry'!G422=3, "3rd Grade", 'ES Data Entry'!G422=4, "4th Grade", 'ES Data Entry'!G422=5, "5th Grade")</f>
        <v>Kindergarten</v>
      </c>
      <c r="H424" s="253">
        <f>'ES Data Entry'!L422</f>
        <v>0</v>
      </c>
      <c r="I424" s="227" t="e" cm="1">
        <f t="array" ref="I424">_xlfn.IFS('ES Data Entry'!H422= 1, "American Indian/Alaskan Native", 'ES Data Entry'!H422= 2, "Asian", 'ES Data Entry'!H422= 3, "Native Hawaiian/Pacific Islander", 'ES Data Entry'!H422= 4, "Black/African American",'ES Data Entry'!H422= 5,  "White", 'ES Data Entry'!H422= 6, "Other", 'ES Data Entry'!H422= 7, "Two races or more", 'ES Data Entry'!H422= 8, "Unknown")</f>
        <v>#N/A</v>
      </c>
      <c r="J424" s="226">
        <f>'ES Data Entry'!I422</f>
        <v>0</v>
      </c>
      <c r="K424" s="226" t="e" cm="1">
        <f t="array" ref="K424">_xlfn.IFS('ES Data Entry'!J422= 1, "Male", 'ES Data Entry'!J422= 2, "Female", 'ES Data Entry'!J422= 3, "Transgender Male", 'ES Data Entry'!J422= 4, "Transgender Female",'ES Data Entry'!J422= 5, "Non-binary", 'ES Data Entry'!J422= 6, "Other", 'ES Data Entry'!J422= 7, "Unknown")</f>
        <v>#N/A</v>
      </c>
      <c r="L424" s="228">
        <f>'ES Data Entry'!K422</f>
        <v>0</v>
      </c>
      <c r="M424" s="228" t="str" cm="1">
        <f t="array" ref="M424">IF(MAX(IF(F:F=F424, L:L))=L424, "Yes", "No")</f>
        <v>Yes</v>
      </c>
      <c r="N424" s="229" t="e">
        <f>AVERAGE('ES Data Entry'!N422,'ES Data Entry'!M422)</f>
        <v>#DIV/0!</v>
      </c>
      <c r="O424" s="229" t="e">
        <f t="shared" si="118"/>
        <v>#DIV/0!</v>
      </c>
      <c r="P424" s="229" t="e">
        <f>AVERAGE('ES Data Entry'!O422:R422)</f>
        <v>#DIV/0!</v>
      </c>
      <c r="Q424" s="229" t="e">
        <f t="shared" si="119"/>
        <v>#DIV/0!</v>
      </c>
      <c r="R424" s="229" t="e">
        <f>AVERAGE('ES Data Entry'!S422:V422)</f>
        <v>#DIV/0!</v>
      </c>
      <c r="S424" s="229" t="e">
        <f t="shared" si="120"/>
        <v>#DIV/0!</v>
      </c>
      <c r="T424" s="229" t="e">
        <f>AVERAGE('ES Data Entry'!W422:Y422)</f>
        <v>#DIV/0!</v>
      </c>
      <c r="U424" s="230" t="e">
        <f t="shared" si="121"/>
        <v>#DIV/0!</v>
      </c>
      <c r="V424" s="231" t="e">
        <f t="shared" si="122"/>
        <v>#DIV/0!</v>
      </c>
      <c r="W424" s="232" t="e">
        <f t="shared" si="123"/>
        <v>#DIV/0!</v>
      </c>
    </row>
    <row r="425" spans="1:23">
      <c r="A425" s="226">
        <f>'ES Data Entry'!A423</f>
        <v>0</v>
      </c>
      <c r="B425" s="226">
        <f>'ES Data Entry'!B423</f>
        <v>0</v>
      </c>
      <c r="C425" s="6">
        <f>'ES Data Entry'!C423</f>
        <v>0</v>
      </c>
      <c r="D425" s="226">
        <f>'ES Data Entry'!D423</f>
        <v>0</v>
      </c>
      <c r="E425" s="226">
        <f>'ES Data Entry'!E423</f>
        <v>0</v>
      </c>
      <c r="F425" s="226">
        <f>'ES Data Entry'!F423</f>
        <v>0</v>
      </c>
      <c r="G425" s="226" t="str" cm="1">
        <f t="array" ref="G425">_xlfn.IFS('ES Data Entry'!G423=0, "Kindergarten", 'ES Data Entry'!G423=1, "1st Grade", 'ES Data Entry'!G423=2, "2nd Grade", 'ES Data Entry'!G423=3, "3rd Grade", 'ES Data Entry'!G423=4, "4th Grade", 'ES Data Entry'!G423=5, "5th Grade")</f>
        <v>Kindergarten</v>
      </c>
      <c r="H425" s="253">
        <f>'ES Data Entry'!L423</f>
        <v>0</v>
      </c>
      <c r="I425" s="227" t="e" cm="1">
        <f t="array" ref="I425">_xlfn.IFS('ES Data Entry'!H423= 1, "American Indian/Alaskan Native", 'ES Data Entry'!H423= 2, "Asian", 'ES Data Entry'!H423= 3, "Native Hawaiian/Pacific Islander", 'ES Data Entry'!H423= 4, "Black/African American",'ES Data Entry'!H423= 5,  "White", 'ES Data Entry'!H423= 6, "Other", 'ES Data Entry'!H423= 7, "Two races or more", 'ES Data Entry'!H423= 8, "Unknown")</f>
        <v>#N/A</v>
      </c>
      <c r="J425" s="226">
        <f>'ES Data Entry'!I423</f>
        <v>0</v>
      </c>
      <c r="K425" s="226" t="e" cm="1">
        <f t="array" ref="K425">_xlfn.IFS('ES Data Entry'!J423= 1, "Male", 'ES Data Entry'!J423= 2, "Female", 'ES Data Entry'!J423= 3, "Transgender Male", 'ES Data Entry'!J423= 4, "Transgender Female",'ES Data Entry'!J423= 5, "Non-binary", 'ES Data Entry'!J423= 6, "Other", 'ES Data Entry'!J423= 7, "Unknown")</f>
        <v>#N/A</v>
      </c>
      <c r="L425" s="228">
        <f>'ES Data Entry'!K423</f>
        <v>0</v>
      </c>
      <c r="M425" s="228" t="str" cm="1">
        <f t="array" ref="M425">IF(MAX(IF(F:F=F425, L:L))=L425, "Yes", "No")</f>
        <v>Yes</v>
      </c>
      <c r="N425" s="229" t="e">
        <f>AVERAGE('ES Data Entry'!N423,'ES Data Entry'!M423)</f>
        <v>#DIV/0!</v>
      </c>
      <c r="O425" s="229" t="e">
        <f t="shared" si="118"/>
        <v>#DIV/0!</v>
      </c>
      <c r="P425" s="229" t="e">
        <f>AVERAGE('ES Data Entry'!O423:R423)</f>
        <v>#DIV/0!</v>
      </c>
      <c r="Q425" s="229" t="e">
        <f t="shared" si="119"/>
        <v>#DIV/0!</v>
      </c>
      <c r="R425" s="229" t="e">
        <f>AVERAGE('ES Data Entry'!S423:V423)</f>
        <v>#DIV/0!</v>
      </c>
      <c r="S425" s="229" t="e">
        <f t="shared" si="120"/>
        <v>#DIV/0!</v>
      </c>
      <c r="T425" s="229" t="e">
        <f>AVERAGE('ES Data Entry'!W423:Y423)</f>
        <v>#DIV/0!</v>
      </c>
      <c r="U425" s="230" t="e">
        <f t="shared" si="121"/>
        <v>#DIV/0!</v>
      </c>
      <c r="V425" s="231" t="e">
        <f t="shared" si="122"/>
        <v>#DIV/0!</v>
      </c>
      <c r="W425" s="232" t="e">
        <f t="shared" si="123"/>
        <v>#DIV/0!</v>
      </c>
    </row>
    <row r="426" spans="1:23">
      <c r="A426" s="226">
        <f>'ES Data Entry'!A424</f>
        <v>0</v>
      </c>
      <c r="B426" s="226">
        <f>'ES Data Entry'!B424</f>
        <v>0</v>
      </c>
      <c r="C426" s="6">
        <f>'ES Data Entry'!C424</f>
        <v>0</v>
      </c>
      <c r="D426" s="226">
        <f>'ES Data Entry'!D424</f>
        <v>0</v>
      </c>
      <c r="E426" s="226">
        <f>'ES Data Entry'!E424</f>
        <v>0</v>
      </c>
      <c r="F426" s="226">
        <f>'ES Data Entry'!F424</f>
        <v>0</v>
      </c>
      <c r="G426" s="226" t="str" cm="1">
        <f t="array" ref="G426">_xlfn.IFS('ES Data Entry'!G424=0, "Kindergarten", 'ES Data Entry'!G424=1, "1st Grade", 'ES Data Entry'!G424=2, "2nd Grade", 'ES Data Entry'!G424=3, "3rd Grade", 'ES Data Entry'!G424=4, "4th Grade", 'ES Data Entry'!G424=5, "5th Grade")</f>
        <v>Kindergarten</v>
      </c>
      <c r="H426" s="253">
        <f>'ES Data Entry'!L424</f>
        <v>0</v>
      </c>
      <c r="I426" s="227" t="e" cm="1">
        <f t="array" ref="I426">_xlfn.IFS('ES Data Entry'!H424= 1, "American Indian/Alaskan Native", 'ES Data Entry'!H424= 2, "Asian", 'ES Data Entry'!H424= 3, "Native Hawaiian/Pacific Islander", 'ES Data Entry'!H424= 4, "Black/African American",'ES Data Entry'!H424= 5,  "White", 'ES Data Entry'!H424= 6, "Other", 'ES Data Entry'!H424= 7, "Two races or more", 'ES Data Entry'!H424= 8, "Unknown")</f>
        <v>#N/A</v>
      </c>
      <c r="J426" s="226">
        <f>'ES Data Entry'!I424</f>
        <v>0</v>
      </c>
      <c r="K426" s="226" t="e" cm="1">
        <f t="array" ref="K426">_xlfn.IFS('ES Data Entry'!J424= 1, "Male", 'ES Data Entry'!J424= 2, "Female", 'ES Data Entry'!J424= 3, "Transgender Male", 'ES Data Entry'!J424= 4, "Transgender Female",'ES Data Entry'!J424= 5, "Non-binary", 'ES Data Entry'!J424= 6, "Other", 'ES Data Entry'!J424= 7, "Unknown")</f>
        <v>#N/A</v>
      </c>
      <c r="L426" s="228">
        <f>'ES Data Entry'!K424</f>
        <v>0</v>
      </c>
      <c r="M426" s="228" t="str" cm="1">
        <f t="array" ref="M426">IF(MAX(IF(F:F=F426, L:L))=L426, "Yes", "No")</f>
        <v>Yes</v>
      </c>
      <c r="N426" s="229" t="e">
        <f>AVERAGE('ES Data Entry'!N424,'ES Data Entry'!M424)</f>
        <v>#DIV/0!</v>
      </c>
      <c r="O426" s="229" t="e">
        <f t="shared" si="118"/>
        <v>#DIV/0!</v>
      </c>
      <c r="P426" s="229" t="e">
        <f>AVERAGE('ES Data Entry'!O424:R424)</f>
        <v>#DIV/0!</v>
      </c>
      <c r="Q426" s="229" t="e">
        <f t="shared" si="119"/>
        <v>#DIV/0!</v>
      </c>
      <c r="R426" s="229" t="e">
        <f>AVERAGE('ES Data Entry'!S424:V424)</f>
        <v>#DIV/0!</v>
      </c>
      <c r="S426" s="229" t="e">
        <f t="shared" si="120"/>
        <v>#DIV/0!</v>
      </c>
      <c r="T426" s="229" t="e">
        <f>AVERAGE('ES Data Entry'!W424:Y424)</f>
        <v>#DIV/0!</v>
      </c>
      <c r="U426" s="230" t="e">
        <f t="shared" si="121"/>
        <v>#DIV/0!</v>
      </c>
      <c r="V426" s="231" t="e">
        <f t="shared" si="122"/>
        <v>#DIV/0!</v>
      </c>
      <c r="W426" s="232" t="e">
        <f t="shared" si="123"/>
        <v>#DIV/0!</v>
      </c>
    </row>
    <row r="427" spans="1:23">
      <c r="A427" s="226">
        <f>'ES Data Entry'!A425</f>
        <v>0</v>
      </c>
      <c r="B427" s="226">
        <f>'ES Data Entry'!B425</f>
        <v>0</v>
      </c>
      <c r="C427" s="6">
        <f>'ES Data Entry'!C425</f>
        <v>0</v>
      </c>
      <c r="D427" s="226">
        <f>'ES Data Entry'!D425</f>
        <v>0</v>
      </c>
      <c r="E427" s="226">
        <f>'ES Data Entry'!E425</f>
        <v>0</v>
      </c>
      <c r="F427" s="226">
        <f>'ES Data Entry'!F425</f>
        <v>0</v>
      </c>
      <c r="G427" s="226" t="str" cm="1">
        <f t="array" ref="G427">_xlfn.IFS('ES Data Entry'!G425=0, "Kindergarten", 'ES Data Entry'!G425=1, "1st Grade", 'ES Data Entry'!G425=2, "2nd Grade", 'ES Data Entry'!G425=3, "3rd Grade", 'ES Data Entry'!G425=4, "4th Grade", 'ES Data Entry'!G425=5, "5th Grade")</f>
        <v>Kindergarten</v>
      </c>
      <c r="H427" s="253">
        <f>'ES Data Entry'!L425</f>
        <v>0</v>
      </c>
      <c r="I427" s="227" t="e" cm="1">
        <f t="array" ref="I427">_xlfn.IFS('ES Data Entry'!H425= 1, "American Indian/Alaskan Native", 'ES Data Entry'!H425= 2, "Asian", 'ES Data Entry'!H425= 3, "Native Hawaiian/Pacific Islander", 'ES Data Entry'!H425= 4, "Black/African American",'ES Data Entry'!H425= 5,  "White", 'ES Data Entry'!H425= 6, "Other", 'ES Data Entry'!H425= 7, "Two races or more", 'ES Data Entry'!H425= 8, "Unknown")</f>
        <v>#N/A</v>
      </c>
      <c r="J427" s="226">
        <f>'ES Data Entry'!I425</f>
        <v>0</v>
      </c>
      <c r="K427" s="226" t="e" cm="1">
        <f t="array" ref="K427">_xlfn.IFS('ES Data Entry'!J425= 1, "Male", 'ES Data Entry'!J425= 2, "Female", 'ES Data Entry'!J425= 3, "Transgender Male", 'ES Data Entry'!J425= 4, "Transgender Female",'ES Data Entry'!J425= 5, "Non-binary", 'ES Data Entry'!J425= 6, "Other", 'ES Data Entry'!J425= 7, "Unknown")</f>
        <v>#N/A</v>
      </c>
      <c r="L427" s="228">
        <f>'ES Data Entry'!K425</f>
        <v>0</v>
      </c>
      <c r="M427" s="228" t="str" cm="1">
        <f t="array" ref="M427">IF(MAX(IF(F:F=F427, L:L))=L427, "Yes", "No")</f>
        <v>Yes</v>
      </c>
      <c r="N427" s="229" t="e">
        <f>AVERAGE('ES Data Entry'!N425,'ES Data Entry'!M425)</f>
        <v>#DIV/0!</v>
      </c>
      <c r="O427" s="229" t="e">
        <f t="shared" si="118"/>
        <v>#DIV/0!</v>
      </c>
      <c r="P427" s="229" t="e">
        <f>AVERAGE('ES Data Entry'!O425:R425)</f>
        <v>#DIV/0!</v>
      </c>
      <c r="Q427" s="229" t="e">
        <f t="shared" si="119"/>
        <v>#DIV/0!</v>
      </c>
      <c r="R427" s="229" t="e">
        <f>AVERAGE('ES Data Entry'!S425:V425)</f>
        <v>#DIV/0!</v>
      </c>
      <c r="S427" s="229" t="e">
        <f t="shared" si="120"/>
        <v>#DIV/0!</v>
      </c>
      <c r="T427" s="229" t="e">
        <f>AVERAGE('ES Data Entry'!W425:Y425)</f>
        <v>#DIV/0!</v>
      </c>
      <c r="U427" s="230" t="e">
        <f t="shared" si="121"/>
        <v>#DIV/0!</v>
      </c>
      <c r="V427" s="231" t="e">
        <f t="shared" si="122"/>
        <v>#DIV/0!</v>
      </c>
      <c r="W427" s="232" t="e">
        <f t="shared" si="123"/>
        <v>#DIV/0!</v>
      </c>
    </row>
    <row r="428" spans="1:23">
      <c r="A428" s="226">
        <f>'ES Data Entry'!A426</f>
        <v>0</v>
      </c>
      <c r="B428" s="226">
        <f>'ES Data Entry'!B426</f>
        <v>0</v>
      </c>
      <c r="C428" s="6">
        <f>'ES Data Entry'!C426</f>
        <v>0</v>
      </c>
      <c r="D428" s="226">
        <f>'ES Data Entry'!D426</f>
        <v>0</v>
      </c>
      <c r="E428" s="226">
        <f>'ES Data Entry'!E426</f>
        <v>0</v>
      </c>
      <c r="F428" s="226">
        <f>'ES Data Entry'!F426</f>
        <v>0</v>
      </c>
      <c r="G428" s="226" t="str" cm="1">
        <f t="array" ref="G428">_xlfn.IFS('ES Data Entry'!G426=0, "Kindergarten", 'ES Data Entry'!G426=1, "1st Grade", 'ES Data Entry'!G426=2, "2nd Grade", 'ES Data Entry'!G426=3, "3rd Grade", 'ES Data Entry'!G426=4, "4th Grade", 'ES Data Entry'!G426=5, "5th Grade")</f>
        <v>Kindergarten</v>
      </c>
      <c r="H428" s="253">
        <f>'ES Data Entry'!L426</f>
        <v>0</v>
      </c>
      <c r="I428" s="227" t="e" cm="1">
        <f t="array" ref="I428">_xlfn.IFS('ES Data Entry'!H426= 1, "American Indian/Alaskan Native", 'ES Data Entry'!H426= 2, "Asian", 'ES Data Entry'!H426= 3, "Native Hawaiian/Pacific Islander", 'ES Data Entry'!H426= 4, "Black/African American",'ES Data Entry'!H426= 5,  "White", 'ES Data Entry'!H426= 6, "Other", 'ES Data Entry'!H426= 7, "Two races or more", 'ES Data Entry'!H426= 8, "Unknown")</f>
        <v>#N/A</v>
      </c>
      <c r="J428" s="226">
        <f>'ES Data Entry'!I426</f>
        <v>0</v>
      </c>
      <c r="K428" s="226" t="e" cm="1">
        <f t="array" ref="K428">_xlfn.IFS('ES Data Entry'!J426= 1, "Male", 'ES Data Entry'!J426= 2, "Female", 'ES Data Entry'!J426= 3, "Transgender Male", 'ES Data Entry'!J426= 4, "Transgender Female",'ES Data Entry'!J426= 5, "Non-binary", 'ES Data Entry'!J426= 6, "Other", 'ES Data Entry'!J426= 7, "Unknown")</f>
        <v>#N/A</v>
      </c>
      <c r="L428" s="228">
        <f>'ES Data Entry'!K426</f>
        <v>0</v>
      </c>
      <c r="M428" s="228" t="str" cm="1">
        <f t="array" ref="M428">IF(MAX(IF(F:F=F428, L:L))=L428, "Yes", "No")</f>
        <v>Yes</v>
      </c>
      <c r="N428" s="229" t="e">
        <f>AVERAGE('ES Data Entry'!N426,'ES Data Entry'!M426)</f>
        <v>#DIV/0!</v>
      </c>
      <c r="O428" s="229" t="e">
        <f t="shared" si="118"/>
        <v>#DIV/0!</v>
      </c>
      <c r="P428" s="229" t="e">
        <f>AVERAGE('ES Data Entry'!O426:R426)</f>
        <v>#DIV/0!</v>
      </c>
      <c r="Q428" s="229" t="e">
        <f t="shared" si="119"/>
        <v>#DIV/0!</v>
      </c>
      <c r="R428" s="229" t="e">
        <f>AVERAGE('ES Data Entry'!S426:V426)</f>
        <v>#DIV/0!</v>
      </c>
      <c r="S428" s="229" t="e">
        <f t="shared" si="120"/>
        <v>#DIV/0!</v>
      </c>
      <c r="T428" s="229" t="e">
        <f>AVERAGE('ES Data Entry'!W426:Y426)</f>
        <v>#DIV/0!</v>
      </c>
      <c r="U428" s="230" t="e">
        <f t="shared" si="121"/>
        <v>#DIV/0!</v>
      </c>
      <c r="V428" s="231" t="e">
        <f t="shared" si="122"/>
        <v>#DIV/0!</v>
      </c>
      <c r="W428" s="232" t="e">
        <f t="shared" si="123"/>
        <v>#DIV/0!</v>
      </c>
    </row>
    <row r="429" spans="1:23">
      <c r="A429" s="226">
        <f>'ES Data Entry'!A427</f>
        <v>0</v>
      </c>
      <c r="B429" s="226">
        <f>'ES Data Entry'!B427</f>
        <v>0</v>
      </c>
      <c r="C429" s="6">
        <f>'ES Data Entry'!C427</f>
        <v>0</v>
      </c>
      <c r="D429" s="226">
        <f>'ES Data Entry'!D427</f>
        <v>0</v>
      </c>
      <c r="E429" s="226">
        <f>'ES Data Entry'!E427</f>
        <v>0</v>
      </c>
      <c r="F429" s="226">
        <f>'ES Data Entry'!F427</f>
        <v>0</v>
      </c>
      <c r="G429" s="226" t="str" cm="1">
        <f t="array" ref="G429">_xlfn.IFS('ES Data Entry'!G427=0, "Kindergarten", 'ES Data Entry'!G427=1, "1st Grade", 'ES Data Entry'!G427=2, "2nd Grade", 'ES Data Entry'!G427=3, "3rd Grade", 'ES Data Entry'!G427=4, "4th Grade", 'ES Data Entry'!G427=5, "5th Grade")</f>
        <v>Kindergarten</v>
      </c>
      <c r="H429" s="253">
        <f>'ES Data Entry'!L427</f>
        <v>0</v>
      </c>
      <c r="I429" s="227" t="e" cm="1">
        <f t="array" ref="I429">_xlfn.IFS('ES Data Entry'!H427= 1, "American Indian/Alaskan Native", 'ES Data Entry'!H427= 2, "Asian", 'ES Data Entry'!H427= 3, "Native Hawaiian/Pacific Islander", 'ES Data Entry'!H427= 4, "Black/African American",'ES Data Entry'!H427= 5,  "White", 'ES Data Entry'!H427= 6, "Other", 'ES Data Entry'!H427= 7, "Two races or more", 'ES Data Entry'!H427= 8, "Unknown")</f>
        <v>#N/A</v>
      </c>
      <c r="J429" s="226">
        <f>'ES Data Entry'!I427</f>
        <v>0</v>
      </c>
      <c r="K429" s="226" t="e" cm="1">
        <f t="array" ref="K429">_xlfn.IFS('ES Data Entry'!J427= 1, "Male", 'ES Data Entry'!J427= 2, "Female", 'ES Data Entry'!J427= 3, "Transgender Male", 'ES Data Entry'!J427= 4, "Transgender Female",'ES Data Entry'!J427= 5, "Non-binary", 'ES Data Entry'!J427= 6, "Other", 'ES Data Entry'!J427= 7, "Unknown")</f>
        <v>#N/A</v>
      </c>
      <c r="L429" s="228">
        <f>'ES Data Entry'!K427</f>
        <v>0</v>
      </c>
      <c r="M429" s="228" t="str" cm="1">
        <f t="array" ref="M429">IF(MAX(IF(F:F=F429, L:L))=L429, "Yes", "No")</f>
        <v>Yes</v>
      </c>
      <c r="N429" s="229" t="e">
        <f>AVERAGE('ES Data Entry'!N427,'ES Data Entry'!M427)</f>
        <v>#DIV/0!</v>
      </c>
      <c r="O429" s="229" t="e">
        <f t="shared" si="118"/>
        <v>#DIV/0!</v>
      </c>
      <c r="P429" s="229" t="e">
        <f>AVERAGE('ES Data Entry'!O427:R427)</f>
        <v>#DIV/0!</v>
      </c>
      <c r="Q429" s="229" t="e">
        <f t="shared" si="119"/>
        <v>#DIV/0!</v>
      </c>
      <c r="R429" s="229" t="e">
        <f>AVERAGE('ES Data Entry'!S427:V427)</f>
        <v>#DIV/0!</v>
      </c>
      <c r="S429" s="229" t="e">
        <f t="shared" si="120"/>
        <v>#DIV/0!</v>
      </c>
      <c r="T429" s="229" t="e">
        <f>AVERAGE('ES Data Entry'!W427:Y427)</f>
        <v>#DIV/0!</v>
      </c>
      <c r="U429" s="230" t="e">
        <f t="shared" si="121"/>
        <v>#DIV/0!</v>
      </c>
      <c r="V429" s="231" t="e">
        <f t="shared" si="122"/>
        <v>#DIV/0!</v>
      </c>
      <c r="W429" s="232" t="e">
        <f t="shared" si="123"/>
        <v>#DIV/0!</v>
      </c>
    </row>
    <row r="430" spans="1:23">
      <c r="A430" s="226">
        <f>'ES Data Entry'!A428</f>
        <v>0</v>
      </c>
      <c r="B430" s="226">
        <f>'ES Data Entry'!B428</f>
        <v>0</v>
      </c>
      <c r="C430" s="6">
        <f>'ES Data Entry'!C428</f>
        <v>0</v>
      </c>
      <c r="D430" s="226">
        <f>'ES Data Entry'!D428</f>
        <v>0</v>
      </c>
      <c r="E430" s="226">
        <f>'ES Data Entry'!E428</f>
        <v>0</v>
      </c>
      <c r="F430" s="226">
        <f>'ES Data Entry'!F428</f>
        <v>0</v>
      </c>
      <c r="G430" s="226" t="str" cm="1">
        <f t="array" ref="G430">_xlfn.IFS('ES Data Entry'!G428=0, "Kindergarten", 'ES Data Entry'!G428=1, "1st Grade", 'ES Data Entry'!G428=2, "2nd Grade", 'ES Data Entry'!G428=3, "3rd Grade", 'ES Data Entry'!G428=4, "4th Grade", 'ES Data Entry'!G428=5, "5th Grade")</f>
        <v>Kindergarten</v>
      </c>
      <c r="H430" s="253">
        <f>'ES Data Entry'!L428</f>
        <v>0</v>
      </c>
      <c r="I430" s="227" t="e" cm="1">
        <f t="array" ref="I430">_xlfn.IFS('ES Data Entry'!H428= 1, "American Indian/Alaskan Native", 'ES Data Entry'!H428= 2, "Asian", 'ES Data Entry'!H428= 3, "Native Hawaiian/Pacific Islander", 'ES Data Entry'!H428= 4, "Black/African American",'ES Data Entry'!H428= 5,  "White", 'ES Data Entry'!H428= 6, "Other", 'ES Data Entry'!H428= 7, "Two races or more", 'ES Data Entry'!H428= 8, "Unknown")</f>
        <v>#N/A</v>
      </c>
      <c r="J430" s="226">
        <f>'ES Data Entry'!I428</f>
        <v>0</v>
      </c>
      <c r="K430" s="226" t="e" cm="1">
        <f t="array" ref="K430">_xlfn.IFS('ES Data Entry'!J428= 1, "Male", 'ES Data Entry'!J428= 2, "Female", 'ES Data Entry'!J428= 3, "Transgender Male", 'ES Data Entry'!J428= 4, "Transgender Female",'ES Data Entry'!J428= 5, "Non-binary", 'ES Data Entry'!J428= 6, "Other", 'ES Data Entry'!J428= 7, "Unknown")</f>
        <v>#N/A</v>
      </c>
      <c r="L430" s="228">
        <f>'ES Data Entry'!K428</f>
        <v>0</v>
      </c>
      <c r="M430" s="228" t="str" cm="1">
        <f t="array" ref="M430">IF(MAX(IF(F:F=F430, L:L))=L430, "Yes", "No")</f>
        <v>Yes</v>
      </c>
      <c r="N430" s="229" t="e">
        <f>AVERAGE('ES Data Entry'!N428,'ES Data Entry'!M428)</f>
        <v>#DIV/0!</v>
      </c>
      <c r="O430" s="229" t="e">
        <f t="shared" si="118"/>
        <v>#DIV/0!</v>
      </c>
      <c r="P430" s="229" t="e">
        <f>AVERAGE('ES Data Entry'!O428:R428)</f>
        <v>#DIV/0!</v>
      </c>
      <c r="Q430" s="229" t="e">
        <f t="shared" si="119"/>
        <v>#DIV/0!</v>
      </c>
      <c r="R430" s="229" t="e">
        <f>AVERAGE('ES Data Entry'!S428:V428)</f>
        <v>#DIV/0!</v>
      </c>
      <c r="S430" s="229" t="e">
        <f t="shared" si="120"/>
        <v>#DIV/0!</v>
      </c>
      <c r="T430" s="229" t="e">
        <f>AVERAGE('ES Data Entry'!W428:Y428)</f>
        <v>#DIV/0!</v>
      </c>
      <c r="U430" s="230" t="e">
        <f t="shared" si="121"/>
        <v>#DIV/0!</v>
      </c>
      <c r="V430" s="231" t="e">
        <f t="shared" si="122"/>
        <v>#DIV/0!</v>
      </c>
      <c r="W430" s="232" t="e">
        <f t="shared" si="123"/>
        <v>#DIV/0!</v>
      </c>
    </row>
    <row r="431" spans="1:23">
      <c r="A431" s="226">
        <f>'ES Data Entry'!A429</f>
        <v>0</v>
      </c>
      <c r="B431" s="226">
        <f>'ES Data Entry'!B429</f>
        <v>0</v>
      </c>
      <c r="C431" s="6">
        <f>'ES Data Entry'!C429</f>
        <v>0</v>
      </c>
      <c r="D431" s="226">
        <f>'ES Data Entry'!D429</f>
        <v>0</v>
      </c>
      <c r="E431" s="226">
        <f>'ES Data Entry'!E429</f>
        <v>0</v>
      </c>
      <c r="F431" s="226">
        <f>'ES Data Entry'!F429</f>
        <v>0</v>
      </c>
      <c r="G431" s="226" t="str" cm="1">
        <f t="array" ref="G431">_xlfn.IFS('ES Data Entry'!G429=0, "Kindergarten", 'ES Data Entry'!G429=1, "1st Grade", 'ES Data Entry'!G429=2, "2nd Grade", 'ES Data Entry'!G429=3, "3rd Grade", 'ES Data Entry'!G429=4, "4th Grade", 'ES Data Entry'!G429=5, "5th Grade")</f>
        <v>Kindergarten</v>
      </c>
      <c r="H431" s="253">
        <f>'ES Data Entry'!L429</f>
        <v>0</v>
      </c>
      <c r="I431" s="227" t="e" cm="1">
        <f t="array" ref="I431">_xlfn.IFS('ES Data Entry'!H429= 1, "American Indian/Alaskan Native", 'ES Data Entry'!H429= 2, "Asian", 'ES Data Entry'!H429= 3, "Native Hawaiian/Pacific Islander", 'ES Data Entry'!H429= 4, "Black/African American",'ES Data Entry'!H429= 5,  "White", 'ES Data Entry'!H429= 6, "Other", 'ES Data Entry'!H429= 7, "Two races or more", 'ES Data Entry'!H429= 8, "Unknown")</f>
        <v>#N/A</v>
      </c>
      <c r="J431" s="226">
        <f>'ES Data Entry'!I429</f>
        <v>0</v>
      </c>
      <c r="K431" s="226" t="e" cm="1">
        <f t="array" ref="K431">_xlfn.IFS('ES Data Entry'!J429= 1, "Male", 'ES Data Entry'!J429= 2, "Female", 'ES Data Entry'!J429= 3, "Transgender Male", 'ES Data Entry'!J429= 4, "Transgender Female",'ES Data Entry'!J429= 5, "Non-binary", 'ES Data Entry'!J429= 6, "Other", 'ES Data Entry'!J429= 7, "Unknown")</f>
        <v>#N/A</v>
      </c>
      <c r="L431" s="228">
        <f>'ES Data Entry'!K429</f>
        <v>0</v>
      </c>
      <c r="M431" s="228" t="str" cm="1">
        <f t="array" ref="M431">IF(MAX(IF(F:F=F431, L:L))=L431, "Yes", "No")</f>
        <v>Yes</v>
      </c>
      <c r="N431" s="229" t="e">
        <f>AVERAGE('ES Data Entry'!N429,'ES Data Entry'!M429)</f>
        <v>#DIV/0!</v>
      </c>
      <c r="O431" s="229" t="e">
        <f t="shared" si="118"/>
        <v>#DIV/0!</v>
      </c>
      <c r="P431" s="229" t="e">
        <f>AVERAGE('ES Data Entry'!O429:R429)</f>
        <v>#DIV/0!</v>
      </c>
      <c r="Q431" s="229" t="e">
        <f t="shared" si="119"/>
        <v>#DIV/0!</v>
      </c>
      <c r="R431" s="229" t="e">
        <f>AVERAGE('ES Data Entry'!S429:V429)</f>
        <v>#DIV/0!</v>
      </c>
      <c r="S431" s="229" t="e">
        <f t="shared" si="120"/>
        <v>#DIV/0!</v>
      </c>
      <c r="T431" s="229" t="e">
        <f>AVERAGE('ES Data Entry'!W429:Y429)</f>
        <v>#DIV/0!</v>
      </c>
      <c r="U431" s="230" t="e">
        <f t="shared" si="121"/>
        <v>#DIV/0!</v>
      </c>
      <c r="V431" s="231" t="e">
        <f t="shared" si="122"/>
        <v>#DIV/0!</v>
      </c>
      <c r="W431" s="232" t="e">
        <f t="shared" si="123"/>
        <v>#DIV/0!</v>
      </c>
    </row>
    <row r="432" spans="1:23">
      <c r="A432" s="226">
        <f>'ES Data Entry'!A430</f>
        <v>0</v>
      </c>
      <c r="B432" s="226">
        <f>'ES Data Entry'!B430</f>
        <v>0</v>
      </c>
      <c r="C432" s="6">
        <f>'ES Data Entry'!C430</f>
        <v>0</v>
      </c>
      <c r="D432" s="226">
        <f>'ES Data Entry'!D430</f>
        <v>0</v>
      </c>
      <c r="E432" s="226">
        <f>'ES Data Entry'!E430</f>
        <v>0</v>
      </c>
      <c r="F432" s="226">
        <f>'ES Data Entry'!F430</f>
        <v>0</v>
      </c>
      <c r="G432" s="226" t="str" cm="1">
        <f t="array" ref="G432">_xlfn.IFS('ES Data Entry'!G430=0, "Kindergarten", 'ES Data Entry'!G430=1, "1st Grade", 'ES Data Entry'!G430=2, "2nd Grade", 'ES Data Entry'!G430=3, "3rd Grade", 'ES Data Entry'!G430=4, "4th Grade", 'ES Data Entry'!G430=5, "5th Grade")</f>
        <v>Kindergarten</v>
      </c>
      <c r="H432" s="253">
        <f>'ES Data Entry'!L430</f>
        <v>0</v>
      </c>
      <c r="I432" s="227" t="e" cm="1">
        <f t="array" ref="I432">_xlfn.IFS('ES Data Entry'!H430= 1, "American Indian/Alaskan Native", 'ES Data Entry'!H430= 2, "Asian", 'ES Data Entry'!H430= 3, "Native Hawaiian/Pacific Islander", 'ES Data Entry'!H430= 4, "Black/African American",'ES Data Entry'!H430= 5,  "White", 'ES Data Entry'!H430= 6, "Other", 'ES Data Entry'!H430= 7, "Two races or more", 'ES Data Entry'!H430= 8, "Unknown")</f>
        <v>#N/A</v>
      </c>
      <c r="J432" s="226">
        <f>'ES Data Entry'!I430</f>
        <v>0</v>
      </c>
      <c r="K432" s="226" t="e" cm="1">
        <f t="array" ref="K432">_xlfn.IFS('ES Data Entry'!J430= 1, "Male", 'ES Data Entry'!J430= 2, "Female", 'ES Data Entry'!J430= 3, "Transgender Male", 'ES Data Entry'!J430= 4, "Transgender Female",'ES Data Entry'!J430= 5, "Non-binary", 'ES Data Entry'!J430= 6, "Other", 'ES Data Entry'!J430= 7, "Unknown")</f>
        <v>#N/A</v>
      </c>
      <c r="L432" s="228">
        <f>'ES Data Entry'!K430</f>
        <v>0</v>
      </c>
      <c r="M432" s="228" t="str" cm="1">
        <f t="array" ref="M432">IF(MAX(IF(F:F=F432, L:L))=L432, "Yes", "No")</f>
        <v>Yes</v>
      </c>
      <c r="N432" s="229" t="e">
        <f>AVERAGE('ES Data Entry'!N430,'ES Data Entry'!M430)</f>
        <v>#DIV/0!</v>
      </c>
      <c r="O432" s="229" t="e">
        <f t="shared" si="118"/>
        <v>#DIV/0!</v>
      </c>
      <c r="P432" s="229" t="e">
        <f>AVERAGE('ES Data Entry'!O430:R430)</f>
        <v>#DIV/0!</v>
      </c>
      <c r="Q432" s="229" t="e">
        <f t="shared" si="119"/>
        <v>#DIV/0!</v>
      </c>
      <c r="R432" s="229" t="e">
        <f>AVERAGE('ES Data Entry'!S430:V430)</f>
        <v>#DIV/0!</v>
      </c>
      <c r="S432" s="229" t="e">
        <f t="shared" si="120"/>
        <v>#DIV/0!</v>
      </c>
      <c r="T432" s="229" t="e">
        <f>AVERAGE('ES Data Entry'!W430:Y430)</f>
        <v>#DIV/0!</v>
      </c>
      <c r="U432" s="230" t="e">
        <f t="shared" si="121"/>
        <v>#DIV/0!</v>
      </c>
      <c r="V432" s="231" t="e">
        <f t="shared" si="122"/>
        <v>#DIV/0!</v>
      </c>
      <c r="W432" s="232" t="e">
        <f t="shared" si="123"/>
        <v>#DIV/0!</v>
      </c>
    </row>
    <row r="433" spans="1:23">
      <c r="A433" s="226">
        <f>'ES Data Entry'!A431</f>
        <v>0</v>
      </c>
      <c r="B433" s="226">
        <f>'ES Data Entry'!B431</f>
        <v>0</v>
      </c>
      <c r="C433" s="6">
        <f>'ES Data Entry'!C431</f>
        <v>0</v>
      </c>
      <c r="D433" s="226">
        <f>'ES Data Entry'!D431</f>
        <v>0</v>
      </c>
      <c r="E433" s="226">
        <f>'ES Data Entry'!E431</f>
        <v>0</v>
      </c>
      <c r="F433" s="226">
        <f>'ES Data Entry'!F431</f>
        <v>0</v>
      </c>
      <c r="G433" s="226" t="str" cm="1">
        <f t="array" ref="G433">_xlfn.IFS('ES Data Entry'!G431=0, "Kindergarten", 'ES Data Entry'!G431=1, "1st Grade", 'ES Data Entry'!G431=2, "2nd Grade", 'ES Data Entry'!G431=3, "3rd Grade", 'ES Data Entry'!G431=4, "4th Grade", 'ES Data Entry'!G431=5, "5th Grade")</f>
        <v>Kindergarten</v>
      </c>
      <c r="H433" s="253">
        <f>'ES Data Entry'!L431</f>
        <v>0</v>
      </c>
      <c r="I433" s="227" t="e" cm="1">
        <f t="array" ref="I433">_xlfn.IFS('ES Data Entry'!H431= 1, "American Indian/Alaskan Native", 'ES Data Entry'!H431= 2, "Asian", 'ES Data Entry'!H431= 3, "Native Hawaiian/Pacific Islander", 'ES Data Entry'!H431= 4, "Black/African American",'ES Data Entry'!H431= 5,  "White", 'ES Data Entry'!H431= 6, "Other", 'ES Data Entry'!H431= 7, "Two races or more", 'ES Data Entry'!H431= 8, "Unknown")</f>
        <v>#N/A</v>
      </c>
      <c r="J433" s="226">
        <f>'ES Data Entry'!I431</f>
        <v>0</v>
      </c>
      <c r="K433" s="226" t="e" cm="1">
        <f t="array" ref="K433">_xlfn.IFS('ES Data Entry'!J431= 1, "Male", 'ES Data Entry'!J431= 2, "Female", 'ES Data Entry'!J431= 3, "Transgender Male", 'ES Data Entry'!J431= 4, "Transgender Female",'ES Data Entry'!J431= 5, "Non-binary", 'ES Data Entry'!J431= 6, "Other", 'ES Data Entry'!J431= 7, "Unknown")</f>
        <v>#N/A</v>
      </c>
      <c r="L433" s="228">
        <f>'ES Data Entry'!K431</f>
        <v>0</v>
      </c>
      <c r="M433" s="228" t="str" cm="1">
        <f t="array" ref="M433">IF(MAX(IF(F:F=F433, L:L))=L433, "Yes", "No")</f>
        <v>Yes</v>
      </c>
      <c r="N433" s="229" t="e">
        <f>AVERAGE('ES Data Entry'!N431,'ES Data Entry'!M431)</f>
        <v>#DIV/0!</v>
      </c>
      <c r="O433" s="229" t="e">
        <f t="shared" si="118"/>
        <v>#DIV/0!</v>
      </c>
      <c r="P433" s="229" t="e">
        <f>AVERAGE('ES Data Entry'!O431:R431)</f>
        <v>#DIV/0!</v>
      </c>
      <c r="Q433" s="229" t="e">
        <f t="shared" si="119"/>
        <v>#DIV/0!</v>
      </c>
      <c r="R433" s="229" t="e">
        <f>AVERAGE('ES Data Entry'!S431:V431)</f>
        <v>#DIV/0!</v>
      </c>
      <c r="S433" s="229" t="e">
        <f t="shared" si="120"/>
        <v>#DIV/0!</v>
      </c>
      <c r="T433" s="229" t="e">
        <f>AVERAGE('ES Data Entry'!W431:Y431)</f>
        <v>#DIV/0!</v>
      </c>
      <c r="U433" s="230" t="e">
        <f t="shared" si="121"/>
        <v>#DIV/0!</v>
      </c>
      <c r="V433" s="231" t="e">
        <f t="shared" si="122"/>
        <v>#DIV/0!</v>
      </c>
      <c r="W433" s="232" t="e">
        <f t="shared" si="123"/>
        <v>#DIV/0!</v>
      </c>
    </row>
    <row r="434" spans="1:23">
      <c r="A434" s="226">
        <f>'ES Data Entry'!A432</f>
        <v>0</v>
      </c>
      <c r="B434" s="226">
        <f>'ES Data Entry'!B432</f>
        <v>0</v>
      </c>
      <c r="C434" s="6">
        <f>'ES Data Entry'!C432</f>
        <v>0</v>
      </c>
      <c r="D434" s="226">
        <f>'ES Data Entry'!D432</f>
        <v>0</v>
      </c>
      <c r="E434" s="226">
        <f>'ES Data Entry'!E432</f>
        <v>0</v>
      </c>
      <c r="F434" s="226">
        <f>'ES Data Entry'!F432</f>
        <v>0</v>
      </c>
      <c r="G434" s="226" t="str" cm="1">
        <f t="array" ref="G434">_xlfn.IFS('ES Data Entry'!G432=0, "Kindergarten", 'ES Data Entry'!G432=1, "1st Grade", 'ES Data Entry'!G432=2, "2nd Grade", 'ES Data Entry'!G432=3, "3rd Grade", 'ES Data Entry'!G432=4, "4th Grade", 'ES Data Entry'!G432=5, "5th Grade")</f>
        <v>Kindergarten</v>
      </c>
      <c r="H434" s="253">
        <f>'ES Data Entry'!L432</f>
        <v>0</v>
      </c>
      <c r="I434" s="227" t="e" cm="1">
        <f t="array" ref="I434">_xlfn.IFS('ES Data Entry'!H432= 1, "American Indian/Alaskan Native", 'ES Data Entry'!H432= 2, "Asian", 'ES Data Entry'!H432= 3, "Native Hawaiian/Pacific Islander", 'ES Data Entry'!H432= 4, "Black/African American",'ES Data Entry'!H432= 5,  "White", 'ES Data Entry'!H432= 6, "Other", 'ES Data Entry'!H432= 7, "Two races or more", 'ES Data Entry'!H432= 8, "Unknown")</f>
        <v>#N/A</v>
      </c>
      <c r="J434" s="226">
        <f>'ES Data Entry'!I432</f>
        <v>0</v>
      </c>
      <c r="K434" s="226" t="e" cm="1">
        <f t="array" ref="K434">_xlfn.IFS('ES Data Entry'!J432= 1, "Male", 'ES Data Entry'!J432= 2, "Female", 'ES Data Entry'!J432= 3, "Transgender Male", 'ES Data Entry'!J432= 4, "Transgender Female",'ES Data Entry'!J432= 5, "Non-binary", 'ES Data Entry'!J432= 6, "Other", 'ES Data Entry'!J432= 7, "Unknown")</f>
        <v>#N/A</v>
      </c>
      <c r="L434" s="228">
        <f>'ES Data Entry'!K432</f>
        <v>0</v>
      </c>
      <c r="M434" s="228" t="str" cm="1">
        <f t="array" ref="M434">IF(MAX(IF(F:F=F434, L:L))=L434, "Yes", "No")</f>
        <v>Yes</v>
      </c>
      <c r="N434" s="229" t="e">
        <f>AVERAGE('ES Data Entry'!N432,'ES Data Entry'!M432)</f>
        <v>#DIV/0!</v>
      </c>
      <c r="O434" s="229" t="e">
        <f t="shared" si="118"/>
        <v>#DIV/0!</v>
      </c>
      <c r="P434" s="229" t="e">
        <f>AVERAGE('ES Data Entry'!O432:R432)</f>
        <v>#DIV/0!</v>
      </c>
      <c r="Q434" s="229" t="e">
        <f t="shared" si="119"/>
        <v>#DIV/0!</v>
      </c>
      <c r="R434" s="229" t="e">
        <f>AVERAGE('ES Data Entry'!S432:V432)</f>
        <v>#DIV/0!</v>
      </c>
      <c r="S434" s="229" t="e">
        <f t="shared" si="120"/>
        <v>#DIV/0!</v>
      </c>
      <c r="T434" s="229" t="e">
        <f>AVERAGE('ES Data Entry'!W432:Y432)</f>
        <v>#DIV/0!</v>
      </c>
      <c r="U434" s="230" t="e">
        <f t="shared" si="121"/>
        <v>#DIV/0!</v>
      </c>
      <c r="V434" s="231" t="e">
        <f t="shared" si="122"/>
        <v>#DIV/0!</v>
      </c>
      <c r="W434" s="232" t="e">
        <f t="shared" si="123"/>
        <v>#DIV/0!</v>
      </c>
    </row>
    <row r="435" spans="1:23">
      <c r="A435" s="226">
        <f>'ES Data Entry'!A433</f>
        <v>0</v>
      </c>
      <c r="B435" s="226">
        <f>'ES Data Entry'!B433</f>
        <v>0</v>
      </c>
      <c r="C435" s="6">
        <f>'ES Data Entry'!C433</f>
        <v>0</v>
      </c>
      <c r="D435" s="226">
        <f>'ES Data Entry'!D433</f>
        <v>0</v>
      </c>
      <c r="E435" s="226">
        <f>'ES Data Entry'!E433</f>
        <v>0</v>
      </c>
      <c r="F435" s="226">
        <f>'ES Data Entry'!F433</f>
        <v>0</v>
      </c>
      <c r="G435" s="226" t="str" cm="1">
        <f t="array" ref="G435">_xlfn.IFS('ES Data Entry'!G433=0, "Kindergarten", 'ES Data Entry'!G433=1, "1st Grade", 'ES Data Entry'!G433=2, "2nd Grade", 'ES Data Entry'!G433=3, "3rd Grade", 'ES Data Entry'!G433=4, "4th Grade", 'ES Data Entry'!G433=5, "5th Grade")</f>
        <v>Kindergarten</v>
      </c>
      <c r="H435" s="253">
        <f>'ES Data Entry'!L433</f>
        <v>0</v>
      </c>
      <c r="I435" s="227" t="e" cm="1">
        <f t="array" ref="I435">_xlfn.IFS('ES Data Entry'!H433= 1, "American Indian/Alaskan Native", 'ES Data Entry'!H433= 2, "Asian", 'ES Data Entry'!H433= 3, "Native Hawaiian/Pacific Islander", 'ES Data Entry'!H433= 4, "Black/African American",'ES Data Entry'!H433= 5,  "White", 'ES Data Entry'!H433= 6, "Other", 'ES Data Entry'!H433= 7, "Two races or more", 'ES Data Entry'!H433= 8, "Unknown")</f>
        <v>#N/A</v>
      </c>
      <c r="J435" s="226">
        <f>'ES Data Entry'!I433</f>
        <v>0</v>
      </c>
      <c r="K435" s="226" t="e" cm="1">
        <f t="array" ref="K435">_xlfn.IFS('ES Data Entry'!J433= 1, "Male", 'ES Data Entry'!J433= 2, "Female", 'ES Data Entry'!J433= 3, "Transgender Male", 'ES Data Entry'!J433= 4, "Transgender Female",'ES Data Entry'!J433= 5, "Non-binary", 'ES Data Entry'!J433= 6, "Other", 'ES Data Entry'!J433= 7, "Unknown")</f>
        <v>#N/A</v>
      </c>
      <c r="L435" s="228">
        <f>'ES Data Entry'!K433</f>
        <v>0</v>
      </c>
      <c r="M435" s="228" t="str" cm="1">
        <f t="array" ref="M435">IF(MAX(IF(F:F=F435, L:L))=L435, "Yes", "No")</f>
        <v>Yes</v>
      </c>
      <c r="N435" s="229" t="e">
        <f>AVERAGE('ES Data Entry'!N433,'ES Data Entry'!M433)</f>
        <v>#DIV/0!</v>
      </c>
      <c r="O435" s="229" t="e">
        <f t="shared" si="118"/>
        <v>#DIV/0!</v>
      </c>
      <c r="P435" s="229" t="e">
        <f>AVERAGE('ES Data Entry'!O433:R433)</f>
        <v>#DIV/0!</v>
      </c>
      <c r="Q435" s="229" t="e">
        <f t="shared" si="119"/>
        <v>#DIV/0!</v>
      </c>
      <c r="R435" s="229" t="e">
        <f>AVERAGE('ES Data Entry'!S433:V433)</f>
        <v>#DIV/0!</v>
      </c>
      <c r="S435" s="229" t="e">
        <f t="shared" si="120"/>
        <v>#DIV/0!</v>
      </c>
      <c r="T435" s="229" t="e">
        <f>AVERAGE('ES Data Entry'!W433:Y433)</f>
        <v>#DIV/0!</v>
      </c>
      <c r="U435" s="230" t="e">
        <f t="shared" si="121"/>
        <v>#DIV/0!</v>
      </c>
      <c r="V435" s="231" t="e">
        <f t="shared" si="122"/>
        <v>#DIV/0!</v>
      </c>
      <c r="W435" s="232" t="e">
        <f t="shared" si="123"/>
        <v>#DIV/0!</v>
      </c>
    </row>
    <row r="436" spans="1:23">
      <c r="A436" s="226">
        <f>'ES Data Entry'!A434</f>
        <v>0</v>
      </c>
      <c r="B436" s="226">
        <f>'ES Data Entry'!B434</f>
        <v>0</v>
      </c>
      <c r="C436" s="6">
        <f>'ES Data Entry'!C434</f>
        <v>0</v>
      </c>
      <c r="D436" s="226">
        <f>'ES Data Entry'!D434</f>
        <v>0</v>
      </c>
      <c r="E436" s="226">
        <f>'ES Data Entry'!E434</f>
        <v>0</v>
      </c>
      <c r="F436" s="226">
        <f>'ES Data Entry'!F434</f>
        <v>0</v>
      </c>
      <c r="G436" s="226" t="str" cm="1">
        <f t="array" ref="G436">_xlfn.IFS('ES Data Entry'!G434=0, "Kindergarten", 'ES Data Entry'!G434=1, "1st Grade", 'ES Data Entry'!G434=2, "2nd Grade", 'ES Data Entry'!G434=3, "3rd Grade", 'ES Data Entry'!G434=4, "4th Grade", 'ES Data Entry'!G434=5, "5th Grade")</f>
        <v>Kindergarten</v>
      </c>
      <c r="H436" s="253">
        <f>'ES Data Entry'!L434</f>
        <v>0</v>
      </c>
      <c r="I436" s="227" t="e" cm="1">
        <f t="array" ref="I436">_xlfn.IFS('ES Data Entry'!H434= 1, "American Indian/Alaskan Native", 'ES Data Entry'!H434= 2, "Asian", 'ES Data Entry'!H434= 3, "Native Hawaiian/Pacific Islander", 'ES Data Entry'!H434= 4, "Black/African American",'ES Data Entry'!H434= 5,  "White", 'ES Data Entry'!H434= 6, "Other", 'ES Data Entry'!H434= 7, "Two races or more", 'ES Data Entry'!H434= 8, "Unknown")</f>
        <v>#N/A</v>
      </c>
      <c r="J436" s="226">
        <f>'ES Data Entry'!I434</f>
        <v>0</v>
      </c>
      <c r="K436" s="226" t="e" cm="1">
        <f t="array" ref="K436">_xlfn.IFS('ES Data Entry'!J434= 1, "Male", 'ES Data Entry'!J434= 2, "Female", 'ES Data Entry'!J434= 3, "Transgender Male", 'ES Data Entry'!J434= 4, "Transgender Female",'ES Data Entry'!J434= 5, "Non-binary", 'ES Data Entry'!J434= 6, "Other", 'ES Data Entry'!J434= 7, "Unknown")</f>
        <v>#N/A</v>
      </c>
      <c r="L436" s="228">
        <f>'ES Data Entry'!K434</f>
        <v>0</v>
      </c>
      <c r="M436" s="228" t="str" cm="1">
        <f t="array" ref="M436">IF(MAX(IF(F:F=F436, L:L))=L436, "Yes", "No")</f>
        <v>Yes</v>
      </c>
      <c r="N436" s="229" t="e">
        <f>AVERAGE('ES Data Entry'!N434,'ES Data Entry'!M434)</f>
        <v>#DIV/0!</v>
      </c>
      <c r="O436" s="229" t="e">
        <f t="shared" si="118"/>
        <v>#DIV/0!</v>
      </c>
      <c r="P436" s="229" t="e">
        <f>AVERAGE('ES Data Entry'!O434:R434)</f>
        <v>#DIV/0!</v>
      </c>
      <c r="Q436" s="229" t="e">
        <f t="shared" si="119"/>
        <v>#DIV/0!</v>
      </c>
      <c r="R436" s="229" t="e">
        <f>AVERAGE('ES Data Entry'!S434:V434)</f>
        <v>#DIV/0!</v>
      </c>
      <c r="S436" s="229" t="e">
        <f t="shared" si="120"/>
        <v>#DIV/0!</v>
      </c>
      <c r="T436" s="229" t="e">
        <f>AVERAGE('ES Data Entry'!W434:Y434)</f>
        <v>#DIV/0!</v>
      </c>
      <c r="U436" s="230" t="e">
        <f t="shared" si="121"/>
        <v>#DIV/0!</v>
      </c>
      <c r="V436" s="231" t="e">
        <f t="shared" si="122"/>
        <v>#DIV/0!</v>
      </c>
      <c r="W436" s="232" t="e">
        <f t="shared" si="123"/>
        <v>#DIV/0!</v>
      </c>
    </row>
    <row r="437" spans="1:23">
      <c r="A437" s="226">
        <f>'ES Data Entry'!A435</f>
        <v>0</v>
      </c>
      <c r="B437" s="226">
        <f>'ES Data Entry'!B435</f>
        <v>0</v>
      </c>
      <c r="C437" s="6">
        <f>'ES Data Entry'!C435</f>
        <v>0</v>
      </c>
      <c r="D437" s="226">
        <f>'ES Data Entry'!D435</f>
        <v>0</v>
      </c>
      <c r="E437" s="226">
        <f>'ES Data Entry'!E435</f>
        <v>0</v>
      </c>
      <c r="F437" s="226">
        <f>'ES Data Entry'!F435</f>
        <v>0</v>
      </c>
      <c r="G437" s="226" t="str" cm="1">
        <f t="array" ref="G437">_xlfn.IFS('ES Data Entry'!G435=0, "Kindergarten", 'ES Data Entry'!G435=1, "1st Grade", 'ES Data Entry'!G435=2, "2nd Grade", 'ES Data Entry'!G435=3, "3rd Grade", 'ES Data Entry'!G435=4, "4th Grade", 'ES Data Entry'!G435=5, "5th Grade")</f>
        <v>Kindergarten</v>
      </c>
      <c r="H437" s="253">
        <f>'ES Data Entry'!L435</f>
        <v>0</v>
      </c>
      <c r="I437" s="227" t="e" cm="1">
        <f t="array" ref="I437">_xlfn.IFS('ES Data Entry'!H435= 1, "American Indian/Alaskan Native", 'ES Data Entry'!H435= 2, "Asian", 'ES Data Entry'!H435= 3, "Native Hawaiian/Pacific Islander", 'ES Data Entry'!H435= 4, "Black/African American",'ES Data Entry'!H435= 5,  "White", 'ES Data Entry'!H435= 6, "Other", 'ES Data Entry'!H435= 7, "Two races or more", 'ES Data Entry'!H435= 8, "Unknown")</f>
        <v>#N/A</v>
      </c>
      <c r="J437" s="226">
        <f>'ES Data Entry'!I435</f>
        <v>0</v>
      </c>
      <c r="K437" s="226" t="e" cm="1">
        <f t="array" ref="K437">_xlfn.IFS('ES Data Entry'!J435= 1, "Male", 'ES Data Entry'!J435= 2, "Female", 'ES Data Entry'!J435= 3, "Transgender Male", 'ES Data Entry'!J435= 4, "Transgender Female",'ES Data Entry'!J435= 5, "Non-binary", 'ES Data Entry'!J435= 6, "Other", 'ES Data Entry'!J435= 7, "Unknown")</f>
        <v>#N/A</v>
      </c>
      <c r="L437" s="228">
        <f>'ES Data Entry'!K435</f>
        <v>0</v>
      </c>
      <c r="M437" s="228" t="str" cm="1">
        <f t="array" ref="M437">IF(MAX(IF(F:F=F437, L:L))=L437, "Yes", "No")</f>
        <v>Yes</v>
      </c>
      <c r="N437" s="229" t="e">
        <f>AVERAGE('ES Data Entry'!N435,'ES Data Entry'!M435)</f>
        <v>#DIV/0!</v>
      </c>
      <c r="O437" s="229" t="e">
        <f t="shared" si="118"/>
        <v>#DIV/0!</v>
      </c>
      <c r="P437" s="229" t="e">
        <f>AVERAGE('ES Data Entry'!O435:R435)</f>
        <v>#DIV/0!</v>
      </c>
      <c r="Q437" s="229" t="e">
        <f t="shared" si="119"/>
        <v>#DIV/0!</v>
      </c>
      <c r="R437" s="229" t="e">
        <f>AVERAGE('ES Data Entry'!S435:V435)</f>
        <v>#DIV/0!</v>
      </c>
      <c r="S437" s="229" t="e">
        <f t="shared" si="120"/>
        <v>#DIV/0!</v>
      </c>
      <c r="T437" s="229" t="e">
        <f>AVERAGE('ES Data Entry'!W435:Y435)</f>
        <v>#DIV/0!</v>
      </c>
      <c r="U437" s="230" t="e">
        <f t="shared" si="121"/>
        <v>#DIV/0!</v>
      </c>
      <c r="V437" s="231" t="e">
        <f t="shared" si="122"/>
        <v>#DIV/0!</v>
      </c>
      <c r="W437" s="232" t="e">
        <f t="shared" si="123"/>
        <v>#DIV/0!</v>
      </c>
    </row>
    <row r="438" spans="1:23">
      <c r="A438" s="226">
        <f>'ES Data Entry'!A436</f>
        <v>0</v>
      </c>
      <c r="B438" s="226">
        <f>'ES Data Entry'!B436</f>
        <v>0</v>
      </c>
      <c r="C438" s="6">
        <f>'ES Data Entry'!C436</f>
        <v>0</v>
      </c>
      <c r="D438" s="226">
        <f>'ES Data Entry'!D436</f>
        <v>0</v>
      </c>
      <c r="E438" s="226">
        <f>'ES Data Entry'!E436</f>
        <v>0</v>
      </c>
      <c r="F438" s="226">
        <f>'ES Data Entry'!F436</f>
        <v>0</v>
      </c>
      <c r="G438" s="226" t="str" cm="1">
        <f t="array" ref="G438">_xlfn.IFS('ES Data Entry'!G436=0, "Kindergarten", 'ES Data Entry'!G436=1, "1st Grade", 'ES Data Entry'!G436=2, "2nd Grade", 'ES Data Entry'!G436=3, "3rd Grade", 'ES Data Entry'!G436=4, "4th Grade", 'ES Data Entry'!G436=5, "5th Grade")</f>
        <v>Kindergarten</v>
      </c>
      <c r="H438" s="253">
        <f>'ES Data Entry'!L436</f>
        <v>0</v>
      </c>
      <c r="I438" s="227" t="e" cm="1">
        <f t="array" ref="I438">_xlfn.IFS('ES Data Entry'!H436= 1, "American Indian/Alaskan Native", 'ES Data Entry'!H436= 2, "Asian", 'ES Data Entry'!H436= 3, "Native Hawaiian/Pacific Islander", 'ES Data Entry'!H436= 4, "Black/African American",'ES Data Entry'!H436= 5,  "White", 'ES Data Entry'!H436= 6, "Other", 'ES Data Entry'!H436= 7, "Two races or more", 'ES Data Entry'!H436= 8, "Unknown")</f>
        <v>#N/A</v>
      </c>
      <c r="J438" s="226">
        <f>'ES Data Entry'!I436</f>
        <v>0</v>
      </c>
      <c r="K438" s="226" t="e" cm="1">
        <f t="array" ref="K438">_xlfn.IFS('ES Data Entry'!J436= 1, "Male", 'ES Data Entry'!J436= 2, "Female", 'ES Data Entry'!J436= 3, "Transgender Male", 'ES Data Entry'!J436= 4, "Transgender Female",'ES Data Entry'!J436= 5, "Non-binary", 'ES Data Entry'!J436= 6, "Other", 'ES Data Entry'!J436= 7, "Unknown")</f>
        <v>#N/A</v>
      </c>
      <c r="L438" s="228">
        <f>'ES Data Entry'!K436</f>
        <v>0</v>
      </c>
      <c r="M438" s="228" t="str" cm="1">
        <f t="array" ref="M438">IF(MAX(IF(F:F=F438, L:L))=L438, "Yes", "No")</f>
        <v>Yes</v>
      </c>
      <c r="N438" s="229" t="e">
        <f>AVERAGE('ES Data Entry'!N436,'ES Data Entry'!M436)</f>
        <v>#DIV/0!</v>
      </c>
      <c r="O438" s="229" t="e">
        <f t="shared" si="118"/>
        <v>#DIV/0!</v>
      </c>
      <c r="P438" s="229" t="e">
        <f>AVERAGE('ES Data Entry'!O436:R436)</f>
        <v>#DIV/0!</v>
      </c>
      <c r="Q438" s="229" t="e">
        <f t="shared" si="119"/>
        <v>#DIV/0!</v>
      </c>
      <c r="R438" s="229" t="e">
        <f>AVERAGE('ES Data Entry'!S436:V436)</f>
        <v>#DIV/0!</v>
      </c>
      <c r="S438" s="229" t="e">
        <f t="shared" si="120"/>
        <v>#DIV/0!</v>
      </c>
      <c r="T438" s="229" t="e">
        <f>AVERAGE('ES Data Entry'!W436:Y436)</f>
        <v>#DIV/0!</v>
      </c>
      <c r="U438" s="230" t="e">
        <f t="shared" si="121"/>
        <v>#DIV/0!</v>
      </c>
      <c r="V438" s="231" t="e">
        <f t="shared" si="122"/>
        <v>#DIV/0!</v>
      </c>
      <c r="W438" s="232" t="e">
        <f t="shared" si="123"/>
        <v>#DIV/0!</v>
      </c>
    </row>
    <row r="439" spans="1:23">
      <c r="A439" s="226">
        <f>'ES Data Entry'!A437</f>
        <v>0</v>
      </c>
      <c r="B439" s="226">
        <f>'ES Data Entry'!B437</f>
        <v>0</v>
      </c>
      <c r="C439" s="6">
        <f>'ES Data Entry'!C437</f>
        <v>0</v>
      </c>
      <c r="D439" s="226">
        <f>'ES Data Entry'!D437</f>
        <v>0</v>
      </c>
      <c r="E439" s="226">
        <f>'ES Data Entry'!E437</f>
        <v>0</v>
      </c>
      <c r="F439" s="226">
        <f>'ES Data Entry'!F437</f>
        <v>0</v>
      </c>
      <c r="G439" s="226" t="str" cm="1">
        <f t="array" ref="G439">_xlfn.IFS('ES Data Entry'!G437=0, "Kindergarten", 'ES Data Entry'!G437=1, "1st Grade", 'ES Data Entry'!G437=2, "2nd Grade", 'ES Data Entry'!G437=3, "3rd Grade", 'ES Data Entry'!G437=4, "4th Grade", 'ES Data Entry'!G437=5, "5th Grade")</f>
        <v>Kindergarten</v>
      </c>
      <c r="H439" s="253">
        <f>'ES Data Entry'!L437</f>
        <v>0</v>
      </c>
      <c r="I439" s="227" t="e" cm="1">
        <f t="array" ref="I439">_xlfn.IFS('ES Data Entry'!H437= 1, "American Indian/Alaskan Native", 'ES Data Entry'!H437= 2, "Asian", 'ES Data Entry'!H437= 3, "Native Hawaiian/Pacific Islander", 'ES Data Entry'!H437= 4, "Black/African American",'ES Data Entry'!H437= 5,  "White", 'ES Data Entry'!H437= 6, "Other", 'ES Data Entry'!H437= 7, "Two races or more", 'ES Data Entry'!H437= 8, "Unknown")</f>
        <v>#N/A</v>
      </c>
      <c r="J439" s="226">
        <f>'ES Data Entry'!I437</f>
        <v>0</v>
      </c>
      <c r="K439" s="226" t="e" cm="1">
        <f t="array" ref="K439">_xlfn.IFS('ES Data Entry'!J437= 1, "Male", 'ES Data Entry'!J437= 2, "Female", 'ES Data Entry'!J437= 3, "Transgender Male", 'ES Data Entry'!J437= 4, "Transgender Female",'ES Data Entry'!J437= 5, "Non-binary", 'ES Data Entry'!J437= 6, "Other", 'ES Data Entry'!J437= 7, "Unknown")</f>
        <v>#N/A</v>
      </c>
      <c r="L439" s="228">
        <f>'ES Data Entry'!K437</f>
        <v>0</v>
      </c>
      <c r="M439" s="228" t="str" cm="1">
        <f t="array" ref="M439">IF(MAX(IF(F:F=F439, L:L))=L439, "Yes", "No")</f>
        <v>Yes</v>
      </c>
      <c r="N439" s="229" t="e">
        <f>AVERAGE('ES Data Entry'!N437,'ES Data Entry'!M437)</f>
        <v>#DIV/0!</v>
      </c>
      <c r="O439" s="229" t="e">
        <f t="shared" si="118"/>
        <v>#DIV/0!</v>
      </c>
      <c r="P439" s="229" t="e">
        <f>AVERAGE('ES Data Entry'!O437:R437)</f>
        <v>#DIV/0!</v>
      </c>
      <c r="Q439" s="229" t="e">
        <f t="shared" si="119"/>
        <v>#DIV/0!</v>
      </c>
      <c r="R439" s="229" t="e">
        <f>AVERAGE('ES Data Entry'!S437:V437)</f>
        <v>#DIV/0!</v>
      </c>
      <c r="S439" s="229" t="e">
        <f t="shared" si="120"/>
        <v>#DIV/0!</v>
      </c>
      <c r="T439" s="229" t="e">
        <f>AVERAGE('ES Data Entry'!W437:Y437)</f>
        <v>#DIV/0!</v>
      </c>
      <c r="U439" s="230" t="e">
        <f t="shared" si="121"/>
        <v>#DIV/0!</v>
      </c>
      <c r="V439" s="231" t="e">
        <f t="shared" si="122"/>
        <v>#DIV/0!</v>
      </c>
      <c r="W439" s="232" t="e">
        <f t="shared" si="123"/>
        <v>#DIV/0!</v>
      </c>
    </row>
    <row r="440" spans="1:23">
      <c r="A440" s="226">
        <f>'ES Data Entry'!A438</f>
        <v>0</v>
      </c>
      <c r="B440" s="226">
        <f>'ES Data Entry'!B438</f>
        <v>0</v>
      </c>
      <c r="C440" s="6">
        <f>'ES Data Entry'!C438</f>
        <v>0</v>
      </c>
      <c r="D440" s="226">
        <f>'ES Data Entry'!D438</f>
        <v>0</v>
      </c>
      <c r="E440" s="226">
        <f>'ES Data Entry'!E438</f>
        <v>0</v>
      </c>
      <c r="F440" s="226">
        <f>'ES Data Entry'!F438</f>
        <v>0</v>
      </c>
      <c r="G440" s="226" t="str" cm="1">
        <f t="array" ref="G440">_xlfn.IFS('ES Data Entry'!G438=0, "Kindergarten", 'ES Data Entry'!G438=1, "1st Grade", 'ES Data Entry'!G438=2, "2nd Grade", 'ES Data Entry'!G438=3, "3rd Grade", 'ES Data Entry'!G438=4, "4th Grade", 'ES Data Entry'!G438=5, "5th Grade")</f>
        <v>Kindergarten</v>
      </c>
      <c r="H440" s="253">
        <f>'ES Data Entry'!L438</f>
        <v>0</v>
      </c>
      <c r="I440" s="227" t="e" cm="1">
        <f t="array" ref="I440">_xlfn.IFS('ES Data Entry'!H438= 1, "American Indian/Alaskan Native", 'ES Data Entry'!H438= 2, "Asian", 'ES Data Entry'!H438= 3, "Native Hawaiian/Pacific Islander", 'ES Data Entry'!H438= 4, "Black/African American",'ES Data Entry'!H438= 5,  "White", 'ES Data Entry'!H438= 6, "Other", 'ES Data Entry'!H438= 7, "Two races or more", 'ES Data Entry'!H438= 8, "Unknown")</f>
        <v>#N/A</v>
      </c>
      <c r="J440" s="226">
        <f>'ES Data Entry'!I438</f>
        <v>0</v>
      </c>
      <c r="K440" s="226" t="e" cm="1">
        <f t="array" ref="K440">_xlfn.IFS('ES Data Entry'!J438= 1, "Male", 'ES Data Entry'!J438= 2, "Female", 'ES Data Entry'!J438= 3, "Transgender Male", 'ES Data Entry'!J438= 4, "Transgender Female",'ES Data Entry'!J438= 5, "Non-binary", 'ES Data Entry'!J438= 6, "Other", 'ES Data Entry'!J438= 7, "Unknown")</f>
        <v>#N/A</v>
      </c>
      <c r="L440" s="228">
        <f>'ES Data Entry'!K438</f>
        <v>0</v>
      </c>
      <c r="M440" s="228" t="str" cm="1">
        <f t="array" ref="M440">IF(MAX(IF(F:F=F440, L:L))=L440, "Yes", "No")</f>
        <v>Yes</v>
      </c>
      <c r="N440" s="229" t="e">
        <f>AVERAGE('ES Data Entry'!N438,'ES Data Entry'!M438)</f>
        <v>#DIV/0!</v>
      </c>
      <c r="O440" s="229" t="e">
        <f t="shared" si="118"/>
        <v>#DIV/0!</v>
      </c>
      <c r="P440" s="229" t="e">
        <f>AVERAGE('ES Data Entry'!O438:R438)</f>
        <v>#DIV/0!</v>
      </c>
      <c r="Q440" s="229" t="e">
        <f t="shared" si="119"/>
        <v>#DIV/0!</v>
      </c>
      <c r="R440" s="229" t="e">
        <f>AVERAGE('ES Data Entry'!S438:V438)</f>
        <v>#DIV/0!</v>
      </c>
      <c r="S440" s="229" t="e">
        <f t="shared" si="120"/>
        <v>#DIV/0!</v>
      </c>
      <c r="T440" s="229" t="e">
        <f>AVERAGE('ES Data Entry'!W438:Y438)</f>
        <v>#DIV/0!</v>
      </c>
      <c r="U440" s="230" t="e">
        <f t="shared" si="121"/>
        <v>#DIV/0!</v>
      </c>
      <c r="V440" s="231" t="e">
        <f t="shared" si="122"/>
        <v>#DIV/0!</v>
      </c>
      <c r="W440" s="232" t="e">
        <f t="shared" si="123"/>
        <v>#DIV/0!</v>
      </c>
    </row>
    <row r="441" spans="1:23">
      <c r="A441" s="226">
        <f>'ES Data Entry'!A439</f>
        <v>0</v>
      </c>
      <c r="B441" s="226">
        <f>'ES Data Entry'!B439</f>
        <v>0</v>
      </c>
      <c r="C441" s="6">
        <f>'ES Data Entry'!C439</f>
        <v>0</v>
      </c>
      <c r="D441" s="226">
        <f>'ES Data Entry'!D439</f>
        <v>0</v>
      </c>
      <c r="E441" s="226">
        <f>'ES Data Entry'!E439</f>
        <v>0</v>
      </c>
      <c r="F441" s="226">
        <f>'ES Data Entry'!F439</f>
        <v>0</v>
      </c>
      <c r="G441" s="226" t="str" cm="1">
        <f t="array" ref="G441">_xlfn.IFS('ES Data Entry'!G439=0, "Kindergarten", 'ES Data Entry'!G439=1, "1st Grade", 'ES Data Entry'!G439=2, "2nd Grade", 'ES Data Entry'!G439=3, "3rd Grade", 'ES Data Entry'!G439=4, "4th Grade", 'ES Data Entry'!G439=5, "5th Grade")</f>
        <v>Kindergarten</v>
      </c>
      <c r="H441" s="253">
        <f>'ES Data Entry'!L439</f>
        <v>0</v>
      </c>
      <c r="I441" s="227" t="e" cm="1">
        <f t="array" ref="I441">_xlfn.IFS('ES Data Entry'!H439= 1, "American Indian/Alaskan Native", 'ES Data Entry'!H439= 2, "Asian", 'ES Data Entry'!H439= 3, "Native Hawaiian/Pacific Islander", 'ES Data Entry'!H439= 4, "Black/African American",'ES Data Entry'!H439= 5,  "White", 'ES Data Entry'!H439= 6, "Other", 'ES Data Entry'!H439= 7, "Two races or more", 'ES Data Entry'!H439= 8, "Unknown")</f>
        <v>#N/A</v>
      </c>
      <c r="J441" s="226">
        <f>'ES Data Entry'!I439</f>
        <v>0</v>
      </c>
      <c r="K441" s="226" t="e" cm="1">
        <f t="array" ref="K441">_xlfn.IFS('ES Data Entry'!J439= 1, "Male", 'ES Data Entry'!J439= 2, "Female", 'ES Data Entry'!J439= 3, "Transgender Male", 'ES Data Entry'!J439= 4, "Transgender Female",'ES Data Entry'!J439= 5, "Non-binary", 'ES Data Entry'!J439= 6, "Other", 'ES Data Entry'!J439= 7, "Unknown")</f>
        <v>#N/A</v>
      </c>
      <c r="L441" s="228">
        <f>'ES Data Entry'!K439</f>
        <v>0</v>
      </c>
      <c r="M441" s="228" t="str" cm="1">
        <f t="array" ref="M441">IF(MAX(IF(F:F=F441, L:L))=L441, "Yes", "No")</f>
        <v>Yes</v>
      </c>
      <c r="N441" s="229" t="e">
        <f>AVERAGE('ES Data Entry'!N439,'ES Data Entry'!M439)</f>
        <v>#DIV/0!</v>
      </c>
      <c r="O441" s="229" t="e">
        <f t="shared" si="118"/>
        <v>#DIV/0!</v>
      </c>
      <c r="P441" s="229" t="e">
        <f>AVERAGE('ES Data Entry'!O439:R439)</f>
        <v>#DIV/0!</v>
      </c>
      <c r="Q441" s="229" t="e">
        <f t="shared" si="119"/>
        <v>#DIV/0!</v>
      </c>
      <c r="R441" s="229" t="e">
        <f>AVERAGE('ES Data Entry'!S439:V439)</f>
        <v>#DIV/0!</v>
      </c>
      <c r="S441" s="229" t="e">
        <f t="shared" si="120"/>
        <v>#DIV/0!</v>
      </c>
      <c r="T441" s="229" t="e">
        <f>AVERAGE('ES Data Entry'!W439:Y439)</f>
        <v>#DIV/0!</v>
      </c>
      <c r="U441" s="230" t="e">
        <f t="shared" si="121"/>
        <v>#DIV/0!</v>
      </c>
      <c r="V441" s="231" t="e">
        <f t="shared" si="122"/>
        <v>#DIV/0!</v>
      </c>
      <c r="W441" s="232" t="e">
        <f t="shared" si="123"/>
        <v>#DIV/0!</v>
      </c>
    </row>
    <row r="442" spans="1:23">
      <c r="A442" s="226">
        <f>'ES Data Entry'!A440</f>
        <v>0</v>
      </c>
      <c r="B442" s="226">
        <f>'ES Data Entry'!B440</f>
        <v>0</v>
      </c>
      <c r="C442" s="6">
        <f>'ES Data Entry'!C440</f>
        <v>0</v>
      </c>
      <c r="D442" s="226">
        <f>'ES Data Entry'!D440</f>
        <v>0</v>
      </c>
      <c r="E442" s="226">
        <f>'ES Data Entry'!E440</f>
        <v>0</v>
      </c>
      <c r="F442" s="226">
        <f>'ES Data Entry'!F440</f>
        <v>0</v>
      </c>
      <c r="G442" s="226" t="str" cm="1">
        <f t="array" ref="G442">_xlfn.IFS('ES Data Entry'!G440=0, "Kindergarten", 'ES Data Entry'!G440=1, "1st Grade", 'ES Data Entry'!G440=2, "2nd Grade", 'ES Data Entry'!G440=3, "3rd Grade", 'ES Data Entry'!G440=4, "4th Grade", 'ES Data Entry'!G440=5, "5th Grade")</f>
        <v>Kindergarten</v>
      </c>
      <c r="H442" s="253">
        <f>'ES Data Entry'!L440</f>
        <v>0</v>
      </c>
      <c r="I442" s="227" t="e" cm="1">
        <f t="array" ref="I442">_xlfn.IFS('ES Data Entry'!H440= 1, "American Indian/Alaskan Native", 'ES Data Entry'!H440= 2, "Asian", 'ES Data Entry'!H440= 3, "Native Hawaiian/Pacific Islander", 'ES Data Entry'!H440= 4, "Black/African American",'ES Data Entry'!H440= 5,  "White", 'ES Data Entry'!H440= 6, "Other", 'ES Data Entry'!H440= 7, "Two races or more", 'ES Data Entry'!H440= 8, "Unknown")</f>
        <v>#N/A</v>
      </c>
      <c r="J442" s="226">
        <f>'ES Data Entry'!I440</f>
        <v>0</v>
      </c>
      <c r="K442" s="226" t="e" cm="1">
        <f t="array" ref="K442">_xlfn.IFS('ES Data Entry'!J440= 1, "Male", 'ES Data Entry'!J440= 2, "Female", 'ES Data Entry'!J440= 3, "Transgender Male", 'ES Data Entry'!J440= 4, "Transgender Female",'ES Data Entry'!J440= 5, "Non-binary", 'ES Data Entry'!J440= 6, "Other", 'ES Data Entry'!J440= 7, "Unknown")</f>
        <v>#N/A</v>
      </c>
      <c r="L442" s="228">
        <f>'ES Data Entry'!K440</f>
        <v>0</v>
      </c>
      <c r="M442" s="228" t="str" cm="1">
        <f t="array" ref="M442">IF(MAX(IF(F:F=F442, L:L))=L442, "Yes", "No")</f>
        <v>Yes</v>
      </c>
      <c r="N442" s="229" t="e">
        <f>AVERAGE('ES Data Entry'!N440,'ES Data Entry'!M440)</f>
        <v>#DIV/0!</v>
      </c>
      <c r="O442" s="229" t="e">
        <f t="shared" si="118"/>
        <v>#DIV/0!</v>
      </c>
      <c r="P442" s="229" t="e">
        <f>AVERAGE('ES Data Entry'!O440:R440)</f>
        <v>#DIV/0!</v>
      </c>
      <c r="Q442" s="229" t="e">
        <f t="shared" si="119"/>
        <v>#DIV/0!</v>
      </c>
      <c r="R442" s="229" t="e">
        <f>AVERAGE('ES Data Entry'!S440:V440)</f>
        <v>#DIV/0!</v>
      </c>
      <c r="S442" s="229" t="e">
        <f t="shared" si="120"/>
        <v>#DIV/0!</v>
      </c>
      <c r="T442" s="229" t="e">
        <f>AVERAGE('ES Data Entry'!W440:Y440)</f>
        <v>#DIV/0!</v>
      </c>
      <c r="U442" s="230" t="e">
        <f t="shared" si="121"/>
        <v>#DIV/0!</v>
      </c>
      <c r="V442" s="231" t="e">
        <f t="shared" si="122"/>
        <v>#DIV/0!</v>
      </c>
      <c r="W442" s="232" t="e">
        <f t="shared" si="123"/>
        <v>#DIV/0!</v>
      </c>
    </row>
    <row r="443" spans="1:23">
      <c r="A443" s="226">
        <f>'ES Data Entry'!A441</f>
        <v>0</v>
      </c>
      <c r="B443" s="226">
        <f>'ES Data Entry'!B441</f>
        <v>0</v>
      </c>
      <c r="C443" s="6">
        <f>'ES Data Entry'!C441</f>
        <v>0</v>
      </c>
      <c r="D443" s="226">
        <f>'ES Data Entry'!D441</f>
        <v>0</v>
      </c>
      <c r="E443" s="226">
        <f>'ES Data Entry'!E441</f>
        <v>0</v>
      </c>
      <c r="F443" s="226">
        <f>'ES Data Entry'!F441</f>
        <v>0</v>
      </c>
      <c r="G443" s="226" t="str" cm="1">
        <f t="array" ref="G443">_xlfn.IFS('ES Data Entry'!G441=0, "Kindergarten", 'ES Data Entry'!G441=1, "1st Grade", 'ES Data Entry'!G441=2, "2nd Grade", 'ES Data Entry'!G441=3, "3rd Grade", 'ES Data Entry'!G441=4, "4th Grade", 'ES Data Entry'!G441=5, "5th Grade")</f>
        <v>Kindergarten</v>
      </c>
      <c r="H443" s="253">
        <f>'ES Data Entry'!L441</f>
        <v>0</v>
      </c>
      <c r="I443" s="227" t="e" cm="1">
        <f t="array" ref="I443">_xlfn.IFS('ES Data Entry'!H441= 1, "American Indian/Alaskan Native", 'ES Data Entry'!H441= 2, "Asian", 'ES Data Entry'!H441= 3, "Native Hawaiian/Pacific Islander", 'ES Data Entry'!H441= 4, "Black/African American",'ES Data Entry'!H441= 5,  "White", 'ES Data Entry'!H441= 6, "Other", 'ES Data Entry'!H441= 7, "Two races or more", 'ES Data Entry'!H441= 8, "Unknown")</f>
        <v>#N/A</v>
      </c>
      <c r="J443" s="226">
        <f>'ES Data Entry'!I441</f>
        <v>0</v>
      </c>
      <c r="K443" s="226" t="e" cm="1">
        <f t="array" ref="K443">_xlfn.IFS('ES Data Entry'!J441= 1, "Male", 'ES Data Entry'!J441= 2, "Female", 'ES Data Entry'!J441= 3, "Transgender Male", 'ES Data Entry'!J441= 4, "Transgender Female",'ES Data Entry'!J441= 5, "Non-binary", 'ES Data Entry'!J441= 6, "Other", 'ES Data Entry'!J441= 7, "Unknown")</f>
        <v>#N/A</v>
      </c>
      <c r="L443" s="228">
        <f>'ES Data Entry'!K441</f>
        <v>0</v>
      </c>
      <c r="M443" s="228" t="str" cm="1">
        <f t="array" ref="M443">IF(MAX(IF(F:F=F443, L:L))=L443, "Yes", "No")</f>
        <v>Yes</v>
      </c>
      <c r="N443" s="229" t="e">
        <f>AVERAGE('ES Data Entry'!N441,'ES Data Entry'!M441)</f>
        <v>#DIV/0!</v>
      </c>
      <c r="O443" s="229" t="e">
        <f t="shared" si="118"/>
        <v>#DIV/0!</v>
      </c>
      <c r="P443" s="229" t="e">
        <f>AVERAGE('ES Data Entry'!O441:R441)</f>
        <v>#DIV/0!</v>
      </c>
      <c r="Q443" s="229" t="e">
        <f t="shared" si="119"/>
        <v>#DIV/0!</v>
      </c>
      <c r="R443" s="229" t="e">
        <f>AVERAGE('ES Data Entry'!S441:V441)</f>
        <v>#DIV/0!</v>
      </c>
      <c r="S443" s="229" t="e">
        <f t="shared" si="120"/>
        <v>#DIV/0!</v>
      </c>
      <c r="T443" s="229" t="e">
        <f>AVERAGE('ES Data Entry'!W441:Y441)</f>
        <v>#DIV/0!</v>
      </c>
      <c r="U443" s="230" t="e">
        <f t="shared" si="121"/>
        <v>#DIV/0!</v>
      </c>
      <c r="V443" s="231" t="e">
        <f t="shared" si="122"/>
        <v>#DIV/0!</v>
      </c>
      <c r="W443" s="232" t="e">
        <f t="shared" si="123"/>
        <v>#DIV/0!</v>
      </c>
    </row>
    <row r="444" spans="1:23">
      <c r="A444" s="226">
        <f>'ES Data Entry'!A442</f>
        <v>0</v>
      </c>
      <c r="B444" s="226">
        <f>'ES Data Entry'!B442</f>
        <v>0</v>
      </c>
      <c r="C444" s="6">
        <f>'ES Data Entry'!C442</f>
        <v>0</v>
      </c>
      <c r="D444" s="226">
        <f>'ES Data Entry'!D442</f>
        <v>0</v>
      </c>
      <c r="E444" s="226">
        <f>'ES Data Entry'!E442</f>
        <v>0</v>
      </c>
      <c r="F444" s="226">
        <f>'ES Data Entry'!F442</f>
        <v>0</v>
      </c>
      <c r="G444" s="226" t="str" cm="1">
        <f t="array" ref="G444">_xlfn.IFS('ES Data Entry'!G442=0, "Kindergarten", 'ES Data Entry'!G442=1, "1st Grade", 'ES Data Entry'!G442=2, "2nd Grade", 'ES Data Entry'!G442=3, "3rd Grade", 'ES Data Entry'!G442=4, "4th Grade", 'ES Data Entry'!G442=5, "5th Grade")</f>
        <v>Kindergarten</v>
      </c>
      <c r="H444" s="253">
        <f>'ES Data Entry'!L442</f>
        <v>0</v>
      </c>
      <c r="I444" s="227" t="e" cm="1">
        <f t="array" ref="I444">_xlfn.IFS('ES Data Entry'!H442= 1, "American Indian/Alaskan Native", 'ES Data Entry'!H442= 2, "Asian", 'ES Data Entry'!H442= 3, "Native Hawaiian/Pacific Islander", 'ES Data Entry'!H442= 4, "Black/African American",'ES Data Entry'!H442= 5,  "White", 'ES Data Entry'!H442= 6, "Other", 'ES Data Entry'!H442= 7, "Two races or more", 'ES Data Entry'!H442= 8, "Unknown")</f>
        <v>#N/A</v>
      </c>
      <c r="J444" s="226">
        <f>'ES Data Entry'!I442</f>
        <v>0</v>
      </c>
      <c r="K444" s="226" t="e" cm="1">
        <f t="array" ref="K444">_xlfn.IFS('ES Data Entry'!J442= 1, "Male", 'ES Data Entry'!J442= 2, "Female", 'ES Data Entry'!J442= 3, "Transgender Male", 'ES Data Entry'!J442= 4, "Transgender Female",'ES Data Entry'!J442= 5, "Non-binary", 'ES Data Entry'!J442= 6, "Other", 'ES Data Entry'!J442= 7, "Unknown")</f>
        <v>#N/A</v>
      </c>
      <c r="L444" s="228">
        <f>'ES Data Entry'!K442</f>
        <v>0</v>
      </c>
      <c r="M444" s="228" t="str" cm="1">
        <f t="array" ref="M444">IF(MAX(IF(F:F=F444, L:L))=L444, "Yes", "No")</f>
        <v>Yes</v>
      </c>
      <c r="N444" s="229" t="e">
        <f>AVERAGE('ES Data Entry'!N442,'ES Data Entry'!M442)</f>
        <v>#DIV/0!</v>
      </c>
      <c r="O444" s="229" t="e">
        <f t="shared" si="118"/>
        <v>#DIV/0!</v>
      </c>
      <c r="P444" s="229" t="e">
        <f>AVERAGE('ES Data Entry'!O442:R442)</f>
        <v>#DIV/0!</v>
      </c>
      <c r="Q444" s="229" t="e">
        <f t="shared" si="119"/>
        <v>#DIV/0!</v>
      </c>
      <c r="R444" s="229" t="e">
        <f>AVERAGE('ES Data Entry'!S442:V442)</f>
        <v>#DIV/0!</v>
      </c>
      <c r="S444" s="229" t="e">
        <f t="shared" si="120"/>
        <v>#DIV/0!</v>
      </c>
      <c r="T444" s="229" t="e">
        <f>AVERAGE('ES Data Entry'!W442:Y442)</f>
        <v>#DIV/0!</v>
      </c>
      <c r="U444" s="230" t="e">
        <f t="shared" si="121"/>
        <v>#DIV/0!</v>
      </c>
      <c r="V444" s="231" t="e">
        <f t="shared" si="122"/>
        <v>#DIV/0!</v>
      </c>
      <c r="W444" s="232" t="e">
        <f t="shared" si="123"/>
        <v>#DIV/0!</v>
      </c>
    </row>
    <row r="445" spans="1:23">
      <c r="A445" s="226">
        <f>'ES Data Entry'!A443</f>
        <v>0</v>
      </c>
      <c r="B445" s="226">
        <f>'ES Data Entry'!B443</f>
        <v>0</v>
      </c>
      <c r="C445" s="6">
        <f>'ES Data Entry'!C443</f>
        <v>0</v>
      </c>
      <c r="D445" s="226">
        <f>'ES Data Entry'!D443</f>
        <v>0</v>
      </c>
      <c r="E445" s="226">
        <f>'ES Data Entry'!E443</f>
        <v>0</v>
      </c>
      <c r="F445" s="226">
        <f>'ES Data Entry'!F443</f>
        <v>0</v>
      </c>
      <c r="G445" s="226" t="str" cm="1">
        <f t="array" ref="G445">_xlfn.IFS('ES Data Entry'!G443=0, "Kindergarten", 'ES Data Entry'!G443=1, "1st Grade", 'ES Data Entry'!G443=2, "2nd Grade", 'ES Data Entry'!G443=3, "3rd Grade", 'ES Data Entry'!G443=4, "4th Grade", 'ES Data Entry'!G443=5, "5th Grade")</f>
        <v>Kindergarten</v>
      </c>
      <c r="H445" s="253">
        <f>'ES Data Entry'!L443</f>
        <v>0</v>
      </c>
      <c r="I445" s="227" t="e" cm="1">
        <f t="array" ref="I445">_xlfn.IFS('ES Data Entry'!H443= 1, "American Indian/Alaskan Native", 'ES Data Entry'!H443= 2, "Asian", 'ES Data Entry'!H443= 3, "Native Hawaiian/Pacific Islander", 'ES Data Entry'!H443= 4, "Black/African American",'ES Data Entry'!H443= 5,  "White", 'ES Data Entry'!H443= 6, "Other", 'ES Data Entry'!H443= 7, "Two races or more", 'ES Data Entry'!H443= 8, "Unknown")</f>
        <v>#N/A</v>
      </c>
      <c r="J445" s="226">
        <f>'ES Data Entry'!I443</f>
        <v>0</v>
      </c>
      <c r="K445" s="226" t="e" cm="1">
        <f t="array" ref="K445">_xlfn.IFS('ES Data Entry'!J443= 1, "Male", 'ES Data Entry'!J443= 2, "Female", 'ES Data Entry'!J443= 3, "Transgender Male", 'ES Data Entry'!J443= 4, "Transgender Female",'ES Data Entry'!J443= 5, "Non-binary", 'ES Data Entry'!J443= 6, "Other", 'ES Data Entry'!J443= 7, "Unknown")</f>
        <v>#N/A</v>
      </c>
      <c r="L445" s="228">
        <f>'ES Data Entry'!K443</f>
        <v>0</v>
      </c>
      <c r="M445" s="228" t="str" cm="1">
        <f t="array" ref="M445">IF(MAX(IF(F:F=F445, L:L))=L445, "Yes", "No")</f>
        <v>Yes</v>
      </c>
      <c r="N445" s="229" t="e">
        <f>AVERAGE('ES Data Entry'!N443,'ES Data Entry'!M443)</f>
        <v>#DIV/0!</v>
      </c>
      <c r="O445" s="229" t="e">
        <f t="shared" si="118"/>
        <v>#DIV/0!</v>
      </c>
      <c r="P445" s="229" t="e">
        <f>AVERAGE('ES Data Entry'!O443:R443)</f>
        <v>#DIV/0!</v>
      </c>
      <c r="Q445" s="229" t="e">
        <f t="shared" si="119"/>
        <v>#DIV/0!</v>
      </c>
      <c r="R445" s="229" t="e">
        <f>AVERAGE('ES Data Entry'!S443:V443)</f>
        <v>#DIV/0!</v>
      </c>
      <c r="S445" s="229" t="e">
        <f t="shared" si="120"/>
        <v>#DIV/0!</v>
      </c>
      <c r="T445" s="229" t="e">
        <f>AVERAGE('ES Data Entry'!W443:Y443)</f>
        <v>#DIV/0!</v>
      </c>
      <c r="U445" s="230" t="e">
        <f t="shared" si="121"/>
        <v>#DIV/0!</v>
      </c>
      <c r="V445" s="231" t="e">
        <f t="shared" si="122"/>
        <v>#DIV/0!</v>
      </c>
      <c r="W445" s="232" t="e">
        <f t="shared" si="123"/>
        <v>#DIV/0!</v>
      </c>
    </row>
    <row r="446" spans="1:23">
      <c r="A446" s="226">
        <f>'ES Data Entry'!A444</f>
        <v>0</v>
      </c>
      <c r="B446" s="226">
        <f>'ES Data Entry'!B444</f>
        <v>0</v>
      </c>
      <c r="C446" s="6">
        <f>'ES Data Entry'!C444</f>
        <v>0</v>
      </c>
      <c r="D446" s="226">
        <f>'ES Data Entry'!D444</f>
        <v>0</v>
      </c>
      <c r="E446" s="226">
        <f>'ES Data Entry'!E444</f>
        <v>0</v>
      </c>
      <c r="F446" s="226">
        <f>'ES Data Entry'!F444</f>
        <v>0</v>
      </c>
      <c r="G446" s="226" t="str" cm="1">
        <f t="array" ref="G446">_xlfn.IFS('ES Data Entry'!G444=0, "Kindergarten", 'ES Data Entry'!G444=1, "1st Grade", 'ES Data Entry'!G444=2, "2nd Grade", 'ES Data Entry'!G444=3, "3rd Grade", 'ES Data Entry'!G444=4, "4th Grade", 'ES Data Entry'!G444=5, "5th Grade")</f>
        <v>Kindergarten</v>
      </c>
      <c r="H446" s="253">
        <f>'ES Data Entry'!L444</f>
        <v>0</v>
      </c>
      <c r="I446" s="227" t="e" cm="1">
        <f t="array" ref="I446">_xlfn.IFS('ES Data Entry'!H444= 1, "American Indian/Alaskan Native", 'ES Data Entry'!H444= 2, "Asian", 'ES Data Entry'!H444= 3, "Native Hawaiian/Pacific Islander", 'ES Data Entry'!H444= 4, "Black/African American",'ES Data Entry'!H444= 5,  "White", 'ES Data Entry'!H444= 6, "Other", 'ES Data Entry'!H444= 7, "Two races or more", 'ES Data Entry'!H444= 8, "Unknown")</f>
        <v>#N/A</v>
      </c>
      <c r="J446" s="226">
        <f>'ES Data Entry'!I444</f>
        <v>0</v>
      </c>
      <c r="K446" s="226" t="e" cm="1">
        <f t="array" ref="K446">_xlfn.IFS('ES Data Entry'!J444= 1, "Male", 'ES Data Entry'!J444= 2, "Female", 'ES Data Entry'!J444= 3, "Transgender Male", 'ES Data Entry'!J444= 4, "Transgender Female",'ES Data Entry'!J444= 5, "Non-binary", 'ES Data Entry'!J444= 6, "Other", 'ES Data Entry'!J444= 7, "Unknown")</f>
        <v>#N/A</v>
      </c>
      <c r="L446" s="228">
        <f>'ES Data Entry'!K444</f>
        <v>0</v>
      </c>
      <c r="M446" s="228" t="str" cm="1">
        <f t="array" ref="M446">IF(MAX(IF(F:F=F446, L:L))=L446, "Yes", "No")</f>
        <v>Yes</v>
      </c>
      <c r="N446" s="229" t="e">
        <f>AVERAGE('ES Data Entry'!N444,'ES Data Entry'!M444)</f>
        <v>#DIV/0!</v>
      </c>
      <c r="O446" s="229" t="e">
        <f t="shared" si="118"/>
        <v>#DIV/0!</v>
      </c>
      <c r="P446" s="229" t="e">
        <f>AVERAGE('ES Data Entry'!O444:R444)</f>
        <v>#DIV/0!</v>
      </c>
      <c r="Q446" s="229" t="e">
        <f t="shared" si="119"/>
        <v>#DIV/0!</v>
      </c>
      <c r="R446" s="229" t="e">
        <f>AVERAGE('ES Data Entry'!S444:V444)</f>
        <v>#DIV/0!</v>
      </c>
      <c r="S446" s="229" t="e">
        <f t="shared" si="120"/>
        <v>#DIV/0!</v>
      </c>
      <c r="T446" s="229" t="e">
        <f>AVERAGE('ES Data Entry'!W444:Y444)</f>
        <v>#DIV/0!</v>
      </c>
      <c r="U446" s="230" t="e">
        <f t="shared" si="121"/>
        <v>#DIV/0!</v>
      </c>
      <c r="V446" s="231" t="e">
        <f t="shared" si="122"/>
        <v>#DIV/0!</v>
      </c>
      <c r="W446" s="232" t="e">
        <f t="shared" si="123"/>
        <v>#DIV/0!</v>
      </c>
    </row>
    <row r="447" spans="1:23">
      <c r="A447" s="226">
        <f>'ES Data Entry'!A445</f>
        <v>0</v>
      </c>
      <c r="B447" s="226">
        <f>'ES Data Entry'!B445</f>
        <v>0</v>
      </c>
      <c r="C447" s="6">
        <f>'ES Data Entry'!C445</f>
        <v>0</v>
      </c>
      <c r="D447" s="226">
        <f>'ES Data Entry'!D445</f>
        <v>0</v>
      </c>
      <c r="E447" s="226">
        <f>'ES Data Entry'!E445</f>
        <v>0</v>
      </c>
      <c r="F447" s="226">
        <f>'ES Data Entry'!F445</f>
        <v>0</v>
      </c>
      <c r="G447" s="226" t="str" cm="1">
        <f t="array" ref="G447">_xlfn.IFS('ES Data Entry'!G445=0, "Kindergarten", 'ES Data Entry'!G445=1, "1st Grade", 'ES Data Entry'!G445=2, "2nd Grade", 'ES Data Entry'!G445=3, "3rd Grade", 'ES Data Entry'!G445=4, "4th Grade", 'ES Data Entry'!G445=5, "5th Grade")</f>
        <v>Kindergarten</v>
      </c>
      <c r="H447" s="253">
        <f>'ES Data Entry'!L445</f>
        <v>0</v>
      </c>
      <c r="I447" s="227" t="e" cm="1">
        <f t="array" ref="I447">_xlfn.IFS('ES Data Entry'!H445= 1, "American Indian/Alaskan Native", 'ES Data Entry'!H445= 2, "Asian", 'ES Data Entry'!H445= 3, "Native Hawaiian/Pacific Islander", 'ES Data Entry'!H445= 4, "Black/African American",'ES Data Entry'!H445= 5,  "White", 'ES Data Entry'!H445= 6, "Other", 'ES Data Entry'!H445= 7, "Two races or more", 'ES Data Entry'!H445= 8, "Unknown")</f>
        <v>#N/A</v>
      </c>
      <c r="J447" s="226">
        <f>'ES Data Entry'!I445</f>
        <v>0</v>
      </c>
      <c r="K447" s="226" t="e" cm="1">
        <f t="array" ref="K447">_xlfn.IFS('ES Data Entry'!J445= 1, "Male", 'ES Data Entry'!J445= 2, "Female", 'ES Data Entry'!J445= 3, "Transgender Male", 'ES Data Entry'!J445= 4, "Transgender Female",'ES Data Entry'!J445= 5, "Non-binary", 'ES Data Entry'!J445= 6, "Other", 'ES Data Entry'!J445= 7, "Unknown")</f>
        <v>#N/A</v>
      </c>
      <c r="L447" s="228">
        <f>'ES Data Entry'!K445</f>
        <v>0</v>
      </c>
      <c r="M447" s="228" t="str" cm="1">
        <f t="array" ref="M447">IF(MAX(IF(F:F=F447, L:L))=L447, "Yes", "No")</f>
        <v>Yes</v>
      </c>
      <c r="N447" s="229" t="e">
        <f>AVERAGE('ES Data Entry'!N445,'ES Data Entry'!M445)</f>
        <v>#DIV/0!</v>
      </c>
      <c r="O447" s="229" t="e">
        <f t="shared" si="118"/>
        <v>#DIV/0!</v>
      </c>
      <c r="P447" s="229" t="e">
        <f>AVERAGE('ES Data Entry'!O445:R445)</f>
        <v>#DIV/0!</v>
      </c>
      <c r="Q447" s="229" t="e">
        <f t="shared" si="119"/>
        <v>#DIV/0!</v>
      </c>
      <c r="R447" s="229" t="e">
        <f>AVERAGE('ES Data Entry'!S445:V445)</f>
        <v>#DIV/0!</v>
      </c>
      <c r="S447" s="229" t="e">
        <f t="shared" si="120"/>
        <v>#DIV/0!</v>
      </c>
      <c r="T447" s="229" t="e">
        <f>AVERAGE('ES Data Entry'!W445:Y445)</f>
        <v>#DIV/0!</v>
      </c>
      <c r="U447" s="230" t="e">
        <f t="shared" si="121"/>
        <v>#DIV/0!</v>
      </c>
      <c r="V447" s="231" t="e">
        <f t="shared" si="122"/>
        <v>#DIV/0!</v>
      </c>
      <c r="W447" s="232" t="e">
        <f t="shared" si="123"/>
        <v>#DIV/0!</v>
      </c>
    </row>
    <row r="448" spans="1:23">
      <c r="A448" s="226">
        <f>'ES Data Entry'!A446</f>
        <v>0</v>
      </c>
      <c r="B448" s="226">
        <f>'ES Data Entry'!B446</f>
        <v>0</v>
      </c>
      <c r="C448" s="6">
        <f>'ES Data Entry'!C446</f>
        <v>0</v>
      </c>
      <c r="D448" s="226">
        <f>'ES Data Entry'!D446</f>
        <v>0</v>
      </c>
      <c r="E448" s="226">
        <f>'ES Data Entry'!E446</f>
        <v>0</v>
      </c>
      <c r="F448" s="226">
        <f>'ES Data Entry'!F446</f>
        <v>0</v>
      </c>
      <c r="G448" s="226" t="str" cm="1">
        <f t="array" ref="G448">_xlfn.IFS('ES Data Entry'!G446=0, "Kindergarten", 'ES Data Entry'!G446=1, "1st Grade", 'ES Data Entry'!G446=2, "2nd Grade", 'ES Data Entry'!G446=3, "3rd Grade", 'ES Data Entry'!G446=4, "4th Grade", 'ES Data Entry'!G446=5, "5th Grade")</f>
        <v>Kindergarten</v>
      </c>
      <c r="H448" s="253">
        <f>'ES Data Entry'!L446</f>
        <v>0</v>
      </c>
      <c r="I448" s="227" t="e" cm="1">
        <f t="array" ref="I448">_xlfn.IFS('ES Data Entry'!H446= 1, "American Indian/Alaskan Native", 'ES Data Entry'!H446= 2, "Asian", 'ES Data Entry'!H446= 3, "Native Hawaiian/Pacific Islander", 'ES Data Entry'!H446= 4, "Black/African American",'ES Data Entry'!H446= 5,  "White", 'ES Data Entry'!H446= 6, "Other", 'ES Data Entry'!H446= 7, "Two races or more", 'ES Data Entry'!H446= 8, "Unknown")</f>
        <v>#N/A</v>
      </c>
      <c r="J448" s="226">
        <f>'ES Data Entry'!I446</f>
        <v>0</v>
      </c>
      <c r="K448" s="226" t="e" cm="1">
        <f t="array" ref="K448">_xlfn.IFS('ES Data Entry'!J446= 1, "Male", 'ES Data Entry'!J446= 2, "Female", 'ES Data Entry'!J446= 3, "Transgender Male", 'ES Data Entry'!J446= 4, "Transgender Female",'ES Data Entry'!J446= 5, "Non-binary", 'ES Data Entry'!J446= 6, "Other", 'ES Data Entry'!J446= 7, "Unknown")</f>
        <v>#N/A</v>
      </c>
      <c r="L448" s="228">
        <f>'ES Data Entry'!K446</f>
        <v>0</v>
      </c>
      <c r="M448" s="228" t="str" cm="1">
        <f t="array" ref="M448">IF(MAX(IF(F:F=F448, L:L))=L448, "Yes", "No")</f>
        <v>Yes</v>
      </c>
      <c r="N448" s="229" t="e">
        <f>AVERAGE('ES Data Entry'!N446,'ES Data Entry'!M446)</f>
        <v>#DIV/0!</v>
      </c>
      <c r="O448" s="229" t="e">
        <f t="shared" si="118"/>
        <v>#DIV/0!</v>
      </c>
      <c r="P448" s="229" t="e">
        <f>AVERAGE('ES Data Entry'!O446:R446)</f>
        <v>#DIV/0!</v>
      </c>
      <c r="Q448" s="229" t="e">
        <f t="shared" si="119"/>
        <v>#DIV/0!</v>
      </c>
      <c r="R448" s="229" t="e">
        <f>AVERAGE('ES Data Entry'!S446:V446)</f>
        <v>#DIV/0!</v>
      </c>
      <c r="S448" s="229" t="e">
        <f t="shared" si="120"/>
        <v>#DIV/0!</v>
      </c>
      <c r="T448" s="229" t="e">
        <f>AVERAGE('ES Data Entry'!W446:Y446)</f>
        <v>#DIV/0!</v>
      </c>
      <c r="U448" s="230" t="e">
        <f t="shared" si="121"/>
        <v>#DIV/0!</v>
      </c>
      <c r="V448" s="231" t="e">
        <f t="shared" si="122"/>
        <v>#DIV/0!</v>
      </c>
      <c r="W448" s="232" t="e">
        <f t="shared" si="123"/>
        <v>#DIV/0!</v>
      </c>
    </row>
    <row r="449" spans="1:23">
      <c r="A449" s="226">
        <f>'ES Data Entry'!A447</f>
        <v>0</v>
      </c>
      <c r="B449" s="226">
        <f>'ES Data Entry'!B447</f>
        <v>0</v>
      </c>
      <c r="C449" s="6">
        <f>'ES Data Entry'!C447</f>
        <v>0</v>
      </c>
      <c r="D449" s="226">
        <f>'ES Data Entry'!D447</f>
        <v>0</v>
      </c>
      <c r="E449" s="226">
        <f>'ES Data Entry'!E447</f>
        <v>0</v>
      </c>
      <c r="F449" s="226">
        <f>'ES Data Entry'!F447</f>
        <v>0</v>
      </c>
      <c r="G449" s="226" t="str" cm="1">
        <f t="array" ref="G449">_xlfn.IFS('ES Data Entry'!G447=0, "Kindergarten", 'ES Data Entry'!G447=1, "1st Grade", 'ES Data Entry'!G447=2, "2nd Grade", 'ES Data Entry'!G447=3, "3rd Grade", 'ES Data Entry'!G447=4, "4th Grade", 'ES Data Entry'!G447=5, "5th Grade")</f>
        <v>Kindergarten</v>
      </c>
      <c r="H449" s="253">
        <f>'ES Data Entry'!L447</f>
        <v>0</v>
      </c>
      <c r="I449" s="227" t="e" cm="1">
        <f t="array" ref="I449">_xlfn.IFS('ES Data Entry'!H447= 1, "American Indian/Alaskan Native", 'ES Data Entry'!H447= 2, "Asian", 'ES Data Entry'!H447= 3, "Native Hawaiian/Pacific Islander", 'ES Data Entry'!H447= 4, "Black/African American",'ES Data Entry'!H447= 5,  "White", 'ES Data Entry'!H447= 6, "Other", 'ES Data Entry'!H447= 7, "Two races or more", 'ES Data Entry'!H447= 8, "Unknown")</f>
        <v>#N/A</v>
      </c>
      <c r="J449" s="226">
        <f>'ES Data Entry'!I447</f>
        <v>0</v>
      </c>
      <c r="K449" s="226" t="e" cm="1">
        <f t="array" ref="K449">_xlfn.IFS('ES Data Entry'!J447= 1, "Male", 'ES Data Entry'!J447= 2, "Female", 'ES Data Entry'!J447= 3, "Transgender Male", 'ES Data Entry'!J447= 4, "Transgender Female",'ES Data Entry'!J447= 5, "Non-binary", 'ES Data Entry'!J447= 6, "Other", 'ES Data Entry'!J447= 7, "Unknown")</f>
        <v>#N/A</v>
      </c>
      <c r="L449" s="228">
        <f>'ES Data Entry'!K447</f>
        <v>0</v>
      </c>
      <c r="M449" s="228" t="str" cm="1">
        <f t="array" ref="M449">IF(MAX(IF(F:F=F449, L:L))=L449, "Yes", "No")</f>
        <v>Yes</v>
      </c>
      <c r="N449" s="229" t="e">
        <f>AVERAGE('ES Data Entry'!N447,'ES Data Entry'!M447)</f>
        <v>#DIV/0!</v>
      </c>
      <c r="O449" s="229" t="e">
        <f t="shared" si="118"/>
        <v>#DIV/0!</v>
      </c>
      <c r="P449" s="229" t="e">
        <f>AVERAGE('ES Data Entry'!O447:R447)</f>
        <v>#DIV/0!</v>
      </c>
      <c r="Q449" s="229" t="e">
        <f t="shared" si="119"/>
        <v>#DIV/0!</v>
      </c>
      <c r="R449" s="229" t="e">
        <f>AVERAGE('ES Data Entry'!S447:V447)</f>
        <v>#DIV/0!</v>
      </c>
      <c r="S449" s="229" t="e">
        <f t="shared" si="120"/>
        <v>#DIV/0!</v>
      </c>
      <c r="T449" s="229" t="e">
        <f>AVERAGE('ES Data Entry'!W447:Y447)</f>
        <v>#DIV/0!</v>
      </c>
      <c r="U449" s="230" t="e">
        <f t="shared" si="121"/>
        <v>#DIV/0!</v>
      </c>
      <c r="V449" s="231" t="e">
        <f t="shared" si="122"/>
        <v>#DIV/0!</v>
      </c>
      <c r="W449" s="232" t="e">
        <f t="shared" si="123"/>
        <v>#DIV/0!</v>
      </c>
    </row>
    <row r="450" spans="1:23">
      <c r="A450" s="226">
        <f>'ES Data Entry'!A448</f>
        <v>0</v>
      </c>
      <c r="B450" s="226">
        <f>'ES Data Entry'!B448</f>
        <v>0</v>
      </c>
      <c r="C450" s="6">
        <f>'ES Data Entry'!C448</f>
        <v>0</v>
      </c>
      <c r="D450" s="226">
        <f>'ES Data Entry'!D448</f>
        <v>0</v>
      </c>
      <c r="E450" s="226">
        <f>'ES Data Entry'!E448</f>
        <v>0</v>
      </c>
      <c r="F450" s="226">
        <f>'ES Data Entry'!F448</f>
        <v>0</v>
      </c>
      <c r="G450" s="226" t="str" cm="1">
        <f t="array" ref="G450">_xlfn.IFS('ES Data Entry'!G448=0, "Kindergarten", 'ES Data Entry'!G448=1, "1st Grade", 'ES Data Entry'!G448=2, "2nd Grade", 'ES Data Entry'!G448=3, "3rd Grade", 'ES Data Entry'!G448=4, "4th Grade", 'ES Data Entry'!G448=5, "5th Grade")</f>
        <v>Kindergarten</v>
      </c>
      <c r="H450" s="253">
        <f>'ES Data Entry'!L448</f>
        <v>0</v>
      </c>
      <c r="I450" s="227" t="e" cm="1">
        <f t="array" ref="I450">_xlfn.IFS('ES Data Entry'!H448= 1, "American Indian/Alaskan Native", 'ES Data Entry'!H448= 2, "Asian", 'ES Data Entry'!H448= 3, "Native Hawaiian/Pacific Islander", 'ES Data Entry'!H448= 4, "Black/African American",'ES Data Entry'!H448= 5,  "White", 'ES Data Entry'!H448= 6, "Other", 'ES Data Entry'!H448= 7, "Two races or more", 'ES Data Entry'!H448= 8, "Unknown")</f>
        <v>#N/A</v>
      </c>
      <c r="J450" s="226">
        <f>'ES Data Entry'!I448</f>
        <v>0</v>
      </c>
      <c r="K450" s="226" t="e" cm="1">
        <f t="array" ref="K450">_xlfn.IFS('ES Data Entry'!J448= 1, "Male", 'ES Data Entry'!J448= 2, "Female", 'ES Data Entry'!J448= 3, "Transgender Male", 'ES Data Entry'!J448= 4, "Transgender Female",'ES Data Entry'!J448= 5, "Non-binary", 'ES Data Entry'!J448= 6, "Other", 'ES Data Entry'!J448= 7, "Unknown")</f>
        <v>#N/A</v>
      </c>
      <c r="L450" s="228">
        <f>'ES Data Entry'!K448</f>
        <v>0</v>
      </c>
      <c r="M450" s="228" t="str" cm="1">
        <f t="array" ref="M450">IF(MAX(IF(F:F=F450, L:L))=L450, "Yes", "No")</f>
        <v>Yes</v>
      </c>
      <c r="N450" s="229" t="e">
        <f>AVERAGE('ES Data Entry'!N448,'ES Data Entry'!M448)</f>
        <v>#DIV/0!</v>
      </c>
      <c r="O450" s="229" t="e">
        <f t="shared" si="118"/>
        <v>#DIV/0!</v>
      </c>
      <c r="P450" s="229" t="e">
        <f>AVERAGE('ES Data Entry'!O448:R448)</f>
        <v>#DIV/0!</v>
      </c>
      <c r="Q450" s="229" t="e">
        <f t="shared" si="119"/>
        <v>#DIV/0!</v>
      </c>
      <c r="R450" s="229" t="e">
        <f>AVERAGE('ES Data Entry'!S448:V448)</f>
        <v>#DIV/0!</v>
      </c>
      <c r="S450" s="229" t="e">
        <f t="shared" si="120"/>
        <v>#DIV/0!</v>
      </c>
      <c r="T450" s="229" t="e">
        <f>AVERAGE('ES Data Entry'!W448:Y448)</f>
        <v>#DIV/0!</v>
      </c>
      <c r="U450" s="230" t="e">
        <f t="shared" si="121"/>
        <v>#DIV/0!</v>
      </c>
      <c r="V450" s="231" t="e">
        <f t="shared" si="122"/>
        <v>#DIV/0!</v>
      </c>
      <c r="W450" s="232" t="e">
        <f t="shared" si="123"/>
        <v>#DIV/0!</v>
      </c>
    </row>
    <row r="451" spans="1:23">
      <c r="A451" s="226">
        <f>'ES Data Entry'!A449</f>
        <v>0</v>
      </c>
      <c r="B451" s="226">
        <f>'ES Data Entry'!B449</f>
        <v>0</v>
      </c>
      <c r="C451" s="6">
        <f>'ES Data Entry'!C449</f>
        <v>0</v>
      </c>
      <c r="D451" s="226">
        <f>'ES Data Entry'!D449</f>
        <v>0</v>
      </c>
      <c r="E451" s="226">
        <f>'ES Data Entry'!E449</f>
        <v>0</v>
      </c>
      <c r="F451" s="226">
        <f>'ES Data Entry'!F449</f>
        <v>0</v>
      </c>
      <c r="G451" s="226" t="str" cm="1">
        <f t="array" ref="G451">_xlfn.IFS('ES Data Entry'!G449=0, "Kindergarten", 'ES Data Entry'!G449=1, "1st Grade", 'ES Data Entry'!G449=2, "2nd Grade", 'ES Data Entry'!G449=3, "3rd Grade", 'ES Data Entry'!G449=4, "4th Grade", 'ES Data Entry'!G449=5, "5th Grade")</f>
        <v>Kindergarten</v>
      </c>
      <c r="H451" s="253">
        <f>'ES Data Entry'!L449</f>
        <v>0</v>
      </c>
      <c r="I451" s="227" t="e" cm="1">
        <f t="array" ref="I451">_xlfn.IFS('ES Data Entry'!H449= 1, "American Indian/Alaskan Native", 'ES Data Entry'!H449= 2, "Asian", 'ES Data Entry'!H449= 3, "Native Hawaiian/Pacific Islander", 'ES Data Entry'!H449= 4, "Black/African American",'ES Data Entry'!H449= 5,  "White", 'ES Data Entry'!H449= 6, "Other", 'ES Data Entry'!H449= 7, "Two races or more", 'ES Data Entry'!H449= 8, "Unknown")</f>
        <v>#N/A</v>
      </c>
      <c r="J451" s="226">
        <f>'ES Data Entry'!I449</f>
        <v>0</v>
      </c>
      <c r="K451" s="226" t="e" cm="1">
        <f t="array" ref="K451">_xlfn.IFS('ES Data Entry'!J449= 1, "Male", 'ES Data Entry'!J449= 2, "Female", 'ES Data Entry'!J449= 3, "Transgender Male", 'ES Data Entry'!J449= 4, "Transgender Female",'ES Data Entry'!J449= 5, "Non-binary", 'ES Data Entry'!J449= 6, "Other", 'ES Data Entry'!J449= 7, "Unknown")</f>
        <v>#N/A</v>
      </c>
      <c r="L451" s="228">
        <f>'ES Data Entry'!K449</f>
        <v>0</v>
      </c>
      <c r="M451" s="228" t="str" cm="1">
        <f t="array" ref="M451">IF(MAX(IF(F:F=F451, L:L))=L451, "Yes", "No")</f>
        <v>Yes</v>
      </c>
      <c r="N451" s="229" t="e">
        <f>AVERAGE('ES Data Entry'!N449,'ES Data Entry'!M449)</f>
        <v>#DIV/0!</v>
      </c>
      <c r="O451" s="229" t="e">
        <f t="shared" si="118"/>
        <v>#DIV/0!</v>
      </c>
      <c r="P451" s="229" t="e">
        <f>AVERAGE('ES Data Entry'!O449:R449)</f>
        <v>#DIV/0!</v>
      </c>
      <c r="Q451" s="229" t="e">
        <f t="shared" si="119"/>
        <v>#DIV/0!</v>
      </c>
      <c r="R451" s="229" t="e">
        <f>AVERAGE('ES Data Entry'!S449:V449)</f>
        <v>#DIV/0!</v>
      </c>
      <c r="S451" s="229" t="e">
        <f t="shared" si="120"/>
        <v>#DIV/0!</v>
      </c>
      <c r="T451" s="229" t="e">
        <f>AVERAGE('ES Data Entry'!W449:Y449)</f>
        <v>#DIV/0!</v>
      </c>
      <c r="U451" s="230" t="e">
        <f t="shared" si="121"/>
        <v>#DIV/0!</v>
      </c>
      <c r="V451" s="231" t="e">
        <f t="shared" si="122"/>
        <v>#DIV/0!</v>
      </c>
      <c r="W451" s="232" t="e">
        <f t="shared" si="123"/>
        <v>#DIV/0!</v>
      </c>
    </row>
    <row r="452" spans="1:23">
      <c r="A452" s="226">
        <f>'ES Data Entry'!A450</f>
        <v>0</v>
      </c>
      <c r="B452" s="226">
        <f>'ES Data Entry'!B450</f>
        <v>0</v>
      </c>
      <c r="C452" s="6">
        <f>'ES Data Entry'!C450</f>
        <v>0</v>
      </c>
      <c r="D452" s="226">
        <f>'ES Data Entry'!D450</f>
        <v>0</v>
      </c>
      <c r="E452" s="226">
        <f>'ES Data Entry'!E450</f>
        <v>0</v>
      </c>
      <c r="F452" s="226">
        <f>'ES Data Entry'!F450</f>
        <v>0</v>
      </c>
      <c r="G452" s="226" t="str" cm="1">
        <f t="array" ref="G452">_xlfn.IFS('ES Data Entry'!G450=0, "Kindergarten", 'ES Data Entry'!G450=1, "1st Grade", 'ES Data Entry'!G450=2, "2nd Grade", 'ES Data Entry'!G450=3, "3rd Grade", 'ES Data Entry'!G450=4, "4th Grade", 'ES Data Entry'!G450=5, "5th Grade")</f>
        <v>Kindergarten</v>
      </c>
      <c r="H452" s="253">
        <f>'ES Data Entry'!L450</f>
        <v>0</v>
      </c>
      <c r="I452" s="227" t="e" cm="1">
        <f t="array" ref="I452">_xlfn.IFS('ES Data Entry'!H450= 1, "American Indian/Alaskan Native", 'ES Data Entry'!H450= 2, "Asian", 'ES Data Entry'!H450= 3, "Native Hawaiian/Pacific Islander", 'ES Data Entry'!H450= 4, "Black/African American",'ES Data Entry'!H450= 5,  "White", 'ES Data Entry'!H450= 6, "Other", 'ES Data Entry'!H450= 7, "Two races or more", 'ES Data Entry'!H450= 8, "Unknown")</f>
        <v>#N/A</v>
      </c>
      <c r="J452" s="226">
        <f>'ES Data Entry'!I450</f>
        <v>0</v>
      </c>
      <c r="K452" s="226" t="e" cm="1">
        <f t="array" ref="K452">_xlfn.IFS('ES Data Entry'!J450= 1, "Male", 'ES Data Entry'!J450= 2, "Female", 'ES Data Entry'!J450= 3, "Transgender Male", 'ES Data Entry'!J450= 4, "Transgender Female",'ES Data Entry'!J450= 5, "Non-binary", 'ES Data Entry'!J450= 6, "Other", 'ES Data Entry'!J450= 7, "Unknown")</f>
        <v>#N/A</v>
      </c>
      <c r="L452" s="228">
        <f>'ES Data Entry'!K450</f>
        <v>0</v>
      </c>
      <c r="M452" s="228" t="str" cm="1">
        <f t="array" ref="M452">IF(MAX(IF(F:F=F452, L:L))=L452, "Yes", "No")</f>
        <v>Yes</v>
      </c>
      <c r="N452" s="229" t="e">
        <f>AVERAGE('ES Data Entry'!N450,'ES Data Entry'!M450)</f>
        <v>#DIV/0!</v>
      </c>
      <c r="O452" s="229" t="e">
        <f t="shared" si="118"/>
        <v>#DIV/0!</v>
      </c>
      <c r="P452" s="229" t="e">
        <f>AVERAGE('ES Data Entry'!O450:R450)</f>
        <v>#DIV/0!</v>
      </c>
      <c r="Q452" s="229" t="e">
        <f t="shared" si="119"/>
        <v>#DIV/0!</v>
      </c>
      <c r="R452" s="229" t="e">
        <f>AVERAGE('ES Data Entry'!S450:V450)</f>
        <v>#DIV/0!</v>
      </c>
      <c r="S452" s="229" t="e">
        <f t="shared" si="120"/>
        <v>#DIV/0!</v>
      </c>
      <c r="T452" s="229" t="e">
        <f>AVERAGE('ES Data Entry'!W450:Y450)</f>
        <v>#DIV/0!</v>
      </c>
      <c r="U452" s="230" t="e">
        <f t="shared" si="121"/>
        <v>#DIV/0!</v>
      </c>
      <c r="V452" s="231" t="e">
        <f t="shared" si="122"/>
        <v>#DIV/0!</v>
      </c>
      <c r="W452" s="232" t="e">
        <f t="shared" si="123"/>
        <v>#DIV/0!</v>
      </c>
    </row>
    <row r="453" spans="1:23">
      <c r="A453" s="226">
        <f>'ES Data Entry'!A451</f>
        <v>0</v>
      </c>
      <c r="B453" s="226">
        <f>'ES Data Entry'!B451</f>
        <v>0</v>
      </c>
      <c r="C453" s="6">
        <f>'ES Data Entry'!C451</f>
        <v>0</v>
      </c>
      <c r="D453" s="226">
        <f>'ES Data Entry'!D451</f>
        <v>0</v>
      </c>
      <c r="E453" s="226">
        <f>'ES Data Entry'!E451</f>
        <v>0</v>
      </c>
      <c r="F453" s="226">
        <f>'ES Data Entry'!F451</f>
        <v>0</v>
      </c>
      <c r="G453" s="226" t="str" cm="1">
        <f t="array" ref="G453">_xlfn.IFS('ES Data Entry'!G451=0, "Kindergarten", 'ES Data Entry'!G451=1, "1st Grade", 'ES Data Entry'!G451=2, "2nd Grade", 'ES Data Entry'!G451=3, "3rd Grade", 'ES Data Entry'!G451=4, "4th Grade", 'ES Data Entry'!G451=5, "5th Grade")</f>
        <v>Kindergarten</v>
      </c>
      <c r="H453" s="253">
        <f>'ES Data Entry'!L451</f>
        <v>0</v>
      </c>
      <c r="I453" s="227" t="e" cm="1">
        <f t="array" ref="I453">_xlfn.IFS('ES Data Entry'!H451= 1, "American Indian/Alaskan Native", 'ES Data Entry'!H451= 2, "Asian", 'ES Data Entry'!H451= 3, "Native Hawaiian/Pacific Islander", 'ES Data Entry'!H451= 4, "Black/African American",'ES Data Entry'!H451= 5,  "White", 'ES Data Entry'!H451= 6, "Other", 'ES Data Entry'!H451= 7, "Two races or more", 'ES Data Entry'!H451= 8, "Unknown")</f>
        <v>#N/A</v>
      </c>
      <c r="J453" s="226">
        <f>'ES Data Entry'!I451</f>
        <v>0</v>
      </c>
      <c r="K453" s="226" t="e" cm="1">
        <f t="array" ref="K453">_xlfn.IFS('ES Data Entry'!J451= 1, "Male", 'ES Data Entry'!J451= 2, "Female", 'ES Data Entry'!J451= 3, "Transgender Male", 'ES Data Entry'!J451= 4, "Transgender Female",'ES Data Entry'!J451= 5, "Non-binary", 'ES Data Entry'!J451= 6, "Other", 'ES Data Entry'!J451= 7, "Unknown")</f>
        <v>#N/A</v>
      </c>
      <c r="L453" s="228">
        <f>'ES Data Entry'!K451</f>
        <v>0</v>
      </c>
      <c r="M453" s="228" t="str" cm="1">
        <f t="array" ref="M453">IF(MAX(IF(F:F=F453, L:L))=L453, "Yes", "No")</f>
        <v>Yes</v>
      </c>
      <c r="N453" s="229" t="e">
        <f>AVERAGE('ES Data Entry'!N451,'ES Data Entry'!M451)</f>
        <v>#DIV/0!</v>
      </c>
      <c r="O453" s="229" t="e">
        <f t="shared" si="118"/>
        <v>#DIV/0!</v>
      </c>
      <c r="P453" s="229" t="e">
        <f>AVERAGE('ES Data Entry'!O451:R451)</f>
        <v>#DIV/0!</v>
      </c>
      <c r="Q453" s="229" t="e">
        <f t="shared" si="119"/>
        <v>#DIV/0!</v>
      </c>
      <c r="R453" s="229" t="e">
        <f>AVERAGE('ES Data Entry'!S451:V451)</f>
        <v>#DIV/0!</v>
      </c>
      <c r="S453" s="229" t="e">
        <f t="shared" si="120"/>
        <v>#DIV/0!</v>
      </c>
      <c r="T453" s="229" t="e">
        <f>AVERAGE('ES Data Entry'!W451:Y451)</f>
        <v>#DIV/0!</v>
      </c>
      <c r="U453" s="230" t="e">
        <f t="shared" si="121"/>
        <v>#DIV/0!</v>
      </c>
      <c r="V453" s="231" t="e">
        <f t="shared" si="122"/>
        <v>#DIV/0!</v>
      </c>
      <c r="W453" s="232" t="e">
        <f t="shared" si="123"/>
        <v>#DIV/0!</v>
      </c>
    </row>
    <row r="454" spans="1:23">
      <c r="A454" s="226">
        <f>'ES Data Entry'!A452</f>
        <v>0</v>
      </c>
      <c r="B454" s="226">
        <f>'ES Data Entry'!B452</f>
        <v>0</v>
      </c>
      <c r="C454" s="6">
        <f>'ES Data Entry'!C452</f>
        <v>0</v>
      </c>
      <c r="D454" s="226">
        <f>'ES Data Entry'!D452</f>
        <v>0</v>
      </c>
      <c r="E454" s="226">
        <f>'ES Data Entry'!E452</f>
        <v>0</v>
      </c>
      <c r="F454" s="226">
        <f>'ES Data Entry'!F452</f>
        <v>0</v>
      </c>
      <c r="G454" s="226" t="str" cm="1">
        <f t="array" ref="G454">_xlfn.IFS('ES Data Entry'!G452=0, "Kindergarten", 'ES Data Entry'!G452=1, "1st Grade", 'ES Data Entry'!G452=2, "2nd Grade", 'ES Data Entry'!G452=3, "3rd Grade", 'ES Data Entry'!G452=4, "4th Grade", 'ES Data Entry'!G452=5, "5th Grade")</f>
        <v>Kindergarten</v>
      </c>
      <c r="H454" s="253">
        <f>'ES Data Entry'!L452</f>
        <v>0</v>
      </c>
      <c r="I454" s="227" t="e" cm="1">
        <f t="array" ref="I454">_xlfn.IFS('ES Data Entry'!H452= 1, "American Indian/Alaskan Native", 'ES Data Entry'!H452= 2, "Asian", 'ES Data Entry'!H452= 3, "Native Hawaiian/Pacific Islander", 'ES Data Entry'!H452= 4, "Black/African American",'ES Data Entry'!H452= 5,  "White", 'ES Data Entry'!H452= 6, "Other", 'ES Data Entry'!H452= 7, "Two races or more", 'ES Data Entry'!H452= 8, "Unknown")</f>
        <v>#N/A</v>
      </c>
      <c r="J454" s="226">
        <f>'ES Data Entry'!I452</f>
        <v>0</v>
      </c>
      <c r="K454" s="226" t="e" cm="1">
        <f t="array" ref="K454">_xlfn.IFS('ES Data Entry'!J452= 1, "Male", 'ES Data Entry'!J452= 2, "Female", 'ES Data Entry'!J452= 3, "Transgender Male", 'ES Data Entry'!J452= 4, "Transgender Female",'ES Data Entry'!J452= 5, "Non-binary", 'ES Data Entry'!J452= 6, "Other", 'ES Data Entry'!J452= 7, "Unknown")</f>
        <v>#N/A</v>
      </c>
      <c r="L454" s="228">
        <f>'ES Data Entry'!K452</f>
        <v>0</v>
      </c>
      <c r="M454" s="228" t="str" cm="1">
        <f t="array" ref="M454">IF(MAX(IF(F:F=F454, L:L))=L454, "Yes", "No")</f>
        <v>Yes</v>
      </c>
      <c r="N454" s="229" t="e">
        <f>AVERAGE('ES Data Entry'!N452,'ES Data Entry'!M452)</f>
        <v>#DIV/0!</v>
      </c>
      <c r="O454" s="229" t="e">
        <f t="shared" si="118"/>
        <v>#DIV/0!</v>
      </c>
      <c r="P454" s="229" t="e">
        <f>AVERAGE('ES Data Entry'!O452:R452)</f>
        <v>#DIV/0!</v>
      </c>
      <c r="Q454" s="229" t="e">
        <f t="shared" si="119"/>
        <v>#DIV/0!</v>
      </c>
      <c r="R454" s="229" t="e">
        <f>AVERAGE('ES Data Entry'!S452:V452)</f>
        <v>#DIV/0!</v>
      </c>
      <c r="S454" s="229" t="e">
        <f t="shared" si="120"/>
        <v>#DIV/0!</v>
      </c>
      <c r="T454" s="229" t="e">
        <f>AVERAGE('ES Data Entry'!W452:Y452)</f>
        <v>#DIV/0!</v>
      </c>
      <c r="U454" s="230" t="e">
        <f t="shared" si="121"/>
        <v>#DIV/0!</v>
      </c>
      <c r="V454" s="231" t="e">
        <f t="shared" si="122"/>
        <v>#DIV/0!</v>
      </c>
      <c r="W454" s="232" t="e">
        <f t="shared" si="123"/>
        <v>#DIV/0!</v>
      </c>
    </row>
    <row r="455" spans="1:23">
      <c r="A455" s="226">
        <f>'ES Data Entry'!A453</f>
        <v>0</v>
      </c>
      <c r="B455" s="226">
        <f>'ES Data Entry'!B453</f>
        <v>0</v>
      </c>
      <c r="C455" s="6">
        <f>'ES Data Entry'!C453</f>
        <v>0</v>
      </c>
      <c r="D455" s="226">
        <f>'ES Data Entry'!D453</f>
        <v>0</v>
      </c>
      <c r="E455" s="226">
        <f>'ES Data Entry'!E453</f>
        <v>0</v>
      </c>
      <c r="F455" s="226">
        <f>'ES Data Entry'!F453</f>
        <v>0</v>
      </c>
      <c r="G455" s="226" t="str" cm="1">
        <f t="array" ref="G455">_xlfn.IFS('ES Data Entry'!G453=0, "Kindergarten", 'ES Data Entry'!G453=1, "1st Grade", 'ES Data Entry'!G453=2, "2nd Grade", 'ES Data Entry'!G453=3, "3rd Grade", 'ES Data Entry'!G453=4, "4th Grade", 'ES Data Entry'!G453=5, "5th Grade")</f>
        <v>Kindergarten</v>
      </c>
      <c r="H455" s="253">
        <f>'ES Data Entry'!L453</f>
        <v>0</v>
      </c>
      <c r="I455" s="227" t="e" cm="1">
        <f t="array" ref="I455">_xlfn.IFS('ES Data Entry'!H453= 1, "American Indian/Alaskan Native", 'ES Data Entry'!H453= 2, "Asian", 'ES Data Entry'!H453= 3, "Native Hawaiian/Pacific Islander", 'ES Data Entry'!H453= 4, "Black/African American",'ES Data Entry'!H453= 5,  "White", 'ES Data Entry'!H453= 6, "Other", 'ES Data Entry'!H453= 7, "Two races or more", 'ES Data Entry'!H453= 8, "Unknown")</f>
        <v>#N/A</v>
      </c>
      <c r="J455" s="226">
        <f>'ES Data Entry'!I453</f>
        <v>0</v>
      </c>
      <c r="K455" s="226" t="e" cm="1">
        <f t="array" ref="K455">_xlfn.IFS('ES Data Entry'!J453= 1, "Male", 'ES Data Entry'!J453= 2, "Female", 'ES Data Entry'!J453= 3, "Transgender Male", 'ES Data Entry'!J453= 4, "Transgender Female",'ES Data Entry'!J453= 5, "Non-binary", 'ES Data Entry'!J453= 6, "Other", 'ES Data Entry'!J453= 7, "Unknown")</f>
        <v>#N/A</v>
      </c>
      <c r="L455" s="228">
        <f>'ES Data Entry'!K453</f>
        <v>0</v>
      </c>
      <c r="M455" s="228" t="str" cm="1">
        <f t="array" ref="M455">IF(MAX(IF(F:F=F455, L:L))=L455, "Yes", "No")</f>
        <v>Yes</v>
      </c>
      <c r="N455" s="229" t="e">
        <f>AVERAGE('ES Data Entry'!N453,'ES Data Entry'!M453)</f>
        <v>#DIV/0!</v>
      </c>
      <c r="O455" s="229" t="e">
        <f t="shared" si="118"/>
        <v>#DIV/0!</v>
      </c>
      <c r="P455" s="229" t="e">
        <f>AVERAGE('ES Data Entry'!O453:R453)</f>
        <v>#DIV/0!</v>
      </c>
      <c r="Q455" s="229" t="e">
        <f t="shared" si="119"/>
        <v>#DIV/0!</v>
      </c>
      <c r="R455" s="229" t="e">
        <f>AVERAGE('ES Data Entry'!S453:V453)</f>
        <v>#DIV/0!</v>
      </c>
      <c r="S455" s="229" t="e">
        <f t="shared" si="120"/>
        <v>#DIV/0!</v>
      </c>
      <c r="T455" s="229" t="e">
        <f>AVERAGE('ES Data Entry'!W453:Y453)</f>
        <v>#DIV/0!</v>
      </c>
      <c r="U455" s="230" t="e">
        <f t="shared" si="121"/>
        <v>#DIV/0!</v>
      </c>
      <c r="V455" s="231" t="e">
        <f t="shared" si="122"/>
        <v>#DIV/0!</v>
      </c>
      <c r="W455" s="232" t="e">
        <f t="shared" si="123"/>
        <v>#DIV/0!</v>
      </c>
    </row>
    <row r="456" spans="1:23">
      <c r="A456" s="226">
        <f>'ES Data Entry'!A454</f>
        <v>0</v>
      </c>
      <c r="B456" s="226">
        <f>'ES Data Entry'!B454</f>
        <v>0</v>
      </c>
      <c r="C456" s="6">
        <f>'ES Data Entry'!C454</f>
        <v>0</v>
      </c>
      <c r="D456" s="226">
        <f>'ES Data Entry'!D454</f>
        <v>0</v>
      </c>
      <c r="E456" s="226">
        <f>'ES Data Entry'!E454</f>
        <v>0</v>
      </c>
      <c r="F456" s="226">
        <f>'ES Data Entry'!F454</f>
        <v>0</v>
      </c>
      <c r="G456" s="226" t="str" cm="1">
        <f t="array" ref="G456">_xlfn.IFS('ES Data Entry'!G454=0, "Kindergarten", 'ES Data Entry'!G454=1, "1st Grade", 'ES Data Entry'!G454=2, "2nd Grade", 'ES Data Entry'!G454=3, "3rd Grade", 'ES Data Entry'!G454=4, "4th Grade", 'ES Data Entry'!G454=5, "5th Grade")</f>
        <v>Kindergarten</v>
      </c>
      <c r="H456" s="253">
        <f>'ES Data Entry'!L454</f>
        <v>0</v>
      </c>
      <c r="I456" s="227" t="e" cm="1">
        <f t="array" ref="I456">_xlfn.IFS('ES Data Entry'!H454= 1, "American Indian/Alaskan Native", 'ES Data Entry'!H454= 2, "Asian", 'ES Data Entry'!H454= 3, "Native Hawaiian/Pacific Islander", 'ES Data Entry'!H454= 4, "Black/African American",'ES Data Entry'!H454= 5,  "White", 'ES Data Entry'!H454= 6, "Other", 'ES Data Entry'!H454= 7, "Two races or more", 'ES Data Entry'!H454= 8, "Unknown")</f>
        <v>#N/A</v>
      </c>
      <c r="J456" s="226">
        <f>'ES Data Entry'!I454</f>
        <v>0</v>
      </c>
      <c r="K456" s="226" t="e" cm="1">
        <f t="array" ref="K456">_xlfn.IFS('ES Data Entry'!J454= 1, "Male", 'ES Data Entry'!J454= 2, "Female", 'ES Data Entry'!J454= 3, "Transgender Male", 'ES Data Entry'!J454= 4, "Transgender Female",'ES Data Entry'!J454= 5, "Non-binary", 'ES Data Entry'!J454= 6, "Other", 'ES Data Entry'!J454= 7, "Unknown")</f>
        <v>#N/A</v>
      </c>
      <c r="L456" s="228">
        <f>'ES Data Entry'!K454</f>
        <v>0</v>
      </c>
      <c r="M456" s="228" t="str" cm="1">
        <f t="array" ref="M456">IF(MAX(IF(F:F=F456, L:L))=L456, "Yes", "No")</f>
        <v>Yes</v>
      </c>
      <c r="N456" s="229" t="e">
        <f>AVERAGE('ES Data Entry'!N454,'ES Data Entry'!M454)</f>
        <v>#DIV/0!</v>
      </c>
      <c r="O456" s="229" t="e">
        <f t="shared" si="118"/>
        <v>#DIV/0!</v>
      </c>
      <c r="P456" s="229" t="e">
        <f>AVERAGE('ES Data Entry'!O454:R454)</f>
        <v>#DIV/0!</v>
      </c>
      <c r="Q456" s="229" t="e">
        <f t="shared" si="119"/>
        <v>#DIV/0!</v>
      </c>
      <c r="R456" s="229" t="e">
        <f>AVERAGE('ES Data Entry'!S454:V454)</f>
        <v>#DIV/0!</v>
      </c>
      <c r="S456" s="229" t="e">
        <f t="shared" si="120"/>
        <v>#DIV/0!</v>
      </c>
      <c r="T456" s="229" t="e">
        <f>AVERAGE('ES Data Entry'!W454:Y454)</f>
        <v>#DIV/0!</v>
      </c>
      <c r="U456" s="230" t="e">
        <f t="shared" si="121"/>
        <v>#DIV/0!</v>
      </c>
      <c r="V456" s="231" t="e">
        <f t="shared" si="122"/>
        <v>#DIV/0!</v>
      </c>
      <c r="W456" s="232" t="e">
        <f t="shared" si="123"/>
        <v>#DIV/0!</v>
      </c>
    </row>
    <row r="457" spans="1:23">
      <c r="A457" s="226">
        <f>'ES Data Entry'!A455</f>
        <v>0</v>
      </c>
      <c r="B457" s="226">
        <f>'ES Data Entry'!B455</f>
        <v>0</v>
      </c>
      <c r="C457" s="6">
        <f>'ES Data Entry'!C455</f>
        <v>0</v>
      </c>
      <c r="D457" s="226">
        <f>'ES Data Entry'!D455</f>
        <v>0</v>
      </c>
      <c r="E457" s="226">
        <f>'ES Data Entry'!E455</f>
        <v>0</v>
      </c>
      <c r="F457" s="226">
        <f>'ES Data Entry'!F455</f>
        <v>0</v>
      </c>
      <c r="G457" s="226" t="str" cm="1">
        <f t="array" ref="G457">_xlfn.IFS('ES Data Entry'!G455=0, "Kindergarten", 'ES Data Entry'!G455=1, "1st Grade", 'ES Data Entry'!G455=2, "2nd Grade", 'ES Data Entry'!G455=3, "3rd Grade", 'ES Data Entry'!G455=4, "4th Grade", 'ES Data Entry'!G455=5, "5th Grade")</f>
        <v>Kindergarten</v>
      </c>
      <c r="H457" s="253">
        <f>'ES Data Entry'!L455</f>
        <v>0</v>
      </c>
      <c r="I457" s="227" t="e" cm="1">
        <f t="array" ref="I457">_xlfn.IFS('ES Data Entry'!H455= 1, "American Indian/Alaskan Native", 'ES Data Entry'!H455= 2, "Asian", 'ES Data Entry'!H455= 3, "Native Hawaiian/Pacific Islander", 'ES Data Entry'!H455= 4, "Black/African American",'ES Data Entry'!H455= 5,  "White", 'ES Data Entry'!H455= 6, "Other", 'ES Data Entry'!H455= 7, "Two races or more", 'ES Data Entry'!H455= 8, "Unknown")</f>
        <v>#N/A</v>
      </c>
      <c r="J457" s="226">
        <f>'ES Data Entry'!I455</f>
        <v>0</v>
      </c>
      <c r="K457" s="226" t="e" cm="1">
        <f t="array" ref="K457">_xlfn.IFS('ES Data Entry'!J455= 1, "Male", 'ES Data Entry'!J455= 2, "Female", 'ES Data Entry'!J455= 3, "Transgender Male", 'ES Data Entry'!J455= 4, "Transgender Female",'ES Data Entry'!J455= 5, "Non-binary", 'ES Data Entry'!J455= 6, "Other", 'ES Data Entry'!J455= 7, "Unknown")</f>
        <v>#N/A</v>
      </c>
      <c r="L457" s="228">
        <f>'ES Data Entry'!K455</f>
        <v>0</v>
      </c>
      <c r="M457" s="228" t="str" cm="1">
        <f t="array" ref="M457">IF(MAX(IF(F:F=F457, L:L))=L457, "Yes", "No")</f>
        <v>Yes</v>
      </c>
      <c r="N457" s="229" t="e">
        <f>AVERAGE('ES Data Entry'!N455,'ES Data Entry'!M455)</f>
        <v>#DIV/0!</v>
      </c>
      <c r="O457" s="229" t="e">
        <f t="shared" si="118"/>
        <v>#DIV/0!</v>
      </c>
      <c r="P457" s="229" t="e">
        <f>AVERAGE('ES Data Entry'!O455:R455)</f>
        <v>#DIV/0!</v>
      </c>
      <c r="Q457" s="229" t="e">
        <f t="shared" si="119"/>
        <v>#DIV/0!</v>
      </c>
      <c r="R457" s="229" t="e">
        <f>AVERAGE('ES Data Entry'!S455:V455)</f>
        <v>#DIV/0!</v>
      </c>
      <c r="S457" s="229" t="e">
        <f t="shared" si="120"/>
        <v>#DIV/0!</v>
      </c>
      <c r="T457" s="229" t="e">
        <f>AVERAGE('ES Data Entry'!W455:Y455)</f>
        <v>#DIV/0!</v>
      </c>
      <c r="U457" s="230" t="e">
        <f t="shared" si="121"/>
        <v>#DIV/0!</v>
      </c>
      <c r="V457" s="231" t="e">
        <f t="shared" si="122"/>
        <v>#DIV/0!</v>
      </c>
      <c r="W457" s="232" t="e">
        <f t="shared" si="123"/>
        <v>#DIV/0!</v>
      </c>
    </row>
    <row r="458" spans="1:23">
      <c r="A458" s="226">
        <f>'ES Data Entry'!A456</f>
        <v>0</v>
      </c>
      <c r="B458" s="226">
        <f>'ES Data Entry'!B456</f>
        <v>0</v>
      </c>
      <c r="C458" s="6">
        <f>'ES Data Entry'!C456</f>
        <v>0</v>
      </c>
      <c r="D458" s="226">
        <f>'ES Data Entry'!D456</f>
        <v>0</v>
      </c>
      <c r="E458" s="226">
        <f>'ES Data Entry'!E456</f>
        <v>0</v>
      </c>
      <c r="F458" s="226">
        <f>'ES Data Entry'!F456</f>
        <v>0</v>
      </c>
      <c r="G458" s="226" t="str" cm="1">
        <f t="array" ref="G458">_xlfn.IFS('ES Data Entry'!G456=0, "Kindergarten", 'ES Data Entry'!G456=1, "1st Grade", 'ES Data Entry'!G456=2, "2nd Grade", 'ES Data Entry'!G456=3, "3rd Grade", 'ES Data Entry'!G456=4, "4th Grade", 'ES Data Entry'!G456=5, "5th Grade")</f>
        <v>Kindergarten</v>
      </c>
      <c r="H458" s="253">
        <f>'ES Data Entry'!L456</f>
        <v>0</v>
      </c>
      <c r="I458" s="227" t="e" cm="1">
        <f t="array" ref="I458">_xlfn.IFS('ES Data Entry'!H456= 1, "American Indian/Alaskan Native", 'ES Data Entry'!H456= 2, "Asian", 'ES Data Entry'!H456= 3, "Native Hawaiian/Pacific Islander", 'ES Data Entry'!H456= 4, "Black/African American",'ES Data Entry'!H456= 5,  "White", 'ES Data Entry'!H456= 6, "Other", 'ES Data Entry'!H456= 7, "Two races or more", 'ES Data Entry'!H456= 8, "Unknown")</f>
        <v>#N/A</v>
      </c>
      <c r="J458" s="226">
        <f>'ES Data Entry'!I456</f>
        <v>0</v>
      </c>
      <c r="K458" s="226" t="e" cm="1">
        <f t="array" ref="K458">_xlfn.IFS('ES Data Entry'!J456= 1, "Male", 'ES Data Entry'!J456= 2, "Female", 'ES Data Entry'!J456= 3, "Transgender Male", 'ES Data Entry'!J456= 4, "Transgender Female",'ES Data Entry'!J456= 5, "Non-binary", 'ES Data Entry'!J456= 6, "Other", 'ES Data Entry'!J456= 7, "Unknown")</f>
        <v>#N/A</v>
      </c>
      <c r="L458" s="228">
        <f>'ES Data Entry'!K456</f>
        <v>0</v>
      </c>
      <c r="M458" s="228" t="str" cm="1">
        <f t="array" ref="M458">IF(MAX(IF(F:F=F458, L:L))=L458, "Yes", "No")</f>
        <v>Yes</v>
      </c>
      <c r="N458" s="229" t="e">
        <f>AVERAGE('ES Data Entry'!N456,'ES Data Entry'!M456)</f>
        <v>#DIV/0!</v>
      </c>
      <c r="O458" s="229" t="e">
        <f t="shared" si="118"/>
        <v>#DIV/0!</v>
      </c>
      <c r="P458" s="229" t="e">
        <f>AVERAGE('ES Data Entry'!O456:R456)</f>
        <v>#DIV/0!</v>
      </c>
      <c r="Q458" s="229" t="e">
        <f t="shared" si="119"/>
        <v>#DIV/0!</v>
      </c>
      <c r="R458" s="229" t="e">
        <f>AVERAGE('ES Data Entry'!S456:V456)</f>
        <v>#DIV/0!</v>
      </c>
      <c r="S458" s="229" t="e">
        <f t="shared" si="120"/>
        <v>#DIV/0!</v>
      </c>
      <c r="T458" s="229" t="e">
        <f>AVERAGE('ES Data Entry'!W456:Y456)</f>
        <v>#DIV/0!</v>
      </c>
      <c r="U458" s="230" t="e">
        <f t="shared" si="121"/>
        <v>#DIV/0!</v>
      </c>
      <c r="V458" s="231" t="e">
        <f t="shared" si="122"/>
        <v>#DIV/0!</v>
      </c>
      <c r="W458" s="232" t="e">
        <f t="shared" si="123"/>
        <v>#DIV/0!</v>
      </c>
    </row>
    <row r="459" spans="1:23">
      <c r="A459" s="226">
        <f>'ES Data Entry'!A457</f>
        <v>0</v>
      </c>
      <c r="B459" s="226">
        <f>'ES Data Entry'!B457</f>
        <v>0</v>
      </c>
      <c r="C459" s="6">
        <f>'ES Data Entry'!C457</f>
        <v>0</v>
      </c>
      <c r="D459" s="226">
        <f>'ES Data Entry'!D457</f>
        <v>0</v>
      </c>
      <c r="E459" s="226">
        <f>'ES Data Entry'!E457</f>
        <v>0</v>
      </c>
      <c r="F459" s="226">
        <f>'ES Data Entry'!F457</f>
        <v>0</v>
      </c>
      <c r="G459" s="226" t="str" cm="1">
        <f t="array" ref="G459">_xlfn.IFS('ES Data Entry'!G457=0, "Kindergarten", 'ES Data Entry'!G457=1, "1st Grade", 'ES Data Entry'!G457=2, "2nd Grade", 'ES Data Entry'!G457=3, "3rd Grade", 'ES Data Entry'!G457=4, "4th Grade", 'ES Data Entry'!G457=5, "5th Grade")</f>
        <v>Kindergarten</v>
      </c>
      <c r="H459" s="253">
        <f>'ES Data Entry'!L457</f>
        <v>0</v>
      </c>
      <c r="I459" s="227" t="e" cm="1">
        <f t="array" ref="I459">_xlfn.IFS('ES Data Entry'!H457= 1, "American Indian/Alaskan Native", 'ES Data Entry'!H457= 2, "Asian", 'ES Data Entry'!H457= 3, "Native Hawaiian/Pacific Islander", 'ES Data Entry'!H457= 4, "Black/African American",'ES Data Entry'!H457= 5,  "White", 'ES Data Entry'!H457= 6, "Other", 'ES Data Entry'!H457= 7, "Two races or more", 'ES Data Entry'!H457= 8, "Unknown")</f>
        <v>#N/A</v>
      </c>
      <c r="J459" s="226">
        <f>'ES Data Entry'!I457</f>
        <v>0</v>
      </c>
      <c r="K459" s="226" t="e" cm="1">
        <f t="array" ref="K459">_xlfn.IFS('ES Data Entry'!J457= 1, "Male", 'ES Data Entry'!J457= 2, "Female", 'ES Data Entry'!J457= 3, "Transgender Male", 'ES Data Entry'!J457= 4, "Transgender Female",'ES Data Entry'!J457= 5, "Non-binary", 'ES Data Entry'!J457= 6, "Other", 'ES Data Entry'!J457= 7, "Unknown")</f>
        <v>#N/A</v>
      </c>
      <c r="L459" s="228">
        <f>'ES Data Entry'!K457</f>
        <v>0</v>
      </c>
      <c r="M459" s="228" t="str" cm="1">
        <f t="array" ref="M459">IF(MAX(IF(F:F=F459, L:L))=L459, "Yes", "No")</f>
        <v>Yes</v>
      </c>
      <c r="N459" s="229" t="e">
        <f>AVERAGE('ES Data Entry'!N457,'ES Data Entry'!M457)</f>
        <v>#DIV/0!</v>
      </c>
      <c r="O459" s="229" t="e">
        <f t="shared" si="118"/>
        <v>#DIV/0!</v>
      </c>
      <c r="P459" s="229" t="e">
        <f>AVERAGE('ES Data Entry'!O457:R457)</f>
        <v>#DIV/0!</v>
      </c>
      <c r="Q459" s="229" t="e">
        <f t="shared" si="119"/>
        <v>#DIV/0!</v>
      </c>
      <c r="R459" s="229" t="e">
        <f>AVERAGE('ES Data Entry'!S457:V457)</f>
        <v>#DIV/0!</v>
      </c>
      <c r="S459" s="229" t="e">
        <f t="shared" si="120"/>
        <v>#DIV/0!</v>
      </c>
      <c r="T459" s="229" t="e">
        <f>AVERAGE('ES Data Entry'!W457:Y457)</f>
        <v>#DIV/0!</v>
      </c>
      <c r="U459" s="230" t="e">
        <f t="shared" si="121"/>
        <v>#DIV/0!</v>
      </c>
      <c r="V459" s="231" t="e">
        <f t="shared" si="122"/>
        <v>#DIV/0!</v>
      </c>
      <c r="W459" s="232" t="e">
        <f t="shared" si="123"/>
        <v>#DIV/0!</v>
      </c>
    </row>
    <row r="460" spans="1:23">
      <c r="A460" s="226">
        <f>'ES Data Entry'!A458</f>
        <v>0</v>
      </c>
      <c r="B460" s="226">
        <f>'ES Data Entry'!B458</f>
        <v>0</v>
      </c>
      <c r="C460" s="6">
        <f>'ES Data Entry'!C458</f>
        <v>0</v>
      </c>
      <c r="D460" s="226">
        <f>'ES Data Entry'!D458</f>
        <v>0</v>
      </c>
      <c r="E460" s="226">
        <f>'ES Data Entry'!E458</f>
        <v>0</v>
      </c>
      <c r="F460" s="226">
        <f>'ES Data Entry'!F458</f>
        <v>0</v>
      </c>
      <c r="G460" s="226" t="str" cm="1">
        <f t="array" ref="G460">_xlfn.IFS('ES Data Entry'!G458=0, "Kindergarten", 'ES Data Entry'!G458=1, "1st Grade", 'ES Data Entry'!G458=2, "2nd Grade", 'ES Data Entry'!G458=3, "3rd Grade", 'ES Data Entry'!G458=4, "4th Grade", 'ES Data Entry'!G458=5, "5th Grade")</f>
        <v>Kindergarten</v>
      </c>
      <c r="H460" s="253">
        <f>'ES Data Entry'!L458</f>
        <v>0</v>
      </c>
      <c r="I460" s="227" t="e" cm="1">
        <f t="array" ref="I460">_xlfn.IFS('ES Data Entry'!H458= 1, "American Indian/Alaskan Native", 'ES Data Entry'!H458= 2, "Asian", 'ES Data Entry'!H458= 3, "Native Hawaiian/Pacific Islander", 'ES Data Entry'!H458= 4, "Black/African American",'ES Data Entry'!H458= 5,  "White", 'ES Data Entry'!H458= 6, "Other", 'ES Data Entry'!H458= 7, "Two races or more", 'ES Data Entry'!H458= 8, "Unknown")</f>
        <v>#N/A</v>
      </c>
      <c r="J460" s="226">
        <f>'ES Data Entry'!I458</f>
        <v>0</v>
      </c>
      <c r="K460" s="226" t="e" cm="1">
        <f t="array" ref="K460">_xlfn.IFS('ES Data Entry'!J458= 1, "Male", 'ES Data Entry'!J458= 2, "Female", 'ES Data Entry'!J458= 3, "Transgender Male", 'ES Data Entry'!J458= 4, "Transgender Female",'ES Data Entry'!J458= 5, "Non-binary", 'ES Data Entry'!J458= 6, "Other", 'ES Data Entry'!J458= 7, "Unknown")</f>
        <v>#N/A</v>
      </c>
      <c r="L460" s="228">
        <f>'ES Data Entry'!K458</f>
        <v>0</v>
      </c>
      <c r="M460" s="228" t="str" cm="1">
        <f t="array" ref="M460">IF(MAX(IF(F:F=F460, L:L))=L460, "Yes", "No")</f>
        <v>Yes</v>
      </c>
      <c r="N460" s="229" t="e">
        <f>AVERAGE('ES Data Entry'!N458,'ES Data Entry'!M458)</f>
        <v>#DIV/0!</v>
      </c>
      <c r="O460" s="229" t="e">
        <f t="shared" si="118"/>
        <v>#DIV/0!</v>
      </c>
      <c r="P460" s="229" t="e">
        <f>AVERAGE('ES Data Entry'!O458:R458)</f>
        <v>#DIV/0!</v>
      </c>
      <c r="Q460" s="229" t="e">
        <f t="shared" si="119"/>
        <v>#DIV/0!</v>
      </c>
      <c r="R460" s="229" t="e">
        <f>AVERAGE('ES Data Entry'!S458:V458)</f>
        <v>#DIV/0!</v>
      </c>
      <c r="S460" s="229" t="e">
        <f t="shared" si="120"/>
        <v>#DIV/0!</v>
      </c>
      <c r="T460" s="229" t="e">
        <f>AVERAGE('ES Data Entry'!W458:Y458)</f>
        <v>#DIV/0!</v>
      </c>
      <c r="U460" s="230" t="e">
        <f t="shared" si="121"/>
        <v>#DIV/0!</v>
      </c>
      <c r="V460" s="231" t="e">
        <f t="shared" si="122"/>
        <v>#DIV/0!</v>
      </c>
      <c r="W460" s="232" t="e">
        <f t="shared" si="123"/>
        <v>#DIV/0!</v>
      </c>
    </row>
    <row r="461" spans="1:23">
      <c r="A461" s="226">
        <f>'ES Data Entry'!A459</f>
        <v>0</v>
      </c>
      <c r="B461" s="226">
        <f>'ES Data Entry'!B459</f>
        <v>0</v>
      </c>
      <c r="C461" s="6">
        <f>'ES Data Entry'!C459</f>
        <v>0</v>
      </c>
      <c r="D461" s="226">
        <f>'ES Data Entry'!D459</f>
        <v>0</v>
      </c>
      <c r="E461" s="226">
        <f>'ES Data Entry'!E459</f>
        <v>0</v>
      </c>
      <c r="F461" s="226">
        <f>'ES Data Entry'!F459</f>
        <v>0</v>
      </c>
      <c r="G461" s="226" t="str" cm="1">
        <f t="array" ref="G461">_xlfn.IFS('ES Data Entry'!G459=0, "Kindergarten", 'ES Data Entry'!G459=1, "1st Grade", 'ES Data Entry'!G459=2, "2nd Grade", 'ES Data Entry'!G459=3, "3rd Grade", 'ES Data Entry'!G459=4, "4th Grade", 'ES Data Entry'!G459=5, "5th Grade")</f>
        <v>Kindergarten</v>
      </c>
      <c r="H461" s="253">
        <f>'ES Data Entry'!L459</f>
        <v>0</v>
      </c>
      <c r="I461" s="227" t="e" cm="1">
        <f t="array" ref="I461">_xlfn.IFS('ES Data Entry'!H459= 1, "American Indian/Alaskan Native", 'ES Data Entry'!H459= 2, "Asian", 'ES Data Entry'!H459= 3, "Native Hawaiian/Pacific Islander", 'ES Data Entry'!H459= 4, "Black/African American",'ES Data Entry'!H459= 5,  "White", 'ES Data Entry'!H459= 6, "Other", 'ES Data Entry'!H459= 7, "Two races or more", 'ES Data Entry'!H459= 8, "Unknown")</f>
        <v>#N/A</v>
      </c>
      <c r="J461" s="226">
        <f>'ES Data Entry'!I459</f>
        <v>0</v>
      </c>
      <c r="K461" s="226" t="e" cm="1">
        <f t="array" ref="K461">_xlfn.IFS('ES Data Entry'!J459= 1, "Male", 'ES Data Entry'!J459= 2, "Female", 'ES Data Entry'!J459= 3, "Transgender Male", 'ES Data Entry'!J459= 4, "Transgender Female",'ES Data Entry'!J459= 5, "Non-binary", 'ES Data Entry'!J459= 6, "Other", 'ES Data Entry'!J459= 7, "Unknown")</f>
        <v>#N/A</v>
      </c>
      <c r="L461" s="228">
        <f>'ES Data Entry'!K459</f>
        <v>0</v>
      </c>
      <c r="M461" s="228" t="str" cm="1">
        <f t="array" ref="M461">IF(MAX(IF(F:F=F461, L:L))=L461, "Yes", "No")</f>
        <v>Yes</v>
      </c>
      <c r="N461" s="229" t="e">
        <f>AVERAGE('ES Data Entry'!N459,'ES Data Entry'!M459)</f>
        <v>#DIV/0!</v>
      </c>
      <c r="O461" s="229" t="e">
        <f t="shared" si="118"/>
        <v>#DIV/0!</v>
      </c>
      <c r="P461" s="229" t="e">
        <f>AVERAGE('ES Data Entry'!O459:R459)</f>
        <v>#DIV/0!</v>
      </c>
      <c r="Q461" s="229" t="e">
        <f t="shared" si="119"/>
        <v>#DIV/0!</v>
      </c>
      <c r="R461" s="229" t="e">
        <f>AVERAGE('ES Data Entry'!S459:V459)</f>
        <v>#DIV/0!</v>
      </c>
      <c r="S461" s="229" t="e">
        <f t="shared" si="120"/>
        <v>#DIV/0!</v>
      </c>
      <c r="T461" s="229" t="e">
        <f>AVERAGE('ES Data Entry'!W459:Y459)</f>
        <v>#DIV/0!</v>
      </c>
      <c r="U461" s="230" t="e">
        <f t="shared" si="121"/>
        <v>#DIV/0!</v>
      </c>
      <c r="V461" s="231" t="e">
        <f t="shared" si="122"/>
        <v>#DIV/0!</v>
      </c>
      <c r="W461" s="232" t="e">
        <f t="shared" si="123"/>
        <v>#DIV/0!</v>
      </c>
    </row>
    <row r="462" spans="1:23">
      <c r="A462" s="226">
        <f>'ES Data Entry'!A460</f>
        <v>0</v>
      </c>
      <c r="B462" s="226">
        <f>'ES Data Entry'!B460</f>
        <v>0</v>
      </c>
      <c r="C462" s="6">
        <f>'ES Data Entry'!C460</f>
        <v>0</v>
      </c>
      <c r="D462" s="226">
        <f>'ES Data Entry'!D460</f>
        <v>0</v>
      </c>
      <c r="E462" s="226">
        <f>'ES Data Entry'!E460</f>
        <v>0</v>
      </c>
      <c r="F462" s="226">
        <f>'ES Data Entry'!F460</f>
        <v>0</v>
      </c>
      <c r="G462" s="226" t="str" cm="1">
        <f t="array" ref="G462">_xlfn.IFS('ES Data Entry'!G460=0, "Kindergarten", 'ES Data Entry'!G460=1, "1st Grade", 'ES Data Entry'!G460=2, "2nd Grade", 'ES Data Entry'!G460=3, "3rd Grade", 'ES Data Entry'!G460=4, "4th Grade", 'ES Data Entry'!G460=5, "5th Grade")</f>
        <v>Kindergarten</v>
      </c>
      <c r="H462" s="253">
        <f>'ES Data Entry'!L460</f>
        <v>0</v>
      </c>
      <c r="I462" s="227" t="e" cm="1">
        <f t="array" ref="I462">_xlfn.IFS('ES Data Entry'!H460= 1, "American Indian/Alaskan Native", 'ES Data Entry'!H460= 2, "Asian", 'ES Data Entry'!H460= 3, "Native Hawaiian/Pacific Islander", 'ES Data Entry'!H460= 4, "Black/African American",'ES Data Entry'!H460= 5,  "White", 'ES Data Entry'!H460= 6, "Other", 'ES Data Entry'!H460= 7, "Two races or more", 'ES Data Entry'!H460= 8, "Unknown")</f>
        <v>#N/A</v>
      </c>
      <c r="J462" s="226">
        <f>'ES Data Entry'!I460</f>
        <v>0</v>
      </c>
      <c r="K462" s="226" t="e" cm="1">
        <f t="array" ref="K462">_xlfn.IFS('ES Data Entry'!J460= 1, "Male", 'ES Data Entry'!J460= 2, "Female", 'ES Data Entry'!J460= 3, "Transgender Male", 'ES Data Entry'!J460= 4, "Transgender Female",'ES Data Entry'!J460= 5, "Non-binary", 'ES Data Entry'!J460= 6, "Other", 'ES Data Entry'!J460= 7, "Unknown")</f>
        <v>#N/A</v>
      </c>
      <c r="L462" s="228">
        <f>'ES Data Entry'!K460</f>
        <v>0</v>
      </c>
      <c r="M462" s="228" t="str" cm="1">
        <f t="array" ref="M462">IF(MAX(IF(F:F=F462, L:L))=L462, "Yes", "No")</f>
        <v>Yes</v>
      </c>
      <c r="N462" s="229" t="e">
        <f>AVERAGE('ES Data Entry'!N460,'ES Data Entry'!M460)</f>
        <v>#DIV/0!</v>
      </c>
      <c r="O462" s="229" t="e">
        <f t="shared" si="118"/>
        <v>#DIV/0!</v>
      </c>
      <c r="P462" s="229" t="e">
        <f>AVERAGE('ES Data Entry'!O460:R460)</f>
        <v>#DIV/0!</v>
      </c>
      <c r="Q462" s="229" t="e">
        <f t="shared" si="119"/>
        <v>#DIV/0!</v>
      </c>
      <c r="R462" s="229" t="e">
        <f>AVERAGE('ES Data Entry'!S460:V460)</f>
        <v>#DIV/0!</v>
      </c>
      <c r="S462" s="229" t="e">
        <f t="shared" si="120"/>
        <v>#DIV/0!</v>
      </c>
      <c r="T462" s="229" t="e">
        <f>AVERAGE('ES Data Entry'!W460:Y460)</f>
        <v>#DIV/0!</v>
      </c>
      <c r="U462" s="230" t="e">
        <f t="shared" si="121"/>
        <v>#DIV/0!</v>
      </c>
      <c r="V462" s="231" t="e">
        <f t="shared" si="122"/>
        <v>#DIV/0!</v>
      </c>
      <c r="W462" s="232" t="e">
        <f t="shared" si="123"/>
        <v>#DIV/0!</v>
      </c>
    </row>
    <row r="463" spans="1:23">
      <c r="A463" s="226">
        <f>'ES Data Entry'!A461</f>
        <v>0</v>
      </c>
      <c r="B463" s="226">
        <f>'ES Data Entry'!B461</f>
        <v>0</v>
      </c>
      <c r="C463" s="6">
        <f>'ES Data Entry'!C461</f>
        <v>0</v>
      </c>
      <c r="D463" s="226">
        <f>'ES Data Entry'!D461</f>
        <v>0</v>
      </c>
      <c r="E463" s="226">
        <f>'ES Data Entry'!E461</f>
        <v>0</v>
      </c>
      <c r="F463" s="226">
        <f>'ES Data Entry'!F461</f>
        <v>0</v>
      </c>
      <c r="G463" s="226" t="str" cm="1">
        <f t="array" ref="G463">_xlfn.IFS('ES Data Entry'!G461=0, "Kindergarten", 'ES Data Entry'!G461=1, "1st Grade", 'ES Data Entry'!G461=2, "2nd Grade", 'ES Data Entry'!G461=3, "3rd Grade", 'ES Data Entry'!G461=4, "4th Grade", 'ES Data Entry'!G461=5, "5th Grade")</f>
        <v>Kindergarten</v>
      </c>
      <c r="H463" s="253">
        <f>'ES Data Entry'!L461</f>
        <v>0</v>
      </c>
      <c r="I463" s="227" t="e" cm="1">
        <f t="array" ref="I463">_xlfn.IFS('ES Data Entry'!H461= 1, "American Indian/Alaskan Native", 'ES Data Entry'!H461= 2, "Asian", 'ES Data Entry'!H461= 3, "Native Hawaiian/Pacific Islander", 'ES Data Entry'!H461= 4, "Black/African American",'ES Data Entry'!H461= 5,  "White", 'ES Data Entry'!H461= 6, "Other", 'ES Data Entry'!H461= 7, "Two races or more", 'ES Data Entry'!H461= 8, "Unknown")</f>
        <v>#N/A</v>
      </c>
      <c r="J463" s="226">
        <f>'ES Data Entry'!I461</f>
        <v>0</v>
      </c>
      <c r="K463" s="226" t="e" cm="1">
        <f t="array" ref="K463">_xlfn.IFS('ES Data Entry'!J461= 1, "Male", 'ES Data Entry'!J461= 2, "Female", 'ES Data Entry'!J461= 3, "Transgender Male", 'ES Data Entry'!J461= 4, "Transgender Female",'ES Data Entry'!J461= 5, "Non-binary", 'ES Data Entry'!J461= 6, "Other", 'ES Data Entry'!J461= 7, "Unknown")</f>
        <v>#N/A</v>
      </c>
      <c r="L463" s="228">
        <f>'ES Data Entry'!K461</f>
        <v>0</v>
      </c>
      <c r="M463" s="228" t="str" cm="1">
        <f t="array" ref="M463">IF(MAX(IF(F:F=F463, L:L))=L463, "Yes", "No")</f>
        <v>Yes</v>
      </c>
      <c r="N463" s="229" t="e">
        <f>AVERAGE('ES Data Entry'!N461,'ES Data Entry'!M461)</f>
        <v>#DIV/0!</v>
      </c>
      <c r="O463" s="229" t="e">
        <f t="shared" si="118"/>
        <v>#DIV/0!</v>
      </c>
      <c r="P463" s="229" t="e">
        <f>AVERAGE('ES Data Entry'!O461:R461)</f>
        <v>#DIV/0!</v>
      </c>
      <c r="Q463" s="229" t="e">
        <f t="shared" si="119"/>
        <v>#DIV/0!</v>
      </c>
      <c r="R463" s="229" t="e">
        <f>AVERAGE('ES Data Entry'!S461:V461)</f>
        <v>#DIV/0!</v>
      </c>
      <c r="S463" s="229" t="e">
        <f t="shared" si="120"/>
        <v>#DIV/0!</v>
      </c>
      <c r="T463" s="229" t="e">
        <f>AVERAGE('ES Data Entry'!W461:Y461)</f>
        <v>#DIV/0!</v>
      </c>
      <c r="U463" s="230" t="e">
        <f t="shared" si="121"/>
        <v>#DIV/0!</v>
      </c>
      <c r="V463" s="231" t="e">
        <f t="shared" si="122"/>
        <v>#DIV/0!</v>
      </c>
      <c r="W463" s="232" t="e">
        <f t="shared" si="123"/>
        <v>#DIV/0!</v>
      </c>
    </row>
    <row r="464" spans="1:23">
      <c r="A464" s="226">
        <f>'ES Data Entry'!A462</f>
        <v>0</v>
      </c>
      <c r="B464" s="226">
        <f>'ES Data Entry'!B462</f>
        <v>0</v>
      </c>
      <c r="C464" s="6">
        <f>'ES Data Entry'!C462</f>
        <v>0</v>
      </c>
      <c r="D464" s="226">
        <f>'ES Data Entry'!D462</f>
        <v>0</v>
      </c>
      <c r="E464" s="226">
        <f>'ES Data Entry'!E462</f>
        <v>0</v>
      </c>
      <c r="F464" s="226">
        <f>'ES Data Entry'!F462</f>
        <v>0</v>
      </c>
      <c r="G464" s="226" t="str" cm="1">
        <f t="array" ref="G464">_xlfn.IFS('ES Data Entry'!G462=0, "Kindergarten", 'ES Data Entry'!G462=1, "1st Grade", 'ES Data Entry'!G462=2, "2nd Grade", 'ES Data Entry'!G462=3, "3rd Grade", 'ES Data Entry'!G462=4, "4th Grade", 'ES Data Entry'!G462=5, "5th Grade")</f>
        <v>Kindergarten</v>
      </c>
      <c r="H464" s="253">
        <f>'ES Data Entry'!L462</f>
        <v>0</v>
      </c>
      <c r="I464" s="227" t="e" cm="1">
        <f t="array" ref="I464">_xlfn.IFS('ES Data Entry'!H462= 1, "American Indian/Alaskan Native", 'ES Data Entry'!H462= 2, "Asian", 'ES Data Entry'!H462= 3, "Native Hawaiian/Pacific Islander", 'ES Data Entry'!H462= 4, "Black/African American",'ES Data Entry'!H462= 5,  "White", 'ES Data Entry'!H462= 6, "Other", 'ES Data Entry'!H462= 7, "Two races or more", 'ES Data Entry'!H462= 8, "Unknown")</f>
        <v>#N/A</v>
      </c>
      <c r="J464" s="226">
        <f>'ES Data Entry'!I462</f>
        <v>0</v>
      </c>
      <c r="K464" s="226" t="e" cm="1">
        <f t="array" ref="K464">_xlfn.IFS('ES Data Entry'!J462= 1, "Male", 'ES Data Entry'!J462= 2, "Female", 'ES Data Entry'!J462= 3, "Transgender Male", 'ES Data Entry'!J462= 4, "Transgender Female",'ES Data Entry'!J462= 5, "Non-binary", 'ES Data Entry'!J462= 6, "Other", 'ES Data Entry'!J462= 7, "Unknown")</f>
        <v>#N/A</v>
      </c>
      <c r="L464" s="228">
        <f>'ES Data Entry'!K462</f>
        <v>0</v>
      </c>
      <c r="M464" s="228" t="str" cm="1">
        <f t="array" ref="M464">IF(MAX(IF(F:F=F464, L:L))=L464, "Yes", "No")</f>
        <v>Yes</v>
      </c>
      <c r="N464" s="229" t="e">
        <f>AVERAGE('ES Data Entry'!N462,'ES Data Entry'!M462)</f>
        <v>#DIV/0!</v>
      </c>
      <c r="O464" s="229" t="e">
        <f t="shared" si="118"/>
        <v>#DIV/0!</v>
      </c>
      <c r="P464" s="229" t="e">
        <f>AVERAGE('ES Data Entry'!O462:R462)</f>
        <v>#DIV/0!</v>
      </c>
      <c r="Q464" s="229" t="e">
        <f t="shared" si="119"/>
        <v>#DIV/0!</v>
      </c>
      <c r="R464" s="229" t="e">
        <f>AVERAGE('ES Data Entry'!S462:V462)</f>
        <v>#DIV/0!</v>
      </c>
      <c r="S464" s="229" t="e">
        <f t="shared" si="120"/>
        <v>#DIV/0!</v>
      </c>
      <c r="T464" s="229" t="e">
        <f>AVERAGE('ES Data Entry'!W462:Y462)</f>
        <v>#DIV/0!</v>
      </c>
      <c r="U464" s="230" t="e">
        <f t="shared" si="121"/>
        <v>#DIV/0!</v>
      </c>
      <c r="V464" s="231" t="e">
        <f t="shared" si="122"/>
        <v>#DIV/0!</v>
      </c>
      <c r="W464" s="232" t="e">
        <f t="shared" si="123"/>
        <v>#DIV/0!</v>
      </c>
    </row>
    <row r="465" spans="1:23">
      <c r="A465" s="226">
        <f>'ES Data Entry'!A463</f>
        <v>0</v>
      </c>
      <c r="B465" s="226">
        <f>'ES Data Entry'!B463</f>
        <v>0</v>
      </c>
      <c r="C465" s="6">
        <f>'ES Data Entry'!C463</f>
        <v>0</v>
      </c>
      <c r="D465" s="226">
        <f>'ES Data Entry'!D463</f>
        <v>0</v>
      </c>
      <c r="E465" s="226">
        <f>'ES Data Entry'!E463</f>
        <v>0</v>
      </c>
      <c r="F465" s="226">
        <f>'ES Data Entry'!F463</f>
        <v>0</v>
      </c>
      <c r="G465" s="226" t="str" cm="1">
        <f t="array" ref="G465">_xlfn.IFS('ES Data Entry'!G463=0, "Kindergarten", 'ES Data Entry'!G463=1, "1st Grade", 'ES Data Entry'!G463=2, "2nd Grade", 'ES Data Entry'!G463=3, "3rd Grade", 'ES Data Entry'!G463=4, "4th Grade", 'ES Data Entry'!G463=5, "5th Grade")</f>
        <v>Kindergarten</v>
      </c>
      <c r="H465" s="253">
        <f>'ES Data Entry'!L463</f>
        <v>0</v>
      </c>
      <c r="I465" s="227" t="e" cm="1">
        <f t="array" ref="I465">_xlfn.IFS('ES Data Entry'!H463= 1, "American Indian/Alaskan Native", 'ES Data Entry'!H463= 2, "Asian", 'ES Data Entry'!H463= 3, "Native Hawaiian/Pacific Islander", 'ES Data Entry'!H463= 4, "Black/African American",'ES Data Entry'!H463= 5,  "White", 'ES Data Entry'!H463= 6, "Other", 'ES Data Entry'!H463= 7, "Two races or more", 'ES Data Entry'!H463= 8, "Unknown")</f>
        <v>#N/A</v>
      </c>
      <c r="J465" s="226">
        <f>'ES Data Entry'!I463</f>
        <v>0</v>
      </c>
      <c r="K465" s="226" t="e" cm="1">
        <f t="array" ref="K465">_xlfn.IFS('ES Data Entry'!J463= 1, "Male", 'ES Data Entry'!J463= 2, "Female", 'ES Data Entry'!J463= 3, "Transgender Male", 'ES Data Entry'!J463= 4, "Transgender Female",'ES Data Entry'!J463= 5, "Non-binary", 'ES Data Entry'!J463= 6, "Other", 'ES Data Entry'!J463= 7, "Unknown")</f>
        <v>#N/A</v>
      </c>
      <c r="L465" s="228">
        <f>'ES Data Entry'!K463</f>
        <v>0</v>
      </c>
      <c r="M465" s="228" t="str" cm="1">
        <f t="array" ref="M465">IF(MAX(IF(F:F=F465, L:L))=L465, "Yes", "No")</f>
        <v>Yes</v>
      </c>
      <c r="N465" s="229" t="e">
        <f>AVERAGE('ES Data Entry'!N463,'ES Data Entry'!M463)</f>
        <v>#DIV/0!</v>
      </c>
      <c r="O465" s="229" t="e">
        <f t="shared" si="118"/>
        <v>#DIV/0!</v>
      </c>
      <c r="P465" s="229" t="e">
        <f>AVERAGE('ES Data Entry'!O463:R463)</f>
        <v>#DIV/0!</v>
      </c>
      <c r="Q465" s="229" t="e">
        <f t="shared" si="119"/>
        <v>#DIV/0!</v>
      </c>
      <c r="R465" s="229" t="e">
        <f>AVERAGE('ES Data Entry'!S463:V463)</f>
        <v>#DIV/0!</v>
      </c>
      <c r="S465" s="229" t="e">
        <f t="shared" si="120"/>
        <v>#DIV/0!</v>
      </c>
      <c r="T465" s="229" t="e">
        <f>AVERAGE('ES Data Entry'!W463:Y463)</f>
        <v>#DIV/0!</v>
      </c>
      <c r="U465" s="230" t="e">
        <f t="shared" si="121"/>
        <v>#DIV/0!</v>
      </c>
      <c r="V465" s="231" t="e">
        <f t="shared" si="122"/>
        <v>#DIV/0!</v>
      </c>
      <c r="W465" s="232" t="e">
        <f t="shared" si="123"/>
        <v>#DIV/0!</v>
      </c>
    </row>
    <row r="466" spans="1:23">
      <c r="A466" s="226">
        <f>'ES Data Entry'!A464</f>
        <v>0</v>
      </c>
      <c r="B466" s="226">
        <f>'ES Data Entry'!B464</f>
        <v>0</v>
      </c>
      <c r="C466" s="6">
        <f>'ES Data Entry'!C464</f>
        <v>0</v>
      </c>
      <c r="D466" s="226">
        <f>'ES Data Entry'!D464</f>
        <v>0</v>
      </c>
      <c r="E466" s="226">
        <f>'ES Data Entry'!E464</f>
        <v>0</v>
      </c>
      <c r="F466" s="226">
        <f>'ES Data Entry'!F464</f>
        <v>0</v>
      </c>
      <c r="G466" s="226" t="str" cm="1">
        <f t="array" ref="G466">_xlfn.IFS('ES Data Entry'!G464=0, "Kindergarten", 'ES Data Entry'!G464=1, "1st Grade", 'ES Data Entry'!G464=2, "2nd Grade", 'ES Data Entry'!G464=3, "3rd Grade", 'ES Data Entry'!G464=4, "4th Grade", 'ES Data Entry'!G464=5, "5th Grade")</f>
        <v>Kindergarten</v>
      </c>
      <c r="H466" s="253">
        <f>'ES Data Entry'!L464</f>
        <v>0</v>
      </c>
      <c r="I466" s="227" t="e" cm="1">
        <f t="array" ref="I466">_xlfn.IFS('ES Data Entry'!H464= 1, "American Indian/Alaskan Native", 'ES Data Entry'!H464= 2, "Asian", 'ES Data Entry'!H464= 3, "Native Hawaiian/Pacific Islander", 'ES Data Entry'!H464= 4, "Black/African American",'ES Data Entry'!H464= 5,  "White", 'ES Data Entry'!H464= 6, "Other", 'ES Data Entry'!H464= 7, "Two races or more", 'ES Data Entry'!H464= 8, "Unknown")</f>
        <v>#N/A</v>
      </c>
      <c r="J466" s="226">
        <f>'ES Data Entry'!I464</f>
        <v>0</v>
      </c>
      <c r="K466" s="226" t="e" cm="1">
        <f t="array" ref="K466">_xlfn.IFS('ES Data Entry'!J464= 1, "Male", 'ES Data Entry'!J464= 2, "Female", 'ES Data Entry'!J464= 3, "Transgender Male", 'ES Data Entry'!J464= 4, "Transgender Female",'ES Data Entry'!J464= 5, "Non-binary", 'ES Data Entry'!J464= 6, "Other", 'ES Data Entry'!J464= 7, "Unknown")</f>
        <v>#N/A</v>
      </c>
      <c r="L466" s="228">
        <f>'ES Data Entry'!K464</f>
        <v>0</v>
      </c>
      <c r="M466" s="228" t="str" cm="1">
        <f t="array" ref="M466">IF(MAX(IF(F:F=F466, L:L))=L466, "Yes", "No")</f>
        <v>Yes</v>
      </c>
      <c r="N466" s="229" t="e">
        <f>AVERAGE('ES Data Entry'!N464,'ES Data Entry'!M464)</f>
        <v>#DIV/0!</v>
      </c>
      <c r="O466" s="229" t="e">
        <f t="shared" si="118"/>
        <v>#DIV/0!</v>
      </c>
      <c r="P466" s="229" t="e">
        <f>AVERAGE('ES Data Entry'!O464:R464)</f>
        <v>#DIV/0!</v>
      </c>
      <c r="Q466" s="229" t="e">
        <f t="shared" si="119"/>
        <v>#DIV/0!</v>
      </c>
      <c r="R466" s="229" t="e">
        <f>AVERAGE('ES Data Entry'!S464:V464)</f>
        <v>#DIV/0!</v>
      </c>
      <c r="S466" s="229" t="e">
        <f t="shared" si="120"/>
        <v>#DIV/0!</v>
      </c>
      <c r="T466" s="229" t="e">
        <f>AVERAGE('ES Data Entry'!W464:Y464)</f>
        <v>#DIV/0!</v>
      </c>
      <c r="U466" s="230" t="e">
        <f t="shared" si="121"/>
        <v>#DIV/0!</v>
      </c>
      <c r="V466" s="231" t="e">
        <f t="shared" si="122"/>
        <v>#DIV/0!</v>
      </c>
      <c r="W466" s="232" t="e">
        <f t="shared" si="123"/>
        <v>#DIV/0!</v>
      </c>
    </row>
    <row r="467" spans="1:23">
      <c r="A467" s="226">
        <f>'ES Data Entry'!A465</f>
        <v>0</v>
      </c>
      <c r="B467" s="226">
        <f>'ES Data Entry'!B465</f>
        <v>0</v>
      </c>
      <c r="C467" s="6">
        <f>'ES Data Entry'!C465</f>
        <v>0</v>
      </c>
      <c r="D467" s="226">
        <f>'ES Data Entry'!D465</f>
        <v>0</v>
      </c>
      <c r="E467" s="226">
        <f>'ES Data Entry'!E465</f>
        <v>0</v>
      </c>
      <c r="F467" s="226">
        <f>'ES Data Entry'!F465</f>
        <v>0</v>
      </c>
      <c r="G467" s="226" t="str" cm="1">
        <f t="array" ref="G467">_xlfn.IFS('ES Data Entry'!G465=0, "Kindergarten", 'ES Data Entry'!G465=1, "1st Grade", 'ES Data Entry'!G465=2, "2nd Grade", 'ES Data Entry'!G465=3, "3rd Grade", 'ES Data Entry'!G465=4, "4th Grade", 'ES Data Entry'!G465=5, "5th Grade")</f>
        <v>Kindergarten</v>
      </c>
      <c r="H467" s="253">
        <f>'ES Data Entry'!L465</f>
        <v>0</v>
      </c>
      <c r="I467" s="227" t="e" cm="1">
        <f t="array" ref="I467">_xlfn.IFS('ES Data Entry'!H465= 1, "American Indian/Alaskan Native", 'ES Data Entry'!H465= 2, "Asian", 'ES Data Entry'!H465= 3, "Native Hawaiian/Pacific Islander", 'ES Data Entry'!H465= 4, "Black/African American",'ES Data Entry'!H465= 5,  "White", 'ES Data Entry'!H465= 6, "Other", 'ES Data Entry'!H465= 7, "Two races or more", 'ES Data Entry'!H465= 8, "Unknown")</f>
        <v>#N/A</v>
      </c>
      <c r="J467" s="226">
        <f>'ES Data Entry'!I465</f>
        <v>0</v>
      </c>
      <c r="K467" s="226" t="e" cm="1">
        <f t="array" ref="K467">_xlfn.IFS('ES Data Entry'!J465= 1, "Male", 'ES Data Entry'!J465= 2, "Female", 'ES Data Entry'!J465= 3, "Transgender Male", 'ES Data Entry'!J465= 4, "Transgender Female",'ES Data Entry'!J465= 5, "Non-binary", 'ES Data Entry'!J465= 6, "Other", 'ES Data Entry'!J465= 7, "Unknown")</f>
        <v>#N/A</v>
      </c>
      <c r="L467" s="228">
        <f>'ES Data Entry'!K465</f>
        <v>0</v>
      </c>
      <c r="M467" s="228" t="str" cm="1">
        <f t="array" ref="M467">IF(MAX(IF(F:F=F467, L:L))=L467, "Yes", "No")</f>
        <v>Yes</v>
      </c>
      <c r="N467" s="229" t="e">
        <f>AVERAGE('ES Data Entry'!N465,'ES Data Entry'!M465)</f>
        <v>#DIV/0!</v>
      </c>
      <c r="O467" s="229" t="e">
        <f t="shared" si="118"/>
        <v>#DIV/0!</v>
      </c>
      <c r="P467" s="229" t="e">
        <f>AVERAGE('ES Data Entry'!O465:R465)</f>
        <v>#DIV/0!</v>
      </c>
      <c r="Q467" s="229" t="e">
        <f t="shared" si="119"/>
        <v>#DIV/0!</v>
      </c>
      <c r="R467" s="229" t="e">
        <f>AVERAGE('ES Data Entry'!S465:V465)</f>
        <v>#DIV/0!</v>
      </c>
      <c r="S467" s="229" t="e">
        <f t="shared" si="120"/>
        <v>#DIV/0!</v>
      </c>
      <c r="T467" s="229" t="e">
        <f>AVERAGE('ES Data Entry'!W465:Y465)</f>
        <v>#DIV/0!</v>
      </c>
      <c r="U467" s="230" t="e">
        <f t="shared" si="121"/>
        <v>#DIV/0!</v>
      </c>
      <c r="V467" s="231" t="e">
        <f t="shared" si="122"/>
        <v>#DIV/0!</v>
      </c>
      <c r="W467" s="232" t="e">
        <f t="shared" si="123"/>
        <v>#DIV/0!</v>
      </c>
    </row>
    <row r="468" spans="1:23">
      <c r="A468" s="226">
        <f>'ES Data Entry'!A466</f>
        <v>0</v>
      </c>
      <c r="B468" s="226">
        <f>'ES Data Entry'!B466</f>
        <v>0</v>
      </c>
      <c r="C468" s="6">
        <f>'ES Data Entry'!C466</f>
        <v>0</v>
      </c>
      <c r="D468" s="226">
        <f>'ES Data Entry'!D466</f>
        <v>0</v>
      </c>
      <c r="E468" s="226">
        <f>'ES Data Entry'!E466</f>
        <v>0</v>
      </c>
      <c r="F468" s="226">
        <f>'ES Data Entry'!F466</f>
        <v>0</v>
      </c>
      <c r="G468" s="226" t="str" cm="1">
        <f t="array" ref="G468">_xlfn.IFS('ES Data Entry'!G466=0, "Kindergarten", 'ES Data Entry'!G466=1, "1st Grade", 'ES Data Entry'!G466=2, "2nd Grade", 'ES Data Entry'!G466=3, "3rd Grade", 'ES Data Entry'!G466=4, "4th Grade", 'ES Data Entry'!G466=5, "5th Grade")</f>
        <v>Kindergarten</v>
      </c>
      <c r="H468" s="253">
        <f>'ES Data Entry'!L466</f>
        <v>0</v>
      </c>
      <c r="I468" s="227" t="e" cm="1">
        <f t="array" ref="I468">_xlfn.IFS('ES Data Entry'!H466= 1, "American Indian/Alaskan Native", 'ES Data Entry'!H466= 2, "Asian", 'ES Data Entry'!H466= 3, "Native Hawaiian/Pacific Islander", 'ES Data Entry'!H466= 4, "Black/African American",'ES Data Entry'!H466= 5,  "White", 'ES Data Entry'!H466= 6, "Other", 'ES Data Entry'!H466= 7, "Two races or more", 'ES Data Entry'!H466= 8, "Unknown")</f>
        <v>#N/A</v>
      </c>
      <c r="J468" s="226">
        <f>'ES Data Entry'!I466</f>
        <v>0</v>
      </c>
      <c r="K468" s="226" t="e" cm="1">
        <f t="array" ref="K468">_xlfn.IFS('ES Data Entry'!J466= 1, "Male", 'ES Data Entry'!J466= 2, "Female", 'ES Data Entry'!J466= 3, "Transgender Male", 'ES Data Entry'!J466= 4, "Transgender Female",'ES Data Entry'!J466= 5, "Non-binary", 'ES Data Entry'!J466= 6, "Other", 'ES Data Entry'!J466= 7, "Unknown")</f>
        <v>#N/A</v>
      </c>
      <c r="L468" s="228">
        <f>'ES Data Entry'!K466</f>
        <v>0</v>
      </c>
      <c r="M468" s="228" t="str" cm="1">
        <f t="array" ref="M468">IF(MAX(IF(F:F=F468, L:L))=L468, "Yes", "No")</f>
        <v>Yes</v>
      </c>
      <c r="N468" s="229" t="e">
        <f>AVERAGE('ES Data Entry'!N466,'ES Data Entry'!M466)</f>
        <v>#DIV/0!</v>
      </c>
      <c r="O468" s="229" t="e">
        <f t="shared" si="118"/>
        <v>#DIV/0!</v>
      </c>
      <c r="P468" s="229" t="e">
        <f>AVERAGE('ES Data Entry'!O466:R466)</f>
        <v>#DIV/0!</v>
      </c>
      <c r="Q468" s="229" t="e">
        <f t="shared" si="119"/>
        <v>#DIV/0!</v>
      </c>
      <c r="R468" s="229" t="e">
        <f>AVERAGE('ES Data Entry'!S466:V466)</f>
        <v>#DIV/0!</v>
      </c>
      <c r="S468" s="229" t="e">
        <f t="shared" si="120"/>
        <v>#DIV/0!</v>
      </c>
      <c r="T468" s="229" t="e">
        <f>AVERAGE('ES Data Entry'!W466:Y466)</f>
        <v>#DIV/0!</v>
      </c>
      <c r="U468" s="230" t="e">
        <f t="shared" si="121"/>
        <v>#DIV/0!</v>
      </c>
      <c r="V468" s="231" t="e">
        <f t="shared" si="122"/>
        <v>#DIV/0!</v>
      </c>
      <c r="W468" s="232" t="e">
        <f t="shared" si="123"/>
        <v>#DIV/0!</v>
      </c>
    </row>
    <row r="469" spans="1:23">
      <c r="A469" s="226">
        <f>'ES Data Entry'!A467</f>
        <v>0</v>
      </c>
      <c r="B469" s="226">
        <f>'ES Data Entry'!B467</f>
        <v>0</v>
      </c>
      <c r="C469" s="6">
        <f>'ES Data Entry'!C467</f>
        <v>0</v>
      </c>
      <c r="D469" s="226">
        <f>'ES Data Entry'!D467</f>
        <v>0</v>
      </c>
      <c r="E469" s="226">
        <f>'ES Data Entry'!E467</f>
        <v>0</v>
      </c>
      <c r="F469" s="226">
        <f>'ES Data Entry'!F467</f>
        <v>0</v>
      </c>
      <c r="G469" s="226" t="str" cm="1">
        <f t="array" ref="G469">_xlfn.IFS('ES Data Entry'!G467=0, "Kindergarten", 'ES Data Entry'!G467=1, "1st Grade", 'ES Data Entry'!G467=2, "2nd Grade", 'ES Data Entry'!G467=3, "3rd Grade", 'ES Data Entry'!G467=4, "4th Grade", 'ES Data Entry'!G467=5, "5th Grade")</f>
        <v>Kindergarten</v>
      </c>
      <c r="H469" s="253">
        <f>'ES Data Entry'!L467</f>
        <v>0</v>
      </c>
      <c r="I469" s="227" t="e" cm="1">
        <f t="array" ref="I469">_xlfn.IFS('ES Data Entry'!H467= 1, "American Indian/Alaskan Native", 'ES Data Entry'!H467= 2, "Asian", 'ES Data Entry'!H467= 3, "Native Hawaiian/Pacific Islander", 'ES Data Entry'!H467= 4, "Black/African American",'ES Data Entry'!H467= 5,  "White", 'ES Data Entry'!H467= 6, "Other", 'ES Data Entry'!H467= 7, "Two races or more", 'ES Data Entry'!H467= 8, "Unknown")</f>
        <v>#N/A</v>
      </c>
      <c r="J469" s="226">
        <f>'ES Data Entry'!I467</f>
        <v>0</v>
      </c>
      <c r="K469" s="226" t="e" cm="1">
        <f t="array" ref="K469">_xlfn.IFS('ES Data Entry'!J467= 1, "Male", 'ES Data Entry'!J467= 2, "Female", 'ES Data Entry'!J467= 3, "Transgender Male", 'ES Data Entry'!J467= 4, "Transgender Female",'ES Data Entry'!J467= 5, "Non-binary", 'ES Data Entry'!J467= 6, "Other", 'ES Data Entry'!J467= 7, "Unknown")</f>
        <v>#N/A</v>
      </c>
      <c r="L469" s="228">
        <f>'ES Data Entry'!K467</f>
        <v>0</v>
      </c>
      <c r="M469" s="228" t="str" cm="1">
        <f t="array" ref="M469">IF(MAX(IF(F:F=F469, L:L))=L469, "Yes", "No")</f>
        <v>Yes</v>
      </c>
      <c r="N469" s="229" t="e">
        <f>AVERAGE('ES Data Entry'!N467,'ES Data Entry'!M467)</f>
        <v>#DIV/0!</v>
      </c>
      <c r="O469" s="229" t="e">
        <f t="shared" si="118"/>
        <v>#DIV/0!</v>
      </c>
      <c r="P469" s="229" t="e">
        <f>AVERAGE('ES Data Entry'!O467:R467)</f>
        <v>#DIV/0!</v>
      </c>
      <c r="Q469" s="229" t="e">
        <f t="shared" si="119"/>
        <v>#DIV/0!</v>
      </c>
      <c r="R469" s="229" t="e">
        <f>AVERAGE('ES Data Entry'!S467:V467)</f>
        <v>#DIV/0!</v>
      </c>
      <c r="S469" s="229" t="e">
        <f t="shared" si="120"/>
        <v>#DIV/0!</v>
      </c>
      <c r="T469" s="229" t="e">
        <f>AVERAGE('ES Data Entry'!W467:Y467)</f>
        <v>#DIV/0!</v>
      </c>
      <c r="U469" s="230" t="e">
        <f t="shared" si="121"/>
        <v>#DIV/0!</v>
      </c>
      <c r="V469" s="231" t="e">
        <f t="shared" si="122"/>
        <v>#DIV/0!</v>
      </c>
      <c r="W469" s="232" t="e">
        <f t="shared" si="123"/>
        <v>#DIV/0!</v>
      </c>
    </row>
    <row r="470" spans="1:23">
      <c r="A470" s="226">
        <f>'ES Data Entry'!A468</f>
        <v>0</v>
      </c>
      <c r="B470" s="226">
        <f>'ES Data Entry'!B468</f>
        <v>0</v>
      </c>
      <c r="C470" s="6">
        <f>'ES Data Entry'!C468</f>
        <v>0</v>
      </c>
      <c r="D470" s="226">
        <f>'ES Data Entry'!D468</f>
        <v>0</v>
      </c>
      <c r="E470" s="226">
        <f>'ES Data Entry'!E468</f>
        <v>0</v>
      </c>
      <c r="F470" s="226">
        <f>'ES Data Entry'!F468</f>
        <v>0</v>
      </c>
      <c r="G470" s="226" t="str" cm="1">
        <f t="array" ref="G470">_xlfn.IFS('ES Data Entry'!G468=0, "Kindergarten", 'ES Data Entry'!G468=1, "1st Grade", 'ES Data Entry'!G468=2, "2nd Grade", 'ES Data Entry'!G468=3, "3rd Grade", 'ES Data Entry'!G468=4, "4th Grade", 'ES Data Entry'!G468=5, "5th Grade")</f>
        <v>Kindergarten</v>
      </c>
      <c r="H470" s="253">
        <f>'ES Data Entry'!L468</f>
        <v>0</v>
      </c>
      <c r="I470" s="227" t="e" cm="1">
        <f t="array" ref="I470">_xlfn.IFS('ES Data Entry'!H468= 1, "American Indian/Alaskan Native", 'ES Data Entry'!H468= 2, "Asian", 'ES Data Entry'!H468= 3, "Native Hawaiian/Pacific Islander", 'ES Data Entry'!H468= 4, "Black/African American",'ES Data Entry'!H468= 5,  "White", 'ES Data Entry'!H468= 6, "Other", 'ES Data Entry'!H468= 7, "Two races or more", 'ES Data Entry'!H468= 8, "Unknown")</f>
        <v>#N/A</v>
      </c>
      <c r="J470" s="226">
        <f>'ES Data Entry'!I468</f>
        <v>0</v>
      </c>
      <c r="K470" s="226" t="e" cm="1">
        <f t="array" ref="K470">_xlfn.IFS('ES Data Entry'!J468= 1, "Male", 'ES Data Entry'!J468= 2, "Female", 'ES Data Entry'!J468= 3, "Transgender Male", 'ES Data Entry'!J468= 4, "Transgender Female",'ES Data Entry'!J468= 5, "Non-binary", 'ES Data Entry'!J468= 6, "Other", 'ES Data Entry'!J468= 7, "Unknown")</f>
        <v>#N/A</v>
      </c>
      <c r="L470" s="228">
        <f>'ES Data Entry'!K468</f>
        <v>0</v>
      </c>
      <c r="M470" s="228" t="str" cm="1">
        <f t="array" ref="M470">IF(MAX(IF(F:F=F470, L:L))=L470, "Yes", "No")</f>
        <v>Yes</v>
      </c>
      <c r="N470" s="229" t="e">
        <f>AVERAGE('ES Data Entry'!N468,'ES Data Entry'!M468)</f>
        <v>#DIV/0!</v>
      </c>
      <c r="O470" s="229" t="e">
        <f t="shared" si="118"/>
        <v>#DIV/0!</v>
      </c>
      <c r="P470" s="229" t="e">
        <f>AVERAGE('ES Data Entry'!O468:R468)</f>
        <v>#DIV/0!</v>
      </c>
      <c r="Q470" s="229" t="e">
        <f t="shared" si="119"/>
        <v>#DIV/0!</v>
      </c>
      <c r="R470" s="229" t="e">
        <f>AVERAGE('ES Data Entry'!S468:V468)</f>
        <v>#DIV/0!</v>
      </c>
      <c r="S470" s="229" t="e">
        <f t="shared" si="120"/>
        <v>#DIV/0!</v>
      </c>
      <c r="T470" s="229" t="e">
        <f>AVERAGE('ES Data Entry'!W468:Y468)</f>
        <v>#DIV/0!</v>
      </c>
      <c r="U470" s="230" t="e">
        <f t="shared" si="121"/>
        <v>#DIV/0!</v>
      </c>
      <c r="V470" s="231" t="e">
        <f t="shared" si="122"/>
        <v>#DIV/0!</v>
      </c>
      <c r="W470" s="232" t="e">
        <f t="shared" si="123"/>
        <v>#DIV/0!</v>
      </c>
    </row>
    <row r="471" spans="1:23">
      <c r="A471" s="226">
        <f>'ES Data Entry'!A469</f>
        <v>0</v>
      </c>
      <c r="B471" s="226">
        <f>'ES Data Entry'!B469</f>
        <v>0</v>
      </c>
      <c r="C471" s="6">
        <f>'ES Data Entry'!C469</f>
        <v>0</v>
      </c>
      <c r="D471" s="226">
        <f>'ES Data Entry'!D469</f>
        <v>0</v>
      </c>
      <c r="E471" s="226">
        <f>'ES Data Entry'!E469</f>
        <v>0</v>
      </c>
      <c r="F471" s="226">
        <f>'ES Data Entry'!F469</f>
        <v>0</v>
      </c>
      <c r="G471" s="226" t="str" cm="1">
        <f t="array" ref="G471">_xlfn.IFS('ES Data Entry'!G469=0, "Kindergarten", 'ES Data Entry'!G469=1, "1st Grade", 'ES Data Entry'!G469=2, "2nd Grade", 'ES Data Entry'!G469=3, "3rd Grade", 'ES Data Entry'!G469=4, "4th Grade", 'ES Data Entry'!G469=5, "5th Grade")</f>
        <v>Kindergarten</v>
      </c>
      <c r="H471" s="253">
        <f>'ES Data Entry'!L469</f>
        <v>0</v>
      </c>
      <c r="I471" s="227" t="e" cm="1">
        <f t="array" ref="I471">_xlfn.IFS('ES Data Entry'!H469= 1, "American Indian/Alaskan Native", 'ES Data Entry'!H469= 2, "Asian", 'ES Data Entry'!H469= 3, "Native Hawaiian/Pacific Islander", 'ES Data Entry'!H469= 4, "Black/African American",'ES Data Entry'!H469= 5,  "White", 'ES Data Entry'!H469= 6, "Other", 'ES Data Entry'!H469= 7, "Two races or more", 'ES Data Entry'!H469= 8, "Unknown")</f>
        <v>#N/A</v>
      </c>
      <c r="J471" s="226">
        <f>'ES Data Entry'!I469</f>
        <v>0</v>
      </c>
      <c r="K471" s="226" t="e" cm="1">
        <f t="array" ref="K471">_xlfn.IFS('ES Data Entry'!J469= 1, "Male", 'ES Data Entry'!J469= 2, "Female", 'ES Data Entry'!J469= 3, "Transgender Male", 'ES Data Entry'!J469= 4, "Transgender Female",'ES Data Entry'!J469= 5, "Non-binary", 'ES Data Entry'!J469= 6, "Other", 'ES Data Entry'!J469= 7, "Unknown")</f>
        <v>#N/A</v>
      </c>
      <c r="L471" s="228">
        <f>'ES Data Entry'!K469</f>
        <v>0</v>
      </c>
      <c r="M471" s="228" t="str" cm="1">
        <f t="array" ref="M471">IF(MAX(IF(F:F=F471, L:L))=L471, "Yes", "No")</f>
        <v>Yes</v>
      </c>
      <c r="N471" s="229" t="e">
        <f>AVERAGE('ES Data Entry'!N469,'ES Data Entry'!M469)</f>
        <v>#DIV/0!</v>
      </c>
      <c r="O471" s="229" t="e">
        <f t="shared" si="118"/>
        <v>#DIV/0!</v>
      </c>
      <c r="P471" s="229" t="e">
        <f>AVERAGE('ES Data Entry'!O469:R469)</f>
        <v>#DIV/0!</v>
      </c>
      <c r="Q471" s="229" t="e">
        <f t="shared" si="119"/>
        <v>#DIV/0!</v>
      </c>
      <c r="R471" s="229" t="e">
        <f>AVERAGE('ES Data Entry'!S469:V469)</f>
        <v>#DIV/0!</v>
      </c>
      <c r="S471" s="229" t="e">
        <f t="shared" si="120"/>
        <v>#DIV/0!</v>
      </c>
      <c r="T471" s="229" t="e">
        <f>AVERAGE('ES Data Entry'!W469:Y469)</f>
        <v>#DIV/0!</v>
      </c>
      <c r="U471" s="230" t="e">
        <f t="shared" si="121"/>
        <v>#DIV/0!</v>
      </c>
      <c r="V471" s="231" t="e">
        <f t="shared" si="122"/>
        <v>#DIV/0!</v>
      </c>
      <c r="W471" s="232" t="e">
        <f t="shared" si="123"/>
        <v>#DIV/0!</v>
      </c>
    </row>
    <row r="472" spans="1:23">
      <c r="A472" s="226">
        <f>'ES Data Entry'!A470</f>
        <v>0</v>
      </c>
      <c r="B472" s="226">
        <f>'ES Data Entry'!B470</f>
        <v>0</v>
      </c>
      <c r="C472" s="6">
        <f>'ES Data Entry'!C470</f>
        <v>0</v>
      </c>
      <c r="D472" s="226">
        <f>'ES Data Entry'!D470</f>
        <v>0</v>
      </c>
      <c r="E472" s="226">
        <f>'ES Data Entry'!E470</f>
        <v>0</v>
      </c>
      <c r="F472" s="226">
        <f>'ES Data Entry'!F470</f>
        <v>0</v>
      </c>
      <c r="G472" s="226" t="str" cm="1">
        <f t="array" ref="G472">_xlfn.IFS('ES Data Entry'!G470=0, "Kindergarten", 'ES Data Entry'!G470=1, "1st Grade", 'ES Data Entry'!G470=2, "2nd Grade", 'ES Data Entry'!G470=3, "3rd Grade", 'ES Data Entry'!G470=4, "4th Grade", 'ES Data Entry'!G470=5, "5th Grade")</f>
        <v>Kindergarten</v>
      </c>
      <c r="H472" s="253">
        <f>'ES Data Entry'!L470</f>
        <v>0</v>
      </c>
      <c r="I472" s="227" t="e" cm="1">
        <f t="array" ref="I472">_xlfn.IFS('ES Data Entry'!H470= 1, "American Indian/Alaskan Native", 'ES Data Entry'!H470= 2, "Asian", 'ES Data Entry'!H470= 3, "Native Hawaiian/Pacific Islander", 'ES Data Entry'!H470= 4, "Black/African American",'ES Data Entry'!H470= 5,  "White", 'ES Data Entry'!H470= 6, "Other", 'ES Data Entry'!H470= 7, "Two races or more", 'ES Data Entry'!H470= 8, "Unknown")</f>
        <v>#N/A</v>
      </c>
      <c r="J472" s="226">
        <f>'ES Data Entry'!I470</f>
        <v>0</v>
      </c>
      <c r="K472" s="226" t="e" cm="1">
        <f t="array" ref="K472">_xlfn.IFS('ES Data Entry'!J470= 1, "Male", 'ES Data Entry'!J470= 2, "Female", 'ES Data Entry'!J470= 3, "Transgender Male", 'ES Data Entry'!J470= 4, "Transgender Female",'ES Data Entry'!J470= 5, "Non-binary", 'ES Data Entry'!J470= 6, "Other", 'ES Data Entry'!J470= 7, "Unknown")</f>
        <v>#N/A</v>
      </c>
      <c r="L472" s="228">
        <f>'ES Data Entry'!K470</f>
        <v>0</v>
      </c>
      <c r="M472" s="228" t="str" cm="1">
        <f t="array" ref="M472">IF(MAX(IF(F:F=F472, L:L))=L472, "Yes", "No")</f>
        <v>Yes</v>
      </c>
      <c r="N472" s="229" t="e">
        <f>AVERAGE('ES Data Entry'!N470,'ES Data Entry'!M470)</f>
        <v>#DIV/0!</v>
      </c>
      <c r="O472" s="229" t="e">
        <f t="shared" si="118"/>
        <v>#DIV/0!</v>
      </c>
      <c r="P472" s="229" t="e">
        <f>AVERAGE('ES Data Entry'!O470:R470)</f>
        <v>#DIV/0!</v>
      </c>
      <c r="Q472" s="229" t="e">
        <f t="shared" si="119"/>
        <v>#DIV/0!</v>
      </c>
      <c r="R472" s="229" t="e">
        <f>AVERAGE('ES Data Entry'!S470:V470)</f>
        <v>#DIV/0!</v>
      </c>
      <c r="S472" s="229" t="e">
        <f t="shared" si="120"/>
        <v>#DIV/0!</v>
      </c>
      <c r="T472" s="229" t="e">
        <f>AVERAGE('ES Data Entry'!W470:Y470)</f>
        <v>#DIV/0!</v>
      </c>
      <c r="U472" s="230" t="e">
        <f t="shared" si="121"/>
        <v>#DIV/0!</v>
      </c>
      <c r="V472" s="231" t="e">
        <f t="shared" si="122"/>
        <v>#DIV/0!</v>
      </c>
      <c r="W472" s="232" t="e">
        <f t="shared" si="123"/>
        <v>#DIV/0!</v>
      </c>
    </row>
    <row r="473" spans="1:23">
      <c r="A473" s="226">
        <f>'ES Data Entry'!A471</f>
        <v>0</v>
      </c>
      <c r="B473" s="226">
        <f>'ES Data Entry'!B471</f>
        <v>0</v>
      </c>
      <c r="C473" s="6">
        <f>'ES Data Entry'!C471</f>
        <v>0</v>
      </c>
      <c r="D473" s="226">
        <f>'ES Data Entry'!D471</f>
        <v>0</v>
      </c>
      <c r="E473" s="226">
        <f>'ES Data Entry'!E471</f>
        <v>0</v>
      </c>
      <c r="F473" s="226">
        <f>'ES Data Entry'!F471</f>
        <v>0</v>
      </c>
      <c r="G473" s="226" t="str" cm="1">
        <f t="array" ref="G473">_xlfn.IFS('ES Data Entry'!G471=0, "Kindergarten", 'ES Data Entry'!G471=1, "1st Grade", 'ES Data Entry'!G471=2, "2nd Grade", 'ES Data Entry'!G471=3, "3rd Grade", 'ES Data Entry'!G471=4, "4th Grade", 'ES Data Entry'!G471=5, "5th Grade")</f>
        <v>Kindergarten</v>
      </c>
      <c r="H473" s="253">
        <f>'ES Data Entry'!L471</f>
        <v>0</v>
      </c>
      <c r="I473" s="227" t="e" cm="1">
        <f t="array" ref="I473">_xlfn.IFS('ES Data Entry'!H471= 1, "American Indian/Alaskan Native", 'ES Data Entry'!H471= 2, "Asian", 'ES Data Entry'!H471= 3, "Native Hawaiian/Pacific Islander", 'ES Data Entry'!H471= 4, "Black/African American",'ES Data Entry'!H471= 5,  "White", 'ES Data Entry'!H471= 6, "Other", 'ES Data Entry'!H471= 7, "Two races or more", 'ES Data Entry'!H471= 8, "Unknown")</f>
        <v>#N/A</v>
      </c>
      <c r="J473" s="226">
        <f>'ES Data Entry'!I471</f>
        <v>0</v>
      </c>
      <c r="K473" s="226" t="e" cm="1">
        <f t="array" ref="K473">_xlfn.IFS('ES Data Entry'!J471= 1, "Male", 'ES Data Entry'!J471= 2, "Female", 'ES Data Entry'!J471= 3, "Transgender Male", 'ES Data Entry'!J471= 4, "Transgender Female",'ES Data Entry'!J471= 5, "Non-binary", 'ES Data Entry'!J471= 6, "Other", 'ES Data Entry'!J471= 7, "Unknown")</f>
        <v>#N/A</v>
      </c>
      <c r="L473" s="228">
        <f>'ES Data Entry'!K471</f>
        <v>0</v>
      </c>
      <c r="M473" s="228" t="str" cm="1">
        <f t="array" ref="M473">IF(MAX(IF(F:F=F473, L:L))=L473, "Yes", "No")</f>
        <v>Yes</v>
      </c>
      <c r="N473" s="229" t="e">
        <f>AVERAGE('ES Data Entry'!N471,'ES Data Entry'!M471)</f>
        <v>#DIV/0!</v>
      </c>
      <c r="O473" s="229" t="e">
        <f t="shared" si="118"/>
        <v>#DIV/0!</v>
      </c>
      <c r="P473" s="229" t="e">
        <f>AVERAGE('ES Data Entry'!O471:R471)</f>
        <v>#DIV/0!</v>
      </c>
      <c r="Q473" s="229" t="e">
        <f t="shared" si="119"/>
        <v>#DIV/0!</v>
      </c>
      <c r="R473" s="229" t="e">
        <f>AVERAGE('ES Data Entry'!S471:V471)</f>
        <v>#DIV/0!</v>
      </c>
      <c r="S473" s="229" t="e">
        <f t="shared" si="120"/>
        <v>#DIV/0!</v>
      </c>
      <c r="T473" s="229" t="e">
        <f>AVERAGE('ES Data Entry'!W471:Y471)</f>
        <v>#DIV/0!</v>
      </c>
      <c r="U473" s="230" t="e">
        <f t="shared" si="121"/>
        <v>#DIV/0!</v>
      </c>
      <c r="V473" s="231" t="e">
        <f t="shared" si="122"/>
        <v>#DIV/0!</v>
      </c>
      <c r="W473" s="232" t="e">
        <f t="shared" si="123"/>
        <v>#DIV/0!</v>
      </c>
    </row>
    <row r="474" spans="1:23">
      <c r="A474" s="226">
        <f>'ES Data Entry'!A472</f>
        <v>0</v>
      </c>
      <c r="B474" s="226">
        <f>'ES Data Entry'!B472</f>
        <v>0</v>
      </c>
      <c r="C474" s="6">
        <f>'ES Data Entry'!C472</f>
        <v>0</v>
      </c>
      <c r="D474" s="226">
        <f>'ES Data Entry'!D472</f>
        <v>0</v>
      </c>
      <c r="E474" s="226">
        <f>'ES Data Entry'!E472</f>
        <v>0</v>
      </c>
      <c r="F474" s="226">
        <f>'ES Data Entry'!F472</f>
        <v>0</v>
      </c>
      <c r="G474" s="226" t="str" cm="1">
        <f t="array" ref="G474">_xlfn.IFS('ES Data Entry'!G472=0, "Kindergarten", 'ES Data Entry'!G472=1, "1st Grade", 'ES Data Entry'!G472=2, "2nd Grade", 'ES Data Entry'!G472=3, "3rd Grade", 'ES Data Entry'!G472=4, "4th Grade", 'ES Data Entry'!G472=5, "5th Grade")</f>
        <v>Kindergarten</v>
      </c>
      <c r="H474" s="253">
        <f>'ES Data Entry'!L472</f>
        <v>0</v>
      </c>
      <c r="I474" s="227" t="e" cm="1">
        <f t="array" ref="I474">_xlfn.IFS('ES Data Entry'!H472= 1, "American Indian/Alaskan Native", 'ES Data Entry'!H472= 2, "Asian", 'ES Data Entry'!H472= 3, "Native Hawaiian/Pacific Islander", 'ES Data Entry'!H472= 4, "Black/African American",'ES Data Entry'!H472= 5,  "White", 'ES Data Entry'!H472= 6, "Other", 'ES Data Entry'!H472= 7, "Two races or more", 'ES Data Entry'!H472= 8, "Unknown")</f>
        <v>#N/A</v>
      </c>
      <c r="J474" s="226">
        <f>'ES Data Entry'!I472</f>
        <v>0</v>
      </c>
      <c r="K474" s="226" t="e" cm="1">
        <f t="array" ref="K474">_xlfn.IFS('ES Data Entry'!J472= 1, "Male", 'ES Data Entry'!J472= 2, "Female", 'ES Data Entry'!J472= 3, "Transgender Male", 'ES Data Entry'!J472= 4, "Transgender Female",'ES Data Entry'!J472= 5, "Non-binary", 'ES Data Entry'!J472= 6, "Other", 'ES Data Entry'!J472= 7, "Unknown")</f>
        <v>#N/A</v>
      </c>
      <c r="L474" s="228">
        <f>'ES Data Entry'!K472</f>
        <v>0</v>
      </c>
      <c r="M474" s="228" t="str" cm="1">
        <f t="array" ref="M474">IF(MAX(IF(F:F=F474, L:L))=L474, "Yes", "No")</f>
        <v>Yes</v>
      </c>
      <c r="N474" s="229" t="e">
        <f>AVERAGE('ES Data Entry'!N472,'ES Data Entry'!M472)</f>
        <v>#DIV/0!</v>
      </c>
      <c r="O474" s="229" t="e">
        <f t="shared" si="118"/>
        <v>#DIV/0!</v>
      </c>
      <c r="P474" s="229" t="e">
        <f>AVERAGE('ES Data Entry'!O472:R472)</f>
        <v>#DIV/0!</v>
      </c>
      <c r="Q474" s="229" t="e">
        <f t="shared" si="119"/>
        <v>#DIV/0!</v>
      </c>
      <c r="R474" s="229" t="e">
        <f>AVERAGE('ES Data Entry'!S472:V472)</f>
        <v>#DIV/0!</v>
      </c>
      <c r="S474" s="229" t="e">
        <f t="shared" si="120"/>
        <v>#DIV/0!</v>
      </c>
      <c r="T474" s="229" t="e">
        <f>AVERAGE('ES Data Entry'!W472:Y472)</f>
        <v>#DIV/0!</v>
      </c>
      <c r="U474" s="230" t="e">
        <f t="shared" si="121"/>
        <v>#DIV/0!</v>
      </c>
      <c r="V474" s="231" t="e">
        <f t="shared" si="122"/>
        <v>#DIV/0!</v>
      </c>
      <c r="W474" s="232" t="e">
        <f t="shared" si="123"/>
        <v>#DIV/0!</v>
      </c>
    </row>
    <row r="475" spans="1:23">
      <c r="A475" s="226">
        <f>'ES Data Entry'!A473</f>
        <v>0</v>
      </c>
      <c r="B475" s="226">
        <f>'ES Data Entry'!B473</f>
        <v>0</v>
      </c>
      <c r="C475" s="6">
        <f>'ES Data Entry'!C473</f>
        <v>0</v>
      </c>
      <c r="D475" s="226">
        <f>'ES Data Entry'!D473</f>
        <v>0</v>
      </c>
      <c r="E475" s="226">
        <f>'ES Data Entry'!E473</f>
        <v>0</v>
      </c>
      <c r="F475" s="226">
        <f>'ES Data Entry'!F473</f>
        <v>0</v>
      </c>
      <c r="G475" s="226" t="str" cm="1">
        <f t="array" ref="G475">_xlfn.IFS('ES Data Entry'!G473=0, "Kindergarten", 'ES Data Entry'!G473=1, "1st Grade", 'ES Data Entry'!G473=2, "2nd Grade", 'ES Data Entry'!G473=3, "3rd Grade", 'ES Data Entry'!G473=4, "4th Grade", 'ES Data Entry'!G473=5, "5th Grade")</f>
        <v>Kindergarten</v>
      </c>
      <c r="H475" s="253">
        <f>'ES Data Entry'!L473</f>
        <v>0</v>
      </c>
      <c r="I475" s="227" t="e" cm="1">
        <f t="array" ref="I475">_xlfn.IFS('ES Data Entry'!H473= 1, "American Indian/Alaskan Native", 'ES Data Entry'!H473= 2, "Asian", 'ES Data Entry'!H473= 3, "Native Hawaiian/Pacific Islander", 'ES Data Entry'!H473= 4, "Black/African American",'ES Data Entry'!H473= 5,  "White", 'ES Data Entry'!H473= 6, "Other", 'ES Data Entry'!H473= 7, "Two races or more", 'ES Data Entry'!H473= 8, "Unknown")</f>
        <v>#N/A</v>
      </c>
      <c r="J475" s="226">
        <f>'ES Data Entry'!I473</f>
        <v>0</v>
      </c>
      <c r="K475" s="226" t="e" cm="1">
        <f t="array" ref="K475">_xlfn.IFS('ES Data Entry'!J473= 1, "Male", 'ES Data Entry'!J473= 2, "Female", 'ES Data Entry'!J473= 3, "Transgender Male", 'ES Data Entry'!J473= 4, "Transgender Female",'ES Data Entry'!J473= 5, "Non-binary", 'ES Data Entry'!J473= 6, "Other", 'ES Data Entry'!J473= 7, "Unknown")</f>
        <v>#N/A</v>
      </c>
      <c r="L475" s="228">
        <f>'ES Data Entry'!K473</f>
        <v>0</v>
      </c>
      <c r="M475" s="228" t="str" cm="1">
        <f t="array" ref="M475">IF(MAX(IF(F:F=F475, L:L))=L475, "Yes", "No")</f>
        <v>Yes</v>
      </c>
      <c r="N475" s="229" t="e">
        <f>AVERAGE('ES Data Entry'!N473,'ES Data Entry'!M473)</f>
        <v>#DIV/0!</v>
      </c>
      <c r="O475" s="229" t="e">
        <f t="shared" si="118"/>
        <v>#DIV/0!</v>
      </c>
      <c r="P475" s="229" t="e">
        <f>AVERAGE('ES Data Entry'!O473:R473)</f>
        <v>#DIV/0!</v>
      </c>
      <c r="Q475" s="229" t="e">
        <f t="shared" si="119"/>
        <v>#DIV/0!</v>
      </c>
      <c r="R475" s="229" t="e">
        <f>AVERAGE('ES Data Entry'!S473:V473)</f>
        <v>#DIV/0!</v>
      </c>
      <c r="S475" s="229" t="e">
        <f t="shared" si="120"/>
        <v>#DIV/0!</v>
      </c>
      <c r="T475" s="229" t="e">
        <f>AVERAGE('ES Data Entry'!W473:Y473)</f>
        <v>#DIV/0!</v>
      </c>
      <c r="U475" s="230" t="e">
        <f t="shared" si="121"/>
        <v>#DIV/0!</v>
      </c>
      <c r="V475" s="231" t="e">
        <f t="shared" si="122"/>
        <v>#DIV/0!</v>
      </c>
      <c r="W475" s="232" t="e">
        <f t="shared" si="123"/>
        <v>#DIV/0!</v>
      </c>
    </row>
    <row r="476" spans="1:23">
      <c r="A476" s="226">
        <f>'ES Data Entry'!A474</f>
        <v>0</v>
      </c>
      <c r="B476" s="226">
        <f>'ES Data Entry'!B474</f>
        <v>0</v>
      </c>
      <c r="C476" s="6">
        <f>'ES Data Entry'!C474</f>
        <v>0</v>
      </c>
      <c r="D476" s="226">
        <f>'ES Data Entry'!D474</f>
        <v>0</v>
      </c>
      <c r="E476" s="226">
        <f>'ES Data Entry'!E474</f>
        <v>0</v>
      </c>
      <c r="F476" s="226">
        <f>'ES Data Entry'!F474</f>
        <v>0</v>
      </c>
      <c r="G476" s="226" t="str" cm="1">
        <f t="array" ref="G476">_xlfn.IFS('ES Data Entry'!G474=0, "Kindergarten", 'ES Data Entry'!G474=1, "1st Grade", 'ES Data Entry'!G474=2, "2nd Grade", 'ES Data Entry'!G474=3, "3rd Grade", 'ES Data Entry'!G474=4, "4th Grade", 'ES Data Entry'!G474=5, "5th Grade")</f>
        <v>Kindergarten</v>
      </c>
      <c r="H476" s="253">
        <f>'ES Data Entry'!L474</f>
        <v>0</v>
      </c>
      <c r="I476" s="227" t="e" cm="1">
        <f t="array" ref="I476">_xlfn.IFS('ES Data Entry'!H474= 1, "American Indian/Alaskan Native", 'ES Data Entry'!H474= 2, "Asian", 'ES Data Entry'!H474= 3, "Native Hawaiian/Pacific Islander", 'ES Data Entry'!H474= 4, "Black/African American",'ES Data Entry'!H474= 5,  "White", 'ES Data Entry'!H474= 6, "Other", 'ES Data Entry'!H474= 7, "Two races or more", 'ES Data Entry'!H474= 8, "Unknown")</f>
        <v>#N/A</v>
      </c>
      <c r="J476" s="226">
        <f>'ES Data Entry'!I474</f>
        <v>0</v>
      </c>
      <c r="K476" s="226" t="e" cm="1">
        <f t="array" ref="K476">_xlfn.IFS('ES Data Entry'!J474= 1, "Male", 'ES Data Entry'!J474= 2, "Female", 'ES Data Entry'!J474= 3, "Transgender Male", 'ES Data Entry'!J474= 4, "Transgender Female",'ES Data Entry'!J474= 5, "Non-binary", 'ES Data Entry'!J474= 6, "Other", 'ES Data Entry'!J474= 7, "Unknown")</f>
        <v>#N/A</v>
      </c>
      <c r="L476" s="228">
        <f>'ES Data Entry'!K474</f>
        <v>0</v>
      </c>
      <c r="M476" s="228" t="str" cm="1">
        <f t="array" ref="M476">IF(MAX(IF(F:F=F476, L:L))=L476, "Yes", "No")</f>
        <v>Yes</v>
      </c>
      <c r="N476" s="229" t="e">
        <f>AVERAGE('ES Data Entry'!N474,'ES Data Entry'!M474)</f>
        <v>#DIV/0!</v>
      </c>
      <c r="O476" s="229" t="e">
        <f t="shared" si="118"/>
        <v>#DIV/0!</v>
      </c>
      <c r="P476" s="229" t="e">
        <f>AVERAGE('ES Data Entry'!O474:R474)</f>
        <v>#DIV/0!</v>
      </c>
      <c r="Q476" s="229" t="e">
        <f t="shared" si="119"/>
        <v>#DIV/0!</v>
      </c>
      <c r="R476" s="229" t="e">
        <f>AVERAGE('ES Data Entry'!S474:V474)</f>
        <v>#DIV/0!</v>
      </c>
      <c r="S476" s="229" t="e">
        <f t="shared" si="120"/>
        <v>#DIV/0!</v>
      </c>
      <c r="T476" s="229" t="e">
        <f>AVERAGE('ES Data Entry'!W474:Y474)</f>
        <v>#DIV/0!</v>
      </c>
      <c r="U476" s="230" t="e">
        <f t="shared" si="121"/>
        <v>#DIV/0!</v>
      </c>
      <c r="V476" s="231" t="e">
        <f t="shared" si="122"/>
        <v>#DIV/0!</v>
      </c>
      <c r="W476" s="232" t="e">
        <f t="shared" si="123"/>
        <v>#DIV/0!</v>
      </c>
    </row>
    <row r="477" spans="1:23">
      <c r="A477" s="226">
        <f>'ES Data Entry'!A475</f>
        <v>0</v>
      </c>
      <c r="B477" s="226">
        <f>'ES Data Entry'!B475</f>
        <v>0</v>
      </c>
      <c r="C477" s="6">
        <f>'ES Data Entry'!C475</f>
        <v>0</v>
      </c>
      <c r="D477" s="226">
        <f>'ES Data Entry'!D475</f>
        <v>0</v>
      </c>
      <c r="E477" s="226">
        <f>'ES Data Entry'!E475</f>
        <v>0</v>
      </c>
      <c r="F477" s="226">
        <f>'ES Data Entry'!F475</f>
        <v>0</v>
      </c>
      <c r="G477" s="226" t="str" cm="1">
        <f t="array" ref="G477">_xlfn.IFS('ES Data Entry'!G475=0, "Kindergarten", 'ES Data Entry'!G475=1, "1st Grade", 'ES Data Entry'!G475=2, "2nd Grade", 'ES Data Entry'!G475=3, "3rd Grade", 'ES Data Entry'!G475=4, "4th Grade", 'ES Data Entry'!G475=5, "5th Grade")</f>
        <v>Kindergarten</v>
      </c>
      <c r="H477" s="253">
        <f>'ES Data Entry'!L475</f>
        <v>0</v>
      </c>
      <c r="I477" s="227" t="e" cm="1">
        <f t="array" ref="I477">_xlfn.IFS('ES Data Entry'!H475= 1, "American Indian/Alaskan Native", 'ES Data Entry'!H475= 2, "Asian", 'ES Data Entry'!H475= 3, "Native Hawaiian/Pacific Islander", 'ES Data Entry'!H475= 4, "Black/African American",'ES Data Entry'!H475= 5,  "White", 'ES Data Entry'!H475= 6, "Other", 'ES Data Entry'!H475= 7, "Two races or more", 'ES Data Entry'!H475= 8, "Unknown")</f>
        <v>#N/A</v>
      </c>
      <c r="J477" s="226">
        <f>'ES Data Entry'!I475</f>
        <v>0</v>
      </c>
      <c r="K477" s="226" t="e" cm="1">
        <f t="array" ref="K477">_xlfn.IFS('ES Data Entry'!J475= 1, "Male", 'ES Data Entry'!J475= 2, "Female", 'ES Data Entry'!J475= 3, "Transgender Male", 'ES Data Entry'!J475= 4, "Transgender Female",'ES Data Entry'!J475= 5, "Non-binary", 'ES Data Entry'!J475= 6, "Other", 'ES Data Entry'!J475= 7, "Unknown")</f>
        <v>#N/A</v>
      </c>
      <c r="L477" s="228">
        <f>'ES Data Entry'!K475</f>
        <v>0</v>
      </c>
      <c r="M477" s="228" t="str" cm="1">
        <f t="array" ref="M477">IF(MAX(IF(F:F=F477, L:L))=L477, "Yes", "No")</f>
        <v>Yes</v>
      </c>
      <c r="N477" s="229" t="e">
        <f>AVERAGE('ES Data Entry'!N475,'ES Data Entry'!M475)</f>
        <v>#DIV/0!</v>
      </c>
      <c r="O477" s="229" t="e">
        <f t="shared" si="118"/>
        <v>#DIV/0!</v>
      </c>
      <c r="P477" s="229" t="e">
        <f>AVERAGE('ES Data Entry'!O475:R475)</f>
        <v>#DIV/0!</v>
      </c>
      <c r="Q477" s="229" t="e">
        <f t="shared" si="119"/>
        <v>#DIV/0!</v>
      </c>
      <c r="R477" s="229" t="e">
        <f>AVERAGE('ES Data Entry'!S475:V475)</f>
        <v>#DIV/0!</v>
      </c>
      <c r="S477" s="229" t="e">
        <f t="shared" si="120"/>
        <v>#DIV/0!</v>
      </c>
      <c r="T477" s="229" t="e">
        <f>AVERAGE('ES Data Entry'!W475:Y475)</f>
        <v>#DIV/0!</v>
      </c>
      <c r="U477" s="230" t="e">
        <f t="shared" si="121"/>
        <v>#DIV/0!</v>
      </c>
      <c r="V477" s="231" t="e">
        <f t="shared" si="122"/>
        <v>#DIV/0!</v>
      </c>
      <c r="W477" s="232" t="e">
        <f t="shared" si="123"/>
        <v>#DIV/0!</v>
      </c>
    </row>
    <row r="478" spans="1:23">
      <c r="A478" s="226">
        <f>'ES Data Entry'!A476</f>
        <v>0</v>
      </c>
      <c r="B478" s="226">
        <f>'ES Data Entry'!B476</f>
        <v>0</v>
      </c>
      <c r="C478" s="6">
        <f>'ES Data Entry'!C476</f>
        <v>0</v>
      </c>
      <c r="D478" s="226">
        <f>'ES Data Entry'!D476</f>
        <v>0</v>
      </c>
      <c r="E478" s="226">
        <f>'ES Data Entry'!E476</f>
        <v>0</v>
      </c>
      <c r="F478" s="226">
        <f>'ES Data Entry'!F476</f>
        <v>0</v>
      </c>
      <c r="G478" s="226" t="str" cm="1">
        <f t="array" ref="G478">_xlfn.IFS('ES Data Entry'!G476=0, "Kindergarten", 'ES Data Entry'!G476=1, "1st Grade", 'ES Data Entry'!G476=2, "2nd Grade", 'ES Data Entry'!G476=3, "3rd Grade", 'ES Data Entry'!G476=4, "4th Grade", 'ES Data Entry'!G476=5, "5th Grade")</f>
        <v>Kindergarten</v>
      </c>
      <c r="H478" s="253">
        <f>'ES Data Entry'!L476</f>
        <v>0</v>
      </c>
      <c r="I478" s="227" t="e" cm="1">
        <f t="array" ref="I478">_xlfn.IFS('ES Data Entry'!H476= 1, "American Indian/Alaskan Native", 'ES Data Entry'!H476= 2, "Asian", 'ES Data Entry'!H476= 3, "Native Hawaiian/Pacific Islander", 'ES Data Entry'!H476= 4, "Black/African American",'ES Data Entry'!H476= 5,  "White", 'ES Data Entry'!H476= 6, "Other", 'ES Data Entry'!H476= 7, "Two races or more", 'ES Data Entry'!H476= 8, "Unknown")</f>
        <v>#N/A</v>
      </c>
      <c r="J478" s="226">
        <f>'ES Data Entry'!I476</f>
        <v>0</v>
      </c>
      <c r="K478" s="226" t="e" cm="1">
        <f t="array" ref="K478">_xlfn.IFS('ES Data Entry'!J476= 1, "Male", 'ES Data Entry'!J476= 2, "Female", 'ES Data Entry'!J476= 3, "Transgender Male", 'ES Data Entry'!J476= 4, "Transgender Female",'ES Data Entry'!J476= 5, "Non-binary", 'ES Data Entry'!J476= 6, "Other", 'ES Data Entry'!J476= 7, "Unknown")</f>
        <v>#N/A</v>
      </c>
      <c r="L478" s="228">
        <f>'ES Data Entry'!K476</f>
        <v>0</v>
      </c>
      <c r="M478" s="228" t="str" cm="1">
        <f t="array" ref="M478">IF(MAX(IF(F:F=F478, L:L))=L478, "Yes", "No")</f>
        <v>Yes</v>
      </c>
      <c r="N478" s="229" t="e">
        <f>AVERAGE('ES Data Entry'!N476,'ES Data Entry'!M476)</f>
        <v>#DIV/0!</v>
      </c>
      <c r="O478" s="229" t="e">
        <f t="shared" si="118"/>
        <v>#DIV/0!</v>
      </c>
      <c r="P478" s="229" t="e">
        <f>AVERAGE('ES Data Entry'!O476:R476)</f>
        <v>#DIV/0!</v>
      </c>
      <c r="Q478" s="229" t="e">
        <f t="shared" si="119"/>
        <v>#DIV/0!</v>
      </c>
      <c r="R478" s="229" t="e">
        <f>AVERAGE('ES Data Entry'!S476:V476)</f>
        <v>#DIV/0!</v>
      </c>
      <c r="S478" s="229" t="e">
        <f t="shared" si="120"/>
        <v>#DIV/0!</v>
      </c>
      <c r="T478" s="229" t="e">
        <f>AVERAGE('ES Data Entry'!W476:Y476)</f>
        <v>#DIV/0!</v>
      </c>
      <c r="U478" s="230" t="e">
        <f t="shared" si="121"/>
        <v>#DIV/0!</v>
      </c>
      <c r="V478" s="231" t="e">
        <f t="shared" si="122"/>
        <v>#DIV/0!</v>
      </c>
      <c r="W478" s="232" t="e">
        <f t="shared" si="123"/>
        <v>#DIV/0!</v>
      </c>
    </row>
    <row r="479" spans="1:23">
      <c r="A479" s="226">
        <f>'ES Data Entry'!A477</f>
        <v>0</v>
      </c>
      <c r="B479" s="226">
        <f>'ES Data Entry'!B477</f>
        <v>0</v>
      </c>
      <c r="C479" s="6">
        <f>'ES Data Entry'!C477</f>
        <v>0</v>
      </c>
      <c r="D479" s="226">
        <f>'ES Data Entry'!D477</f>
        <v>0</v>
      </c>
      <c r="E479" s="226">
        <f>'ES Data Entry'!E477</f>
        <v>0</v>
      </c>
      <c r="F479" s="226">
        <f>'ES Data Entry'!F477</f>
        <v>0</v>
      </c>
      <c r="G479" s="226" t="str" cm="1">
        <f t="array" ref="G479">_xlfn.IFS('ES Data Entry'!G477=0, "Kindergarten", 'ES Data Entry'!G477=1, "1st Grade", 'ES Data Entry'!G477=2, "2nd Grade", 'ES Data Entry'!G477=3, "3rd Grade", 'ES Data Entry'!G477=4, "4th Grade", 'ES Data Entry'!G477=5, "5th Grade")</f>
        <v>Kindergarten</v>
      </c>
      <c r="H479" s="253">
        <f>'ES Data Entry'!L477</f>
        <v>0</v>
      </c>
      <c r="I479" s="227" t="e" cm="1">
        <f t="array" ref="I479">_xlfn.IFS('ES Data Entry'!H477= 1, "American Indian/Alaskan Native", 'ES Data Entry'!H477= 2, "Asian", 'ES Data Entry'!H477= 3, "Native Hawaiian/Pacific Islander", 'ES Data Entry'!H477= 4, "Black/African American",'ES Data Entry'!H477= 5,  "White", 'ES Data Entry'!H477= 6, "Other", 'ES Data Entry'!H477= 7, "Two races or more", 'ES Data Entry'!H477= 8, "Unknown")</f>
        <v>#N/A</v>
      </c>
      <c r="J479" s="226">
        <f>'ES Data Entry'!I477</f>
        <v>0</v>
      </c>
      <c r="K479" s="226" t="e" cm="1">
        <f t="array" ref="K479">_xlfn.IFS('ES Data Entry'!J477= 1, "Male", 'ES Data Entry'!J477= 2, "Female", 'ES Data Entry'!J477= 3, "Transgender Male", 'ES Data Entry'!J477= 4, "Transgender Female",'ES Data Entry'!J477= 5, "Non-binary", 'ES Data Entry'!J477= 6, "Other", 'ES Data Entry'!J477= 7, "Unknown")</f>
        <v>#N/A</v>
      </c>
      <c r="L479" s="228">
        <f>'ES Data Entry'!K477</f>
        <v>0</v>
      </c>
      <c r="M479" s="228" t="str" cm="1">
        <f t="array" ref="M479">IF(MAX(IF(F:F=F479, L:L))=L479, "Yes", "No")</f>
        <v>Yes</v>
      </c>
      <c r="N479" s="229" t="e">
        <f>AVERAGE('ES Data Entry'!N477,'ES Data Entry'!M477)</f>
        <v>#DIV/0!</v>
      </c>
      <c r="O479" s="229" t="e">
        <f t="shared" si="118"/>
        <v>#DIV/0!</v>
      </c>
      <c r="P479" s="229" t="e">
        <f>AVERAGE('ES Data Entry'!O477:R477)</f>
        <v>#DIV/0!</v>
      </c>
      <c r="Q479" s="229" t="e">
        <f t="shared" si="119"/>
        <v>#DIV/0!</v>
      </c>
      <c r="R479" s="229" t="e">
        <f>AVERAGE('ES Data Entry'!S477:V477)</f>
        <v>#DIV/0!</v>
      </c>
      <c r="S479" s="229" t="e">
        <f t="shared" si="120"/>
        <v>#DIV/0!</v>
      </c>
      <c r="T479" s="229" t="e">
        <f>AVERAGE('ES Data Entry'!W477:Y477)</f>
        <v>#DIV/0!</v>
      </c>
      <c r="U479" s="230" t="e">
        <f t="shared" si="121"/>
        <v>#DIV/0!</v>
      </c>
      <c r="V479" s="231" t="e">
        <f t="shared" si="122"/>
        <v>#DIV/0!</v>
      </c>
      <c r="W479" s="232" t="e">
        <f t="shared" si="123"/>
        <v>#DIV/0!</v>
      </c>
    </row>
    <row r="480" spans="1:23">
      <c r="A480" s="226">
        <f>'ES Data Entry'!A478</f>
        <v>0</v>
      </c>
      <c r="B480" s="226">
        <f>'ES Data Entry'!B478</f>
        <v>0</v>
      </c>
      <c r="C480" s="6">
        <f>'ES Data Entry'!C478</f>
        <v>0</v>
      </c>
      <c r="D480" s="226">
        <f>'ES Data Entry'!D478</f>
        <v>0</v>
      </c>
      <c r="E480" s="226">
        <f>'ES Data Entry'!E478</f>
        <v>0</v>
      </c>
      <c r="F480" s="226">
        <f>'ES Data Entry'!F478</f>
        <v>0</v>
      </c>
      <c r="G480" s="226" t="str" cm="1">
        <f t="array" ref="G480">_xlfn.IFS('ES Data Entry'!G478=0, "Kindergarten", 'ES Data Entry'!G478=1, "1st Grade", 'ES Data Entry'!G478=2, "2nd Grade", 'ES Data Entry'!G478=3, "3rd Grade", 'ES Data Entry'!G478=4, "4th Grade", 'ES Data Entry'!G478=5, "5th Grade")</f>
        <v>Kindergarten</v>
      </c>
      <c r="H480" s="253">
        <f>'ES Data Entry'!L478</f>
        <v>0</v>
      </c>
      <c r="I480" s="227" t="e" cm="1">
        <f t="array" ref="I480">_xlfn.IFS('ES Data Entry'!H478= 1, "American Indian/Alaskan Native", 'ES Data Entry'!H478= 2, "Asian", 'ES Data Entry'!H478= 3, "Native Hawaiian/Pacific Islander", 'ES Data Entry'!H478= 4, "Black/African American",'ES Data Entry'!H478= 5,  "White", 'ES Data Entry'!H478= 6, "Other", 'ES Data Entry'!H478= 7, "Two races or more", 'ES Data Entry'!H478= 8, "Unknown")</f>
        <v>#N/A</v>
      </c>
      <c r="J480" s="226">
        <f>'ES Data Entry'!I478</f>
        <v>0</v>
      </c>
      <c r="K480" s="226" t="e" cm="1">
        <f t="array" ref="K480">_xlfn.IFS('ES Data Entry'!J478= 1, "Male", 'ES Data Entry'!J478= 2, "Female", 'ES Data Entry'!J478= 3, "Transgender Male", 'ES Data Entry'!J478= 4, "Transgender Female",'ES Data Entry'!J478= 5, "Non-binary", 'ES Data Entry'!J478= 6, "Other", 'ES Data Entry'!J478= 7, "Unknown")</f>
        <v>#N/A</v>
      </c>
      <c r="L480" s="228">
        <f>'ES Data Entry'!K478</f>
        <v>0</v>
      </c>
      <c r="M480" s="228" t="str" cm="1">
        <f t="array" ref="M480">IF(MAX(IF(F:F=F480, L:L))=L480, "Yes", "No")</f>
        <v>Yes</v>
      </c>
      <c r="N480" s="229" t="e">
        <f>AVERAGE('ES Data Entry'!N478,'ES Data Entry'!M478)</f>
        <v>#DIV/0!</v>
      </c>
      <c r="O480" s="229" t="e">
        <f t="shared" si="118"/>
        <v>#DIV/0!</v>
      </c>
      <c r="P480" s="229" t="e">
        <f>AVERAGE('ES Data Entry'!O478:R478)</f>
        <v>#DIV/0!</v>
      </c>
      <c r="Q480" s="229" t="e">
        <f t="shared" si="119"/>
        <v>#DIV/0!</v>
      </c>
      <c r="R480" s="229" t="e">
        <f>AVERAGE('ES Data Entry'!S478:V478)</f>
        <v>#DIV/0!</v>
      </c>
      <c r="S480" s="229" t="e">
        <f t="shared" si="120"/>
        <v>#DIV/0!</v>
      </c>
      <c r="T480" s="229" t="e">
        <f>AVERAGE('ES Data Entry'!W478:Y478)</f>
        <v>#DIV/0!</v>
      </c>
      <c r="U480" s="230" t="e">
        <f t="shared" si="121"/>
        <v>#DIV/0!</v>
      </c>
      <c r="V480" s="231" t="e">
        <f t="shared" si="122"/>
        <v>#DIV/0!</v>
      </c>
      <c r="W480" s="232" t="e">
        <f t="shared" si="123"/>
        <v>#DIV/0!</v>
      </c>
    </row>
    <row r="481" spans="1:23">
      <c r="A481" s="226">
        <f>'ES Data Entry'!A479</f>
        <v>0</v>
      </c>
      <c r="B481" s="226">
        <f>'ES Data Entry'!B479</f>
        <v>0</v>
      </c>
      <c r="C481" s="6">
        <f>'ES Data Entry'!C479</f>
        <v>0</v>
      </c>
      <c r="D481" s="226">
        <f>'ES Data Entry'!D479</f>
        <v>0</v>
      </c>
      <c r="E481" s="226">
        <f>'ES Data Entry'!E479</f>
        <v>0</v>
      </c>
      <c r="F481" s="226">
        <f>'ES Data Entry'!F479</f>
        <v>0</v>
      </c>
      <c r="G481" s="226" t="str" cm="1">
        <f t="array" ref="G481">_xlfn.IFS('ES Data Entry'!G479=0, "Kindergarten", 'ES Data Entry'!G479=1, "1st Grade", 'ES Data Entry'!G479=2, "2nd Grade", 'ES Data Entry'!G479=3, "3rd Grade", 'ES Data Entry'!G479=4, "4th Grade", 'ES Data Entry'!G479=5, "5th Grade")</f>
        <v>Kindergarten</v>
      </c>
      <c r="H481" s="253">
        <f>'ES Data Entry'!L479</f>
        <v>0</v>
      </c>
      <c r="I481" s="227" t="e" cm="1">
        <f t="array" ref="I481">_xlfn.IFS('ES Data Entry'!H479= 1, "American Indian/Alaskan Native", 'ES Data Entry'!H479= 2, "Asian", 'ES Data Entry'!H479= 3, "Native Hawaiian/Pacific Islander", 'ES Data Entry'!H479= 4, "Black/African American",'ES Data Entry'!H479= 5,  "White", 'ES Data Entry'!H479= 6, "Other", 'ES Data Entry'!H479= 7, "Two races or more", 'ES Data Entry'!H479= 8, "Unknown")</f>
        <v>#N/A</v>
      </c>
      <c r="J481" s="226">
        <f>'ES Data Entry'!I479</f>
        <v>0</v>
      </c>
      <c r="K481" s="226" t="e" cm="1">
        <f t="array" ref="K481">_xlfn.IFS('ES Data Entry'!J479= 1, "Male", 'ES Data Entry'!J479= 2, "Female", 'ES Data Entry'!J479= 3, "Transgender Male", 'ES Data Entry'!J479= 4, "Transgender Female",'ES Data Entry'!J479= 5, "Non-binary", 'ES Data Entry'!J479= 6, "Other", 'ES Data Entry'!J479= 7, "Unknown")</f>
        <v>#N/A</v>
      </c>
      <c r="L481" s="228">
        <f>'ES Data Entry'!K479</f>
        <v>0</v>
      </c>
      <c r="M481" s="228" t="str" cm="1">
        <f t="array" ref="M481">IF(MAX(IF(F:F=F481, L:L))=L481, "Yes", "No")</f>
        <v>Yes</v>
      </c>
      <c r="N481" s="229" t="e">
        <f>AVERAGE('ES Data Entry'!N479,'ES Data Entry'!M479)</f>
        <v>#DIV/0!</v>
      </c>
      <c r="O481" s="229" t="e">
        <f t="shared" si="118"/>
        <v>#DIV/0!</v>
      </c>
      <c r="P481" s="229" t="e">
        <f>AVERAGE('ES Data Entry'!O479:R479)</f>
        <v>#DIV/0!</v>
      </c>
      <c r="Q481" s="229" t="e">
        <f t="shared" si="119"/>
        <v>#DIV/0!</v>
      </c>
      <c r="R481" s="229" t="e">
        <f>AVERAGE('ES Data Entry'!S479:V479)</f>
        <v>#DIV/0!</v>
      </c>
      <c r="S481" s="229" t="e">
        <f t="shared" si="120"/>
        <v>#DIV/0!</v>
      </c>
      <c r="T481" s="229" t="e">
        <f>AVERAGE('ES Data Entry'!W479:Y479)</f>
        <v>#DIV/0!</v>
      </c>
      <c r="U481" s="230" t="e">
        <f t="shared" si="121"/>
        <v>#DIV/0!</v>
      </c>
      <c r="V481" s="231" t="e">
        <f t="shared" si="122"/>
        <v>#DIV/0!</v>
      </c>
      <c r="W481" s="232" t="e">
        <f t="shared" si="123"/>
        <v>#DIV/0!</v>
      </c>
    </row>
    <row r="482" spans="1:23">
      <c r="A482" s="226">
        <f>'ES Data Entry'!A480</f>
        <v>0</v>
      </c>
      <c r="B482" s="226">
        <f>'ES Data Entry'!B480</f>
        <v>0</v>
      </c>
      <c r="C482" s="6">
        <f>'ES Data Entry'!C480</f>
        <v>0</v>
      </c>
      <c r="D482" s="226">
        <f>'ES Data Entry'!D480</f>
        <v>0</v>
      </c>
      <c r="E482" s="226">
        <f>'ES Data Entry'!E480</f>
        <v>0</v>
      </c>
      <c r="F482" s="226">
        <f>'ES Data Entry'!F480</f>
        <v>0</v>
      </c>
      <c r="G482" s="226" t="str" cm="1">
        <f t="array" ref="G482">_xlfn.IFS('ES Data Entry'!G480=0, "Kindergarten", 'ES Data Entry'!G480=1, "1st Grade", 'ES Data Entry'!G480=2, "2nd Grade", 'ES Data Entry'!G480=3, "3rd Grade", 'ES Data Entry'!G480=4, "4th Grade", 'ES Data Entry'!G480=5, "5th Grade")</f>
        <v>Kindergarten</v>
      </c>
      <c r="H482" s="253">
        <f>'ES Data Entry'!L480</f>
        <v>0</v>
      </c>
      <c r="I482" s="227" t="e" cm="1">
        <f t="array" ref="I482">_xlfn.IFS('ES Data Entry'!H480= 1, "American Indian/Alaskan Native", 'ES Data Entry'!H480= 2, "Asian", 'ES Data Entry'!H480= 3, "Native Hawaiian/Pacific Islander", 'ES Data Entry'!H480= 4, "Black/African American",'ES Data Entry'!H480= 5,  "White", 'ES Data Entry'!H480= 6, "Other", 'ES Data Entry'!H480= 7, "Two races or more", 'ES Data Entry'!H480= 8, "Unknown")</f>
        <v>#N/A</v>
      </c>
      <c r="J482" s="226">
        <f>'ES Data Entry'!I480</f>
        <v>0</v>
      </c>
      <c r="K482" s="226" t="e" cm="1">
        <f t="array" ref="K482">_xlfn.IFS('ES Data Entry'!J480= 1, "Male", 'ES Data Entry'!J480= 2, "Female", 'ES Data Entry'!J480= 3, "Transgender Male", 'ES Data Entry'!J480= 4, "Transgender Female",'ES Data Entry'!J480= 5, "Non-binary", 'ES Data Entry'!J480= 6, "Other", 'ES Data Entry'!J480= 7, "Unknown")</f>
        <v>#N/A</v>
      </c>
      <c r="L482" s="228">
        <f>'ES Data Entry'!K480</f>
        <v>0</v>
      </c>
      <c r="M482" s="228" t="str" cm="1">
        <f t="array" ref="M482">IF(MAX(IF(F:F=F482, L:L))=L482, "Yes", "No")</f>
        <v>Yes</v>
      </c>
      <c r="N482" s="229" t="e">
        <f>AVERAGE('ES Data Entry'!N480,'ES Data Entry'!M480)</f>
        <v>#DIV/0!</v>
      </c>
      <c r="O482" s="229" t="e">
        <f t="shared" si="118"/>
        <v>#DIV/0!</v>
      </c>
      <c r="P482" s="229" t="e">
        <f>AVERAGE('ES Data Entry'!O480:R480)</f>
        <v>#DIV/0!</v>
      </c>
      <c r="Q482" s="229" t="e">
        <f t="shared" si="119"/>
        <v>#DIV/0!</v>
      </c>
      <c r="R482" s="229" t="e">
        <f>AVERAGE('ES Data Entry'!S480:V480)</f>
        <v>#DIV/0!</v>
      </c>
      <c r="S482" s="229" t="e">
        <f t="shared" si="120"/>
        <v>#DIV/0!</v>
      </c>
      <c r="T482" s="229" t="e">
        <f>AVERAGE('ES Data Entry'!W480:Y480)</f>
        <v>#DIV/0!</v>
      </c>
      <c r="U482" s="230" t="e">
        <f t="shared" si="121"/>
        <v>#DIV/0!</v>
      </c>
      <c r="V482" s="231" t="e">
        <f t="shared" si="122"/>
        <v>#DIV/0!</v>
      </c>
      <c r="W482" s="232" t="e">
        <f t="shared" si="123"/>
        <v>#DIV/0!</v>
      </c>
    </row>
    <row r="483" spans="1:23">
      <c r="A483" s="226">
        <f>'ES Data Entry'!A481</f>
        <v>0</v>
      </c>
      <c r="B483" s="226">
        <f>'ES Data Entry'!B481</f>
        <v>0</v>
      </c>
      <c r="C483" s="6">
        <f>'ES Data Entry'!C481</f>
        <v>0</v>
      </c>
      <c r="D483" s="226">
        <f>'ES Data Entry'!D481</f>
        <v>0</v>
      </c>
      <c r="E483" s="226">
        <f>'ES Data Entry'!E481</f>
        <v>0</v>
      </c>
      <c r="F483" s="226">
        <f>'ES Data Entry'!F481</f>
        <v>0</v>
      </c>
      <c r="G483" s="226" t="str" cm="1">
        <f t="array" ref="G483">_xlfn.IFS('ES Data Entry'!G481=0, "Kindergarten", 'ES Data Entry'!G481=1, "1st Grade", 'ES Data Entry'!G481=2, "2nd Grade", 'ES Data Entry'!G481=3, "3rd Grade", 'ES Data Entry'!G481=4, "4th Grade", 'ES Data Entry'!G481=5, "5th Grade")</f>
        <v>Kindergarten</v>
      </c>
      <c r="H483" s="253">
        <f>'ES Data Entry'!L481</f>
        <v>0</v>
      </c>
      <c r="I483" s="227" t="e" cm="1">
        <f t="array" ref="I483">_xlfn.IFS('ES Data Entry'!H481= 1, "American Indian/Alaskan Native", 'ES Data Entry'!H481= 2, "Asian", 'ES Data Entry'!H481= 3, "Native Hawaiian/Pacific Islander", 'ES Data Entry'!H481= 4, "Black/African American",'ES Data Entry'!H481= 5,  "White", 'ES Data Entry'!H481= 6, "Other", 'ES Data Entry'!H481= 7, "Two races or more", 'ES Data Entry'!H481= 8, "Unknown")</f>
        <v>#N/A</v>
      </c>
      <c r="J483" s="226">
        <f>'ES Data Entry'!I481</f>
        <v>0</v>
      </c>
      <c r="K483" s="226" t="e" cm="1">
        <f t="array" ref="K483">_xlfn.IFS('ES Data Entry'!J481= 1, "Male", 'ES Data Entry'!J481= 2, "Female", 'ES Data Entry'!J481= 3, "Transgender Male", 'ES Data Entry'!J481= 4, "Transgender Female",'ES Data Entry'!J481= 5, "Non-binary", 'ES Data Entry'!J481= 6, "Other", 'ES Data Entry'!J481= 7, "Unknown")</f>
        <v>#N/A</v>
      </c>
      <c r="L483" s="228">
        <f>'ES Data Entry'!K481</f>
        <v>0</v>
      </c>
      <c r="M483" s="228" t="str" cm="1">
        <f t="array" ref="M483">IF(MAX(IF(F:F=F483, L:L))=L483, "Yes", "No")</f>
        <v>Yes</v>
      </c>
      <c r="N483" s="229" t="e">
        <f>AVERAGE('ES Data Entry'!N481,'ES Data Entry'!M481)</f>
        <v>#DIV/0!</v>
      </c>
      <c r="O483" s="229" t="e">
        <f t="shared" si="118"/>
        <v>#DIV/0!</v>
      </c>
      <c r="P483" s="229" t="e">
        <f>AVERAGE('ES Data Entry'!O481:R481)</f>
        <v>#DIV/0!</v>
      </c>
      <c r="Q483" s="229" t="e">
        <f t="shared" si="119"/>
        <v>#DIV/0!</v>
      </c>
      <c r="R483" s="229" t="e">
        <f>AVERAGE('ES Data Entry'!S481:V481)</f>
        <v>#DIV/0!</v>
      </c>
      <c r="S483" s="229" t="e">
        <f t="shared" si="120"/>
        <v>#DIV/0!</v>
      </c>
      <c r="T483" s="229" t="e">
        <f>AVERAGE('ES Data Entry'!W481:Y481)</f>
        <v>#DIV/0!</v>
      </c>
      <c r="U483" s="230" t="e">
        <f t="shared" si="121"/>
        <v>#DIV/0!</v>
      </c>
      <c r="V483" s="231" t="e">
        <f t="shared" si="122"/>
        <v>#DIV/0!</v>
      </c>
      <c r="W483" s="232" t="e">
        <f t="shared" si="123"/>
        <v>#DIV/0!</v>
      </c>
    </row>
    <row r="484" spans="1:23">
      <c r="A484" s="226">
        <f>'ES Data Entry'!A482</f>
        <v>0</v>
      </c>
      <c r="B484" s="226">
        <f>'ES Data Entry'!B482</f>
        <v>0</v>
      </c>
      <c r="C484" s="6">
        <f>'ES Data Entry'!C482</f>
        <v>0</v>
      </c>
      <c r="D484" s="226">
        <f>'ES Data Entry'!D482</f>
        <v>0</v>
      </c>
      <c r="E484" s="226">
        <f>'ES Data Entry'!E482</f>
        <v>0</v>
      </c>
      <c r="F484" s="226">
        <f>'ES Data Entry'!F482</f>
        <v>0</v>
      </c>
      <c r="G484" s="226" t="str" cm="1">
        <f t="array" ref="G484">_xlfn.IFS('ES Data Entry'!G482=0, "Kindergarten", 'ES Data Entry'!G482=1, "1st Grade", 'ES Data Entry'!G482=2, "2nd Grade", 'ES Data Entry'!G482=3, "3rd Grade", 'ES Data Entry'!G482=4, "4th Grade", 'ES Data Entry'!G482=5, "5th Grade")</f>
        <v>Kindergarten</v>
      </c>
      <c r="H484" s="253">
        <f>'ES Data Entry'!L482</f>
        <v>0</v>
      </c>
      <c r="I484" s="227" t="e" cm="1">
        <f t="array" ref="I484">_xlfn.IFS('ES Data Entry'!H482= 1, "American Indian/Alaskan Native", 'ES Data Entry'!H482= 2, "Asian", 'ES Data Entry'!H482= 3, "Native Hawaiian/Pacific Islander", 'ES Data Entry'!H482= 4, "Black/African American",'ES Data Entry'!H482= 5,  "White", 'ES Data Entry'!H482= 6, "Other", 'ES Data Entry'!H482= 7, "Two races or more", 'ES Data Entry'!H482= 8, "Unknown")</f>
        <v>#N/A</v>
      </c>
      <c r="J484" s="226">
        <f>'ES Data Entry'!I482</f>
        <v>0</v>
      </c>
      <c r="K484" s="226" t="e" cm="1">
        <f t="array" ref="K484">_xlfn.IFS('ES Data Entry'!J482= 1, "Male", 'ES Data Entry'!J482= 2, "Female", 'ES Data Entry'!J482= 3, "Transgender Male", 'ES Data Entry'!J482= 4, "Transgender Female",'ES Data Entry'!J482= 5, "Non-binary", 'ES Data Entry'!J482= 6, "Other", 'ES Data Entry'!J482= 7, "Unknown")</f>
        <v>#N/A</v>
      </c>
      <c r="L484" s="228">
        <f>'ES Data Entry'!K482</f>
        <v>0</v>
      </c>
      <c r="M484" s="228" t="str" cm="1">
        <f t="array" ref="M484">IF(MAX(IF(F:F=F484, L:L))=L484, "Yes", "No")</f>
        <v>Yes</v>
      </c>
      <c r="N484" s="229" t="e">
        <f>AVERAGE('ES Data Entry'!N482,'ES Data Entry'!M482)</f>
        <v>#DIV/0!</v>
      </c>
      <c r="O484" s="229" t="e">
        <f t="shared" si="118"/>
        <v>#DIV/0!</v>
      </c>
      <c r="P484" s="229" t="e">
        <f>AVERAGE('ES Data Entry'!O482:R482)</f>
        <v>#DIV/0!</v>
      </c>
      <c r="Q484" s="229" t="e">
        <f t="shared" si="119"/>
        <v>#DIV/0!</v>
      </c>
      <c r="R484" s="229" t="e">
        <f>AVERAGE('ES Data Entry'!S482:V482)</f>
        <v>#DIV/0!</v>
      </c>
      <c r="S484" s="229" t="e">
        <f t="shared" si="120"/>
        <v>#DIV/0!</v>
      </c>
      <c r="T484" s="229" t="e">
        <f>AVERAGE('ES Data Entry'!W482:Y482)</f>
        <v>#DIV/0!</v>
      </c>
      <c r="U484" s="230" t="e">
        <f t="shared" si="121"/>
        <v>#DIV/0!</v>
      </c>
      <c r="V484" s="231" t="e">
        <f t="shared" si="122"/>
        <v>#DIV/0!</v>
      </c>
      <c r="W484" s="232" t="e">
        <f t="shared" si="123"/>
        <v>#DIV/0!</v>
      </c>
    </row>
    <row r="485" spans="1:23">
      <c r="A485" s="226">
        <f>'ES Data Entry'!A483</f>
        <v>0</v>
      </c>
      <c r="B485" s="226">
        <f>'ES Data Entry'!B483</f>
        <v>0</v>
      </c>
      <c r="C485" s="6">
        <f>'ES Data Entry'!C483</f>
        <v>0</v>
      </c>
      <c r="D485" s="226">
        <f>'ES Data Entry'!D483</f>
        <v>0</v>
      </c>
      <c r="E485" s="226">
        <f>'ES Data Entry'!E483</f>
        <v>0</v>
      </c>
      <c r="F485" s="226">
        <f>'ES Data Entry'!F483</f>
        <v>0</v>
      </c>
      <c r="G485" s="226" t="str" cm="1">
        <f t="array" ref="G485">_xlfn.IFS('ES Data Entry'!G483=0, "Kindergarten", 'ES Data Entry'!G483=1, "1st Grade", 'ES Data Entry'!G483=2, "2nd Grade", 'ES Data Entry'!G483=3, "3rd Grade", 'ES Data Entry'!G483=4, "4th Grade", 'ES Data Entry'!G483=5, "5th Grade")</f>
        <v>Kindergarten</v>
      </c>
      <c r="H485" s="253">
        <f>'ES Data Entry'!L483</f>
        <v>0</v>
      </c>
      <c r="I485" s="227" t="e" cm="1">
        <f t="array" ref="I485">_xlfn.IFS('ES Data Entry'!H483= 1, "American Indian/Alaskan Native", 'ES Data Entry'!H483= 2, "Asian", 'ES Data Entry'!H483= 3, "Native Hawaiian/Pacific Islander", 'ES Data Entry'!H483= 4, "Black/African American",'ES Data Entry'!H483= 5,  "White", 'ES Data Entry'!H483= 6, "Other", 'ES Data Entry'!H483= 7, "Two races or more", 'ES Data Entry'!H483= 8, "Unknown")</f>
        <v>#N/A</v>
      </c>
      <c r="J485" s="226">
        <f>'ES Data Entry'!I483</f>
        <v>0</v>
      </c>
      <c r="K485" s="226" t="e" cm="1">
        <f t="array" ref="K485">_xlfn.IFS('ES Data Entry'!J483= 1, "Male", 'ES Data Entry'!J483= 2, "Female", 'ES Data Entry'!J483= 3, "Transgender Male", 'ES Data Entry'!J483= 4, "Transgender Female",'ES Data Entry'!J483= 5, "Non-binary", 'ES Data Entry'!J483= 6, "Other", 'ES Data Entry'!J483= 7, "Unknown")</f>
        <v>#N/A</v>
      </c>
      <c r="L485" s="228">
        <f>'ES Data Entry'!K483</f>
        <v>0</v>
      </c>
      <c r="M485" s="228" t="str" cm="1">
        <f t="array" ref="M485">IF(MAX(IF(F:F=F485, L:L))=L485, "Yes", "No")</f>
        <v>Yes</v>
      </c>
      <c r="N485" s="229" t="e">
        <f>AVERAGE('ES Data Entry'!N483,'ES Data Entry'!M483)</f>
        <v>#DIV/0!</v>
      </c>
      <c r="O485" s="229" t="e">
        <f t="shared" ref="O485:O548" si="124">IF(OR(N485&gt;3.5,N485=3.5), "Higher Emotional Engagement",IF(N485&lt;1.6, "Lower Emotional Engagement", "Moderate Emotional Engagement"))</f>
        <v>#DIV/0!</v>
      </c>
      <c r="P485" s="229" t="e">
        <f>AVERAGE('ES Data Entry'!O483:R483)</f>
        <v>#DIV/0!</v>
      </c>
      <c r="Q485" s="229" t="e">
        <f t="shared" ref="Q485:Q548" si="125">IF(OR(P485&gt;3.5,P485=3.5), "Higher Social Engagement",IF(P485&lt;1.6, "Lower Social Engagement", "Moderate Social Engagement"))</f>
        <v>#DIV/0!</v>
      </c>
      <c r="R485" s="229" t="e">
        <f>AVERAGE('ES Data Entry'!S483:V483)</f>
        <v>#DIV/0!</v>
      </c>
      <c r="S485" s="229" t="e">
        <f t="shared" ref="S485:S548" si="126">IF(OR(R485&gt;3.5,R485=3.5), "Higher Behavioral Engagement",IF(R485&lt;1.6, "Lower Behavioral Engagement", "Moderate Behavioral Engagement"))</f>
        <v>#DIV/0!</v>
      </c>
      <c r="T485" s="229" t="e">
        <f>AVERAGE('ES Data Entry'!W483:Y483)</f>
        <v>#DIV/0!</v>
      </c>
      <c r="U485" s="230" t="e">
        <f t="shared" ref="U485:U548" si="127">IF(OR(T485&gt;3.5,T485=3.5), "Higher Cognitive Engagement",IF(T485&lt;1.6, "Lower Cognitive Engagement", "Moderate Cognitive Engagement"))</f>
        <v>#DIV/0!</v>
      </c>
      <c r="V485" s="231" t="e">
        <f t="shared" ref="V485:V548" si="128">AVERAGE(N485:T485)</f>
        <v>#DIV/0!</v>
      </c>
      <c r="W485" s="232" t="e">
        <f t="shared" ref="W485:W548" si="129">IF(OR(V485&gt;3.5,V485=3.5), "Higher Engagement",IF(V485&lt;1.6, "Lower Engagement", "Moderate Engagement"))</f>
        <v>#DIV/0!</v>
      </c>
    </row>
    <row r="486" spans="1:23">
      <c r="A486" s="226">
        <f>'ES Data Entry'!A484</f>
        <v>0</v>
      </c>
      <c r="B486" s="226">
        <f>'ES Data Entry'!B484</f>
        <v>0</v>
      </c>
      <c r="C486" s="6">
        <f>'ES Data Entry'!C484</f>
        <v>0</v>
      </c>
      <c r="D486" s="226">
        <f>'ES Data Entry'!D484</f>
        <v>0</v>
      </c>
      <c r="E486" s="226">
        <f>'ES Data Entry'!E484</f>
        <v>0</v>
      </c>
      <c r="F486" s="226">
        <f>'ES Data Entry'!F484</f>
        <v>0</v>
      </c>
      <c r="G486" s="226" t="str" cm="1">
        <f t="array" ref="G486">_xlfn.IFS('ES Data Entry'!G484=0, "Kindergarten", 'ES Data Entry'!G484=1, "1st Grade", 'ES Data Entry'!G484=2, "2nd Grade", 'ES Data Entry'!G484=3, "3rd Grade", 'ES Data Entry'!G484=4, "4th Grade", 'ES Data Entry'!G484=5, "5th Grade")</f>
        <v>Kindergarten</v>
      </c>
      <c r="H486" s="253">
        <f>'ES Data Entry'!L484</f>
        <v>0</v>
      </c>
      <c r="I486" s="227" t="e" cm="1">
        <f t="array" ref="I486">_xlfn.IFS('ES Data Entry'!H484= 1, "American Indian/Alaskan Native", 'ES Data Entry'!H484= 2, "Asian", 'ES Data Entry'!H484= 3, "Native Hawaiian/Pacific Islander", 'ES Data Entry'!H484= 4, "Black/African American",'ES Data Entry'!H484= 5,  "White", 'ES Data Entry'!H484= 6, "Other", 'ES Data Entry'!H484= 7, "Two races or more", 'ES Data Entry'!H484= 8, "Unknown")</f>
        <v>#N/A</v>
      </c>
      <c r="J486" s="226">
        <f>'ES Data Entry'!I484</f>
        <v>0</v>
      </c>
      <c r="K486" s="226" t="e" cm="1">
        <f t="array" ref="K486">_xlfn.IFS('ES Data Entry'!J484= 1, "Male", 'ES Data Entry'!J484= 2, "Female", 'ES Data Entry'!J484= 3, "Transgender Male", 'ES Data Entry'!J484= 4, "Transgender Female",'ES Data Entry'!J484= 5, "Non-binary", 'ES Data Entry'!J484= 6, "Other", 'ES Data Entry'!J484= 7, "Unknown")</f>
        <v>#N/A</v>
      </c>
      <c r="L486" s="228">
        <f>'ES Data Entry'!K484</f>
        <v>0</v>
      </c>
      <c r="M486" s="228" t="str" cm="1">
        <f t="array" ref="M486">IF(MAX(IF(F:F=F486, L:L))=L486, "Yes", "No")</f>
        <v>Yes</v>
      </c>
      <c r="N486" s="229" t="e">
        <f>AVERAGE('ES Data Entry'!N484,'ES Data Entry'!M484)</f>
        <v>#DIV/0!</v>
      </c>
      <c r="O486" s="229" t="e">
        <f t="shared" si="124"/>
        <v>#DIV/0!</v>
      </c>
      <c r="P486" s="229" t="e">
        <f>AVERAGE('ES Data Entry'!O484:R484)</f>
        <v>#DIV/0!</v>
      </c>
      <c r="Q486" s="229" t="e">
        <f t="shared" si="125"/>
        <v>#DIV/0!</v>
      </c>
      <c r="R486" s="229" t="e">
        <f>AVERAGE('ES Data Entry'!S484:V484)</f>
        <v>#DIV/0!</v>
      </c>
      <c r="S486" s="229" t="e">
        <f t="shared" si="126"/>
        <v>#DIV/0!</v>
      </c>
      <c r="T486" s="229" t="e">
        <f>AVERAGE('ES Data Entry'!W484:Y484)</f>
        <v>#DIV/0!</v>
      </c>
      <c r="U486" s="230" t="e">
        <f t="shared" si="127"/>
        <v>#DIV/0!</v>
      </c>
      <c r="V486" s="231" t="e">
        <f t="shared" si="128"/>
        <v>#DIV/0!</v>
      </c>
      <c r="W486" s="232" t="e">
        <f t="shared" si="129"/>
        <v>#DIV/0!</v>
      </c>
    </row>
    <row r="487" spans="1:23">
      <c r="A487" s="226">
        <f>'ES Data Entry'!A485</f>
        <v>0</v>
      </c>
      <c r="B487" s="226">
        <f>'ES Data Entry'!B485</f>
        <v>0</v>
      </c>
      <c r="C487" s="6">
        <f>'ES Data Entry'!C485</f>
        <v>0</v>
      </c>
      <c r="D487" s="226">
        <f>'ES Data Entry'!D485</f>
        <v>0</v>
      </c>
      <c r="E487" s="226">
        <f>'ES Data Entry'!E485</f>
        <v>0</v>
      </c>
      <c r="F487" s="226">
        <f>'ES Data Entry'!F485</f>
        <v>0</v>
      </c>
      <c r="G487" s="226" t="str" cm="1">
        <f t="array" ref="G487">_xlfn.IFS('ES Data Entry'!G485=0, "Kindergarten", 'ES Data Entry'!G485=1, "1st Grade", 'ES Data Entry'!G485=2, "2nd Grade", 'ES Data Entry'!G485=3, "3rd Grade", 'ES Data Entry'!G485=4, "4th Grade", 'ES Data Entry'!G485=5, "5th Grade")</f>
        <v>Kindergarten</v>
      </c>
      <c r="H487" s="253">
        <f>'ES Data Entry'!L485</f>
        <v>0</v>
      </c>
      <c r="I487" s="227" t="e" cm="1">
        <f t="array" ref="I487">_xlfn.IFS('ES Data Entry'!H485= 1, "American Indian/Alaskan Native", 'ES Data Entry'!H485= 2, "Asian", 'ES Data Entry'!H485= 3, "Native Hawaiian/Pacific Islander", 'ES Data Entry'!H485= 4, "Black/African American",'ES Data Entry'!H485= 5,  "White", 'ES Data Entry'!H485= 6, "Other", 'ES Data Entry'!H485= 7, "Two races or more", 'ES Data Entry'!H485= 8, "Unknown")</f>
        <v>#N/A</v>
      </c>
      <c r="J487" s="226">
        <f>'ES Data Entry'!I485</f>
        <v>0</v>
      </c>
      <c r="K487" s="226" t="e" cm="1">
        <f t="array" ref="K487">_xlfn.IFS('ES Data Entry'!J485= 1, "Male", 'ES Data Entry'!J485= 2, "Female", 'ES Data Entry'!J485= 3, "Transgender Male", 'ES Data Entry'!J485= 4, "Transgender Female",'ES Data Entry'!J485= 5, "Non-binary", 'ES Data Entry'!J485= 6, "Other", 'ES Data Entry'!J485= 7, "Unknown")</f>
        <v>#N/A</v>
      </c>
      <c r="L487" s="228">
        <f>'ES Data Entry'!K485</f>
        <v>0</v>
      </c>
      <c r="M487" s="228" t="str" cm="1">
        <f t="array" ref="M487">IF(MAX(IF(F:F=F487, L:L))=L487, "Yes", "No")</f>
        <v>Yes</v>
      </c>
      <c r="N487" s="229" t="e">
        <f>AVERAGE('ES Data Entry'!N485,'ES Data Entry'!M485)</f>
        <v>#DIV/0!</v>
      </c>
      <c r="O487" s="229" t="e">
        <f t="shared" si="124"/>
        <v>#DIV/0!</v>
      </c>
      <c r="P487" s="229" t="e">
        <f>AVERAGE('ES Data Entry'!O485:R485)</f>
        <v>#DIV/0!</v>
      </c>
      <c r="Q487" s="229" t="e">
        <f t="shared" si="125"/>
        <v>#DIV/0!</v>
      </c>
      <c r="R487" s="229" t="e">
        <f>AVERAGE('ES Data Entry'!S485:V485)</f>
        <v>#DIV/0!</v>
      </c>
      <c r="S487" s="229" t="e">
        <f t="shared" si="126"/>
        <v>#DIV/0!</v>
      </c>
      <c r="T487" s="229" t="e">
        <f>AVERAGE('ES Data Entry'!W485:Y485)</f>
        <v>#DIV/0!</v>
      </c>
      <c r="U487" s="230" t="e">
        <f t="shared" si="127"/>
        <v>#DIV/0!</v>
      </c>
      <c r="V487" s="231" t="e">
        <f t="shared" si="128"/>
        <v>#DIV/0!</v>
      </c>
      <c r="W487" s="232" t="e">
        <f t="shared" si="129"/>
        <v>#DIV/0!</v>
      </c>
    </row>
    <row r="488" spans="1:23">
      <c r="A488" s="226">
        <f>'ES Data Entry'!A486</f>
        <v>0</v>
      </c>
      <c r="B488" s="226">
        <f>'ES Data Entry'!B486</f>
        <v>0</v>
      </c>
      <c r="C488" s="6">
        <f>'ES Data Entry'!C486</f>
        <v>0</v>
      </c>
      <c r="D488" s="226">
        <f>'ES Data Entry'!D486</f>
        <v>0</v>
      </c>
      <c r="E488" s="226">
        <f>'ES Data Entry'!E486</f>
        <v>0</v>
      </c>
      <c r="F488" s="226">
        <f>'ES Data Entry'!F486</f>
        <v>0</v>
      </c>
      <c r="G488" s="226" t="str" cm="1">
        <f t="array" ref="G488">_xlfn.IFS('ES Data Entry'!G486=0, "Kindergarten", 'ES Data Entry'!G486=1, "1st Grade", 'ES Data Entry'!G486=2, "2nd Grade", 'ES Data Entry'!G486=3, "3rd Grade", 'ES Data Entry'!G486=4, "4th Grade", 'ES Data Entry'!G486=5, "5th Grade")</f>
        <v>Kindergarten</v>
      </c>
      <c r="H488" s="253">
        <f>'ES Data Entry'!L486</f>
        <v>0</v>
      </c>
      <c r="I488" s="227" t="e" cm="1">
        <f t="array" ref="I488">_xlfn.IFS('ES Data Entry'!H486= 1, "American Indian/Alaskan Native", 'ES Data Entry'!H486= 2, "Asian", 'ES Data Entry'!H486= 3, "Native Hawaiian/Pacific Islander", 'ES Data Entry'!H486= 4, "Black/African American",'ES Data Entry'!H486= 5,  "White", 'ES Data Entry'!H486= 6, "Other", 'ES Data Entry'!H486= 7, "Two races or more", 'ES Data Entry'!H486= 8, "Unknown")</f>
        <v>#N/A</v>
      </c>
      <c r="J488" s="226">
        <f>'ES Data Entry'!I486</f>
        <v>0</v>
      </c>
      <c r="K488" s="226" t="e" cm="1">
        <f t="array" ref="K488">_xlfn.IFS('ES Data Entry'!J486= 1, "Male", 'ES Data Entry'!J486= 2, "Female", 'ES Data Entry'!J486= 3, "Transgender Male", 'ES Data Entry'!J486= 4, "Transgender Female",'ES Data Entry'!J486= 5, "Non-binary", 'ES Data Entry'!J486= 6, "Other", 'ES Data Entry'!J486= 7, "Unknown")</f>
        <v>#N/A</v>
      </c>
      <c r="L488" s="228">
        <f>'ES Data Entry'!K486</f>
        <v>0</v>
      </c>
      <c r="M488" s="228" t="str" cm="1">
        <f t="array" ref="M488">IF(MAX(IF(F:F=F488, L:L))=L488, "Yes", "No")</f>
        <v>Yes</v>
      </c>
      <c r="N488" s="229" t="e">
        <f>AVERAGE('ES Data Entry'!N486,'ES Data Entry'!M486)</f>
        <v>#DIV/0!</v>
      </c>
      <c r="O488" s="229" t="e">
        <f t="shared" si="124"/>
        <v>#DIV/0!</v>
      </c>
      <c r="P488" s="229" t="e">
        <f>AVERAGE('ES Data Entry'!O486:R486)</f>
        <v>#DIV/0!</v>
      </c>
      <c r="Q488" s="229" t="e">
        <f t="shared" si="125"/>
        <v>#DIV/0!</v>
      </c>
      <c r="R488" s="229" t="e">
        <f>AVERAGE('ES Data Entry'!S486:V486)</f>
        <v>#DIV/0!</v>
      </c>
      <c r="S488" s="229" t="e">
        <f t="shared" si="126"/>
        <v>#DIV/0!</v>
      </c>
      <c r="T488" s="229" t="e">
        <f>AVERAGE('ES Data Entry'!W486:Y486)</f>
        <v>#DIV/0!</v>
      </c>
      <c r="U488" s="230" t="e">
        <f t="shared" si="127"/>
        <v>#DIV/0!</v>
      </c>
      <c r="V488" s="231" t="e">
        <f t="shared" si="128"/>
        <v>#DIV/0!</v>
      </c>
      <c r="W488" s="232" t="e">
        <f t="shared" si="129"/>
        <v>#DIV/0!</v>
      </c>
    </row>
    <row r="489" spans="1:23">
      <c r="A489" s="226">
        <f>'ES Data Entry'!A487</f>
        <v>0</v>
      </c>
      <c r="B489" s="226">
        <f>'ES Data Entry'!B487</f>
        <v>0</v>
      </c>
      <c r="C489" s="6">
        <f>'ES Data Entry'!C487</f>
        <v>0</v>
      </c>
      <c r="D489" s="226">
        <f>'ES Data Entry'!D487</f>
        <v>0</v>
      </c>
      <c r="E489" s="226">
        <f>'ES Data Entry'!E487</f>
        <v>0</v>
      </c>
      <c r="F489" s="226">
        <f>'ES Data Entry'!F487</f>
        <v>0</v>
      </c>
      <c r="G489" s="226" t="str" cm="1">
        <f t="array" ref="G489">_xlfn.IFS('ES Data Entry'!G487=0, "Kindergarten", 'ES Data Entry'!G487=1, "1st Grade", 'ES Data Entry'!G487=2, "2nd Grade", 'ES Data Entry'!G487=3, "3rd Grade", 'ES Data Entry'!G487=4, "4th Grade", 'ES Data Entry'!G487=5, "5th Grade")</f>
        <v>Kindergarten</v>
      </c>
      <c r="H489" s="253">
        <f>'ES Data Entry'!L487</f>
        <v>0</v>
      </c>
      <c r="I489" s="227" t="e" cm="1">
        <f t="array" ref="I489">_xlfn.IFS('ES Data Entry'!H487= 1, "American Indian/Alaskan Native", 'ES Data Entry'!H487= 2, "Asian", 'ES Data Entry'!H487= 3, "Native Hawaiian/Pacific Islander", 'ES Data Entry'!H487= 4, "Black/African American",'ES Data Entry'!H487= 5,  "White", 'ES Data Entry'!H487= 6, "Other", 'ES Data Entry'!H487= 7, "Two races or more", 'ES Data Entry'!H487= 8, "Unknown")</f>
        <v>#N/A</v>
      </c>
      <c r="J489" s="226">
        <f>'ES Data Entry'!I487</f>
        <v>0</v>
      </c>
      <c r="K489" s="226" t="e" cm="1">
        <f t="array" ref="K489">_xlfn.IFS('ES Data Entry'!J487= 1, "Male", 'ES Data Entry'!J487= 2, "Female", 'ES Data Entry'!J487= 3, "Transgender Male", 'ES Data Entry'!J487= 4, "Transgender Female",'ES Data Entry'!J487= 5, "Non-binary", 'ES Data Entry'!J487= 6, "Other", 'ES Data Entry'!J487= 7, "Unknown")</f>
        <v>#N/A</v>
      </c>
      <c r="L489" s="228">
        <f>'ES Data Entry'!K487</f>
        <v>0</v>
      </c>
      <c r="M489" s="228" t="str" cm="1">
        <f t="array" ref="M489">IF(MAX(IF(F:F=F489, L:L))=L489, "Yes", "No")</f>
        <v>Yes</v>
      </c>
      <c r="N489" s="229" t="e">
        <f>AVERAGE('ES Data Entry'!N487,'ES Data Entry'!M487)</f>
        <v>#DIV/0!</v>
      </c>
      <c r="O489" s="229" t="e">
        <f t="shared" si="124"/>
        <v>#DIV/0!</v>
      </c>
      <c r="P489" s="229" t="e">
        <f>AVERAGE('ES Data Entry'!O487:R487)</f>
        <v>#DIV/0!</v>
      </c>
      <c r="Q489" s="229" t="e">
        <f t="shared" si="125"/>
        <v>#DIV/0!</v>
      </c>
      <c r="R489" s="229" t="e">
        <f>AVERAGE('ES Data Entry'!S487:V487)</f>
        <v>#DIV/0!</v>
      </c>
      <c r="S489" s="229" t="e">
        <f t="shared" si="126"/>
        <v>#DIV/0!</v>
      </c>
      <c r="T489" s="229" t="e">
        <f>AVERAGE('ES Data Entry'!W487:Y487)</f>
        <v>#DIV/0!</v>
      </c>
      <c r="U489" s="230" t="e">
        <f t="shared" si="127"/>
        <v>#DIV/0!</v>
      </c>
      <c r="V489" s="231" t="e">
        <f t="shared" si="128"/>
        <v>#DIV/0!</v>
      </c>
      <c r="W489" s="232" t="e">
        <f t="shared" si="129"/>
        <v>#DIV/0!</v>
      </c>
    </row>
    <row r="490" spans="1:23">
      <c r="A490" s="226">
        <f>'ES Data Entry'!A488</f>
        <v>0</v>
      </c>
      <c r="B490" s="226">
        <f>'ES Data Entry'!B488</f>
        <v>0</v>
      </c>
      <c r="C490" s="6">
        <f>'ES Data Entry'!C488</f>
        <v>0</v>
      </c>
      <c r="D490" s="226">
        <f>'ES Data Entry'!D488</f>
        <v>0</v>
      </c>
      <c r="E490" s="226">
        <f>'ES Data Entry'!E488</f>
        <v>0</v>
      </c>
      <c r="F490" s="226">
        <f>'ES Data Entry'!F488</f>
        <v>0</v>
      </c>
      <c r="G490" s="226" t="str" cm="1">
        <f t="array" ref="G490">_xlfn.IFS('ES Data Entry'!G488=0, "Kindergarten", 'ES Data Entry'!G488=1, "1st Grade", 'ES Data Entry'!G488=2, "2nd Grade", 'ES Data Entry'!G488=3, "3rd Grade", 'ES Data Entry'!G488=4, "4th Grade", 'ES Data Entry'!G488=5, "5th Grade")</f>
        <v>Kindergarten</v>
      </c>
      <c r="H490" s="253">
        <f>'ES Data Entry'!L488</f>
        <v>0</v>
      </c>
      <c r="I490" s="227" t="e" cm="1">
        <f t="array" ref="I490">_xlfn.IFS('ES Data Entry'!H488= 1, "American Indian/Alaskan Native", 'ES Data Entry'!H488= 2, "Asian", 'ES Data Entry'!H488= 3, "Native Hawaiian/Pacific Islander", 'ES Data Entry'!H488= 4, "Black/African American",'ES Data Entry'!H488= 5,  "White", 'ES Data Entry'!H488= 6, "Other", 'ES Data Entry'!H488= 7, "Two races or more", 'ES Data Entry'!H488= 8, "Unknown")</f>
        <v>#N/A</v>
      </c>
      <c r="J490" s="226">
        <f>'ES Data Entry'!I488</f>
        <v>0</v>
      </c>
      <c r="K490" s="226" t="e" cm="1">
        <f t="array" ref="K490">_xlfn.IFS('ES Data Entry'!J488= 1, "Male", 'ES Data Entry'!J488= 2, "Female", 'ES Data Entry'!J488= 3, "Transgender Male", 'ES Data Entry'!J488= 4, "Transgender Female",'ES Data Entry'!J488= 5, "Non-binary", 'ES Data Entry'!J488= 6, "Other", 'ES Data Entry'!J488= 7, "Unknown")</f>
        <v>#N/A</v>
      </c>
      <c r="L490" s="228">
        <f>'ES Data Entry'!K488</f>
        <v>0</v>
      </c>
      <c r="M490" s="228" t="str" cm="1">
        <f t="array" ref="M490">IF(MAX(IF(F:F=F490, L:L))=L490, "Yes", "No")</f>
        <v>Yes</v>
      </c>
      <c r="N490" s="229" t="e">
        <f>AVERAGE('ES Data Entry'!N488,'ES Data Entry'!M488)</f>
        <v>#DIV/0!</v>
      </c>
      <c r="O490" s="229" t="e">
        <f t="shared" si="124"/>
        <v>#DIV/0!</v>
      </c>
      <c r="P490" s="229" t="e">
        <f>AVERAGE('ES Data Entry'!O488:R488)</f>
        <v>#DIV/0!</v>
      </c>
      <c r="Q490" s="229" t="e">
        <f t="shared" si="125"/>
        <v>#DIV/0!</v>
      </c>
      <c r="R490" s="229" t="e">
        <f>AVERAGE('ES Data Entry'!S488:V488)</f>
        <v>#DIV/0!</v>
      </c>
      <c r="S490" s="229" t="e">
        <f t="shared" si="126"/>
        <v>#DIV/0!</v>
      </c>
      <c r="T490" s="229" t="e">
        <f>AVERAGE('ES Data Entry'!W488:Y488)</f>
        <v>#DIV/0!</v>
      </c>
      <c r="U490" s="230" t="e">
        <f t="shared" si="127"/>
        <v>#DIV/0!</v>
      </c>
      <c r="V490" s="231" t="e">
        <f t="shared" si="128"/>
        <v>#DIV/0!</v>
      </c>
      <c r="W490" s="232" t="e">
        <f t="shared" si="129"/>
        <v>#DIV/0!</v>
      </c>
    </row>
    <row r="491" spans="1:23">
      <c r="A491" s="226">
        <f>'ES Data Entry'!A489</f>
        <v>0</v>
      </c>
      <c r="B491" s="226">
        <f>'ES Data Entry'!B489</f>
        <v>0</v>
      </c>
      <c r="C491" s="6">
        <f>'ES Data Entry'!C489</f>
        <v>0</v>
      </c>
      <c r="D491" s="226">
        <f>'ES Data Entry'!D489</f>
        <v>0</v>
      </c>
      <c r="E491" s="226">
        <f>'ES Data Entry'!E489</f>
        <v>0</v>
      </c>
      <c r="F491" s="226">
        <f>'ES Data Entry'!F489</f>
        <v>0</v>
      </c>
      <c r="G491" s="226" t="str" cm="1">
        <f t="array" ref="G491">_xlfn.IFS('ES Data Entry'!G489=0, "Kindergarten", 'ES Data Entry'!G489=1, "1st Grade", 'ES Data Entry'!G489=2, "2nd Grade", 'ES Data Entry'!G489=3, "3rd Grade", 'ES Data Entry'!G489=4, "4th Grade", 'ES Data Entry'!G489=5, "5th Grade")</f>
        <v>Kindergarten</v>
      </c>
      <c r="H491" s="253">
        <f>'ES Data Entry'!L489</f>
        <v>0</v>
      </c>
      <c r="I491" s="227" t="e" cm="1">
        <f t="array" ref="I491">_xlfn.IFS('ES Data Entry'!H489= 1, "American Indian/Alaskan Native", 'ES Data Entry'!H489= 2, "Asian", 'ES Data Entry'!H489= 3, "Native Hawaiian/Pacific Islander", 'ES Data Entry'!H489= 4, "Black/African American",'ES Data Entry'!H489= 5,  "White", 'ES Data Entry'!H489= 6, "Other", 'ES Data Entry'!H489= 7, "Two races or more", 'ES Data Entry'!H489= 8, "Unknown")</f>
        <v>#N/A</v>
      </c>
      <c r="J491" s="226">
        <f>'ES Data Entry'!I489</f>
        <v>0</v>
      </c>
      <c r="K491" s="226" t="e" cm="1">
        <f t="array" ref="K491">_xlfn.IFS('ES Data Entry'!J489= 1, "Male", 'ES Data Entry'!J489= 2, "Female", 'ES Data Entry'!J489= 3, "Transgender Male", 'ES Data Entry'!J489= 4, "Transgender Female",'ES Data Entry'!J489= 5, "Non-binary", 'ES Data Entry'!J489= 6, "Other", 'ES Data Entry'!J489= 7, "Unknown")</f>
        <v>#N/A</v>
      </c>
      <c r="L491" s="228">
        <f>'ES Data Entry'!K489</f>
        <v>0</v>
      </c>
      <c r="M491" s="228" t="str" cm="1">
        <f t="array" ref="M491">IF(MAX(IF(F:F=F491, L:L))=L491, "Yes", "No")</f>
        <v>Yes</v>
      </c>
      <c r="N491" s="229" t="e">
        <f>AVERAGE('ES Data Entry'!N489,'ES Data Entry'!M489)</f>
        <v>#DIV/0!</v>
      </c>
      <c r="O491" s="229" t="e">
        <f t="shared" si="124"/>
        <v>#DIV/0!</v>
      </c>
      <c r="P491" s="229" t="e">
        <f>AVERAGE('ES Data Entry'!O489:R489)</f>
        <v>#DIV/0!</v>
      </c>
      <c r="Q491" s="229" t="e">
        <f t="shared" si="125"/>
        <v>#DIV/0!</v>
      </c>
      <c r="R491" s="229" t="e">
        <f>AVERAGE('ES Data Entry'!S489:V489)</f>
        <v>#DIV/0!</v>
      </c>
      <c r="S491" s="229" t="e">
        <f t="shared" si="126"/>
        <v>#DIV/0!</v>
      </c>
      <c r="T491" s="229" t="e">
        <f>AVERAGE('ES Data Entry'!W489:Y489)</f>
        <v>#DIV/0!</v>
      </c>
      <c r="U491" s="230" t="e">
        <f t="shared" si="127"/>
        <v>#DIV/0!</v>
      </c>
      <c r="V491" s="231" t="e">
        <f t="shared" si="128"/>
        <v>#DIV/0!</v>
      </c>
      <c r="W491" s="232" t="e">
        <f t="shared" si="129"/>
        <v>#DIV/0!</v>
      </c>
    </row>
    <row r="492" spans="1:23">
      <c r="A492" s="226">
        <f>'ES Data Entry'!A490</f>
        <v>0</v>
      </c>
      <c r="B492" s="226">
        <f>'ES Data Entry'!B490</f>
        <v>0</v>
      </c>
      <c r="C492" s="6">
        <f>'ES Data Entry'!C490</f>
        <v>0</v>
      </c>
      <c r="D492" s="226">
        <f>'ES Data Entry'!D490</f>
        <v>0</v>
      </c>
      <c r="E492" s="226">
        <f>'ES Data Entry'!E490</f>
        <v>0</v>
      </c>
      <c r="F492" s="226">
        <f>'ES Data Entry'!F490</f>
        <v>0</v>
      </c>
      <c r="G492" s="226" t="str" cm="1">
        <f t="array" ref="G492">_xlfn.IFS('ES Data Entry'!G490=0, "Kindergarten", 'ES Data Entry'!G490=1, "1st Grade", 'ES Data Entry'!G490=2, "2nd Grade", 'ES Data Entry'!G490=3, "3rd Grade", 'ES Data Entry'!G490=4, "4th Grade", 'ES Data Entry'!G490=5, "5th Grade")</f>
        <v>Kindergarten</v>
      </c>
      <c r="H492" s="253">
        <f>'ES Data Entry'!L490</f>
        <v>0</v>
      </c>
      <c r="I492" s="227" t="e" cm="1">
        <f t="array" ref="I492">_xlfn.IFS('ES Data Entry'!H490= 1, "American Indian/Alaskan Native", 'ES Data Entry'!H490= 2, "Asian", 'ES Data Entry'!H490= 3, "Native Hawaiian/Pacific Islander", 'ES Data Entry'!H490= 4, "Black/African American",'ES Data Entry'!H490= 5,  "White", 'ES Data Entry'!H490= 6, "Other", 'ES Data Entry'!H490= 7, "Two races or more", 'ES Data Entry'!H490= 8, "Unknown")</f>
        <v>#N/A</v>
      </c>
      <c r="J492" s="226">
        <f>'ES Data Entry'!I490</f>
        <v>0</v>
      </c>
      <c r="K492" s="226" t="e" cm="1">
        <f t="array" ref="K492">_xlfn.IFS('ES Data Entry'!J490= 1, "Male", 'ES Data Entry'!J490= 2, "Female", 'ES Data Entry'!J490= 3, "Transgender Male", 'ES Data Entry'!J490= 4, "Transgender Female",'ES Data Entry'!J490= 5, "Non-binary", 'ES Data Entry'!J490= 6, "Other", 'ES Data Entry'!J490= 7, "Unknown")</f>
        <v>#N/A</v>
      </c>
      <c r="L492" s="228">
        <f>'ES Data Entry'!K490</f>
        <v>0</v>
      </c>
      <c r="M492" s="228" t="str" cm="1">
        <f t="array" ref="M492">IF(MAX(IF(F:F=F492, L:L))=L492, "Yes", "No")</f>
        <v>Yes</v>
      </c>
      <c r="N492" s="229" t="e">
        <f>AVERAGE('ES Data Entry'!N490,'ES Data Entry'!M490)</f>
        <v>#DIV/0!</v>
      </c>
      <c r="O492" s="229" t="e">
        <f t="shared" si="124"/>
        <v>#DIV/0!</v>
      </c>
      <c r="P492" s="229" t="e">
        <f>AVERAGE('ES Data Entry'!O490:R490)</f>
        <v>#DIV/0!</v>
      </c>
      <c r="Q492" s="229" t="e">
        <f t="shared" si="125"/>
        <v>#DIV/0!</v>
      </c>
      <c r="R492" s="229" t="e">
        <f>AVERAGE('ES Data Entry'!S490:V490)</f>
        <v>#DIV/0!</v>
      </c>
      <c r="S492" s="229" t="e">
        <f t="shared" si="126"/>
        <v>#DIV/0!</v>
      </c>
      <c r="T492" s="229" t="e">
        <f>AVERAGE('ES Data Entry'!W490:Y490)</f>
        <v>#DIV/0!</v>
      </c>
      <c r="U492" s="230" t="e">
        <f t="shared" si="127"/>
        <v>#DIV/0!</v>
      </c>
      <c r="V492" s="231" t="e">
        <f t="shared" si="128"/>
        <v>#DIV/0!</v>
      </c>
      <c r="W492" s="232" t="e">
        <f t="shared" si="129"/>
        <v>#DIV/0!</v>
      </c>
    </row>
    <row r="493" spans="1:23">
      <c r="A493" s="226">
        <f>'ES Data Entry'!A491</f>
        <v>0</v>
      </c>
      <c r="B493" s="226">
        <f>'ES Data Entry'!B491</f>
        <v>0</v>
      </c>
      <c r="C493" s="6">
        <f>'ES Data Entry'!C491</f>
        <v>0</v>
      </c>
      <c r="D493" s="226">
        <f>'ES Data Entry'!D491</f>
        <v>0</v>
      </c>
      <c r="E493" s="226">
        <f>'ES Data Entry'!E491</f>
        <v>0</v>
      </c>
      <c r="F493" s="226">
        <f>'ES Data Entry'!F491</f>
        <v>0</v>
      </c>
      <c r="G493" s="226" t="str" cm="1">
        <f t="array" ref="G493">_xlfn.IFS('ES Data Entry'!G491=0, "Kindergarten", 'ES Data Entry'!G491=1, "1st Grade", 'ES Data Entry'!G491=2, "2nd Grade", 'ES Data Entry'!G491=3, "3rd Grade", 'ES Data Entry'!G491=4, "4th Grade", 'ES Data Entry'!G491=5, "5th Grade")</f>
        <v>Kindergarten</v>
      </c>
      <c r="H493" s="253">
        <f>'ES Data Entry'!L491</f>
        <v>0</v>
      </c>
      <c r="I493" s="227" t="e" cm="1">
        <f t="array" ref="I493">_xlfn.IFS('ES Data Entry'!H491= 1, "American Indian/Alaskan Native", 'ES Data Entry'!H491= 2, "Asian", 'ES Data Entry'!H491= 3, "Native Hawaiian/Pacific Islander", 'ES Data Entry'!H491= 4, "Black/African American",'ES Data Entry'!H491= 5,  "White", 'ES Data Entry'!H491= 6, "Other", 'ES Data Entry'!H491= 7, "Two races or more", 'ES Data Entry'!H491= 8, "Unknown")</f>
        <v>#N/A</v>
      </c>
      <c r="J493" s="226">
        <f>'ES Data Entry'!I491</f>
        <v>0</v>
      </c>
      <c r="K493" s="226" t="e" cm="1">
        <f t="array" ref="K493">_xlfn.IFS('ES Data Entry'!J491= 1, "Male", 'ES Data Entry'!J491= 2, "Female", 'ES Data Entry'!J491= 3, "Transgender Male", 'ES Data Entry'!J491= 4, "Transgender Female",'ES Data Entry'!J491= 5, "Non-binary", 'ES Data Entry'!J491= 6, "Other", 'ES Data Entry'!J491= 7, "Unknown")</f>
        <v>#N/A</v>
      </c>
      <c r="L493" s="228">
        <f>'ES Data Entry'!K491</f>
        <v>0</v>
      </c>
      <c r="M493" s="228" t="str" cm="1">
        <f t="array" ref="M493">IF(MAX(IF(F:F=F493, L:L))=L493, "Yes", "No")</f>
        <v>Yes</v>
      </c>
      <c r="N493" s="229" t="e">
        <f>AVERAGE('ES Data Entry'!N491,'ES Data Entry'!M491)</f>
        <v>#DIV/0!</v>
      </c>
      <c r="O493" s="229" t="e">
        <f t="shared" si="124"/>
        <v>#DIV/0!</v>
      </c>
      <c r="P493" s="229" t="e">
        <f>AVERAGE('ES Data Entry'!O491:R491)</f>
        <v>#DIV/0!</v>
      </c>
      <c r="Q493" s="229" t="e">
        <f t="shared" si="125"/>
        <v>#DIV/0!</v>
      </c>
      <c r="R493" s="229" t="e">
        <f>AVERAGE('ES Data Entry'!S491:V491)</f>
        <v>#DIV/0!</v>
      </c>
      <c r="S493" s="229" t="e">
        <f t="shared" si="126"/>
        <v>#DIV/0!</v>
      </c>
      <c r="T493" s="229" t="e">
        <f>AVERAGE('ES Data Entry'!W491:Y491)</f>
        <v>#DIV/0!</v>
      </c>
      <c r="U493" s="230" t="e">
        <f t="shared" si="127"/>
        <v>#DIV/0!</v>
      </c>
      <c r="V493" s="231" t="e">
        <f t="shared" si="128"/>
        <v>#DIV/0!</v>
      </c>
      <c r="W493" s="232" t="e">
        <f t="shared" si="129"/>
        <v>#DIV/0!</v>
      </c>
    </row>
    <row r="494" spans="1:23">
      <c r="A494" s="226">
        <f>'ES Data Entry'!A492</f>
        <v>0</v>
      </c>
      <c r="B494" s="226">
        <f>'ES Data Entry'!B492</f>
        <v>0</v>
      </c>
      <c r="C494" s="6">
        <f>'ES Data Entry'!C492</f>
        <v>0</v>
      </c>
      <c r="D494" s="226">
        <f>'ES Data Entry'!D492</f>
        <v>0</v>
      </c>
      <c r="E494" s="226">
        <f>'ES Data Entry'!E492</f>
        <v>0</v>
      </c>
      <c r="F494" s="226">
        <f>'ES Data Entry'!F492</f>
        <v>0</v>
      </c>
      <c r="G494" s="226" t="str" cm="1">
        <f t="array" ref="G494">_xlfn.IFS('ES Data Entry'!G492=0, "Kindergarten", 'ES Data Entry'!G492=1, "1st Grade", 'ES Data Entry'!G492=2, "2nd Grade", 'ES Data Entry'!G492=3, "3rd Grade", 'ES Data Entry'!G492=4, "4th Grade", 'ES Data Entry'!G492=5, "5th Grade")</f>
        <v>Kindergarten</v>
      </c>
      <c r="H494" s="253">
        <f>'ES Data Entry'!L492</f>
        <v>0</v>
      </c>
      <c r="I494" s="227" t="e" cm="1">
        <f t="array" ref="I494">_xlfn.IFS('ES Data Entry'!H492= 1, "American Indian/Alaskan Native", 'ES Data Entry'!H492= 2, "Asian", 'ES Data Entry'!H492= 3, "Native Hawaiian/Pacific Islander", 'ES Data Entry'!H492= 4, "Black/African American",'ES Data Entry'!H492= 5,  "White", 'ES Data Entry'!H492= 6, "Other", 'ES Data Entry'!H492= 7, "Two races or more", 'ES Data Entry'!H492= 8, "Unknown")</f>
        <v>#N/A</v>
      </c>
      <c r="J494" s="226">
        <f>'ES Data Entry'!I492</f>
        <v>0</v>
      </c>
      <c r="K494" s="226" t="e" cm="1">
        <f t="array" ref="K494">_xlfn.IFS('ES Data Entry'!J492= 1, "Male", 'ES Data Entry'!J492= 2, "Female", 'ES Data Entry'!J492= 3, "Transgender Male", 'ES Data Entry'!J492= 4, "Transgender Female",'ES Data Entry'!J492= 5, "Non-binary", 'ES Data Entry'!J492= 6, "Other", 'ES Data Entry'!J492= 7, "Unknown")</f>
        <v>#N/A</v>
      </c>
      <c r="L494" s="228">
        <f>'ES Data Entry'!K492</f>
        <v>0</v>
      </c>
      <c r="M494" s="228" t="str" cm="1">
        <f t="array" ref="M494">IF(MAX(IF(F:F=F494, L:L))=L494, "Yes", "No")</f>
        <v>Yes</v>
      </c>
      <c r="N494" s="229" t="e">
        <f>AVERAGE('ES Data Entry'!N492,'ES Data Entry'!M492)</f>
        <v>#DIV/0!</v>
      </c>
      <c r="O494" s="229" t="e">
        <f t="shared" si="124"/>
        <v>#DIV/0!</v>
      </c>
      <c r="P494" s="229" t="e">
        <f>AVERAGE('ES Data Entry'!O492:R492)</f>
        <v>#DIV/0!</v>
      </c>
      <c r="Q494" s="229" t="e">
        <f t="shared" si="125"/>
        <v>#DIV/0!</v>
      </c>
      <c r="R494" s="229" t="e">
        <f>AVERAGE('ES Data Entry'!S492:V492)</f>
        <v>#DIV/0!</v>
      </c>
      <c r="S494" s="229" t="e">
        <f t="shared" si="126"/>
        <v>#DIV/0!</v>
      </c>
      <c r="T494" s="229" t="e">
        <f>AVERAGE('ES Data Entry'!W492:Y492)</f>
        <v>#DIV/0!</v>
      </c>
      <c r="U494" s="230" t="e">
        <f t="shared" si="127"/>
        <v>#DIV/0!</v>
      </c>
      <c r="V494" s="231" t="e">
        <f t="shared" si="128"/>
        <v>#DIV/0!</v>
      </c>
      <c r="W494" s="232" t="e">
        <f t="shared" si="129"/>
        <v>#DIV/0!</v>
      </c>
    </row>
    <row r="495" spans="1:23">
      <c r="A495" s="226">
        <f>'ES Data Entry'!A493</f>
        <v>0</v>
      </c>
      <c r="B495" s="226">
        <f>'ES Data Entry'!B493</f>
        <v>0</v>
      </c>
      <c r="C495" s="6">
        <f>'ES Data Entry'!C493</f>
        <v>0</v>
      </c>
      <c r="D495" s="226">
        <f>'ES Data Entry'!D493</f>
        <v>0</v>
      </c>
      <c r="E495" s="226">
        <f>'ES Data Entry'!E493</f>
        <v>0</v>
      </c>
      <c r="F495" s="226">
        <f>'ES Data Entry'!F493</f>
        <v>0</v>
      </c>
      <c r="G495" s="226" t="str" cm="1">
        <f t="array" ref="G495">_xlfn.IFS('ES Data Entry'!G493=0, "Kindergarten", 'ES Data Entry'!G493=1, "1st Grade", 'ES Data Entry'!G493=2, "2nd Grade", 'ES Data Entry'!G493=3, "3rd Grade", 'ES Data Entry'!G493=4, "4th Grade", 'ES Data Entry'!G493=5, "5th Grade")</f>
        <v>Kindergarten</v>
      </c>
      <c r="H495" s="253">
        <f>'ES Data Entry'!L493</f>
        <v>0</v>
      </c>
      <c r="I495" s="227" t="e" cm="1">
        <f t="array" ref="I495">_xlfn.IFS('ES Data Entry'!H493= 1, "American Indian/Alaskan Native", 'ES Data Entry'!H493= 2, "Asian", 'ES Data Entry'!H493= 3, "Native Hawaiian/Pacific Islander", 'ES Data Entry'!H493= 4, "Black/African American",'ES Data Entry'!H493= 5,  "White", 'ES Data Entry'!H493= 6, "Other", 'ES Data Entry'!H493= 7, "Two races or more", 'ES Data Entry'!H493= 8, "Unknown")</f>
        <v>#N/A</v>
      </c>
      <c r="J495" s="226">
        <f>'ES Data Entry'!I493</f>
        <v>0</v>
      </c>
      <c r="K495" s="226" t="e" cm="1">
        <f t="array" ref="K495">_xlfn.IFS('ES Data Entry'!J493= 1, "Male", 'ES Data Entry'!J493= 2, "Female", 'ES Data Entry'!J493= 3, "Transgender Male", 'ES Data Entry'!J493= 4, "Transgender Female",'ES Data Entry'!J493= 5, "Non-binary", 'ES Data Entry'!J493= 6, "Other", 'ES Data Entry'!J493= 7, "Unknown")</f>
        <v>#N/A</v>
      </c>
      <c r="L495" s="228">
        <f>'ES Data Entry'!K493</f>
        <v>0</v>
      </c>
      <c r="M495" s="228" t="str" cm="1">
        <f t="array" ref="M495">IF(MAX(IF(F:F=F495, L:L))=L495, "Yes", "No")</f>
        <v>Yes</v>
      </c>
      <c r="N495" s="229" t="e">
        <f>AVERAGE('ES Data Entry'!N493,'ES Data Entry'!M493)</f>
        <v>#DIV/0!</v>
      </c>
      <c r="O495" s="229" t="e">
        <f t="shared" si="124"/>
        <v>#DIV/0!</v>
      </c>
      <c r="P495" s="229" t="e">
        <f>AVERAGE('ES Data Entry'!O493:R493)</f>
        <v>#DIV/0!</v>
      </c>
      <c r="Q495" s="229" t="e">
        <f t="shared" si="125"/>
        <v>#DIV/0!</v>
      </c>
      <c r="R495" s="229" t="e">
        <f>AVERAGE('ES Data Entry'!S493:V493)</f>
        <v>#DIV/0!</v>
      </c>
      <c r="S495" s="229" t="e">
        <f t="shared" si="126"/>
        <v>#DIV/0!</v>
      </c>
      <c r="T495" s="229" t="e">
        <f>AVERAGE('ES Data Entry'!W493:Y493)</f>
        <v>#DIV/0!</v>
      </c>
      <c r="U495" s="230" t="e">
        <f t="shared" si="127"/>
        <v>#DIV/0!</v>
      </c>
      <c r="V495" s="231" t="e">
        <f t="shared" si="128"/>
        <v>#DIV/0!</v>
      </c>
      <c r="W495" s="232" t="e">
        <f t="shared" si="129"/>
        <v>#DIV/0!</v>
      </c>
    </row>
    <row r="496" spans="1:23">
      <c r="A496" s="226">
        <f>'ES Data Entry'!A494</f>
        <v>0</v>
      </c>
      <c r="B496" s="226">
        <f>'ES Data Entry'!B494</f>
        <v>0</v>
      </c>
      <c r="C496" s="6">
        <f>'ES Data Entry'!C494</f>
        <v>0</v>
      </c>
      <c r="D496" s="226">
        <f>'ES Data Entry'!D494</f>
        <v>0</v>
      </c>
      <c r="E496" s="226">
        <f>'ES Data Entry'!E494</f>
        <v>0</v>
      </c>
      <c r="F496" s="226">
        <f>'ES Data Entry'!F494</f>
        <v>0</v>
      </c>
      <c r="G496" s="226" t="str" cm="1">
        <f t="array" ref="G496">_xlfn.IFS('ES Data Entry'!G494=0, "Kindergarten", 'ES Data Entry'!G494=1, "1st Grade", 'ES Data Entry'!G494=2, "2nd Grade", 'ES Data Entry'!G494=3, "3rd Grade", 'ES Data Entry'!G494=4, "4th Grade", 'ES Data Entry'!G494=5, "5th Grade")</f>
        <v>Kindergarten</v>
      </c>
      <c r="H496" s="253">
        <f>'ES Data Entry'!L494</f>
        <v>0</v>
      </c>
      <c r="I496" s="227" t="e" cm="1">
        <f t="array" ref="I496">_xlfn.IFS('ES Data Entry'!H494= 1, "American Indian/Alaskan Native", 'ES Data Entry'!H494= 2, "Asian", 'ES Data Entry'!H494= 3, "Native Hawaiian/Pacific Islander", 'ES Data Entry'!H494= 4, "Black/African American",'ES Data Entry'!H494= 5,  "White", 'ES Data Entry'!H494= 6, "Other", 'ES Data Entry'!H494= 7, "Two races or more", 'ES Data Entry'!H494= 8, "Unknown")</f>
        <v>#N/A</v>
      </c>
      <c r="J496" s="226">
        <f>'ES Data Entry'!I494</f>
        <v>0</v>
      </c>
      <c r="K496" s="226" t="e" cm="1">
        <f t="array" ref="K496">_xlfn.IFS('ES Data Entry'!J494= 1, "Male", 'ES Data Entry'!J494= 2, "Female", 'ES Data Entry'!J494= 3, "Transgender Male", 'ES Data Entry'!J494= 4, "Transgender Female",'ES Data Entry'!J494= 5, "Non-binary", 'ES Data Entry'!J494= 6, "Other", 'ES Data Entry'!J494= 7, "Unknown")</f>
        <v>#N/A</v>
      </c>
      <c r="L496" s="228">
        <f>'ES Data Entry'!K494</f>
        <v>0</v>
      </c>
      <c r="M496" s="228" t="str" cm="1">
        <f t="array" ref="M496">IF(MAX(IF(F:F=F496, L:L))=L496, "Yes", "No")</f>
        <v>Yes</v>
      </c>
      <c r="N496" s="229" t="e">
        <f>AVERAGE('ES Data Entry'!N494,'ES Data Entry'!M494)</f>
        <v>#DIV/0!</v>
      </c>
      <c r="O496" s="229" t="e">
        <f t="shared" si="124"/>
        <v>#DIV/0!</v>
      </c>
      <c r="P496" s="229" t="e">
        <f>AVERAGE('ES Data Entry'!O494:R494)</f>
        <v>#DIV/0!</v>
      </c>
      <c r="Q496" s="229" t="e">
        <f t="shared" si="125"/>
        <v>#DIV/0!</v>
      </c>
      <c r="R496" s="229" t="e">
        <f>AVERAGE('ES Data Entry'!S494:V494)</f>
        <v>#DIV/0!</v>
      </c>
      <c r="S496" s="229" t="e">
        <f t="shared" si="126"/>
        <v>#DIV/0!</v>
      </c>
      <c r="T496" s="229" t="e">
        <f>AVERAGE('ES Data Entry'!W494:Y494)</f>
        <v>#DIV/0!</v>
      </c>
      <c r="U496" s="230" t="e">
        <f t="shared" si="127"/>
        <v>#DIV/0!</v>
      </c>
      <c r="V496" s="231" t="e">
        <f t="shared" si="128"/>
        <v>#DIV/0!</v>
      </c>
      <c r="W496" s="232" t="e">
        <f t="shared" si="129"/>
        <v>#DIV/0!</v>
      </c>
    </row>
    <row r="497" spans="1:23">
      <c r="A497" s="226">
        <f>'ES Data Entry'!A495</f>
        <v>0</v>
      </c>
      <c r="B497" s="226">
        <f>'ES Data Entry'!B495</f>
        <v>0</v>
      </c>
      <c r="C497" s="6">
        <f>'ES Data Entry'!C495</f>
        <v>0</v>
      </c>
      <c r="D497" s="226">
        <f>'ES Data Entry'!D495</f>
        <v>0</v>
      </c>
      <c r="E497" s="226">
        <f>'ES Data Entry'!E495</f>
        <v>0</v>
      </c>
      <c r="F497" s="226">
        <f>'ES Data Entry'!F495</f>
        <v>0</v>
      </c>
      <c r="G497" s="226" t="str" cm="1">
        <f t="array" ref="G497">_xlfn.IFS('ES Data Entry'!G495=0, "Kindergarten", 'ES Data Entry'!G495=1, "1st Grade", 'ES Data Entry'!G495=2, "2nd Grade", 'ES Data Entry'!G495=3, "3rd Grade", 'ES Data Entry'!G495=4, "4th Grade", 'ES Data Entry'!G495=5, "5th Grade")</f>
        <v>Kindergarten</v>
      </c>
      <c r="H497" s="253">
        <f>'ES Data Entry'!L495</f>
        <v>0</v>
      </c>
      <c r="I497" s="227" t="e" cm="1">
        <f t="array" ref="I497">_xlfn.IFS('ES Data Entry'!H495= 1, "American Indian/Alaskan Native", 'ES Data Entry'!H495= 2, "Asian", 'ES Data Entry'!H495= 3, "Native Hawaiian/Pacific Islander", 'ES Data Entry'!H495= 4, "Black/African American",'ES Data Entry'!H495= 5,  "White", 'ES Data Entry'!H495= 6, "Other", 'ES Data Entry'!H495= 7, "Two races or more", 'ES Data Entry'!H495= 8, "Unknown")</f>
        <v>#N/A</v>
      </c>
      <c r="J497" s="226">
        <f>'ES Data Entry'!I495</f>
        <v>0</v>
      </c>
      <c r="K497" s="226" t="e" cm="1">
        <f t="array" ref="K497">_xlfn.IFS('ES Data Entry'!J495= 1, "Male", 'ES Data Entry'!J495= 2, "Female", 'ES Data Entry'!J495= 3, "Transgender Male", 'ES Data Entry'!J495= 4, "Transgender Female",'ES Data Entry'!J495= 5, "Non-binary", 'ES Data Entry'!J495= 6, "Other", 'ES Data Entry'!J495= 7, "Unknown")</f>
        <v>#N/A</v>
      </c>
      <c r="L497" s="228">
        <f>'ES Data Entry'!K495</f>
        <v>0</v>
      </c>
      <c r="M497" s="228" t="str" cm="1">
        <f t="array" ref="M497">IF(MAX(IF(F:F=F497, L:L))=L497, "Yes", "No")</f>
        <v>Yes</v>
      </c>
      <c r="N497" s="229" t="e">
        <f>AVERAGE('ES Data Entry'!N495,'ES Data Entry'!M495)</f>
        <v>#DIV/0!</v>
      </c>
      <c r="O497" s="229" t="e">
        <f t="shared" si="124"/>
        <v>#DIV/0!</v>
      </c>
      <c r="P497" s="229" t="e">
        <f>AVERAGE('ES Data Entry'!O495:R495)</f>
        <v>#DIV/0!</v>
      </c>
      <c r="Q497" s="229" t="e">
        <f t="shared" si="125"/>
        <v>#DIV/0!</v>
      </c>
      <c r="R497" s="229" t="e">
        <f>AVERAGE('ES Data Entry'!S495:V495)</f>
        <v>#DIV/0!</v>
      </c>
      <c r="S497" s="229" t="e">
        <f t="shared" si="126"/>
        <v>#DIV/0!</v>
      </c>
      <c r="T497" s="229" t="e">
        <f>AVERAGE('ES Data Entry'!W495:Y495)</f>
        <v>#DIV/0!</v>
      </c>
      <c r="U497" s="230" t="e">
        <f t="shared" si="127"/>
        <v>#DIV/0!</v>
      </c>
      <c r="V497" s="231" t="e">
        <f t="shared" si="128"/>
        <v>#DIV/0!</v>
      </c>
      <c r="W497" s="232" t="e">
        <f t="shared" si="129"/>
        <v>#DIV/0!</v>
      </c>
    </row>
    <row r="498" spans="1:23">
      <c r="A498" s="226">
        <f>'ES Data Entry'!A496</f>
        <v>0</v>
      </c>
      <c r="B498" s="226">
        <f>'ES Data Entry'!B496</f>
        <v>0</v>
      </c>
      <c r="C498" s="6">
        <f>'ES Data Entry'!C496</f>
        <v>0</v>
      </c>
      <c r="D498" s="226">
        <f>'ES Data Entry'!D496</f>
        <v>0</v>
      </c>
      <c r="E498" s="226">
        <f>'ES Data Entry'!E496</f>
        <v>0</v>
      </c>
      <c r="F498" s="226">
        <f>'ES Data Entry'!F496</f>
        <v>0</v>
      </c>
      <c r="G498" s="226" t="str" cm="1">
        <f t="array" ref="G498">_xlfn.IFS('ES Data Entry'!G496=0, "Kindergarten", 'ES Data Entry'!G496=1, "1st Grade", 'ES Data Entry'!G496=2, "2nd Grade", 'ES Data Entry'!G496=3, "3rd Grade", 'ES Data Entry'!G496=4, "4th Grade", 'ES Data Entry'!G496=5, "5th Grade")</f>
        <v>Kindergarten</v>
      </c>
      <c r="H498" s="253">
        <f>'ES Data Entry'!L496</f>
        <v>0</v>
      </c>
      <c r="I498" s="227" t="e" cm="1">
        <f t="array" ref="I498">_xlfn.IFS('ES Data Entry'!H496= 1, "American Indian/Alaskan Native", 'ES Data Entry'!H496= 2, "Asian", 'ES Data Entry'!H496= 3, "Native Hawaiian/Pacific Islander", 'ES Data Entry'!H496= 4, "Black/African American",'ES Data Entry'!H496= 5,  "White", 'ES Data Entry'!H496= 6, "Other", 'ES Data Entry'!H496= 7, "Two races or more", 'ES Data Entry'!H496= 8, "Unknown")</f>
        <v>#N/A</v>
      </c>
      <c r="J498" s="226">
        <f>'ES Data Entry'!I496</f>
        <v>0</v>
      </c>
      <c r="K498" s="226" t="e" cm="1">
        <f t="array" ref="K498">_xlfn.IFS('ES Data Entry'!J496= 1, "Male", 'ES Data Entry'!J496= 2, "Female", 'ES Data Entry'!J496= 3, "Transgender Male", 'ES Data Entry'!J496= 4, "Transgender Female",'ES Data Entry'!J496= 5, "Non-binary", 'ES Data Entry'!J496= 6, "Other", 'ES Data Entry'!J496= 7, "Unknown")</f>
        <v>#N/A</v>
      </c>
      <c r="L498" s="228">
        <f>'ES Data Entry'!K496</f>
        <v>0</v>
      </c>
      <c r="M498" s="228" t="str" cm="1">
        <f t="array" ref="M498">IF(MAX(IF(F:F=F498, L:L))=L498, "Yes", "No")</f>
        <v>Yes</v>
      </c>
      <c r="N498" s="229" t="e">
        <f>AVERAGE('ES Data Entry'!N496,'ES Data Entry'!M496)</f>
        <v>#DIV/0!</v>
      </c>
      <c r="O498" s="229" t="e">
        <f t="shared" si="124"/>
        <v>#DIV/0!</v>
      </c>
      <c r="P498" s="229" t="e">
        <f>AVERAGE('ES Data Entry'!O496:R496)</f>
        <v>#DIV/0!</v>
      </c>
      <c r="Q498" s="229" t="e">
        <f t="shared" si="125"/>
        <v>#DIV/0!</v>
      </c>
      <c r="R498" s="229" t="e">
        <f>AVERAGE('ES Data Entry'!S496:V496)</f>
        <v>#DIV/0!</v>
      </c>
      <c r="S498" s="229" t="e">
        <f t="shared" si="126"/>
        <v>#DIV/0!</v>
      </c>
      <c r="T498" s="229" t="e">
        <f>AVERAGE('ES Data Entry'!W496:Y496)</f>
        <v>#DIV/0!</v>
      </c>
      <c r="U498" s="230" t="e">
        <f t="shared" si="127"/>
        <v>#DIV/0!</v>
      </c>
      <c r="V498" s="231" t="e">
        <f t="shared" si="128"/>
        <v>#DIV/0!</v>
      </c>
      <c r="W498" s="232" t="e">
        <f t="shared" si="129"/>
        <v>#DIV/0!</v>
      </c>
    </row>
    <row r="499" spans="1:23">
      <c r="A499" s="226">
        <f>'ES Data Entry'!A497</f>
        <v>0</v>
      </c>
      <c r="B499" s="226">
        <f>'ES Data Entry'!B497</f>
        <v>0</v>
      </c>
      <c r="C499" s="6">
        <f>'ES Data Entry'!C497</f>
        <v>0</v>
      </c>
      <c r="D499" s="226">
        <f>'ES Data Entry'!D497</f>
        <v>0</v>
      </c>
      <c r="E499" s="226">
        <f>'ES Data Entry'!E497</f>
        <v>0</v>
      </c>
      <c r="F499" s="226">
        <f>'ES Data Entry'!F497</f>
        <v>0</v>
      </c>
      <c r="G499" s="226" t="str" cm="1">
        <f t="array" ref="G499">_xlfn.IFS('ES Data Entry'!G497=0, "Kindergarten", 'ES Data Entry'!G497=1, "1st Grade", 'ES Data Entry'!G497=2, "2nd Grade", 'ES Data Entry'!G497=3, "3rd Grade", 'ES Data Entry'!G497=4, "4th Grade", 'ES Data Entry'!G497=5, "5th Grade")</f>
        <v>Kindergarten</v>
      </c>
      <c r="H499" s="253">
        <f>'ES Data Entry'!L497</f>
        <v>0</v>
      </c>
      <c r="I499" s="227" t="e" cm="1">
        <f t="array" ref="I499">_xlfn.IFS('ES Data Entry'!H497= 1, "American Indian/Alaskan Native", 'ES Data Entry'!H497= 2, "Asian", 'ES Data Entry'!H497= 3, "Native Hawaiian/Pacific Islander", 'ES Data Entry'!H497= 4, "Black/African American",'ES Data Entry'!H497= 5,  "White", 'ES Data Entry'!H497= 6, "Other", 'ES Data Entry'!H497= 7, "Two races or more", 'ES Data Entry'!H497= 8, "Unknown")</f>
        <v>#N/A</v>
      </c>
      <c r="J499" s="226">
        <f>'ES Data Entry'!I497</f>
        <v>0</v>
      </c>
      <c r="K499" s="226" t="e" cm="1">
        <f t="array" ref="K499">_xlfn.IFS('ES Data Entry'!J497= 1, "Male", 'ES Data Entry'!J497= 2, "Female", 'ES Data Entry'!J497= 3, "Transgender Male", 'ES Data Entry'!J497= 4, "Transgender Female",'ES Data Entry'!J497= 5, "Non-binary", 'ES Data Entry'!J497= 6, "Other", 'ES Data Entry'!J497= 7, "Unknown")</f>
        <v>#N/A</v>
      </c>
      <c r="L499" s="228">
        <f>'ES Data Entry'!K497</f>
        <v>0</v>
      </c>
      <c r="M499" s="228" t="str" cm="1">
        <f t="array" ref="M499">IF(MAX(IF(F:F=F499, L:L))=L499, "Yes", "No")</f>
        <v>Yes</v>
      </c>
      <c r="N499" s="229" t="e">
        <f>AVERAGE('ES Data Entry'!N497,'ES Data Entry'!M497)</f>
        <v>#DIV/0!</v>
      </c>
      <c r="O499" s="229" t="e">
        <f t="shared" si="124"/>
        <v>#DIV/0!</v>
      </c>
      <c r="P499" s="229" t="e">
        <f>AVERAGE('ES Data Entry'!O497:R497)</f>
        <v>#DIV/0!</v>
      </c>
      <c r="Q499" s="229" t="e">
        <f t="shared" si="125"/>
        <v>#DIV/0!</v>
      </c>
      <c r="R499" s="229" t="e">
        <f>AVERAGE('ES Data Entry'!S497:V497)</f>
        <v>#DIV/0!</v>
      </c>
      <c r="S499" s="229" t="e">
        <f t="shared" si="126"/>
        <v>#DIV/0!</v>
      </c>
      <c r="T499" s="229" t="e">
        <f>AVERAGE('ES Data Entry'!W497:Y497)</f>
        <v>#DIV/0!</v>
      </c>
      <c r="U499" s="230" t="e">
        <f t="shared" si="127"/>
        <v>#DIV/0!</v>
      </c>
      <c r="V499" s="231" t="e">
        <f t="shared" si="128"/>
        <v>#DIV/0!</v>
      </c>
      <c r="W499" s="232" t="e">
        <f t="shared" si="129"/>
        <v>#DIV/0!</v>
      </c>
    </row>
    <row r="500" spans="1:23">
      <c r="A500" s="226">
        <f>'ES Data Entry'!A498</f>
        <v>0</v>
      </c>
      <c r="B500" s="226">
        <f>'ES Data Entry'!B498</f>
        <v>0</v>
      </c>
      <c r="C500" s="6">
        <f>'ES Data Entry'!C498</f>
        <v>0</v>
      </c>
      <c r="D500" s="226">
        <f>'ES Data Entry'!D498</f>
        <v>0</v>
      </c>
      <c r="E500" s="226">
        <f>'ES Data Entry'!E498</f>
        <v>0</v>
      </c>
      <c r="F500" s="226">
        <f>'ES Data Entry'!F498</f>
        <v>0</v>
      </c>
      <c r="G500" s="226" t="str" cm="1">
        <f t="array" ref="G500">_xlfn.IFS('ES Data Entry'!G498=0, "Kindergarten", 'ES Data Entry'!G498=1, "1st Grade", 'ES Data Entry'!G498=2, "2nd Grade", 'ES Data Entry'!G498=3, "3rd Grade", 'ES Data Entry'!G498=4, "4th Grade", 'ES Data Entry'!G498=5, "5th Grade")</f>
        <v>Kindergarten</v>
      </c>
      <c r="H500" s="253">
        <f>'ES Data Entry'!L498</f>
        <v>0</v>
      </c>
      <c r="I500" s="227" t="e" cm="1">
        <f t="array" ref="I500">_xlfn.IFS('ES Data Entry'!H498= 1, "American Indian/Alaskan Native", 'ES Data Entry'!H498= 2, "Asian", 'ES Data Entry'!H498= 3, "Native Hawaiian/Pacific Islander", 'ES Data Entry'!H498= 4, "Black/African American",'ES Data Entry'!H498= 5,  "White", 'ES Data Entry'!H498= 6, "Other", 'ES Data Entry'!H498= 7, "Two races or more", 'ES Data Entry'!H498= 8, "Unknown")</f>
        <v>#N/A</v>
      </c>
      <c r="J500" s="226">
        <f>'ES Data Entry'!I498</f>
        <v>0</v>
      </c>
      <c r="K500" s="226" t="e" cm="1">
        <f t="array" ref="K500">_xlfn.IFS('ES Data Entry'!J498= 1, "Male", 'ES Data Entry'!J498= 2, "Female", 'ES Data Entry'!J498= 3, "Transgender Male", 'ES Data Entry'!J498= 4, "Transgender Female",'ES Data Entry'!J498= 5, "Non-binary", 'ES Data Entry'!J498= 6, "Other", 'ES Data Entry'!J498= 7, "Unknown")</f>
        <v>#N/A</v>
      </c>
      <c r="L500" s="228">
        <f>'ES Data Entry'!K498</f>
        <v>0</v>
      </c>
      <c r="M500" s="228" t="str" cm="1">
        <f t="array" ref="M500">IF(MAX(IF(F:F=F500, L:L))=L500, "Yes", "No")</f>
        <v>Yes</v>
      </c>
      <c r="N500" s="229" t="e">
        <f>AVERAGE('ES Data Entry'!N498,'ES Data Entry'!M498)</f>
        <v>#DIV/0!</v>
      </c>
      <c r="O500" s="229" t="e">
        <f t="shared" si="124"/>
        <v>#DIV/0!</v>
      </c>
      <c r="P500" s="229" t="e">
        <f>AVERAGE('ES Data Entry'!O498:R498)</f>
        <v>#DIV/0!</v>
      </c>
      <c r="Q500" s="229" t="e">
        <f t="shared" si="125"/>
        <v>#DIV/0!</v>
      </c>
      <c r="R500" s="229" t="e">
        <f>AVERAGE('ES Data Entry'!S498:V498)</f>
        <v>#DIV/0!</v>
      </c>
      <c r="S500" s="229" t="e">
        <f t="shared" si="126"/>
        <v>#DIV/0!</v>
      </c>
      <c r="T500" s="229" t="e">
        <f>AVERAGE('ES Data Entry'!W498:Y498)</f>
        <v>#DIV/0!</v>
      </c>
      <c r="U500" s="230" t="e">
        <f t="shared" si="127"/>
        <v>#DIV/0!</v>
      </c>
      <c r="V500" s="231" t="e">
        <f t="shared" si="128"/>
        <v>#DIV/0!</v>
      </c>
      <c r="W500" s="232" t="e">
        <f t="shared" si="129"/>
        <v>#DIV/0!</v>
      </c>
    </row>
    <row r="501" spans="1:23">
      <c r="A501" s="226">
        <f>'ES Data Entry'!A499</f>
        <v>0</v>
      </c>
      <c r="B501" s="226">
        <f>'ES Data Entry'!B499</f>
        <v>0</v>
      </c>
      <c r="C501" s="6">
        <f>'ES Data Entry'!C499</f>
        <v>0</v>
      </c>
      <c r="D501" s="226">
        <f>'ES Data Entry'!D499</f>
        <v>0</v>
      </c>
      <c r="E501" s="226">
        <f>'ES Data Entry'!E499</f>
        <v>0</v>
      </c>
      <c r="F501" s="226">
        <f>'ES Data Entry'!F499</f>
        <v>0</v>
      </c>
      <c r="G501" s="226" t="str" cm="1">
        <f t="array" ref="G501">_xlfn.IFS('ES Data Entry'!G499=0, "Kindergarten", 'ES Data Entry'!G499=1, "1st Grade", 'ES Data Entry'!G499=2, "2nd Grade", 'ES Data Entry'!G499=3, "3rd Grade", 'ES Data Entry'!G499=4, "4th Grade", 'ES Data Entry'!G499=5, "5th Grade")</f>
        <v>Kindergarten</v>
      </c>
      <c r="H501" s="253">
        <f>'ES Data Entry'!L499</f>
        <v>0</v>
      </c>
      <c r="I501" s="227" t="e" cm="1">
        <f t="array" ref="I501">_xlfn.IFS('ES Data Entry'!H499= 1, "American Indian/Alaskan Native", 'ES Data Entry'!H499= 2, "Asian", 'ES Data Entry'!H499= 3, "Native Hawaiian/Pacific Islander", 'ES Data Entry'!H499= 4, "Black/African American",'ES Data Entry'!H499= 5,  "White", 'ES Data Entry'!H499= 6, "Other", 'ES Data Entry'!H499= 7, "Two races or more", 'ES Data Entry'!H499= 8, "Unknown")</f>
        <v>#N/A</v>
      </c>
      <c r="J501" s="226">
        <f>'ES Data Entry'!I499</f>
        <v>0</v>
      </c>
      <c r="K501" s="226" t="e" cm="1">
        <f t="array" ref="K501">_xlfn.IFS('ES Data Entry'!J499= 1, "Male", 'ES Data Entry'!J499= 2, "Female", 'ES Data Entry'!J499= 3, "Transgender Male", 'ES Data Entry'!J499= 4, "Transgender Female",'ES Data Entry'!J499= 5, "Non-binary", 'ES Data Entry'!J499= 6, "Other", 'ES Data Entry'!J499= 7, "Unknown")</f>
        <v>#N/A</v>
      </c>
      <c r="L501" s="228">
        <f>'ES Data Entry'!K499</f>
        <v>0</v>
      </c>
      <c r="M501" s="228" t="str" cm="1">
        <f t="array" ref="M501">IF(MAX(IF(F:F=F501, L:L))=L501, "Yes", "No")</f>
        <v>Yes</v>
      </c>
      <c r="N501" s="229" t="e">
        <f>AVERAGE('ES Data Entry'!N499,'ES Data Entry'!M499)</f>
        <v>#DIV/0!</v>
      </c>
      <c r="O501" s="229" t="e">
        <f t="shared" si="124"/>
        <v>#DIV/0!</v>
      </c>
      <c r="P501" s="229" t="e">
        <f>AVERAGE('ES Data Entry'!O499:R499)</f>
        <v>#DIV/0!</v>
      </c>
      <c r="Q501" s="229" t="e">
        <f t="shared" si="125"/>
        <v>#DIV/0!</v>
      </c>
      <c r="R501" s="229" t="e">
        <f>AVERAGE('ES Data Entry'!S499:V499)</f>
        <v>#DIV/0!</v>
      </c>
      <c r="S501" s="229" t="e">
        <f t="shared" si="126"/>
        <v>#DIV/0!</v>
      </c>
      <c r="T501" s="229" t="e">
        <f>AVERAGE('ES Data Entry'!W499:Y499)</f>
        <v>#DIV/0!</v>
      </c>
      <c r="U501" s="230" t="e">
        <f t="shared" si="127"/>
        <v>#DIV/0!</v>
      </c>
      <c r="V501" s="231" t="e">
        <f t="shared" si="128"/>
        <v>#DIV/0!</v>
      </c>
      <c r="W501" s="232" t="e">
        <f t="shared" si="129"/>
        <v>#DIV/0!</v>
      </c>
    </row>
    <row r="502" spans="1:23">
      <c r="A502" s="226">
        <f>'ES Data Entry'!A500</f>
        <v>0</v>
      </c>
      <c r="B502" s="226">
        <f>'ES Data Entry'!B500</f>
        <v>0</v>
      </c>
      <c r="C502" s="6">
        <f>'ES Data Entry'!C500</f>
        <v>0</v>
      </c>
      <c r="D502" s="226">
        <f>'ES Data Entry'!D500</f>
        <v>0</v>
      </c>
      <c r="E502" s="226">
        <f>'ES Data Entry'!E500</f>
        <v>0</v>
      </c>
      <c r="F502" s="226">
        <f>'ES Data Entry'!F500</f>
        <v>0</v>
      </c>
      <c r="G502" s="226" t="str" cm="1">
        <f t="array" ref="G502">_xlfn.IFS('ES Data Entry'!G500=0, "Kindergarten", 'ES Data Entry'!G500=1, "1st Grade", 'ES Data Entry'!G500=2, "2nd Grade", 'ES Data Entry'!G500=3, "3rd Grade", 'ES Data Entry'!G500=4, "4th Grade", 'ES Data Entry'!G500=5, "5th Grade")</f>
        <v>Kindergarten</v>
      </c>
      <c r="H502" s="253">
        <f>'ES Data Entry'!L500</f>
        <v>0</v>
      </c>
      <c r="I502" s="227" t="e" cm="1">
        <f t="array" ref="I502">_xlfn.IFS('ES Data Entry'!H500= 1, "American Indian/Alaskan Native", 'ES Data Entry'!H500= 2, "Asian", 'ES Data Entry'!H500= 3, "Native Hawaiian/Pacific Islander", 'ES Data Entry'!H500= 4, "Black/African American",'ES Data Entry'!H500= 5,  "White", 'ES Data Entry'!H500= 6, "Other", 'ES Data Entry'!H500= 7, "Two races or more", 'ES Data Entry'!H500= 8, "Unknown")</f>
        <v>#N/A</v>
      </c>
      <c r="J502" s="226">
        <f>'ES Data Entry'!I500</f>
        <v>0</v>
      </c>
      <c r="K502" s="226" t="e" cm="1">
        <f t="array" ref="K502">_xlfn.IFS('ES Data Entry'!J500= 1, "Male", 'ES Data Entry'!J500= 2, "Female", 'ES Data Entry'!J500= 3, "Transgender Male", 'ES Data Entry'!J500= 4, "Transgender Female",'ES Data Entry'!J500= 5, "Non-binary", 'ES Data Entry'!J500= 6, "Other", 'ES Data Entry'!J500= 7, "Unknown")</f>
        <v>#N/A</v>
      </c>
      <c r="L502" s="228">
        <f>'ES Data Entry'!K500</f>
        <v>0</v>
      </c>
      <c r="M502" s="228" t="str" cm="1">
        <f t="array" ref="M502">IF(MAX(IF(F:F=F502, L:L))=L502, "Yes", "No")</f>
        <v>Yes</v>
      </c>
      <c r="N502" s="229" t="e">
        <f>AVERAGE('ES Data Entry'!N500,'ES Data Entry'!M500)</f>
        <v>#DIV/0!</v>
      </c>
      <c r="O502" s="229" t="e">
        <f t="shared" si="124"/>
        <v>#DIV/0!</v>
      </c>
      <c r="P502" s="229" t="e">
        <f>AVERAGE('ES Data Entry'!O500:R500)</f>
        <v>#DIV/0!</v>
      </c>
      <c r="Q502" s="229" t="e">
        <f t="shared" si="125"/>
        <v>#DIV/0!</v>
      </c>
      <c r="R502" s="229" t="e">
        <f>AVERAGE('ES Data Entry'!S500:V500)</f>
        <v>#DIV/0!</v>
      </c>
      <c r="S502" s="229" t="e">
        <f t="shared" si="126"/>
        <v>#DIV/0!</v>
      </c>
      <c r="T502" s="229" t="e">
        <f>AVERAGE('ES Data Entry'!W500:Y500)</f>
        <v>#DIV/0!</v>
      </c>
      <c r="U502" s="230" t="e">
        <f t="shared" si="127"/>
        <v>#DIV/0!</v>
      </c>
      <c r="V502" s="231" t="e">
        <f t="shared" si="128"/>
        <v>#DIV/0!</v>
      </c>
      <c r="W502" s="232" t="e">
        <f t="shared" si="129"/>
        <v>#DIV/0!</v>
      </c>
    </row>
    <row r="503" spans="1:23">
      <c r="A503" s="226">
        <f>'ES Data Entry'!A501</f>
        <v>0</v>
      </c>
      <c r="B503" s="226">
        <f>'ES Data Entry'!B501</f>
        <v>0</v>
      </c>
      <c r="C503" s="6">
        <f>'ES Data Entry'!C501</f>
        <v>0</v>
      </c>
      <c r="D503" s="226">
        <f>'ES Data Entry'!D501</f>
        <v>0</v>
      </c>
      <c r="E503" s="226">
        <f>'ES Data Entry'!E501</f>
        <v>0</v>
      </c>
      <c r="F503" s="226">
        <f>'ES Data Entry'!F501</f>
        <v>0</v>
      </c>
      <c r="G503" s="226" t="str" cm="1">
        <f t="array" ref="G503">_xlfn.IFS('ES Data Entry'!G501=0, "Kindergarten", 'ES Data Entry'!G501=1, "1st Grade", 'ES Data Entry'!G501=2, "2nd Grade", 'ES Data Entry'!G501=3, "3rd Grade", 'ES Data Entry'!G501=4, "4th Grade", 'ES Data Entry'!G501=5, "5th Grade")</f>
        <v>Kindergarten</v>
      </c>
      <c r="H503" s="253">
        <f>'ES Data Entry'!L501</f>
        <v>0</v>
      </c>
      <c r="I503" s="227" t="e" cm="1">
        <f t="array" ref="I503">_xlfn.IFS('ES Data Entry'!H501= 1, "American Indian/Alaskan Native", 'ES Data Entry'!H501= 2, "Asian", 'ES Data Entry'!H501= 3, "Native Hawaiian/Pacific Islander", 'ES Data Entry'!H501= 4, "Black/African American",'ES Data Entry'!H501= 5,  "White", 'ES Data Entry'!H501= 6, "Other", 'ES Data Entry'!H501= 7, "Two races or more", 'ES Data Entry'!H501= 8, "Unknown")</f>
        <v>#N/A</v>
      </c>
      <c r="J503" s="226">
        <f>'ES Data Entry'!I501</f>
        <v>0</v>
      </c>
      <c r="K503" s="226" t="e" cm="1">
        <f t="array" ref="K503">_xlfn.IFS('ES Data Entry'!J501= 1, "Male", 'ES Data Entry'!J501= 2, "Female", 'ES Data Entry'!J501= 3, "Transgender Male", 'ES Data Entry'!J501= 4, "Transgender Female",'ES Data Entry'!J501= 5, "Non-binary", 'ES Data Entry'!J501= 6, "Other", 'ES Data Entry'!J501= 7, "Unknown")</f>
        <v>#N/A</v>
      </c>
      <c r="L503" s="228">
        <f>'ES Data Entry'!K501</f>
        <v>0</v>
      </c>
      <c r="M503" s="228" t="str" cm="1">
        <f t="array" ref="M503">IF(MAX(IF(F:F=F503, L:L))=L503, "Yes", "No")</f>
        <v>Yes</v>
      </c>
      <c r="N503" s="229" t="e">
        <f>AVERAGE('ES Data Entry'!N501,'ES Data Entry'!M501)</f>
        <v>#DIV/0!</v>
      </c>
      <c r="O503" s="229" t="e">
        <f t="shared" si="124"/>
        <v>#DIV/0!</v>
      </c>
      <c r="P503" s="229" t="e">
        <f>AVERAGE('ES Data Entry'!O501:R501)</f>
        <v>#DIV/0!</v>
      </c>
      <c r="Q503" s="229" t="e">
        <f t="shared" si="125"/>
        <v>#DIV/0!</v>
      </c>
      <c r="R503" s="229" t="e">
        <f>AVERAGE('ES Data Entry'!S501:V501)</f>
        <v>#DIV/0!</v>
      </c>
      <c r="S503" s="229" t="e">
        <f t="shared" si="126"/>
        <v>#DIV/0!</v>
      </c>
      <c r="T503" s="229" t="e">
        <f>AVERAGE('ES Data Entry'!W501:Y501)</f>
        <v>#DIV/0!</v>
      </c>
      <c r="U503" s="230" t="e">
        <f t="shared" si="127"/>
        <v>#DIV/0!</v>
      </c>
      <c r="V503" s="231" t="e">
        <f t="shared" si="128"/>
        <v>#DIV/0!</v>
      </c>
      <c r="W503" s="232" t="e">
        <f t="shared" si="129"/>
        <v>#DIV/0!</v>
      </c>
    </row>
    <row r="504" spans="1:23">
      <c r="A504" s="226">
        <f>'ES Data Entry'!A502</f>
        <v>0</v>
      </c>
      <c r="B504" s="226">
        <f>'ES Data Entry'!B502</f>
        <v>0</v>
      </c>
      <c r="C504" s="6">
        <f>'ES Data Entry'!C502</f>
        <v>0</v>
      </c>
      <c r="D504" s="226">
        <f>'ES Data Entry'!D502</f>
        <v>0</v>
      </c>
      <c r="E504" s="226">
        <f>'ES Data Entry'!E502</f>
        <v>0</v>
      </c>
      <c r="F504" s="226">
        <f>'ES Data Entry'!F502</f>
        <v>0</v>
      </c>
      <c r="G504" s="226" t="str" cm="1">
        <f t="array" ref="G504">_xlfn.IFS('ES Data Entry'!G502=0, "Kindergarten", 'ES Data Entry'!G502=1, "1st Grade", 'ES Data Entry'!G502=2, "2nd Grade", 'ES Data Entry'!G502=3, "3rd Grade", 'ES Data Entry'!G502=4, "4th Grade", 'ES Data Entry'!G502=5, "5th Grade")</f>
        <v>Kindergarten</v>
      </c>
      <c r="H504" s="253">
        <f>'ES Data Entry'!L502</f>
        <v>0</v>
      </c>
      <c r="I504" s="227" t="e" cm="1">
        <f t="array" ref="I504">_xlfn.IFS('ES Data Entry'!H502= 1, "American Indian/Alaskan Native", 'ES Data Entry'!H502= 2, "Asian", 'ES Data Entry'!H502= 3, "Native Hawaiian/Pacific Islander", 'ES Data Entry'!H502= 4, "Black/African American",'ES Data Entry'!H502= 5,  "White", 'ES Data Entry'!H502= 6, "Other", 'ES Data Entry'!H502= 7, "Two races or more", 'ES Data Entry'!H502= 8, "Unknown")</f>
        <v>#N/A</v>
      </c>
      <c r="J504" s="226">
        <f>'ES Data Entry'!I502</f>
        <v>0</v>
      </c>
      <c r="K504" s="226" t="e" cm="1">
        <f t="array" ref="K504">_xlfn.IFS('ES Data Entry'!J502= 1, "Male", 'ES Data Entry'!J502= 2, "Female", 'ES Data Entry'!J502= 3, "Transgender Male", 'ES Data Entry'!J502= 4, "Transgender Female",'ES Data Entry'!J502= 5, "Non-binary", 'ES Data Entry'!J502= 6, "Other", 'ES Data Entry'!J502= 7, "Unknown")</f>
        <v>#N/A</v>
      </c>
      <c r="L504" s="228">
        <f>'ES Data Entry'!K502</f>
        <v>0</v>
      </c>
      <c r="M504" s="228" t="str" cm="1">
        <f t="array" ref="M504">IF(MAX(IF(F:F=F504, L:L))=L504, "Yes", "No")</f>
        <v>Yes</v>
      </c>
      <c r="N504" s="229" t="e">
        <f>AVERAGE('ES Data Entry'!N502,'ES Data Entry'!M502)</f>
        <v>#DIV/0!</v>
      </c>
      <c r="O504" s="229" t="e">
        <f t="shared" si="124"/>
        <v>#DIV/0!</v>
      </c>
      <c r="P504" s="229" t="e">
        <f>AVERAGE('ES Data Entry'!O502:R502)</f>
        <v>#DIV/0!</v>
      </c>
      <c r="Q504" s="229" t="e">
        <f t="shared" si="125"/>
        <v>#DIV/0!</v>
      </c>
      <c r="R504" s="229" t="e">
        <f>AVERAGE('ES Data Entry'!S502:V502)</f>
        <v>#DIV/0!</v>
      </c>
      <c r="S504" s="229" t="e">
        <f t="shared" si="126"/>
        <v>#DIV/0!</v>
      </c>
      <c r="T504" s="229" t="e">
        <f>AVERAGE('ES Data Entry'!W502:Y502)</f>
        <v>#DIV/0!</v>
      </c>
      <c r="U504" s="230" t="e">
        <f t="shared" si="127"/>
        <v>#DIV/0!</v>
      </c>
      <c r="V504" s="231" t="e">
        <f t="shared" si="128"/>
        <v>#DIV/0!</v>
      </c>
      <c r="W504" s="232" t="e">
        <f t="shared" si="129"/>
        <v>#DIV/0!</v>
      </c>
    </row>
    <row r="505" spans="1:23">
      <c r="A505" s="226">
        <f>'ES Data Entry'!A503</f>
        <v>0</v>
      </c>
      <c r="B505" s="226">
        <f>'ES Data Entry'!B503</f>
        <v>0</v>
      </c>
      <c r="C505" s="6">
        <f>'ES Data Entry'!C503</f>
        <v>0</v>
      </c>
      <c r="D505" s="226">
        <f>'ES Data Entry'!D503</f>
        <v>0</v>
      </c>
      <c r="E505" s="226">
        <f>'ES Data Entry'!E503</f>
        <v>0</v>
      </c>
      <c r="F505" s="226">
        <f>'ES Data Entry'!F503</f>
        <v>0</v>
      </c>
      <c r="G505" s="226" t="str" cm="1">
        <f t="array" ref="G505">_xlfn.IFS('ES Data Entry'!G503=0, "Kindergarten", 'ES Data Entry'!G503=1, "1st Grade", 'ES Data Entry'!G503=2, "2nd Grade", 'ES Data Entry'!G503=3, "3rd Grade", 'ES Data Entry'!G503=4, "4th Grade", 'ES Data Entry'!G503=5, "5th Grade")</f>
        <v>Kindergarten</v>
      </c>
      <c r="H505" s="253">
        <f>'ES Data Entry'!L503</f>
        <v>0</v>
      </c>
      <c r="I505" s="227" t="e" cm="1">
        <f t="array" ref="I505">_xlfn.IFS('ES Data Entry'!H503= 1, "American Indian/Alaskan Native", 'ES Data Entry'!H503= 2, "Asian", 'ES Data Entry'!H503= 3, "Native Hawaiian/Pacific Islander", 'ES Data Entry'!H503= 4, "Black/African American",'ES Data Entry'!H503= 5,  "White", 'ES Data Entry'!H503= 6, "Other", 'ES Data Entry'!H503= 7, "Two races or more", 'ES Data Entry'!H503= 8, "Unknown")</f>
        <v>#N/A</v>
      </c>
      <c r="J505" s="226">
        <f>'ES Data Entry'!I503</f>
        <v>0</v>
      </c>
      <c r="K505" s="226" t="e" cm="1">
        <f t="array" ref="K505">_xlfn.IFS('ES Data Entry'!J503= 1, "Male", 'ES Data Entry'!J503= 2, "Female", 'ES Data Entry'!J503= 3, "Transgender Male", 'ES Data Entry'!J503= 4, "Transgender Female",'ES Data Entry'!J503= 5, "Non-binary", 'ES Data Entry'!J503= 6, "Other", 'ES Data Entry'!J503= 7, "Unknown")</f>
        <v>#N/A</v>
      </c>
      <c r="L505" s="228">
        <f>'ES Data Entry'!K503</f>
        <v>0</v>
      </c>
      <c r="M505" s="228" t="str" cm="1">
        <f t="array" ref="M505">IF(MAX(IF(F:F=F505, L:L))=L505, "Yes", "No")</f>
        <v>Yes</v>
      </c>
      <c r="N505" s="229" t="e">
        <f>AVERAGE('ES Data Entry'!N503,'ES Data Entry'!M503)</f>
        <v>#DIV/0!</v>
      </c>
      <c r="O505" s="229" t="e">
        <f t="shared" si="124"/>
        <v>#DIV/0!</v>
      </c>
      <c r="P505" s="229" t="e">
        <f>AVERAGE('ES Data Entry'!O503:R503)</f>
        <v>#DIV/0!</v>
      </c>
      <c r="Q505" s="229" t="e">
        <f t="shared" si="125"/>
        <v>#DIV/0!</v>
      </c>
      <c r="R505" s="229" t="e">
        <f>AVERAGE('ES Data Entry'!S503:V503)</f>
        <v>#DIV/0!</v>
      </c>
      <c r="S505" s="229" t="e">
        <f t="shared" si="126"/>
        <v>#DIV/0!</v>
      </c>
      <c r="T505" s="229" t="e">
        <f>AVERAGE('ES Data Entry'!W503:Y503)</f>
        <v>#DIV/0!</v>
      </c>
      <c r="U505" s="230" t="e">
        <f t="shared" si="127"/>
        <v>#DIV/0!</v>
      </c>
      <c r="V505" s="231" t="e">
        <f t="shared" si="128"/>
        <v>#DIV/0!</v>
      </c>
      <c r="W505" s="232" t="e">
        <f t="shared" si="129"/>
        <v>#DIV/0!</v>
      </c>
    </row>
    <row r="506" spans="1:23">
      <c r="A506" s="226">
        <f>'ES Data Entry'!A504</f>
        <v>0</v>
      </c>
      <c r="B506" s="226">
        <f>'ES Data Entry'!B504</f>
        <v>0</v>
      </c>
      <c r="C506" s="6">
        <f>'ES Data Entry'!C504</f>
        <v>0</v>
      </c>
      <c r="D506" s="226">
        <f>'ES Data Entry'!D504</f>
        <v>0</v>
      </c>
      <c r="E506" s="226">
        <f>'ES Data Entry'!E504</f>
        <v>0</v>
      </c>
      <c r="F506" s="226">
        <f>'ES Data Entry'!F504</f>
        <v>0</v>
      </c>
      <c r="G506" s="226" t="str" cm="1">
        <f t="array" ref="G506">_xlfn.IFS('ES Data Entry'!G504=0, "Kindergarten", 'ES Data Entry'!G504=1, "1st Grade", 'ES Data Entry'!G504=2, "2nd Grade", 'ES Data Entry'!G504=3, "3rd Grade", 'ES Data Entry'!G504=4, "4th Grade", 'ES Data Entry'!G504=5, "5th Grade")</f>
        <v>Kindergarten</v>
      </c>
      <c r="H506" s="253">
        <f>'ES Data Entry'!L504</f>
        <v>0</v>
      </c>
      <c r="I506" s="227" t="e" cm="1">
        <f t="array" ref="I506">_xlfn.IFS('ES Data Entry'!H504= 1, "American Indian/Alaskan Native", 'ES Data Entry'!H504= 2, "Asian", 'ES Data Entry'!H504= 3, "Native Hawaiian/Pacific Islander", 'ES Data Entry'!H504= 4, "Black/African American",'ES Data Entry'!H504= 5,  "White", 'ES Data Entry'!H504= 6, "Other", 'ES Data Entry'!H504= 7, "Two races or more", 'ES Data Entry'!H504= 8, "Unknown")</f>
        <v>#N/A</v>
      </c>
      <c r="J506" s="226">
        <f>'ES Data Entry'!I504</f>
        <v>0</v>
      </c>
      <c r="K506" s="226" t="e" cm="1">
        <f t="array" ref="K506">_xlfn.IFS('ES Data Entry'!J504= 1, "Male", 'ES Data Entry'!J504= 2, "Female", 'ES Data Entry'!J504= 3, "Transgender Male", 'ES Data Entry'!J504= 4, "Transgender Female",'ES Data Entry'!J504= 5, "Non-binary", 'ES Data Entry'!J504= 6, "Other", 'ES Data Entry'!J504= 7, "Unknown")</f>
        <v>#N/A</v>
      </c>
      <c r="L506" s="228">
        <f>'ES Data Entry'!K504</f>
        <v>0</v>
      </c>
      <c r="M506" s="228" t="str" cm="1">
        <f t="array" ref="M506">IF(MAX(IF(F:F=F506, L:L))=L506, "Yes", "No")</f>
        <v>Yes</v>
      </c>
      <c r="N506" s="229" t="e">
        <f>AVERAGE('ES Data Entry'!N504,'ES Data Entry'!M504)</f>
        <v>#DIV/0!</v>
      </c>
      <c r="O506" s="229" t="e">
        <f t="shared" si="124"/>
        <v>#DIV/0!</v>
      </c>
      <c r="P506" s="229" t="e">
        <f>AVERAGE('ES Data Entry'!O504:R504)</f>
        <v>#DIV/0!</v>
      </c>
      <c r="Q506" s="229" t="e">
        <f t="shared" si="125"/>
        <v>#DIV/0!</v>
      </c>
      <c r="R506" s="229" t="e">
        <f>AVERAGE('ES Data Entry'!S504:V504)</f>
        <v>#DIV/0!</v>
      </c>
      <c r="S506" s="229" t="e">
        <f t="shared" si="126"/>
        <v>#DIV/0!</v>
      </c>
      <c r="T506" s="229" t="e">
        <f>AVERAGE('ES Data Entry'!W504:Y504)</f>
        <v>#DIV/0!</v>
      </c>
      <c r="U506" s="230" t="e">
        <f t="shared" si="127"/>
        <v>#DIV/0!</v>
      </c>
      <c r="V506" s="231" t="e">
        <f t="shared" si="128"/>
        <v>#DIV/0!</v>
      </c>
      <c r="W506" s="232" t="e">
        <f t="shared" si="129"/>
        <v>#DIV/0!</v>
      </c>
    </row>
    <row r="507" spans="1:23">
      <c r="A507" s="226">
        <f>'ES Data Entry'!A505</f>
        <v>0</v>
      </c>
      <c r="B507" s="226">
        <f>'ES Data Entry'!B505</f>
        <v>0</v>
      </c>
      <c r="C507" s="6">
        <f>'ES Data Entry'!C505</f>
        <v>0</v>
      </c>
      <c r="D507" s="226">
        <f>'ES Data Entry'!D505</f>
        <v>0</v>
      </c>
      <c r="E507" s="226">
        <f>'ES Data Entry'!E505</f>
        <v>0</v>
      </c>
      <c r="F507" s="226">
        <f>'ES Data Entry'!F505</f>
        <v>0</v>
      </c>
      <c r="G507" s="226" t="str" cm="1">
        <f t="array" ref="G507">_xlfn.IFS('ES Data Entry'!G505=0, "Kindergarten", 'ES Data Entry'!G505=1, "1st Grade", 'ES Data Entry'!G505=2, "2nd Grade", 'ES Data Entry'!G505=3, "3rd Grade", 'ES Data Entry'!G505=4, "4th Grade", 'ES Data Entry'!G505=5, "5th Grade")</f>
        <v>Kindergarten</v>
      </c>
      <c r="H507" s="253">
        <f>'ES Data Entry'!L505</f>
        <v>0</v>
      </c>
      <c r="I507" s="227" t="e" cm="1">
        <f t="array" ref="I507">_xlfn.IFS('ES Data Entry'!H505= 1, "American Indian/Alaskan Native", 'ES Data Entry'!H505= 2, "Asian", 'ES Data Entry'!H505= 3, "Native Hawaiian/Pacific Islander", 'ES Data Entry'!H505= 4, "Black/African American",'ES Data Entry'!H505= 5,  "White", 'ES Data Entry'!H505= 6, "Other", 'ES Data Entry'!H505= 7, "Two races or more", 'ES Data Entry'!H505= 8, "Unknown")</f>
        <v>#N/A</v>
      </c>
      <c r="J507" s="226">
        <f>'ES Data Entry'!I505</f>
        <v>0</v>
      </c>
      <c r="K507" s="226" t="e" cm="1">
        <f t="array" ref="K507">_xlfn.IFS('ES Data Entry'!J505= 1, "Male", 'ES Data Entry'!J505= 2, "Female", 'ES Data Entry'!J505= 3, "Transgender Male", 'ES Data Entry'!J505= 4, "Transgender Female",'ES Data Entry'!J505= 5, "Non-binary", 'ES Data Entry'!J505= 6, "Other", 'ES Data Entry'!J505= 7, "Unknown")</f>
        <v>#N/A</v>
      </c>
      <c r="L507" s="228">
        <f>'ES Data Entry'!K505</f>
        <v>0</v>
      </c>
      <c r="M507" s="228" t="str" cm="1">
        <f t="array" ref="M507">IF(MAX(IF(F:F=F507, L:L))=L507, "Yes", "No")</f>
        <v>Yes</v>
      </c>
      <c r="N507" s="229" t="e">
        <f>AVERAGE('ES Data Entry'!N505,'ES Data Entry'!M505)</f>
        <v>#DIV/0!</v>
      </c>
      <c r="O507" s="229" t="e">
        <f t="shared" si="124"/>
        <v>#DIV/0!</v>
      </c>
      <c r="P507" s="229" t="e">
        <f>AVERAGE('ES Data Entry'!O505:R505)</f>
        <v>#DIV/0!</v>
      </c>
      <c r="Q507" s="229" t="e">
        <f t="shared" si="125"/>
        <v>#DIV/0!</v>
      </c>
      <c r="R507" s="229" t="e">
        <f>AVERAGE('ES Data Entry'!S505:V505)</f>
        <v>#DIV/0!</v>
      </c>
      <c r="S507" s="229" t="e">
        <f t="shared" si="126"/>
        <v>#DIV/0!</v>
      </c>
      <c r="T507" s="229" t="e">
        <f>AVERAGE('ES Data Entry'!W505:Y505)</f>
        <v>#DIV/0!</v>
      </c>
      <c r="U507" s="230" t="e">
        <f t="shared" si="127"/>
        <v>#DIV/0!</v>
      </c>
      <c r="V507" s="231" t="e">
        <f t="shared" si="128"/>
        <v>#DIV/0!</v>
      </c>
      <c r="W507" s="232" t="e">
        <f t="shared" si="129"/>
        <v>#DIV/0!</v>
      </c>
    </row>
    <row r="508" spans="1:23">
      <c r="A508" s="226">
        <f>'ES Data Entry'!A506</f>
        <v>0</v>
      </c>
      <c r="B508" s="226">
        <f>'ES Data Entry'!B506</f>
        <v>0</v>
      </c>
      <c r="C508" s="6">
        <f>'ES Data Entry'!C506</f>
        <v>0</v>
      </c>
      <c r="D508" s="226">
        <f>'ES Data Entry'!D506</f>
        <v>0</v>
      </c>
      <c r="E508" s="226">
        <f>'ES Data Entry'!E506</f>
        <v>0</v>
      </c>
      <c r="F508" s="226">
        <f>'ES Data Entry'!F506</f>
        <v>0</v>
      </c>
      <c r="G508" s="226" t="str" cm="1">
        <f t="array" ref="G508">_xlfn.IFS('ES Data Entry'!G506=0, "Kindergarten", 'ES Data Entry'!G506=1, "1st Grade", 'ES Data Entry'!G506=2, "2nd Grade", 'ES Data Entry'!G506=3, "3rd Grade", 'ES Data Entry'!G506=4, "4th Grade", 'ES Data Entry'!G506=5, "5th Grade")</f>
        <v>Kindergarten</v>
      </c>
      <c r="H508" s="253">
        <f>'ES Data Entry'!L506</f>
        <v>0</v>
      </c>
      <c r="I508" s="227" t="e" cm="1">
        <f t="array" ref="I508">_xlfn.IFS('ES Data Entry'!H506= 1, "American Indian/Alaskan Native", 'ES Data Entry'!H506= 2, "Asian", 'ES Data Entry'!H506= 3, "Native Hawaiian/Pacific Islander", 'ES Data Entry'!H506= 4, "Black/African American",'ES Data Entry'!H506= 5,  "White", 'ES Data Entry'!H506= 6, "Other", 'ES Data Entry'!H506= 7, "Two races or more", 'ES Data Entry'!H506= 8, "Unknown")</f>
        <v>#N/A</v>
      </c>
      <c r="J508" s="226">
        <f>'ES Data Entry'!I506</f>
        <v>0</v>
      </c>
      <c r="K508" s="226" t="e" cm="1">
        <f t="array" ref="K508">_xlfn.IFS('ES Data Entry'!J506= 1, "Male", 'ES Data Entry'!J506= 2, "Female", 'ES Data Entry'!J506= 3, "Transgender Male", 'ES Data Entry'!J506= 4, "Transgender Female",'ES Data Entry'!J506= 5, "Non-binary", 'ES Data Entry'!J506= 6, "Other", 'ES Data Entry'!J506= 7, "Unknown")</f>
        <v>#N/A</v>
      </c>
      <c r="L508" s="228">
        <f>'ES Data Entry'!K506</f>
        <v>0</v>
      </c>
      <c r="M508" s="228" t="str" cm="1">
        <f t="array" ref="M508">IF(MAX(IF(F:F=F508, L:L))=L508, "Yes", "No")</f>
        <v>Yes</v>
      </c>
      <c r="N508" s="229" t="e">
        <f>AVERAGE('ES Data Entry'!N506,'ES Data Entry'!M506)</f>
        <v>#DIV/0!</v>
      </c>
      <c r="O508" s="229" t="e">
        <f t="shared" si="124"/>
        <v>#DIV/0!</v>
      </c>
      <c r="P508" s="229" t="e">
        <f>AVERAGE('ES Data Entry'!O506:R506)</f>
        <v>#DIV/0!</v>
      </c>
      <c r="Q508" s="229" t="e">
        <f t="shared" si="125"/>
        <v>#DIV/0!</v>
      </c>
      <c r="R508" s="229" t="e">
        <f>AVERAGE('ES Data Entry'!S506:V506)</f>
        <v>#DIV/0!</v>
      </c>
      <c r="S508" s="229" t="e">
        <f t="shared" si="126"/>
        <v>#DIV/0!</v>
      </c>
      <c r="T508" s="229" t="e">
        <f>AVERAGE('ES Data Entry'!W506:Y506)</f>
        <v>#DIV/0!</v>
      </c>
      <c r="U508" s="230" t="e">
        <f t="shared" si="127"/>
        <v>#DIV/0!</v>
      </c>
      <c r="V508" s="231" t="e">
        <f t="shared" si="128"/>
        <v>#DIV/0!</v>
      </c>
      <c r="W508" s="232" t="e">
        <f t="shared" si="129"/>
        <v>#DIV/0!</v>
      </c>
    </row>
    <row r="509" spans="1:23">
      <c r="A509" s="226">
        <f>'ES Data Entry'!A507</f>
        <v>0</v>
      </c>
      <c r="B509" s="226">
        <f>'ES Data Entry'!B507</f>
        <v>0</v>
      </c>
      <c r="C509" s="6">
        <f>'ES Data Entry'!C507</f>
        <v>0</v>
      </c>
      <c r="D509" s="226">
        <f>'ES Data Entry'!D507</f>
        <v>0</v>
      </c>
      <c r="E509" s="226">
        <f>'ES Data Entry'!E507</f>
        <v>0</v>
      </c>
      <c r="F509" s="226">
        <f>'ES Data Entry'!F507</f>
        <v>0</v>
      </c>
      <c r="G509" s="226" t="str" cm="1">
        <f t="array" ref="G509">_xlfn.IFS('ES Data Entry'!G507=0, "Kindergarten", 'ES Data Entry'!G507=1, "1st Grade", 'ES Data Entry'!G507=2, "2nd Grade", 'ES Data Entry'!G507=3, "3rd Grade", 'ES Data Entry'!G507=4, "4th Grade", 'ES Data Entry'!G507=5, "5th Grade")</f>
        <v>Kindergarten</v>
      </c>
      <c r="H509" s="253">
        <f>'ES Data Entry'!L507</f>
        <v>0</v>
      </c>
      <c r="I509" s="227" t="e" cm="1">
        <f t="array" ref="I509">_xlfn.IFS('ES Data Entry'!H507= 1, "American Indian/Alaskan Native", 'ES Data Entry'!H507= 2, "Asian", 'ES Data Entry'!H507= 3, "Native Hawaiian/Pacific Islander", 'ES Data Entry'!H507= 4, "Black/African American",'ES Data Entry'!H507= 5,  "White", 'ES Data Entry'!H507= 6, "Other", 'ES Data Entry'!H507= 7, "Two races or more", 'ES Data Entry'!H507= 8, "Unknown")</f>
        <v>#N/A</v>
      </c>
      <c r="J509" s="226">
        <f>'ES Data Entry'!I507</f>
        <v>0</v>
      </c>
      <c r="K509" s="226" t="e" cm="1">
        <f t="array" ref="K509">_xlfn.IFS('ES Data Entry'!J507= 1, "Male", 'ES Data Entry'!J507= 2, "Female", 'ES Data Entry'!J507= 3, "Transgender Male", 'ES Data Entry'!J507= 4, "Transgender Female",'ES Data Entry'!J507= 5, "Non-binary", 'ES Data Entry'!J507= 6, "Other", 'ES Data Entry'!J507= 7, "Unknown")</f>
        <v>#N/A</v>
      </c>
      <c r="L509" s="228">
        <f>'ES Data Entry'!K507</f>
        <v>0</v>
      </c>
      <c r="M509" s="228" t="str" cm="1">
        <f t="array" ref="M509">IF(MAX(IF(F:F=F509, L:L))=L509, "Yes", "No")</f>
        <v>Yes</v>
      </c>
      <c r="N509" s="229" t="e">
        <f>AVERAGE('ES Data Entry'!N507,'ES Data Entry'!M507)</f>
        <v>#DIV/0!</v>
      </c>
      <c r="O509" s="229" t="e">
        <f t="shared" si="124"/>
        <v>#DIV/0!</v>
      </c>
      <c r="P509" s="229" t="e">
        <f>AVERAGE('ES Data Entry'!O507:R507)</f>
        <v>#DIV/0!</v>
      </c>
      <c r="Q509" s="229" t="e">
        <f t="shared" si="125"/>
        <v>#DIV/0!</v>
      </c>
      <c r="R509" s="229" t="e">
        <f>AVERAGE('ES Data Entry'!S507:V507)</f>
        <v>#DIV/0!</v>
      </c>
      <c r="S509" s="229" t="e">
        <f t="shared" si="126"/>
        <v>#DIV/0!</v>
      </c>
      <c r="T509" s="229" t="e">
        <f>AVERAGE('ES Data Entry'!W507:Y507)</f>
        <v>#DIV/0!</v>
      </c>
      <c r="U509" s="230" t="e">
        <f t="shared" si="127"/>
        <v>#DIV/0!</v>
      </c>
      <c r="V509" s="231" t="e">
        <f t="shared" si="128"/>
        <v>#DIV/0!</v>
      </c>
      <c r="W509" s="232" t="e">
        <f t="shared" si="129"/>
        <v>#DIV/0!</v>
      </c>
    </row>
    <row r="510" spans="1:23">
      <c r="A510" s="226">
        <f>'ES Data Entry'!A508</f>
        <v>0</v>
      </c>
      <c r="B510" s="226">
        <f>'ES Data Entry'!B508</f>
        <v>0</v>
      </c>
      <c r="C510" s="6">
        <f>'ES Data Entry'!C508</f>
        <v>0</v>
      </c>
      <c r="D510" s="226">
        <f>'ES Data Entry'!D508</f>
        <v>0</v>
      </c>
      <c r="E510" s="226">
        <f>'ES Data Entry'!E508</f>
        <v>0</v>
      </c>
      <c r="F510" s="226">
        <f>'ES Data Entry'!F508</f>
        <v>0</v>
      </c>
      <c r="G510" s="226" t="str" cm="1">
        <f t="array" ref="G510">_xlfn.IFS('ES Data Entry'!G508=0, "Kindergarten", 'ES Data Entry'!G508=1, "1st Grade", 'ES Data Entry'!G508=2, "2nd Grade", 'ES Data Entry'!G508=3, "3rd Grade", 'ES Data Entry'!G508=4, "4th Grade", 'ES Data Entry'!G508=5, "5th Grade")</f>
        <v>Kindergarten</v>
      </c>
      <c r="H510" s="253">
        <f>'ES Data Entry'!L508</f>
        <v>0</v>
      </c>
      <c r="I510" s="227" t="e" cm="1">
        <f t="array" ref="I510">_xlfn.IFS('ES Data Entry'!H508= 1, "American Indian/Alaskan Native", 'ES Data Entry'!H508= 2, "Asian", 'ES Data Entry'!H508= 3, "Native Hawaiian/Pacific Islander", 'ES Data Entry'!H508= 4, "Black/African American",'ES Data Entry'!H508= 5,  "White", 'ES Data Entry'!H508= 6, "Other", 'ES Data Entry'!H508= 7, "Two races or more", 'ES Data Entry'!H508= 8, "Unknown")</f>
        <v>#N/A</v>
      </c>
      <c r="J510" s="226">
        <f>'ES Data Entry'!I508</f>
        <v>0</v>
      </c>
      <c r="K510" s="226" t="e" cm="1">
        <f t="array" ref="K510">_xlfn.IFS('ES Data Entry'!J508= 1, "Male", 'ES Data Entry'!J508= 2, "Female", 'ES Data Entry'!J508= 3, "Transgender Male", 'ES Data Entry'!J508= 4, "Transgender Female",'ES Data Entry'!J508= 5, "Non-binary", 'ES Data Entry'!J508= 6, "Other", 'ES Data Entry'!J508= 7, "Unknown")</f>
        <v>#N/A</v>
      </c>
      <c r="L510" s="228">
        <f>'ES Data Entry'!K508</f>
        <v>0</v>
      </c>
      <c r="M510" s="228" t="str" cm="1">
        <f t="array" ref="M510">IF(MAX(IF(F:F=F510, L:L))=L510, "Yes", "No")</f>
        <v>Yes</v>
      </c>
      <c r="N510" s="229" t="e">
        <f>AVERAGE('ES Data Entry'!N508,'ES Data Entry'!M508)</f>
        <v>#DIV/0!</v>
      </c>
      <c r="O510" s="229" t="e">
        <f t="shared" si="124"/>
        <v>#DIV/0!</v>
      </c>
      <c r="P510" s="229" t="e">
        <f>AVERAGE('ES Data Entry'!O508:R508)</f>
        <v>#DIV/0!</v>
      </c>
      <c r="Q510" s="229" t="e">
        <f t="shared" si="125"/>
        <v>#DIV/0!</v>
      </c>
      <c r="R510" s="229" t="e">
        <f>AVERAGE('ES Data Entry'!S508:V508)</f>
        <v>#DIV/0!</v>
      </c>
      <c r="S510" s="229" t="e">
        <f t="shared" si="126"/>
        <v>#DIV/0!</v>
      </c>
      <c r="T510" s="229" t="e">
        <f>AVERAGE('ES Data Entry'!W508:Y508)</f>
        <v>#DIV/0!</v>
      </c>
      <c r="U510" s="230" t="e">
        <f t="shared" si="127"/>
        <v>#DIV/0!</v>
      </c>
      <c r="V510" s="231" t="e">
        <f t="shared" si="128"/>
        <v>#DIV/0!</v>
      </c>
      <c r="W510" s="232" t="e">
        <f t="shared" si="129"/>
        <v>#DIV/0!</v>
      </c>
    </row>
    <row r="511" spans="1:23">
      <c r="A511" s="226">
        <f>'ES Data Entry'!A509</f>
        <v>0</v>
      </c>
      <c r="B511" s="226">
        <f>'ES Data Entry'!B509</f>
        <v>0</v>
      </c>
      <c r="C511" s="6">
        <f>'ES Data Entry'!C509</f>
        <v>0</v>
      </c>
      <c r="D511" s="226">
        <f>'ES Data Entry'!D509</f>
        <v>0</v>
      </c>
      <c r="E511" s="226">
        <f>'ES Data Entry'!E509</f>
        <v>0</v>
      </c>
      <c r="F511" s="226">
        <f>'ES Data Entry'!F509</f>
        <v>0</v>
      </c>
      <c r="G511" s="226" t="str" cm="1">
        <f t="array" ref="G511">_xlfn.IFS('ES Data Entry'!G509=0, "Kindergarten", 'ES Data Entry'!G509=1, "1st Grade", 'ES Data Entry'!G509=2, "2nd Grade", 'ES Data Entry'!G509=3, "3rd Grade", 'ES Data Entry'!G509=4, "4th Grade", 'ES Data Entry'!G509=5, "5th Grade")</f>
        <v>Kindergarten</v>
      </c>
      <c r="H511" s="253">
        <f>'ES Data Entry'!L509</f>
        <v>0</v>
      </c>
      <c r="I511" s="227" t="e" cm="1">
        <f t="array" ref="I511">_xlfn.IFS('ES Data Entry'!H509= 1, "American Indian/Alaskan Native", 'ES Data Entry'!H509= 2, "Asian", 'ES Data Entry'!H509= 3, "Native Hawaiian/Pacific Islander", 'ES Data Entry'!H509= 4, "Black/African American",'ES Data Entry'!H509= 5,  "White", 'ES Data Entry'!H509= 6, "Other", 'ES Data Entry'!H509= 7, "Two races or more", 'ES Data Entry'!H509= 8, "Unknown")</f>
        <v>#N/A</v>
      </c>
      <c r="J511" s="226">
        <f>'ES Data Entry'!I509</f>
        <v>0</v>
      </c>
      <c r="K511" s="226" t="e" cm="1">
        <f t="array" ref="K511">_xlfn.IFS('ES Data Entry'!J509= 1, "Male", 'ES Data Entry'!J509= 2, "Female", 'ES Data Entry'!J509= 3, "Transgender Male", 'ES Data Entry'!J509= 4, "Transgender Female",'ES Data Entry'!J509= 5, "Non-binary", 'ES Data Entry'!J509= 6, "Other", 'ES Data Entry'!J509= 7, "Unknown")</f>
        <v>#N/A</v>
      </c>
      <c r="L511" s="228">
        <f>'ES Data Entry'!K509</f>
        <v>0</v>
      </c>
      <c r="M511" s="228" t="str" cm="1">
        <f t="array" ref="M511">IF(MAX(IF(F:F=F511, L:L))=L511, "Yes", "No")</f>
        <v>Yes</v>
      </c>
      <c r="N511" s="229" t="e">
        <f>AVERAGE('ES Data Entry'!N509,'ES Data Entry'!M509)</f>
        <v>#DIV/0!</v>
      </c>
      <c r="O511" s="229" t="e">
        <f t="shared" si="124"/>
        <v>#DIV/0!</v>
      </c>
      <c r="P511" s="229" t="e">
        <f>AVERAGE('ES Data Entry'!O509:R509)</f>
        <v>#DIV/0!</v>
      </c>
      <c r="Q511" s="229" t="e">
        <f t="shared" si="125"/>
        <v>#DIV/0!</v>
      </c>
      <c r="R511" s="229" t="e">
        <f>AVERAGE('ES Data Entry'!S509:V509)</f>
        <v>#DIV/0!</v>
      </c>
      <c r="S511" s="229" t="e">
        <f t="shared" si="126"/>
        <v>#DIV/0!</v>
      </c>
      <c r="T511" s="229" t="e">
        <f>AVERAGE('ES Data Entry'!W509:Y509)</f>
        <v>#DIV/0!</v>
      </c>
      <c r="U511" s="230" t="e">
        <f t="shared" si="127"/>
        <v>#DIV/0!</v>
      </c>
      <c r="V511" s="231" t="e">
        <f t="shared" si="128"/>
        <v>#DIV/0!</v>
      </c>
      <c r="W511" s="232" t="e">
        <f t="shared" si="129"/>
        <v>#DIV/0!</v>
      </c>
    </row>
    <row r="512" spans="1:23">
      <c r="A512" s="226">
        <f>'ES Data Entry'!A510</f>
        <v>0</v>
      </c>
      <c r="B512" s="226">
        <f>'ES Data Entry'!B510</f>
        <v>0</v>
      </c>
      <c r="C512" s="6">
        <f>'ES Data Entry'!C510</f>
        <v>0</v>
      </c>
      <c r="D512" s="226">
        <f>'ES Data Entry'!D510</f>
        <v>0</v>
      </c>
      <c r="E512" s="226">
        <f>'ES Data Entry'!E510</f>
        <v>0</v>
      </c>
      <c r="F512" s="226">
        <f>'ES Data Entry'!F510</f>
        <v>0</v>
      </c>
      <c r="G512" s="226" t="str" cm="1">
        <f t="array" ref="G512">_xlfn.IFS('ES Data Entry'!G510=0, "Kindergarten", 'ES Data Entry'!G510=1, "1st Grade", 'ES Data Entry'!G510=2, "2nd Grade", 'ES Data Entry'!G510=3, "3rd Grade", 'ES Data Entry'!G510=4, "4th Grade", 'ES Data Entry'!G510=5, "5th Grade")</f>
        <v>Kindergarten</v>
      </c>
      <c r="H512" s="253">
        <f>'ES Data Entry'!L510</f>
        <v>0</v>
      </c>
      <c r="I512" s="227" t="e" cm="1">
        <f t="array" ref="I512">_xlfn.IFS('ES Data Entry'!H510= 1, "American Indian/Alaskan Native", 'ES Data Entry'!H510= 2, "Asian", 'ES Data Entry'!H510= 3, "Native Hawaiian/Pacific Islander", 'ES Data Entry'!H510= 4, "Black/African American",'ES Data Entry'!H510= 5,  "White", 'ES Data Entry'!H510= 6, "Other", 'ES Data Entry'!H510= 7, "Two races or more", 'ES Data Entry'!H510= 8, "Unknown")</f>
        <v>#N/A</v>
      </c>
      <c r="J512" s="226">
        <f>'ES Data Entry'!I510</f>
        <v>0</v>
      </c>
      <c r="K512" s="226" t="e" cm="1">
        <f t="array" ref="K512">_xlfn.IFS('ES Data Entry'!J510= 1, "Male", 'ES Data Entry'!J510= 2, "Female", 'ES Data Entry'!J510= 3, "Transgender Male", 'ES Data Entry'!J510= 4, "Transgender Female",'ES Data Entry'!J510= 5, "Non-binary", 'ES Data Entry'!J510= 6, "Other", 'ES Data Entry'!J510= 7, "Unknown")</f>
        <v>#N/A</v>
      </c>
      <c r="L512" s="228">
        <f>'ES Data Entry'!K510</f>
        <v>0</v>
      </c>
      <c r="M512" s="228" t="str" cm="1">
        <f t="array" ref="M512">IF(MAX(IF(F:F=F512, L:L))=L512, "Yes", "No")</f>
        <v>Yes</v>
      </c>
      <c r="N512" s="229" t="e">
        <f>AVERAGE('ES Data Entry'!N510,'ES Data Entry'!M510)</f>
        <v>#DIV/0!</v>
      </c>
      <c r="O512" s="229" t="e">
        <f t="shared" si="124"/>
        <v>#DIV/0!</v>
      </c>
      <c r="P512" s="229" t="e">
        <f>AVERAGE('ES Data Entry'!O510:R510)</f>
        <v>#DIV/0!</v>
      </c>
      <c r="Q512" s="229" t="e">
        <f t="shared" si="125"/>
        <v>#DIV/0!</v>
      </c>
      <c r="R512" s="229" t="e">
        <f>AVERAGE('ES Data Entry'!S510:V510)</f>
        <v>#DIV/0!</v>
      </c>
      <c r="S512" s="229" t="e">
        <f t="shared" si="126"/>
        <v>#DIV/0!</v>
      </c>
      <c r="T512" s="229" t="e">
        <f>AVERAGE('ES Data Entry'!W510:Y510)</f>
        <v>#DIV/0!</v>
      </c>
      <c r="U512" s="230" t="e">
        <f t="shared" si="127"/>
        <v>#DIV/0!</v>
      </c>
      <c r="V512" s="231" t="e">
        <f t="shared" si="128"/>
        <v>#DIV/0!</v>
      </c>
      <c r="W512" s="232" t="e">
        <f t="shared" si="129"/>
        <v>#DIV/0!</v>
      </c>
    </row>
    <row r="513" spans="1:23">
      <c r="A513" s="226">
        <f>'ES Data Entry'!A511</f>
        <v>0</v>
      </c>
      <c r="B513" s="226">
        <f>'ES Data Entry'!B511</f>
        <v>0</v>
      </c>
      <c r="C513" s="6">
        <f>'ES Data Entry'!C511</f>
        <v>0</v>
      </c>
      <c r="D513" s="226">
        <f>'ES Data Entry'!D511</f>
        <v>0</v>
      </c>
      <c r="E513" s="226">
        <f>'ES Data Entry'!E511</f>
        <v>0</v>
      </c>
      <c r="F513" s="226">
        <f>'ES Data Entry'!F511</f>
        <v>0</v>
      </c>
      <c r="G513" s="226" t="str" cm="1">
        <f t="array" ref="G513">_xlfn.IFS('ES Data Entry'!G511=0, "Kindergarten", 'ES Data Entry'!G511=1, "1st Grade", 'ES Data Entry'!G511=2, "2nd Grade", 'ES Data Entry'!G511=3, "3rd Grade", 'ES Data Entry'!G511=4, "4th Grade", 'ES Data Entry'!G511=5, "5th Grade")</f>
        <v>Kindergarten</v>
      </c>
      <c r="H513" s="253">
        <f>'ES Data Entry'!L511</f>
        <v>0</v>
      </c>
      <c r="I513" s="227" t="e" cm="1">
        <f t="array" ref="I513">_xlfn.IFS('ES Data Entry'!H511= 1, "American Indian/Alaskan Native", 'ES Data Entry'!H511= 2, "Asian", 'ES Data Entry'!H511= 3, "Native Hawaiian/Pacific Islander", 'ES Data Entry'!H511= 4, "Black/African American",'ES Data Entry'!H511= 5,  "White", 'ES Data Entry'!H511= 6, "Other", 'ES Data Entry'!H511= 7, "Two races or more", 'ES Data Entry'!H511= 8, "Unknown")</f>
        <v>#N/A</v>
      </c>
      <c r="J513" s="226">
        <f>'ES Data Entry'!I511</f>
        <v>0</v>
      </c>
      <c r="K513" s="226" t="e" cm="1">
        <f t="array" ref="K513">_xlfn.IFS('ES Data Entry'!J511= 1, "Male", 'ES Data Entry'!J511= 2, "Female", 'ES Data Entry'!J511= 3, "Transgender Male", 'ES Data Entry'!J511= 4, "Transgender Female",'ES Data Entry'!J511= 5, "Non-binary", 'ES Data Entry'!J511= 6, "Other", 'ES Data Entry'!J511= 7, "Unknown")</f>
        <v>#N/A</v>
      </c>
      <c r="L513" s="228">
        <f>'ES Data Entry'!K511</f>
        <v>0</v>
      </c>
      <c r="M513" s="228" t="str" cm="1">
        <f t="array" ref="M513">IF(MAX(IF(F:F=F513, L:L))=L513, "Yes", "No")</f>
        <v>Yes</v>
      </c>
      <c r="N513" s="229" t="e">
        <f>AVERAGE('ES Data Entry'!N511,'ES Data Entry'!M511)</f>
        <v>#DIV/0!</v>
      </c>
      <c r="O513" s="229" t="e">
        <f t="shared" si="124"/>
        <v>#DIV/0!</v>
      </c>
      <c r="P513" s="229" t="e">
        <f>AVERAGE('ES Data Entry'!O511:R511)</f>
        <v>#DIV/0!</v>
      </c>
      <c r="Q513" s="229" t="e">
        <f t="shared" si="125"/>
        <v>#DIV/0!</v>
      </c>
      <c r="R513" s="229" t="e">
        <f>AVERAGE('ES Data Entry'!S511:V511)</f>
        <v>#DIV/0!</v>
      </c>
      <c r="S513" s="229" t="e">
        <f t="shared" si="126"/>
        <v>#DIV/0!</v>
      </c>
      <c r="T513" s="229" t="e">
        <f>AVERAGE('ES Data Entry'!W511:Y511)</f>
        <v>#DIV/0!</v>
      </c>
      <c r="U513" s="230" t="e">
        <f t="shared" si="127"/>
        <v>#DIV/0!</v>
      </c>
      <c r="V513" s="231" t="e">
        <f t="shared" si="128"/>
        <v>#DIV/0!</v>
      </c>
      <c r="W513" s="232" t="e">
        <f t="shared" si="129"/>
        <v>#DIV/0!</v>
      </c>
    </row>
    <row r="514" spans="1:23">
      <c r="A514" s="226">
        <f>'ES Data Entry'!A512</f>
        <v>0</v>
      </c>
      <c r="B514" s="226">
        <f>'ES Data Entry'!B512</f>
        <v>0</v>
      </c>
      <c r="C514" s="6">
        <f>'ES Data Entry'!C512</f>
        <v>0</v>
      </c>
      <c r="D514" s="226">
        <f>'ES Data Entry'!D512</f>
        <v>0</v>
      </c>
      <c r="E514" s="226">
        <f>'ES Data Entry'!E512</f>
        <v>0</v>
      </c>
      <c r="F514" s="226">
        <f>'ES Data Entry'!F512</f>
        <v>0</v>
      </c>
      <c r="G514" s="226" t="str" cm="1">
        <f t="array" ref="G514">_xlfn.IFS('ES Data Entry'!G512=0, "Kindergarten", 'ES Data Entry'!G512=1, "1st Grade", 'ES Data Entry'!G512=2, "2nd Grade", 'ES Data Entry'!G512=3, "3rd Grade", 'ES Data Entry'!G512=4, "4th Grade", 'ES Data Entry'!G512=5, "5th Grade")</f>
        <v>Kindergarten</v>
      </c>
      <c r="H514" s="253">
        <f>'ES Data Entry'!L512</f>
        <v>0</v>
      </c>
      <c r="I514" s="227" t="e" cm="1">
        <f t="array" ref="I514">_xlfn.IFS('ES Data Entry'!H512= 1, "American Indian/Alaskan Native", 'ES Data Entry'!H512= 2, "Asian", 'ES Data Entry'!H512= 3, "Native Hawaiian/Pacific Islander", 'ES Data Entry'!H512= 4, "Black/African American",'ES Data Entry'!H512= 5,  "White", 'ES Data Entry'!H512= 6, "Other", 'ES Data Entry'!H512= 7, "Two races or more", 'ES Data Entry'!H512= 8, "Unknown")</f>
        <v>#N/A</v>
      </c>
      <c r="J514" s="226">
        <f>'ES Data Entry'!I512</f>
        <v>0</v>
      </c>
      <c r="K514" s="226" t="e" cm="1">
        <f t="array" ref="K514">_xlfn.IFS('ES Data Entry'!J512= 1, "Male", 'ES Data Entry'!J512= 2, "Female", 'ES Data Entry'!J512= 3, "Transgender Male", 'ES Data Entry'!J512= 4, "Transgender Female",'ES Data Entry'!J512= 5, "Non-binary", 'ES Data Entry'!J512= 6, "Other", 'ES Data Entry'!J512= 7, "Unknown")</f>
        <v>#N/A</v>
      </c>
      <c r="L514" s="228">
        <f>'ES Data Entry'!K512</f>
        <v>0</v>
      </c>
      <c r="M514" s="228" t="str" cm="1">
        <f t="array" ref="M514">IF(MAX(IF(F:F=F514, L:L))=L514, "Yes", "No")</f>
        <v>Yes</v>
      </c>
      <c r="N514" s="229" t="e">
        <f>AVERAGE('ES Data Entry'!N512,'ES Data Entry'!M512)</f>
        <v>#DIV/0!</v>
      </c>
      <c r="O514" s="229" t="e">
        <f t="shared" si="124"/>
        <v>#DIV/0!</v>
      </c>
      <c r="P514" s="229" t="e">
        <f>AVERAGE('ES Data Entry'!O512:R512)</f>
        <v>#DIV/0!</v>
      </c>
      <c r="Q514" s="229" t="e">
        <f t="shared" si="125"/>
        <v>#DIV/0!</v>
      </c>
      <c r="R514" s="229" t="e">
        <f>AVERAGE('ES Data Entry'!S512:V512)</f>
        <v>#DIV/0!</v>
      </c>
      <c r="S514" s="229" t="e">
        <f t="shared" si="126"/>
        <v>#DIV/0!</v>
      </c>
      <c r="T514" s="229" t="e">
        <f>AVERAGE('ES Data Entry'!W512:Y512)</f>
        <v>#DIV/0!</v>
      </c>
      <c r="U514" s="230" t="e">
        <f t="shared" si="127"/>
        <v>#DIV/0!</v>
      </c>
      <c r="V514" s="231" t="e">
        <f t="shared" si="128"/>
        <v>#DIV/0!</v>
      </c>
      <c r="W514" s="232" t="e">
        <f t="shared" si="129"/>
        <v>#DIV/0!</v>
      </c>
    </row>
    <row r="515" spans="1:23">
      <c r="A515" s="226">
        <f>'ES Data Entry'!A513</f>
        <v>0</v>
      </c>
      <c r="B515" s="226">
        <f>'ES Data Entry'!B513</f>
        <v>0</v>
      </c>
      <c r="C515" s="6">
        <f>'ES Data Entry'!C513</f>
        <v>0</v>
      </c>
      <c r="D515" s="226">
        <f>'ES Data Entry'!D513</f>
        <v>0</v>
      </c>
      <c r="E515" s="226">
        <f>'ES Data Entry'!E513</f>
        <v>0</v>
      </c>
      <c r="F515" s="226">
        <f>'ES Data Entry'!F513</f>
        <v>0</v>
      </c>
      <c r="G515" s="226" t="str" cm="1">
        <f t="array" ref="G515">_xlfn.IFS('ES Data Entry'!G513=0, "Kindergarten", 'ES Data Entry'!G513=1, "1st Grade", 'ES Data Entry'!G513=2, "2nd Grade", 'ES Data Entry'!G513=3, "3rd Grade", 'ES Data Entry'!G513=4, "4th Grade", 'ES Data Entry'!G513=5, "5th Grade")</f>
        <v>Kindergarten</v>
      </c>
      <c r="H515" s="253">
        <f>'ES Data Entry'!L513</f>
        <v>0</v>
      </c>
      <c r="I515" s="227" t="e" cm="1">
        <f t="array" ref="I515">_xlfn.IFS('ES Data Entry'!H513= 1, "American Indian/Alaskan Native", 'ES Data Entry'!H513= 2, "Asian", 'ES Data Entry'!H513= 3, "Native Hawaiian/Pacific Islander", 'ES Data Entry'!H513= 4, "Black/African American",'ES Data Entry'!H513= 5,  "White", 'ES Data Entry'!H513= 6, "Other", 'ES Data Entry'!H513= 7, "Two races or more", 'ES Data Entry'!H513= 8, "Unknown")</f>
        <v>#N/A</v>
      </c>
      <c r="J515" s="226">
        <f>'ES Data Entry'!I513</f>
        <v>0</v>
      </c>
      <c r="K515" s="226" t="e" cm="1">
        <f t="array" ref="K515">_xlfn.IFS('ES Data Entry'!J513= 1, "Male", 'ES Data Entry'!J513= 2, "Female", 'ES Data Entry'!J513= 3, "Transgender Male", 'ES Data Entry'!J513= 4, "Transgender Female",'ES Data Entry'!J513= 5, "Non-binary", 'ES Data Entry'!J513= 6, "Other", 'ES Data Entry'!J513= 7, "Unknown")</f>
        <v>#N/A</v>
      </c>
      <c r="L515" s="228">
        <f>'ES Data Entry'!K513</f>
        <v>0</v>
      </c>
      <c r="M515" s="228" t="str" cm="1">
        <f t="array" ref="M515">IF(MAX(IF(F:F=F515, L:L))=L515, "Yes", "No")</f>
        <v>Yes</v>
      </c>
      <c r="N515" s="229" t="e">
        <f>AVERAGE('ES Data Entry'!N513,'ES Data Entry'!M513)</f>
        <v>#DIV/0!</v>
      </c>
      <c r="O515" s="229" t="e">
        <f t="shared" si="124"/>
        <v>#DIV/0!</v>
      </c>
      <c r="P515" s="229" t="e">
        <f>AVERAGE('ES Data Entry'!O513:R513)</f>
        <v>#DIV/0!</v>
      </c>
      <c r="Q515" s="229" t="e">
        <f t="shared" si="125"/>
        <v>#DIV/0!</v>
      </c>
      <c r="R515" s="229" t="e">
        <f>AVERAGE('ES Data Entry'!S513:V513)</f>
        <v>#DIV/0!</v>
      </c>
      <c r="S515" s="229" t="e">
        <f t="shared" si="126"/>
        <v>#DIV/0!</v>
      </c>
      <c r="T515" s="229" t="e">
        <f>AVERAGE('ES Data Entry'!W513:Y513)</f>
        <v>#DIV/0!</v>
      </c>
      <c r="U515" s="230" t="e">
        <f t="shared" si="127"/>
        <v>#DIV/0!</v>
      </c>
      <c r="V515" s="231" t="e">
        <f t="shared" si="128"/>
        <v>#DIV/0!</v>
      </c>
      <c r="W515" s="232" t="e">
        <f t="shared" si="129"/>
        <v>#DIV/0!</v>
      </c>
    </row>
    <row r="516" spans="1:23">
      <c r="A516" s="226">
        <f>'ES Data Entry'!A514</f>
        <v>0</v>
      </c>
      <c r="B516" s="226">
        <f>'ES Data Entry'!B514</f>
        <v>0</v>
      </c>
      <c r="C516" s="6">
        <f>'ES Data Entry'!C514</f>
        <v>0</v>
      </c>
      <c r="D516" s="226">
        <f>'ES Data Entry'!D514</f>
        <v>0</v>
      </c>
      <c r="E516" s="226">
        <f>'ES Data Entry'!E514</f>
        <v>0</v>
      </c>
      <c r="F516" s="226">
        <f>'ES Data Entry'!F514</f>
        <v>0</v>
      </c>
      <c r="G516" s="226" t="str" cm="1">
        <f t="array" ref="G516">_xlfn.IFS('ES Data Entry'!G514=0, "Kindergarten", 'ES Data Entry'!G514=1, "1st Grade", 'ES Data Entry'!G514=2, "2nd Grade", 'ES Data Entry'!G514=3, "3rd Grade", 'ES Data Entry'!G514=4, "4th Grade", 'ES Data Entry'!G514=5, "5th Grade")</f>
        <v>Kindergarten</v>
      </c>
      <c r="H516" s="253">
        <f>'ES Data Entry'!L514</f>
        <v>0</v>
      </c>
      <c r="I516" s="227" t="e" cm="1">
        <f t="array" ref="I516">_xlfn.IFS('ES Data Entry'!H514= 1, "American Indian/Alaskan Native", 'ES Data Entry'!H514= 2, "Asian", 'ES Data Entry'!H514= 3, "Native Hawaiian/Pacific Islander", 'ES Data Entry'!H514= 4, "Black/African American",'ES Data Entry'!H514= 5,  "White", 'ES Data Entry'!H514= 6, "Other", 'ES Data Entry'!H514= 7, "Two races or more", 'ES Data Entry'!H514= 8, "Unknown")</f>
        <v>#N/A</v>
      </c>
      <c r="J516" s="226">
        <f>'ES Data Entry'!I514</f>
        <v>0</v>
      </c>
      <c r="K516" s="226" t="e" cm="1">
        <f t="array" ref="K516">_xlfn.IFS('ES Data Entry'!J514= 1, "Male", 'ES Data Entry'!J514= 2, "Female", 'ES Data Entry'!J514= 3, "Transgender Male", 'ES Data Entry'!J514= 4, "Transgender Female",'ES Data Entry'!J514= 5, "Non-binary", 'ES Data Entry'!J514= 6, "Other", 'ES Data Entry'!J514= 7, "Unknown")</f>
        <v>#N/A</v>
      </c>
      <c r="L516" s="228">
        <f>'ES Data Entry'!K514</f>
        <v>0</v>
      </c>
      <c r="M516" s="228" t="str" cm="1">
        <f t="array" ref="M516">IF(MAX(IF(F:F=F516, L:L))=L516, "Yes", "No")</f>
        <v>Yes</v>
      </c>
      <c r="N516" s="229" t="e">
        <f>AVERAGE('ES Data Entry'!N514,'ES Data Entry'!M514)</f>
        <v>#DIV/0!</v>
      </c>
      <c r="O516" s="229" t="e">
        <f t="shared" si="124"/>
        <v>#DIV/0!</v>
      </c>
      <c r="P516" s="229" t="e">
        <f>AVERAGE('ES Data Entry'!O514:R514)</f>
        <v>#DIV/0!</v>
      </c>
      <c r="Q516" s="229" t="e">
        <f t="shared" si="125"/>
        <v>#DIV/0!</v>
      </c>
      <c r="R516" s="229" t="e">
        <f>AVERAGE('ES Data Entry'!S514:V514)</f>
        <v>#DIV/0!</v>
      </c>
      <c r="S516" s="229" t="e">
        <f t="shared" si="126"/>
        <v>#DIV/0!</v>
      </c>
      <c r="T516" s="229" t="e">
        <f>AVERAGE('ES Data Entry'!W514:Y514)</f>
        <v>#DIV/0!</v>
      </c>
      <c r="U516" s="230" t="e">
        <f t="shared" si="127"/>
        <v>#DIV/0!</v>
      </c>
      <c r="V516" s="231" t="e">
        <f t="shared" si="128"/>
        <v>#DIV/0!</v>
      </c>
      <c r="W516" s="232" t="e">
        <f t="shared" si="129"/>
        <v>#DIV/0!</v>
      </c>
    </row>
    <row r="517" spans="1:23">
      <c r="A517" s="226">
        <f>'ES Data Entry'!A515</f>
        <v>0</v>
      </c>
      <c r="B517" s="226">
        <f>'ES Data Entry'!B515</f>
        <v>0</v>
      </c>
      <c r="C517" s="6">
        <f>'ES Data Entry'!C515</f>
        <v>0</v>
      </c>
      <c r="D517" s="226">
        <f>'ES Data Entry'!D515</f>
        <v>0</v>
      </c>
      <c r="E517" s="226">
        <f>'ES Data Entry'!E515</f>
        <v>0</v>
      </c>
      <c r="F517" s="226">
        <f>'ES Data Entry'!F515</f>
        <v>0</v>
      </c>
      <c r="G517" s="226" t="str" cm="1">
        <f t="array" ref="G517">_xlfn.IFS('ES Data Entry'!G515=0, "Kindergarten", 'ES Data Entry'!G515=1, "1st Grade", 'ES Data Entry'!G515=2, "2nd Grade", 'ES Data Entry'!G515=3, "3rd Grade", 'ES Data Entry'!G515=4, "4th Grade", 'ES Data Entry'!G515=5, "5th Grade")</f>
        <v>Kindergarten</v>
      </c>
      <c r="H517" s="253">
        <f>'ES Data Entry'!L515</f>
        <v>0</v>
      </c>
      <c r="I517" s="227" t="e" cm="1">
        <f t="array" ref="I517">_xlfn.IFS('ES Data Entry'!H515= 1, "American Indian/Alaskan Native", 'ES Data Entry'!H515= 2, "Asian", 'ES Data Entry'!H515= 3, "Native Hawaiian/Pacific Islander", 'ES Data Entry'!H515= 4, "Black/African American",'ES Data Entry'!H515= 5,  "White", 'ES Data Entry'!H515= 6, "Other", 'ES Data Entry'!H515= 7, "Two races or more", 'ES Data Entry'!H515= 8, "Unknown")</f>
        <v>#N/A</v>
      </c>
      <c r="J517" s="226">
        <f>'ES Data Entry'!I515</f>
        <v>0</v>
      </c>
      <c r="K517" s="226" t="e" cm="1">
        <f t="array" ref="K517">_xlfn.IFS('ES Data Entry'!J515= 1, "Male", 'ES Data Entry'!J515= 2, "Female", 'ES Data Entry'!J515= 3, "Transgender Male", 'ES Data Entry'!J515= 4, "Transgender Female",'ES Data Entry'!J515= 5, "Non-binary", 'ES Data Entry'!J515= 6, "Other", 'ES Data Entry'!J515= 7, "Unknown")</f>
        <v>#N/A</v>
      </c>
      <c r="L517" s="228">
        <f>'ES Data Entry'!K515</f>
        <v>0</v>
      </c>
      <c r="M517" s="228" t="str" cm="1">
        <f t="array" ref="M517">IF(MAX(IF(F:F=F517, L:L))=L517, "Yes", "No")</f>
        <v>Yes</v>
      </c>
      <c r="N517" s="229" t="e">
        <f>AVERAGE('ES Data Entry'!N515,'ES Data Entry'!M515)</f>
        <v>#DIV/0!</v>
      </c>
      <c r="O517" s="229" t="e">
        <f t="shared" si="124"/>
        <v>#DIV/0!</v>
      </c>
      <c r="P517" s="229" t="e">
        <f>AVERAGE('ES Data Entry'!O515:R515)</f>
        <v>#DIV/0!</v>
      </c>
      <c r="Q517" s="229" t="e">
        <f t="shared" si="125"/>
        <v>#DIV/0!</v>
      </c>
      <c r="R517" s="229" t="e">
        <f>AVERAGE('ES Data Entry'!S515:V515)</f>
        <v>#DIV/0!</v>
      </c>
      <c r="S517" s="229" t="e">
        <f t="shared" si="126"/>
        <v>#DIV/0!</v>
      </c>
      <c r="T517" s="229" t="e">
        <f>AVERAGE('ES Data Entry'!W515:Y515)</f>
        <v>#DIV/0!</v>
      </c>
      <c r="U517" s="230" t="e">
        <f t="shared" si="127"/>
        <v>#DIV/0!</v>
      </c>
      <c r="V517" s="231" t="e">
        <f t="shared" si="128"/>
        <v>#DIV/0!</v>
      </c>
      <c r="W517" s="232" t="e">
        <f t="shared" si="129"/>
        <v>#DIV/0!</v>
      </c>
    </row>
    <row r="518" spans="1:23">
      <c r="A518" s="226">
        <f>'ES Data Entry'!A516</f>
        <v>0</v>
      </c>
      <c r="B518" s="226">
        <f>'ES Data Entry'!B516</f>
        <v>0</v>
      </c>
      <c r="C518" s="6">
        <f>'ES Data Entry'!C516</f>
        <v>0</v>
      </c>
      <c r="D518" s="226">
        <f>'ES Data Entry'!D516</f>
        <v>0</v>
      </c>
      <c r="E518" s="226">
        <f>'ES Data Entry'!E516</f>
        <v>0</v>
      </c>
      <c r="F518" s="226">
        <f>'ES Data Entry'!F516</f>
        <v>0</v>
      </c>
      <c r="G518" s="226" t="str" cm="1">
        <f t="array" ref="G518">_xlfn.IFS('ES Data Entry'!G516=0, "Kindergarten", 'ES Data Entry'!G516=1, "1st Grade", 'ES Data Entry'!G516=2, "2nd Grade", 'ES Data Entry'!G516=3, "3rd Grade", 'ES Data Entry'!G516=4, "4th Grade", 'ES Data Entry'!G516=5, "5th Grade")</f>
        <v>Kindergarten</v>
      </c>
      <c r="H518" s="253">
        <f>'ES Data Entry'!L516</f>
        <v>0</v>
      </c>
      <c r="I518" s="227" t="e" cm="1">
        <f t="array" ref="I518">_xlfn.IFS('ES Data Entry'!H516= 1, "American Indian/Alaskan Native", 'ES Data Entry'!H516= 2, "Asian", 'ES Data Entry'!H516= 3, "Native Hawaiian/Pacific Islander", 'ES Data Entry'!H516= 4, "Black/African American",'ES Data Entry'!H516= 5,  "White", 'ES Data Entry'!H516= 6, "Other", 'ES Data Entry'!H516= 7, "Two races or more", 'ES Data Entry'!H516= 8, "Unknown")</f>
        <v>#N/A</v>
      </c>
      <c r="J518" s="226">
        <f>'ES Data Entry'!I516</f>
        <v>0</v>
      </c>
      <c r="K518" s="226" t="e" cm="1">
        <f t="array" ref="K518">_xlfn.IFS('ES Data Entry'!J516= 1, "Male", 'ES Data Entry'!J516= 2, "Female", 'ES Data Entry'!J516= 3, "Transgender Male", 'ES Data Entry'!J516= 4, "Transgender Female",'ES Data Entry'!J516= 5, "Non-binary", 'ES Data Entry'!J516= 6, "Other", 'ES Data Entry'!J516= 7, "Unknown")</f>
        <v>#N/A</v>
      </c>
      <c r="L518" s="228">
        <f>'ES Data Entry'!K516</f>
        <v>0</v>
      </c>
      <c r="M518" s="228" t="str" cm="1">
        <f t="array" ref="M518">IF(MAX(IF(F:F=F518, L:L))=L518, "Yes", "No")</f>
        <v>Yes</v>
      </c>
      <c r="N518" s="229" t="e">
        <f>AVERAGE('ES Data Entry'!N516,'ES Data Entry'!M516)</f>
        <v>#DIV/0!</v>
      </c>
      <c r="O518" s="229" t="e">
        <f t="shared" si="124"/>
        <v>#DIV/0!</v>
      </c>
      <c r="P518" s="229" t="e">
        <f>AVERAGE('ES Data Entry'!O516:R516)</f>
        <v>#DIV/0!</v>
      </c>
      <c r="Q518" s="229" t="e">
        <f t="shared" si="125"/>
        <v>#DIV/0!</v>
      </c>
      <c r="R518" s="229" t="e">
        <f>AVERAGE('ES Data Entry'!S516:V516)</f>
        <v>#DIV/0!</v>
      </c>
      <c r="S518" s="229" t="e">
        <f t="shared" si="126"/>
        <v>#DIV/0!</v>
      </c>
      <c r="T518" s="229" t="e">
        <f>AVERAGE('ES Data Entry'!W516:Y516)</f>
        <v>#DIV/0!</v>
      </c>
      <c r="U518" s="230" t="e">
        <f t="shared" si="127"/>
        <v>#DIV/0!</v>
      </c>
      <c r="V518" s="231" t="e">
        <f t="shared" si="128"/>
        <v>#DIV/0!</v>
      </c>
      <c r="W518" s="232" t="e">
        <f t="shared" si="129"/>
        <v>#DIV/0!</v>
      </c>
    </row>
    <row r="519" spans="1:23">
      <c r="A519" s="226">
        <f>'ES Data Entry'!A517</f>
        <v>0</v>
      </c>
      <c r="B519" s="226">
        <f>'ES Data Entry'!B517</f>
        <v>0</v>
      </c>
      <c r="C519" s="6">
        <f>'ES Data Entry'!C517</f>
        <v>0</v>
      </c>
      <c r="D519" s="226">
        <f>'ES Data Entry'!D517</f>
        <v>0</v>
      </c>
      <c r="E519" s="226">
        <f>'ES Data Entry'!E517</f>
        <v>0</v>
      </c>
      <c r="F519" s="226">
        <f>'ES Data Entry'!F517</f>
        <v>0</v>
      </c>
      <c r="G519" s="226" t="str" cm="1">
        <f t="array" ref="G519">_xlfn.IFS('ES Data Entry'!G517=0, "Kindergarten", 'ES Data Entry'!G517=1, "1st Grade", 'ES Data Entry'!G517=2, "2nd Grade", 'ES Data Entry'!G517=3, "3rd Grade", 'ES Data Entry'!G517=4, "4th Grade", 'ES Data Entry'!G517=5, "5th Grade")</f>
        <v>Kindergarten</v>
      </c>
      <c r="H519" s="253">
        <f>'ES Data Entry'!L517</f>
        <v>0</v>
      </c>
      <c r="I519" s="227" t="e" cm="1">
        <f t="array" ref="I519">_xlfn.IFS('ES Data Entry'!H517= 1, "American Indian/Alaskan Native", 'ES Data Entry'!H517= 2, "Asian", 'ES Data Entry'!H517= 3, "Native Hawaiian/Pacific Islander", 'ES Data Entry'!H517= 4, "Black/African American",'ES Data Entry'!H517= 5,  "White", 'ES Data Entry'!H517= 6, "Other", 'ES Data Entry'!H517= 7, "Two races or more", 'ES Data Entry'!H517= 8, "Unknown")</f>
        <v>#N/A</v>
      </c>
      <c r="J519" s="226">
        <f>'ES Data Entry'!I517</f>
        <v>0</v>
      </c>
      <c r="K519" s="226" t="e" cm="1">
        <f t="array" ref="K519">_xlfn.IFS('ES Data Entry'!J517= 1, "Male", 'ES Data Entry'!J517= 2, "Female", 'ES Data Entry'!J517= 3, "Transgender Male", 'ES Data Entry'!J517= 4, "Transgender Female",'ES Data Entry'!J517= 5, "Non-binary", 'ES Data Entry'!J517= 6, "Other", 'ES Data Entry'!J517= 7, "Unknown")</f>
        <v>#N/A</v>
      </c>
      <c r="L519" s="228">
        <f>'ES Data Entry'!K517</f>
        <v>0</v>
      </c>
      <c r="M519" s="228" t="str" cm="1">
        <f t="array" ref="M519">IF(MAX(IF(F:F=F519, L:L))=L519, "Yes", "No")</f>
        <v>Yes</v>
      </c>
      <c r="N519" s="229" t="e">
        <f>AVERAGE('ES Data Entry'!N517,'ES Data Entry'!M517)</f>
        <v>#DIV/0!</v>
      </c>
      <c r="O519" s="229" t="e">
        <f t="shared" si="124"/>
        <v>#DIV/0!</v>
      </c>
      <c r="P519" s="229" t="e">
        <f>AVERAGE('ES Data Entry'!O517:R517)</f>
        <v>#DIV/0!</v>
      </c>
      <c r="Q519" s="229" t="e">
        <f t="shared" si="125"/>
        <v>#DIV/0!</v>
      </c>
      <c r="R519" s="229" t="e">
        <f>AVERAGE('ES Data Entry'!S517:V517)</f>
        <v>#DIV/0!</v>
      </c>
      <c r="S519" s="229" t="e">
        <f t="shared" si="126"/>
        <v>#DIV/0!</v>
      </c>
      <c r="T519" s="229" t="e">
        <f>AVERAGE('ES Data Entry'!W517:Y517)</f>
        <v>#DIV/0!</v>
      </c>
      <c r="U519" s="230" t="e">
        <f t="shared" si="127"/>
        <v>#DIV/0!</v>
      </c>
      <c r="V519" s="231" t="e">
        <f t="shared" si="128"/>
        <v>#DIV/0!</v>
      </c>
      <c r="W519" s="232" t="e">
        <f t="shared" si="129"/>
        <v>#DIV/0!</v>
      </c>
    </row>
    <row r="520" spans="1:23">
      <c r="A520" s="226">
        <f>'ES Data Entry'!A518</f>
        <v>0</v>
      </c>
      <c r="B520" s="226">
        <f>'ES Data Entry'!B518</f>
        <v>0</v>
      </c>
      <c r="C520" s="6">
        <f>'ES Data Entry'!C518</f>
        <v>0</v>
      </c>
      <c r="D520" s="226">
        <f>'ES Data Entry'!D518</f>
        <v>0</v>
      </c>
      <c r="E520" s="226">
        <f>'ES Data Entry'!E518</f>
        <v>0</v>
      </c>
      <c r="F520" s="226">
        <f>'ES Data Entry'!F518</f>
        <v>0</v>
      </c>
      <c r="G520" s="226" t="str" cm="1">
        <f t="array" ref="G520">_xlfn.IFS('ES Data Entry'!G518=0, "Kindergarten", 'ES Data Entry'!G518=1, "1st Grade", 'ES Data Entry'!G518=2, "2nd Grade", 'ES Data Entry'!G518=3, "3rd Grade", 'ES Data Entry'!G518=4, "4th Grade", 'ES Data Entry'!G518=5, "5th Grade")</f>
        <v>Kindergarten</v>
      </c>
      <c r="H520" s="253">
        <f>'ES Data Entry'!L518</f>
        <v>0</v>
      </c>
      <c r="I520" s="227" t="e" cm="1">
        <f t="array" ref="I520">_xlfn.IFS('ES Data Entry'!H518= 1, "American Indian/Alaskan Native", 'ES Data Entry'!H518= 2, "Asian", 'ES Data Entry'!H518= 3, "Native Hawaiian/Pacific Islander", 'ES Data Entry'!H518= 4, "Black/African American",'ES Data Entry'!H518= 5,  "White", 'ES Data Entry'!H518= 6, "Other", 'ES Data Entry'!H518= 7, "Two races or more", 'ES Data Entry'!H518= 8, "Unknown")</f>
        <v>#N/A</v>
      </c>
      <c r="J520" s="226">
        <f>'ES Data Entry'!I518</f>
        <v>0</v>
      </c>
      <c r="K520" s="226" t="e" cm="1">
        <f t="array" ref="K520">_xlfn.IFS('ES Data Entry'!J518= 1, "Male", 'ES Data Entry'!J518= 2, "Female", 'ES Data Entry'!J518= 3, "Transgender Male", 'ES Data Entry'!J518= 4, "Transgender Female",'ES Data Entry'!J518= 5, "Non-binary", 'ES Data Entry'!J518= 6, "Other", 'ES Data Entry'!J518= 7, "Unknown")</f>
        <v>#N/A</v>
      </c>
      <c r="L520" s="228">
        <f>'ES Data Entry'!K518</f>
        <v>0</v>
      </c>
      <c r="M520" s="228" t="str" cm="1">
        <f t="array" ref="M520">IF(MAX(IF(F:F=F520, L:L))=L520, "Yes", "No")</f>
        <v>Yes</v>
      </c>
      <c r="N520" s="229" t="e">
        <f>AVERAGE('ES Data Entry'!N518,'ES Data Entry'!M518)</f>
        <v>#DIV/0!</v>
      </c>
      <c r="O520" s="229" t="e">
        <f t="shared" si="124"/>
        <v>#DIV/0!</v>
      </c>
      <c r="P520" s="229" t="e">
        <f>AVERAGE('ES Data Entry'!O518:R518)</f>
        <v>#DIV/0!</v>
      </c>
      <c r="Q520" s="229" t="e">
        <f t="shared" si="125"/>
        <v>#DIV/0!</v>
      </c>
      <c r="R520" s="229" t="e">
        <f>AVERAGE('ES Data Entry'!S518:V518)</f>
        <v>#DIV/0!</v>
      </c>
      <c r="S520" s="229" t="e">
        <f t="shared" si="126"/>
        <v>#DIV/0!</v>
      </c>
      <c r="T520" s="229" t="e">
        <f>AVERAGE('ES Data Entry'!W518:Y518)</f>
        <v>#DIV/0!</v>
      </c>
      <c r="U520" s="230" t="e">
        <f t="shared" si="127"/>
        <v>#DIV/0!</v>
      </c>
      <c r="V520" s="231" t="e">
        <f t="shared" si="128"/>
        <v>#DIV/0!</v>
      </c>
      <c r="W520" s="232" t="e">
        <f t="shared" si="129"/>
        <v>#DIV/0!</v>
      </c>
    </row>
    <row r="521" spans="1:23">
      <c r="A521" s="226">
        <f>'ES Data Entry'!A519</f>
        <v>0</v>
      </c>
      <c r="B521" s="226">
        <f>'ES Data Entry'!B519</f>
        <v>0</v>
      </c>
      <c r="C521" s="6">
        <f>'ES Data Entry'!C519</f>
        <v>0</v>
      </c>
      <c r="D521" s="226">
        <f>'ES Data Entry'!D519</f>
        <v>0</v>
      </c>
      <c r="E521" s="226">
        <f>'ES Data Entry'!E519</f>
        <v>0</v>
      </c>
      <c r="F521" s="226">
        <f>'ES Data Entry'!F519</f>
        <v>0</v>
      </c>
      <c r="G521" s="226" t="str" cm="1">
        <f t="array" ref="G521">_xlfn.IFS('ES Data Entry'!G519=0, "Kindergarten", 'ES Data Entry'!G519=1, "1st Grade", 'ES Data Entry'!G519=2, "2nd Grade", 'ES Data Entry'!G519=3, "3rd Grade", 'ES Data Entry'!G519=4, "4th Grade", 'ES Data Entry'!G519=5, "5th Grade")</f>
        <v>Kindergarten</v>
      </c>
      <c r="H521" s="253">
        <f>'ES Data Entry'!L519</f>
        <v>0</v>
      </c>
      <c r="I521" s="227" t="e" cm="1">
        <f t="array" ref="I521">_xlfn.IFS('ES Data Entry'!H519= 1, "American Indian/Alaskan Native", 'ES Data Entry'!H519= 2, "Asian", 'ES Data Entry'!H519= 3, "Native Hawaiian/Pacific Islander", 'ES Data Entry'!H519= 4, "Black/African American",'ES Data Entry'!H519= 5,  "White", 'ES Data Entry'!H519= 6, "Other", 'ES Data Entry'!H519= 7, "Two races or more", 'ES Data Entry'!H519= 8, "Unknown")</f>
        <v>#N/A</v>
      </c>
      <c r="J521" s="226">
        <f>'ES Data Entry'!I519</f>
        <v>0</v>
      </c>
      <c r="K521" s="226" t="e" cm="1">
        <f t="array" ref="K521">_xlfn.IFS('ES Data Entry'!J519= 1, "Male", 'ES Data Entry'!J519= 2, "Female", 'ES Data Entry'!J519= 3, "Transgender Male", 'ES Data Entry'!J519= 4, "Transgender Female",'ES Data Entry'!J519= 5, "Non-binary", 'ES Data Entry'!J519= 6, "Other", 'ES Data Entry'!J519= 7, "Unknown")</f>
        <v>#N/A</v>
      </c>
      <c r="L521" s="228">
        <f>'ES Data Entry'!K519</f>
        <v>0</v>
      </c>
      <c r="M521" s="228" t="str" cm="1">
        <f t="array" ref="M521">IF(MAX(IF(F:F=F521, L:L))=L521, "Yes", "No")</f>
        <v>Yes</v>
      </c>
      <c r="N521" s="229" t="e">
        <f>AVERAGE('ES Data Entry'!N519,'ES Data Entry'!M519)</f>
        <v>#DIV/0!</v>
      </c>
      <c r="O521" s="229" t="e">
        <f t="shared" si="124"/>
        <v>#DIV/0!</v>
      </c>
      <c r="P521" s="229" t="e">
        <f>AVERAGE('ES Data Entry'!O519:R519)</f>
        <v>#DIV/0!</v>
      </c>
      <c r="Q521" s="229" t="e">
        <f t="shared" si="125"/>
        <v>#DIV/0!</v>
      </c>
      <c r="R521" s="229" t="e">
        <f>AVERAGE('ES Data Entry'!S519:V519)</f>
        <v>#DIV/0!</v>
      </c>
      <c r="S521" s="229" t="e">
        <f t="shared" si="126"/>
        <v>#DIV/0!</v>
      </c>
      <c r="T521" s="229" t="e">
        <f>AVERAGE('ES Data Entry'!W519:Y519)</f>
        <v>#DIV/0!</v>
      </c>
      <c r="U521" s="230" t="e">
        <f t="shared" si="127"/>
        <v>#DIV/0!</v>
      </c>
      <c r="V521" s="231" t="e">
        <f t="shared" si="128"/>
        <v>#DIV/0!</v>
      </c>
      <c r="W521" s="232" t="e">
        <f t="shared" si="129"/>
        <v>#DIV/0!</v>
      </c>
    </row>
    <row r="522" spans="1:23">
      <c r="A522" s="226">
        <f>'ES Data Entry'!A520</f>
        <v>0</v>
      </c>
      <c r="B522" s="226">
        <f>'ES Data Entry'!B520</f>
        <v>0</v>
      </c>
      <c r="C522" s="6">
        <f>'ES Data Entry'!C520</f>
        <v>0</v>
      </c>
      <c r="D522" s="226">
        <f>'ES Data Entry'!D520</f>
        <v>0</v>
      </c>
      <c r="E522" s="226">
        <f>'ES Data Entry'!E520</f>
        <v>0</v>
      </c>
      <c r="F522" s="226">
        <f>'ES Data Entry'!F520</f>
        <v>0</v>
      </c>
      <c r="G522" s="226" t="str" cm="1">
        <f t="array" ref="G522">_xlfn.IFS('ES Data Entry'!G520=0, "Kindergarten", 'ES Data Entry'!G520=1, "1st Grade", 'ES Data Entry'!G520=2, "2nd Grade", 'ES Data Entry'!G520=3, "3rd Grade", 'ES Data Entry'!G520=4, "4th Grade", 'ES Data Entry'!G520=5, "5th Grade")</f>
        <v>Kindergarten</v>
      </c>
      <c r="H522" s="253">
        <f>'ES Data Entry'!L520</f>
        <v>0</v>
      </c>
      <c r="I522" s="227" t="e" cm="1">
        <f t="array" ref="I522">_xlfn.IFS('ES Data Entry'!H520= 1, "American Indian/Alaskan Native", 'ES Data Entry'!H520= 2, "Asian", 'ES Data Entry'!H520= 3, "Native Hawaiian/Pacific Islander", 'ES Data Entry'!H520= 4, "Black/African American",'ES Data Entry'!H520= 5,  "White", 'ES Data Entry'!H520= 6, "Other", 'ES Data Entry'!H520= 7, "Two races or more", 'ES Data Entry'!H520= 8, "Unknown")</f>
        <v>#N/A</v>
      </c>
      <c r="J522" s="226">
        <f>'ES Data Entry'!I520</f>
        <v>0</v>
      </c>
      <c r="K522" s="226" t="e" cm="1">
        <f t="array" ref="K522">_xlfn.IFS('ES Data Entry'!J520= 1, "Male", 'ES Data Entry'!J520= 2, "Female", 'ES Data Entry'!J520= 3, "Transgender Male", 'ES Data Entry'!J520= 4, "Transgender Female",'ES Data Entry'!J520= 5, "Non-binary", 'ES Data Entry'!J520= 6, "Other", 'ES Data Entry'!J520= 7, "Unknown")</f>
        <v>#N/A</v>
      </c>
      <c r="L522" s="228">
        <f>'ES Data Entry'!K520</f>
        <v>0</v>
      </c>
      <c r="M522" s="228" t="str" cm="1">
        <f t="array" ref="M522">IF(MAX(IF(F:F=F522, L:L))=L522, "Yes", "No")</f>
        <v>Yes</v>
      </c>
      <c r="N522" s="229" t="e">
        <f>AVERAGE('ES Data Entry'!N520,'ES Data Entry'!M520)</f>
        <v>#DIV/0!</v>
      </c>
      <c r="O522" s="229" t="e">
        <f t="shared" si="124"/>
        <v>#DIV/0!</v>
      </c>
      <c r="P522" s="229" t="e">
        <f>AVERAGE('ES Data Entry'!O520:R520)</f>
        <v>#DIV/0!</v>
      </c>
      <c r="Q522" s="229" t="e">
        <f t="shared" si="125"/>
        <v>#DIV/0!</v>
      </c>
      <c r="R522" s="229" t="e">
        <f>AVERAGE('ES Data Entry'!S520:V520)</f>
        <v>#DIV/0!</v>
      </c>
      <c r="S522" s="229" t="e">
        <f t="shared" si="126"/>
        <v>#DIV/0!</v>
      </c>
      <c r="T522" s="229" t="e">
        <f>AVERAGE('ES Data Entry'!W520:Y520)</f>
        <v>#DIV/0!</v>
      </c>
      <c r="U522" s="230" t="e">
        <f t="shared" si="127"/>
        <v>#DIV/0!</v>
      </c>
      <c r="V522" s="231" t="e">
        <f t="shared" si="128"/>
        <v>#DIV/0!</v>
      </c>
      <c r="W522" s="232" t="e">
        <f t="shared" si="129"/>
        <v>#DIV/0!</v>
      </c>
    </row>
    <row r="523" spans="1:23">
      <c r="A523" s="226">
        <f>'ES Data Entry'!A521</f>
        <v>0</v>
      </c>
      <c r="B523" s="226">
        <f>'ES Data Entry'!B521</f>
        <v>0</v>
      </c>
      <c r="C523" s="6">
        <f>'ES Data Entry'!C521</f>
        <v>0</v>
      </c>
      <c r="D523" s="226">
        <f>'ES Data Entry'!D521</f>
        <v>0</v>
      </c>
      <c r="E523" s="226">
        <f>'ES Data Entry'!E521</f>
        <v>0</v>
      </c>
      <c r="F523" s="226">
        <f>'ES Data Entry'!F521</f>
        <v>0</v>
      </c>
      <c r="G523" s="226" t="str" cm="1">
        <f t="array" ref="G523">_xlfn.IFS('ES Data Entry'!G521=0, "Kindergarten", 'ES Data Entry'!G521=1, "1st Grade", 'ES Data Entry'!G521=2, "2nd Grade", 'ES Data Entry'!G521=3, "3rd Grade", 'ES Data Entry'!G521=4, "4th Grade", 'ES Data Entry'!G521=5, "5th Grade")</f>
        <v>Kindergarten</v>
      </c>
      <c r="H523" s="253">
        <f>'ES Data Entry'!L521</f>
        <v>0</v>
      </c>
      <c r="I523" s="227" t="e" cm="1">
        <f t="array" ref="I523">_xlfn.IFS('ES Data Entry'!H521= 1, "American Indian/Alaskan Native", 'ES Data Entry'!H521= 2, "Asian", 'ES Data Entry'!H521= 3, "Native Hawaiian/Pacific Islander", 'ES Data Entry'!H521= 4, "Black/African American",'ES Data Entry'!H521= 5,  "White", 'ES Data Entry'!H521= 6, "Other", 'ES Data Entry'!H521= 7, "Two races or more", 'ES Data Entry'!H521= 8, "Unknown")</f>
        <v>#N/A</v>
      </c>
      <c r="J523" s="226">
        <f>'ES Data Entry'!I521</f>
        <v>0</v>
      </c>
      <c r="K523" s="226" t="e" cm="1">
        <f t="array" ref="K523">_xlfn.IFS('ES Data Entry'!J521= 1, "Male", 'ES Data Entry'!J521= 2, "Female", 'ES Data Entry'!J521= 3, "Transgender Male", 'ES Data Entry'!J521= 4, "Transgender Female",'ES Data Entry'!J521= 5, "Non-binary", 'ES Data Entry'!J521= 6, "Other", 'ES Data Entry'!J521= 7, "Unknown")</f>
        <v>#N/A</v>
      </c>
      <c r="L523" s="228">
        <f>'ES Data Entry'!K521</f>
        <v>0</v>
      </c>
      <c r="M523" s="228" t="str" cm="1">
        <f t="array" ref="M523">IF(MAX(IF(F:F=F523, L:L))=L523, "Yes", "No")</f>
        <v>Yes</v>
      </c>
      <c r="N523" s="229" t="e">
        <f>AVERAGE('ES Data Entry'!N521,'ES Data Entry'!M521)</f>
        <v>#DIV/0!</v>
      </c>
      <c r="O523" s="229" t="e">
        <f t="shared" si="124"/>
        <v>#DIV/0!</v>
      </c>
      <c r="P523" s="229" t="e">
        <f>AVERAGE('ES Data Entry'!O521:R521)</f>
        <v>#DIV/0!</v>
      </c>
      <c r="Q523" s="229" t="e">
        <f t="shared" si="125"/>
        <v>#DIV/0!</v>
      </c>
      <c r="R523" s="229" t="e">
        <f>AVERAGE('ES Data Entry'!S521:V521)</f>
        <v>#DIV/0!</v>
      </c>
      <c r="S523" s="229" t="e">
        <f t="shared" si="126"/>
        <v>#DIV/0!</v>
      </c>
      <c r="T523" s="229" t="e">
        <f>AVERAGE('ES Data Entry'!W521:Y521)</f>
        <v>#DIV/0!</v>
      </c>
      <c r="U523" s="230" t="e">
        <f t="shared" si="127"/>
        <v>#DIV/0!</v>
      </c>
      <c r="V523" s="231" t="e">
        <f t="shared" si="128"/>
        <v>#DIV/0!</v>
      </c>
      <c r="W523" s="232" t="e">
        <f t="shared" si="129"/>
        <v>#DIV/0!</v>
      </c>
    </row>
    <row r="524" spans="1:23">
      <c r="A524" s="226">
        <f>'ES Data Entry'!A522</f>
        <v>0</v>
      </c>
      <c r="B524" s="226">
        <f>'ES Data Entry'!B522</f>
        <v>0</v>
      </c>
      <c r="C524" s="6">
        <f>'ES Data Entry'!C522</f>
        <v>0</v>
      </c>
      <c r="D524" s="226">
        <f>'ES Data Entry'!D522</f>
        <v>0</v>
      </c>
      <c r="E524" s="226">
        <f>'ES Data Entry'!E522</f>
        <v>0</v>
      </c>
      <c r="F524" s="226">
        <f>'ES Data Entry'!F522</f>
        <v>0</v>
      </c>
      <c r="G524" s="226" t="str" cm="1">
        <f t="array" ref="G524">_xlfn.IFS('ES Data Entry'!G522=0, "Kindergarten", 'ES Data Entry'!G522=1, "1st Grade", 'ES Data Entry'!G522=2, "2nd Grade", 'ES Data Entry'!G522=3, "3rd Grade", 'ES Data Entry'!G522=4, "4th Grade", 'ES Data Entry'!G522=5, "5th Grade")</f>
        <v>Kindergarten</v>
      </c>
      <c r="H524" s="253">
        <f>'ES Data Entry'!L522</f>
        <v>0</v>
      </c>
      <c r="I524" s="227" t="e" cm="1">
        <f t="array" ref="I524">_xlfn.IFS('ES Data Entry'!H522= 1, "American Indian/Alaskan Native", 'ES Data Entry'!H522= 2, "Asian", 'ES Data Entry'!H522= 3, "Native Hawaiian/Pacific Islander", 'ES Data Entry'!H522= 4, "Black/African American",'ES Data Entry'!H522= 5,  "White", 'ES Data Entry'!H522= 6, "Other", 'ES Data Entry'!H522= 7, "Two races or more", 'ES Data Entry'!H522= 8, "Unknown")</f>
        <v>#N/A</v>
      </c>
      <c r="J524" s="226">
        <f>'ES Data Entry'!I522</f>
        <v>0</v>
      </c>
      <c r="K524" s="226" t="e" cm="1">
        <f t="array" ref="K524">_xlfn.IFS('ES Data Entry'!J522= 1, "Male", 'ES Data Entry'!J522= 2, "Female", 'ES Data Entry'!J522= 3, "Transgender Male", 'ES Data Entry'!J522= 4, "Transgender Female",'ES Data Entry'!J522= 5, "Non-binary", 'ES Data Entry'!J522= 6, "Other", 'ES Data Entry'!J522= 7, "Unknown")</f>
        <v>#N/A</v>
      </c>
      <c r="L524" s="228">
        <f>'ES Data Entry'!K522</f>
        <v>0</v>
      </c>
      <c r="M524" s="228" t="str" cm="1">
        <f t="array" ref="M524">IF(MAX(IF(F:F=F524, L:L))=L524, "Yes", "No")</f>
        <v>Yes</v>
      </c>
      <c r="N524" s="229" t="e">
        <f>AVERAGE('ES Data Entry'!N522,'ES Data Entry'!M522)</f>
        <v>#DIV/0!</v>
      </c>
      <c r="O524" s="229" t="e">
        <f t="shared" si="124"/>
        <v>#DIV/0!</v>
      </c>
      <c r="P524" s="229" t="e">
        <f>AVERAGE('ES Data Entry'!O522:R522)</f>
        <v>#DIV/0!</v>
      </c>
      <c r="Q524" s="229" t="e">
        <f t="shared" si="125"/>
        <v>#DIV/0!</v>
      </c>
      <c r="R524" s="229" t="e">
        <f>AVERAGE('ES Data Entry'!S522:V522)</f>
        <v>#DIV/0!</v>
      </c>
      <c r="S524" s="229" t="e">
        <f t="shared" si="126"/>
        <v>#DIV/0!</v>
      </c>
      <c r="T524" s="229" t="e">
        <f>AVERAGE('ES Data Entry'!W522:Y522)</f>
        <v>#DIV/0!</v>
      </c>
      <c r="U524" s="230" t="e">
        <f t="shared" si="127"/>
        <v>#DIV/0!</v>
      </c>
      <c r="V524" s="231" t="e">
        <f t="shared" si="128"/>
        <v>#DIV/0!</v>
      </c>
      <c r="W524" s="232" t="e">
        <f t="shared" si="129"/>
        <v>#DIV/0!</v>
      </c>
    </row>
    <row r="525" spans="1:23">
      <c r="A525" s="226">
        <f>'ES Data Entry'!A523</f>
        <v>0</v>
      </c>
      <c r="B525" s="226">
        <f>'ES Data Entry'!B523</f>
        <v>0</v>
      </c>
      <c r="C525" s="6">
        <f>'ES Data Entry'!C523</f>
        <v>0</v>
      </c>
      <c r="D525" s="226">
        <f>'ES Data Entry'!D523</f>
        <v>0</v>
      </c>
      <c r="E525" s="226">
        <f>'ES Data Entry'!E523</f>
        <v>0</v>
      </c>
      <c r="F525" s="226">
        <f>'ES Data Entry'!F523</f>
        <v>0</v>
      </c>
      <c r="G525" s="226" t="str" cm="1">
        <f t="array" ref="G525">_xlfn.IFS('ES Data Entry'!G523=0, "Kindergarten", 'ES Data Entry'!G523=1, "1st Grade", 'ES Data Entry'!G523=2, "2nd Grade", 'ES Data Entry'!G523=3, "3rd Grade", 'ES Data Entry'!G523=4, "4th Grade", 'ES Data Entry'!G523=5, "5th Grade")</f>
        <v>Kindergarten</v>
      </c>
      <c r="H525" s="253">
        <f>'ES Data Entry'!L523</f>
        <v>0</v>
      </c>
      <c r="I525" s="227" t="e" cm="1">
        <f t="array" ref="I525">_xlfn.IFS('ES Data Entry'!H523= 1, "American Indian/Alaskan Native", 'ES Data Entry'!H523= 2, "Asian", 'ES Data Entry'!H523= 3, "Native Hawaiian/Pacific Islander", 'ES Data Entry'!H523= 4, "Black/African American",'ES Data Entry'!H523= 5,  "White", 'ES Data Entry'!H523= 6, "Other", 'ES Data Entry'!H523= 7, "Two races or more", 'ES Data Entry'!H523= 8, "Unknown")</f>
        <v>#N/A</v>
      </c>
      <c r="J525" s="226">
        <f>'ES Data Entry'!I523</f>
        <v>0</v>
      </c>
      <c r="K525" s="226" t="e" cm="1">
        <f t="array" ref="K525">_xlfn.IFS('ES Data Entry'!J523= 1, "Male", 'ES Data Entry'!J523= 2, "Female", 'ES Data Entry'!J523= 3, "Transgender Male", 'ES Data Entry'!J523= 4, "Transgender Female",'ES Data Entry'!J523= 5, "Non-binary", 'ES Data Entry'!J523= 6, "Other", 'ES Data Entry'!J523= 7, "Unknown")</f>
        <v>#N/A</v>
      </c>
      <c r="L525" s="228">
        <f>'ES Data Entry'!K523</f>
        <v>0</v>
      </c>
      <c r="M525" s="228" t="str" cm="1">
        <f t="array" ref="M525">IF(MAX(IF(F:F=F525, L:L))=L525, "Yes", "No")</f>
        <v>Yes</v>
      </c>
      <c r="N525" s="229" t="e">
        <f>AVERAGE('ES Data Entry'!N523,'ES Data Entry'!M523)</f>
        <v>#DIV/0!</v>
      </c>
      <c r="O525" s="229" t="e">
        <f t="shared" si="124"/>
        <v>#DIV/0!</v>
      </c>
      <c r="P525" s="229" t="e">
        <f>AVERAGE('ES Data Entry'!O523:R523)</f>
        <v>#DIV/0!</v>
      </c>
      <c r="Q525" s="229" t="e">
        <f t="shared" si="125"/>
        <v>#DIV/0!</v>
      </c>
      <c r="R525" s="229" t="e">
        <f>AVERAGE('ES Data Entry'!S523:V523)</f>
        <v>#DIV/0!</v>
      </c>
      <c r="S525" s="229" t="e">
        <f t="shared" si="126"/>
        <v>#DIV/0!</v>
      </c>
      <c r="T525" s="229" t="e">
        <f>AVERAGE('ES Data Entry'!W523:Y523)</f>
        <v>#DIV/0!</v>
      </c>
      <c r="U525" s="230" t="e">
        <f t="shared" si="127"/>
        <v>#DIV/0!</v>
      </c>
      <c r="V525" s="231" t="e">
        <f t="shared" si="128"/>
        <v>#DIV/0!</v>
      </c>
      <c r="W525" s="232" t="e">
        <f t="shared" si="129"/>
        <v>#DIV/0!</v>
      </c>
    </row>
    <row r="526" spans="1:23">
      <c r="A526" s="226">
        <f>'ES Data Entry'!A524</f>
        <v>0</v>
      </c>
      <c r="B526" s="226">
        <f>'ES Data Entry'!B524</f>
        <v>0</v>
      </c>
      <c r="C526" s="6">
        <f>'ES Data Entry'!C524</f>
        <v>0</v>
      </c>
      <c r="D526" s="226">
        <f>'ES Data Entry'!D524</f>
        <v>0</v>
      </c>
      <c r="E526" s="226">
        <f>'ES Data Entry'!E524</f>
        <v>0</v>
      </c>
      <c r="F526" s="226">
        <f>'ES Data Entry'!F524</f>
        <v>0</v>
      </c>
      <c r="G526" s="226" t="str" cm="1">
        <f t="array" ref="G526">_xlfn.IFS('ES Data Entry'!G524=0, "Kindergarten", 'ES Data Entry'!G524=1, "1st Grade", 'ES Data Entry'!G524=2, "2nd Grade", 'ES Data Entry'!G524=3, "3rd Grade", 'ES Data Entry'!G524=4, "4th Grade", 'ES Data Entry'!G524=5, "5th Grade")</f>
        <v>Kindergarten</v>
      </c>
      <c r="H526" s="253">
        <f>'ES Data Entry'!L524</f>
        <v>0</v>
      </c>
      <c r="I526" s="227" t="e" cm="1">
        <f t="array" ref="I526">_xlfn.IFS('ES Data Entry'!H524= 1, "American Indian/Alaskan Native", 'ES Data Entry'!H524= 2, "Asian", 'ES Data Entry'!H524= 3, "Native Hawaiian/Pacific Islander", 'ES Data Entry'!H524= 4, "Black/African American",'ES Data Entry'!H524= 5,  "White", 'ES Data Entry'!H524= 6, "Other", 'ES Data Entry'!H524= 7, "Two races or more", 'ES Data Entry'!H524= 8, "Unknown")</f>
        <v>#N/A</v>
      </c>
      <c r="J526" s="226">
        <f>'ES Data Entry'!I524</f>
        <v>0</v>
      </c>
      <c r="K526" s="226" t="e" cm="1">
        <f t="array" ref="K526">_xlfn.IFS('ES Data Entry'!J524= 1, "Male", 'ES Data Entry'!J524= 2, "Female", 'ES Data Entry'!J524= 3, "Transgender Male", 'ES Data Entry'!J524= 4, "Transgender Female",'ES Data Entry'!J524= 5, "Non-binary", 'ES Data Entry'!J524= 6, "Other", 'ES Data Entry'!J524= 7, "Unknown")</f>
        <v>#N/A</v>
      </c>
      <c r="L526" s="228">
        <f>'ES Data Entry'!K524</f>
        <v>0</v>
      </c>
      <c r="M526" s="228" t="str" cm="1">
        <f t="array" ref="M526">IF(MAX(IF(F:F=F526, L:L))=L526, "Yes", "No")</f>
        <v>Yes</v>
      </c>
      <c r="N526" s="229" t="e">
        <f>AVERAGE('ES Data Entry'!N524,'ES Data Entry'!M524)</f>
        <v>#DIV/0!</v>
      </c>
      <c r="O526" s="229" t="e">
        <f t="shared" si="124"/>
        <v>#DIV/0!</v>
      </c>
      <c r="P526" s="229" t="e">
        <f>AVERAGE('ES Data Entry'!O524:R524)</f>
        <v>#DIV/0!</v>
      </c>
      <c r="Q526" s="229" t="e">
        <f t="shared" si="125"/>
        <v>#DIV/0!</v>
      </c>
      <c r="R526" s="229" t="e">
        <f>AVERAGE('ES Data Entry'!S524:V524)</f>
        <v>#DIV/0!</v>
      </c>
      <c r="S526" s="229" t="e">
        <f t="shared" si="126"/>
        <v>#DIV/0!</v>
      </c>
      <c r="T526" s="229" t="e">
        <f>AVERAGE('ES Data Entry'!W524:Y524)</f>
        <v>#DIV/0!</v>
      </c>
      <c r="U526" s="230" t="e">
        <f t="shared" si="127"/>
        <v>#DIV/0!</v>
      </c>
      <c r="V526" s="231" t="e">
        <f t="shared" si="128"/>
        <v>#DIV/0!</v>
      </c>
      <c r="W526" s="232" t="e">
        <f t="shared" si="129"/>
        <v>#DIV/0!</v>
      </c>
    </row>
    <row r="527" spans="1:23">
      <c r="A527" s="226">
        <f>'ES Data Entry'!A525</f>
        <v>0</v>
      </c>
      <c r="B527" s="226">
        <f>'ES Data Entry'!B525</f>
        <v>0</v>
      </c>
      <c r="C527" s="6">
        <f>'ES Data Entry'!C525</f>
        <v>0</v>
      </c>
      <c r="D527" s="226">
        <f>'ES Data Entry'!D525</f>
        <v>0</v>
      </c>
      <c r="E527" s="226">
        <f>'ES Data Entry'!E525</f>
        <v>0</v>
      </c>
      <c r="F527" s="226">
        <f>'ES Data Entry'!F525</f>
        <v>0</v>
      </c>
      <c r="G527" s="226" t="str" cm="1">
        <f t="array" ref="G527">_xlfn.IFS('ES Data Entry'!G525=0, "Kindergarten", 'ES Data Entry'!G525=1, "1st Grade", 'ES Data Entry'!G525=2, "2nd Grade", 'ES Data Entry'!G525=3, "3rd Grade", 'ES Data Entry'!G525=4, "4th Grade", 'ES Data Entry'!G525=5, "5th Grade")</f>
        <v>Kindergarten</v>
      </c>
      <c r="H527" s="253">
        <f>'ES Data Entry'!L525</f>
        <v>0</v>
      </c>
      <c r="I527" s="227" t="e" cm="1">
        <f t="array" ref="I527">_xlfn.IFS('ES Data Entry'!H525= 1, "American Indian/Alaskan Native", 'ES Data Entry'!H525= 2, "Asian", 'ES Data Entry'!H525= 3, "Native Hawaiian/Pacific Islander", 'ES Data Entry'!H525= 4, "Black/African American",'ES Data Entry'!H525= 5,  "White", 'ES Data Entry'!H525= 6, "Other", 'ES Data Entry'!H525= 7, "Two races or more", 'ES Data Entry'!H525= 8, "Unknown")</f>
        <v>#N/A</v>
      </c>
      <c r="J527" s="226">
        <f>'ES Data Entry'!I525</f>
        <v>0</v>
      </c>
      <c r="K527" s="226" t="e" cm="1">
        <f t="array" ref="K527">_xlfn.IFS('ES Data Entry'!J525= 1, "Male", 'ES Data Entry'!J525= 2, "Female", 'ES Data Entry'!J525= 3, "Transgender Male", 'ES Data Entry'!J525= 4, "Transgender Female",'ES Data Entry'!J525= 5, "Non-binary", 'ES Data Entry'!J525= 6, "Other", 'ES Data Entry'!J525= 7, "Unknown")</f>
        <v>#N/A</v>
      </c>
      <c r="L527" s="228">
        <f>'ES Data Entry'!K525</f>
        <v>0</v>
      </c>
      <c r="M527" s="228" t="str" cm="1">
        <f t="array" ref="M527">IF(MAX(IF(F:F=F527, L:L))=L527, "Yes", "No")</f>
        <v>Yes</v>
      </c>
      <c r="N527" s="229" t="e">
        <f>AVERAGE('ES Data Entry'!N525,'ES Data Entry'!M525)</f>
        <v>#DIV/0!</v>
      </c>
      <c r="O527" s="229" t="e">
        <f t="shared" si="124"/>
        <v>#DIV/0!</v>
      </c>
      <c r="P527" s="229" t="e">
        <f>AVERAGE('ES Data Entry'!O525:R525)</f>
        <v>#DIV/0!</v>
      </c>
      <c r="Q527" s="229" t="e">
        <f t="shared" si="125"/>
        <v>#DIV/0!</v>
      </c>
      <c r="R527" s="229" t="e">
        <f>AVERAGE('ES Data Entry'!S525:V525)</f>
        <v>#DIV/0!</v>
      </c>
      <c r="S527" s="229" t="e">
        <f t="shared" si="126"/>
        <v>#DIV/0!</v>
      </c>
      <c r="T527" s="229" t="e">
        <f>AVERAGE('ES Data Entry'!W525:Y525)</f>
        <v>#DIV/0!</v>
      </c>
      <c r="U527" s="230" t="e">
        <f t="shared" si="127"/>
        <v>#DIV/0!</v>
      </c>
      <c r="V527" s="231" t="e">
        <f t="shared" si="128"/>
        <v>#DIV/0!</v>
      </c>
      <c r="W527" s="232" t="e">
        <f t="shared" si="129"/>
        <v>#DIV/0!</v>
      </c>
    </row>
    <row r="528" spans="1:23">
      <c r="A528" s="226">
        <f>'ES Data Entry'!A526</f>
        <v>0</v>
      </c>
      <c r="B528" s="226">
        <f>'ES Data Entry'!B526</f>
        <v>0</v>
      </c>
      <c r="C528" s="6">
        <f>'ES Data Entry'!C526</f>
        <v>0</v>
      </c>
      <c r="D528" s="226">
        <f>'ES Data Entry'!D526</f>
        <v>0</v>
      </c>
      <c r="E528" s="226">
        <f>'ES Data Entry'!E526</f>
        <v>0</v>
      </c>
      <c r="F528" s="226">
        <f>'ES Data Entry'!F526</f>
        <v>0</v>
      </c>
      <c r="G528" s="226" t="str" cm="1">
        <f t="array" ref="G528">_xlfn.IFS('ES Data Entry'!G526=0, "Kindergarten", 'ES Data Entry'!G526=1, "1st Grade", 'ES Data Entry'!G526=2, "2nd Grade", 'ES Data Entry'!G526=3, "3rd Grade", 'ES Data Entry'!G526=4, "4th Grade", 'ES Data Entry'!G526=5, "5th Grade")</f>
        <v>Kindergarten</v>
      </c>
      <c r="H528" s="253">
        <f>'ES Data Entry'!L526</f>
        <v>0</v>
      </c>
      <c r="I528" s="227" t="e" cm="1">
        <f t="array" ref="I528">_xlfn.IFS('ES Data Entry'!H526= 1, "American Indian/Alaskan Native", 'ES Data Entry'!H526= 2, "Asian", 'ES Data Entry'!H526= 3, "Native Hawaiian/Pacific Islander", 'ES Data Entry'!H526= 4, "Black/African American",'ES Data Entry'!H526= 5,  "White", 'ES Data Entry'!H526= 6, "Other", 'ES Data Entry'!H526= 7, "Two races or more", 'ES Data Entry'!H526= 8, "Unknown")</f>
        <v>#N/A</v>
      </c>
      <c r="J528" s="226">
        <f>'ES Data Entry'!I526</f>
        <v>0</v>
      </c>
      <c r="K528" s="226" t="e" cm="1">
        <f t="array" ref="K528">_xlfn.IFS('ES Data Entry'!J526= 1, "Male", 'ES Data Entry'!J526= 2, "Female", 'ES Data Entry'!J526= 3, "Transgender Male", 'ES Data Entry'!J526= 4, "Transgender Female",'ES Data Entry'!J526= 5, "Non-binary", 'ES Data Entry'!J526= 6, "Other", 'ES Data Entry'!J526= 7, "Unknown")</f>
        <v>#N/A</v>
      </c>
      <c r="L528" s="228">
        <f>'ES Data Entry'!K526</f>
        <v>0</v>
      </c>
      <c r="M528" s="228" t="str" cm="1">
        <f t="array" ref="M528">IF(MAX(IF(F:F=F528, L:L))=L528, "Yes", "No")</f>
        <v>Yes</v>
      </c>
      <c r="N528" s="229" t="e">
        <f>AVERAGE('ES Data Entry'!N526,'ES Data Entry'!M526)</f>
        <v>#DIV/0!</v>
      </c>
      <c r="O528" s="229" t="e">
        <f t="shared" si="124"/>
        <v>#DIV/0!</v>
      </c>
      <c r="P528" s="229" t="e">
        <f>AVERAGE('ES Data Entry'!O526:R526)</f>
        <v>#DIV/0!</v>
      </c>
      <c r="Q528" s="229" t="e">
        <f t="shared" si="125"/>
        <v>#DIV/0!</v>
      </c>
      <c r="R528" s="229" t="e">
        <f>AVERAGE('ES Data Entry'!S526:V526)</f>
        <v>#DIV/0!</v>
      </c>
      <c r="S528" s="229" t="e">
        <f t="shared" si="126"/>
        <v>#DIV/0!</v>
      </c>
      <c r="T528" s="229" t="e">
        <f>AVERAGE('ES Data Entry'!W526:Y526)</f>
        <v>#DIV/0!</v>
      </c>
      <c r="U528" s="230" t="e">
        <f t="shared" si="127"/>
        <v>#DIV/0!</v>
      </c>
      <c r="V528" s="231" t="e">
        <f t="shared" si="128"/>
        <v>#DIV/0!</v>
      </c>
      <c r="W528" s="232" t="e">
        <f t="shared" si="129"/>
        <v>#DIV/0!</v>
      </c>
    </row>
    <row r="529" spans="1:23">
      <c r="A529" s="226">
        <f>'ES Data Entry'!A527</f>
        <v>0</v>
      </c>
      <c r="B529" s="226">
        <f>'ES Data Entry'!B527</f>
        <v>0</v>
      </c>
      <c r="C529" s="6">
        <f>'ES Data Entry'!C527</f>
        <v>0</v>
      </c>
      <c r="D529" s="226">
        <f>'ES Data Entry'!D527</f>
        <v>0</v>
      </c>
      <c r="E529" s="226">
        <f>'ES Data Entry'!E527</f>
        <v>0</v>
      </c>
      <c r="F529" s="226">
        <f>'ES Data Entry'!F527</f>
        <v>0</v>
      </c>
      <c r="G529" s="226" t="str" cm="1">
        <f t="array" ref="G529">_xlfn.IFS('ES Data Entry'!G527=0, "Kindergarten", 'ES Data Entry'!G527=1, "1st Grade", 'ES Data Entry'!G527=2, "2nd Grade", 'ES Data Entry'!G527=3, "3rd Grade", 'ES Data Entry'!G527=4, "4th Grade", 'ES Data Entry'!G527=5, "5th Grade")</f>
        <v>Kindergarten</v>
      </c>
      <c r="H529" s="253">
        <f>'ES Data Entry'!L527</f>
        <v>0</v>
      </c>
      <c r="I529" s="227" t="e" cm="1">
        <f t="array" ref="I529">_xlfn.IFS('ES Data Entry'!H527= 1, "American Indian/Alaskan Native", 'ES Data Entry'!H527= 2, "Asian", 'ES Data Entry'!H527= 3, "Native Hawaiian/Pacific Islander", 'ES Data Entry'!H527= 4, "Black/African American",'ES Data Entry'!H527= 5,  "White", 'ES Data Entry'!H527= 6, "Other", 'ES Data Entry'!H527= 7, "Two races or more", 'ES Data Entry'!H527= 8, "Unknown")</f>
        <v>#N/A</v>
      </c>
      <c r="J529" s="226">
        <f>'ES Data Entry'!I527</f>
        <v>0</v>
      </c>
      <c r="K529" s="226" t="e" cm="1">
        <f t="array" ref="K529">_xlfn.IFS('ES Data Entry'!J527= 1, "Male", 'ES Data Entry'!J527= 2, "Female", 'ES Data Entry'!J527= 3, "Transgender Male", 'ES Data Entry'!J527= 4, "Transgender Female",'ES Data Entry'!J527= 5, "Non-binary", 'ES Data Entry'!J527= 6, "Other", 'ES Data Entry'!J527= 7, "Unknown")</f>
        <v>#N/A</v>
      </c>
      <c r="L529" s="228">
        <f>'ES Data Entry'!K527</f>
        <v>0</v>
      </c>
      <c r="M529" s="228" t="str" cm="1">
        <f t="array" ref="M529">IF(MAX(IF(F:F=F529, L:L))=L529, "Yes", "No")</f>
        <v>Yes</v>
      </c>
      <c r="N529" s="229" t="e">
        <f>AVERAGE('ES Data Entry'!N527,'ES Data Entry'!M527)</f>
        <v>#DIV/0!</v>
      </c>
      <c r="O529" s="229" t="e">
        <f t="shared" si="124"/>
        <v>#DIV/0!</v>
      </c>
      <c r="P529" s="229" t="e">
        <f>AVERAGE('ES Data Entry'!O527:R527)</f>
        <v>#DIV/0!</v>
      </c>
      <c r="Q529" s="229" t="e">
        <f t="shared" si="125"/>
        <v>#DIV/0!</v>
      </c>
      <c r="R529" s="229" t="e">
        <f>AVERAGE('ES Data Entry'!S527:V527)</f>
        <v>#DIV/0!</v>
      </c>
      <c r="S529" s="229" t="e">
        <f t="shared" si="126"/>
        <v>#DIV/0!</v>
      </c>
      <c r="T529" s="229" t="e">
        <f>AVERAGE('ES Data Entry'!W527:Y527)</f>
        <v>#DIV/0!</v>
      </c>
      <c r="U529" s="230" t="e">
        <f t="shared" si="127"/>
        <v>#DIV/0!</v>
      </c>
      <c r="V529" s="231" t="e">
        <f t="shared" si="128"/>
        <v>#DIV/0!</v>
      </c>
      <c r="W529" s="232" t="e">
        <f t="shared" si="129"/>
        <v>#DIV/0!</v>
      </c>
    </row>
    <row r="530" spans="1:23">
      <c r="A530" s="226">
        <f>'ES Data Entry'!A528</f>
        <v>0</v>
      </c>
      <c r="B530" s="226">
        <f>'ES Data Entry'!B528</f>
        <v>0</v>
      </c>
      <c r="C530" s="6">
        <f>'ES Data Entry'!C528</f>
        <v>0</v>
      </c>
      <c r="D530" s="226">
        <f>'ES Data Entry'!D528</f>
        <v>0</v>
      </c>
      <c r="E530" s="226">
        <f>'ES Data Entry'!E528</f>
        <v>0</v>
      </c>
      <c r="F530" s="226">
        <f>'ES Data Entry'!F528</f>
        <v>0</v>
      </c>
      <c r="G530" s="226" t="str" cm="1">
        <f t="array" ref="G530">_xlfn.IFS('ES Data Entry'!G528=0, "Kindergarten", 'ES Data Entry'!G528=1, "1st Grade", 'ES Data Entry'!G528=2, "2nd Grade", 'ES Data Entry'!G528=3, "3rd Grade", 'ES Data Entry'!G528=4, "4th Grade", 'ES Data Entry'!G528=5, "5th Grade")</f>
        <v>Kindergarten</v>
      </c>
      <c r="H530" s="253">
        <f>'ES Data Entry'!L528</f>
        <v>0</v>
      </c>
      <c r="I530" s="227" t="e" cm="1">
        <f t="array" ref="I530">_xlfn.IFS('ES Data Entry'!H528= 1, "American Indian/Alaskan Native", 'ES Data Entry'!H528= 2, "Asian", 'ES Data Entry'!H528= 3, "Native Hawaiian/Pacific Islander", 'ES Data Entry'!H528= 4, "Black/African American",'ES Data Entry'!H528= 5,  "White", 'ES Data Entry'!H528= 6, "Other", 'ES Data Entry'!H528= 7, "Two races or more", 'ES Data Entry'!H528= 8, "Unknown")</f>
        <v>#N/A</v>
      </c>
      <c r="J530" s="226">
        <f>'ES Data Entry'!I528</f>
        <v>0</v>
      </c>
      <c r="K530" s="226" t="e" cm="1">
        <f t="array" ref="K530">_xlfn.IFS('ES Data Entry'!J528= 1, "Male", 'ES Data Entry'!J528= 2, "Female", 'ES Data Entry'!J528= 3, "Transgender Male", 'ES Data Entry'!J528= 4, "Transgender Female",'ES Data Entry'!J528= 5, "Non-binary", 'ES Data Entry'!J528= 6, "Other", 'ES Data Entry'!J528= 7, "Unknown")</f>
        <v>#N/A</v>
      </c>
      <c r="L530" s="228">
        <f>'ES Data Entry'!K528</f>
        <v>0</v>
      </c>
      <c r="M530" s="228" t="str" cm="1">
        <f t="array" ref="M530">IF(MAX(IF(F:F=F530, L:L))=L530, "Yes", "No")</f>
        <v>Yes</v>
      </c>
      <c r="N530" s="229" t="e">
        <f>AVERAGE('ES Data Entry'!N528,'ES Data Entry'!M528)</f>
        <v>#DIV/0!</v>
      </c>
      <c r="O530" s="229" t="e">
        <f t="shared" si="124"/>
        <v>#DIV/0!</v>
      </c>
      <c r="P530" s="229" t="e">
        <f>AVERAGE('ES Data Entry'!O528:R528)</f>
        <v>#DIV/0!</v>
      </c>
      <c r="Q530" s="229" t="e">
        <f t="shared" si="125"/>
        <v>#DIV/0!</v>
      </c>
      <c r="R530" s="229" t="e">
        <f>AVERAGE('ES Data Entry'!S528:V528)</f>
        <v>#DIV/0!</v>
      </c>
      <c r="S530" s="229" t="e">
        <f t="shared" si="126"/>
        <v>#DIV/0!</v>
      </c>
      <c r="T530" s="229" t="e">
        <f>AVERAGE('ES Data Entry'!W528:Y528)</f>
        <v>#DIV/0!</v>
      </c>
      <c r="U530" s="230" t="e">
        <f t="shared" si="127"/>
        <v>#DIV/0!</v>
      </c>
      <c r="V530" s="231" t="e">
        <f t="shared" si="128"/>
        <v>#DIV/0!</v>
      </c>
      <c r="W530" s="232" t="e">
        <f t="shared" si="129"/>
        <v>#DIV/0!</v>
      </c>
    </row>
    <row r="531" spans="1:23">
      <c r="A531" s="226">
        <f>'ES Data Entry'!A529</f>
        <v>0</v>
      </c>
      <c r="B531" s="226">
        <f>'ES Data Entry'!B529</f>
        <v>0</v>
      </c>
      <c r="C531" s="6">
        <f>'ES Data Entry'!C529</f>
        <v>0</v>
      </c>
      <c r="D531" s="226">
        <f>'ES Data Entry'!D529</f>
        <v>0</v>
      </c>
      <c r="E531" s="226">
        <f>'ES Data Entry'!E529</f>
        <v>0</v>
      </c>
      <c r="F531" s="226">
        <f>'ES Data Entry'!F529</f>
        <v>0</v>
      </c>
      <c r="G531" s="226" t="str" cm="1">
        <f t="array" ref="G531">_xlfn.IFS('ES Data Entry'!G529=0, "Kindergarten", 'ES Data Entry'!G529=1, "1st Grade", 'ES Data Entry'!G529=2, "2nd Grade", 'ES Data Entry'!G529=3, "3rd Grade", 'ES Data Entry'!G529=4, "4th Grade", 'ES Data Entry'!G529=5, "5th Grade")</f>
        <v>Kindergarten</v>
      </c>
      <c r="H531" s="253">
        <f>'ES Data Entry'!L529</f>
        <v>0</v>
      </c>
      <c r="I531" s="227" t="e" cm="1">
        <f t="array" ref="I531">_xlfn.IFS('ES Data Entry'!H529= 1, "American Indian/Alaskan Native", 'ES Data Entry'!H529= 2, "Asian", 'ES Data Entry'!H529= 3, "Native Hawaiian/Pacific Islander", 'ES Data Entry'!H529= 4, "Black/African American",'ES Data Entry'!H529= 5,  "White", 'ES Data Entry'!H529= 6, "Other", 'ES Data Entry'!H529= 7, "Two races or more", 'ES Data Entry'!H529= 8, "Unknown")</f>
        <v>#N/A</v>
      </c>
      <c r="J531" s="226">
        <f>'ES Data Entry'!I529</f>
        <v>0</v>
      </c>
      <c r="K531" s="226" t="e" cm="1">
        <f t="array" ref="K531">_xlfn.IFS('ES Data Entry'!J529= 1, "Male", 'ES Data Entry'!J529= 2, "Female", 'ES Data Entry'!J529= 3, "Transgender Male", 'ES Data Entry'!J529= 4, "Transgender Female",'ES Data Entry'!J529= 5, "Non-binary", 'ES Data Entry'!J529= 6, "Other", 'ES Data Entry'!J529= 7, "Unknown")</f>
        <v>#N/A</v>
      </c>
      <c r="L531" s="228">
        <f>'ES Data Entry'!K529</f>
        <v>0</v>
      </c>
      <c r="M531" s="228" t="str" cm="1">
        <f t="array" ref="M531">IF(MAX(IF(F:F=F531, L:L))=L531, "Yes", "No")</f>
        <v>Yes</v>
      </c>
      <c r="N531" s="229" t="e">
        <f>AVERAGE('ES Data Entry'!N529,'ES Data Entry'!M529)</f>
        <v>#DIV/0!</v>
      </c>
      <c r="O531" s="229" t="e">
        <f t="shared" si="124"/>
        <v>#DIV/0!</v>
      </c>
      <c r="P531" s="229" t="e">
        <f>AVERAGE('ES Data Entry'!O529:R529)</f>
        <v>#DIV/0!</v>
      </c>
      <c r="Q531" s="229" t="e">
        <f t="shared" si="125"/>
        <v>#DIV/0!</v>
      </c>
      <c r="R531" s="229" t="e">
        <f>AVERAGE('ES Data Entry'!S529:V529)</f>
        <v>#DIV/0!</v>
      </c>
      <c r="S531" s="229" t="e">
        <f t="shared" si="126"/>
        <v>#DIV/0!</v>
      </c>
      <c r="T531" s="229" t="e">
        <f>AVERAGE('ES Data Entry'!W529:Y529)</f>
        <v>#DIV/0!</v>
      </c>
      <c r="U531" s="230" t="e">
        <f t="shared" si="127"/>
        <v>#DIV/0!</v>
      </c>
      <c r="V531" s="231" t="e">
        <f t="shared" si="128"/>
        <v>#DIV/0!</v>
      </c>
      <c r="W531" s="232" t="e">
        <f t="shared" si="129"/>
        <v>#DIV/0!</v>
      </c>
    </row>
    <row r="532" spans="1:23">
      <c r="A532" s="226">
        <f>'ES Data Entry'!A530</f>
        <v>0</v>
      </c>
      <c r="B532" s="226">
        <f>'ES Data Entry'!B530</f>
        <v>0</v>
      </c>
      <c r="C532" s="6">
        <f>'ES Data Entry'!C530</f>
        <v>0</v>
      </c>
      <c r="D532" s="226">
        <f>'ES Data Entry'!D530</f>
        <v>0</v>
      </c>
      <c r="E532" s="226">
        <f>'ES Data Entry'!E530</f>
        <v>0</v>
      </c>
      <c r="F532" s="226">
        <f>'ES Data Entry'!F530</f>
        <v>0</v>
      </c>
      <c r="G532" s="226" t="str" cm="1">
        <f t="array" ref="G532">_xlfn.IFS('ES Data Entry'!G530=0, "Kindergarten", 'ES Data Entry'!G530=1, "1st Grade", 'ES Data Entry'!G530=2, "2nd Grade", 'ES Data Entry'!G530=3, "3rd Grade", 'ES Data Entry'!G530=4, "4th Grade", 'ES Data Entry'!G530=5, "5th Grade")</f>
        <v>Kindergarten</v>
      </c>
      <c r="H532" s="253">
        <f>'ES Data Entry'!L530</f>
        <v>0</v>
      </c>
      <c r="I532" s="227" t="e" cm="1">
        <f t="array" ref="I532">_xlfn.IFS('ES Data Entry'!H530= 1, "American Indian/Alaskan Native", 'ES Data Entry'!H530= 2, "Asian", 'ES Data Entry'!H530= 3, "Native Hawaiian/Pacific Islander", 'ES Data Entry'!H530= 4, "Black/African American",'ES Data Entry'!H530= 5,  "White", 'ES Data Entry'!H530= 6, "Other", 'ES Data Entry'!H530= 7, "Two races or more", 'ES Data Entry'!H530= 8, "Unknown")</f>
        <v>#N/A</v>
      </c>
      <c r="J532" s="226">
        <f>'ES Data Entry'!I530</f>
        <v>0</v>
      </c>
      <c r="K532" s="226" t="e" cm="1">
        <f t="array" ref="K532">_xlfn.IFS('ES Data Entry'!J530= 1, "Male", 'ES Data Entry'!J530= 2, "Female", 'ES Data Entry'!J530= 3, "Transgender Male", 'ES Data Entry'!J530= 4, "Transgender Female",'ES Data Entry'!J530= 5, "Non-binary", 'ES Data Entry'!J530= 6, "Other", 'ES Data Entry'!J530= 7, "Unknown")</f>
        <v>#N/A</v>
      </c>
      <c r="L532" s="228">
        <f>'ES Data Entry'!K530</f>
        <v>0</v>
      </c>
      <c r="M532" s="228" t="str" cm="1">
        <f t="array" ref="M532">IF(MAX(IF(F:F=F532, L:L))=L532, "Yes", "No")</f>
        <v>Yes</v>
      </c>
      <c r="N532" s="229" t="e">
        <f>AVERAGE('ES Data Entry'!N530,'ES Data Entry'!M530)</f>
        <v>#DIV/0!</v>
      </c>
      <c r="O532" s="229" t="e">
        <f t="shared" si="124"/>
        <v>#DIV/0!</v>
      </c>
      <c r="P532" s="229" t="e">
        <f>AVERAGE('ES Data Entry'!O530:R530)</f>
        <v>#DIV/0!</v>
      </c>
      <c r="Q532" s="229" t="e">
        <f t="shared" si="125"/>
        <v>#DIV/0!</v>
      </c>
      <c r="R532" s="229" t="e">
        <f>AVERAGE('ES Data Entry'!S530:V530)</f>
        <v>#DIV/0!</v>
      </c>
      <c r="S532" s="229" t="e">
        <f t="shared" si="126"/>
        <v>#DIV/0!</v>
      </c>
      <c r="T532" s="229" t="e">
        <f>AVERAGE('ES Data Entry'!W530:Y530)</f>
        <v>#DIV/0!</v>
      </c>
      <c r="U532" s="230" t="e">
        <f t="shared" si="127"/>
        <v>#DIV/0!</v>
      </c>
      <c r="V532" s="231" t="e">
        <f t="shared" si="128"/>
        <v>#DIV/0!</v>
      </c>
      <c r="W532" s="232" t="e">
        <f t="shared" si="129"/>
        <v>#DIV/0!</v>
      </c>
    </row>
    <row r="533" spans="1:23">
      <c r="A533" s="226">
        <f>'ES Data Entry'!A531</f>
        <v>0</v>
      </c>
      <c r="B533" s="226">
        <f>'ES Data Entry'!B531</f>
        <v>0</v>
      </c>
      <c r="C533" s="6">
        <f>'ES Data Entry'!C531</f>
        <v>0</v>
      </c>
      <c r="D533" s="226">
        <f>'ES Data Entry'!D531</f>
        <v>0</v>
      </c>
      <c r="E533" s="226">
        <f>'ES Data Entry'!E531</f>
        <v>0</v>
      </c>
      <c r="F533" s="226">
        <f>'ES Data Entry'!F531</f>
        <v>0</v>
      </c>
      <c r="G533" s="226" t="str" cm="1">
        <f t="array" ref="G533">_xlfn.IFS('ES Data Entry'!G531=0, "Kindergarten", 'ES Data Entry'!G531=1, "1st Grade", 'ES Data Entry'!G531=2, "2nd Grade", 'ES Data Entry'!G531=3, "3rd Grade", 'ES Data Entry'!G531=4, "4th Grade", 'ES Data Entry'!G531=5, "5th Grade")</f>
        <v>Kindergarten</v>
      </c>
      <c r="H533" s="253">
        <f>'ES Data Entry'!L531</f>
        <v>0</v>
      </c>
      <c r="I533" s="227" t="e" cm="1">
        <f t="array" ref="I533">_xlfn.IFS('ES Data Entry'!H531= 1, "American Indian/Alaskan Native", 'ES Data Entry'!H531= 2, "Asian", 'ES Data Entry'!H531= 3, "Native Hawaiian/Pacific Islander", 'ES Data Entry'!H531= 4, "Black/African American",'ES Data Entry'!H531= 5,  "White", 'ES Data Entry'!H531= 6, "Other", 'ES Data Entry'!H531= 7, "Two races or more", 'ES Data Entry'!H531= 8, "Unknown")</f>
        <v>#N/A</v>
      </c>
      <c r="J533" s="226">
        <f>'ES Data Entry'!I531</f>
        <v>0</v>
      </c>
      <c r="K533" s="226" t="e" cm="1">
        <f t="array" ref="K533">_xlfn.IFS('ES Data Entry'!J531= 1, "Male", 'ES Data Entry'!J531= 2, "Female", 'ES Data Entry'!J531= 3, "Transgender Male", 'ES Data Entry'!J531= 4, "Transgender Female",'ES Data Entry'!J531= 5, "Non-binary", 'ES Data Entry'!J531= 6, "Other", 'ES Data Entry'!J531= 7, "Unknown")</f>
        <v>#N/A</v>
      </c>
      <c r="L533" s="228">
        <f>'ES Data Entry'!K531</f>
        <v>0</v>
      </c>
      <c r="M533" s="228" t="str" cm="1">
        <f t="array" ref="M533">IF(MAX(IF(F:F=F533, L:L))=L533, "Yes", "No")</f>
        <v>Yes</v>
      </c>
      <c r="N533" s="229" t="e">
        <f>AVERAGE('ES Data Entry'!N531,'ES Data Entry'!M531)</f>
        <v>#DIV/0!</v>
      </c>
      <c r="O533" s="229" t="e">
        <f t="shared" si="124"/>
        <v>#DIV/0!</v>
      </c>
      <c r="P533" s="229" t="e">
        <f>AVERAGE('ES Data Entry'!O531:R531)</f>
        <v>#DIV/0!</v>
      </c>
      <c r="Q533" s="229" t="e">
        <f t="shared" si="125"/>
        <v>#DIV/0!</v>
      </c>
      <c r="R533" s="229" t="e">
        <f>AVERAGE('ES Data Entry'!S531:V531)</f>
        <v>#DIV/0!</v>
      </c>
      <c r="S533" s="229" t="e">
        <f t="shared" si="126"/>
        <v>#DIV/0!</v>
      </c>
      <c r="T533" s="229" t="e">
        <f>AVERAGE('ES Data Entry'!W531:Y531)</f>
        <v>#DIV/0!</v>
      </c>
      <c r="U533" s="230" t="e">
        <f t="shared" si="127"/>
        <v>#DIV/0!</v>
      </c>
      <c r="V533" s="231" t="e">
        <f t="shared" si="128"/>
        <v>#DIV/0!</v>
      </c>
      <c r="W533" s="232" t="e">
        <f t="shared" si="129"/>
        <v>#DIV/0!</v>
      </c>
    </row>
    <row r="534" spans="1:23">
      <c r="A534" s="226">
        <f>'ES Data Entry'!A532</f>
        <v>0</v>
      </c>
      <c r="B534" s="226">
        <f>'ES Data Entry'!B532</f>
        <v>0</v>
      </c>
      <c r="C534" s="6">
        <f>'ES Data Entry'!C532</f>
        <v>0</v>
      </c>
      <c r="D534" s="226">
        <f>'ES Data Entry'!D532</f>
        <v>0</v>
      </c>
      <c r="E534" s="226">
        <f>'ES Data Entry'!E532</f>
        <v>0</v>
      </c>
      <c r="F534" s="226">
        <f>'ES Data Entry'!F532</f>
        <v>0</v>
      </c>
      <c r="G534" s="226" t="str" cm="1">
        <f t="array" ref="G534">_xlfn.IFS('ES Data Entry'!G532=0, "Kindergarten", 'ES Data Entry'!G532=1, "1st Grade", 'ES Data Entry'!G532=2, "2nd Grade", 'ES Data Entry'!G532=3, "3rd Grade", 'ES Data Entry'!G532=4, "4th Grade", 'ES Data Entry'!G532=5, "5th Grade")</f>
        <v>Kindergarten</v>
      </c>
      <c r="H534" s="253">
        <f>'ES Data Entry'!L532</f>
        <v>0</v>
      </c>
      <c r="I534" s="227" t="e" cm="1">
        <f t="array" ref="I534">_xlfn.IFS('ES Data Entry'!H532= 1, "American Indian/Alaskan Native", 'ES Data Entry'!H532= 2, "Asian", 'ES Data Entry'!H532= 3, "Native Hawaiian/Pacific Islander", 'ES Data Entry'!H532= 4, "Black/African American",'ES Data Entry'!H532= 5,  "White", 'ES Data Entry'!H532= 6, "Other", 'ES Data Entry'!H532= 7, "Two races or more", 'ES Data Entry'!H532= 8, "Unknown")</f>
        <v>#N/A</v>
      </c>
      <c r="J534" s="226">
        <f>'ES Data Entry'!I532</f>
        <v>0</v>
      </c>
      <c r="K534" s="226" t="e" cm="1">
        <f t="array" ref="K534">_xlfn.IFS('ES Data Entry'!J532= 1, "Male", 'ES Data Entry'!J532= 2, "Female", 'ES Data Entry'!J532= 3, "Transgender Male", 'ES Data Entry'!J532= 4, "Transgender Female",'ES Data Entry'!J532= 5, "Non-binary", 'ES Data Entry'!J532= 6, "Other", 'ES Data Entry'!J532= 7, "Unknown")</f>
        <v>#N/A</v>
      </c>
      <c r="L534" s="228">
        <f>'ES Data Entry'!K532</f>
        <v>0</v>
      </c>
      <c r="M534" s="228" t="str" cm="1">
        <f t="array" ref="M534">IF(MAX(IF(F:F=F534, L:L))=L534, "Yes", "No")</f>
        <v>Yes</v>
      </c>
      <c r="N534" s="229" t="e">
        <f>AVERAGE('ES Data Entry'!N532,'ES Data Entry'!M532)</f>
        <v>#DIV/0!</v>
      </c>
      <c r="O534" s="229" t="e">
        <f t="shared" si="124"/>
        <v>#DIV/0!</v>
      </c>
      <c r="P534" s="229" t="e">
        <f>AVERAGE('ES Data Entry'!O532:R532)</f>
        <v>#DIV/0!</v>
      </c>
      <c r="Q534" s="229" t="e">
        <f t="shared" si="125"/>
        <v>#DIV/0!</v>
      </c>
      <c r="R534" s="229" t="e">
        <f>AVERAGE('ES Data Entry'!S532:V532)</f>
        <v>#DIV/0!</v>
      </c>
      <c r="S534" s="229" t="e">
        <f t="shared" si="126"/>
        <v>#DIV/0!</v>
      </c>
      <c r="T534" s="229" t="e">
        <f>AVERAGE('ES Data Entry'!W532:Y532)</f>
        <v>#DIV/0!</v>
      </c>
      <c r="U534" s="230" t="e">
        <f t="shared" si="127"/>
        <v>#DIV/0!</v>
      </c>
      <c r="V534" s="231" t="e">
        <f t="shared" si="128"/>
        <v>#DIV/0!</v>
      </c>
      <c r="W534" s="232" t="e">
        <f t="shared" si="129"/>
        <v>#DIV/0!</v>
      </c>
    </row>
    <row r="535" spans="1:23">
      <c r="A535" s="226">
        <f>'ES Data Entry'!A533</f>
        <v>0</v>
      </c>
      <c r="B535" s="226">
        <f>'ES Data Entry'!B533</f>
        <v>0</v>
      </c>
      <c r="C535" s="6">
        <f>'ES Data Entry'!C533</f>
        <v>0</v>
      </c>
      <c r="D535" s="226">
        <f>'ES Data Entry'!D533</f>
        <v>0</v>
      </c>
      <c r="E535" s="226">
        <f>'ES Data Entry'!E533</f>
        <v>0</v>
      </c>
      <c r="F535" s="226">
        <f>'ES Data Entry'!F533</f>
        <v>0</v>
      </c>
      <c r="G535" s="226" t="str" cm="1">
        <f t="array" ref="G535">_xlfn.IFS('ES Data Entry'!G533=0, "Kindergarten", 'ES Data Entry'!G533=1, "1st Grade", 'ES Data Entry'!G533=2, "2nd Grade", 'ES Data Entry'!G533=3, "3rd Grade", 'ES Data Entry'!G533=4, "4th Grade", 'ES Data Entry'!G533=5, "5th Grade")</f>
        <v>Kindergarten</v>
      </c>
      <c r="H535" s="253">
        <f>'ES Data Entry'!L533</f>
        <v>0</v>
      </c>
      <c r="I535" s="227" t="e" cm="1">
        <f t="array" ref="I535">_xlfn.IFS('ES Data Entry'!H533= 1, "American Indian/Alaskan Native", 'ES Data Entry'!H533= 2, "Asian", 'ES Data Entry'!H533= 3, "Native Hawaiian/Pacific Islander", 'ES Data Entry'!H533= 4, "Black/African American",'ES Data Entry'!H533= 5,  "White", 'ES Data Entry'!H533= 6, "Other", 'ES Data Entry'!H533= 7, "Two races or more", 'ES Data Entry'!H533= 8, "Unknown")</f>
        <v>#N/A</v>
      </c>
      <c r="J535" s="226">
        <f>'ES Data Entry'!I533</f>
        <v>0</v>
      </c>
      <c r="K535" s="226" t="e" cm="1">
        <f t="array" ref="K535">_xlfn.IFS('ES Data Entry'!J533= 1, "Male", 'ES Data Entry'!J533= 2, "Female", 'ES Data Entry'!J533= 3, "Transgender Male", 'ES Data Entry'!J533= 4, "Transgender Female",'ES Data Entry'!J533= 5, "Non-binary", 'ES Data Entry'!J533= 6, "Other", 'ES Data Entry'!J533= 7, "Unknown")</f>
        <v>#N/A</v>
      </c>
      <c r="L535" s="228">
        <f>'ES Data Entry'!K533</f>
        <v>0</v>
      </c>
      <c r="M535" s="228" t="str" cm="1">
        <f t="array" ref="M535">IF(MAX(IF(F:F=F535, L:L))=L535, "Yes", "No")</f>
        <v>Yes</v>
      </c>
      <c r="N535" s="229" t="e">
        <f>AVERAGE('ES Data Entry'!N533,'ES Data Entry'!M533)</f>
        <v>#DIV/0!</v>
      </c>
      <c r="O535" s="229" t="e">
        <f t="shared" si="124"/>
        <v>#DIV/0!</v>
      </c>
      <c r="P535" s="229" t="e">
        <f>AVERAGE('ES Data Entry'!O533:R533)</f>
        <v>#DIV/0!</v>
      </c>
      <c r="Q535" s="229" t="e">
        <f t="shared" si="125"/>
        <v>#DIV/0!</v>
      </c>
      <c r="R535" s="229" t="e">
        <f>AVERAGE('ES Data Entry'!S533:V533)</f>
        <v>#DIV/0!</v>
      </c>
      <c r="S535" s="229" t="e">
        <f t="shared" si="126"/>
        <v>#DIV/0!</v>
      </c>
      <c r="T535" s="229" t="e">
        <f>AVERAGE('ES Data Entry'!W533:Y533)</f>
        <v>#DIV/0!</v>
      </c>
      <c r="U535" s="230" t="e">
        <f t="shared" si="127"/>
        <v>#DIV/0!</v>
      </c>
      <c r="V535" s="231" t="e">
        <f t="shared" si="128"/>
        <v>#DIV/0!</v>
      </c>
      <c r="W535" s="232" t="e">
        <f t="shared" si="129"/>
        <v>#DIV/0!</v>
      </c>
    </row>
    <row r="536" spans="1:23">
      <c r="A536" s="226">
        <f>'ES Data Entry'!A534</f>
        <v>0</v>
      </c>
      <c r="B536" s="226">
        <f>'ES Data Entry'!B534</f>
        <v>0</v>
      </c>
      <c r="C536" s="6">
        <f>'ES Data Entry'!C534</f>
        <v>0</v>
      </c>
      <c r="D536" s="226">
        <f>'ES Data Entry'!D534</f>
        <v>0</v>
      </c>
      <c r="E536" s="226">
        <f>'ES Data Entry'!E534</f>
        <v>0</v>
      </c>
      <c r="F536" s="226">
        <f>'ES Data Entry'!F534</f>
        <v>0</v>
      </c>
      <c r="G536" s="226" t="str" cm="1">
        <f t="array" ref="G536">_xlfn.IFS('ES Data Entry'!G534=0, "Kindergarten", 'ES Data Entry'!G534=1, "1st Grade", 'ES Data Entry'!G534=2, "2nd Grade", 'ES Data Entry'!G534=3, "3rd Grade", 'ES Data Entry'!G534=4, "4th Grade", 'ES Data Entry'!G534=5, "5th Grade")</f>
        <v>Kindergarten</v>
      </c>
      <c r="H536" s="253">
        <f>'ES Data Entry'!L534</f>
        <v>0</v>
      </c>
      <c r="I536" s="227" t="e" cm="1">
        <f t="array" ref="I536">_xlfn.IFS('ES Data Entry'!H534= 1, "American Indian/Alaskan Native", 'ES Data Entry'!H534= 2, "Asian", 'ES Data Entry'!H534= 3, "Native Hawaiian/Pacific Islander", 'ES Data Entry'!H534= 4, "Black/African American",'ES Data Entry'!H534= 5,  "White", 'ES Data Entry'!H534= 6, "Other", 'ES Data Entry'!H534= 7, "Two races or more", 'ES Data Entry'!H534= 8, "Unknown")</f>
        <v>#N/A</v>
      </c>
      <c r="J536" s="226">
        <f>'ES Data Entry'!I534</f>
        <v>0</v>
      </c>
      <c r="K536" s="226" t="e" cm="1">
        <f t="array" ref="K536">_xlfn.IFS('ES Data Entry'!J534= 1, "Male", 'ES Data Entry'!J534= 2, "Female", 'ES Data Entry'!J534= 3, "Transgender Male", 'ES Data Entry'!J534= 4, "Transgender Female",'ES Data Entry'!J534= 5, "Non-binary", 'ES Data Entry'!J534= 6, "Other", 'ES Data Entry'!J534= 7, "Unknown")</f>
        <v>#N/A</v>
      </c>
      <c r="L536" s="228">
        <f>'ES Data Entry'!K534</f>
        <v>0</v>
      </c>
      <c r="M536" s="228" t="str" cm="1">
        <f t="array" ref="M536">IF(MAX(IF(F:F=F536, L:L))=L536, "Yes", "No")</f>
        <v>Yes</v>
      </c>
      <c r="N536" s="229" t="e">
        <f>AVERAGE('ES Data Entry'!N534,'ES Data Entry'!M534)</f>
        <v>#DIV/0!</v>
      </c>
      <c r="O536" s="229" t="e">
        <f t="shared" si="124"/>
        <v>#DIV/0!</v>
      </c>
      <c r="P536" s="229" t="e">
        <f>AVERAGE('ES Data Entry'!O534:R534)</f>
        <v>#DIV/0!</v>
      </c>
      <c r="Q536" s="229" t="e">
        <f t="shared" si="125"/>
        <v>#DIV/0!</v>
      </c>
      <c r="R536" s="229" t="e">
        <f>AVERAGE('ES Data Entry'!S534:V534)</f>
        <v>#DIV/0!</v>
      </c>
      <c r="S536" s="229" t="e">
        <f t="shared" si="126"/>
        <v>#DIV/0!</v>
      </c>
      <c r="T536" s="229" t="e">
        <f>AVERAGE('ES Data Entry'!W534:Y534)</f>
        <v>#DIV/0!</v>
      </c>
      <c r="U536" s="230" t="e">
        <f t="shared" si="127"/>
        <v>#DIV/0!</v>
      </c>
      <c r="V536" s="231" t="e">
        <f t="shared" si="128"/>
        <v>#DIV/0!</v>
      </c>
      <c r="W536" s="232" t="e">
        <f t="shared" si="129"/>
        <v>#DIV/0!</v>
      </c>
    </row>
    <row r="537" spans="1:23">
      <c r="A537" s="226">
        <f>'ES Data Entry'!A535</f>
        <v>0</v>
      </c>
      <c r="B537" s="226">
        <f>'ES Data Entry'!B535</f>
        <v>0</v>
      </c>
      <c r="C537" s="6">
        <f>'ES Data Entry'!C535</f>
        <v>0</v>
      </c>
      <c r="D537" s="226">
        <f>'ES Data Entry'!D535</f>
        <v>0</v>
      </c>
      <c r="E537" s="226">
        <f>'ES Data Entry'!E535</f>
        <v>0</v>
      </c>
      <c r="F537" s="226">
        <f>'ES Data Entry'!F535</f>
        <v>0</v>
      </c>
      <c r="G537" s="226" t="str" cm="1">
        <f t="array" ref="G537">_xlfn.IFS('ES Data Entry'!G535=0, "Kindergarten", 'ES Data Entry'!G535=1, "1st Grade", 'ES Data Entry'!G535=2, "2nd Grade", 'ES Data Entry'!G535=3, "3rd Grade", 'ES Data Entry'!G535=4, "4th Grade", 'ES Data Entry'!G535=5, "5th Grade")</f>
        <v>Kindergarten</v>
      </c>
      <c r="H537" s="253">
        <f>'ES Data Entry'!L535</f>
        <v>0</v>
      </c>
      <c r="I537" s="227" t="e" cm="1">
        <f t="array" ref="I537">_xlfn.IFS('ES Data Entry'!H535= 1, "American Indian/Alaskan Native", 'ES Data Entry'!H535= 2, "Asian", 'ES Data Entry'!H535= 3, "Native Hawaiian/Pacific Islander", 'ES Data Entry'!H535= 4, "Black/African American",'ES Data Entry'!H535= 5,  "White", 'ES Data Entry'!H535= 6, "Other", 'ES Data Entry'!H535= 7, "Two races or more", 'ES Data Entry'!H535= 8, "Unknown")</f>
        <v>#N/A</v>
      </c>
      <c r="J537" s="226">
        <f>'ES Data Entry'!I535</f>
        <v>0</v>
      </c>
      <c r="K537" s="226" t="e" cm="1">
        <f t="array" ref="K537">_xlfn.IFS('ES Data Entry'!J535= 1, "Male", 'ES Data Entry'!J535= 2, "Female", 'ES Data Entry'!J535= 3, "Transgender Male", 'ES Data Entry'!J535= 4, "Transgender Female",'ES Data Entry'!J535= 5, "Non-binary", 'ES Data Entry'!J535= 6, "Other", 'ES Data Entry'!J535= 7, "Unknown")</f>
        <v>#N/A</v>
      </c>
      <c r="L537" s="228">
        <f>'ES Data Entry'!K535</f>
        <v>0</v>
      </c>
      <c r="M537" s="228" t="str" cm="1">
        <f t="array" ref="M537">IF(MAX(IF(F:F=F537, L:L))=L537, "Yes", "No")</f>
        <v>Yes</v>
      </c>
      <c r="N537" s="229" t="e">
        <f>AVERAGE('ES Data Entry'!N535,'ES Data Entry'!M535)</f>
        <v>#DIV/0!</v>
      </c>
      <c r="O537" s="229" t="e">
        <f t="shared" si="124"/>
        <v>#DIV/0!</v>
      </c>
      <c r="P537" s="229" t="e">
        <f>AVERAGE('ES Data Entry'!O535:R535)</f>
        <v>#DIV/0!</v>
      </c>
      <c r="Q537" s="229" t="e">
        <f t="shared" si="125"/>
        <v>#DIV/0!</v>
      </c>
      <c r="R537" s="229" t="e">
        <f>AVERAGE('ES Data Entry'!S535:V535)</f>
        <v>#DIV/0!</v>
      </c>
      <c r="S537" s="229" t="e">
        <f t="shared" si="126"/>
        <v>#DIV/0!</v>
      </c>
      <c r="T537" s="229" t="e">
        <f>AVERAGE('ES Data Entry'!W535:Y535)</f>
        <v>#DIV/0!</v>
      </c>
      <c r="U537" s="230" t="e">
        <f t="shared" si="127"/>
        <v>#DIV/0!</v>
      </c>
      <c r="V537" s="231" t="e">
        <f t="shared" si="128"/>
        <v>#DIV/0!</v>
      </c>
      <c r="W537" s="232" t="e">
        <f t="shared" si="129"/>
        <v>#DIV/0!</v>
      </c>
    </row>
    <row r="538" spans="1:23">
      <c r="A538" s="226">
        <f>'ES Data Entry'!A536</f>
        <v>0</v>
      </c>
      <c r="B538" s="226">
        <f>'ES Data Entry'!B536</f>
        <v>0</v>
      </c>
      <c r="C538" s="6">
        <f>'ES Data Entry'!C536</f>
        <v>0</v>
      </c>
      <c r="D538" s="226">
        <f>'ES Data Entry'!D536</f>
        <v>0</v>
      </c>
      <c r="E538" s="226">
        <f>'ES Data Entry'!E536</f>
        <v>0</v>
      </c>
      <c r="F538" s="226">
        <f>'ES Data Entry'!F536</f>
        <v>0</v>
      </c>
      <c r="G538" s="226" t="str" cm="1">
        <f t="array" ref="G538">_xlfn.IFS('ES Data Entry'!G536=0, "Kindergarten", 'ES Data Entry'!G536=1, "1st Grade", 'ES Data Entry'!G536=2, "2nd Grade", 'ES Data Entry'!G536=3, "3rd Grade", 'ES Data Entry'!G536=4, "4th Grade", 'ES Data Entry'!G536=5, "5th Grade")</f>
        <v>Kindergarten</v>
      </c>
      <c r="H538" s="253">
        <f>'ES Data Entry'!L536</f>
        <v>0</v>
      </c>
      <c r="I538" s="227" t="e" cm="1">
        <f t="array" ref="I538">_xlfn.IFS('ES Data Entry'!H536= 1, "American Indian/Alaskan Native", 'ES Data Entry'!H536= 2, "Asian", 'ES Data Entry'!H536= 3, "Native Hawaiian/Pacific Islander", 'ES Data Entry'!H536= 4, "Black/African American",'ES Data Entry'!H536= 5,  "White", 'ES Data Entry'!H536= 6, "Other", 'ES Data Entry'!H536= 7, "Two races or more", 'ES Data Entry'!H536= 8, "Unknown")</f>
        <v>#N/A</v>
      </c>
      <c r="J538" s="226">
        <f>'ES Data Entry'!I536</f>
        <v>0</v>
      </c>
      <c r="K538" s="226" t="e" cm="1">
        <f t="array" ref="K538">_xlfn.IFS('ES Data Entry'!J536= 1, "Male", 'ES Data Entry'!J536= 2, "Female", 'ES Data Entry'!J536= 3, "Transgender Male", 'ES Data Entry'!J536= 4, "Transgender Female",'ES Data Entry'!J536= 5, "Non-binary", 'ES Data Entry'!J536= 6, "Other", 'ES Data Entry'!J536= 7, "Unknown")</f>
        <v>#N/A</v>
      </c>
      <c r="L538" s="228">
        <f>'ES Data Entry'!K536</f>
        <v>0</v>
      </c>
      <c r="M538" s="228" t="str" cm="1">
        <f t="array" ref="M538">IF(MAX(IF(F:F=F538, L:L))=L538, "Yes", "No")</f>
        <v>Yes</v>
      </c>
      <c r="N538" s="229" t="e">
        <f>AVERAGE('ES Data Entry'!N536,'ES Data Entry'!M536)</f>
        <v>#DIV/0!</v>
      </c>
      <c r="O538" s="229" t="e">
        <f t="shared" si="124"/>
        <v>#DIV/0!</v>
      </c>
      <c r="P538" s="229" t="e">
        <f>AVERAGE('ES Data Entry'!O536:R536)</f>
        <v>#DIV/0!</v>
      </c>
      <c r="Q538" s="229" t="e">
        <f t="shared" si="125"/>
        <v>#DIV/0!</v>
      </c>
      <c r="R538" s="229" t="e">
        <f>AVERAGE('ES Data Entry'!S536:V536)</f>
        <v>#DIV/0!</v>
      </c>
      <c r="S538" s="229" t="e">
        <f t="shared" si="126"/>
        <v>#DIV/0!</v>
      </c>
      <c r="T538" s="229" t="e">
        <f>AVERAGE('ES Data Entry'!W536:Y536)</f>
        <v>#DIV/0!</v>
      </c>
      <c r="U538" s="230" t="e">
        <f t="shared" si="127"/>
        <v>#DIV/0!</v>
      </c>
      <c r="V538" s="231" t="e">
        <f t="shared" si="128"/>
        <v>#DIV/0!</v>
      </c>
      <c r="W538" s="232" t="e">
        <f t="shared" si="129"/>
        <v>#DIV/0!</v>
      </c>
    </row>
    <row r="539" spans="1:23">
      <c r="A539" s="226">
        <f>'ES Data Entry'!A537</f>
        <v>0</v>
      </c>
      <c r="B539" s="226">
        <f>'ES Data Entry'!B537</f>
        <v>0</v>
      </c>
      <c r="C539" s="6">
        <f>'ES Data Entry'!C537</f>
        <v>0</v>
      </c>
      <c r="D539" s="226">
        <f>'ES Data Entry'!D537</f>
        <v>0</v>
      </c>
      <c r="E539" s="226">
        <f>'ES Data Entry'!E537</f>
        <v>0</v>
      </c>
      <c r="F539" s="226">
        <f>'ES Data Entry'!F537</f>
        <v>0</v>
      </c>
      <c r="G539" s="226" t="str" cm="1">
        <f t="array" ref="G539">_xlfn.IFS('ES Data Entry'!G537=0, "Kindergarten", 'ES Data Entry'!G537=1, "1st Grade", 'ES Data Entry'!G537=2, "2nd Grade", 'ES Data Entry'!G537=3, "3rd Grade", 'ES Data Entry'!G537=4, "4th Grade", 'ES Data Entry'!G537=5, "5th Grade")</f>
        <v>Kindergarten</v>
      </c>
      <c r="H539" s="253">
        <f>'ES Data Entry'!L537</f>
        <v>0</v>
      </c>
      <c r="I539" s="227" t="e" cm="1">
        <f t="array" ref="I539">_xlfn.IFS('ES Data Entry'!H537= 1, "American Indian/Alaskan Native", 'ES Data Entry'!H537= 2, "Asian", 'ES Data Entry'!H537= 3, "Native Hawaiian/Pacific Islander", 'ES Data Entry'!H537= 4, "Black/African American",'ES Data Entry'!H537= 5,  "White", 'ES Data Entry'!H537= 6, "Other", 'ES Data Entry'!H537= 7, "Two races or more", 'ES Data Entry'!H537= 8, "Unknown")</f>
        <v>#N/A</v>
      </c>
      <c r="J539" s="226">
        <f>'ES Data Entry'!I537</f>
        <v>0</v>
      </c>
      <c r="K539" s="226" t="e" cm="1">
        <f t="array" ref="K539">_xlfn.IFS('ES Data Entry'!J537= 1, "Male", 'ES Data Entry'!J537= 2, "Female", 'ES Data Entry'!J537= 3, "Transgender Male", 'ES Data Entry'!J537= 4, "Transgender Female",'ES Data Entry'!J537= 5, "Non-binary", 'ES Data Entry'!J537= 6, "Other", 'ES Data Entry'!J537= 7, "Unknown")</f>
        <v>#N/A</v>
      </c>
      <c r="L539" s="228">
        <f>'ES Data Entry'!K537</f>
        <v>0</v>
      </c>
      <c r="M539" s="228" t="str" cm="1">
        <f t="array" ref="M539">IF(MAX(IF(F:F=F539, L:L))=L539, "Yes", "No")</f>
        <v>Yes</v>
      </c>
      <c r="N539" s="229" t="e">
        <f>AVERAGE('ES Data Entry'!N537,'ES Data Entry'!M537)</f>
        <v>#DIV/0!</v>
      </c>
      <c r="O539" s="229" t="e">
        <f t="shared" si="124"/>
        <v>#DIV/0!</v>
      </c>
      <c r="P539" s="229" t="e">
        <f>AVERAGE('ES Data Entry'!O537:R537)</f>
        <v>#DIV/0!</v>
      </c>
      <c r="Q539" s="229" t="e">
        <f t="shared" si="125"/>
        <v>#DIV/0!</v>
      </c>
      <c r="R539" s="229" t="e">
        <f>AVERAGE('ES Data Entry'!S537:V537)</f>
        <v>#DIV/0!</v>
      </c>
      <c r="S539" s="229" t="e">
        <f t="shared" si="126"/>
        <v>#DIV/0!</v>
      </c>
      <c r="T539" s="229" t="e">
        <f>AVERAGE('ES Data Entry'!W537:Y537)</f>
        <v>#DIV/0!</v>
      </c>
      <c r="U539" s="230" t="e">
        <f t="shared" si="127"/>
        <v>#DIV/0!</v>
      </c>
      <c r="V539" s="231" t="e">
        <f t="shared" si="128"/>
        <v>#DIV/0!</v>
      </c>
      <c r="W539" s="232" t="e">
        <f t="shared" si="129"/>
        <v>#DIV/0!</v>
      </c>
    </row>
    <row r="540" spans="1:23">
      <c r="A540" s="226">
        <f>'ES Data Entry'!A538</f>
        <v>0</v>
      </c>
      <c r="B540" s="226">
        <f>'ES Data Entry'!B538</f>
        <v>0</v>
      </c>
      <c r="C540" s="6">
        <f>'ES Data Entry'!C538</f>
        <v>0</v>
      </c>
      <c r="D540" s="226">
        <f>'ES Data Entry'!D538</f>
        <v>0</v>
      </c>
      <c r="E540" s="226">
        <f>'ES Data Entry'!E538</f>
        <v>0</v>
      </c>
      <c r="F540" s="226">
        <f>'ES Data Entry'!F538</f>
        <v>0</v>
      </c>
      <c r="G540" s="226" t="str" cm="1">
        <f t="array" ref="G540">_xlfn.IFS('ES Data Entry'!G538=0, "Kindergarten", 'ES Data Entry'!G538=1, "1st Grade", 'ES Data Entry'!G538=2, "2nd Grade", 'ES Data Entry'!G538=3, "3rd Grade", 'ES Data Entry'!G538=4, "4th Grade", 'ES Data Entry'!G538=5, "5th Grade")</f>
        <v>Kindergarten</v>
      </c>
      <c r="H540" s="253">
        <f>'ES Data Entry'!L538</f>
        <v>0</v>
      </c>
      <c r="I540" s="227" t="e" cm="1">
        <f t="array" ref="I540">_xlfn.IFS('ES Data Entry'!H538= 1, "American Indian/Alaskan Native", 'ES Data Entry'!H538= 2, "Asian", 'ES Data Entry'!H538= 3, "Native Hawaiian/Pacific Islander", 'ES Data Entry'!H538= 4, "Black/African American",'ES Data Entry'!H538= 5,  "White", 'ES Data Entry'!H538= 6, "Other", 'ES Data Entry'!H538= 7, "Two races or more", 'ES Data Entry'!H538= 8, "Unknown")</f>
        <v>#N/A</v>
      </c>
      <c r="J540" s="226">
        <f>'ES Data Entry'!I538</f>
        <v>0</v>
      </c>
      <c r="K540" s="226" t="e" cm="1">
        <f t="array" ref="K540">_xlfn.IFS('ES Data Entry'!J538= 1, "Male", 'ES Data Entry'!J538= 2, "Female", 'ES Data Entry'!J538= 3, "Transgender Male", 'ES Data Entry'!J538= 4, "Transgender Female",'ES Data Entry'!J538= 5, "Non-binary", 'ES Data Entry'!J538= 6, "Other", 'ES Data Entry'!J538= 7, "Unknown")</f>
        <v>#N/A</v>
      </c>
      <c r="L540" s="228">
        <f>'ES Data Entry'!K538</f>
        <v>0</v>
      </c>
      <c r="M540" s="228" t="str" cm="1">
        <f t="array" ref="M540">IF(MAX(IF(F:F=F540, L:L))=L540, "Yes", "No")</f>
        <v>Yes</v>
      </c>
      <c r="N540" s="229" t="e">
        <f>AVERAGE('ES Data Entry'!N538,'ES Data Entry'!M538)</f>
        <v>#DIV/0!</v>
      </c>
      <c r="O540" s="229" t="e">
        <f t="shared" si="124"/>
        <v>#DIV/0!</v>
      </c>
      <c r="P540" s="229" t="e">
        <f>AVERAGE('ES Data Entry'!O538:R538)</f>
        <v>#DIV/0!</v>
      </c>
      <c r="Q540" s="229" t="e">
        <f t="shared" si="125"/>
        <v>#DIV/0!</v>
      </c>
      <c r="R540" s="229" t="e">
        <f>AVERAGE('ES Data Entry'!S538:V538)</f>
        <v>#DIV/0!</v>
      </c>
      <c r="S540" s="229" t="e">
        <f t="shared" si="126"/>
        <v>#DIV/0!</v>
      </c>
      <c r="T540" s="229" t="e">
        <f>AVERAGE('ES Data Entry'!W538:Y538)</f>
        <v>#DIV/0!</v>
      </c>
      <c r="U540" s="230" t="e">
        <f t="shared" si="127"/>
        <v>#DIV/0!</v>
      </c>
      <c r="V540" s="231" t="e">
        <f t="shared" si="128"/>
        <v>#DIV/0!</v>
      </c>
      <c r="W540" s="232" t="e">
        <f t="shared" si="129"/>
        <v>#DIV/0!</v>
      </c>
    </row>
    <row r="541" spans="1:23">
      <c r="A541" s="226">
        <f>'ES Data Entry'!A539</f>
        <v>0</v>
      </c>
      <c r="B541" s="226">
        <f>'ES Data Entry'!B539</f>
        <v>0</v>
      </c>
      <c r="C541" s="6">
        <f>'ES Data Entry'!C539</f>
        <v>0</v>
      </c>
      <c r="D541" s="226">
        <f>'ES Data Entry'!D539</f>
        <v>0</v>
      </c>
      <c r="E541" s="226">
        <f>'ES Data Entry'!E539</f>
        <v>0</v>
      </c>
      <c r="F541" s="226">
        <f>'ES Data Entry'!F539</f>
        <v>0</v>
      </c>
      <c r="G541" s="226" t="str" cm="1">
        <f t="array" ref="G541">_xlfn.IFS('ES Data Entry'!G539=0, "Kindergarten", 'ES Data Entry'!G539=1, "1st Grade", 'ES Data Entry'!G539=2, "2nd Grade", 'ES Data Entry'!G539=3, "3rd Grade", 'ES Data Entry'!G539=4, "4th Grade", 'ES Data Entry'!G539=5, "5th Grade")</f>
        <v>Kindergarten</v>
      </c>
      <c r="H541" s="253">
        <f>'ES Data Entry'!L539</f>
        <v>0</v>
      </c>
      <c r="I541" s="227" t="e" cm="1">
        <f t="array" ref="I541">_xlfn.IFS('ES Data Entry'!H539= 1, "American Indian/Alaskan Native", 'ES Data Entry'!H539= 2, "Asian", 'ES Data Entry'!H539= 3, "Native Hawaiian/Pacific Islander", 'ES Data Entry'!H539= 4, "Black/African American",'ES Data Entry'!H539= 5,  "White", 'ES Data Entry'!H539= 6, "Other", 'ES Data Entry'!H539= 7, "Two races or more", 'ES Data Entry'!H539= 8, "Unknown")</f>
        <v>#N/A</v>
      </c>
      <c r="J541" s="226">
        <f>'ES Data Entry'!I539</f>
        <v>0</v>
      </c>
      <c r="K541" s="226" t="e" cm="1">
        <f t="array" ref="K541">_xlfn.IFS('ES Data Entry'!J539= 1, "Male", 'ES Data Entry'!J539= 2, "Female", 'ES Data Entry'!J539= 3, "Transgender Male", 'ES Data Entry'!J539= 4, "Transgender Female",'ES Data Entry'!J539= 5, "Non-binary", 'ES Data Entry'!J539= 6, "Other", 'ES Data Entry'!J539= 7, "Unknown")</f>
        <v>#N/A</v>
      </c>
      <c r="L541" s="228">
        <f>'ES Data Entry'!K539</f>
        <v>0</v>
      </c>
      <c r="M541" s="228" t="str" cm="1">
        <f t="array" ref="M541">IF(MAX(IF(F:F=F541, L:L))=L541, "Yes", "No")</f>
        <v>Yes</v>
      </c>
      <c r="N541" s="229" t="e">
        <f>AVERAGE('ES Data Entry'!N539,'ES Data Entry'!M539)</f>
        <v>#DIV/0!</v>
      </c>
      <c r="O541" s="229" t="e">
        <f t="shared" si="124"/>
        <v>#DIV/0!</v>
      </c>
      <c r="P541" s="229" t="e">
        <f>AVERAGE('ES Data Entry'!O539:R539)</f>
        <v>#DIV/0!</v>
      </c>
      <c r="Q541" s="229" t="e">
        <f t="shared" si="125"/>
        <v>#DIV/0!</v>
      </c>
      <c r="R541" s="229" t="e">
        <f>AVERAGE('ES Data Entry'!S539:V539)</f>
        <v>#DIV/0!</v>
      </c>
      <c r="S541" s="229" t="e">
        <f t="shared" si="126"/>
        <v>#DIV/0!</v>
      </c>
      <c r="T541" s="229" t="e">
        <f>AVERAGE('ES Data Entry'!W539:Y539)</f>
        <v>#DIV/0!</v>
      </c>
      <c r="U541" s="230" t="e">
        <f t="shared" si="127"/>
        <v>#DIV/0!</v>
      </c>
      <c r="V541" s="231" t="e">
        <f t="shared" si="128"/>
        <v>#DIV/0!</v>
      </c>
      <c r="W541" s="232" t="e">
        <f t="shared" si="129"/>
        <v>#DIV/0!</v>
      </c>
    </row>
    <row r="542" spans="1:23">
      <c r="A542" s="226">
        <f>'ES Data Entry'!A540</f>
        <v>0</v>
      </c>
      <c r="B542" s="226">
        <f>'ES Data Entry'!B540</f>
        <v>0</v>
      </c>
      <c r="C542" s="6">
        <f>'ES Data Entry'!C540</f>
        <v>0</v>
      </c>
      <c r="D542" s="226">
        <f>'ES Data Entry'!D540</f>
        <v>0</v>
      </c>
      <c r="E542" s="226">
        <f>'ES Data Entry'!E540</f>
        <v>0</v>
      </c>
      <c r="F542" s="226">
        <f>'ES Data Entry'!F540</f>
        <v>0</v>
      </c>
      <c r="G542" s="226" t="str" cm="1">
        <f t="array" ref="G542">_xlfn.IFS('ES Data Entry'!G540=0, "Kindergarten", 'ES Data Entry'!G540=1, "1st Grade", 'ES Data Entry'!G540=2, "2nd Grade", 'ES Data Entry'!G540=3, "3rd Grade", 'ES Data Entry'!G540=4, "4th Grade", 'ES Data Entry'!G540=5, "5th Grade")</f>
        <v>Kindergarten</v>
      </c>
      <c r="H542" s="253">
        <f>'ES Data Entry'!L540</f>
        <v>0</v>
      </c>
      <c r="I542" s="227" t="e" cm="1">
        <f t="array" ref="I542">_xlfn.IFS('ES Data Entry'!H540= 1, "American Indian/Alaskan Native", 'ES Data Entry'!H540= 2, "Asian", 'ES Data Entry'!H540= 3, "Native Hawaiian/Pacific Islander", 'ES Data Entry'!H540= 4, "Black/African American",'ES Data Entry'!H540= 5,  "White", 'ES Data Entry'!H540= 6, "Other", 'ES Data Entry'!H540= 7, "Two races or more", 'ES Data Entry'!H540= 8, "Unknown")</f>
        <v>#N/A</v>
      </c>
      <c r="J542" s="226">
        <f>'ES Data Entry'!I540</f>
        <v>0</v>
      </c>
      <c r="K542" s="226" t="e" cm="1">
        <f t="array" ref="K542">_xlfn.IFS('ES Data Entry'!J540= 1, "Male", 'ES Data Entry'!J540= 2, "Female", 'ES Data Entry'!J540= 3, "Transgender Male", 'ES Data Entry'!J540= 4, "Transgender Female",'ES Data Entry'!J540= 5, "Non-binary", 'ES Data Entry'!J540= 6, "Other", 'ES Data Entry'!J540= 7, "Unknown")</f>
        <v>#N/A</v>
      </c>
      <c r="L542" s="228">
        <f>'ES Data Entry'!K540</f>
        <v>0</v>
      </c>
      <c r="M542" s="228" t="str" cm="1">
        <f t="array" ref="M542">IF(MAX(IF(F:F=F542, L:L))=L542, "Yes", "No")</f>
        <v>Yes</v>
      </c>
      <c r="N542" s="229" t="e">
        <f>AVERAGE('ES Data Entry'!N540,'ES Data Entry'!M540)</f>
        <v>#DIV/0!</v>
      </c>
      <c r="O542" s="229" t="e">
        <f t="shared" si="124"/>
        <v>#DIV/0!</v>
      </c>
      <c r="P542" s="229" t="e">
        <f>AVERAGE('ES Data Entry'!O540:R540)</f>
        <v>#DIV/0!</v>
      </c>
      <c r="Q542" s="229" t="e">
        <f t="shared" si="125"/>
        <v>#DIV/0!</v>
      </c>
      <c r="R542" s="229" t="e">
        <f>AVERAGE('ES Data Entry'!S540:V540)</f>
        <v>#DIV/0!</v>
      </c>
      <c r="S542" s="229" t="e">
        <f t="shared" si="126"/>
        <v>#DIV/0!</v>
      </c>
      <c r="T542" s="229" t="e">
        <f>AVERAGE('ES Data Entry'!W540:Y540)</f>
        <v>#DIV/0!</v>
      </c>
      <c r="U542" s="230" t="e">
        <f t="shared" si="127"/>
        <v>#DIV/0!</v>
      </c>
      <c r="V542" s="231" t="e">
        <f t="shared" si="128"/>
        <v>#DIV/0!</v>
      </c>
      <c r="W542" s="232" t="e">
        <f t="shared" si="129"/>
        <v>#DIV/0!</v>
      </c>
    </row>
    <row r="543" spans="1:23">
      <c r="A543" s="226">
        <f>'ES Data Entry'!A541</f>
        <v>0</v>
      </c>
      <c r="B543" s="226">
        <f>'ES Data Entry'!B541</f>
        <v>0</v>
      </c>
      <c r="C543" s="6">
        <f>'ES Data Entry'!C541</f>
        <v>0</v>
      </c>
      <c r="D543" s="226">
        <f>'ES Data Entry'!D541</f>
        <v>0</v>
      </c>
      <c r="E543" s="226">
        <f>'ES Data Entry'!E541</f>
        <v>0</v>
      </c>
      <c r="F543" s="226">
        <f>'ES Data Entry'!F541</f>
        <v>0</v>
      </c>
      <c r="G543" s="226" t="str" cm="1">
        <f t="array" ref="G543">_xlfn.IFS('ES Data Entry'!G541=0, "Kindergarten", 'ES Data Entry'!G541=1, "1st Grade", 'ES Data Entry'!G541=2, "2nd Grade", 'ES Data Entry'!G541=3, "3rd Grade", 'ES Data Entry'!G541=4, "4th Grade", 'ES Data Entry'!G541=5, "5th Grade")</f>
        <v>Kindergarten</v>
      </c>
      <c r="H543" s="253">
        <f>'ES Data Entry'!L541</f>
        <v>0</v>
      </c>
      <c r="I543" s="227" t="e" cm="1">
        <f t="array" ref="I543">_xlfn.IFS('ES Data Entry'!H541= 1, "American Indian/Alaskan Native", 'ES Data Entry'!H541= 2, "Asian", 'ES Data Entry'!H541= 3, "Native Hawaiian/Pacific Islander", 'ES Data Entry'!H541= 4, "Black/African American",'ES Data Entry'!H541= 5,  "White", 'ES Data Entry'!H541= 6, "Other", 'ES Data Entry'!H541= 7, "Two races or more", 'ES Data Entry'!H541= 8, "Unknown")</f>
        <v>#N/A</v>
      </c>
      <c r="J543" s="226">
        <f>'ES Data Entry'!I541</f>
        <v>0</v>
      </c>
      <c r="K543" s="226" t="e" cm="1">
        <f t="array" ref="K543">_xlfn.IFS('ES Data Entry'!J541= 1, "Male", 'ES Data Entry'!J541= 2, "Female", 'ES Data Entry'!J541= 3, "Transgender Male", 'ES Data Entry'!J541= 4, "Transgender Female",'ES Data Entry'!J541= 5, "Non-binary", 'ES Data Entry'!J541= 6, "Other", 'ES Data Entry'!J541= 7, "Unknown")</f>
        <v>#N/A</v>
      </c>
      <c r="L543" s="228">
        <f>'ES Data Entry'!K541</f>
        <v>0</v>
      </c>
      <c r="M543" s="228" t="str" cm="1">
        <f t="array" ref="M543">IF(MAX(IF(F:F=F543, L:L))=L543, "Yes", "No")</f>
        <v>Yes</v>
      </c>
      <c r="N543" s="229" t="e">
        <f>AVERAGE('ES Data Entry'!N541,'ES Data Entry'!M541)</f>
        <v>#DIV/0!</v>
      </c>
      <c r="O543" s="229" t="e">
        <f t="shared" si="124"/>
        <v>#DIV/0!</v>
      </c>
      <c r="P543" s="229" t="e">
        <f>AVERAGE('ES Data Entry'!O541:R541)</f>
        <v>#DIV/0!</v>
      </c>
      <c r="Q543" s="229" t="e">
        <f t="shared" si="125"/>
        <v>#DIV/0!</v>
      </c>
      <c r="R543" s="229" t="e">
        <f>AVERAGE('ES Data Entry'!S541:V541)</f>
        <v>#DIV/0!</v>
      </c>
      <c r="S543" s="229" t="e">
        <f t="shared" si="126"/>
        <v>#DIV/0!</v>
      </c>
      <c r="T543" s="229" t="e">
        <f>AVERAGE('ES Data Entry'!W541:Y541)</f>
        <v>#DIV/0!</v>
      </c>
      <c r="U543" s="230" t="e">
        <f t="shared" si="127"/>
        <v>#DIV/0!</v>
      </c>
      <c r="V543" s="231" t="e">
        <f t="shared" si="128"/>
        <v>#DIV/0!</v>
      </c>
      <c r="W543" s="232" t="e">
        <f t="shared" si="129"/>
        <v>#DIV/0!</v>
      </c>
    </row>
    <row r="544" spans="1:23">
      <c r="A544" s="226">
        <f>'ES Data Entry'!A542</f>
        <v>0</v>
      </c>
      <c r="B544" s="226">
        <f>'ES Data Entry'!B542</f>
        <v>0</v>
      </c>
      <c r="C544" s="6">
        <f>'ES Data Entry'!C542</f>
        <v>0</v>
      </c>
      <c r="D544" s="226">
        <f>'ES Data Entry'!D542</f>
        <v>0</v>
      </c>
      <c r="E544" s="226">
        <f>'ES Data Entry'!E542</f>
        <v>0</v>
      </c>
      <c r="F544" s="226">
        <f>'ES Data Entry'!F542</f>
        <v>0</v>
      </c>
      <c r="G544" s="226" t="str" cm="1">
        <f t="array" ref="G544">_xlfn.IFS('ES Data Entry'!G542=0, "Kindergarten", 'ES Data Entry'!G542=1, "1st Grade", 'ES Data Entry'!G542=2, "2nd Grade", 'ES Data Entry'!G542=3, "3rd Grade", 'ES Data Entry'!G542=4, "4th Grade", 'ES Data Entry'!G542=5, "5th Grade")</f>
        <v>Kindergarten</v>
      </c>
      <c r="H544" s="253">
        <f>'ES Data Entry'!L542</f>
        <v>0</v>
      </c>
      <c r="I544" s="227" t="e" cm="1">
        <f t="array" ref="I544">_xlfn.IFS('ES Data Entry'!H542= 1, "American Indian/Alaskan Native", 'ES Data Entry'!H542= 2, "Asian", 'ES Data Entry'!H542= 3, "Native Hawaiian/Pacific Islander", 'ES Data Entry'!H542= 4, "Black/African American",'ES Data Entry'!H542= 5,  "White", 'ES Data Entry'!H542= 6, "Other", 'ES Data Entry'!H542= 7, "Two races or more", 'ES Data Entry'!H542= 8, "Unknown")</f>
        <v>#N/A</v>
      </c>
      <c r="J544" s="226">
        <f>'ES Data Entry'!I542</f>
        <v>0</v>
      </c>
      <c r="K544" s="226" t="e" cm="1">
        <f t="array" ref="K544">_xlfn.IFS('ES Data Entry'!J542= 1, "Male", 'ES Data Entry'!J542= 2, "Female", 'ES Data Entry'!J542= 3, "Transgender Male", 'ES Data Entry'!J542= 4, "Transgender Female",'ES Data Entry'!J542= 5, "Non-binary", 'ES Data Entry'!J542= 6, "Other", 'ES Data Entry'!J542= 7, "Unknown")</f>
        <v>#N/A</v>
      </c>
      <c r="L544" s="228">
        <f>'ES Data Entry'!K542</f>
        <v>0</v>
      </c>
      <c r="M544" s="228" t="str" cm="1">
        <f t="array" ref="M544">IF(MAX(IF(F:F=F544, L:L))=L544, "Yes", "No")</f>
        <v>Yes</v>
      </c>
      <c r="N544" s="229" t="e">
        <f>AVERAGE('ES Data Entry'!N542,'ES Data Entry'!M542)</f>
        <v>#DIV/0!</v>
      </c>
      <c r="O544" s="229" t="e">
        <f t="shared" si="124"/>
        <v>#DIV/0!</v>
      </c>
      <c r="P544" s="229" t="e">
        <f>AVERAGE('ES Data Entry'!O542:R542)</f>
        <v>#DIV/0!</v>
      </c>
      <c r="Q544" s="229" t="e">
        <f t="shared" si="125"/>
        <v>#DIV/0!</v>
      </c>
      <c r="R544" s="229" t="e">
        <f>AVERAGE('ES Data Entry'!S542:V542)</f>
        <v>#DIV/0!</v>
      </c>
      <c r="S544" s="229" t="e">
        <f t="shared" si="126"/>
        <v>#DIV/0!</v>
      </c>
      <c r="T544" s="229" t="e">
        <f>AVERAGE('ES Data Entry'!W542:Y542)</f>
        <v>#DIV/0!</v>
      </c>
      <c r="U544" s="230" t="e">
        <f t="shared" si="127"/>
        <v>#DIV/0!</v>
      </c>
      <c r="V544" s="231" t="e">
        <f t="shared" si="128"/>
        <v>#DIV/0!</v>
      </c>
      <c r="W544" s="232" t="e">
        <f t="shared" si="129"/>
        <v>#DIV/0!</v>
      </c>
    </row>
    <row r="545" spans="1:23">
      <c r="A545" s="226">
        <f>'ES Data Entry'!A543</f>
        <v>0</v>
      </c>
      <c r="B545" s="226">
        <f>'ES Data Entry'!B543</f>
        <v>0</v>
      </c>
      <c r="C545" s="6">
        <f>'ES Data Entry'!C543</f>
        <v>0</v>
      </c>
      <c r="D545" s="226">
        <f>'ES Data Entry'!D543</f>
        <v>0</v>
      </c>
      <c r="E545" s="226">
        <f>'ES Data Entry'!E543</f>
        <v>0</v>
      </c>
      <c r="F545" s="226">
        <f>'ES Data Entry'!F543</f>
        <v>0</v>
      </c>
      <c r="G545" s="226" t="str" cm="1">
        <f t="array" ref="G545">_xlfn.IFS('ES Data Entry'!G543=0, "Kindergarten", 'ES Data Entry'!G543=1, "1st Grade", 'ES Data Entry'!G543=2, "2nd Grade", 'ES Data Entry'!G543=3, "3rd Grade", 'ES Data Entry'!G543=4, "4th Grade", 'ES Data Entry'!G543=5, "5th Grade")</f>
        <v>Kindergarten</v>
      </c>
      <c r="H545" s="253">
        <f>'ES Data Entry'!L543</f>
        <v>0</v>
      </c>
      <c r="I545" s="227" t="e" cm="1">
        <f t="array" ref="I545">_xlfn.IFS('ES Data Entry'!H543= 1, "American Indian/Alaskan Native", 'ES Data Entry'!H543= 2, "Asian", 'ES Data Entry'!H543= 3, "Native Hawaiian/Pacific Islander", 'ES Data Entry'!H543= 4, "Black/African American",'ES Data Entry'!H543= 5,  "White", 'ES Data Entry'!H543= 6, "Other", 'ES Data Entry'!H543= 7, "Two races or more", 'ES Data Entry'!H543= 8, "Unknown")</f>
        <v>#N/A</v>
      </c>
      <c r="J545" s="226">
        <f>'ES Data Entry'!I543</f>
        <v>0</v>
      </c>
      <c r="K545" s="226" t="e" cm="1">
        <f t="array" ref="K545">_xlfn.IFS('ES Data Entry'!J543= 1, "Male", 'ES Data Entry'!J543= 2, "Female", 'ES Data Entry'!J543= 3, "Transgender Male", 'ES Data Entry'!J543= 4, "Transgender Female",'ES Data Entry'!J543= 5, "Non-binary", 'ES Data Entry'!J543= 6, "Other", 'ES Data Entry'!J543= 7, "Unknown")</f>
        <v>#N/A</v>
      </c>
      <c r="L545" s="228">
        <f>'ES Data Entry'!K543</f>
        <v>0</v>
      </c>
      <c r="M545" s="228" t="str" cm="1">
        <f t="array" ref="M545">IF(MAX(IF(F:F=F545, L:L))=L545, "Yes", "No")</f>
        <v>Yes</v>
      </c>
      <c r="N545" s="229" t="e">
        <f>AVERAGE('ES Data Entry'!N543,'ES Data Entry'!M543)</f>
        <v>#DIV/0!</v>
      </c>
      <c r="O545" s="229" t="e">
        <f t="shared" si="124"/>
        <v>#DIV/0!</v>
      </c>
      <c r="P545" s="229" t="e">
        <f>AVERAGE('ES Data Entry'!O543:R543)</f>
        <v>#DIV/0!</v>
      </c>
      <c r="Q545" s="229" t="e">
        <f t="shared" si="125"/>
        <v>#DIV/0!</v>
      </c>
      <c r="R545" s="229" t="e">
        <f>AVERAGE('ES Data Entry'!S543:V543)</f>
        <v>#DIV/0!</v>
      </c>
      <c r="S545" s="229" t="e">
        <f t="shared" si="126"/>
        <v>#DIV/0!</v>
      </c>
      <c r="T545" s="229" t="e">
        <f>AVERAGE('ES Data Entry'!W543:Y543)</f>
        <v>#DIV/0!</v>
      </c>
      <c r="U545" s="230" t="e">
        <f t="shared" si="127"/>
        <v>#DIV/0!</v>
      </c>
      <c r="V545" s="231" t="e">
        <f t="shared" si="128"/>
        <v>#DIV/0!</v>
      </c>
      <c r="W545" s="232" t="e">
        <f t="shared" si="129"/>
        <v>#DIV/0!</v>
      </c>
    </row>
    <row r="546" spans="1:23">
      <c r="A546" s="226">
        <f>'ES Data Entry'!A544</f>
        <v>0</v>
      </c>
      <c r="B546" s="226">
        <f>'ES Data Entry'!B544</f>
        <v>0</v>
      </c>
      <c r="C546" s="6">
        <f>'ES Data Entry'!C544</f>
        <v>0</v>
      </c>
      <c r="D546" s="226">
        <f>'ES Data Entry'!D544</f>
        <v>0</v>
      </c>
      <c r="E546" s="226">
        <f>'ES Data Entry'!E544</f>
        <v>0</v>
      </c>
      <c r="F546" s="226">
        <f>'ES Data Entry'!F544</f>
        <v>0</v>
      </c>
      <c r="G546" s="226" t="str" cm="1">
        <f t="array" ref="G546">_xlfn.IFS('ES Data Entry'!G544=0, "Kindergarten", 'ES Data Entry'!G544=1, "1st Grade", 'ES Data Entry'!G544=2, "2nd Grade", 'ES Data Entry'!G544=3, "3rd Grade", 'ES Data Entry'!G544=4, "4th Grade", 'ES Data Entry'!G544=5, "5th Grade")</f>
        <v>Kindergarten</v>
      </c>
      <c r="H546" s="253">
        <f>'ES Data Entry'!L544</f>
        <v>0</v>
      </c>
      <c r="I546" s="227" t="e" cm="1">
        <f t="array" ref="I546">_xlfn.IFS('ES Data Entry'!H544= 1, "American Indian/Alaskan Native", 'ES Data Entry'!H544= 2, "Asian", 'ES Data Entry'!H544= 3, "Native Hawaiian/Pacific Islander", 'ES Data Entry'!H544= 4, "Black/African American",'ES Data Entry'!H544= 5,  "White", 'ES Data Entry'!H544= 6, "Other", 'ES Data Entry'!H544= 7, "Two races or more", 'ES Data Entry'!H544= 8, "Unknown")</f>
        <v>#N/A</v>
      </c>
      <c r="J546" s="226">
        <f>'ES Data Entry'!I544</f>
        <v>0</v>
      </c>
      <c r="K546" s="226" t="e" cm="1">
        <f t="array" ref="K546">_xlfn.IFS('ES Data Entry'!J544= 1, "Male", 'ES Data Entry'!J544= 2, "Female", 'ES Data Entry'!J544= 3, "Transgender Male", 'ES Data Entry'!J544= 4, "Transgender Female",'ES Data Entry'!J544= 5, "Non-binary", 'ES Data Entry'!J544= 6, "Other", 'ES Data Entry'!J544= 7, "Unknown")</f>
        <v>#N/A</v>
      </c>
      <c r="L546" s="228">
        <f>'ES Data Entry'!K544</f>
        <v>0</v>
      </c>
      <c r="M546" s="228" t="str" cm="1">
        <f t="array" ref="M546">IF(MAX(IF(F:F=F546, L:L))=L546, "Yes", "No")</f>
        <v>Yes</v>
      </c>
      <c r="N546" s="229" t="e">
        <f>AVERAGE('ES Data Entry'!N544,'ES Data Entry'!M544)</f>
        <v>#DIV/0!</v>
      </c>
      <c r="O546" s="229" t="e">
        <f t="shared" si="124"/>
        <v>#DIV/0!</v>
      </c>
      <c r="P546" s="229" t="e">
        <f>AVERAGE('ES Data Entry'!O544:R544)</f>
        <v>#DIV/0!</v>
      </c>
      <c r="Q546" s="229" t="e">
        <f t="shared" si="125"/>
        <v>#DIV/0!</v>
      </c>
      <c r="R546" s="229" t="e">
        <f>AVERAGE('ES Data Entry'!S544:V544)</f>
        <v>#DIV/0!</v>
      </c>
      <c r="S546" s="229" t="e">
        <f t="shared" si="126"/>
        <v>#DIV/0!</v>
      </c>
      <c r="T546" s="229" t="e">
        <f>AVERAGE('ES Data Entry'!W544:Y544)</f>
        <v>#DIV/0!</v>
      </c>
      <c r="U546" s="230" t="e">
        <f t="shared" si="127"/>
        <v>#DIV/0!</v>
      </c>
      <c r="V546" s="231" t="e">
        <f t="shared" si="128"/>
        <v>#DIV/0!</v>
      </c>
      <c r="W546" s="232" t="e">
        <f t="shared" si="129"/>
        <v>#DIV/0!</v>
      </c>
    </row>
    <row r="547" spans="1:23">
      <c r="A547" s="226">
        <f>'ES Data Entry'!A545</f>
        <v>0</v>
      </c>
      <c r="B547" s="226">
        <f>'ES Data Entry'!B545</f>
        <v>0</v>
      </c>
      <c r="C547" s="6">
        <f>'ES Data Entry'!C545</f>
        <v>0</v>
      </c>
      <c r="D547" s="226">
        <f>'ES Data Entry'!D545</f>
        <v>0</v>
      </c>
      <c r="E547" s="226">
        <f>'ES Data Entry'!E545</f>
        <v>0</v>
      </c>
      <c r="F547" s="226">
        <f>'ES Data Entry'!F545</f>
        <v>0</v>
      </c>
      <c r="G547" s="226" t="str" cm="1">
        <f t="array" ref="G547">_xlfn.IFS('ES Data Entry'!G545=0, "Kindergarten", 'ES Data Entry'!G545=1, "1st Grade", 'ES Data Entry'!G545=2, "2nd Grade", 'ES Data Entry'!G545=3, "3rd Grade", 'ES Data Entry'!G545=4, "4th Grade", 'ES Data Entry'!G545=5, "5th Grade")</f>
        <v>Kindergarten</v>
      </c>
      <c r="H547" s="253">
        <f>'ES Data Entry'!L545</f>
        <v>0</v>
      </c>
      <c r="I547" s="227" t="e" cm="1">
        <f t="array" ref="I547">_xlfn.IFS('ES Data Entry'!H545= 1, "American Indian/Alaskan Native", 'ES Data Entry'!H545= 2, "Asian", 'ES Data Entry'!H545= 3, "Native Hawaiian/Pacific Islander", 'ES Data Entry'!H545= 4, "Black/African American",'ES Data Entry'!H545= 5,  "White", 'ES Data Entry'!H545= 6, "Other", 'ES Data Entry'!H545= 7, "Two races or more", 'ES Data Entry'!H545= 8, "Unknown")</f>
        <v>#N/A</v>
      </c>
      <c r="J547" s="226">
        <f>'ES Data Entry'!I545</f>
        <v>0</v>
      </c>
      <c r="K547" s="226" t="e" cm="1">
        <f t="array" ref="K547">_xlfn.IFS('ES Data Entry'!J545= 1, "Male", 'ES Data Entry'!J545= 2, "Female", 'ES Data Entry'!J545= 3, "Transgender Male", 'ES Data Entry'!J545= 4, "Transgender Female",'ES Data Entry'!J545= 5, "Non-binary", 'ES Data Entry'!J545= 6, "Other", 'ES Data Entry'!J545= 7, "Unknown")</f>
        <v>#N/A</v>
      </c>
      <c r="L547" s="228">
        <f>'ES Data Entry'!K545</f>
        <v>0</v>
      </c>
      <c r="M547" s="228" t="str" cm="1">
        <f t="array" ref="M547">IF(MAX(IF(F:F=F547, L:L))=L547, "Yes", "No")</f>
        <v>Yes</v>
      </c>
      <c r="N547" s="229" t="e">
        <f>AVERAGE('ES Data Entry'!N545,'ES Data Entry'!M545)</f>
        <v>#DIV/0!</v>
      </c>
      <c r="O547" s="229" t="e">
        <f t="shared" si="124"/>
        <v>#DIV/0!</v>
      </c>
      <c r="P547" s="229" t="e">
        <f>AVERAGE('ES Data Entry'!O545:R545)</f>
        <v>#DIV/0!</v>
      </c>
      <c r="Q547" s="229" t="e">
        <f t="shared" si="125"/>
        <v>#DIV/0!</v>
      </c>
      <c r="R547" s="229" t="e">
        <f>AVERAGE('ES Data Entry'!S545:V545)</f>
        <v>#DIV/0!</v>
      </c>
      <c r="S547" s="229" t="e">
        <f t="shared" si="126"/>
        <v>#DIV/0!</v>
      </c>
      <c r="T547" s="229" t="e">
        <f>AVERAGE('ES Data Entry'!W545:Y545)</f>
        <v>#DIV/0!</v>
      </c>
      <c r="U547" s="230" t="e">
        <f t="shared" si="127"/>
        <v>#DIV/0!</v>
      </c>
      <c r="V547" s="231" t="e">
        <f t="shared" si="128"/>
        <v>#DIV/0!</v>
      </c>
      <c r="W547" s="232" t="e">
        <f t="shared" si="129"/>
        <v>#DIV/0!</v>
      </c>
    </row>
    <row r="548" spans="1:23">
      <c r="A548" s="226">
        <f>'ES Data Entry'!A546</f>
        <v>0</v>
      </c>
      <c r="B548" s="226">
        <f>'ES Data Entry'!B546</f>
        <v>0</v>
      </c>
      <c r="C548" s="6">
        <f>'ES Data Entry'!C546</f>
        <v>0</v>
      </c>
      <c r="D548" s="226">
        <f>'ES Data Entry'!D546</f>
        <v>0</v>
      </c>
      <c r="E548" s="226">
        <f>'ES Data Entry'!E546</f>
        <v>0</v>
      </c>
      <c r="F548" s="226">
        <f>'ES Data Entry'!F546</f>
        <v>0</v>
      </c>
      <c r="G548" s="226" t="str" cm="1">
        <f t="array" ref="G548">_xlfn.IFS('ES Data Entry'!G546=0, "Kindergarten", 'ES Data Entry'!G546=1, "1st Grade", 'ES Data Entry'!G546=2, "2nd Grade", 'ES Data Entry'!G546=3, "3rd Grade", 'ES Data Entry'!G546=4, "4th Grade", 'ES Data Entry'!G546=5, "5th Grade")</f>
        <v>Kindergarten</v>
      </c>
      <c r="H548" s="253">
        <f>'ES Data Entry'!L546</f>
        <v>0</v>
      </c>
      <c r="I548" s="227" t="e" cm="1">
        <f t="array" ref="I548">_xlfn.IFS('ES Data Entry'!H546= 1, "American Indian/Alaskan Native", 'ES Data Entry'!H546= 2, "Asian", 'ES Data Entry'!H546= 3, "Native Hawaiian/Pacific Islander", 'ES Data Entry'!H546= 4, "Black/African American",'ES Data Entry'!H546= 5,  "White", 'ES Data Entry'!H546= 6, "Other", 'ES Data Entry'!H546= 7, "Two races or more", 'ES Data Entry'!H546= 8, "Unknown")</f>
        <v>#N/A</v>
      </c>
      <c r="J548" s="226">
        <f>'ES Data Entry'!I546</f>
        <v>0</v>
      </c>
      <c r="K548" s="226" t="e" cm="1">
        <f t="array" ref="K548">_xlfn.IFS('ES Data Entry'!J546= 1, "Male", 'ES Data Entry'!J546= 2, "Female", 'ES Data Entry'!J546= 3, "Transgender Male", 'ES Data Entry'!J546= 4, "Transgender Female",'ES Data Entry'!J546= 5, "Non-binary", 'ES Data Entry'!J546= 6, "Other", 'ES Data Entry'!J546= 7, "Unknown")</f>
        <v>#N/A</v>
      </c>
      <c r="L548" s="228">
        <f>'ES Data Entry'!K546</f>
        <v>0</v>
      </c>
      <c r="M548" s="228" t="str" cm="1">
        <f t="array" ref="M548">IF(MAX(IF(F:F=F548, L:L))=L548, "Yes", "No")</f>
        <v>Yes</v>
      </c>
      <c r="N548" s="229" t="e">
        <f>AVERAGE('ES Data Entry'!N546,'ES Data Entry'!M546)</f>
        <v>#DIV/0!</v>
      </c>
      <c r="O548" s="229" t="e">
        <f t="shared" si="124"/>
        <v>#DIV/0!</v>
      </c>
      <c r="P548" s="229" t="e">
        <f>AVERAGE('ES Data Entry'!O546:R546)</f>
        <v>#DIV/0!</v>
      </c>
      <c r="Q548" s="229" t="e">
        <f t="shared" si="125"/>
        <v>#DIV/0!</v>
      </c>
      <c r="R548" s="229" t="e">
        <f>AVERAGE('ES Data Entry'!S546:V546)</f>
        <v>#DIV/0!</v>
      </c>
      <c r="S548" s="229" t="e">
        <f t="shared" si="126"/>
        <v>#DIV/0!</v>
      </c>
      <c r="T548" s="229" t="e">
        <f>AVERAGE('ES Data Entry'!W546:Y546)</f>
        <v>#DIV/0!</v>
      </c>
      <c r="U548" s="230" t="e">
        <f t="shared" si="127"/>
        <v>#DIV/0!</v>
      </c>
      <c r="V548" s="231" t="e">
        <f t="shared" si="128"/>
        <v>#DIV/0!</v>
      </c>
      <c r="W548" s="232" t="e">
        <f t="shared" si="129"/>
        <v>#DIV/0!</v>
      </c>
    </row>
    <row r="549" spans="1:23">
      <c r="A549" s="226">
        <f>'ES Data Entry'!A547</f>
        <v>0</v>
      </c>
      <c r="B549" s="226">
        <f>'ES Data Entry'!B547</f>
        <v>0</v>
      </c>
      <c r="C549" s="6">
        <f>'ES Data Entry'!C547</f>
        <v>0</v>
      </c>
      <c r="D549" s="226">
        <f>'ES Data Entry'!D547</f>
        <v>0</v>
      </c>
      <c r="E549" s="226">
        <f>'ES Data Entry'!E547</f>
        <v>0</v>
      </c>
      <c r="F549" s="226">
        <f>'ES Data Entry'!F547</f>
        <v>0</v>
      </c>
      <c r="G549" s="226" t="str" cm="1">
        <f t="array" ref="G549">_xlfn.IFS('ES Data Entry'!G547=0, "Kindergarten", 'ES Data Entry'!G547=1, "1st Grade", 'ES Data Entry'!G547=2, "2nd Grade", 'ES Data Entry'!G547=3, "3rd Grade", 'ES Data Entry'!G547=4, "4th Grade", 'ES Data Entry'!G547=5, "5th Grade")</f>
        <v>Kindergarten</v>
      </c>
      <c r="H549" s="253">
        <f>'ES Data Entry'!L547</f>
        <v>0</v>
      </c>
      <c r="I549" s="227" t="e" cm="1">
        <f t="array" ref="I549">_xlfn.IFS('ES Data Entry'!H547= 1, "American Indian/Alaskan Native", 'ES Data Entry'!H547= 2, "Asian", 'ES Data Entry'!H547= 3, "Native Hawaiian/Pacific Islander", 'ES Data Entry'!H547= 4, "Black/African American",'ES Data Entry'!H547= 5,  "White", 'ES Data Entry'!H547= 6, "Other", 'ES Data Entry'!H547= 7, "Two races or more", 'ES Data Entry'!H547= 8, "Unknown")</f>
        <v>#N/A</v>
      </c>
      <c r="J549" s="226">
        <f>'ES Data Entry'!I547</f>
        <v>0</v>
      </c>
      <c r="K549" s="226" t="e" cm="1">
        <f t="array" ref="K549">_xlfn.IFS('ES Data Entry'!J547= 1, "Male", 'ES Data Entry'!J547= 2, "Female", 'ES Data Entry'!J547= 3, "Transgender Male", 'ES Data Entry'!J547= 4, "Transgender Female",'ES Data Entry'!J547= 5, "Non-binary", 'ES Data Entry'!J547= 6, "Other", 'ES Data Entry'!J547= 7, "Unknown")</f>
        <v>#N/A</v>
      </c>
      <c r="L549" s="228">
        <f>'ES Data Entry'!K547</f>
        <v>0</v>
      </c>
      <c r="M549" s="228" t="str" cm="1">
        <f t="array" ref="M549">IF(MAX(IF(F:F=F549, L:L))=L549, "Yes", "No")</f>
        <v>Yes</v>
      </c>
      <c r="N549" s="229" t="e">
        <f>AVERAGE('ES Data Entry'!N547,'ES Data Entry'!M547)</f>
        <v>#DIV/0!</v>
      </c>
      <c r="O549" s="229" t="e">
        <f t="shared" ref="O549:O612" si="130">IF(OR(N549&gt;3.5,N549=3.5), "Higher Emotional Engagement",IF(N549&lt;1.6, "Lower Emotional Engagement", "Moderate Emotional Engagement"))</f>
        <v>#DIV/0!</v>
      </c>
      <c r="P549" s="229" t="e">
        <f>AVERAGE('ES Data Entry'!O547:R547)</f>
        <v>#DIV/0!</v>
      </c>
      <c r="Q549" s="229" t="e">
        <f t="shared" ref="Q549:Q612" si="131">IF(OR(P549&gt;3.5,P549=3.5), "Higher Social Engagement",IF(P549&lt;1.6, "Lower Social Engagement", "Moderate Social Engagement"))</f>
        <v>#DIV/0!</v>
      </c>
      <c r="R549" s="229" t="e">
        <f>AVERAGE('ES Data Entry'!S547:V547)</f>
        <v>#DIV/0!</v>
      </c>
      <c r="S549" s="229" t="e">
        <f t="shared" ref="S549:S612" si="132">IF(OR(R549&gt;3.5,R549=3.5), "Higher Behavioral Engagement",IF(R549&lt;1.6, "Lower Behavioral Engagement", "Moderate Behavioral Engagement"))</f>
        <v>#DIV/0!</v>
      </c>
      <c r="T549" s="229" t="e">
        <f>AVERAGE('ES Data Entry'!W547:Y547)</f>
        <v>#DIV/0!</v>
      </c>
      <c r="U549" s="230" t="e">
        <f t="shared" ref="U549:U612" si="133">IF(OR(T549&gt;3.5,T549=3.5), "Higher Cognitive Engagement",IF(T549&lt;1.6, "Lower Cognitive Engagement", "Moderate Cognitive Engagement"))</f>
        <v>#DIV/0!</v>
      </c>
      <c r="V549" s="231" t="e">
        <f t="shared" ref="V549:V612" si="134">AVERAGE(N549:T549)</f>
        <v>#DIV/0!</v>
      </c>
      <c r="W549" s="232" t="e">
        <f t="shared" ref="W549:W612" si="135">IF(OR(V549&gt;3.5,V549=3.5), "Higher Engagement",IF(V549&lt;1.6, "Lower Engagement", "Moderate Engagement"))</f>
        <v>#DIV/0!</v>
      </c>
    </row>
    <row r="550" spans="1:23">
      <c r="A550" s="226">
        <f>'ES Data Entry'!A548</f>
        <v>0</v>
      </c>
      <c r="B550" s="226">
        <f>'ES Data Entry'!B548</f>
        <v>0</v>
      </c>
      <c r="C550" s="6">
        <f>'ES Data Entry'!C548</f>
        <v>0</v>
      </c>
      <c r="D550" s="226">
        <f>'ES Data Entry'!D548</f>
        <v>0</v>
      </c>
      <c r="E550" s="226">
        <f>'ES Data Entry'!E548</f>
        <v>0</v>
      </c>
      <c r="F550" s="226">
        <f>'ES Data Entry'!F548</f>
        <v>0</v>
      </c>
      <c r="G550" s="226" t="str" cm="1">
        <f t="array" ref="G550">_xlfn.IFS('ES Data Entry'!G548=0, "Kindergarten", 'ES Data Entry'!G548=1, "1st Grade", 'ES Data Entry'!G548=2, "2nd Grade", 'ES Data Entry'!G548=3, "3rd Grade", 'ES Data Entry'!G548=4, "4th Grade", 'ES Data Entry'!G548=5, "5th Grade")</f>
        <v>Kindergarten</v>
      </c>
      <c r="H550" s="253">
        <f>'ES Data Entry'!L548</f>
        <v>0</v>
      </c>
      <c r="I550" s="227" t="e" cm="1">
        <f t="array" ref="I550">_xlfn.IFS('ES Data Entry'!H548= 1, "American Indian/Alaskan Native", 'ES Data Entry'!H548= 2, "Asian", 'ES Data Entry'!H548= 3, "Native Hawaiian/Pacific Islander", 'ES Data Entry'!H548= 4, "Black/African American",'ES Data Entry'!H548= 5,  "White", 'ES Data Entry'!H548= 6, "Other", 'ES Data Entry'!H548= 7, "Two races or more", 'ES Data Entry'!H548= 8, "Unknown")</f>
        <v>#N/A</v>
      </c>
      <c r="J550" s="226">
        <f>'ES Data Entry'!I548</f>
        <v>0</v>
      </c>
      <c r="K550" s="226" t="e" cm="1">
        <f t="array" ref="K550">_xlfn.IFS('ES Data Entry'!J548= 1, "Male", 'ES Data Entry'!J548= 2, "Female", 'ES Data Entry'!J548= 3, "Transgender Male", 'ES Data Entry'!J548= 4, "Transgender Female",'ES Data Entry'!J548= 5, "Non-binary", 'ES Data Entry'!J548= 6, "Other", 'ES Data Entry'!J548= 7, "Unknown")</f>
        <v>#N/A</v>
      </c>
      <c r="L550" s="228">
        <f>'ES Data Entry'!K548</f>
        <v>0</v>
      </c>
      <c r="M550" s="228" t="str" cm="1">
        <f t="array" ref="M550">IF(MAX(IF(F:F=F550, L:L))=L550, "Yes", "No")</f>
        <v>Yes</v>
      </c>
      <c r="N550" s="229" t="e">
        <f>AVERAGE('ES Data Entry'!N548,'ES Data Entry'!M548)</f>
        <v>#DIV/0!</v>
      </c>
      <c r="O550" s="229" t="e">
        <f t="shared" si="130"/>
        <v>#DIV/0!</v>
      </c>
      <c r="P550" s="229" t="e">
        <f>AVERAGE('ES Data Entry'!O548:R548)</f>
        <v>#DIV/0!</v>
      </c>
      <c r="Q550" s="229" t="e">
        <f t="shared" si="131"/>
        <v>#DIV/0!</v>
      </c>
      <c r="R550" s="229" t="e">
        <f>AVERAGE('ES Data Entry'!S548:V548)</f>
        <v>#DIV/0!</v>
      </c>
      <c r="S550" s="229" t="e">
        <f t="shared" si="132"/>
        <v>#DIV/0!</v>
      </c>
      <c r="T550" s="229" t="e">
        <f>AVERAGE('ES Data Entry'!W548:Y548)</f>
        <v>#DIV/0!</v>
      </c>
      <c r="U550" s="230" t="e">
        <f t="shared" si="133"/>
        <v>#DIV/0!</v>
      </c>
      <c r="V550" s="231" t="e">
        <f t="shared" si="134"/>
        <v>#DIV/0!</v>
      </c>
      <c r="W550" s="232" t="e">
        <f t="shared" si="135"/>
        <v>#DIV/0!</v>
      </c>
    </row>
    <row r="551" spans="1:23">
      <c r="A551" s="226">
        <f>'ES Data Entry'!A549</f>
        <v>0</v>
      </c>
      <c r="B551" s="226">
        <f>'ES Data Entry'!B549</f>
        <v>0</v>
      </c>
      <c r="C551" s="6">
        <f>'ES Data Entry'!C549</f>
        <v>0</v>
      </c>
      <c r="D551" s="226">
        <f>'ES Data Entry'!D549</f>
        <v>0</v>
      </c>
      <c r="E551" s="226">
        <f>'ES Data Entry'!E549</f>
        <v>0</v>
      </c>
      <c r="F551" s="226">
        <f>'ES Data Entry'!F549</f>
        <v>0</v>
      </c>
      <c r="G551" s="226" t="str" cm="1">
        <f t="array" ref="G551">_xlfn.IFS('ES Data Entry'!G549=0, "Kindergarten", 'ES Data Entry'!G549=1, "1st Grade", 'ES Data Entry'!G549=2, "2nd Grade", 'ES Data Entry'!G549=3, "3rd Grade", 'ES Data Entry'!G549=4, "4th Grade", 'ES Data Entry'!G549=5, "5th Grade")</f>
        <v>Kindergarten</v>
      </c>
      <c r="H551" s="253">
        <f>'ES Data Entry'!L549</f>
        <v>0</v>
      </c>
      <c r="I551" s="227" t="e" cm="1">
        <f t="array" ref="I551">_xlfn.IFS('ES Data Entry'!H549= 1, "American Indian/Alaskan Native", 'ES Data Entry'!H549= 2, "Asian", 'ES Data Entry'!H549= 3, "Native Hawaiian/Pacific Islander", 'ES Data Entry'!H549= 4, "Black/African American",'ES Data Entry'!H549= 5,  "White", 'ES Data Entry'!H549= 6, "Other", 'ES Data Entry'!H549= 7, "Two races or more", 'ES Data Entry'!H549= 8, "Unknown")</f>
        <v>#N/A</v>
      </c>
      <c r="J551" s="226">
        <f>'ES Data Entry'!I549</f>
        <v>0</v>
      </c>
      <c r="K551" s="226" t="e" cm="1">
        <f t="array" ref="K551">_xlfn.IFS('ES Data Entry'!J549= 1, "Male", 'ES Data Entry'!J549= 2, "Female", 'ES Data Entry'!J549= 3, "Transgender Male", 'ES Data Entry'!J549= 4, "Transgender Female",'ES Data Entry'!J549= 5, "Non-binary", 'ES Data Entry'!J549= 6, "Other", 'ES Data Entry'!J549= 7, "Unknown")</f>
        <v>#N/A</v>
      </c>
      <c r="L551" s="228">
        <f>'ES Data Entry'!K549</f>
        <v>0</v>
      </c>
      <c r="M551" s="228" t="str" cm="1">
        <f t="array" ref="M551">IF(MAX(IF(F:F=F551, L:L))=L551, "Yes", "No")</f>
        <v>Yes</v>
      </c>
      <c r="N551" s="229" t="e">
        <f>AVERAGE('ES Data Entry'!N549,'ES Data Entry'!M549)</f>
        <v>#DIV/0!</v>
      </c>
      <c r="O551" s="229" t="e">
        <f t="shared" si="130"/>
        <v>#DIV/0!</v>
      </c>
      <c r="P551" s="229" t="e">
        <f>AVERAGE('ES Data Entry'!O549:R549)</f>
        <v>#DIV/0!</v>
      </c>
      <c r="Q551" s="229" t="e">
        <f t="shared" si="131"/>
        <v>#DIV/0!</v>
      </c>
      <c r="R551" s="229" t="e">
        <f>AVERAGE('ES Data Entry'!S549:V549)</f>
        <v>#DIV/0!</v>
      </c>
      <c r="S551" s="229" t="e">
        <f t="shared" si="132"/>
        <v>#DIV/0!</v>
      </c>
      <c r="T551" s="229" t="e">
        <f>AVERAGE('ES Data Entry'!W549:Y549)</f>
        <v>#DIV/0!</v>
      </c>
      <c r="U551" s="230" t="e">
        <f t="shared" si="133"/>
        <v>#DIV/0!</v>
      </c>
      <c r="V551" s="231" t="e">
        <f t="shared" si="134"/>
        <v>#DIV/0!</v>
      </c>
      <c r="W551" s="232" t="e">
        <f t="shared" si="135"/>
        <v>#DIV/0!</v>
      </c>
    </row>
    <row r="552" spans="1:23">
      <c r="A552" s="226">
        <f>'ES Data Entry'!A550</f>
        <v>0</v>
      </c>
      <c r="B552" s="226">
        <f>'ES Data Entry'!B550</f>
        <v>0</v>
      </c>
      <c r="C552" s="6">
        <f>'ES Data Entry'!C550</f>
        <v>0</v>
      </c>
      <c r="D552" s="226">
        <f>'ES Data Entry'!D550</f>
        <v>0</v>
      </c>
      <c r="E552" s="226">
        <f>'ES Data Entry'!E550</f>
        <v>0</v>
      </c>
      <c r="F552" s="226">
        <f>'ES Data Entry'!F550</f>
        <v>0</v>
      </c>
      <c r="G552" s="226" t="str" cm="1">
        <f t="array" ref="G552">_xlfn.IFS('ES Data Entry'!G550=0, "Kindergarten", 'ES Data Entry'!G550=1, "1st Grade", 'ES Data Entry'!G550=2, "2nd Grade", 'ES Data Entry'!G550=3, "3rd Grade", 'ES Data Entry'!G550=4, "4th Grade", 'ES Data Entry'!G550=5, "5th Grade")</f>
        <v>Kindergarten</v>
      </c>
      <c r="H552" s="253">
        <f>'ES Data Entry'!L550</f>
        <v>0</v>
      </c>
      <c r="I552" s="227" t="e" cm="1">
        <f t="array" ref="I552">_xlfn.IFS('ES Data Entry'!H550= 1, "American Indian/Alaskan Native", 'ES Data Entry'!H550= 2, "Asian", 'ES Data Entry'!H550= 3, "Native Hawaiian/Pacific Islander", 'ES Data Entry'!H550= 4, "Black/African American",'ES Data Entry'!H550= 5,  "White", 'ES Data Entry'!H550= 6, "Other", 'ES Data Entry'!H550= 7, "Two races or more", 'ES Data Entry'!H550= 8, "Unknown")</f>
        <v>#N/A</v>
      </c>
      <c r="J552" s="226">
        <f>'ES Data Entry'!I550</f>
        <v>0</v>
      </c>
      <c r="K552" s="226" t="e" cm="1">
        <f t="array" ref="K552">_xlfn.IFS('ES Data Entry'!J550= 1, "Male", 'ES Data Entry'!J550= 2, "Female", 'ES Data Entry'!J550= 3, "Transgender Male", 'ES Data Entry'!J550= 4, "Transgender Female",'ES Data Entry'!J550= 5, "Non-binary", 'ES Data Entry'!J550= 6, "Other", 'ES Data Entry'!J550= 7, "Unknown")</f>
        <v>#N/A</v>
      </c>
      <c r="L552" s="228">
        <f>'ES Data Entry'!K550</f>
        <v>0</v>
      </c>
      <c r="M552" s="228" t="str" cm="1">
        <f t="array" ref="M552">IF(MAX(IF(F:F=F552, L:L))=L552, "Yes", "No")</f>
        <v>Yes</v>
      </c>
      <c r="N552" s="229" t="e">
        <f>AVERAGE('ES Data Entry'!N550,'ES Data Entry'!M550)</f>
        <v>#DIV/0!</v>
      </c>
      <c r="O552" s="229" t="e">
        <f t="shared" si="130"/>
        <v>#DIV/0!</v>
      </c>
      <c r="P552" s="229" t="e">
        <f>AVERAGE('ES Data Entry'!O550:R550)</f>
        <v>#DIV/0!</v>
      </c>
      <c r="Q552" s="229" t="e">
        <f t="shared" si="131"/>
        <v>#DIV/0!</v>
      </c>
      <c r="R552" s="229" t="e">
        <f>AVERAGE('ES Data Entry'!S550:V550)</f>
        <v>#DIV/0!</v>
      </c>
      <c r="S552" s="229" t="e">
        <f t="shared" si="132"/>
        <v>#DIV/0!</v>
      </c>
      <c r="T552" s="229" t="e">
        <f>AVERAGE('ES Data Entry'!W550:Y550)</f>
        <v>#DIV/0!</v>
      </c>
      <c r="U552" s="230" t="e">
        <f t="shared" si="133"/>
        <v>#DIV/0!</v>
      </c>
      <c r="V552" s="231" t="e">
        <f t="shared" si="134"/>
        <v>#DIV/0!</v>
      </c>
      <c r="W552" s="232" t="e">
        <f t="shared" si="135"/>
        <v>#DIV/0!</v>
      </c>
    </row>
    <row r="553" spans="1:23">
      <c r="A553" s="226">
        <f>'ES Data Entry'!A551</f>
        <v>0</v>
      </c>
      <c r="B553" s="226">
        <f>'ES Data Entry'!B551</f>
        <v>0</v>
      </c>
      <c r="C553" s="6">
        <f>'ES Data Entry'!C551</f>
        <v>0</v>
      </c>
      <c r="D553" s="226">
        <f>'ES Data Entry'!D551</f>
        <v>0</v>
      </c>
      <c r="E553" s="226">
        <f>'ES Data Entry'!E551</f>
        <v>0</v>
      </c>
      <c r="F553" s="226">
        <f>'ES Data Entry'!F551</f>
        <v>0</v>
      </c>
      <c r="G553" s="226" t="str" cm="1">
        <f t="array" ref="G553">_xlfn.IFS('ES Data Entry'!G551=0, "Kindergarten", 'ES Data Entry'!G551=1, "1st Grade", 'ES Data Entry'!G551=2, "2nd Grade", 'ES Data Entry'!G551=3, "3rd Grade", 'ES Data Entry'!G551=4, "4th Grade", 'ES Data Entry'!G551=5, "5th Grade")</f>
        <v>Kindergarten</v>
      </c>
      <c r="H553" s="253">
        <f>'ES Data Entry'!L551</f>
        <v>0</v>
      </c>
      <c r="I553" s="227" t="e" cm="1">
        <f t="array" ref="I553">_xlfn.IFS('ES Data Entry'!H551= 1, "American Indian/Alaskan Native", 'ES Data Entry'!H551= 2, "Asian", 'ES Data Entry'!H551= 3, "Native Hawaiian/Pacific Islander", 'ES Data Entry'!H551= 4, "Black/African American",'ES Data Entry'!H551= 5,  "White", 'ES Data Entry'!H551= 6, "Other", 'ES Data Entry'!H551= 7, "Two races or more", 'ES Data Entry'!H551= 8, "Unknown")</f>
        <v>#N/A</v>
      </c>
      <c r="J553" s="226">
        <f>'ES Data Entry'!I551</f>
        <v>0</v>
      </c>
      <c r="K553" s="226" t="e" cm="1">
        <f t="array" ref="K553">_xlfn.IFS('ES Data Entry'!J551= 1, "Male", 'ES Data Entry'!J551= 2, "Female", 'ES Data Entry'!J551= 3, "Transgender Male", 'ES Data Entry'!J551= 4, "Transgender Female",'ES Data Entry'!J551= 5, "Non-binary", 'ES Data Entry'!J551= 6, "Other", 'ES Data Entry'!J551= 7, "Unknown")</f>
        <v>#N/A</v>
      </c>
      <c r="L553" s="228">
        <f>'ES Data Entry'!K551</f>
        <v>0</v>
      </c>
      <c r="M553" s="228" t="str" cm="1">
        <f t="array" ref="M553">IF(MAX(IF(F:F=F553, L:L))=L553, "Yes", "No")</f>
        <v>Yes</v>
      </c>
      <c r="N553" s="229" t="e">
        <f>AVERAGE('ES Data Entry'!N551,'ES Data Entry'!M551)</f>
        <v>#DIV/0!</v>
      </c>
      <c r="O553" s="229" t="e">
        <f t="shared" si="130"/>
        <v>#DIV/0!</v>
      </c>
      <c r="P553" s="229" t="e">
        <f>AVERAGE('ES Data Entry'!O551:R551)</f>
        <v>#DIV/0!</v>
      </c>
      <c r="Q553" s="229" t="e">
        <f t="shared" si="131"/>
        <v>#DIV/0!</v>
      </c>
      <c r="R553" s="229" t="e">
        <f>AVERAGE('ES Data Entry'!S551:V551)</f>
        <v>#DIV/0!</v>
      </c>
      <c r="S553" s="229" t="e">
        <f t="shared" si="132"/>
        <v>#DIV/0!</v>
      </c>
      <c r="T553" s="229" t="e">
        <f>AVERAGE('ES Data Entry'!W551:Y551)</f>
        <v>#DIV/0!</v>
      </c>
      <c r="U553" s="230" t="e">
        <f t="shared" si="133"/>
        <v>#DIV/0!</v>
      </c>
      <c r="V553" s="231" t="e">
        <f t="shared" si="134"/>
        <v>#DIV/0!</v>
      </c>
      <c r="W553" s="232" t="e">
        <f t="shared" si="135"/>
        <v>#DIV/0!</v>
      </c>
    </row>
    <row r="554" spans="1:23">
      <c r="A554" s="226">
        <f>'ES Data Entry'!A552</f>
        <v>0</v>
      </c>
      <c r="B554" s="226">
        <f>'ES Data Entry'!B552</f>
        <v>0</v>
      </c>
      <c r="C554" s="6">
        <f>'ES Data Entry'!C552</f>
        <v>0</v>
      </c>
      <c r="D554" s="226">
        <f>'ES Data Entry'!D552</f>
        <v>0</v>
      </c>
      <c r="E554" s="226">
        <f>'ES Data Entry'!E552</f>
        <v>0</v>
      </c>
      <c r="F554" s="226">
        <f>'ES Data Entry'!F552</f>
        <v>0</v>
      </c>
      <c r="G554" s="226" t="str" cm="1">
        <f t="array" ref="G554">_xlfn.IFS('ES Data Entry'!G552=0, "Kindergarten", 'ES Data Entry'!G552=1, "1st Grade", 'ES Data Entry'!G552=2, "2nd Grade", 'ES Data Entry'!G552=3, "3rd Grade", 'ES Data Entry'!G552=4, "4th Grade", 'ES Data Entry'!G552=5, "5th Grade")</f>
        <v>Kindergarten</v>
      </c>
      <c r="H554" s="253">
        <f>'ES Data Entry'!L552</f>
        <v>0</v>
      </c>
      <c r="I554" s="227" t="e" cm="1">
        <f t="array" ref="I554">_xlfn.IFS('ES Data Entry'!H552= 1, "American Indian/Alaskan Native", 'ES Data Entry'!H552= 2, "Asian", 'ES Data Entry'!H552= 3, "Native Hawaiian/Pacific Islander", 'ES Data Entry'!H552= 4, "Black/African American",'ES Data Entry'!H552= 5,  "White", 'ES Data Entry'!H552= 6, "Other", 'ES Data Entry'!H552= 7, "Two races or more", 'ES Data Entry'!H552= 8, "Unknown")</f>
        <v>#N/A</v>
      </c>
      <c r="J554" s="226">
        <f>'ES Data Entry'!I552</f>
        <v>0</v>
      </c>
      <c r="K554" s="226" t="e" cm="1">
        <f t="array" ref="K554">_xlfn.IFS('ES Data Entry'!J552= 1, "Male", 'ES Data Entry'!J552= 2, "Female", 'ES Data Entry'!J552= 3, "Transgender Male", 'ES Data Entry'!J552= 4, "Transgender Female",'ES Data Entry'!J552= 5, "Non-binary", 'ES Data Entry'!J552= 6, "Other", 'ES Data Entry'!J552= 7, "Unknown")</f>
        <v>#N/A</v>
      </c>
      <c r="L554" s="228">
        <f>'ES Data Entry'!K552</f>
        <v>0</v>
      </c>
      <c r="M554" s="228" t="str" cm="1">
        <f t="array" ref="M554">IF(MAX(IF(F:F=F554, L:L))=L554, "Yes", "No")</f>
        <v>Yes</v>
      </c>
      <c r="N554" s="229" t="e">
        <f>AVERAGE('ES Data Entry'!N552,'ES Data Entry'!M552)</f>
        <v>#DIV/0!</v>
      </c>
      <c r="O554" s="229" t="e">
        <f t="shared" si="130"/>
        <v>#DIV/0!</v>
      </c>
      <c r="P554" s="229" t="e">
        <f>AVERAGE('ES Data Entry'!O552:R552)</f>
        <v>#DIV/0!</v>
      </c>
      <c r="Q554" s="229" t="e">
        <f t="shared" si="131"/>
        <v>#DIV/0!</v>
      </c>
      <c r="R554" s="229" t="e">
        <f>AVERAGE('ES Data Entry'!S552:V552)</f>
        <v>#DIV/0!</v>
      </c>
      <c r="S554" s="229" t="e">
        <f t="shared" si="132"/>
        <v>#DIV/0!</v>
      </c>
      <c r="T554" s="229" t="e">
        <f>AVERAGE('ES Data Entry'!W552:Y552)</f>
        <v>#DIV/0!</v>
      </c>
      <c r="U554" s="230" t="e">
        <f t="shared" si="133"/>
        <v>#DIV/0!</v>
      </c>
      <c r="V554" s="231" t="e">
        <f t="shared" si="134"/>
        <v>#DIV/0!</v>
      </c>
      <c r="W554" s="232" t="e">
        <f t="shared" si="135"/>
        <v>#DIV/0!</v>
      </c>
    </row>
    <row r="555" spans="1:23">
      <c r="A555" s="226">
        <f>'ES Data Entry'!A553</f>
        <v>0</v>
      </c>
      <c r="B555" s="226">
        <f>'ES Data Entry'!B553</f>
        <v>0</v>
      </c>
      <c r="C555" s="6">
        <f>'ES Data Entry'!C553</f>
        <v>0</v>
      </c>
      <c r="D555" s="226">
        <f>'ES Data Entry'!D553</f>
        <v>0</v>
      </c>
      <c r="E555" s="226">
        <f>'ES Data Entry'!E553</f>
        <v>0</v>
      </c>
      <c r="F555" s="226">
        <f>'ES Data Entry'!F553</f>
        <v>0</v>
      </c>
      <c r="G555" s="226" t="str" cm="1">
        <f t="array" ref="G555">_xlfn.IFS('ES Data Entry'!G553=0, "Kindergarten", 'ES Data Entry'!G553=1, "1st Grade", 'ES Data Entry'!G553=2, "2nd Grade", 'ES Data Entry'!G553=3, "3rd Grade", 'ES Data Entry'!G553=4, "4th Grade", 'ES Data Entry'!G553=5, "5th Grade")</f>
        <v>Kindergarten</v>
      </c>
      <c r="H555" s="253">
        <f>'ES Data Entry'!L553</f>
        <v>0</v>
      </c>
      <c r="I555" s="227" t="e" cm="1">
        <f t="array" ref="I555">_xlfn.IFS('ES Data Entry'!H553= 1, "American Indian/Alaskan Native", 'ES Data Entry'!H553= 2, "Asian", 'ES Data Entry'!H553= 3, "Native Hawaiian/Pacific Islander", 'ES Data Entry'!H553= 4, "Black/African American",'ES Data Entry'!H553= 5,  "White", 'ES Data Entry'!H553= 6, "Other", 'ES Data Entry'!H553= 7, "Two races or more", 'ES Data Entry'!H553= 8, "Unknown")</f>
        <v>#N/A</v>
      </c>
      <c r="J555" s="226">
        <f>'ES Data Entry'!I553</f>
        <v>0</v>
      </c>
      <c r="K555" s="226" t="e" cm="1">
        <f t="array" ref="K555">_xlfn.IFS('ES Data Entry'!J553= 1, "Male", 'ES Data Entry'!J553= 2, "Female", 'ES Data Entry'!J553= 3, "Transgender Male", 'ES Data Entry'!J553= 4, "Transgender Female",'ES Data Entry'!J553= 5, "Non-binary", 'ES Data Entry'!J553= 6, "Other", 'ES Data Entry'!J553= 7, "Unknown")</f>
        <v>#N/A</v>
      </c>
      <c r="L555" s="228">
        <f>'ES Data Entry'!K553</f>
        <v>0</v>
      </c>
      <c r="M555" s="228" t="str" cm="1">
        <f t="array" ref="M555">IF(MAX(IF(F:F=F555, L:L))=L555, "Yes", "No")</f>
        <v>Yes</v>
      </c>
      <c r="N555" s="229" t="e">
        <f>AVERAGE('ES Data Entry'!N553,'ES Data Entry'!M553)</f>
        <v>#DIV/0!</v>
      </c>
      <c r="O555" s="229" t="e">
        <f t="shared" si="130"/>
        <v>#DIV/0!</v>
      </c>
      <c r="P555" s="229" t="e">
        <f>AVERAGE('ES Data Entry'!O553:R553)</f>
        <v>#DIV/0!</v>
      </c>
      <c r="Q555" s="229" t="e">
        <f t="shared" si="131"/>
        <v>#DIV/0!</v>
      </c>
      <c r="R555" s="229" t="e">
        <f>AVERAGE('ES Data Entry'!S553:V553)</f>
        <v>#DIV/0!</v>
      </c>
      <c r="S555" s="229" t="e">
        <f t="shared" si="132"/>
        <v>#DIV/0!</v>
      </c>
      <c r="T555" s="229" t="e">
        <f>AVERAGE('ES Data Entry'!W553:Y553)</f>
        <v>#DIV/0!</v>
      </c>
      <c r="U555" s="230" t="e">
        <f t="shared" si="133"/>
        <v>#DIV/0!</v>
      </c>
      <c r="V555" s="231" t="e">
        <f t="shared" si="134"/>
        <v>#DIV/0!</v>
      </c>
      <c r="W555" s="232" t="e">
        <f t="shared" si="135"/>
        <v>#DIV/0!</v>
      </c>
    </row>
    <row r="556" spans="1:23">
      <c r="A556" s="226">
        <f>'ES Data Entry'!A554</f>
        <v>0</v>
      </c>
      <c r="B556" s="226">
        <f>'ES Data Entry'!B554</f>
        <v>0</v>
      </c>
      <c r="C556" s="6">
        <f>'ES Data Entry'!C554</f>
        <v>0</v>
      </c>
      <c r="D556" s="226">
        <f>'ES Data Entry'!D554</f>
        <v>0</v>
      </c>
      <c r="E556" s="226">
        <f>'ES Data Entry'!E554</f>
        <v>0</v>
      </c>
      <c r="F556" s="226">
        <f>'ES Data Entry'!F554</f>
        <v>0</v>
      </c>
      <c r="G556" s="226" t="str" cm="1">
        <f t="array" ref="G556">_xlfn.IFS('ES Data Entry'!G554=0, "Kindergarten", 'ES Data Entry'!G554=1, "1st Grade", 'ES Data Entry'!G554=2, "2nd Grade", 'ES Data Entry'!G554=3, "3rd Grade", 'ES Data Entry'!G554=4, "4th Grade", 'ES Data Entry'!G554=5, "5th Grade")</f>
        <v>Kindergarten</v>
      </c>
      <c r="H556" s="253">
        <f>'ES Data Entry'!L554</f>
        <v>0</v>
      </c>
      <c r="I556" s="227" t="e" cm="1">
        <f t="array" ref="I556">_xlfn.IFS('ES Data Entry'!H554= 1, "American Indian/Alaskan Native", 'ES Data Entry'!H554= 2, "Asian", 'ES Data Entry'!H554= 3, "Native Hawaiian/Pacific Islander", 'ES Data Entry'!H554= 4, "Black/African American",'ES Data Entry'!H554= 5,  "White", 'ES Data Entry'!H554= 6, "Other", 'ES Data Entry'!H554= 7, "Two races or more", 'ES Data Entry'!H554= 8, "Unknown")</f>
        <v>#N/A</v>
      </c>
      <c r="J556" s="226">
        <f>'ES Data Entry'!I554</f>
        <v>0</v>
      </c>
      <c r="K556" s="226" t="e" cm="1">
        <f t="array" ref="K556">_xlfn.IFS('ES Data Entry'!J554= 1, "Male", 'ES Data Entry'!J554= 2, "Female", 'ES Data Entry'!J554= 3, "Transgender Male", 'ES Data Entry'!J554= 4, "Transgender Female",'ES Data Entry'!J554= 5, "Non-binary", 'ES Data Entry'!J554= 6, "Other", 'ES Data Entry'!J554= 7, "Unknown")</f>
        <v>#N/A</v>
      </c>
      <c r="L556" s="228">
        <f>'ES Data Entry'!K554</f>
        <v>0</v>
      </c>
      <c r="M556" s="228" t="str" cm="1">
        <f t="array" ref="M556">IF(MAX(IF(F:F=F556, L:L))=L556, "Yes", "No")</f>
        <v>Yes</v>
      </c>
      <c r="N556" s="229" t="e">
        <f>AVERAGE('ES Data Entry'!N554,'ES Data Entry'!M554)</f>
        <v>#DIV/0!</v>
      </c>
      <c r="O556" s="229" t="e">
        <f t="shared" si="130"/>
        <v>#DIV/0!</v>
      </c>
      <c r="P556" s="229" t="e">
        <f>AVERAGE('ES Data Entry'!O554:R554)</f>
        <v>#DIV/0!</v>
      </c>
      <c r="Q556" s="229" t="e">
        <f t="shared" si="131"/>
        <v>#DIV/0!</v>
      </c>
      <c r="R556" s="229" t="e">
        <f>AVERAGE('ES Data Entry'!S554:V554)</f>
        <v>#DIV/0!</v>
      </c>
      <c r="S556" s="229" t="e">
        <f t="shared" si="132"/>
        <v>#DIV/0!</v>
      </c>
      <c r="T556" s="229" t="e">
        <f>AVERAGE('ES Data Entry'!W554:Y554)</f>
        <v>#DIV/0!</v>
      </c>
      <c r="U556" s="230" t="e">
        <f t="shared" si="133"/>
        <v>#DIV/0!</v>
      </c>
      <c r="V556" s="231" t="e">
        <f t="shared" si="134"/>
        <v>#DIV/0!</v>
      </c>
      <c r="W556" s="232" t="e">
        <f t="shared" si="135"/>
        <v>#DIV/0!</v>
      </c>
    </row>
    <row r="557" spans="1:23">
      <c r="A557" s="226">
        <f>'ES Data Entry'!A555</f>
        <v>0</v>
      </c>
      <c r="B557" s="226">
        <f>'ES Data Entry'!B555</f>
        <v>0</v>
      </c>
      <c r="C557" s="6">
        <f>'ES Data Entry'!C555</f>
        <v>0</v>
      </c>
      <c r="D557" s="226">
        <f>'ES Data Entry'!D555</f>
        <v>0</v>
      </c>
      <c r="E557" s="226">
        <f>'ES Data Entry'!E555</f>
        <v>0</v>
      </c>
      <c r="F557" s="226">
        <f>'ES Data Entry'!F555</f>
        <v>0</v>
      </c>
      <c r="G557" s="226" t="str" cm="1">
        <f t="array" ref="G557">_xlfn.IFS('ES Data Entry'!G555=0, "Kindergarten", 'ES Data Entry'!G555=1, "1st Grade", 'ES Data Entry'!G555=2, "2nd Grade", 'ES Data Entry'!G555=3, "3rd Grade", 'ES Data Entry'!G555=4, "4th Grade", 'ES Data Entry'!G555=5, "5th Grade")</f>
        <v>Kindergarten</v>
      </c>
      <c r="H557" s="253">
        <f>'ES Data Entry'!L555</f>
        <v>0</v>
      </c>
      <c r="I557" s="227" t="e" cm="1">
        <f t="array" ref="I557">_xlfn.IFS('ES Data Entry'!H555= 1, "American Indian/Alaskan Native", 'ES Data Entry'!H555= 2, "Asian", 'ES Data Entry'!H555= 3, "Native Hawaiian/Pacific Islander", 'ES Data Entry'!H555= 4, "Black/African American",'ES Data Entry'!H555= 5,  "White", 'ES Data Entry'!H555= 6, "Other", 'ES Data Entry'!H555= 7, "Two races or more", 'ES Data Entry'!H555= 8, "Unknown")</f>
        <v>#N/A</v>
      </c>
      <c r="J557" s="226">
        <f>'ES Data Entry'!I555</f>
        <v>0</v>
      </c>
      <c r="K557" s="226" t="e" cm="1">
        <f t="array" ref="K557">_xlfn.IFS('ES Data Entry'!J555= 1, "Male", 'ES Data Entry'!J555= 2, "Female", 'ES Data Entry'!J555= 3, "Transgender Male", 'ES Data Entry'!J555= 4, "Transgender Female",'ES Data Entry'!J555= 5, "Non-binary", 'ES Data Entry'!J555= 6, "Other", 'ES Data Entry'!J555= 7, "Unknown")</f>
        <v>#N/A</v>
      </c>
      <c r="L557" s="228">
        <f>'ES Data Entry'!K555</f>
        <v>0</v>
      </c>
      <c r="M557" s="228" t="str" cm="1">
        <f t="array" ref="M557">IF(MAX(IF(F:F=F557, L:L))=L557, "Yes", "No")</f>
        <v>Yes</v>
      </c>
      <c r="N557" s="229" t="e">
        <f>AVERAGE('ES Data Entry'!N555,'ES Data Entry'!M555)</f>
        <v>#DIV/0!</v>
      </c>
      <c r="O557" s="229" t="e">
        <f t="shared" si="130"/>
        <v>#DIV/0!</v>
      </c>
      <c r="P557" s="229" t="e">
        <f>AVERAGE('ES Data Entry'!O555:R555)</f>
        <v>#DIV/0!</v>
      </c>
      <c r="Q557" s="229" t="e">
        <f t="shared" si="131"/>
        <v>#DIV/0!</v>
      </c>
      <c r="R557" s="229" t="e">
        <f>AVERAGE('ES Data Entry'!S555:V555)</f>
        <v>#DIV/0!</v>
      </c>
      <c r="S557" s="229" t="e">
        <f t="shared" si="132"/>
        <v>#DIV/0!</v>
      </c>
      <c r="T557" s="229" t="e">
        <f>AVERAGE('ES Data Entry'!W555:Y555)</f>
        <v>#DIV/0!</v>
      </c>
      <c r="U557" s="230" t="e">
        <f t="shared" si="133"/>
        <v>#DIV/0!</v>
      </c>
      <c r="V557" s="231" t="e">
        <f t="shared" si="134"/>
        <v>#DIV/0!</v>
      </c>
      <c r="W557" s="232" t="e">
        <f t="shared" si="135"/>
        <v>#DIV/0!</v>
      </c>
    </row>
    <row r="558" spans="1:23">
      <c r="A558" s="226">
        <f>'ES Data Entry'!A556</f>
        <v>0</v>
      </c>
      <c r="B558" s="226">
        <f>'ES Data Entry'!B556</f>
        <v>0</v>
      </c>
      <c r="C558" s="6">
        <f>'ES Data Entry'!C556</f>
        <v>0</v>
      </c>
      <c r="D558" s="226">
        <f>'ES Data Entry'!D556</f>
        <v>0</v>
      </c>
      <c r="E558" s="226">
        <f>'ES Data Entry'!E556</f>
        <v>0</v>
      </c>
      <c r="F558" s="226">
        <f>'ES Data Entry'!F556</f>
        <v>0</v>
      </c>
      <c r="G558" s="226" t="str" cm="1">
        <f t="array" ref="G558">_xlfn.IFS('ES Data Entry'!G556=0, "Kindergarten", 'ES Data Entry'!G556=1, "1st Grade", 'ES Data Entry'!G556=2, "2nd Grade", 'ES Data Entry'!G556=3, "3rd Grade", 'ES Data Entry'!G556=4, "4th Grade", 'ES Data Entry'!G556=5, "5th Grade")</f>
        <v>Kindergarten</v>
      </c>
      <c r="H558" s="253">
        <f>'ES Data Entry'!L556</f>
        <v>0</v>
      </c>
      <c r="I558" s="227" t="e" cm="1">
        <f t="array" ref="I558">_xlfn.IFS('ES Data Entry'!H556= 1, "American Indian/Alaskan Native", 'ES Data Entry'!H556= 2, "Asian", 'ES Data Entry'!H556= 3, "Native Hawaiian/Pacific Islander", 'ES Data Entry'!H556= 4, "Black/African American",'ES Data Entry'!H556= 5,  "White", 'ES Data Entry'!H556= 6, "Other", 'ES Data Entry'!H556= 7, "Two races or more", 'ES Data Entry'!H556= 8, "Unknown")</f>
        <v>#N/A</v>
      </c>
      <c r="J558" s="226">
        <f>'ES Data Entry'!I556</f>
        <v>0</v>
      </c>
      <c r="K558" s="226" t="e" cm="1">
        <f t="array" ref="K558">_xlfn.IFS('ES Data Entry'!J556= 1, "Male", 'ES Data Entry'!J556= 2, "Female", 'ES Data Entry'!J556= 3, "Transgender Male", 'ES Data Entry'!J556= 4, "Transgender Female",'ES Data Entry'!J556= 5, "Non-binary", 'ES Data Entry'!J556= 6, "Other", 'ES Data Entry'!J556= 7, "Unknown")</f>
        <v>#N/A</v>
      </c>
      <c r="L558" s="228">
        <f>'ES Data Entry'!K556</f>
        <v>0</v>
      </c>
      <c r="M558" s="228" t="str" cm="1">
        <f t="array" ref="M558">IF(MAX(IF(F:F=F558, L:L))=L558, "Yes", "No")</f>
        <v>Yes</v>
      </c>
      <c r="N558" s="229" t="e">
        <f>AVERAGE('ES Data Entry'!N556,'ES Data Entry'!M556)</f>
        <v>#DIV/0!</v>
      </c>
      <c r="O558" s="229" t="e">
        <f t="shared" si="130"/>
        <v>#DIV/0!</v>
      </c>
      <c r="P558" s="229" t="e">
        <f>AVERAGE('ES Data Entry'!O556:R556)</f>
        <v>#DIV/0!</v>
      </c>
      <c r="Q558" s="229" t="e">
        <f t="shared" si="131"/>
        <v>#DIV/0!</v>
      </c>
      <c r="R558" s="229" t="e">
        <f>AVERAGE('ES Data Entry'!S556:V556)</f>
        <v>#DIV/0!</v>
      </c>
      <c r="S558" s="229" t="e">
        <f t="shared" si="132"/>
        <v>#DIV/0!</v>
      </c>
      <c r="T558" s="229" t="e">
        <f>AVERAGE('ES Data Entry'!W556:Y556)</f>
        <v>#DIV/0!</v>
      </c>
      <c r="U558" s="230" t="e">
        <f t="shared" si="133"/>
        <v>#DIV/0!</v>
      </c>
      <c r="V558" s="231" t="e">
        <f t="shared" si="134"/>
        <v>#DIV/0!</v>
      </c>
      <c r="W558" s="232" t="e">
        <f t="shared" si="135"/>
        <v>#DIV/0!</v>
      </c>
    </row>
    <row r="559" spans="1:23">
      <c r="A559" s="226">
        <f>'ES Data Entry'!A557</f>
        <v>0</v>
      </c>
      <c r="B559" s="226">
        <f>'ES Data Entry'!B557</f>
        <v>0</v>
      </c>
      <c r="C559" s="6">
        <f>'ES Data Entry'!C557</f>
        <v>0</v>
      </c>
      <c r="D559" s="226">
        <f>'ES Data Entry'!D557</f>
        <v>0</v>
      </c>
      <c r="E559" s="226">
        <f>'ES Data Entry'!E557</f>
        <v>0</v>
      </c>
      <c r="F559" s="226">
        <f>'ES Data Entry'!F557</f>
        <v>0</v>
      </c>
      <c r="G559" s="226" t="str" cm="1">
        <f t="array" ref="G559">_xlfn.IFS('ES Data Entry'!G557=0, "Kindergarten", 'ES Data Entry'!G557=1, "1st Grade", 'ES Data Entry'!G557=2, "2nd Grade", 'ES Data Entry'!G557=3, "3rd Grade", 'ES Data Entry'!G557=4, "4th Grade", 'ES Data Entry'!G557=5, "5th Grade")</f>
        <v>Kindergarten</v>
      </c>
      <c r="H559" s="253">
        <f>'ES Data Entry'!L557</f>
        <v>0</v>
      </c>
      <c r="I559" s="227" t="e" cm="1">
        <f t="array" ref="I559">_xlfn.IFS('ES Data Entry'!H557= 1, "American Indian/Alaskan Native", 'ES Data Entry'!H557= 2, "Asian", 'ES Data Entry'!H557= 3, "Native Hawaiian/Pacific Islander", 'ES Data Entry'!H557= 4, "Black/African American",'ES Data Entry'!H557= 5,  "White", 'ES Data Entry'!H557= 6, "Other", 'ES Data Entry'!H557= 7, "Two races or more", 'ES Data Entry'!H557= 8, "Unknown")</f>
        <v>#N/A</v>
      </c>
      <c r="J559" s="226">
        <f>'ES Data Entry'!I557</f>
        <v>0</v>
      </c>
      <c r="K559" s="226" t="e" cm="1">
        <f t="array" ref="K559">_xlfn.IFS('ES Data Entry'!J557= 1, "Male", 'ES Data Entry'!J557= 2, "Female", 'ES Data Entry'!J557= 3, "Transgender Male", 'ES Data Entry'!J557= 4, "Transgender Female",'ES Data Entry'!J557= 5, "Non-binary", 'ES Data Entry'!J557= 6, "Other", 'ES Data Entry'!J557= 7, "Unknown")</f>
        <v>#N/A</v>
      </c>
      <c r="L559" s="228">
        <f>'ES Data Entry'!K557</f>
        <v>0</v>
      </c>
      <c r="M559" s="228" t="str" cm="1">
        <f t="array" ref="M559">IF(MAX(IF(F:F=F559, L:L))=L559, "Yes", "No")</f>
        <v>Yes</v>
      </c>
      <c r="N559" s="229" t="e">
        <f>AVERAGE('ES Data Entry'!N557,'ES Data Entry'!M557)</f>
        <v>#DIV/0!</v>
      </c>
      <c r="O559" s="229" t="e">
        <f t="shared" si="130"/>
        <v>#DIV/0!</v>
      </c>
      <c r="P559" s="229" t="e">
        <f>AVERAGE('ES Data Entry'!O557:R557)</f>
        <v>#DIV/0!</v>
      </c>
      <c r="Q559" s="229" t="e">
        <f t="shared" si="131"/>
        <v>#DIV/0!</v>
      </c>
      <c r="R559" s="229" t="e">
        <f>AVERAGE('ES Data Entry'!S557:V557)</f>
        <v>#DIV/0!</v>
      </c>
      <c r="S559" s="229" t="e">
        <f t="shared" si="132"/>
        <v>#DIV/0!</v>
      </c>
      <c r="T559" s="229" t="e">
        <f>AVERAGE('ES Data Entry'!W557:Y557)</f>
        <v>#DIV/0!</v>
      </c>
      <c r="U559" s="230" t="e">
        <f t="shared" si="133"/>
        <v>#DIV/0!</v>
      </c>
      <c r="V559" s="231" t="e">
        <f t="shared" si="134"/>
        <v>#DIV/0!</v>
      </c>
      <c r="W559" s="232" t="e">
        <f t="shared" si="135"/>
        <v>#DIV/0!</v>
      </c>
    </row>
    <row r="560" spans="1:23">
      <c r="A560" s="226">
        <f>'ES Data Entry'!A558</f>
        <v>0</v>
      </c>
      <c r="B560" s="226">
        <f>'ES Data Entry'!B558</f>
        <v>0</v>
      </c>
      <c r="C560" s="6">
        <f>'ES Data Entry'!C558</f>
        <v>0</v>
      </c>
      <c r="D560" s="226">
        <f>'ES Data Entry'!D558</f>
        <v>0</v>
      </c>
      <c r="E560" s="226">
        <f>'ES Data Entry'!E558</f>
        <v>0</v>
      </c>
      <c r="F560" s="226">
        <f>'ES Data Entry'!F558</f>
        <v>0</v>
      </c>
      <c r="G560" s="226" t="str" cm="1">
        <f t="array" ref="G560">_xlfn.IFS('ES Data Entry'!G558=0, "Kindergarten", 'ES Data Entry'!G558=1, "1st Grade", 'ES Data Entry'!G558=2, "2nd Grade", 'ES Data Entry'!G558=3, "3rd Grade", 'ES Data Entry'!G558=4, "4th Grade", 'ES Data Entry'!G558=5, "5th Grade")</f>
        <v>Kindergarten</v>
      </c>
      <c r="H560" s="253">
        <f>'ES Data Entry'!L558</f>
        <v>0</v>
      </c>
      <c r="I560" s="227" t="e" cm="1">
        <f t="array" ref="I560">_xlfn.IFS('ES Data Entry'!H558= 1, "American Indian/Alaskan Native", 'ES Data Entry'!H558= 2, "Asian", 'ES Data Entry'!H558= 3, "Native Hawaiian/Pacific Islander", 'ES Data Entry'!H558= 4, "Black/African American",'ES Data Entry'!H558= 5,  "White", 'ES Data Entry'!H558= 6, "Other", 'ES Data Entry'!H558= 7, "Two races or more", 'ES Data Entry'!H558= 8, "Unknown")</f>
        <v>#N/A</v>
      </c>
      <c r="J560" s="226">
        <f>'ES Data Entry'!I558</f>
        <v>0</v>
      </c>
      <c r="K560" s="226" t="e" cm="1">
        <f t="array" ref="K560">_xlfn.IFS('ES Data Entry'!J558= 1, "Male", 'ES Data Entry'!J558= 2, "Female", 'ES Data Entry'!J558= 3, "Transgender Male", 'ES Data Entry'!J558= 4, "Transgender Female",'ES Data Entry'!J558= 5, "Non-binary", 'ES Data Entry'!J558= 6, "Other", 'ES Data Entry'!J558= 7, "Unknown")</f>
        <v>#N/A</v>
      </c>
      <c r="L560" s="228">
        <f>'ES Data Entry'!K558</f>
        <v>0</v>
      </c>
      <c r="M560" s="228" t="str" cm="1">
        <f t="array" ref="M560">IF(MAX(IF(F:F=F560, L:L))=L560, "Yes", "No")</f>
        <v>Yes</v>
      </c>
      <c r="N560" s="229" t="e">
        <f>AVERAGE('ES Data Entry'!N558,'ES Data Entry'!M558)</f>
        <v>#DIV/0!</v>
      </c>
      <c r="O560" s="229" t="e">
        <f t="shared" si="130"/>
        <v>#DIV/0!</v>
      </c>
      <c r="P560" s="229" t="e">
        <f>AVERAGE('ES Data Entry'!O558:R558)</f>
        <v>#DIV/0!</v>
      </c>
      <c r="Q560" s="229" t="e">
        <f t="shared" si="131"/>
        <v>#DIV/0!</v>
      </c>
      <c r="R560" s="229" t="e">
        <f>AVERAGE('ES Data Entry'!S558:V558)</f>
        <v>#DIV/0!</v>
      </c>
      <c r="S560" s="229" t="e">
        <f t="shared" si="132"/>
        <v>#DIV/0!</v>
      </c>
      <c r="T560" s="229" t="e">
        <f>AVERAGE('ES Data Entry'!W558:Y558)</f>
        <v>#DIV/0!</v>
      </c>
      <c r="U560" s="230" t="e">
        <f t="shared" si="133"/>
        <v>#DIV/0!</v>
      </c>
      <c r="V560" s="231" t="e">
        <f t="shared" si="134"/>
        <v>#DIV/0!</v>
      </c>
      <c r="W560" s="232" t="e">
        <f t="shared" si="135"/>
        <v>#DIV/0!</v>
      </c>
    </row>
    <row r="561" spans="1:23">
      <c r="A561" s="226">
        <f>'ES Data Entry'!A559</f>
        <v>0</v>
      </c>
      <c r="B561" s="226">
        <f>'ES Data Entry'!B559</f>
        <v>0</v>
      </c>
      <c r="C561" s="6">
        <f>'ES Data Entry'!C559</f>
        <v>0</v>
      </c>
      <c r="D561" s="226">
        <f>'ES Data Entry'!D559</f>
        <v>0</v>
      </c>
      <c r="E561" s="226">
        <f>'ES Data Entry'!E559</f>
        <v>0</v>
      </c>
      <c r="F561" s="226">
        <f>'ES Data Entry'!F559</f>
        <v>0</v>
      </c>
      <c r="G561" s="226" t="str" cm="1">
        <f t="array" ref="G561">_xlfn.IFS('ES Data Entry'!G559=0, "Kindergarten", 'ES Data Entry'!G559=1, "1st Grade", 'ES Data Entry'!G559=2, "2nd Grade", 'ES Data Entry'!G559=3, "3rd Grade", 'ES Data Entry'!G559=4, "4th Grade", 'ES Data Entry'!G559=5, "5th Grade")</f>
        <v>Kindergarten</v>
      </c>
      <c r="H561" s="253">
        <f>'ES Data Entry'!L559</f>
        <v>0</v>
      </c>
      <c r="I561" s="227" t="e" cm="1">
        <f t="array" ref="I561">_xlfn.IFS('ES Data Entry'!H559= 1, "American Indian/Alaskan Native", 'ES Data Entry'!H559= 2, "Asian", 'ES Data Entry'!H559= 3, "Native Hawaiian/Pacific Islander", 'ES Data Entry'!H559= 4, "Black/African American",'ES Data Entry'!H559= 5,  "White", 'ES Data Entry'!H559= 6, "Other", 'ES Data Entry'!H559= 7, "Two races or more", 'ES Data Entry'!H559= 8, "Unknown")</f>
        <v>#N/A</v>
      </c>
      <c r="J561" s="226">
        <f>'ES Data Entry'!I559</f>
        <v>0</v>
      </c>
      <c r="K561" s="226" t="e" cm="1">
        <f t="array" ref="K561">_xlfn.IFS('ES Data Entry'!J559= 1, "Male", 'ES Data Entry'!J559= 2, "Female", 'ES Data Entry'!J559= 3, "Transgender Male", 'ES Data Entry'!J559= 4, "Transgender Female",'ES Data Entry'!J559= 5, "Non-binary", 'ES Data Entry'!J559= 6, "Other", 'ES Data Entry'!J559= 7, "Unknown")</f>
        <v>#N/A</v>
      </c>
      <c r="L561" s="228">
        <f>'ES Data Entry'!K559</f>
        <v>0</v>
      </c>
      <c r="M561" s="228" t="str" cm="1">
        <f t="array" ref="M561">IF(MAX(IF(F:F=F561, L:L))=L561, "Yes", "No")</f>
        <v>Yes</v>
      </c>
      <c r="N561" s="229" t="e">
        <f>AVERAGE('ES Data Entry'!N559,'ES Data Entry'!M559)</f>
        <v>#DIV/0!</v>
      </c>
      <c r="O561" s="229" t="e">
        <f t="shared" si="130"/>
        <v>#DIV/0!</v>
      </c>
      <c r="P561" s="229" t="e">
        <f>AVERAGE('ES Data Entry'!O559:R559)</f>
        <v>#DIV/0!</v>
      </c>
      <c r="Q561" s="229" t="e">
        <f t="shared" si="131"/>
        <v>#DIV/0!</v>
      </c>
      <c r="R561" s="229" t="e">
        <f>AVERAGE('ES Data Entry'!S559:V559)</f>
        <v>#DIV/0!</v>
      </c>
      <c r="S561" s="229" t="e">
        <f t="shared" si="132"/>
        <v>#DIV/0!</v>
      </c>
      <c r="T561" s="229" t="e">
        <f>AVERAGE('ES Data Entry'!W559:Y559)</f>
        <v>#DIV/0!</v>
      </c>
      <c r="U561" s="230" t="e">
        <f t="shared" si="133"/>
        <v>#DIV/0!</v>
      </c>
      <c r="V561" s="231" t="e">
        <f t="shared" si="134"/>
        <v>#DIV/0!</v>
      </c>
      <c r="W561" s="232" t="e">
        <f t="shared" si="135"/>
        <v>#DIV/0!</v>
      </c>
    </row>
    <row r="562" spans="1:23">
      <c r="A562" s="226">
        <f>'ES Data Entry'!A560</f>
        <v>0</v>
      </c>
      <c r="B562" s="226">
        <f>'ES Data Entry'!B560</f>
        <v>0</v>
      </c>
      <c r="C562" s="6">
        <f>'ES Data Entry'!C560</f>
        <v>0</v>
      </c>
      <c r="D562" s="226">
        <f>'ES Data Entry'!D560</f>
        <v>0</v>
      </c>
      <c r="E562" s="226">
        <f>'ES Data Entry'!E560</f>
        <v>0</v>
      </c>
      <c r="F562" s="226">
        <f>'ES Data Entry'!F560</f>
        <v>0</v>
      </c>
      <c r="G562" s="226" t="str" cm="1">
        <f t="array" ref="G562">_xlfn.IFS('ES Data Entry'!G560=0, "Kindergarten", 'ES Data Entry'!G560=1, "1st Grade", 'ES Data Entry'!G560=2, "2nd Grade", 'ES Data Entry'!G560=3, "3rd Grade", 'ES Data Entry'!G560=4, "4th Grade", 'ES Data Entry'!G560=5, "5th Grade")</f>
        <v>Kindergarten</v>
      </c>
      <c r="H562" s="253">
        <f>'ES Data Entry'!L560</f>
        <v>0</v>
      </c>
      <c r="I562" s="227" t="e" cm="1">
        <f t="array" ref="I562">_xlfn.IFS('ES Data Entry'!H560= 1, "American Indian/Alaskan Native", 'ES Data Entry'!H560= 2, "Asian", 'ES Data Entry'!H560= 3, "Native Hawaiian/Pacific Islander", 'ES Data Entry'!H560= 4, "Black/African American",'ES Data Entry'!H560= 5,  "White", 'ES Data Entry'!H560= 6, "Other", 'ES Data Entry'!H560= 7, "Two races or more", 'ES Data Entry'!H560= 8, "Unknown")</f>
        <v>#N/A</v>
      </c>
      <c r="J562" s="226">
        <f>'ES Data Entry'!I560</f>
        <v>0</v>
      </c>
      <c r="K562" s="226" t="e" cm="1">
        <f t="array" ref="K562">_xlfn.IFS('ES Data Entry'!J560= 1, "Male", 'ES Data Entry'!J560= 2, "Female", 'ES Data Entry'!J560= 3, "Transgender Male", 'ES Data Entry'!J560= 4, "Transgender Female",'ES Data Entry'!J560= 5, "Non-binary", 'ES Data Entry'!J560= 6, "Other", 'ES Data Entry'!J560= 7, "Unknown")</f>
        <v>#N/A</v>
      </c>
      <c r="L562" s="228">
        <f>'ES Data Entry'!K560</f>
        <v>0</v>
      </c>
      <c r="M562" s="228" t="str" cm="1">
        <f t="array" ref="M562">IF(MAX(IF(F:F=F562, L:L))=L562, "Yes", "No")</f>
        <v>Yes</v>
      </c>
      <c r="N562" s="229" t="e">
        <f>AVERAGE('ES Data Entry'!N560,'ES Data Entry'!M560)</f>
        <v>#DIV/0!</v>
      </c>
      <c r="O562" s="229" t="e">
        <f t="shared" si="130"/>
        <v>#DIV/0!</v>
      </c>
      <c r="P562" s="229" t="e">
        <f>AVERAGE('ES Data Entry'!O560:R560)</f>
        <v>#DIV/0!</v>
      </c>
      <c r="Q562" s="229" t="e">
        <f t="shared" si="131"/>
        <v>#DIV/0!</v>
      </c>
      <c r="R562" s="229" t="e">
        <f>AVERAGE('ES Data Entry'!S560:V560)</f>
        <v>#DIV/0!</v>
      </c>
      <c r="S562" s="229" t="e">
        <f t="shared" si="132"/>
        <v>#DIV/0!</v>
      </c>
      <c r="T562" s="229" t="e">
        <f>AVERAGE('ES Data Entry'!W560:Y560)</f>
        <v>#DIV/0!</v>
      </c>
      <c r="U562" s="230" t="e">
        <f t="shared" si="133"/>
        <v>#DIV/0!</v>
      </c>
      <c r="V562" s="231" t="e">
        <f t="shared" si="134"/>
        <v>#DIV/0!</v>
      </c>
      <c r="W562" s="232" t="e">
        <f t="shared" si="135"/>
        <v>#DIV/0!</v>
      </c>
    </row>
    <row r="563" spans="1:23">
      <c r="A563" s="226">
        <f>'ES Data Entry'!A561</f>
        <v>0</v>
      </c>
      <c r="B563" s="226">
        <f>'ES Data Entry'!B561</f>
        <v>0</v>
      </c>
      <c r="C563" s="6">
        <f>'ES Data Entry'!C561</f>
        <v>0</v>
      </c>
      <c r="D563" s="226">
        <f>'ES Data Entry'!D561</f>
        <v>0</v>
      </c>
      <c r="E563" s="226">
        <f>'ES Data Entry'!E561</f>
        <v>0</v>
      </c>
      <c r="F563" s="226">
        <f>'ES Data Entry'!F561</f>
        <v>0</v>
      </c>
      <c r="G563" s="226" t="str" cm="1">
        <f t="array" ref="G563">_xlfn.IFS('ES Data Entry'!G561=0, "Kindergarten", 'ES Data Entry'!G561=1, "1st Grade", 'ES Data Entry'!G561=2, "2nd Grade", 'ES Data Entry'!G561=3, "3rd Grade", 'ES Data Entry'!G561=4, "4th Grade", 'ES Data Entry'!G561=5, "5th Grade")</f>
        <v>Kindergarten</v>
      </c>
      <c r="H563" s="253">
        <f>'ES Data Entry'!L561</f>
        <v>0</v>
      </c>
      <c r="I563" s="227" t="e" cm="1">
        <f t="array" ref="I563">_xlfn.IFS('ES Data Entry'!H561= 1, "American Indian/Alaskan Native", 'ES Data Entry'!H561= 2, "Asian", 'ES Data Entry'!H561= 3, "Native Hawaiian/Pacific Islander", 'ES Data Entry'!H561= 4, "Black/African American",'ES Data Entry'!H561= 5,  "White", 'ES Data Entry'!H561= 6, "Other", 'ES Data Entry'!H561= 7, "Two races or more", 'ES Data Entry'!H561= 8, "Unknown")</f>
        <v>#N/A</v>
      </c>
      <c r="J563" s="226">
        <f>'ES Data Entry'!I561</f>
        <v>0</v>
      </c>
      <c r="K563" s="226" t="e" cm="1">
        <f t="array" ref="K563">_xlfn.IFS('ES Data Entry'!J561= 1, "Male", 'ES Data Entry'!J561= 2, "Female", 'ES Data Entry'!J561= 3, "Transgender Male", 'ES Data Entry'!J561= 4, "Transgender Female",'ES Data Entry'!J561= 5, "Non-binary", 'ES Data Entry'!J561= 6, "Other", 'ES Data Entry'!J561= 7, "Unknown")</f>
        <v>#N/A</v>
      </c>
      <c r="L563" s="228">
        <f>'ES Data Entry'!K561</f>
        <v>0</v>
      </c>
      <c r="M563" s="228" t="str" cm="1">
        <f t="array" ref="M563">IF(MAX(IF(F:F=F563, L:L))=L563, "Yes", "No")</f>
        <v>Yes</v>
      </c>
      <c r="N563" s="229" t="e">
        <f>AVERAGE('ES Data Entry'!N561,'ES Data Entry'!M561)</f>
        <v>#DIV/0!</v>
      </c>
      <c r="O563" s="229" t="e">
        <f t="shared" si="130"/>
        <v>#DIV/0!</v>
      </c>
      <c r="P563" s="229" t="e">
        <f>AVERAGE('ES Data Entry'!O561:R561)</f>
        <v>#DIV/0!</v>
      </c>
      <c r="Q563" s="229" t="e">
        <f t="shared" si="131"/>
        <v>#DIV/0!</v>
      </c>
      <c r="R563" s="229" t="e">
        <f>AVERAGE('ES Data Entry'!S561:V561)</f>
        <v>#DIV/0!</v>
      </c>
      <c r="S563" s="229" t="e">
        <f t="shared" si="132"/>
        <v>#DIV/0!</v>
      </c>
      <c r="T563" s="229" t="e">
        <f>AVERAGE('ES Data Entry'!W561:Y561)</f>
        <v>#DIV/0!</v>
      </c>
      <c r="U563" s="230" t="e">
        <f t="shared" si="133"/>
        <v>#DIV/0!</v>
      </c>
      <c r="V563" s="231" t="e">
        <f t="shared" si="134"/>
        <v>#DIV/0!</v>
      </c>
      <c r="W563" s="232" t="e">
        <f t="shared" si="135"/>
        <v>#DIV/0!</v>
      </c>
    </row>
    <row r="564" spans="1:23">
      <c r="A564" s="226">
        <f>'ES Data Entry'!A562</f>
        <v>0</v>
      </c>
      <c r="B564" s="226">
        <f>'ES Data Entry'!B562</f>
        <v>0</v>
      </c>
      <c r="C564" s="6">
        <f>'ES Data Entry'!C562</f>
        <v>0</v>
      </c>
      <c r="D564" s="226">
        <f>'ES Data Entry'!D562</f>
        <v>0</v>
      </c>
      <c r="E564" s="226">
        <f>'ES Data Entry'!E562</f>
        <v>0</v>
      </c>
      <c r="F564" s="226">
        <f>'ES Data Entry'!F562</f>
        <v>0</v>
      </c>
      <c r="G564" s="226" t="str" cm="1">
        <f t="array" ref="G564">_xlfn.IFS('ES Data Entry'!G562=0, "Kindergarten", 'ES Data Entry'!G562=1, "1st Grade", 'ES Data Entry'!G562=2, "2nd Grade", 'ES Data Entry'!G562=3, "3rd Grade", 'ES Data Entry'!G562=4, "4th Grade", 'ES Data Entry'!G562=5, "5th Grade")</f>
        <v>Kindergarten</v>
      </c>
      <c r="H564" s="253">
        <f>'ES Data Entry'!L562</f>
        <v>0</v>
      </c>
      <c r="I564" s="227" t="e" cm="1">
        <f t="array" ref="I564">_xlfn.IFS('ES Data Entry'!H562= 1, "American Indian/Alaskan Native", 'ES Data Entry'!H562= 2, "Asian", 'ES Data Entry'!H562= 3, "Native Hawaiian/Pacific Islander", 'ES Data Entry'!H562= 4, "Black/African American",'ES Data Entry'!H562= 5,  "White", 'ES Data Entry'!H562= 6, "Other", 'ES Data Entry'!H562= 7, "Two races or more", 'ES Data Entry'!H562= 8, "Unknown")</f>
        <v>#N/A</v>
      </c>
      <c r="J564" s="226">
        <f>'ES Data Entry'!I562</f>
        <v>0</v>
      </c>
      <c r="K564" s="226" t="e" cm="1">
        <f t="array" ref="K564">_xlfn.IFS('ES Data Entry'!J562= 1, "Male", 'ES Data Entry'!J562= 2, "Female", 'ES Data Entry'!J562= 3, "Transgender Male", 'ES Data Entry'!J562= 4, "Transgender Female",'ES Data Entry'!J562= 5, "Non-binary", 'ES Data Entry'!J562= 6, "Other", 'ES Data Entry'!J562= 7, "Unknown")</f>
        <v>#N/A</v>
      </c>
      <c r="L564" s="228">
        <f>'ES Data Entry'!K562</f>
        <v>0</v>
      </c>
      <c r="M564" s="228" t="str" cm="1">
        <f t="array" ref="M564">IF(MAX(IF(F:F=F564, L:L))=L564, "Yes", "No")</f>
        <v>Yes</v>
      </c>
      <c r="N564" s="229" t="e">
        <f>AVERAGE('ES Data Entry'!N562,'ES Data Entry'!M562)</f>
        <v>#DIV/0!</v>
      </c>
      <c r="O564" s="229" t="e">
        <f t="shared" si="130"/>
        <v>#DIV/0!</v>
      </c>
      <c r="P564" s="229" t="e">
        <f>AVERAGE('ES Data Entry'!O562:R562)</f>
        <v>#DIV/0!</v>
      </c>
      <c r="Q564" s="229" t="e">
        <f t="shared" si="131"/>
        <v>#DIV/0!</v>
      </c>
      <c r="R564" s="229" t="e">
        <f>AVERAGE('ES Data Entry'!S562:V562)</f>
        <v>#DIV/0!</v>
      </c>
      <c r="S564" s="229" t="e">
        <f t="shared" si="132"/>
        <v>#DIV/0!</v>
      </c>
      <c r="T564" s="229" t="e">
        <f>AVERAGE('ES Data Entry'!W562:Y562)</f>
        <v>#DIV/0!</v>
      </c>
      <c r="U564" s="230" t="e">
        <f t="shared" si="133"/>
        <v>#DIV/0!</v>
      </c>
      <c r="V564" s="231" t="e">
        <f t="shared" si="134"/>
        <v>#DIV/0!</v>
      </c>
      <c r="W564" s="232" t="e">
        <f t="shared" si="135"/>
        <v>#DIV/0!</v>
      </c>
    </row>
    <row r="565" spans="1:23">
      <c r="A565" s="226">
        <f>'ES Data Entry'!A563</f>
        <v>0</v>
      </c>
      <c r="B565" s="226">
        <f>'ES Data Entry'!B563</f>
        <v>0</v>
      </c>
      <c r="C565" s="6">
        <f>'ES Data Entry'!C563</f>
        <v>0</v>
      </c>
      <c r="D565" s="226">
        <f>'ES Data Entry'!D563</f>
        <v>0</v>
      </c>
      <c r="E565" s="226">
        <f>'ES Data Entry'!E563</f>
        <v>0</v>
      </c>
      <c r="F565" s="226">
        <f>'ES Data Entry'!F563</f>
        <v>0</v>
      </c>
      <c r="G565" s="226" t="str" cm="1">
        <f t="array" ref="G565">_xlfn.IFS('ES Data Entry'!G563=0, "Kindergarten", 'ES Data Entry'!G563=1, "1st Grade", 'ES Data Entry'!G563=2, "2nd Grade", 'ES Data Entry'!G563=3, "3rd Grade", 'ES Data Entry'!G563=4, "4th Grade", 'ES Data Entry'!G563=5, "5th Grade")</f>
        <v>Kindergarten</v>
      </c>
      <c r="H565" s="253">
        <f>'ES Data Entry'!L563</f>
        <v>0</v>
      </c>
      <c r="I565" s="227" t="e" cm="1">
        <f t="array" ref="I565">_xlfn.IFS('ES Data Entry'!H563= 1, "American Indian/Alaskan Native", 'ES Data Entry'!H563= 2, "Asian", 'ES Data Entry'!H563= 3, "Native Hawaiian/Pacific Islander", 'ES Data Entry'!H563= 4, "Black/African American",'ES Data Entry'!H563= 5,  "White", 'ES Data Entry'!H563= 6, "Other", 'ES Data Entry'!H563= 7, "Two races or more", 'ES Data Entry'!H563= 8, "Unknown")</f>
        <v>#N/A</v>
      </c>
      <c r="J565" s="226">
        <f>'ES Data Entry'!I563</f>
        <v>0</v>
      </c>
      <c r="K565" s="226" t="e" cm="1">
        <f t="array" ref="K565">_xlfn.IFS('ES Data Entry'!J563= 1, "Male", 'ES Data Entry'!J563= 2, "Female", 'ES Data Entry'!J563= 3, "Transgender Male", 'ES Data Entry'!J563= 4, "Transgender Female",'ES Data Entry'!J563= 5, "Non-binary", 'ES Data Entry'!J563= 6, "Other", 'ES Data Entry'!J563= 7, "Unknown")</f>
        <v>#N/A</v>
      </c>
      <c r="L565" s="228">
        <f>'ES Data Entry'!K563</f>
        <v>0</v>
      </c>
      <c r="M565" s="228" t="str" cm="1">
        <f t="array" ref="M565">IF(MAX(IF(F:F=F565, L:L))=L565, "Yes", "No")</f>
        <v>Yes</v>
      </c>
      <c r="N565" s="229" t="e">
        <f>AVERAGE('ES Data Entry'!N563,'ES Data Entry'!M563)</f>
        <v>#DIV/0!</v>
      </c>
      <c r="O565" s="229" t="e">
        <f t="shared" si="130"/>
        <v>#DIV/0!</v>
      </c>
      <c r="P565" s="229" t="e">
        <f>AVERAGE('ES Data Entry'!O563:R563)</f>
        <v>#DIV/0!</v>
      </c>
      <c r="Q565" s="229" t="e">
        <f t="shared" si="131"/>
        <v>#DIV/0!</v>
      </c>
      <c r="R565" s="229" t="e">
        <f>AVERAGE('ES Data Entry'!S563:V563)</f>
        <v>#DIV/0!</v>
      </c>
      <c r="S565" s="229" t="e">
        <f t="shared" si="132"/>
        <v>#DIV/0!</v>
      </c>
      <c r="T565" s="229" t="e">
        <f>AVERAGE('ES Data Entry'!W563:Y563)</f>
        <v>#DIV/0!</v>
      </c>
      <c r="U565" s="230" t="e">
        <f t="shared" si="133"/>
        <v>#DIV/0!</v>
      </c>
      <c r="V565" s="231" t="e">
        <f t="shared" si="134"/>
        <v>#DIV/0!</v>
      </c>
      <c r="W565" s="232" t="e">
        <f t="shared" si="135"/>
        <v>#DIV/0!</v>
      </c>
    </row>
    <row r="566" spans="1:23">
      <c r="A566" s="226">
        <f>'ES Data Entry'!A564</f>
        <v>0</v>
      </c>
      <c r="B566" s="226">
        <f>'ES Data Entry'!B564</f>
        <v>0</v>
      </c>
      <c r="C566" s="6">
        <f>'ES Data Entry'!C564</f>
        <v>0</v>
      </c>
      <c r="D566" s="226">
        <f>'ES Data Entry'!D564</f>
        <v>0</v>
      </c>
      <c r="E566" s="226">
        <f>'ES Data Entry'!E564</f>
        <v>0</v>
      </c>
      <c r="F566" s="226">
        <f>'ES Data Entry'!F564</f>
        <v>0</v>
      </c>
      <c r="G566" s="226" t="str" cm="1">
        <f t="array" ref="G566">_xlfn.IFS('ES Data Entry'!G564=0, "Kindergarten", 'ES Data Entry'!G564=1, "1st Grade", 'ES Data Entry'!G564=2, "2nd Grade", 'ES Data Entry'!G564=3, "3rd Grade", 'ES Data Entry'!G564=4, "4th Grade", 'ES Data Entry'!G564=5, "5th Grade")</f>
        <v>Kindergarten</v>
      </c>
      <c r="H566" s="253">
        <f>'ES Data Entry'!L564</f>
        <v>0</v>
      </c>
      <c r="I566" s="227" t="e" cm="1">
        <f t="array" ref="I566">_xlfn.IFS('ES Data Entry'!H564= 1, "American Indian/Alaskan Native", 'ES Data Entry'!H564= 2, "Asian", 'ES Data Entry'!H564= 3, "Native Hawaiian/Pacific Islander", 'ES Data Entry'!H564= 4, "Black/African American",'ES Data Entry'!H564= 5,  "White", 'ES Data Entry'!H564= 6, "Other", 'ES Data Entry'!H564= 7, "Two races or more", 'ES Data Entry'!H564= 8, "Unknown")</f>
        <v>#N/A</v>
      </c>
      <c r="J566" s="226">
        <f>'ES Data Entry'!I564</f>
        <v>0</v>
      </c>
      <c r="K566" s="226" t="e" cm="1">
        <f t="array" ref="K566">_xlfn.IFS('ES Data Entry'!J564= 1, "Male", 'ES Data Entry'!J564= 2, "Female", 'ES Data Entry'!J564= 3, "Transgender Male", 'ES Data Entry'!J564= 4, "Transgender Female",'ES Data Entry'!J564= 5, "Non-binary", 'ES Data Entry'!J564= 6, "Other", 'ES Data Entry'!J564= 7, "Unknown")</f>
        <v>#N/A</v>
      </c>
      <c r="L566" s="228">
        <f>'ES Data Entry'!K564</f>
        <v>0</v>
      </c>
      <c r="M566" s="228" t="str" cm="1">
        <f t="array" ref="M566">IF(MAX(IF(F:F=F566, L:L))=L566, "Yes", "No")</f>
        <v>Yes</v>
      </c>
      <c r="N566" s="229" t="e">
        <f>AVERAGE('ES Data Entry'!N564,'ES Data Entry'!M564)</f>
        <v>#DIV/0!</v>
      </c>
      <c r="O566" s="229" t="e">
        <f t="shared" si="130"/>
        <v>#DIV/0!</v>
      </c>
      <c r="P566" s="229" t="e">
        <f>AVERAGE('ES Data Entry'!O564:R564)</f>
        <v>#DIV/0!</v>
      </c>
      <c r="Q566" s="229" t="e">
        <f t="shared" si="131"/>
        <v>#DIV/0!</v>
      </c>
      <c r="R566" s="229" t="e">
        <f>AVERAGE('ES Data Entry'!S564:V564)</f>
        <v>#DIV/0!</v>
      </c>
      <c r="S566" s="229" t="e">
        <f t="shared" si="132"/>
        <v>#DIV/0!</v>
      </c>
      <c r="T566" s="229" t="e">
        <f>AVERAGE('ES Data Entry'!W564:Y564)</f>
        <v>#DIV/0!</v>
      </c>
      <c r="U566" s="230" t="e">
        <f t="shared" si="133"/>
        <v>#DIV/0!</v>
      </c>
      <c r="V566" s="231" t="e">
        <f t="shared" si="134"/>
        <v>#DIV/0!</v>
      </c>
      <c r="W566" s="232" t="e">
        <f t="shared" si="135"/>
        <v>#DIV/0!</v>
      </c>
    </row>
    <row r="567" spans="1:23">
      <c r="A567" s="226">
        <f>'ES Data Entry'!A565</f>
        <v>0</v>
      </c>
      <c r="B567" s="226">
        <f>'ES Data Entry'!B565</f>
        <v>0</v>
      </c>
      <c r="C567" s="6">
        <f>'ES Data Entry'!C565</f>
        <v>0</v>
      </c>
      <c r="D567" s="226">
        <f>'ES Data Entry'!D565</f>
        <v>0</v>
      </c>
      <c r="E567" s="226">
        <f>'ES Data Entry'!E565</f>
        <v>0</v>
      </c>
      <c r="F567" s="226">
        <f>'ES Data Entry'!F565</f>
        <v>0</v>
      </c>
      <c r="G567" s="226" t="str" cm="1">
        <f t="array" ref="G567">_xlfn.IFS('ES Data Entry'!G565=0, "Kindergarten", 'ES Data Entry'!G565=1, "1st Grade", 'ES Data Entry'!G565=2, "2nd Grade", 'ES Data Entry'!G565=3, "3rd Grade", 'ES Data Entry'!G565=4, "4th Grade", 'ES Data Entry'!G565=5, "5th Grade")</f>
        <v>Kindergarten</v>
      </c>
      <c r="H567" s="253">
        <f>'ES Data Entry'!L565</f>
        <v>0</v>
      </c>
      <c r="I567" s="227" t="e" cm="1">
        <f t="array" ref="I567">_xlfn.IFS('ES Data Entry'!H565= 1, "American Indian/Alaskan Native", 'ES Data Entry'!H565= 2, "Asian", 'ES Data Entry'!H565= 3, "Native Hawaiian/Pacific Islander", 'ES Data Entry'!H565= 4, "Black/African American",'ES Data Entry'!H565= 5,  "White", 'ES Data Entry'!H565= 6, "Other", 'ES Data Entry'!H565= 7, "Two races or more", 'ES Data Entry'!H565= 8, "Unknown")</f>
        <v>#N/A</v>
      </c>
      <c r="J567" s="226">
        <f>'ES Data Entry'!I565</f>
        <v>0</v>
      </c>
      <c r="K567" s="226" t="e" cm="1">
        <f t="array" ref="K567">_xlfn.IFS('ES Data Entry'!J565= 1, "Male", 'ES Data Entry'!J565= 2, "Female", 'ES Data Entry'!J565= 3, "Transgender Male", 'ES Data Entry'!J565= 4, "Transgender Female",'ES Data Entry'!J565= 5, "Non-binary", 'ES Data Entry'!J565= 6, "Other", 'ES Data Entry'!J565= 7, "Unknown")</f>
        <v>#N/A</v>
      </c>
      <c r="L567" s="228">
        <f>'ES Data Entry'!K565</f>
        <v>0</v>
      </c>
      <c r="M567" s="228" t="str" cm="1">
        <f t="array" ref="M567">IF(MAX(IF(F:F=F567, L:L))=L567, "Yes", "No")</f>
        <v>Yes</v>
      </c>
      <c r="N567" s="229" t="e">
        <f>AVERAGE('ES Data Entry'!N565,'ES Data Entry'!M565)</f>
        <v>#DIV/0!</v>
      </c>
      <c r="O567" s="229" t="e">
        <f t="shared" si="130"/>
        <v>#DIV/0!</v>
      </c>
      <c r="P567" s="229" t="e">
        <f>AVERAGE('ES Data Entry'!O565:R565)</f>
        <v>#DIV/0!</v>
      </c>
      <c r="Q567" s="229" t="e">
        <f t="shared" si="131"/>
        <v>#DIV/0!</v>
      </c>
      <c r="R567" s="229" t="e">
        <f>AVERAGE('ES Data Entry'!S565:V565)</f>
        <v>#DIV/0!</v>
      </c>
      <c r="S567" s="229" t="e">
        <f t="shared" si="132"/>
        <v>#DIV/0!</v>
      </c>
      <c r="T567" s="229" t="e">
        <f>AVERAGE('ES Data Entry'!W565:Y565)</f>
        <v>#DIV/0!</v>
      </c>
      <c r="U567" s="230" t="e">
        <f t="shared" si="133"/>
        <v>#DIV/0!</v>
      </c>
      <c r="V567" s="231" t="e">
        <f t="shared" si="134"/>
        <v>#DIV/0!</v>
      </c>
      <c r="W567" s="232" t="e">
        <f t="shared" si="135"/>
        <v>#DIV/0!</v>
      </c>
    </row>
    <row r="568" spans="1:23">
      <c r="A568" s="226">
        <f>'ES Data Entry'!A566</f>
        <v>0</v>
      </c>
      <c r="B568" s="226">
        <f>'ES Data Entry'!B566</f>
        <v>0</v>
      </c>
      <c r="C568" s="6">
        <f>'ES Data Entry'!C566</f>
        <v>0</v>
      </c>
      <c r="D568" s="226">
        <f>'ES Data Entry'!D566</f>
        <v>0</v>
      </c>
      <c r="E568" s="226">
        <f>'ES Data Entry'!E566</f>
        <v>0</v>
      </c>
      <c r="F568" s="226">
        <f>'ES Data Entry'!F566</f>
        <v>0</v>
      </c>
      <c r="G568" s="226" t="str" cm="1">
        <f t="array" ref="G568">_xlfn.IFS('ES Data Entry'!G566=0, "Kindergarten", 'ES Data Entry'!G566=1, "1st Grade", 'ES Data Entry'!G566=2, "2nd Grade", 'ES Data Entry'!G566=3, "3rd Grade", 'ES Data Entry'!G566=4, "4th Grade", 'ES Data Entry'!G566=5, "5th Grade")</f>
        <v>Kindergarten</v>
      </c>
      <c r="H568" s="253">
        <f>'ES Data Entry'!L566</f>
        <v>0</v>
      </c>
      <c r="I568" s="227" t="e" cm="1">
        <f t="array" ref="I568">_xlfn.IFS('ES Data Entry'!H566= 1, "American Indian/Alaskan Native", 'ES Data Entry'!H566= 2, "Asian", 'ES Data Entry'!H566= 3, "Native Hawaiian/Pacific Islander", 'ES Data Entry'!H566= 4, "Black/African American",'ES Data Entry'!H566= 5,  "White", 'ES Data Entry'!H566= 6, "Other", 'ES Data Entry'!H566= 7, "Two races or more", 'ES Data Entry'!H566= 8, "Unknown")</f>
        <v>#N/A</v>
      </c>
      <c r="J568" s="226">
        <f>'ES Data Entry'!I566</f>
        <v>0</v>
      </c>
      <c r="K568" s="226" t="e" cm="1">
        <f t="array" ref="K568">_xlfn.IFS('ES Data Entry'!J566= 1, "Male", 'ES Data Entry'!J566= 2, "Female", 'ES Data Entry'!J566= 3, "Transgender Male", 'ES Data Entry'!J566= 4, "Transgender Female",'ES Data Entry'!J566= 5, "Non-binary", 'ES Data Entry'!J566= 6, "Other", 'ES Data Entry'!J566= 7, "Unknown")</f>
        <v>#N/A</v>
      </c>
      <c r="L568" s="228">
        <f>'ES Data Entry'!K566</f>
        <v>0</v>
      </c>
      <c r="M568" s="228" t="str" cm="1">
        <f t="array" ref="M568">IF(MAX(IF(F:F=F568, L:L))=L568, "Yes", "No")</f>
        <v>Yes</v>
      </c>
      <c r="N568" s="229" t="e">
        <f>AVERAGE('ES Data Entry'!N566,'ES Data Entry'!M566)</f>
        <v>#DIV/0!</v>
      </c>
      <c r="O568" s="229" t="e">
        <f t="shared" si="130"/>
        <v>#DIV/0!</v>
      </c>
      <c r="P568" s="229" t="e">
        <f>AVERAGE('ES Data Entry'!O566:R566)</f>
        <v>#DIV/0!</v>
      </c>
      <c r="Q568" s="229" t="e">
        <f t="shared" si="131"/>
        <v>#DIV/0!</v>
      </c>
      <c r="R568" s="229" t="e">
        <f>AVERAGE('ES Data Entry'!S566:V566)</f>
        <v>#DIV/0!</v>
      </c>
      <c r="S568" s="229" t="e">
        <f t="shared" si="132"/>
        <v>#DIV/0!</v>
      </c>
      <c r="T568" s="229" t="e">
        <f>AVERAGE('ES Data Entry'!W566:Y566)</f>
        <v>#DIV/0!</v>
      </c>
      <c r="U568" s="230" t="e">
        <f t="shared" si="133"/>
        <v>#DIV/0!</v>
      </c>
      <c r="V568" s="231" t="e">
        <f t="shared" si="134"/>
        <v>#DIV/0!</v>
      </c>
      <c r="W568" s="232" t="e">
        <f t="shared" si="135"/>
        <v>#DIV/0!</v>
      </c>
    </row>
    <row r="569" spans="1:23">
      <c r="A569" s="226">
        <f>'ES Data Entry'!A567</f>
        <v>0</v>
      </c>
      <c r="B569" s="226">
        <f>'ES Data Entry'!B567</f>
        <v>0</v>
      </c>
      <c r="C569" s="6">
        <f>'ES Data Entry'!C567</f>
        <v>0</v>
      </c>
      <c r="D569" s="226">
        <f>'ES Data Entry'!D567</f>
        <v>0</v>
      </c>
      <c r="E569" s="226">
        <f>'ES Data Entry'!E567</f>
        <v>0</v>
      </c>
      <c r="F569" s="226">
        <f>'ES Data Entry'!F567</f>
        <v>0</v>
      </c>
      <c r="G569" s="226" t="str" cm="1">
        <f t="array" ref="G569">_xlfn.IFS('ES Data Entry'!G567=0, "Kindergarten", 'ES Data Entry'!G567=1, "1st Grade", 'ES Data Entry'!G567=2, "2nd Grade", 'ES Data Entry'!G567=3, "3rd Grade", 'ES Data Entry'!G567=4, "4th Grade", 'ES Data Entry'!G567=5, "5th Grade")</f>
        <v>Kindergarten</v>
      </c>
      <c r="H569" s="253">
        <f>'ES Data Entry'!L567</f>
        <v>0</v>
      </c>
      <c r="I569" s="227" t="e" cm="1">
        <f t="array" ref="I569">_xlfn.IFS('ES Data Entry'!H567= 1, "American Indian/Alaskan Native", 'ES Data Entry'!H567= 2, "Asian", 'ES Data Entry'!H567= 3, "Native Hawaiian/Pacific Islander", 'ES Data Entry'!H567= 4, "Black/African American",'ES Data Entry'!H567= 5,  "White", 'ES Data Entry'!H567= 6, "Other", 'ES Data Entry'!H567= 7, "Two races or more", 'ES Data Entry'!H567= 8, "Unknown")</f>
        <v>#N/A</v>
      </c>
      <c r="J569" s="226">
        <f>'ES Data Entry'!I567</f>
        <v>0</v>
      </c>
      <c r="K569" s="226" t="e" cm="1">
        <f t="array" ref="K569">_xlfn.IFS('ES Data Entry'!J567= 1, "Male", 'ES Data Entry'!J567= 2, "Female", 'ES Data Entry'!J567= 3, "Transgender Male", 'ES Data Entry'!J567= 4, "Transgender Female",'ES Data Entry'!J567= 5, "Non-binary", 'ES Data Entry'!J567= 6, "Other", 'ES Data Entry'!J567= 7, "Unknown")</f>
        <v>#N/A</v>
      </c>
      <c r="L569" s="228">
        <f>'ES Data Entry'!K567</f>
        <v>0</v>
      </c>
      <c r="M569" s="228" t="str" cm="1">
        <f t="array" ref="M569">IF(MAX(IF(F:F=F569, L:L))=L569, "Yes", "No")</f>
        <v>Yes</v>
      </c>
      <c r="N569" s="229" t="e">
        <f>AVERAGE('ES Data Entry'!N567,'ES Data Entry'!M567)</f>
        <v>#DIV/0!</v>
      </c>
      <c r="O569" s="229" t="e">
        <f t="shared" si="130"/>
        <v>#DIV/0!</v>
      </c>
      <c r="P569" s="229" t="e">
        <f>AVERAGE('ES Data Entry'!O567:R567)</f>
        <v>#DIV/0!</v>
      </c>
      <c r="Q569" s="229" t="e">
        <f t="shared" si="131"/>
        <v>#DIV/0!</v>
      </c>
      <c r="R569" s="229" t="e">
        <f>AVERAGE('ES Data Entry'!S567:V567)</f>
        <v>#DIV/0!</v>
      </c>
      <c r="S569" s="229" t="e">
        <f t="shared" si="132"/>
        <v>#DIV/0!</v>
      </c>
      <c r="T569" s="229" t="e">
        <f>AVERAGE('ES Data Entry'!W567:Y567)</f>
        <v>#DIV/0!</v>
      </c>
      <c r="U569" s="230" t="e">
        <f t="shared" si="133"/>
        <v>#DIV/0!</v>
      </c>
      <c r="V569" s="231" t="e">
        <f t="shared" si="134"/>
        <v>#DIV/0!</v>
      </c>
      <c r="W569" s="232" t="e">
        <f t="shared" si="135"/>
        <v>#DIV/0!</v>
      </c>
    </row>
    <row r="570" spans="1:23">
      <c r="A570" s="226">
        <f>'ES Data Entry'!A568</f>
        <v>0</v>
      </c>
      <c r="B570" s="226">
        <f>'ES Data Entry'!B568</f>
        <v>0</v>
      </c>
      <c r="C570" s="6">
        <f>'ES Data Entry'!C568</f>
        <v>0</v>
      </c>
      <c r="D570" s="226">
        <f>'ES Data Entry'!D568</f>
        <v>0</v>
      </c>
      <c r="E570" s="226">
        <f>'ES Data Entry'!E568</f>
        <v>0</v>
      </c>
      <c r="F570" s="226">
        <f>'ES Data Entry'!F568</f>
        <v>0</v>
      </c>
      <c r="G570" s="226" t="str" cm="1">
        <f t="array" ref="G570">_xlfn.IFS('ES Data Entry'!G568=0, "Kindergarten", 'ES Data Entry'!G568=1, "1st Grade", 'ES Data Entry'!G568=2, "2nd Grade", 'ES Data Entry'!G568=3, "3rd Grade", 'ES Data Entry'!G568=4, "4th Grade", 'ES Data Entry'!G568=5, "5th Grade")</f>
        <v>Kindergarten</v>
      </c>
      <c r="H570" s="253">
        <f>'ES Data Entry'!L568</f>
        <v>0</v>
      </c>
      <c r="I570" s="227" t="e" cm="1">
        <f t="array" ref="I570">_xlfn.IFS('ES Data Entry'!H568= 1, "American Indian/Alaskan Native", 'ES Data Entry'!H568= 2, "Asian", 'ES Data Entry'!H568= 3, "Native Hawaiian/Pacific Islander", 'ES Data Entry'!H568= 4, "Black/African American",'ES Data Entry'!H568= 5,  "White", 'ES Data Entry'!H568= 6, "Other", 'ES Data Entry'!H568= 7, "Two races or more", 'ES Data Entry'!H568= 8, "Unknown")</f>
        <v>#N/A</v>
      </c>
      <c r="J570" s="226">
        <f>'ES Data Entry'!I568</f>
        <v>0</v>
      </c>
      <c r="K570" s="226" t="e" cm="1">
        <f t="array" ref="K570">_xlfn.IFS('ES Data Entry'!J568= 1, "Male", 'ES Data Entry'!J568= 2, "Female", 'ES Data Entry'!J568= 3, "Transgender Male", 'ES Data Entry'!J568= 4, "Transgender Female",'ES Data Entry'!J568= 5, "Non-binary", 'ES Data Entry'!J568= 6, "Other", 'ES Data Entry'!J568= 7, "Unknown")</f>
        <v>#N/A</v>
      </c>
      <c r="L570" s="228">
        <f>'ES Data Entry'!K568</f>
        <v>0</v>
      </c>
      <c r="M570" s="228" t="str" cm="1">
        <f t="array" ref="M570">IF(MAX(IF(F:F=F570, L:L))=L570, "Yes", "No")</f>
        <v>Yes</v>
      </c>
      <c r="N570" s="229" t="e">
        <f>AVERAGE('ES Data Entry'!N568,'ES Data Entry'!M568)</f>
        <v>#DIV/0!</v>
      </c>
      <c r="O570" s="229" t="e">
        <f t="shared" si="130"/>
        <v>#DIV/0!</v>
      </c>
      <c r="P570" s="229" t="e">
        <f>AVERAGE('ES Data Entry'!O568:R568)</f>
        <v>#DIV/0!</v>
      </c>
      <c r="Q570" s="229" t="e">
        <f t="shared" si="131"/>
        <v>#DIV/0!</v>
      </c>
      <c r="R570" s="229" t="e">
        <f>AVERAGE('ES Data Entry'!S568:V568)</f>
        <v>#DIV/0!</v>
      </c>
      <c r="S570" s="229" t="e">
        <f t="shared" si="132"/>
        <v>#DIV/0!</v>
      </c>
      <c r="T570" s="229" t="e">
        <f>AVERAGE('ES Data Entry'!W568:Y568)</f>
        <v>#DIV/0!</v>
      </c>
      <c r="U570" s="230" t="e">
        <f t="shared" si="133"/>
        <v>#DIV/0!</v>
      </c>
      <c r="V570" s="231" t="e">
        <f t="shared" si="134"/>
        <v>#DIV/0!</v>
      </c>
      <c r="W570" s="232" t="e">
        <f t="shared" si="135"/>
        <v>#DIV/0!</v>
      </c>
    </row>
    <row r="571" spans="1:23">
      <c r="A571" s="226">
        <f>'ES Data Entry'!A569</f>
        <v>0</v>
      </c>
      <c r="B571" s="226">
        <f>'ES Data Entry'!B569</f>
        <v>0</v>
      </c>
      <c r="C571" s="6">
        <f>'ES Data Entry'!C569</f>
        <v>0</v>
      </c>
      <c r="D571" s="226">
        <f>'ES Data Entry'!D569</f>
        <v>0</v>
      </c>
      <c r="E571" s="226">
        <f>'ES Data Entry'!E569</f>
        <v>0</v>
      </c>
      <c r="F571" s="226">
        <f>'ES Data Entry'!F569</f>
        <v>0</v>
      </c>
      <c r="G571" s="226" t="str" cm="1">
        <f t="array" ref="G571">_xlfn.IFS('ES Data Entry'!G569=0, "Kindergarten", 'ES Data Entry'!G569=1, "1st Grade", 'ES Data Entry'!G569=2, "2nd Grade", 'ES Data Entry'!G569=3, "3rd Grade", 'ES Data Entry'!G569=4, "4th Grade", 'ES Data Entry'!G569=5, "5th Grade")</f>
        <v>Kindergarten</v>
      </c>
      <c r="H571" s="253">
        <f>'ES Data Entry'!L569</f>
        <v>0</v>
      </c>
      <c r="I571" s="227" t="e" cm="1">
        <f t="array" ref="I571">_xlfn.IFS('ES Data Entry'!H569= 1, "American Indian/Alaskan Native", 'ES Data Entry'!H569= 2, "Asian", 'ES Data Entry'!H569= 3, "Native Hawaiian/Pacific Islander", 'ES Data Entry'!H569= 4, "Black/African American",'ES Data Entry'!H569= 5,  "White", 'ES Data Entry'!H569= 6, "Other", 'ES Data Entry'!H569= 7, "Two races or more", 'ES Data Entry'!H569= 8, "Unknown")</f>
        <v>#N/A</v>
      </c>
      <c r="J571" s="226">
        <f>'ES Data Entry'!I569</f>
        <v>0</v>
      </c>
      <c r="K571" s="226" t="e" cm="1">
        <f t="array" ref="K571">_xlfn.IFS('ES Data Entry'!J569= 1, "Male", 'ES Data Entry'!J569= 2, "Female", 'ES Data Entry'!J569= 3, "Transgender Male", 'ES Data Entry'!J569= 4, "Transgender Female",'ES Data Entry'!J569= 5, "Non-binary", 'ES Data Entry'!J569= 6, "Other", 'ES Data Entry'!J569= 7, "Unknown")</f>
        <v>#N/A</v>
      </c>
      <c r="L571" s="228">
        <f>'ES Data Entry'!K569</f>
        <v>0</v>
      </c>
      <c r="M571" s="228" t="str" cm="1">
        <f t="array" ref="M571">IF(MAX(IF(F:F=F571, L:L))=L571, "Yes", "No")</f>
        <v>Yes</v>
      </c>
      <c r="N571" s="229" t="e">
        <f>AVERAGE('ES Data Entry'!N569,'ES Data Entry'!M569)</f>
        <v>#DIV/0!</v>
      </c>
      <c r="O571" s="229" t="e">
        <f t="shared" si="130"/>
        <v>#DIV/0!</v>
      </c>
      <c r="P571" s="229" t="e">
        <f>AVERAGE('ES Data Entry'!O569:R569)</f>
        <v>#DIV/0!</v>
      </c>
      <c r="Q571" s="229" t="e">
        <f t="shared" si="131"/>
        <v>#DIV/0!</v>
      </c>
      <c r="R571" s="229" t="e">
        <f>AVERAGE('ES Data Entry'!S569:V569)</f>
        <v>#DIV/0!</v>
      </c>
      <c r="S571" s="229" t="e">
        <f t="shared" si="132"/>
        <v>#DIV/0!</v>
      </c>
      <c r="T571" s="229" t="e">
        <f>AVERAGE('ES Data Entry'!W569:Y569)</f>
        <v>#DIV/0!</v>
      </c>
      <c r="U571" s="230" t="e">
        <f t="shared" si="133"/>
        <v>#DIV/0!</v>
      </c>
      <c r="V571" s="231" t="e">
        <f t="shared" si="134"/>
        <v>#DIV/0!</v>
      </c>
      <c r="W571" s="232" t="e">
        <f t="shared" si="135"/>
        <v>#DIV/0!</v>
      </c>
    </row>
    <row r="572" spans="1:23">
      <c r="A572" s="226">
        <f>'ES Data Entry'!A570</f>
        <v>0</v>
      </c>
      <c r="B572" s="226">
        <f>'ES Data Entry'!B570</f>
        <v>0</v>
      </c>
      <c r="C572" s="6">
        <f>'ES Data Entry'!C570</f>
        <v>0</v>
      </c>
      <c r="D572" s="226">
        <f>'ES Data Entry'!D570</f>
        <v>0</v>
      </c>
      <c r="E572" s="226">
        <f>'ES Data Entry'!E570</f>
        <v>0</v>
      </c>
      <c r="F572" s="226">
        <f>'ES Data Entry'!F570</f>
        <v>0</v>
      </c>
      <c r="G572" s="226" t="str" cm="1">
        <f t="array" ref="G572">_xlfn.IFS('ES Data Entry'!G570=0, "Kindergarten", 'ES Data Entry'!G570=1, "1st Grade", 'ES Data Entry'!G570=2, "2nd Grade", 'ES Data Entry'!G570=3, "3rd Grade", 'ES Data Entry'!G570=4, "4th Grade", 'ES Data Entry'!G570=5, "5th Grade")</f>
        <v>Kindergarten</v>
      </c>
      <c r="H572" s="253">
        <f>'ES Data Entry'!L570</f>
        <v>0</v>
      </c>
      <c r="I572" s="227" t="e" cm="1">
        <f t="array" ref="I572">_xlfn.IFS('ES Data Entry'!H570= 1, "American Indian/Alaskan Native", 'ES Data Entry'!H570= 2, "Asian", 'ES Data Entry'!H570= 3, "Native Hawaiian/Pacific Islander", 'ES Data Entry'!H570= 4, "Black/African American",'ES Data Entry'!H570= 5,  "White", 'ES Data Entry'!H570= 6, "Other", 'ES Data Entry'!H570= 7, "Two races or more", 'ES Data Entry'!H570= 8, "Unknown")</f>
        <v>#N/A</v>
      </c>
      <c r="J572" s="226">
        <f>'ES Data Entry'!I570</f>
        <v>0</v>
      </c>
      <c r="K572" s="226" t="e" cm="1">
        <f t="array" ref="K572">_xlfn.IFS('ES Data Entry'!J570= 1, "Male", 'ES Data Entry'!J570= 2, "Female", 'ES Data Entry'!J570= 3, "Transgender Male", 'ES Data Entry'!J570= 4, "Transgender Female",'ES Data Entry'!J570= 5, "Non-binary", 'ES Data Entry'!J570= 6, "Other", 'ES Data Entry'!J570= 7, "Unknown")</f>
        <v>#N/A</v>
      </c>
      <c r="L572" s="228">
        <f>'ES Data Entry'!K570</f>
        <v>0</v>
      </c>
      <c r="M572" s="228" t="str" cm="1">
        <f t="array" ref="M572">IF(MAX(IF(F:F=F572, L:L))=L572, "Yes", "No")</f>
        <v>Yes</v>
      </c>
      <c r="N572" s="229" t="e">
        <f>AVERAGE('ES Data Entry'!N570,'ES Data Entry'!M570)</f>
        <v>#DIV/0!</v>
      </c>
      <c r="O572" s="229" t="e">
        <f t="shared" si="130"/>
        <v>#DIV/0!</v>
      </c>
      <c r="P572" s="229" t="e">
        <f>AVERAGE('ES Data Entry'!O570:R570)</f>
        <v>#DIV/0!</v>
      </c>
      <c r="Q572" s="229" t="e">
        <f t="shared" si="131"/>
        <v>#DIV/0!</v>
      </c>
      <c r="R572" s="229" t="e">
        <f>AVERAGE('ES Data Entry'!S570:V570)</f>
        <v>#DIV/0!</v>
      </c>
      <c r="S572" s="229" t="e">
        <f t="shared" si="132"/>
        <v>#DIV/0!</v>
      </c>
      <c r="T572" s="229" t="e">
        <f>AVERAGE('ES Data Entry'!W570:Y570)</f>
        <v>#DIV/0!</v>
      </c>
      <c r="U572" s="230" t="e">
        <f t="shared" si="133"/>
        <v>#DIV/0!</v>
      </c>
      <c r="V572" s="231" t="e">
        <f t="shared" si="134"/>
        <v>#DIV/0!</v>
      </c>
      <c r="W572" s="232" t="e">
        <f t="shared" si="135"/>
        <v>#DIV/0!</v>
      </c>
    </row>
    <row r="573" spans="1:23">
      <c r="A573" s="226">
        <f>'ES Data Entry'!A571</f>
        <v>0</v>
      </c>
      <c r="B573" s="226">
        <f>'ES Data Entry'!B571</f>
        <v>0</v>
      </c>
      <c r="C573" s="6">
        <f>'ES Data Entry'!C571</f>
        <v>0</v>
      </c>
      <c r="D573" s="226">
        <f>'ES Data Entry'!D571</f>
        <v>0</v>
      </c>
      <c r="E573" s="226">
        <f>'ES Data Entry'!E571</f>
        <v>0</v>
      </c>
      <c r="F573" s="226">
        <f>'ES Data Entry'!F571</f>
        <v>0</v>
      </c>
      <c r="G573" s="226" t="str" cm="1">
        <f t="array" ref="G573">_xlfn.IFS('ES Data Entry'!G571=0, "Kindergarten", 'ES Data Entry'!G571=1, "1st Grade", 'ES Data Entry'!G571=2, "2nd Grade", 'ES Data Entry'!G571=3, "3rd Grade", 'ES Data Entry'!G571=4, "4th Grade", 'ES Data Entry'!G571=5, "5th Grade")</f>
        <v>Kindergarten</v>
      </c>
      <c r="H573" s="253">
        <f>'ES Data Entry'!L571</f>
        <v>0</v>
      </c>
      <c r="I573" s="227" t="e" cm="1">
        <f t="array" ref="I573">_xlfn.IFS('ES Data Entry'!H571= 1, "American Indian/Alaskan Native", 'ES Data Entry'!H571= 2, "Asian", 'ES Data Entry'!H571= 3, "Native Hawaiian/Pacific Islander", 'ES Data Entry'!H571= 4, "Black/African American",'ES Data Entry'!H571= 5,  "White", 'ES Data Entry'!H571= 6, "Other", 'ES Data Entry'!H571= 7, "Two races or more", 'ES Data Entry'!H571= 8, "Unknown")</f>
        <v>#N/A</v>
      </c>
      <c r="J573" s="226">
        <f>'ES Data Entry'!I571</f>
        <v>0</v>
      </c>
      <c r="K573" s="226" t="e" cm="1">
        <f t="array" ref="K573">_xlfn.IFS('ES Data Entry'!J571= 1, "Male", 'ES Data Entry'!J571= 2, "Female", 'ES Data Entry'!J571= 3, "Transgender Male", 'ES Data Entry'!J571= 4, "Transgender Female",'ES Data Entry'!J571= 5, "Non-binary", 'ES Data Entry'!J571= 6, "Other", 'ES Data Entry'!J571= 7, "Unknown")</f>
        <v>#N/A</v>
      </c>
      <c r="L573" s="228">
        <f>'ES Data Entry'!K571</f>
        <v>0</v>
      </c>
      <c r="M573" s="228" t="str" cm="1">
        <f t="array" ref="M573">IF(MAX(IF(F:F=F573, L:L))=L573, "Yes", "No")</f>
        <v>Yes</v>
      </c>
      <c r="N573" s="229" t="e">
        <f>AVERAGE('ES Data Entry'!N571,'ES Data Entry'!M571)</f>
        <v>#DIV/0!</v>
      </c>
      <c r="O573" s="229" t="e">
        <f t="shared" si="130"/>
        <v>#DIV/0!</v>
      </c>
      <c r="P573" s="229" t="e">
        <f>AVERAGE('ES Data Entry'!O571:R571)</f>
        <v>#DIV/0!</v>
      </c>
      <c r="Q573" s="229" t="e">
        <f t="shared" si="131"/>
        <v>#DIV/0!</v>
      </c>
      <c r="R573" s="229" t="e">
        <f>AVERAGE('ES Data Entry'!S571:V571)</f>
        <v>#DIV/0!</v>
      </c>
      <c r="S573" s="229" t="e">
        <f t="shared" si="132"/>
        <v>#DIV/0!</v>
      </c>
      <c r="T573" s="229" t="e">
        <f>AVERAGE('ES Data Entry'!W571:Y571)</f>
        <v>#DIV/0!</v>
      </c>
      <c r="U573" s="230" t="e">
        <f t="shared" si="133"/>
        <v>#DIV/0!</v>
      </c>
      <c r="V573" s="231" t="e">
        <f t="shared" si="134"/>
        <v>#DIV/0!</v>
      </c>
      <c r="W573" s="232" t="e">
        <f t="shared" si="135"/>
        <v>#DIV/0!</v>
      </c>
    </row>
    <row r="574" spans="1:23">
      <c r="A574" s="226">
        <f>'ES Data Entry'!A572</f>
        <v>0</v>
      </c>
      <c r="B574" s="226">
        <f>'ES Data Entry'!B572</f>
        <v>0</v>
      </c>
      <c r="C574" s="6">
        <f>'ES Data Entry'!C572</f>
        <v>0</v>
      </c>
      <c r="D574" s="226">
        <f>'ES Data Entry'!D572</f>
        <v>0</v>
      </c>
      <c r="E574" s="226">
        <f>'ES Data Entry'!E572</f>
        <v>0</v>
      </c>
      <c r="F574" s="226">
        <f>'ES Data Entry'!F572</f>
        <v>0</v>
      </c>
      <c r="G574" s="226" t="str" cm="1">
        <f t="array" ref="G574">_xlfn.IFS('ES Data Entry'!G572=0, "Kindergarten", 'ES Data Entry'!G572=1, "1st Grade", 'ES Data Entry'!G572=2, "2nd Grade", 'ES Data Entry'!G572=3, "3rd Grade", 'ES Data Entry'!G572=4, "4th Grade", 'ES Data Entry'!G572=5, "5th Grade")</f>
        <v>Kindergarten</v>
      </c>
      <c r="H574" s="253">
        <f>'ES Data Entry'!L572</f>
        <v>0</v>
      </c>
      <c r="I574" s="227" t="e" cm="1">
        <f t="array" ref="I574">_xlfn.IFS('ES Data Entry'!H572= 1, "American Indian/Alaskan Native", 'ES Data Entry'!H572= 2, "Asian", 'ES Data Entry'!H572= 3, "Native Hawaiian/Pacific Islander", 'ES Data Entry'!H572= 4, "Black/African American",'ES Data Entry'!H572= 5,  "White", 'ES Data Entry'!H572= 6, "Other", 'ES Data Entry'!H572= 7, "Two races or more", 'ES Data Entry'!H572= 8, "Unknown")</f>
        <v>#N/A</v>
      </c>
      <c r="J574" s="226">
        <f>'ES Data Entry'!I572</f>
        <v>0</v>
      </c>
      <c r="K574" s="226" t="e" cm="1">
        <f t="array" ref="K574">_xlfn.IFS('ES Data Entry'!J572= 1, "Male", 'ES Data Entry'!J572= 2, "Female", 'ES Data Entry'!J572= 3, "Transgender Male", 'ES Data Entry'!J572= 4, "Transgender Female",'ES Data Entry'!J572= 5, "Non-binary", 'ES Data Entry'!J572= 6, "Other", 'ES Data Entry'!J572= 7, "Unknown")</f>
        <v>#N/A</v>
      </c>
      <c r="L574" s="228">
        <f>'ES Data Entry'!K572</f>
        <v>0</v>
      </c>
      <c r="M574" s="228" t="str" cm="1">
        <f t="array" ref="M574">IF(MAX(IF(F:F=F574, L:L))=L574, "Yes", "No")</f>
        <v>Yes</v>
      </c>
      <c r="N574" s="229" t="e">
        <f>AVERAGE('ES Data Entry'!N572,'ES Data Entry'!M572)</f>
        <v>#DIV/0!</v>
      </c>
      <c r="O574" s="229" t="e">
        <f t="shared" si="130"/>
        <v>#DIV/0!</v>
      </c>
      <c r="P574" s="229" t="e">
        <f>AVERAGE('ES Data Entry'!O572:R572)</f>
        <v>#DIV/0!</v>
      </c>
      <c r="Q574" s="229" t="e">
        <f t="shared" si="131"/>
        <v>#DIV/0!</v>
      </c>
      <c r="R574" s="229" t="e">
        <f>AVERAGE('ES Data Entry'!S572:V572)</f>
        <v>#DIV/0!</v>
      </c>
      <c r="S574" s="229" t="e">
        <f t="shared" si="132"/>
        <v>#DIV/0!</v>
      </c>
      <c r="T574" s="229" t="e">
        <f>AVERAGE('ES Data Entry'!W572:Y572)</f>
        <v>#DIV/0!</v>
      </c>
      <c r="U574" s="230" t="e">
        <f t="shared" si="133"/>
        <v>#DIV/0!</v>
      </c>
      <c r="V574" s="231" t="e">
        <f t="shared" si="134"/>
        <v>#DIV/0!</v>
      </c>
      <c r="W574" s="232" t="e">
        <f t="shared" si="135"/>
        <v>#DIV/0!</v>
      </c>
    </row>
    <row r="575" spans="1:23">
      <c r="A575" s="226">
        <f>'ES Data Entry'!A573</f>
        <v>0</v>
      </c>
      <c r="B575" s="226">
        <f>'ES Data Entry'!B573</f>
        <v>0</v>
      </c>
      <c r="C575" s="6">
        <f>'ES Data Entry'!C573</f>
        <v>0</v>
      </c>
      <c r="D575" s="226">
        <f>'ES Data Entry'!D573</f>
        <v>0</v>
      </c>
      <c r="E575" s="226">
        <f>'ES Data Entry'!E573</f>
        <v>0</v>
      </c>
      <c r="F575" s="226">
        <f>'ES Data Entry'!F573</f>
        <v>0</v>
      </c>
      <c r="G575" s="226" t="str" cm="1">
        <f t="array" ref="G575">_xlfn.IFS('ES Data Entry'!G573=0, "Kindergarten", 'ES Data Entry'!G573=1, "1st Grade", 'ES Data Entry'!G573=2, "2nd Grade", 'ES Data Entry'!G573=3, "3rd Grade", 'ES Data Entry'!G573=4, "4th Grade", 'ES Data Entry'!G573=5, "5th Grade")</f>
        <v>Kindergarten</v>
      </c>
      <c r="H575" s="253">
        <f>'ES Data Entry'!L573</f>
        <v>0</v>
      </c>
      <c r="I575" s="227" t="e" cm="1">
        <f t="array" ref="I575">_xlfn.IFS('ES Data Entry'!H573= 1, "American Indian/Alaskan Native", 'ES Data Entry'!H573= 2, "Asian", 'ES Data Entry'!H573= 3, "Native Hawaiian/Pacific Islander", 'ES Data Entry'!H573= 4, "Black/African American",'ES Data Entry'!H573= 5,  "White", 'ES Data Entry'!H573= 6, "Other", 'ES Data Entry'!H573= 7, "Two races or more", 'ES Data Entry'!H573= 8, "Unknown")</f>
        <v>#N/A</v>
      </c>
      <c r="J575" s="226">
        <f>'ES Data Entry'!I573</f>
        <v>0</v>
      </c>
      <c r="K575" s="226" t="e" cm="1">
        <f t="array" ref="K575">_xlfn.IFS('ES Data Entry'!J573= 1, "Male", 'ES Data Entry'!J573= 2, "Female", 'ES Data Entry'!J573= 3, "Transgender Male", 'ES Data Entry'!J573= 4, "Transgender Female",'ES Data Entry'!J573= 5, "Non-binary", 'ES Data Entry'!J573= 6, "Other", 'ES Data Entry'!J573= 7, "Unknown")</f>
        <v>#N/A</v>
      </c>
      <c r="L575" s="228">
        <f>'ES Data Entry'!K573</f>
        <v>0</v>
      </c>
      <c r="M575" s="228" t="str" cm="1">
        <f t="array" ref="M575">IF(MAX(IF(F:F=F575, L:L))=L575, "Yes", "No")</f>
        <v>Yes</v>
      </c>
      <c r="N575" s="229" t="e">
        <f>AVERAGE('ES Data Entry'!N573,'ES Data Entry'!M573)</f>
        <v>#DIV/0!</v>
      </c>
      <c r="O575" s="229" t="e">
        <f t="shared" si="130"/>
        <v>#DIV/0!</v>
      </c>
      <c r="P575" s="229" t="e">
        <f>AVERAGE('ES Data Entry'!O573:R573)</f>
        <v>#DIV/0!</v>
      </c>
      <c r="Q575" s="229" t="e">
        <f t="shared" si="131"/>
        <v>#DIV/0!</v>
      </c>
      <c r="R575" s="229" t="e">
        <f>AVERAGE('ES Data Entry'!S573:V573)</f>
        <v>#DIV/0!</v>
      </c>
      <c r="S575" s="229" t="e">
        <f t="shared" si="132"/>
        <v>#DIV/0!</v>
      </c>
      <c r="T575" s="229" t="e">
        <f>AVERAGE('ES Data Entry'!W573:Y573)</f>
        <v>#DIV/0!</v>
      </c>
      <c r="U575" s="230" t="e">
        <f t="shared" si="133"/>
        <v>#DIV/0!</v>
      </c>
      <c r="V575" s="231" t="e">
        <f t="shared" si="134"/>
        <v>#DIV/0!</v>
      </c>
      <c r="W575" s="232" t="e">
        <f t="shared" si="135"/>
        <v>#DIV/0!</v>
      </c>
    </row>
    <row r="576" spans="1:23">
      <c r="A576" s="226">
        <f>'ES Data Entry'!A574</f>
        <v>0</v>
      </c>
      <c r="B576" s="226">
        <f>'ES Data Entry'!B574</f>
        <v>0</v>
      </c>
      <c r="C576" s="6">
        <f>'ES Data Entry'!C574</f>
        <v>0</v>
      </c>
      <c r="D576" s="226">
        <f>'ES Data Entry'!D574</f>
        <v>0</v>
      </c>
      <c r="E576" s="226">
        <f>'ES Data Entry'!E574</f>
        <v>0</v>
      </c>
      <c r="F576" s="226">
        <f>'ES Data Entry'!F574</f>
        <v>0</v>
      </c>
      <c r="G576" s="226" t="str" cm="1">
        <f t="array" ref="G576">_xlfn.IFS('ES Data Entry'!G574=0, "Kindergarten", 'ES Data Entry'!G574=1, "1st Grade", 'ES Data Entry'!G574=2, "2nd Grade", 'ES Data Entry'!G574=3, "3rd Grade", 'ES Data Entry'!G574=4, "4th Grade", 'ES Data Entry'!G574=5, "5th Grade")</f>
        <v>Kindergarten</v>
      </c>
      <c r="H576" s="253">
        <f>'ES Data Entry'!L574</f>
        <v>0</v>
      </c>
      <c r="I576" s="227" t="e" cm="1">
        <f t="array" ref="I576">_xlfn.IFS('ES Data Entry'!H574= 1, "American Indian/Alaskan Native", 'ES Data Entry'!H574= 2, "Asian", 'ES Data Entry'!H574= 3, "Native Hawaiian/Pacific Islander", 'ES Data Entry'!H574= 4, "Black/African American",'ES Data Entry'!H574= 5,  "White", 'ES Data Entry'!H574= 6, "Other", 'ES Data Entry'!H574= 7, "Two races or more", 'ES Data Entry'!H574= 8, "Unknown")</f>
        <v>#N/A</v>
      </c>
      <c r="J576" s="226">
        <f>'ES Data Entry'!I574</f>
        <v>0</v>
      </c>
      <c r="K576" s="226" t="e" cm="1">
        <f t="array" ref="K576">_xlfn.IFS('ES Data Entry'!J574= 1, "Male", 'ES Data Entry'!J574= 2, "Female", 'ES Data Entry'!J574= 3, "Transgender Male", 'ES Data Entry'!J574= 4, "Transgender Female",'ES Data Entry'!J574= 5, "Non-binary", 'ES Data Entry'!J574= 6, "Other", 'ES Data Entry'!J574= 7, "Unknown")</f>
        <v>#N/A</v>
      </c>
      <c r="L576" s="228">
        <f>'ES Data Entry'!K574</f>
        <v>0</v>
      </c>
      <c r="M576" s="228" t="str" cm="1">
        <f t="array" ref="M576">IF(MAX(IF(F:F=F576, L:L))=L576, "Yes", "No")</f>
        <v>Yes</v>
      </c>
      <c r="N576" s="229" t="e">
        <f>AVERAGE('ES Data Entry'!N574,'ES Data Entry'!M574)</f>
        <v>#DIV/0!</v>
      </c>
      <c r="O576" s="229" t="e">
        <f t="shared" si="130"/>
        <v>#DIV/0!</v>
      </c>
      <c r="P576" s="229" t="e">
        <f>AVERAGE('ES Data Entry'!O574:R574)</f>
        <v>#DIV/0!</v>
      </c>
      <c r="Q576" s="229" t="e">
        <f t="shared" si="131"/>
        <v>#DIV/0!</v>
      </c>
      <c r="R576" s="229" t="e">
        <f>AVERAGE('ES Data Entry'!S574:V574)</f>
        <v>#DIV/0!</v>
      </c>
      <c r="S576" s="229" t="e">
        <f t="shared" si="132"/>
        <v>#DIV/0!</v>
      </c>
      <c r="T576" s="229" t="e">
        <f>AVERAGE('ES Data Entry'!W574:Y574)</f>
        <v>#DIV/0!</v>
      </c>
      <c r="U576" s="230" t="e">
        <f t="shared" si="133"/>
        <v>#DIV/0!</v>
      </c>
      <c r="V576" s="231" t="e">
        <f t="shared" si="134"/>
        <v>#DIV/0!</v>
      </c>
      <c r="W576" s="232" t="e">
        <f t="shared" si="135"/>
        <v>#DIV/0!</v>
      </c>
    </row>
    <row r="577" spans="1:23">
      <c r="A577" s="226">
        <f>'ES Data Entry'!A575</f>
        <v>0</v>
      </c>
      <c r="B577" s="226">
        <f>'ES Data Entry'!B575</f>
        <v>0</v>
      </c>
      <c r="C577" s="6">
        <f>'ES Data Entry'!C575</f>
        <v>0</v>
      </c>
      <c r="D577" s="226">
        <f>'ES Data Entry'!D575</f>
        <v>0</v>
      </c>
      <c r="E577" s="226">
        <f>'ES Data Entry'!E575</f>
        <v>0</v>
      </c>
      <c r="F577" s="226">
        <f>'ES Data Entry'!F575</f>
        <v>0</v>
      </c>
      <c r="G577" s="226" t="str" cm="1">
        <f t="array" ref="G577">_xlfn.IFS('ES Data Entry'!G575=0, "Kindergarten", 'ES Data Entry'!G575=1, "1st Grade", 'ES Data Entry'!G575=2, "2nd Grade", 'ES Data Entry'!G575=3, "3rd Grade", 'ES Data Entry'!G575=4, "4th Grade", 'ES Data Entry'!G575=5, "5th Grade")</f>
        <v>Kindergarten</v>
      </c>
      <c r="H577" s="253">
        <f>'ES Data Entry'!L575</f>
        <v>0</v>
      </c>
      <c r="I577" s="227" t="e" cm="1">
        <f t="array" ref="I577">_xlfn.IFS('ES Data Entry'!H575= 1, "American Indian/Alaskan Native", 'ES Data Entry'!H575= 2, "Asian", 'ES Data Entry'!H575= 3, "Native Hawaiian/Pacific Islander", 'ES Data Entry'!H575= 4, "Black/African American",'ES Data Entry'!H575= 5,  "White", 'ES Data Entry'!H575= 6, "Other", 'ES Data Entry'!H575= 7, "Two races or more", 'ES Data Entry'!H575= 8, "Unknown")</f>
        <v>#N/A</v>
      </c>
      <c r="J577" s="226">
        <f>'ES Data Entry'!I575</f>
        <v>0</v>
      </c>
      <c r="K577" s="226" t="e" cm="1">
        <f t="array" ref="K577">_xlfn.IFS('ES Data Entry'!J575= 1, "Male", 'ES Data Entry'!J575= 2, "Female", 'ES Data Entry'!J575= 3, "Transgender Male", 'ES Data Entry'!J575= 4, "Transgender Female",'ES Data Entry'!J575= 5, "Non-binary", 'ES Data Entry'!J575= 6, "Other", 'ES Data Entry'!J575= 7, "Unknown")</f>
        <v>#N/A</v>
      </c>
      <c r="L577" s="228">
        <f>'ES Data Entry'!K575</f>
        <v>0</v>
      </c>
      <c r="M577" s="228" t="str" cm="1">
        <f t="array" ref="M577">IF(MAX(IF(F:F=F577, L:L))=L577, "Yes", "No")</f>
        <v>Yes</v>
      </c>
      <c r="N577" s="229" t="e">
        <f>AVERAGE('ES Data Entry'!N575,'ES Data Entry'!M575)</f>
        <v>#DIV/0!</v>
      </c>
      <c r="O577" s="229" t="e">
        <f t="shared" si="130"/>
        <v>#DIV/0!</v>
      </c>
      <c r="P577" s="229" t="e">
        <f>AVERAGE('ES Data Entry'!O575:R575)</f>
        <v>#DIV/0!</v>
      </c>
      <c r="Q577" s="229" t="e">
        <f t="shared" si="131"/>
        <v>#DIV/0!</v>
      </c>
      <c r="R577" s="229" t="e">
        <f>AVERAGE('ES Data Entry'!S575:V575)</f>
        <v>#DIV/0!</v>
      </c>
      <c r="S577" s="229" t="e">
        <f t="shared" si="132"/>
        <v>#DIV/0!</v>
      </c>
      <c r="T577" s="229" t="e">
        <f>AVERAGE('ES Data Entry'!W575:Y575)</f>
        <v>#DIV/0!</v>
      </c>
      <c r="U577" s="230" t="e">
        <f t="shared" si="133"/>
        <v>#DIV/0!</v>
      </c>
      <c r="V577" s="231" t="e">
        <f t="shared" si="134"/>
        <v>#DIV/0!</v>
      </c>
      <c r="W577" s="232" t="e">
        <f t="shared" si="135"/>
        <v>#DIV/0!</v>
      </c>
    </row>
    <row r="578" spans="1:23">
      <c r="A578" s="226">
        <f>'ES Data Entry'!A576</f>
        <v>0</v>
      </c>
      <c r="B578" s="226">
        <f>'ES Data Entry'!B576</f>
        <v>0</v>
      </c>
      <c r="C578" s="6">
        <f>'ES Data Entry'!C576</f>
        <v>0</v>
      </c>
      <c r="D578" s="226">
        <f>'ES Data Entry'!D576</f>
        <v>0</v>
      </c>
      <c r="E578" s="226">
        <f>'ES Data Entry'!E576</f>
        <v>0</v>
      </c>
      <c r="F578" s="226">
        <f>'ES Data Entry'!F576</f>
        <v>0</v>
      </c>
      <c r="G578" s="226" t="str" cm="1">
        <f t="array" ref="G578">_xlfn.IFS('ES Data Entry'!G576=0, "Kindergarten", 'ES Data Entry'!G576=1, "1st Grade", 'ES Data Entry'!G576=2, "2nd Grade", 'ES Data Entry'!G576=3, "3rd Grade", 'ES Data Entry'!G576=4, "4th Grade", 'ES Data Entry'!G576=5, "5th Grade")</f>
        <v>Kindergarten</v>
      </c>
      <c r="H578" s="253">
        <f>'ES Data Entry'!L576</f>
        <v>0</v>
      </c>
      <c r="I578" s="227" t="e" cm="1">
        <f t="array" ref="I578">_xlfn.IFS('ES Data Entry'!H576= 1, "American Indian/Alaskan Native", 'ES Data Entry'!H576= 2, "Asian", 'ES Data Entry'!H576= 3, "Native Hawaiian/Pacific Islander", 'ES Data Entry'!H576= 4, "Black/African American",'ES Data Entry'!H576= 5,  "White", 'ES Data Entry'!H576= 6, "Other", 'ES Data Entry'!H576= 7, "Two races or more", 'ES Data Entry'!H576= 8, "Unknown")</f>
        <v>#N/A</v>
      </c>
      <c r="J578" s="226">
        <f>'ES Data Entry'!I576</f>
        <v>0</v>
      </c>
      <c r="K578" s="226" t="e" cm="1">
        <f t="array" ref="K578">_xlfn.IFS('ES Data Entry'!J576= 1, "Male", 'ES Data Entry'!J576= 2, "Female", 'ES Data Entry'!J576= 3, "Transgender Male", 'ES Data Entry'!J576= 4, "Transgender Female",'ES Data Entry'!J576= 5, "Non-binary", 'ES Data Entry'!J576= 6, "Other", 'ES Data Entry'!J576= 7, "Unknown")</f>
        <v>#N/A</v>
      </c>
      <c r="L578" s="228">
        <f>'ES Data Entry'!K576</f>
        <v>0</v>
      </c>
      <c r="M578" s="228" t="str" cm="1">
        <f t="array" ref="M578">IF(MAX(IF(F:F=F578, L:L))=L578, "Yes", "No")</f>
        <v>Yes</v>
      </c>
      <c r="N578" s="229" t="e">
        <f>AVERAGE('ES Data Entry'!N576,'ES Data Entry'!M576)</f>
        <v>#DIV/0!</v>
      </c>
      <c r="O578" s="229" t="e">
        <f t="shared" si="130"/>
        <v>#DIV/0!</v>
      </c>
      <c r="P578" s="229" t="e">
        <f>AVERAGE('ES Data Entry'!O576:R576)</f>
        <v>#DIV/0!</v>
      </c>
      <c r="Q578" s="229" t="e">
        <f t="shared" si="131"/>
        <v>#DIV/0!</v>
      </c>
      <c r="R578" s="229" t="e">
        <f>AVERAGE('ES Data Entry'!S576:V576)</f>
        <v>#DIV/0!</v>
      </c>
      <c r="S578" s="229" t="e">
        <f t="shared" si="132"/>
        <v>#DIV/0!</v>
      </c>
      <c r="T578" s="229" t="e">
        <f>AVERAGE('ES Data Entry'!W576:Y576)</f>
        <v>#DIV/0!</v>
      </c>
      <c r="U578" s="230" t="e">
        <f t="shared" si="133"/>
        <v>#DIV/0!</v>
      </c>
      <c r="V578" s="231" t="e">
        <f t="shared" si="134"/>
        <v>#DIV/0!</v>
      </c>
      <c r="W578" s="232" t="e">
        <f t="shared" si="135"/>
        <v>#DIV/0!</v>
      </c>
    </row>
    <row r="579" spans="1:23">
      <c r="A579" s="226">
        <f>'ES Data Entry'!A577</f>
        <v>0</v>
      </c>
      <c r="B579" s="226">
        <f>'ES Data Entry'!B577</f>
        <v>0</v>
      </c>
      <c r="C579" s="6">
        <f>'ES Data Entry'!C577</f>
        <v>0</v>
      </c>
      <c r="D579" s="226">
        <f>'ES Data Entry'!D577</f>
        <v>0</v>
      </c>
      <c r="E579" s="226">
        <f>'ES Data Entry'!E577</f>
        <v>0</v>
      </c>
      <c r="F579" s="226">
        <f>'ES Data Entry'!F577</f>
        <v>0</v>
      </c>
      <c r="G579" s="226" t="str" cm="1">
        <f t="array" ref="G579">_xlfn.IFS('ES Data Entry'!G577=0, "Kindergarten", 'ES Data Entry'!G577=1, "1st Grade", 'ES Data Entry'!G577=2, "2nd Grade", 'ES Data Entry'!G577=3, "3rd Grade", 'ES Data Entry'!G577=4, "4th Grade", 'ES Data Entry'!G577=5, "5th Grade")</f>
        <v>Kindergarten</v>
      </c>
      <c r="H579" s="253">
        <f>'ES Data Entry'!L577</f>
        <v>0</v>
      </c>
      <c r="I579" s="227" t="e" cm="1">
        <f t="array" ref="I579">_xlfn.IFS('ES Data Entry'!H577= 1, "American Indian/Alaskan Native", 'ES Data Entry'!H577= 2, "Asian", 'ES Data Entry'!H577= 3, "Native Hawaiian/Pacific Islander", 'ES Data Entry'!H577= 4, "Black/African American",'ES Data Entry'!H577= 5,  "White", 'ES Data Entry'!H577= 6, "Other", 'ES Data Entry'!H577= 7, "Two races or more", 'ES Data Entry'!H577= 8, "Unknown")</f>
        <v>#N/A</v>
      </c>
      <c r="J579" s="226">
        <f>'ES Data Entry'!I577</f>
        <v>0</v>
      </c>
      <c r="K579" s="226" t="e" cm="1">
        <f t="array" ref="K579">_xlfn.IFS('ES Data Entry'!J577= 1, "Male", 'ES Data Entry'!J577= 2, "Female", 'ES Data Entry'!J577= 3, "Transgender Male", 'ES Data Entry'!J577= 4, "Transgender Female",'ES Data Entry'!J577= 5, "Non-binary", 'ES Data Entry'!J577= 6, "Other", 'ES Data Entry'!J577= 7, "Unknown")</f>
        <v>#N/A</v>
      </c>
      <c r="L579" s="228">
        <f>'ES Data Entry'!K577</f>
        <v>0</v>
      </c>
      <c r="M579" s="228" t="str" cm="1">
        <f t="array" ref="M579">IF(MAX(IF(F:F=F579, L:L))=L579, "Yes", "No")</f>
        <v>Yes</v>
      </c>
      <c r="N579" s="229" t="e">
        <f>AVERAGE('ES Data Entry'!N577,'ES Data Entry'!M577)</f>
        <v>#DIV/0!</v>
      </c>
      <c r="O579" s="229" t="e">
        <f t="shared" si="130"/>
        <v>#DIV/0!</v>
      </c>
      <c r="P579" s="229" t="e">
        <f>AVERAGE('ES Data Entry'!O577:R577)</f>
        <v>#DIV/0!</v>
      </c>
      <c r="Q579" s="229" t="e">
        <f t="shared" si="131"/>
        <v>#DIV/0!</v>
      </c>
      <c r="R579" s="229" t="e">
        <f>AVERAGE('ES Data Entry'!S577:V577)</f>
        <v>#DIV/0!</v>
      </c>
      <c r="S579" s="229" t="e">
        <f t="shared" si="132"/>
        <v>#DIV/0!</v>
      </c>
      <c r="T579" s="229" t="e">
        <f>AVERAGE('ES Data Entry'!W577:Y577)</f>
        <v>#DIV/0!</v>
      </c>
      <c r="U579" s="230" t="e">
        <f t="shared" si="133"/>
        <v>#DIV/0!</v>
      </c>
      <c r="V579" s="231" t="e">
        <f t="shared" si="134"/>
        <v>#DIV/0!</v>
      </c>
      <c r="W579" s="232" t="e">
        <f t="shared" si="135"/>
        <v>#DIV/0!</v>
      </c>
    </row>
    <row r="580" spans="1:23">
      <c r="A580" s="226">
        <f>'ES Data Entry'!A578</f>
        <v>0</v>
      </c>
      <c r="B580" s="226">
        <f>'ES Data Entry'!B578</f>
        <v>0</v>
      </c>
      <c r="C580" s="6">
        <f>'ES Data Entry'!C578</f>
        <v>0</v>
      </c>
      <c r="D580" s="226">
        <f>'ES Data Entry'!D578</f>
        <v>0</v>
      </c>
      <c r="E580" s="226">
        <f>'ES Data Entry'!E578</f>
        <v>0</v>
      </c>
      <c r="F580" s="226">
        <f>'ES Data Entry'!F578</f>
        <v>0</v>
      </c>
      <c r="G580" s="226" t="str" cm="1">
        <f t="array" ref="G580">_xlfn.IFS('ES Data Entry'!G578=0, "Kindergarten", 'ES Data Entry'!G578=1, "1st Grade", 'ES Data Entry'!G578=2, "2nd Grade", 'ES Data Entry'!G578=3, "3rd Grade", 'ES Data Entry'!G578=4, "4th Grade", 'ES Data Entry'!G578=5, "5th Grade")</f>
        <v>Kindergarten</v>
      </c>
      <c r="H580" s="253">
        <f>'ES Data Entry'!L578</f>
        <v>0</v>
      </c>
      <c r="I580" s="227" t="e" cm="1">
        <f t="array" ref="I580">_xlfn.IFS('ES Data Entry'!H578= 1, "American Indian/Alaskan Native", 'ES Data Entry'!H578= 2, "Asian", 'ES Data Entry'!H578= 3, "Native Hawaiian/Pacific Islander", 'ES Data Entry'!H578= 4, "Black/African American",'ES Data Entry'!H578= 5,  "White", 'ES Data Entry'!H578= 6, "Other", 'ES Data Entry'!H578= 7, "Two races or more", 'ES Data Entry'!H578= 8, "Unknown")</f>
        <v>#N/A</v>
      </c>
      <c r="J580" s="226">
        <f>'ES Data Entry'!I578</f>
        <v>0</v>
      </c>
      <c r="K580" s="226" t="e" cm="1">
        <f t="array" ref="K580">_xlfn.IFS('ES Data Entry'!J578= 1, "Male", 'ES Data Entry'!J578= 2, "Female", 'ES Data Entry'!J578= 3, "Transgender Male", 'ES Data Entry'!J578= 4, "Transgender Female",'ES Data Entry'!J578= 5, "Non-binary", 'ES Data Entry'!J578= 6, "Other", 'ES Data Entry'!J578= 7, "Unknown")</f>
        <v>#N/A</v>
      </c>
      <c r="L580" s="228">
        <f>'ES Data Entry'!K578</f>
        <v>0</v>
      </c>
      <c r="M580" s="228" t="str" cm="1">
        <f t="array" ref="M580">IF(MAX(IF(F:F=F580, L:L))=L580, "Yes", "No")</f>
        <v>Yes</v>
      </c>
      <c r="N580" s="229" t="e">
        <f>AVERAGE('ES Data Entry'!N578,'ES Data Entry'!M578)</f>
        <v>#DIV/0!</v>
      </c>
      <c r="O580" s="229" t="e">
        <f t="shared" si="130"/>
        <v>#DIV/0!</v>
      </c>
      <c r="P580" s="229" t="e">
        <f>AVERAGE('ES Data Entry'!O578:R578)</f>
        <v>#DIV/0!</v>
      </c>
      <c r="Q580" s="229" t="e">
        <f t="shared" si="131"/>
        <v>#DIV/0!</v>
      </c>
      <c r="R580" s="229" t="e">
        <f>AVERAGE('ES Data Entry'!S578:V578)</f>
        <v>#DIV/0!</v>
      </c>
      <c r="S580" s="229" t="e">
        <f t="shared" si="132"/>
        <v>#DIV/0!</v>
      </c>
      <c r="T580" s="229" t="e">
        <f>AVERAGE('ES Data Entry'!W578:Y578)</f>
        <v>#DIV/0!</v>
      </c>
      <c r="U580" s="230" t="e">
        <f t="shared" si="133"/>
        <v>#DIV/0!</v>
      </c>
      <c r="V580" s="231" t="e">
        <f t="shared" si="134"/>
        <v>#DIV/0!</v>
      </c>
      <c r="W580" s="232" t="e">
        <f t="shared" si="135"/>
        <v>#DIV/0!</v>
      </c>
    </row>
    <row r="581" spans="1:23">
      <c r="A581" s="226">
        <f>'ES Data Entry'!A579</f>
        <v>0</v>
      </c>
      <c r="B581" s="226">
        <f>'ES Data Entry'!B579</f>
        <v>0</v>
      </c>
      <c r="C581" s="6">
        <f>'ES Data Entry'!C579</f>
        <v>0</v>
      </c>
      <c r="D581" s="226">
        <f>'ES Data Entry'!D579</f>
        <v>0</v>
      </c>
      <c r="E581" s="226">
        <f>'ES Data Entry'!E579</f>
        <v>0</v>
      </c>
      <c r="F581" s="226">
        <f>'ES Data Entry'!F579</f>
        <v>0</v>
      </c>
      <c r="G581" s="226" t="str" cm="1">
        <f t="array" ref="G581">_xlfn.IFS('ES Data Entry'!G579=0, "Kindergarten", 'ES Data Entry'!G579=1, "1st Grade", 'ES Data Entry'!G579=2, "2nd Grade", 'ES Data Entry'!G579=3, "3rd Grade", 'ES Data Entry'!G579=4, "4th Grade", 'ES Data Entry'!G579=5, "5th Grade")</f>
        <v>Kindergarten</v>
      </c>
      <c r="H581" s="253">
        <f>'ES Data Entry'!L579</f>
        <v>0</v>
      </c>
      <c r="I581" s="227" t="e" cm="1">
        <f t="array" ref="I581">_xlfn.IFS('ES Data Entry'!H579= 1, "American Indian/Alaskan Native", 'ES Data Entry'!H579= 2, "Asian", 'ES Data Entry'!H579= 3, "Native Hawaiian/Pacific Islander", 'ES Data Entry'!H579= 4, "Black/African American",'ES Data Entry'!H579= 5,  "White", 'ES Data Entry'!H579= 6, "Other", 'ES Data Entry'!H579= 7, "Two races or more", 'ES Data Entry'!H579= 8, "Unknown")</f>
        <v>#N/A</v>
      </c>
      <c r="J581" s="226">
        <f>'ES Data Entry'!I579</f>
        <v>0</v>
      </c>
      <c r="K581" s="226" t="e" cm="1">
        <f t="array" ref="K581">_xlfn.IFS('ES Data Entry'!J579= 1, "Male", 'ES Data Entry'!J579= 2, "Female", 'ES Data Entry'!J579= 3, "Transgender Male", 'ES Data Entry'!J579= 4, "Transgender Female",'ES Data Entry'!J579= 5, "Non-binary", 'ES Data Entry'!J579= 6, "Other", 'ES Data Entry'!J579= 7, "Unknown")</f>
        <v>#N/A</v>
      </c>
      <c r="L581" s="228">
        <f>'ES Data Entry'!K579</f>
        <v>0</v>
      </c>
      <c r="M581" s="228" t="str" cm="1">
        <f t="array" ref="M581">IF(MAX(IF(F:F=F581, L:L))=L581, "Yes", "No")</f>
        <v>Yes</v>
      </c>
      <c r="N581" s="229" t="e">
        <f>AVERAGE('ES Data Entry'!N579,'ES Data Entry'!M579)</f>
        <v>#DIV/0!</v>
      </c>
      <c r="O581" s="229" t="e">
        <f t="shared" si="130"/>
        <v>#DIV/0!</v>
      </c>
      <c r="P581" s="229" t="e">
        <f>AVERAGE('ES Data Entry'!O579:R579)</f>
        <v>#DIV/0!</v>
      </c>
      <c r="Q581" s="229" t="e">
        <f t="shared" si="131"/>
        <v>#DIV/0!</v>
      </c>
      <c r="R581" s="229" t="e">
        <f>AVERAGE('ES Data Entry'!S579:V579)</f>
        <v>#DIV/0!</v>
      </c>
      <c r="S581" s="229" t="e">
        <f t="shared" si="132"/>
        <v>#DIV/0!</v>
      </c>
      <c r="T581" s="229" t="e">
        <f>AVERAGE('ES Data Entry'!W579:Y579)</f>
        <v>#DIV/0!</v>
      </c>
      <c r="U581" s="230" t="e">
        <f t="shared" si="133"/>
        <v>#DIV/0!</v>
      </c>
      <c r="V581" s="231" t="e">
        <f t="shared" si="134"/>
        <v>#DIV/0!</v>
      </c>
      <c r="W581" s="232" t="e">
        <f t="shared" si="135"/>
        <v>#DIV/0!</v>
      </c>
    </row>
    <row r="582" spans="1:23">
      <c r="A582" s="226">
        <f>'ES Data Entry'!A580</f>
        <v>0</v>
      </c>
      <c r="B582" s="226">
        <f>'ES Data Entry'!B580</f>
        <v>0</v>
      </c>
      <c r="C582" s="6">
        <f>'ES Data Entry'!C580</f>
        <v>0</v>
      </c>
      <c r="D582" s="226">
        <f>'ES Data Entry'!D580</f>
        <v>0</v>
      </c>
      <c r="E582" s="226">
        <f>'ES Data Entry'!E580</f>
        <v>0</v>
      </c>
      <c r="F582" s="226">
        <f>'ES Data Entry'!F580</f>
        <v>0</v>
      </c>
      <c r="G582" s="226" t="str" cm="1">
        <f t="array" ref="G582">_xlfn.IFS('ES Data Entry'!G580=0, "Kindergarten", 'ES Data Entry'!G580=1, "1st Grade", 'ES Data Entry'!G580=2, "2nd Grade", 'ES Data Entry'!G580=3, "3rd Grade", 'ES Data Entry'!G580=4, "4th Grade", 'ES Data Entry'!G580=5, "5th Grade")</f>
        <v>Kindergarten</v>
      </c>
      <c r="H582" s="253">
        <f>'ES Data Entry'!L580</f>
        <v>0</v>
      </c>
      <c r="I582" s="227" t="e" cm="1">
        <f t="array" ref="I582">_xlfn.IFS('ES Data Entry'!H580= 1, "American Indian/Alaskan Native", 'ES Data Entry'!H580= 2, "Asian", 'ES Data Entry'!H580= 3, "Native Hawaiian/Pacific Islander", 'ES Data Entry'!H580= 4, "Black/African American",'ES Data Entry'!H580= 5,  "White", 'ES Data Entry'!H580= 6, "Other", 'ES Data Entry'!H580= 7, "Two races or more", 'ES Data Entry'!H580= 8, "Unknown")</f>
        <v>#N/A</v>
      </c>
      <c r="J582" s="226">
        <f>'ES Data Entry'!I580</f>
        <v>0</v>
      </c>
      <c r="K582" s="226" t="e" cm="1">
        <f t="array" ref="K582">_xlfn.IFS('ES Data Entry'!J580= 1, "Male", 'ES Data Entry'!J580= 2, "Female", 'ES Data Entry'!J580= 3, "Transgender Male", 'ES Data Entry'!J580= 4, "Transgender Female",'ES Data Entry'!J580= 5, "Non-binary", 'ES Data Entry'!J580= 6, "Other", 'ES Data Entry'!J580= 7, "Unknown")</f>
        <v>#N/A</v>
      </c>
      <c r="L582" s="228">
        <f>'ES Data Entry'!K580</f>
        <v>0</v>
      </c>
      <c r="M582" s="228" t="str" cm="1">
        <f t="array" ref="M582">IF(MAX(IF(F:F=F582, L:L))=L582, "Yes", "No")</f>
        <v>Yes</v>
      </c>
      <c r="N582" s="229" t="e">
        <f>AVERAGE('ES Data Entry'!N580,'ES Data Entry'!M580)</f>
        <v>#DIV/0!</v>
      </c>
      <c r="O582" s="229" t="e">
        <f t="shared" si="130"/>
        <v>#DIV/0!</v>
      </c>
      <c r="P582" s="229" t="e">
        <f>AVERAGE('ES Data Entry'!O580:R580)</f>
        <v>#DIV/0!</v>
      </c>
      <c r="Q582" s="229" t="e">
        <f t="shared" si="131"/>
        <v>#DIV/0!</v>
      </c>
      <c r="R582" s="229" t="e">
        <f>AVERAGE('ES Data Entry'!S580:V580)</f>
        <v>#DIV/0!</v>
      </c>
      <c r="S582" s="229" t="e">
        <f t="shared" si="132"/>
        <v>#DIV/0!</v>
      </c>
      <c r="T582" s="229" t="e">
        <f>AVERAGE('ES Data Entry'!W580:Y580)</f>
        <v>#DIV/0!</v>
      </c>
      <c r="U582" s="230" t="e">
        <f t="shared" si="133"/>
        <v>#DIV/0!</v>
      </c>
      <c r="V582" s="231" t="e">
        <f t="shared" si="134"/>
        <v>#DIV/0!</v>
      </c>
      <c r="W582" s="232" t="e">
        <f t="shared" si="135"/>
        <v>#DIV/0!</v>
      </c>
    </row>
    <row r="583" spans="1:23">
      <c r="A583" s="226">
        <f>'ES Data Entry'!A581</f>
        <v>0</v>
      </c>
      <c r="B583" s="226">
        <f>'ES Data Entry'!B581</f>
        <v>0</v>
      </c>
      <c r="C583" s="6">
        <f>'ES Data Entry'!C581</f>
        <v>0</v>
      </c>
      <c r="D583" s="226">
        <f>'ES Data Entry'!D581</f>
        <v>0</v>
      </c>
      <c r="E583" s="226">
        <f>'ES Data Entry'!E581</f>
        <v>0</v>
      </c>
      <c r="F583" s="226">
        <f>'ES Data Entry'!F581</f>
        <v>0</v>
      </c>
      <c r="G583" s="226" t="str" cm="1">
        <f t="array" ref="G583">_xlfn.IFS('ES Data Entry'!G581=0, "Kindergarten", 'ES Data Entry'!G581=1, "1st Grade", 'ES Data Entry'!G581=2, "2nd Grade", 'ES Data Entry'!G581=3, "3rd Grade", 'ES Data Entry'!G581=4, "4th Grade", 'ES Data Entry'!G581=5, "5th Grade")</f>
        <v>Kindergarten</v>
      </c>
      <c r="H583" s="253">
        <f>'ES Data Entry'!L581</f>
        <v>0</v>
      </c>
      <c r="I583" s="227" t="e" cm="1">
        <f t="array" ref="I583">_xlfn.IFS('ES Data Entry'!H581= 1, "American Indian/Alaskan Native", 'ES Data Entry'!H581= 2, "Asian", 'ES Data Entry'!H581= 3, "Native Hawaiian/Pacific Islander", 'ES Data Entry'!H581= 4, "Black/African American",'ES Data Entry'!H581= 5,  "White", 'ES Data Entry'!H581= 6, "Other", 'ES Data Entry'!H581= 7, "Two races or more", 'ES Data Entry'!H581= 8, "Unknown")</f>
        <v>#N/A</v>
      </c>
      <c r="J583" s="226">
        <f>'ES Data Entry'!I581</f>
        <v>0</v>
      </c>
      <c r="K583" s="226" t="e" cm="1">
        <f t="array" ref="K583">_xlfn.IFS('ES Data Entry'!J581= 1, "Male", 'ES Data Entry'!J581= 2, "Female", 'ES Data Entry'!J581= 3, "Transgender Male", 'ES Data Entry'!J581= 4, "Transgender Female",'ES Data Entry'!J581= 5, "Non-binary", 'ES Data Entry'!J581= 6, "Other", 'ES Data Entry'!J581= 7, "Unknown")</f>
        <v>#N/A</v>
      </c>
      <c r="L583" s="228">
        <f>'ES Data Entry'!K581</f>
        <v>0</v>
      </c>
      <c r="M583" s="228" t="str" cm="1">
        <f t="array" ref="M583">IF(MAX(IF(F:F=F583, L:L))=L583, "Yes", "No")</f>
        <v>Yes</v>
      </c>
      <c r="N583" s="229" t="e">
        <f>AVERAGE('ES Data Entry'!N581,'ES Data Entry'!M581)</f>
        <v>#DIV/0!</v>
      </c>
      <c r="O583" s="229" t="e">
        <f t="shared" si="130"/>
        <v>#DIV/0!</v>
      </c>
      <c r="P583" s="229" t="e">
        <f>AVERAGE('ES Data Entry'!O581:R581)</f>
        <v>#DIV/0!</v>
      </c>
      <c r="Q583" s="229" t="e">
        <f t="shared" si="131"/>
        <v>#DIV/0!</v>
      </c>
      <c r="R583" s="229" t="e">
        <f>AVERAGE('ES Data Entry'!S581:V581)</f>
        <v>#DIV/0!</v>
      </c>
      <c r="S583" s="229" t="e">
        <f t="shared" si="132"/>
        <v>#DIV/0!</v>
      </c>
      <c r="T583" s="229" t="e">
        <f>AVERAGE('ES Data Entry'!W581:Y581)</f>
        <v>#DIV/0!</v>
      </c>
      <c r="U583" s="230" t="e">
        <f t="shared" si="133"/>
        <v>#DIV/0!</v>
      </c>
      <c r="V583" s="231" t="e">
        <f t="shared" si="134"/>
        <v>#DIV/0!</v>
      </c>
      <c r="W583" s="232" t="e">
        <f t="shared" si="135"/>
        <v>#DIV/0!</v>
      </c>
    </row>
    <row r="584" spans="1:23">
      <c r="A584" s="226">
        <f>'ES Data Entry'!A582</f>
        <v>0</v>
      </c>
      <c r="B584" s="226">
        <f>'ES Data Entry'!B582</f>
        <v>0</v>
      </c>
      <c r="C584" s="6">
        <f>'ES Data Entry'!C582</f>
        <v>0</v>
      </c>
      <c r="D584" s="226">
        <f>'ES Data Entry'!D582</f>
        <v>0</v>
      </c>
      <c r="E584" s="226">
        <f>'ES Data Entry'!E582</f>
        <v>0</v>
      </c>
      <c r="F584" s="226">
        <f>'ES Data Entry'!F582</f>
        <v>0</v>
      </c>
      <c r="G584" s="226" t="str" cm="1">
        <f t="array" ref="G584">_xlfn.IFS('ES Data Entry'!G582=0, "Kindergarten", 'ES Data Entry'!G582=1, "1st Grade", 'ES Data Entry'!G582=2, "2nd Grade", 'ES Data Entry'!G582=3, "3rd Grade", 'ES Data Entry'!G582=4, "4th Grade", 'ES Data Entry'!G582=5, "5th Grade")</f>
        <v>Kindergarten</v>
      </c>
      <c r="H584" s="253">
        <f>'ES Data Entry'!L582</f>
        <v>0</v>
      </c>
      <c r="I584" s="227" t="e" cm="1">
        <f t="array" ref="I584">_xlfn.IFS('ES Data Entry'!H582= 1, "American Indian/Alaskan Native", 'ES Data Entry'!H582= 2, "Asian", 'ES Data Entry'!H582= 3, "Native Hawaiian/Pacific Islander", 'ES Data Entry'!H582= 4, "Black/African American",'ES Data Entry'!H582= 5,  "White", 'ES Data Entry'!H582= 6, "Other", 'ES Data Entry'!H582= 7, "Two races or more", 'ES Data Entry'!H582= 8, "Unknown")</f>
        <v>#N/A</v>
      </c>
      <c r="J584" s="226">
        <f>'ES Data Entry'!I582</f>
        <v>0</v>
      </c>
      <c r="K584" s="226" t="e" cm="1">
        <f t="array" ref="K584">_xlfn.IFS('ES Data Entry'!J582= 1, "Male", 'ES Data Entry'!J582= 2, "Female", 'ES Data Entry'!J582= 3, "Transgender Male", 'ES Data Entry'!J582= 4, "Transgender Female",'ES Data Entry'!J582= 5, "Non-binary", 'ES Data Entry'!J582= 6, "Other", 'ES Data Entry'!J582= 7, "Unknown")</f>
        <v>#N/A</v>
      </c>
      <c r="L584" s="228">
        <f>'ES Data Entry'!K582</f>
        <v>0</v>
      </c>
      <c r="M584" s="228" t="str" cm="1">
        <f t="array" ref="M584">IF(MAX(IF(F:F=F584, L:L))=L584, "Yes", "No")</f>
        <v>Yes</v>
      </c>
      <c r="N584" s="229" t="e">
        <f>AVERAGE('ES Data Entry'!N582,'ES Data Entry'!M582)</f>
        <v>#DIV/0!</v>
      </c>
      <c r="O584" s="229" t="e">
        <f t="shared" si="130"/>
        <v>#DIV/0!</v>
      </c>
      <c r="P584" s="229" t="e">
        <f>AVERAGE('ES Data Entry'!O582:R582)</f>
        <v>#DIV/0!</v>
      </c>
      <c r="Q584" s="229" t="e">
        <f t="shared" si="131"/>
        <v>#DIV/0!</v>
      </c>
      <c r="R584" s="229" t="e">
        <f>AVERAGE('ES Data Entry'!S582:V582)</f>
        <v>#DIV/0!</v>
      </c>
      <c r="S584" s="229" t="e">
        <f t="shared" si="132"/>
        <v>#DIV/0!</v>
      </c>
      <c r="T584" s="229" t="e">
        <f>AVERAGE('ES Data Entry'!W582:Y582)</f>
        <v>#DIV/0!</v>
      </c>
      <c r="U584" s="230" t="e">
        <f t="shared" si="133"/>
        <v>#DIV/0!</v>
      </c>
      <c r="V584" s="231" t="e">
        <f t="shared" si="134"/>
        <v>#DIV/0!</v>
      </c>
      <c r="W584" s="232" t="e">
        <f t="shared" si="135"/>
        <v>#DIV/0!</v>
      </c>
    </row>
    <row r="585" spans="1:23">
      <c r="A585" s="226">
        <f>'ES Data Entry'!A583</f>
        <v>0</v>
      </c>
      <c r="B585" s="226">
        <f>'ES Data Entry'!B583</f>
        <v>0</v>
      </c>
      <c r="C585" s="6">
        <f>'ES Data Entry'!C583</f>
        <v>0</v>
      </c>
      <c r="D585" s="226">
        <f>'ES Data Entry'!D583</f>
        <v>0</v>
      </c>
      <c r="E585" s="226">
        <f>'ES Data Entry'!E583</f>
        <v>0</v>
      </c>
      <c r="F585" s="226">
        <f>'ES Data Entry'!F583</f>
        <v>0</v>
      </c>
      <c r="G585" s="226" t="str" cm="1">
        <f t="array" ref="G585">_xlfn.IFS('ES Data Entry'!G583=0, "Kindergarten", 'ES Data Entry'!G583=1, "1st Grade", 'ES Data Entry'!G583=2, "2nd Grade", 'ES Data Entry'!G583=3, "3rd Grade", 'ES Data Entry'!G583=4, "4th Grade", 'ES Data Entry'!G583=5, "5th Grade")</f>
        <v>Kindergarten</v>
      </c>
      <c r="H585" s="253">
        <f>'ES Data Entry'!L583</f>
        <v>0</v>
      </c>
      <c r="I585" s="227" t="e" cm="1">
        <f t="array" ref="I585">_xlfn.IFS('ES Data Entry'!H583= 1, "American Indian/Alaskan Native", 'ES Data Entry'!H583= 2, "Asian", 'ES Data Entry'!H583= 3, "Native Hawaiian/Pacific Islander", 'ES Data Entry'!H583= 4, "Black/African American",'ES Data Entry'!H583= 5,  "White", 'ES Data Entry'!H583= 6, "Other", 'ES Data Entry'!H583= 7, "Two races or more", 'ES Data Entry'!H583= 8, "Unknown")</f>
        <v>#N/A</v>
      </c>
      <c r="J585" s="226">
        <f>'ES Data Entry'!I583</f>
        <v>0</v>
      </c>
      <c r="K585" s="226" t="e" cm="1">
        <f t="array" ref="K585">_xlfn.IFS('ES Data Entry'!J583= 1, "Male", 'ES Data Entry'!J583= 2, "Female", 'ES Data Entry'!J583= 3, "Transgender Male", 'ES Data Entry'!J583= 4, "Transgender Female",'ES Data Entry'!J583= 5, "Non-binary", 'ES Data Entry'!J583= 6, "Other", 'ES Data Entry'!J583= 7, "Unknown")</f>
        <v>#N/A</v>
      </c>
      <c r="L585" s="228">
        <f>'ES Data Entry'!K583</f>
        <v>0</v>
      </c>
      <c r="M585" s="228" t="str" cm="1">
        <f t="array" ref="M585">IF(MAX(IF(F:F=F585, L:L))=L585, "Yes", "No")</f>
        <v>Yes</v>
      </c>
      <c r="N585" s="229" t="e">
        <f>AVERAGE('ES Data Entry'!N583,'ES Data Entry'!M583)</f>
        <v>#DIV/0!</v>
      </c>
      <c r="O585" s="229" t="e">
        <f t="shared" si="130"/>
        <v>#DIV/0!</v>
      </c>
      <c r="P585" s="229" t="e">
        <f>AVERAGE('ES Data Entry'!O583:R583)</f>
        <v>#DIV/0!</v>
      </c>
      <c r="Q585" s="229" t="e">
        <f t="shared" si="131"/>
        <v>#DIV/0!</v>
      </c>
      <c r="R585" s="229" t="e">
        <f>AVERAGE('ES Data Entry'!S583:V583)</f>
        <v>#DIV/0!</v>
      </c>
      <c r="S585" s="229" t="e">
        <f t="shared" si="132"/>
        <v>#DIV/0!</v>
      </c>
      <c r="T585" s="229" t="e">
        <f>AVERAGE('ES Data Entry'!W583:Y583)</f>
        <v>#DIV/0!</v>
      </c>
      <c r="U585" s="230" t="e">
        <f t="shared" si="133"/>
        <v>#DIV/0!</v>
      </c>
      <c r="V585" s="231" t="e">
        <f t="shared" si="134"/>
        <v>#DIV/0!</v>
      </c>
      <c r="W585" s="232" t="e">
        <f t="shared" si="135"/>
        <v>#DIV/0!</v>
      </c>
    </row>
    <row r="586" spans="1:23">
      <c r="A586" s="226">
        <f>'ES Data Entry'!A584</f>
        <v>0</v>
      </c>
      <c r="B586" s="226">
        <f>'ES Data Entry'!B584</f>
        <v>0</v>
      </c>
      <c r="C586" s="6">
        <f>'ES Data Entry'!C584</f>
        <v>0</v>
      </c>
      <c r="D586" s="226">
        <f>'ES Data Entry'!D584</f>
        <v>0</v>
      </c>
      <c r="E586" s="226">
        <f>'ES Data Entry'!E584</f>
        <v>0</v>
      </c>
      <c r="F586" s="226">
        <f>'ES Data Entry'!F584</f>
        <v>0</v>
      </c>
      <c r="G586" s="226" t="str" cm="1">
        <f t="array" ref="G586">_xlfn.IFS('ES Data Entry'!G584=0, "Kindergarten", 'ES Data Entry'!G584=1, "1st Grade", 'ES Data Entry'!G584=2, "2nd Grade", 'ES Data Entry'!G584=3, "3rd Grade", 'ES Data Entry'!G584=4, "4th Grade", 'ES Data Entry'!G584=5, "5th Grade")</f>
        <v>Kindergarten</v>
      </c>
      <c r="H586" s="253">
        <f>'ES Data Entry'!L584</f>
        <v>0</v>
      </c>
      <c r="I586" s="227" t="e" cm="1">
        <f t="array" ref="I586">_xlfn.IFS('ES Data Entry'!H584= 1, "American Indian/Alaskan Native", 'ES Data Entry'!H584= 2, "Asian", 'ES Data Entry'!H584= 3, "Native Hawaiian/Pacific Islander", 'ES Data Entry'!H584= 4, "Black/African American",'ES Data Entry'!H584= 5,  "White", 'ES Data Entry'!H584= 6, "Other", 'ES Data Entry'!H584= 7, "Two races or more", 'ES Data Entry'!H584= 8, "Unknown")</f>
        <v>#N/A</v>
      </c>
      <c r="J586" s="226">
        <f>'ES Data Entry'!I584</f>
        <v>0</v>
      </c>
      <c r="K586" s="226" t="e" cm="1">
        <f t="array" ref="K586">_xlfn.IFS('ES Data Entry'!J584= 1, "Male", 'ES Data Entry'!J584= 2, "Female", 'ES Data Entry'!J584= 3, "Transgender Male", 'ES Data Entry'!J584= 4, "Transgender Female",'ES Data Entry'!J584= 5, "Non-binary", 'ES Data Entry'!J584= 6, "Other", 'ES Data Entry'!J584= 7, "Unknown")</f>
        <v>#N/A</v>
      </c>
      <c r="L586" s="228">
        <f>'ES Data Entry'!K584</f>
        <v>0</v>
      </c>
      <c r="M586" s="228" t="str" cm="1">
        <f t="array" ref="M586">IF(MAX(IF(F:F=F586, L:L))=L586, "Yes", "No")</f>
        <v>Yes</v>
      </c>
      <c r="N586" s="229" t="e">
        <f>AVERAGE('ES Data Entry'!N584,'ES Data Entry'!M584)</f>
        <v>#DIV/0!</v>
      </c>
      <c r="O586" s="229" t="e">
        <f t="shared" si="130"/>
        <v>#DIV/0!</v>
      </c>
      <c r="P586" s="229" t="e">
        <f>AVERAGE('ES Data Entry'!O584:R584)</f>
        <v>#DIV/0!</v>
      </c>
      <c r="Q586" s="229" t="e">
        <f t="shared" si="131"/>
        <v>#DIV/0!</v>
      </c>
      <c r="R586" s="229" t="e">
        <f>AVERAGE('ES Data Entry'!S584:V584)</f>
        <v>#DIV/0!</v>
      </c>
      <c r="S586" s="229" t="e">
        <f t="shared" si="132"/>
        <v>#DIV/0!</v>
      </c>
      <c r="T586" s="229" t="e">
        <f>AVERAGE('ES Data Entry'!W584:Y584)</f>
        <v>#DIV/0!</v>
      </c>
      <c r="U586" s="230" t="e">
        <f t="shared" si="133"/>
        <v>#DIV/0!</v>
      </c>
      <c r="V586" s="231" t="e">
        <f t="shared" si="134"/>
        <v>#DIV/0!</v>
      </c>
      <c r="W586" s="232" t="e">
        <f t="shared" si="135"/>
        <v>#DIV/0!</v>
      </c>
    </row>
    <row r="587" spans="1:23">
      <c r="A587" s="226">
        <f>'ES Data Entry'!A585</f>
        <v>0</v>
      </c>
      <c r="B587" s="226">
        <f>'ES Data Entry'!B585</f>
        <v>0</v>
      </c>
      <c r="C587" s="6">
        <f>'ES Data Entry'!C585</f>
        <v>0</v>
      </c>
      <c r="D587" s="226">
        <f>'ES Data Entry'!D585</f>
        <v>0</v>
      </c>
      <c r="E587" s="226">
        <f>'ES Data Entry'!E585</f>
        <v>0</v>
      </c>
      <c r="F587" s="226">
        <f>'ES Data Entry'!F585</f>
        <v>0</v>
      </c>
      <c r="G587" s="226" t="str" cm="1">
        <f t="array" ref="G587">_xlfn.IFS('ES Data Entry'!G585=0, "Kindergarten", 'ES Data Entry'!G585=1, "1st Grade", 'ES Data Entry'!G585=2, "2nd Grade", 'ES Data Entry'!G585=3, "3rd Grade", 'ES Data Entry'!G585=4, "4th Grade", 'ES Data Entry'!G585=5, "5th Grade")</f>
        <v>Kindergarten</v>
      </c>
      <c r="H587" s="253">
        <f>'ES Data Entry'!L585</f>
        <v>0</v>
      </c>
      <c r="I587" s="227" t="e" cm="1">
        <f t="array" ref="I587">_xlfn.IFS('ES Data Entry'!H585= 1, "American Indian/Alaskan Native", 'ES Data Entry'!H585= 2, "Asian", 'ES Data Entry'!H585= 3, "Native Hawaiian/Pacific Islander", 'ES Data Entry'!H585= 4, "Black/African American",'ES Data Entry'!H585= 5,  "White", 'ES Data Entry'!H585= 6, "Other", 'ES Data Entry'!H585= 7, "Two races or more", 'ES Data Entry'!H585= 8, "Unknown")</f>
        <v>#N/A</v>
      </c>
      <c r="J587" s="226">
        <f>'ES Data Entry'!I585</f>
        <v>0</v>
      </c>
      <c r="K587" s="226" t="e" cm="1">
        <f t="array" ref="K587">_xlfn.IFS('ES Data Entry'!J585= 1, "Male", 'ES Data Entry'!J585= 2, "Female", 'ES Data Entry'!J585= 3, "Transgender Male", 'ES Data Entry'!J585= 4, "Transgender Female",'ES Data Entry'!J585= 5, "Non-binary", 'ES Data Entry'!J585= 6, "Other", 'ES Data Entry'!J585= 7, "Unknown")</f>
        <v>#N/A</v>
      </c>
      <c r="L587" s="228">
        <f>'ES Data Entry'!K585</f>
        <v>0</v>
      </c>
      <c r="M587" s="228" t="str" cm="1">
        <f t="array" ref="M587">IF(MAX(IF(F:F=F587, L:L))=L587, "Yes", "No")</f>
        <v>Yes</v>
      </c>
      <c r="N587" s="229" t="e">
        <f>AVERAGE('ES Data Entry'!N585,'ES Data Entry'!M585)</f>
        <v>#DIV/0!</v>
      </c>
      <c r="O587" s="229" t="e">
        <f t="shared" si="130"/>
        <v>#DIV/0!</v>
      </c>
      <c r="P587" s="229" t="e">
        <f>AVERAGE('ES Data Entry'!O585:R585)</f>
        <v>#DIV/0!</v>
      </c>
      <c r="Q587" s="229" t="e">
        <f t="shared" si="131"/>
        <v>#DIV/0!</v>
      </c>
      <c r="R587" s="229" t="e">
        <f>AVERAGE('ES Data Entry'!S585:V585)</f>
        <v>#DIV/0!</v>
      </c>
      <c r="S587" s="229" t="e">
        <f t="shared" si="132"/>
        <v>#DIV/0!</v>
      </c>
      <c r="T587" s="229" t="e">
        <f>AVERAGE('ES Data Entry'!W585:Y585)</f>
        <v>#DIV/0!</v>
      </c>
      <c r="U587" s="230" t="e">
        <f t="shared" si="133"/>
        <v>#DIV/0!</v>
      </c>
      <c r="V587" s="231" t="e">
        <f t="shared" si="134"/>
        <v>#DIV/0!</v>
      </c>
      <c r="W587" s="232" t="e">
        <f t="shared" si="135"/>
        <v>#DIV/0!</v>
      </c>
    </row>
    <row r="588" spans="1:23">
      <c r="A588" s="226">
        <f>'ES Data Entry'!A586</f>
        <v>0</v>
      </c>
      <c r="B588" s="226">
        <f>'ES Data Entry'!B586</f>
        <v>0</v>
      </c>
      <c r="C588" s="6">
        <f>'ES Data Entry'!C586</f>
        <v>0</v>
      </c>
      <c r="D588" s="226">
        <f>'ES Data Entry'!D586</f>
        <v>0</v>
      </c>
      <c r="E588" s="226">
        <f>'ES Data Entry'!E586</f>
        <v>0</v>
      </c>
      <c r="F588" s="226">
        <f>'ES Data Entry'!F586</f>
        <v>0</v>
      </c>
      <c r="G588" s="226" t="str" cm="1">
        <f t="array" ref="G588">_xlfn.IFS('ES Data Entry'!G586=0, "Kindergarten", 'ES Data Entry'!G586=1, "1st Grade", 'ES Data Entry'!G586=2, "2nd Grade", 'ES Data Entry'!G586=3, "3rd Grade", 'ES Data Entry'!G586=4, "4th Grade", 'ES Data Entry'!G586=5, "5th Grade")</f>
        <v>Kindergarten</v>
      </c>
      <c r="H588" s="253">
        <f>'ES Data Entry'!L586</f>
        <v>0</v>
      </c>
      <c r="I588" s="227" t="e" cm="1">
        <f t="array" ref="I588">_xlfn.IFS('ES Data Entry'!H586= 1, "American Indian/Alaskan Native", 'ES Data Entry'!H586= 2, "Asian", 'ES Data Entry'!H586= 3, "Native Hawaiian/Pacific Islander", 'ES Data Entry'!H586= 4, "Black/African American",'ES Data Entry'!H586= 5,  "White", 'ES Data Entry'!H586= 6, "Other", 'ES Data Entry'!H586= 7, "Two races or more", 'ES Data Entry'!H586= 8, "Unknown")</f>
        <v>#N/A</v>
      </c>
      <c r="J588" s="226">
        <f>'ES Data Entry'!I586</f>
        <v>0</v>
      </c>
      <c r="K588" s="226" t="e" cm="1">
        <f t="array" ref="K588">_xlfn.IFS('ES Data Entry'!J586= 1, "Male", 'ES Data Entry'!J586= 2, "Female", 'ES Data Entry'!J586= 3, "Transgender Male", 'ES Data Entry'!J586= 4, "Transgender Female",'ES Data Entry'!J586= 5, "Non-binary", 'ES Data Entry'!J586= 6, "Other", 'ES Data Entry'!J586= 7, "Unknown")</f>
        <v>#N/A</v>
      </c>
      <c r="L588" s="228">
        <f>'ES Data Entry'!K586</f>
        <v>0</v>
      </c>
      <c r="M588" s="228" t="str" cm="1">
        <f t="array" ref="M588">IF(MAX(IF(F:F=F588, L:L))=L588, "Yes", "No")</f>
        <v>Yes</v>
      </c>
      <c r="N588" s="229" t="e">
        <f>AVERAGE('ES Data Entry'!N586,'ES Data Entry'!M586)</f>
        <v>#DIV/0!</v>
      </c>
      <c r="O588" s="229" t="e">
        <f t="shared" si="130"/>
        <v>#DIV/0!</v>
      </c>
      <c r="P588" s="229" t="e">
        <f>AVERAGE('ES Data Entry'!O586:R586)</f>
        <v>#DIV/0!</v>
      </c>
      <c r="Q588" s="229" t="e">
        <f t="shared" si="131"/>
        <v>#DIV/0!</v>
      </c>
      <c r="R588" s="229" t="e">
        <f>AVERAGE('ES Data Entry'!S586:V586)</f>
        <v>#DIV/0!</v>
      </c>
      <c r="S588" s="229" t="e">
        <f t="shared" si="132"/>
        <v>#DIV/0!</v>
      </c>
      <c r="T588" s="229" t="e">
        <f>AVERAGE('ES Data Entry'!W586:Y586)</f>
        <v>#DIV/0!</v>
      </c>
      <c r="U588" s="230" t="e">
        <f t="shared" si="133"/>
        <v>#DIV/0!</v>
      </c>
      <c r="V588" s="231" t="e">
        <f t="shared" si="134"/>
        <v>#DIV/0!</v>
      </c>
      <c r="W588" s="232" t="e">
        <f t="shared" si="135"/>
        <v>#DIV/0!</v>
      </c>
    </row>
    <row r="589" spans="1:23">
      <c r="A589" s="226">
        <f>'ES Data Entry'!A587</f>
        <v>0</v>
      </c>
      <c r="B589" s="226">
        <f>'ES Data Entry'!B587</f>
        <v>0</v>
      </c>
      <c r="C589" s="6">
        <f>'ES Data Entry'!C587</f>
        <v>0</v>
      </c>
      <c r="D589" s="226">
        <f>'ES Data Entry'!D587</f>
        <v>0</v>
      </c>
      <c r="E589" s="226">
        <f>'ES Data Entry'!E587</f>
        <v>0</v>
      </c>
      <c r="F589" s="226">
        <f>'ES Data Entry'!F587</f>
        <v>0</v>
      </c>
      <c r="G589" s="226" t="str" cm="1">
        <f t="array" ref="G589">_xlfn.IFS('ES Data Entry'!G587=0, "Kindergarten", 'ES Data Entry'!G587=1, "1st Grade", 'ES Data Entry'!G587=2, "2nd Grade", 'ES Data Entry'!G587=3, "3rd Grade", 'ES Data Entry'!G587=4, "4th Grade", 'ES Data Entry'!G587=5, "5th Grade")</f>
        <v>Kindergarten</v>
      </c>
      <c r="H589" s="253">
        <f>'ES Data Entry'!L587</f>
        <v>0</v>
      </c>
      <c r="I589" s="227" t="e" cm="1">
        <f t="array" ref="I589">_xlfn.IFS('ES Data Entry'!H587= 1, "American Indian/Alaskan Native", 'ES Data Entry'!H587= 2, "Asian", 'ES Data Entry'!H587= 3, "Native Hawaiian/Pacific Islander", 'ES Data Entry'!H587= 4, "Black/African American",'ES Data Entry'!H587= 5,  "White", 'ES Data Entry'!H587= 6, "Other", 'ES Data Entry'!H587= 7, "Two races or more", 'ES Data Entry'!H587= 8, "Unknown")</f>
        <v>#N/A</v>
      </c>
      <c r="J589" s="226">
        <f>'ES Data Entry'!I587</f>
        <v>0</v>
      </c>
      <c r="K589" s="226" t="e" cm="1">
        <f t="array" ref="K589">_xlfn.IFS('ES Data Entry'!J587= 1, "Male", 'ES Data Entry'!J587= 2, "Female", 'ES Data Entry'!J587= 3, "Transgender Male", 'ES Data Entry'!J587= 4, "Transgender Female",'ES Data Entry'!J587= 5, "Non-binary", 'ES Data Entry'!J587= 6, "Other", 'ES Data Entry'!J587= 7, "Unknown")</f>
        <v>#N/A</v>
      </c>
      <c r="L589" s="228">
        <f>'ES Data Entry'!K587</f>
        <v>0</v>
      </c>
      <c r="M589" s="228" t="str" cm="1">
        <f t="array" ref="M589">IF(MAX(IF(F:F=F589, L:L))=L589, "Yes", "No")</f>
        <v>Yes</v>
      </c>
      <c r="N589" s="229" t="e">
        <f>AVERAGE('ES Data Entry'!N587,'ES Data Entry'!M587)</f>
        <v>#DIV/0!</v>
      </c>
      <c r="O589" s="229" t="e">
        <f t="shared" si="130"/>
        <v>#DIV/0!</v>
      </c>
      <c r="P589" s="229" t="e">
        <f>AVERAGE('ES Data Entry'!O587:R587)</f>
        <v>#DIV/0!</v>
      </c>
      <c r="Q589" s="229" t="e">
        <f t="shared" si="131"/>
        <v>#DIV/0!</v>
      </c>
      <c r="R589" s="229" t="e">
        <f>AVERAGE('ES Data Entry'!S587:V587)</f>
        <v>#DIV/0!</v>
      </c>
      <c r="S589" s="229" t="e">
        <f t="shared" si="132"/>
        <v>#DIV/0!</v>
      </c>
      <c r="T589" s="229" t="e">
        <f>AVERAGE('ES Data Entry'!W587:Y587)</f>
        <v>#DIV/0!</v>
      </c>
      <c r="U589" s="230" t="e">
        <f t="shared" si="133"/>
        <v>#DIV/0!</v>
      </c>
      <c r="V589" s="231" t="e">
        <f t="shared" si="134"/>
        <v>#DIV/0!</v>
      </c>
      <c r="W589" s="232" t="e">
        <f t="shared" si="135"/>
        <v>#DIV/0!</v>
      </c>
    </row>
    <row r="590" spans="1:23">
      <c r="A590" s="226">
        <f>'ES Data Entry'!A588</f>
        <v>0</v>
      </c>
      <c r="B590" s="226">
        <f>'ES Data Entry'!B588</f>
        <v>0</v>
      </c>
      <c r="C590" s="6">
        <f>'ES Data Entry'!C588</f>
        <v>0</v>
      </c>
      <c r="D590" s="226">
        <f>'ES Data Entry'!D588</f>
        <v>0</v>
      </c>
      <c r="E590" s="226">
        <f>'ES Data Entry'!E588</f>
        <v>0</v>
      </c>
      <c r="F590" s="226">
        <f>'ES Data Entry'!F588</f>
        <v>0</v>
      </c>
      <c r="G590" s="226" t="str" cm="1">
        <f t="array" ref="G590">_xlfn.IFS('ES Data Entry'!G588=0, "Kindergarten", 'ES Data Entry'!G588=1, "1st Grade", 'ES Data Entry'!G588=2, "2nd Grade", 'ES Data Entry'!G588=3, "3rd Grade", 'ES Data Entry'!G588=4, "4th Grade", 'ES Data Entry'!G588=5, "5th Grade")</f>
        <v>Kindergarten</v>
      </c>
      <c r="H590" s="253">
        <f>'ES Data Entry'!L588</f>
        <v>0</v>
      </c>
      <c r="I590" s="227" t="e" cm="1">
        <f t="array" ref="I590">_xlfn.IFS('ES Data Entry'!H588= 1, "American Indian/Alaskan Native", 'ES Data Entry'!H588= 2, "Asian", 'ES Data Entry'!H588= 3, "Native Hawaiian/Pacific Islander", 'ES Data Entry'!H588= 4, "Black/African American",'ES Data Entry'!H588= 5,  "White", 'ES Data Entry'!H588= 6, "Other", 'ES Data Entry'!H588= 7, "Two races or more", 'ES Data Entry'!H588= 8, "Unknown")</f>
        <v>#N/A</v>
      </c>
      <c r="J590" s="226">
        <f>'ES Data Entry'!I588</f>
        <v>0</v>
      </c>
      <c r="K590" s="226" t="e" cm="1">
        <f t="array" ref="K590">_xlfn.IFS('ES Data Entry'!J588= 1, "Male", 'ES Data Entry'!J588= 2, "Female", 'ES Data Entry'!J588= 3, "Transgender Male", 'ES Data Entry'!J588= 4, "Transgender Female",'ES Data Entry'!J588= 5, "Non-binary", 'ES Data Entry'!J588= 6, "Other", 'ES Data Entry'!J588= 7, "Unknown")</f>
        <v>#N/A</v>
      </c>
      <c r="L590" s="228">
        <f>'ES Data Entry'!K588</f>
        <v>0</v>
      </c>
      <c r="M590" s="228" t="str" cm="1">
        <f t="array" ref="M590">IF(MAX(IF(F:F=F590, L:L))=L590, "Yes", "No")</f>
        <v>Yes</v>
      </c>
      <c r="N590" s="229" t="e">
        <f>AVERAGE('ES Data Entry'!N588,'ES Data Entry'!M588)</f>
        <v>#DIV/0!</v>
      </c>
      <c r="O590" s="229" t="e">
        <f t="shared" si="130"/>
        <v>#DIV/0!</v>
      </c>
      <c r="P590" s="229" t="e">
        <f>AVERAGE('ES Data Entry'!O588:R588)</f>
        <v>#DIV/0!</v>
      </c>
      <c r="Q590" s="229" t="e">
        <f t="shared" si="131"/>
        <v>#DIV/0!</v>
      </c>
      <c r="R590" s="229" t="e">
        <f>AVERAGE('ES Data Entry'!S588:V588)</f>
        <v>#DIV/0!</v>
      </c>
      <c r="S590" s="229" t="e">
        <f t="shared" si="132"/>
        <v>#DIV/0!</v>
      </c>
      <c r="T590" s="229" t="e">
        <f>AVERAGE('ES Data Entry'!W588:Y588)</f>
        <v>#DIV/0!</v>
      </c>
      <c r="U590" s="230" t="e">
        <f t="shared" si="133"/>
        <v>#DIV/0!</v>
      </c>
      <c r="V590" s="231" t="e">
        <f t="shared" si="134"/>
        <v>#DIV/0!</v>
      </c>
      <c r="W590" s="232" t="e">
        <f t="shared" si="135"/>
        <v>#DIV/0!</v>
      </c>
    </row>
    <row r="591" spans="1:23">
      <c r="A591" s="226">
        <f>'ES Data Entry'!A589</f>
        <v>0</v>
      </c>
      <c r="B591" s="226">
        <f>'ES Data Entry'!B589</f>
        <v>0</v>
      </c>
      <c r="C591" s="6">
        <f>'ES Data Entry'!C589</f>
        <v>0</v>
      </c>
      <c r="D591" s="226">
        <f>'ES Data Entry'!D589</f>
        <v>0</v>
      </c>
      <c r="E591" s="226">
        <f>'ES Data Entry'!E589</f>
        <v>0</v>
      </c>
      <c r="F591" s="226">
        <f>'ES Data Entry'!F589</f>
        <v>0</v>
      </c>
      <c r="G591" s="226" t="str" cm="1">
        <f t="array" ref="G591">_xlfn.IFS('ES Data Entry'!G589=0, "Kindergarten", 'ES Data Entry'!G589=1, "1st Grade", 'ES Data Entry'!G589=2, "2nd Grade", 'ES Data Entry'!G589=3, "3rd Grade", 'ES Data Entry'!G589=4, "4th Grade", 'ES Data Entry'!G589=5, "5th Grade")</f>
        <v>Kindergarten</v>
      </c>
      <c r="H591" s="253">
        <f>'ES Data Entry'!L589</f>
        <v>0</v>
      </c>
      <c r="I591" s="227" t="e" cm="1">
        <f t="array" ref="I591">_xlfn.IFS('ES Data Entry'!H589= 1, "American Indian/Alaskan Native", 'ES Data Entry'!H589= 2, "Asian", 'ES Data Entry'!H589= 3, "Native Hawaiian/Pacific Islander", 'ES Data Entry'!H589= 4, "Black/African American",'ES Data Entry'!H589= 5,  "White", 'ES Data Entry'!H589= 6, "Other", 'ES Data Entry'!H589= 7, "Two races or more", 'ES Data Entry'!H589= 8, "Unknown")</f>
        <v>#N/A</v>
      </c>
      <c r="J591" s="226">
        <f>'ES Data Entry'!I589</f>
        <v>0</v>
      </c>
      <c r="K591" s="226" t="e" cm="1">
        <f t="array" ref="K591">_xlfn.IFS('ES Data Entry'!J589= 1, "Male", 'ES Data Entry'!J589= 2, "Female", 'ES Data Entry'!J589= 3, "Transgender Male", 'ES Data Entry'!J589= 4, "Transgender Female",'ES Data Entry'!J589= 5, "Non-binary", 'ES Data Entry'!J589= 6, "Other", 'ES Data Entry'!J589= 7, "Unknown")</f>
        <v>#N/A</v>
      </c>
      <c r="L591" s="228">
        <f>'ES Data Entry'!K589</f>
        <v>0</v>
      </c>
      <c r="M591" s="228" t="str" cm="1">
        <f t="array" ref="M591">IF(MAX(IF(F:F=F591, L:L))=L591, "Yes", "No")</f>
        <v>Yes</v>
      </c>
      <c r="N591" s="229" t="e">
        <f>AVERAGE('ES Data Entry'!N589,'ES Data Entry'!M589)</f>
        <v>#DIV/0!</v>
      </c>
      <c r="O591" s="229" t="e">
        <f t="shared" si="130"/>
        <v>#DIV/0!</v>
      </c>
      <c r="P591" s="229" t="e">
        <f>AVERAGE('ES Data Entry'!O589:R589)</f>
        <v>#DIV/0!</v>
      </c>
      <c r="Q591" s="229" t="e">
        <f t="shared" si="131"/>
        <v>#DIV/0!</v>
      </c>
      <c r="R591" s="229" t="e">
        <f>AVERAGE('ES Data Entry'!S589:V589)</f>
        <v>#DIV/0!</v>
      </c>
      <c r="S591" s="229" t="e">
        <f t="shared" si="132"/>
        <v>#DIV/0!</v>
      </c>
      <c r="T591" s="229" t="e">
        <f>AVERAGE('ES Data Entry'!W589:Y589)</f>
        <v>#DIV/0!</v>
      </c>
      <c r="U591" s="230" t="e">
        <f t="shared" si="133"/>
        <v>#DIV/0!</v>
      </c>
      <c r="V591" s="231" t="e">
        <f t="shared" si="134"/>
        <v>#DIV/0!</v>
      </c>
      <c r="W591" s="232" t="e">
        <f t="shared" si="135"/>
        <v>#DIV/0!</v>
      </c>
    </row>
    <row r="592" spans="1:23">
      <c r="A592" s="226">
        <f>'ES Data Entry'!A590</f>
        <v>0</v>
      </c>
      <c r="B592" s="226">
        <f>'ES Data Entry'!B590</f>
        <v>0</v>
      </c>
      <c r="C592" s="6">
        <f>'ES Data Entry'!C590</f>
        <v>0</v>
      </c>
      <c r="D592" s="226">
        <f>'ES Data Entry'!D590</f>
        <v>0</v>
      </c>
      <c r="E592" s="226">
        <f>'ES Data Entry'!E590</f>
        <v>0</v>
      </c>
      <c r="F592" s="226">
        <f>'ES Data Entry'!F590</f>
        <v>0</v>
      </c>
      <c r="G592" s="226" t="str" cm="1">
        <f t="array" ref="G592">_xlfn.IFS('ES Data Entry'!G590=0, "Kindergarten", 'ES Data Entry'!G590=1, "1st Grade", 'ES Data Entry'!G590=2, "2nd Grade", 'ES Data Entry'!G590=3, "3rd Grade", 'ES Data Entry'!G590=4, "4th Grade", 'ES Data Entry'!G590=5, "5th Grade")</f>
        <v>Kindergarten</v>
      </c>
      <c r="H592" s="253">
        <f>'ES Data Entry'!L590</f>
        <v>0</v>
      </c>
      <c r="I592" s="227" t="e" cm="1">
        <f t="array" ref="I592">_xlfn.IFS('ES Data Entry'!H590= 1, "American Indian/Alaskan Native", 'ES Data Entry'!H590= 2, "Asian", 'ES Data Entry'!H590= 3, "Native Hawaiian/Pacific Islander", 'ES Data Entry'!H590= 4, "Black/African American",'ES Data Entry'!H590= 5,  "White", 'ES Data Entry'!H590= 6, "Other", 'ES Data Entry'!H590= 7, "Two races or more", 'ES Data Entry'!H590= 8, "Unknown")</f>
        <v>#N/A</v>
      </c>
      <c r="J592" s="226">
        <f>'ES Data Entry'!I590</f>
        <v>0</v>
      </c>
      <c r="K592" s="226" t="e" cm="1">
        <f t="array" ref="K592">_xlfn.IFS('ES Data Entry'!J590= 1, "Male", 'ES Data Entry'!J590= 2, "Female", 'ES Data Entry'!J590= 3, "Transgender Male", 'ES Data Entry'!J590= 4, "Transgender Female",'ES Data Entry'!J590= 5, "Non-binary", 'ES Data Entry'!J590= 6, "Other", 'ES Data Entry'!J590= 7, "Unknown")</f>
        <v>#N/A</v>
      </c>
      <c r="L592" s="228">
        <f>'ES Data Entry'!K590</f>
        <v>0</v>
      </c>
      <c r="M592" s="228" t="str" cm="1">
        <f t="array" ref="M592">IF(MAX(IF(F:F=F592, L:L))=L592, "Yes", "No")</f>
        <v>Yes</v>
      </c>
      <c r="N592" s="229" t="e">
        <f>AVERAGE('ES Data Entry'!N590,'ES Data Entry'!M590)</f>
        <v>#DIV/0!</v>
      </c>
      <c r="O592" s="229" t="e">
        <f t="shared" si="130"/>
        <v>#DIV/0!</v>
      </c>
      <c r="P592" s="229" t="e">
        <f>AVERAGE('ES Data Entry'!O590:R590)</f>
        <v>#DIV/0!</v>
      </c>
      <c r="Q592" s="229" t="e">
        <f t="shared" si="131"/>
        <v>#DIV/0!</v>
      </c>
      <c r="R592" s="229" t="e">
        <f>AVERAGE('ES Data Entry'!S590:V590)</f>
        <v>#DIV/0!</v>
      </c>
      <c r="S592" s="229" t="e">
        <f t="shared" si="132"/>
        <v>#DIV/0!</v>
      </c>
      <c r="T592" s="229" t="e">
        <f>AVERAGE('ES Data Entry'!W590:Y590)</f>
        <v>#DIV/0!</v>
      </c>
      <c r="U592" s="230" t="e">
        <f t="shared" si="133"/>
        <v>#DIV/0!</v>
      </c>
      <c r="V592" s="231" t="e">
        <f t="shared" si="134"/>
        <v>#DIV/0!</v>
      </c>
      <c r="W592" s="232" t="e">
        <f t="shared" si="135"/>
        <v>#DIV/0!</v>
      </c>
    </row>
    <row r="593" spans="1:23">
      <c r="A593" s="226">
        <f>'ES Data Entry'!A591</f>
        <v>0</v>
      </c>
      <c r="B593" s="226">
        <f>'ES Data Entry'!B591</f>
        <v>0</v>
      </c>
      <c r="C593" s="6">
        <f>'ES Data Entry'!C591</f>
        <v>0</v>
      </c>
      <c r="D593" s="226">
        <f>'ES Data Entry'!D591</f>
        <v>0</v>
      </c>
      <c r="E593" s="226">
        <f>'ES Data Entry'!E591</f>
        <v>0</v>
      </c>
      <c r="F593" s="226">
        <f>'ES Data Entry'!F591</f>
        <v>0</v>
      </c>
      <c r="G593" s="226" t="str" cm="1">
        <f t="array" ref="G593">_xlfn.IFS('ES Data Entry'!G591=0, "Kindergarten", 'ES Data Entry'!G591=1, "1st Grade", 'ES Data Entry'!G591=2, "2nd Grade", 'ES Data Entry'!G591=3, "3rd Grade", 'ES Data Entry'!G591=4, "4th Grade", 'ES Data Entry'!G591=5, "5th Grade")</f>
        <v>Kindergarten</v>
      </c>
      <c r="H593" s="253">
        <f>'ES Data Entry'!L591</f>
        <v>0</v>
      </c>
      <c r="I593" s="227" t="e" cm="1">
        <f t="array" ref="I593">_xlfn.IFS('ES Data Entry'!H591= 1, "American Indian/Alaskan Native", 'ES Data Entry'!H591= 2, "Asian", 'ES Data Entry'!H591= 3, "Native Hawaiian/Pacific Islander", 'ES Data Entry'!H591= 4, "Black/African American",'ES Data Entry'!H591= 5,  "White", 'ES Data Entry'!H591= 6, "Other", 'ES Data Entry'!H591= 7, "Two races or more", 'ES Data Entry'!H591= 8, "Unknown")</f>
        <v>#N/A</v>
      </c>
      <c r="J593" s="226">
        <f>'ES Data Entry'!I591</f>
        <v>0</v>
      </c>
      <c r="K593" s="226" t="e" cm="1">
        <f t="array" ref="K593">_xlfn.IFS('ES Data Entry'!J591= 1, "Male", 'ES Data Entry'!J591= 2, "Female", 'ES Data Entry'!J591= 3, "Transgender Male", 'ES Data Entry'!J591= 4, "Transgender Female",'ES Data Entry'!J591= 5, "Non-binary", 'ES Data Entry'!J591= 6, "Other", 'ES Data Entry'!J591= 7, "Unknown")</f>
        <v>#N/A</v>
      </c>
      <c r="L593" s="228">
        <f>'ES Data Entry'!K591</f>
        <v>0</v>
      </c>
      <c r="M593" s="228" t="str" cm="1">
        <f t="array" ref="M593">IF(MAX(IF(F:F=F593, L:L))=L593, "Yes", "No")</f>
        <v>Yes</v>
      </c>
      <c r="N593" s="229" t="e">
        <f>AVERAGE('ES Data Entry'!N591,'ES Data Entry'!M591)</f>
        <v>#DIV/0!</v>
      </c>
      <c r="O593" s="229" t="e">
        <f t="shared" si="130"/>
        <v>#DIV/0!</v>
      </c>
      <c r="P593" s="229" t="e">
        <f>AVERAGE('ES Data Entry'!O591:R591)</f>
        <v>#DIV/0!</v>
      </c>
      <c r="Q593" s="229" t="e">
        <f t="shared" si="131"/>
        <v>#DIV/0!</v>
      </c>
      <c r="R593" s="229" t="e">
        <f>AVERAGE('ES Data Entry'!S591:V591)</f>
        <v>#DIV/0!</v>
      </c>
      <c r="S593" s="229" t="e">
        <f t="shared" si="132"/>
        <v>#DIV/0!</v>
      </c>
      <c r="T593" s="229" t="e">
        <f>AVERAGE('ES Data Entry'!W591:Y591)</f>
        <v>#DIV/0!</v>
      </c>
      <c r="U593" s="230" t="e">
        <f t="shared" si="133"/>
        <v>#DIV/0!</v>
      </c>
      <c r="V593" s="231" t="e">
        <f t="shared" si="134"/>
        <v>#DIV/0!</v>
      </c>
      <c r="W593" s="232" t="e">
        <f t="shared" si="135"/>
        <v>#DIV/0!</v>
      </c>
    </row>
    <row r="594" spans="1:23">
      <c r="A594" s="226">
        <f>'ES Data Entry'!A592</f>
        <v>0</v>
      </c>
      <c r="B594" s="226">
        <f>'ES Data Entry'!B592</f>
        <v>0</v>
      </c>
      <c r="C594" s="6">
        <f>'ES Data Entry'!C592</f>
        <v>0</v>
      </c>
      <c r="D594" s="226">
        <f>'ES Data Entry'!D592</f>
        <v>0</v>
      </c>
      <c r="E594" s="226">
        <f>'ES Data Entry'!E592</f>
        <v>0</v>
      </c>
      <c r="F594" s="226">
        <f>'ES Data Entry'!F592</f>
        <v>0</v>
      </c>
      <c r="G594" s="226" t="str" cm="1">
        <f t="array" ref="G594">_xlfn.IFS('ES Data Entry'!G592=0, "Kindergarten", 'ES Data Entry'!G592=1, "1st Grade", 'ES Data Entry'!G592=2, "2nd Grade", 'ES Data Entry'!G592=3, "3rd Grade", 'ES Data Entry'!G592=4, "4th Grade", 'ES Data Entry'!G592=5, "5th Grade")</f>
        <v>Kindergarten</v>
      </c>
      <c r="H594" s="253">
        <f>'ES Data Entry'!L592</f>
        <v>0</v>
      </c>
      <c r="I594" s="227" t="e" cm="1">
        <f t="array" ref="I594">_xlfn.IFS('ES Data Entry'!H592= 1, "American Indian/Alaskan Native", 'ES Data Entry'!H592= 2, "Asian", 'ES Data Entry'!H592= 3, "Native Hawaiian/Pacific Islander", 'ES Data Entry'!H592= 4, "Black/African American",'ES Data Entry'!H592= 5,  "White", 'ES Data Entry'!H592= 6, "Other", 'ES Data Entry'!H592= 7, "Two races or more", 'ES Data Entry'!H592= 8, "Unknown")</f>
        <v>#N/A</v>
      </c>
      <c r="J594" s="226">
        <f>'ES Data Entry'!I592</f>
        <v>0</v>
      </c>
      <c r="K594" s="226" t="e" cm="1">
        <f t="array" ref="K594">_xlfn.IFS('ES Data Entry'!J592= 1, "Male", 'ES Data Entry'!J592= 2, "Female", 'ES Data Entry'!J592= 3, "Transgender Male", 'ES Data Entry'!J592= 4, "Transgender Female",'ES Data Entry'!J592= 5, "Non-binary", 'ES Data Entry'!J592= 6, "Other", 'ES Data Entry'!J592= 7, "Unknown")</f>
        <v>#N/A</v>
      </c>
      <c r="L594" s="228">
        <f>'ES Data Entry'!K592</f>
        <v>0</v>
      </c>
      <c r="M594" s="228" t="str" cm="1">
        <f t="array" ref="M594">IF(MAX(IF(F:F=F594, L:L))=L594, "Yes", "No")</f>
        <v>Yes</v>
      </c>
      <c r="N594" s="229" t="e">
        <f>AVERAGE('ES Data Entry'!N592,'ES Data Entry'!M592)</f>
        <v>#DIV/0!</v>
      </c>
      <c r="O594" s="229" t="e">
        <f t="shared" si="130"/>
        <v>#DIV/0!</v>
      </c>
      <c r="P594" s="229" t="e">
        <f>AVERAGE('ES Data Entry'!O592:R592)</f>
        <v>#DIV/0!</v>
      </c>
      <c r="Q594" s="229" t="e">
        <f t="shared" si="131"/>
        <v>#DIV/0!</v>
      </c>
      <c r="R594" s="229" t="e">
        <f>AVERAGE('ES Data Entry'!S592:V592)</f>
        <v>#DIV/0!</v>
      </c>
      <c r="S594" s="229" t="e">
        <f t="shared" si="132"/>
        <v>#DIV/0!</v>
      </c>
      <c r="T594" s="229" t="e">
        <f>AVERAGE('ES Data Entry'!W592:Y592)</f>
        <v>#DIV/0!</v>
      </c>
      <c r="U594" s="230" t="e">
        <f t="shared" si="133"/>
        <v>#DIV/0!</v>
      </c>
      <c r="V594" s="231" t="e">
        <f t="shared" si="134"/>
        <v>#DIV/0!</v>
      </c>
      <c r="W594" s="232" t="e">
        <f t="shared" si="135"/>
        <v>#DIV/0!</v>
      </c>
    </row>
    <row r="595" spans="1:23">
      <c r="A595" s="226">
        <f>'ES Data Entry'!A593</f>
        <v>0</v>
      </c>
      <c r="B595" s="226">
        <f>'ES Data Entry'!B593</f>
        <v>0</v>
      </c>
      <c r="C595" s="6">
        <f>'ES Data Entry'!C593</f>
        <v>0</v>
      </c>
      <c r="D595" s="226">
        <f>'ES Data Entry'!D593</f>
        <v>0</v>
      </c>
      <c r="E595" s="226">
        <f>'ES Data Entry'!E593</f>
        <v>0</v>
      </c>
      <c r="F595" s="226">
        <f>'ES Data Entry'!F593</f>
        <v>0</v>
      </c>
      <c r="G595" s="226" t="str" cm="1">
        <f t="array" ref="G595">_xlfn.IFS('ES Data Entry'!G593=0, "Kindergarten", 'ES Data Entry'!G593=1, "1st Grade", 'ES Data Entry'!G593=2, "2nd Grade", 'ES Data Entry'!G593=3, "3rd Grade", 'ES Data Entry'!G593=4, "4th Grade", 'ES Data Entry'!G593=5, "5th Grade")</f>
        <v>Kindergarten</v>
      </c>
      <c r="H595" s="253">
        <f>'ES Data Entry'!L593</f>
        <v>0</v>
      </c>
      <c r="I595" s="227" t="e" cm="1">
        <f t="array" ref="I595">_xlfn.IFS('ES Data Entry'!H593= 1, "American Indian/Alaskan Native", 'ES Data Entry'!H593= 2, "Asian", 'ES Data Entry'!H593= 3, "Native Hawaiian/Pacific Islander", 'ES Data Entry'!H593= 4, "Black/African American",'ES Data Entry'!H593= 5,  "White", 'ES Data Entry'!H593= 6, "Other", 'ES Data Entry'!H593= 7, "Two races or more", 'ES Data Entry'!H593= 8, "Unknown")</f>
        <v>#N/A</v>
      </c>
      <c r="J595" s="226">
        <f>'ES Data Entry'!I593</f>
        <v>0</v>
      </c>
      <c r="K595" s="226" t="e" cm="1">
        <f t="array" ref="K595">_xlfn.IFS('ES Data Entry'!J593= 1, "Male", 'ES Data Entry'!J593= 2, "Female", 'ES Data Entry'!J593= 3, "Transgender Male", 'ES Data Entry'!J593= 4, "Transgender Female",'ES Data Entry'!J593= 5, "Non-binary", 'ES Data Entry'!J593= 6, "Other", 'ES Data Entry'!J593= 7, "Unknown")</f>
        <v>#N/A</v>
      </c>
      <c r="L595" s="228">
        <f>'ES Data Entry'!K593</f>
        <v>0</v>
      </c>
      <c r="M595" s="228" t="str" cm="1">
        <f t="array" ref="M595">IF(MAX(IF(F:F=F595, L:L))=L595, "Yes", "No")</f>
        <v>Yes</v>
      </c>
      <c r="N595" s="229" t="e">
        <f>AVERAGE('ES Data Entry'!N593,'ES Data Entry'!M593)</f>
        <v>#DIV/0!</v>
      </c>
      <c r="O595" s="229" t="e">
        <f t="shared" si="130"/>
        <v>#DIV/0!</v>
      </c>
      <c r="P595" s="229" t="e">
        <f>AVERAGE('ES Data Entry'!O593:R593)</f>
        <v>#DIV/0!</v>
      </c>
      <c r="Q595" s="229" t="e">
        <f t="shared" si="131"/>
        <v>#DIV/0!</v>
      </c>
      <c r="R595" s="229" t="e">
        <f>AVERAGE('ES Data Entry'!S593:V593)</f>
        <v>#DIV/0!</v>
      </c>
      <c r="S595" s="229" t="e">
        <f t="shared" si="132"/>
        <v>#DIV/0!</v>
      </c>
      <c r="T595" s="229" t="e">
        <f>AVERAGE('ES Data Entry'!W593:Y593)</f>
        <v>#DIV/0!</v>
      </c>
      <c r="U595" s="230" t="e">
        <f t="shared" si="133"/>
        <v>#DIV/0!</v>
      </c>
      <c r="V595" s="231" t="e">
        <f t="shared" si="134"/>
        <v>#DIV/0!</v>
      </c>
      <c r="W595" s="232" t="e">
        <f t="shared" si="135"/>
        <v>#DIV/0!</v>
      </c>
    </row>
    <row r="596" spans="1:23">
      <c r="A596" s="226">
        <f>'ES Data Entry'!A594</f>
        <v>0</v>
      </c>
      <c r="B596" s="226">
        <f>'ES Data Entry'!B594</f>
        <v>0</v>
      </c>
      <c r="C596" s="6">
        <f>'ES Data Entry'!C594</f>
        <v>0</v>
      </c>
      <c r="D596" s="226">
        <f>'ES Data Entry'!D594</f>
        <v>0</v>
      </c>
      <c r="E596" s="226">
        <f>'ES Data Entry'!E594</f>
        <v>0</v>
      </c>
      <c r="F596" s="226">
        <f>'ES Data Entry'!F594</f>
        <v>0</v>
      </c>
      <c r="G596" s="226" t="str" cm="1">
        <f t="array" ref="G596">_xlfn.IFS('ES Data Entry'!G594=0, "Kindergarten", 'ES Data Entry'!G594=1, "1st Grade", 'ES Data Entry'!G594=2, "2nd Grade", 'ES Data Entry'!G594=3, "3rd Grade", 'ES Data Entry'!G594=4, "4th Grade", 'ES Data Entry'!G594=5, "5th Grade")</f>
        <v>Kindergarten</v>
      </c>
      <c r="H596" s="253">
        <f>'ES Data Entry'!L594</f>
        <v>0</v>
      </c>
      <c r="I596" s="227" t="e" cm="1">
        <f t="array" ref="I596">_xlfn.IFS('ES Data Entry'!H594= 1, "American Indian/Alaskan Native", 'ES Data Entry'!H594= 2, "Asian", 'ES Data Entry'!H594= 3, "Native Hawaiian/Pacific Islander", 'ES Data Entry'!H594= 4, "Black/African American",'ES Data Entry'!H594= 5,  "White", 'ES Data Entry'!H594= 6, "Other", 'ES Data Entry'!H594= 7, "Two races or more", 'ES Data Entry'!H594= 8, "Unknown")</f>
        <v>#N/A</v>
      </c>
      <c r="J596" s="226">
        <f>'ES Data Entry'!I594</f>
        <v>0</v>
      </c>
      <c r="K596" s="226" t="e" cm="1">
        <f t="array" ref="K596">_xlfn.IFS('ES Data Entry'!J594= 1, "Male", 'ES Data Entry'!J594= 2, "Female", 'ES Data Entry'!J594= 3, "Transgender Male", 'ES Data Entry'!J594= 4, "Transgender Female",'ES Data Entry'!J594= 5, "Non-binary", 'ES Data Entry'!J594= 6, "Other", 'ES Data Entry'!J594= 7, "Unknown")</f>
        <v>#N/A</v>
      </c>
      <c r="L596" s="228">
        <f>'ES Data Entry'!K594</f>
        <v>0</v>
      </c>
      <c r="M596" s="228" t="str" cm="1">
        <f t="array" ref="M596">IF(MAX(IF(F:F=F596, L:L))=L596, "Yes", "No")</f>
        <v>Yes</v>
      </c>
      <c r="N596" s="229" t="e">
        <f>AVERAGE('ES Data Entry'!N594,'ES Data Entry'!M594)</f>
        <v>#DIV/0!</v>
      </c>
      <c r="O596" s="229" t="e">
        <f t="shared" si="130"/>
        <v>#DIV/0!</v>
      </c>
      <c r="P596" s="229" t="e">
        <f>AVERAGE('ES Data Entry'!O594:R594)</f>
        <v>#DIV/0!</v>
      </c>
      <c r="Q596" s="229" t="e">
        <f t="shared" si="131"/>
        <v>#DIV/0!</v>
      </c>
      <c r="R596" s="229" t="e">
        <f>AVERAGE('ES Data Entry'!S594:V594)</f>
        <v>#DIV/0!</v>
      </c>
      <c r="S596" s="229" t="e">
        <f t="shared" si="132"/>
        <v>#DIV/0!</v>
      </c>
      <c r="T596" s="229" t="e">
        <f>AVERAGE('ES Data Entry'!W594:Y594)</f>
        <v>#DIV/0!</v>
      </c>
      <c r="U596" s="230" t="e">
        <f t="shared" si="133"/>
        <v>#DIV/0!</v>
      </c>
      <c r="V596" s="231" t="e">
        <f t="shared" si="134"/>
        <v>#DIV/0!</v>
      </c>
      <c r="W596" s="232" t="e">
        <f t="shared" si="135"/>
        <v>#DIV/0!</v>
      </c>
    </row>
    <row r="597" spans="1:23">
      <c r="A597" s="226">
        <f>'ES Data Entry'!A595</f>
        <v>0</v>
      </c>
      <c r="B597" s="226">
        <f>'ES Data Entry'!B595</f>
        <v>0</v>
      </c>
      <c r="C597" s="6">
        <f>'ES Data Entry'!C595</f>
        <v>0</v>
      </c>
      <c r="D597" s="226">
        <f>'ES Data Entry'!D595</f>
        <v>0</v>
      </c>
      <c r="E597" s="226">
        <f>'ES Data Entry'!E595</f>
        <v>0</v>
      </c>
      <c r="F597" s="226">
        <f>'ES Data Entry'!F595</f>
        <v>0</v>
      </c>
      <c r="G597" s="226" t="str" cm="1">
        <f t="array" ref="G597">_xlfn.IFS('ES Data Entry'!G595=0, "Kindergarten", 'ES Data Entry'!G595=1, "1st Grade", 'ES Data Entry'!G595=2, "2nd Grade", 'ES Data Entry'!G595=3, "3rd Grade", 'ES Data Entry'!G595=4, "4th Grade", 'ES Data Entry'!G595=5, "5th Grade")</f>
        <v>Kindergarten</v>
      </c>
      <c r="H597" s="253">
        <f>'ES Data Entry'!L595</f>
        <v>0</v>
      </c>
      <c r="I597" s="227" t="e" cm="1">
        <f t="array" ref="I597">_xlfn.IFS('ES Data Entry'!H595= 1, "American Indian/Alaskan Native", 'ES Data Entry'!H595= 2, "Asian", 'ES Data Entry'!H595= 3, "Native Hawaiian/Pacific Islander", 'ES Data Entry'!H595= 4, "Black/African American",'ES Data Entry'!H595= 5,  "White", 'ES Data Entry'!H595= 6, "Other", 'ES Data Entry'!H595= 7, "Two races or more", 'ES Data Entry'!H595= 8, "Unknown")</f>
        <v>#N/A</v>
      </c>
      <c r="J597" s="226">
        <f>'ES Data Entry'!I595</f>
        <v>0</v>
      </c>
      <c r="K597" s="226" t="e" cm="1">
        <f t="array" ref="K597">_xlfn.IFS('ES Data Entry'!J595= 1, "Male", 'ES Data Entry'!J595= 2, "Female", 'ES Data Entry'!J595= 3, "Transgender Male", 'ES Data Entry'!J595= 4, "Transgender Female",'ES Data Entry'!J595= 5, "Non-binary", 'ES Data Entry'!J595= 6, "Other", 'ES Data Entry'!J595= 7, "Unknown")</f>
        <v>#N/A</v>
      </c>
      <c r="L597" s="228">
        <f>'ES Data Entry'!K595</f>
        <v>0</v>
      </c>
      <c r="M597" s="228" t="str" cm="1">
        <f t="array" ref="M597">IF(MAX(IF(F:F=F597, L:L))=L597, "Yes", "No")</f>
        <v>Yes</v>
      </c>
      <c r="N597" s="229" t="e">
        <f>AVERAGE('ES Data Entry'!N595,'ES Data Entry'!M595)</f>
        <v>#DIV/0!</v>
      </c>
      <c r="O597" s="229" t="e">
        <f t="shared" si="130"/>
        <v>#DIV/0!</v>
      </c>
      <c r="P597" s="229" t="e">
        <f>AVERAGE('ES Data Entry'!O595:R595)</f>
        <v>#DIV/0!</v>
      </c>
      <c r="Q597" s="229" t="e">
        <f t="shared" si="131"/>
        <v>#DIV/0!</v>
      </c>
      <c r="R597" s="229" t="e">
        <f>AVERAGE('ES Data Entry'!S595:V595)</f>
        <v>#DIV/0!</v>
      </c>
      <c r="S597" s="229" t="e">
        <f t="shared" si="132"/>
        <v>#DIV/0!</v>
      </c>
      <c r="T597" s="229" t="e">
        <f>AVERAGE('ES Data Entry'!W595:Y595)</f>
        <v>#DIV/0!</v>
      </c>
      <c r="U597" s="230" t="e">
        <f t="shared" si="133"/>
        <v>#DIV/0!</v>
      </c>
      <c r="V597" s="231" t="e">
        <f t="shared" si="134"/>
        <v>#DIV/0!</v>
      </c>
      <c r="W597" s="232" t="e">
        <f t="shared" si="135"/>
        <v>#DIV/0!</v>
      </c>
    </row>
    <row r="598" spans="1:23">
      <c r="A598" s="226">
        <f>'ES Data Entry'!A596</f>
        <v>0</v>
      </c>
      <c r="B598" s="226">
        <f>'ES Data Entry'!B596</f>
        <v>0</v>
      </c>
      <c r="C598" s="6">
        <f>'ES Data Entry'!C596</f>
        <v>0</v>
      </c>
      <c r="D598" s="226">
        <f>'ES Data Entry'!D596</f>
        <v>0</v>
      </c>
      <c r="E598" s="226">
        <f>'ES Data Entry'!E596</f>
        <v>0</v>
      </c>
      <c r="F598" s="226">
        <f>'ES Data Entry'!F596</f>
        <v>0</v>
      </c>
      <c r="G598" s="226" t="str" cm="1">
        <f t="array" ref="G598">_xlfn.IFS('ES Data Entry'!G596=0, "Kindergarten", 'ES Data Entry'!G596=1, "1st Grade", 'ES Data Entry'!G596=2, "2nd Grade", 'ES Data Entry'!G596=3, "3rd Grade", 'ES Data Entry'!G596=4, "4th Grade", 'ES Data Entry'!G596=5, "5th Grade")</f>
        <v>Kindergarten</v>
      </c>
      <c r="H598" s="253">
        <f>'ES Data Entry'!L596</f>
        <v>0</v>
      </c>
      <c r="I598" s="227" t="e" cm="1">
        <f t="array" ref="I598">_xlfn.IFS('ES Data Entry'!H596= 1, "American Indian/Alaskan Native", 'ES Data Entry'!H596= 2, "Asian", 'ES Data Entry'!H596= 3, "Native Hawaiian/Pacific Islander", 'ES Data Entry'!H596= 4, "Black/African American",'ES Data Entry'!H596= 5,  "White", 'ES Data Entry'!H596= 6, "Other", 'ES Data Entry'!H596= 7, "Two races or more", 'ES Data Entry'!H596= 8, "Unknown")</f>
        <v>#N/A</v>
      </c>
      <c r="J598" s="226">
        <f>'ES Data Entry'!I596</f>
        <v>0</v>
      </c>
      <c r="K598" s="226" t="e" cm="1">
        <f t="array" ref="K598">_xlfn.IFS('ES Data Entry'!J596= 1, "Male", 'ES Data Entry'!J596= 2, "Female", 'ES Data Entry'!J596= 3, "Transgender Male", 'ES Data Entry'!J596= 4, "Transgender Female",'ES Data Entry'!J596= 5, "Non-binary", 'ES Data Entry'!J596= 6, "Other", 'ES Data Entry'!J596= 7, "Unknown")</f>
        <v>#N/A</v>
      </c>
      <c r="L598" s="228">
        <f>'ES Data Entry'!K596</f>
        <v>0</v>
      </c>
      <c r="M598" s="228" t="str" cm="1">
        <f t="array" ref="M598">IF(MAX(IF(F:F=F598, L:L))=L598, "Yes", "No")</f>
        <v>Yes</v>
      </c>
      <c r="N598" s="229" t="e">
        <f>AVERAGE('ES Data Entry'!N596,'ES Data Entry'!M596)</f>
        <v>#DIV/0!</v>
      </c>
      <c r="O598" s="229" t="e">
        <f t="shared" si="130"/>
        <v>#DIV/0!</v>
      </c>
      <c r="P598" s="229" t="e">
        <f>AVERAGE('ES Data Entry'!O596:R596)</f>
        <v>#DIV/0!</v>
      </c>
      <c r="Q598" s="229" t="e">
        <f t="shared" si="131"/>
        <v>#DIV/0!</v>
      </c>
      <c r="R598" s="229" t="e">
        <f>AVERAGE('ES Data Entry'!S596:V596)</f>
        <v>#DIV/0!</v>
      </c>
      <c r="S598" s="229" t="e">
        <f t="shared" si="132"/>
        <v>#DIV/0!</v>
      </c>
      <c r="T598" s="229" t="e">
        <f>AVERAGE('ES Data Entry'!W596:Y596)</f>
        <v>#DIV/0!</v>
      </c>
      <c r="U598" s="230" t="e">
        <f t="shared" si="133"/>
        <v>#DIV/0!</v>
      </c>
      <c r="V598" s="231" t="e">
        <f t="shared" si="134"/>
        <v>#DIV/0!</v>
      </c>
      <c r="W598" s="232" t="e">
        <f t="shared" si="135"/>
        <v>#DIV/0!</v>
      </c>
    </row>
    <row r="599" spans="1:23">
      <c r="A599" s="226">
        <f>'ES Data Entry'!A597</f>
        <v>0</v>
      </c>
      <c r="B599" s="226">
        <f>'ES Data Entry'!B597</f>
        <v>0</v>
      </c>
      <c r="C599" s="6">
        <f>'ES Data Entry'!C597</f>
        <v>0</v>
      </c>
      <c r="D599" s="226">
        <f>'ES Data Entry'!D597</f>
        <v>0</v>
      </c>
      <c r="E599" s="226">
        <f>'ES Data Entry'!E597</f>
        <v>0</v>
      </c>
      <c r="F599" s="226">
        <f>'ES Data Entry'!F597</f>
        <v>0</v>
      </c>
      <c r="G599" s="226" t="str" cm="1">
        <f t="array" ref="G599">_xlfn.IFS('ES Data Entry'!G597=0, "Kindergarten", 'ES Data Entry'!G597=1, "1st Grade", 'ES Data Entry'!G597=2, "2nd Grade", 'ES Data Entry'!G597=3, "3rd Grade", 'ES Data Entry'!G597=4, "4th Grade", 'ES Data Entry'!G597=5, "5th Grade")</f>
        <v>Kindergarten</v>
      </c>
      <c r="H599" s="253">
        <f>'ES Data Entry'!L597</f>
        <v>0</v>
      </c>
      <c r="I599" s="227" t="e" cm="1">
        <f t="array" ref="I599">_xlfn.IFS('ES Data Entry'!H597= 1, "American Indian/Alaskan Native", 'ES Data Entry'!H597= 2, "Asian", 'ES Data Entry'!H597= 3, "Native Hawaiian/Pacific Islander", 'ES Data Entry'!H597= 4, "Black/African American",'ES Data Entry'!H597= 5,  "White", 'ES Data Entry'!H597= 6, "Other", 'ES Data Entry'!H597= 7, "Two races or more", 'ES Data Entry'!H597= 8, "Unknown")</f>
        <v>#N/A</v>
      </c>
      <c r="J599" s="226">
        <f>'ES Data Entry'!I597</f>
        <v>0</v>
      </c>
      <c r="K599" s="226" t="e" cm="1">
        <f t="array" ref="K599">_xlfn.IFS('ES Data Entry'!J597= 1, "Male", 'ES Data Entry'!J597= 2, "Female", 'ES Data Entry'!J597= 3, "Transgender Male", 'ES Data Entry'!J597= 4, "Transgender Female",'ES Data Entry'!J597= 5, "Non-binary", 'ES Data Entry'!J597= 6, "Other", 'ES Data Entry'!J597= 7, "Unknown")</f>
        <v>#N/A</v>
      </c>
      <c r="L599" s="228">
        <f>'ES Data Entry'!K597</f>
        <v>0</v>
      </c>
      <c r="M599" s="228" t="str" cm="1">
        <f t="array" ref="M599">IF(MAX(IF(F:F=F599, L:L))=L599, "Yes", "No")</f>
        <v>Yes</v>
      </c>
      <c r="N599" s="229" t="e">
        <f>AVERAGE('ES Data Entry'!N597,'ES Data Entry'!M597)</f>
        <v>#DIV/0!</v>
      </c>
      <c r="O599" s="229" t="e">
        <f t="shared" si="130"/>
        <v>#DIV/0!</v>
      </c>
      <c r="P599" s="229" t="e">
        <f>AVERAGE('ES Data Entry'!O597:R597)</f>
        <v>#DIV/0!</v>
      </c>
      <c r="Q599" s="229" t="e">
        <f t="shared" si="131"/>
        <v>#DIV/0!</v>
      </c>
      <c r="R599" s="229" t="e">
        <f>AVERAGE('ES Data Entry'!S597:V597)</f>
        <v>#DIV/0!</v>
      </c>
      <c r="S599" s="229" t="e">
        <f t="shared" si="132"/>
        <v>#DIV/0!</v>
      </c>
      <c r="T599" s="229" t="e">
        <f>AVERAGE('ES Data Entry'!W597:Y597)</f>
        <v>#DIV/0!</v>
      </c>
      <c r="U599" s="230" t="e">
        <f t="shared" si="133"/>
        <v>#DIV/0!</v>
      </c>
      <c r="V599" s="231" t="e">
        <f t="shared" si="134"/>
        <v>#DIV/0!</v>
      </c>
      <c r="W599" s="232" t="e">
        <f t="shared" si="135"/>
        <v>#DIV/0!</v>
      </c>
    </row>
    <row r="600" spans="1:23">
      <c r="A600" s="226">
        <f>'ES Data Entry'!A598</f>
        <v>0</v>
      </c>
      <c r="B600" s="226">
        <f>'ES Data Entry'!B598</f>
        <v>0</v>
      </c>
      <c r="C600" s="6">
        <f>'ES Data Entry'!C598</f>
        <v>0</v>
      </c>
      <c r="D600" s="226">
        <f>'ES Data Entry'!D598</f>
        <v>0</v>
      </c>
      <c r="E600" s="226">
        <f>'ES Data Entry'!E598</f>
        <v>0</v>
      </c>
      <c r="F600" s="226">
        <f>'ES Data Entry'!F598</f>
        <v>0</v>
      </c>
      <c r="G600" s="226" t="str" cm="1">
        <f t="array" ref="G600">_xlfn.IFS('ES Data Entry'!G598=0, "Kindergarten", 'ES Data Entry'!G598=1, "1st Grade", 'ES Data Entry'!G598=2, "2nd Grade", 'ES Data Entry'!G598=3, "3rd Grade", 'ES Data Entry'!G598=4, "4th Grade", 'ES Data Entry'!G598=5, "5th Grade")</f>
        <v>Kindergarten</v>
      </c>
      <c r="H600" s="253">
        <f>'ES Data Entry'!L598</f>
        <v>0</v>
      </c>
      <c r="I600" s="227" t="e" cm="1">
        <f t="array" ref="I600">_xlfn.IFS('ES Data Entry'!H598= 1, "American Indian/Alaskan Native", 'ES Data Entry'!H598= 2, "Asian", 'ES Data Entry'!H598= 3, "Native Hawaiian/Pacific Islander", 'ES Data Entry'!H598= 4, "Black/African American",'ES Data Entry'!H598= 5,  "White", 'ES Data Entry'!H598= 6, "Other", 'ES Data Entry'!H598= 7, "Two races or more", 'ES Data Entry'!H598= 8, "Unknown")</f>
        <v>#N/A</v>
      </c>
      <c r="J600" s="226">
        <f>'ES Data Entry'!I598</f>
        <v>0</v>
      </c>
      <c r="K600" s="226" t="e" cm="1">
        <f t="array" ref="K600">_xlfn.IFS('ES Data Entry'!J598= 1, "Male", 'ES Data Entry'!J598= 2, "Female", 'ES Data Entry'!J598= 3, "Transgender Male", 'ES Data Entry'!J598= 4, "Transgender Female",'ES Data Entry'!J598= 5, "Non-binary", 'ES Data Entry'!J598= 6, "Other", 'ES Data Entry'!J598= 7, "Unknown")</f>
        <v>#N/A</v>
      </c>
      <c r="L600" s="228">
        <f>'ES Data Entry'!K598</f>
        <v>0</v>
      </c>
      <c r="M600" s="228" t="str" cm="1">
        <f t="array" ref="M600">IF(MAX(IF(F:F=F600, L:L))=L600, "Yes", "No")</f>
        <v>Yes</v>
      </c>
      <c r="N600" s="229" t="e">
        <f>AVERAGE('ES Data Entry'!N598,'ES Data Entry'!M598)</f>
        <v>#DIV/0!</v>
      </c>
      <c r="O600" s="229" t="e">
        <f t="shared" si="130"/>
        <v>#DIV/0!</v>
      </c>
      <c r="P600" s="229" t="e">
        <f>AVERAGE('ES Data Entry'!O598:R598)</f>
        <v>#DIV/0!</v>
      </c>
      <c r="Q600" s="229" t="e">
        <f t="shared" si="131"/>
        <v>#DIV/0!</v>
      </c>
      <c r="R600" s="229" t="e">
        <f>AVERAGE('ES Data Entry'!S598:V598)</f>
        <v>#DIV/0!</v>
      </c>
      <c r="S600" s="229" t="e">
        <f t="shared" si="132"/>
        <v>#DIV/0!</v>
      </c>
      <c r="T600" s="229" t="e">
        <f>AVERAGE('ES Data Entry'!W598:Y598)</f>
        <v>#DIV/0!</v>
      </c>
      <c r="U600" s="230" t="e">
        <f t="shared" si="133"/>
        <v>#DIV/0!</v>
      </c>
      <c r="V600" s="231" t="e">
        <f t="shared" si="134"/>
        <v>#DIV/0!</v>
      </c>
      <c r="W600" s="232" t="e">
        <f t="shared" si="135"/>
        <v>#DIV/0!</v>
      </c>
    </row>
    <row r="601" spans="1:23">
      <c r="A601" s="226">
        <f>'ES Data Entry'!A599</f>
        <v>0</v>
      </c>
      <c r="B601" s="226">
        <f>'ES Data Entry'!B599</f>
        <v>0</v>
      </c>
      <c r="C601" s="6">
        <f>'ES Data Entry'!C599</f>
        <v>0</v>
      </c>
      <c r="D601" s="226">
        <f>'ES Data Entry'!D599</f>
        <v>0</v>
      </c>
      <c r="E601" s="226">
        <f>'ES Data Entry'!E599</f>
        <v>0</v>
      </c>
      <c r="F601" s="226">
        <f>'ES Data Entry'!F599</f>
        <v>0</v>
      </c>
      <c r="G601" s="226" t="str" cm="1">
        <f t="array" ref="G601">_xlfn.IFS('ES Data Entry'!G599=0, "Kindergarten", 'ES Data Entry'!G599=1, "1st Grade", 'ES Data Entry'!G599=2, "2nd Grade", 'ES Data Entry'!G599=3, "3rd Grade", 'ES Data Entry'!G599=4, "4th Grade", 'ES Data Entry'!G599=5, "5th Grade")</f>
        <v>Kindergarten</v>
      </c>
      <c r="H601" s="253">
        <f>'ES Data Entry'!L599</f>
        <v>0</v>
      </c>
      <c r="I601" s="227" t="e" cm="1">
        <f t="array" ref="I601">_xlfn.IFS('ES Data Entry'!H599= 1, "American Indian/Alaskan Native", 'ES Data Entry'!H599= 2, "Asian", 'ES Data Entry'!H599= 3, "Native Hawaiian/Pacific Islander", 'ES Data Entry'!H599= 4, "Black/African American",'ES Data Entry'!H599= 5,  "White", 'ES Data Entry'!H599= 6, "Other", 'ES Data Entry'!H599= 7, "Two races or more", 'ES Data Entry'!H599= 8, "Unknown")</f>
        <v>#N/A</v>
      </c>
      <c r="J601" s="226">
        <f>'ES Data Entry'!I599</f>
        <v>0</v>
      </c>
      <c r="K601" s="226" t="e" cm="1">
        <f t="array" ref="K601">_xlfn.IFS('ES Data Entry'!J599= 1, "Male", 'ES Data Entry'!J599= 2, "Female", 'ES Data Entry'!J599= 3, "Transgender Male", 'ES Data Entry'!J599= 4, "Transgender Female",'ES Data Entry'!J599= 5, "Non-binary", 'ES Data Entry'!J599= 6, "Other", 'ES Data Entry'!J599= 7, "Unknown")</f>
        <v>#N/A</v>
      </c>
      <c r="L601" s="228">
        <f>'ES Data Entry'!K599</f>
        <v>0</v>
      </c>
      <c r="M601" s="228" t="str" cm="1">
        <f t="array" ref="M601">IF(MAX(IF(F:F=F601, L:L))=L601, "Yes", "No")</f>
        <v>Yes</v>
      </c>
      <c r="N601" s="229" t="e">
        <f>AVERAGE('ES Data Entry'!N599,'ES Data Entry'!M599)</f>
        <v>#DIV/0!</v>
      </c>
      <c r="O601" s="229" t="e">
        <f t="shared" si="130"/>
        <v>#DIV/0!</v>
      </c>
      <c r="P601" s="229" t="e">
        <f>AVERAGE('ES Data Entry'!O599:R599)</f>
        <v>#DIV/0!</v>
      </c>
      <c r="Q601" s="229" t="e">
        <f t="shared" si="131"/>
        <v>#DIV/0!</v>
      </c>
      <c r="R601" s="229" t="e">
        <f>AVERAGE('ES Data Entry'!S599:V599)</f>
        <v>#DIV/0!</v>
      </c>
      <c r="S601" s="229" t="e">
        <f t="shared" si="132"/>
        <v>#DIV/0!</v>
      </c>
      <c r="T601" s="229" t="e">
        <f>AVERAGE('ES Data Entry'!W599:Y599)</f>
        <v>#DIV/0!</v>
      </c>
      <c r="U601" s="230" t="e">
        <f t="shared" si="133"/>
        <v>#DIV/0!</v>
      </c>
      <c r="V601" s="231" t="e">
        <f t="shared" si="134"/>
        <v>#DIV/0!</v>
      </c>
      <c r="W601" s="232" t="e">
        <f t="shared" si="135"/>
        <v>#DIV/0!</v>
      </c>
    </row>
    <row r="602" spans="1:23">
      <c r="A602" s="226">
        <f>'ES Data Entry'!A600</f>
        <v>0</v>
      </c>
      <c r="B602" s="226">
        <f>'ES Data Entry'!B600</f>
        <v>0</v>
      </c>
      <c r="C602" s="6">
        <f>'ES Data Entry'!C600</f>
        <v>0</v>
      </c>
      <c r="D602" s="226">
        <f>'ES Data Entry'!D600</f>
        <v>0</v>
      </c>
      <c r="E602" s="226">
        <f>'ES Data Entry'!E600</f>
        <v>0</v>
      </c>
      <c r="F602" s="226">
        <f>'ES Data Entry'!F600</f>
        <v>0</v>
      </c>
      <c r="G602" s="226" t="str" cm="1">
        <f t="array" ref="G602">_xlfn.IFS('ES Data Entry'!G600=0, "Kindergarten", 'ES Data Entry'!G600=1, "1st Grade", 'ES Data Entry'!G600=2, "2nd Grade", 'ES Data Entry'!G600=3, "3rd Grade", 'ES Data Entry'!G600=4, "4th Grade", 'ES Data Entry'!G600=5, "5th Grade")</f>
        <v>Kindergarten</v>
      </c>
      <c r="H602" s="253">
        <f>'ES Data Entry'!L600</f>
        <v>0</v>
      </c>
      <c r="I602" s="227" t="e" cm="1">
        <f t="array" ref="I602">_xlfn.IFS('ES Data Entry'!H600= 1, "American Indian/Alaskan Native", 'ES Data Entry'!H600= 2, "Asian", 'ES Data Entry'!H600= 3, "Native Hawaiian/Pacific Islander", 'ES Data Entry'!H600= 4, "Black/African American",'ES Data Entry'!H600= 5,  "White", 'ES Data Entry'!H600= 6, "Other", 'ES Data Entry'!H600= 7, "Two races or more", 'ES Data Entry'!H600= 8, "Unknown")</f>
        <v>#N/A</v>
      </c>
      <c r="J602" s="226">
        <f>'ES Data Entry'!I600</f>
        <v>0</v>
      </c>
      <c r="K602" s="226" t="e" cm="1">
        <f t="array" ref="K602">_xlfn.IFS('ES Data Entry'!J600= 1, "Male", 'ES Data Entry'!J600= 2, "Female", 'ES Data Entry'!J600= 3, "Transgender Male", 'ES Data Entry'!J600= 4, "Transgender Female",'ES Data Entry'!J600= 5, "Non-binary", 'ES Data Entry'!J600= 6, "Other", 'ES Data Entry'!J600= 7, "Unknown")</f>
        <v>#N/A</v>
      </c>
      <c r="L602" s="228">
        <f>'ES Data Entry'!K600</f>
        <v>0</v>
      </c>
      <c r="M602" s="228" t="str" cm="1">
        <f t="array" ref="M602">IF(MAX(IF(F:F=F602, L:L))=L602, "Yes", "No")</f>
        <v>Yes</v>
      </c>
      <c r="N602" s="229" t="e">
        <f>AVERAGE('ES Data Entry'!N600,'ES Data Entry'!M600)</f>
        <v>#DIV/0!</v>
      </c>
      <c r="O602" s="229" t="e">
        <f t="shared" si="130"/>
        <v>#DIV/0!</v>
      </c>
      <c r="P602" s="229" t="e">
        <f>AVERAGE('ES Data Entry'!O600:R600)</f>
        <v>#DIV/0!</v>
      </c>
      <c r="Q602" s="229" t="e">
        <f t="shared" si="131"/>
        <v>#DIV/0!</v>
      </c>
      <c r="R602" s="229" t="e">
        <f>AVERAGE('ES Data Entry'!S600:V600)</f>
        <v>#DIV/0!</v>
      </c>
      <c r="S602" s="229" t="e">
        <f t="shared" si="132"/>
        <v>#DIV/0!</v>
      </c>
      <c r="T602" s="229" t="e">
        <f>AVERAGE('ES Data Entry'!W600:Y600)</f>
        <v>#DIV/0!</v>
      </c>
      <c r="U602" s="230" t="e">
        <f t="shared" si="133"/>
        <v>#DIV/0!</v>
      </c>
      <c r="V602" s="231" t="e">
        <f t="shared" si="134"/>
        <v>#DIV/0!</v>
      </c>
      <c r="W602" s="232" t="e">
        <f t="shared" si="135"/>
        <v>#DIV/0!</v>
      </c>
    </row>
    <row r="603" spans="1:23">
      <c r="A603" s="226">
        <f>'ES Data Entry'!A601</f>
        <v>0</v>
      </c>
      <c r="B603" s="226">
        <f>'ES Data Entry'!B601</f>
        <v>0</v>
      </c>
      <c r="C603" s="6">
        <f>'ES Data Entry'!C601</f>
        <v>0</v>
      </c>
      <c r="D603" s="226">
        <f>'ES Data Entry'!D601</f>
        <v>0</v>
      </c>
      <c r="E603" s="226">
        <f>'ES Data Entry'!E601</f>
        <v>0</v>
      </c>
      <c r="F603" s="226">
        <f>'ES Data Entry'!F601</f>
        <v>0</v>
      </c>
      <c r="G603" s="226" t="str" cm="1">
        <f t="array" ref="G603">_xlfn.IFS('ES Data Entry'!G601=0, "Kindergarten", 'ES Data Entry'!G601=1, "1st Grade", 'ES Data Entry'!G601=2, "2nd Grade", 'ES Data Entry'!G601=3, "3rd Grade", 'ES Data Entry'!G601=4, "4th Grade", 'ES Data Entry'!G601=5, "5th Grade")</f>
        <v>Kindergarten</v>
      </c>
      <c r="H603" s="253">
        <f>'ES Data Entry'!L601</f>
        <v>0</v>
      </c>
      <c r="I603" s="227" t="e" cm="1">
        <f t="array" ref="I603">_xlfn.IFS('ES Data Entry'!H601= 1, "American Indian/Alaskan Native", 'ES Data Entry'!H601= 2, "Asian", 'ES Data Entry'!H601= 3, "Native Hawaiian/Pacific Islander", 'ES Data Entry'!H601= 4, "Black/African American",'ES Data Entry'!H601= 5,  "White", 'ES Data Entry'!H601= 6, "Other", 'ES Data Entry'!H601= 7, "Two races or more", 'ES Data Entry'!H601= 8, "Unknown")</f>
        <v>#N/A</v>
      </c>
      <c r="J603" s="226">
        <f>'ES Data Entry'!I601</f>
        <v>0</v>
      </c>
      <c r="K603" s="226" t="e" cm="1">
        <f t="array" ref="K603">_xlfn.IFS('ES Data Entry'!J601= 1, "Male", 'ES Data Entry'!J601= 2, "Female", 'ES Data Entry'!J601= 3, "Transgender Male", 'ES Data Entry'!J601= 4, "Transgender Female",'ES Data Entry'!J601= 5, "Non-binary", 'ES Data Entry'!J601= 6, "Other", 'ES Data Entry'!J601= 7, "Unknown")</f>
        <v>#N/A</v>
      </c>
      <c r="L603" s="228">
        <f>'ES Data Entry'!K601</f>
        <v>0</v>
      </c>
      <c r="M603" s="228" t="str" cm="1">
        <f t="array" ref="M603">IF(MAX(IF(F:F=F603, L:L))=L603, "Yes", "No")</f>
        <v>Yes</v>
      </c>
      <c r="N603" s="229" t="e">
        <f>AVERAGE('ES Data Entry'!N601,'ES Data Entry'!M601)</f>
        <v>#DIV/0!</v>
      </c>
      <c r="O603" s="229" t="e">
        <f t="shared" si="130"/>
        <v>#DIV/0!</v>
      </c>
      <c r="P603" s="229" t="e">
        <f>AVERAGE('ES Data Entry'!O601:R601)</f>
        <v>#DIV/0!</v>
      </c>
      <c r="Q603" s="229" t="e">
        <f t="shared" si="131"/>
        <v>#DIV/0!</v>
      </c>
      <c r="R603" s="229" t="e">
        <f>AVERAGE('ES Data Entry'!S601:V601)</f>
        <v>#DIV/0!</v>
      </c>
      <c r="S603" s="229" t="e">
        <f t="shared" si="132"/>
        <v>#DIV/0!</v>
      </c>
      <c r="T603" s="229" t="e">
        <f>AVERAGE('ES Data Entry'!W601:Y601)</f>
        <v>#DIV/0!</v>
      </c>
      <c r="U603" s="230" t="e">
        <f t="shared" si="133"/>
        <v>#DIV/0!</v>
      </c>
      <c r="V603" s="231" t="e">
        <f t="shared" si="134"/>
        <v>#DIV/0!</v>
      </c>
      <c r="W603" s="232" t="e">
        <f t="shared" si="135"/>
        <v>#DIV/0!</v>
      </c>
    </row>
    <row r="604" spans="1:23">
      <c r="A604" s="226">
        <f>'ES Data Entry'!A602</f>
        <v>0</v>
      </c>
      <c r="B604" s="226">
        <f>'ES Data Entry'!B602</f>
        <v>0</v>
      </c>
      <c r="C604" s="6">
        <f>'ES Data Entry'!C602</f>
        <v>0</v>
      </c>
      <c r="D604" s="226">
        <f>'ES Data Entry'!D602</f>
        <v>0</v>
      </c>
      <c r="E604" s="226">
        <f>'ES Data Entry'!E602</f>
        <v>0</v>
      </c>
      <c r="F604" s="226">
        <f>'ES Data Entry'!F602</f>
        <v>0</v>
      </c>
      <c r="G604" s="226" t="str" cm="1">
        <f t="array" ref="G604">_xlfn.IFS('ES Data Entry'!G602=0, "Kindergarten", 'ES Data Entry'!G602=1, "1st Grade", 'ES Data Entry'!G602=2, "2nd Grade", 'ES Data Entry'!G602=3, "3rd Grade", 'ES Data Entry'!G602=4, "4th Grade", 'ES Data Entry'!G602=5, "5th Grade")</f>
        <v>Kindergarten</v>
      </c>
      <c r="H604" s="253">
        <f>'ES Data Entry'!L602</f>
        <v>0</v>
      </c>
      <c r="I604" s="227" t="e" cm="1">
        <f t="array" ref="I604">_xlfn.IFS('ES Data Entry'!H602= 1, "American Indian/Alaskan Native", 'ES Data Entry'!H602= 2, "Asian", 'ES Data Entry'!H602= 3, "Native Hawaiian/Pacific Islander", 'ES Data Entry'!H602= 4, "Black/African American",'ES Data Entry'!H602= 5,  "White", 'ES Data Entry'!H602= 6, "Other", 'ES Data Entry'!H602= 7, "Two races or more", 'ES Data Entry'!H602= 8, "Unknown")</f>
        <v>#N/A</v>
      </c>
      <c r="J604" s="226">
        <f>'ES Data Entry'!I602</f>
        <v>0</v>
      </c>
      <c r="K604" s="226" t="e" cm="1">
        <f t="array" ref="K604">_xlfn.IFS('ES Data Entry'!J602= 1, "Male", 'ES Data Entry'!J602= 2, "Female", 'ES Data Entry'!J602= 3, "Transgender Male", 'ES Data Entry'!J602= 4, "Transgender Female",'ES Data Entry'!J602= 5, "Non-binary", 'ES Data Entry'!J602= 6, "Other", 'ES Data Entry'!J602= 7, "Unknown")</f>
        <v>#N/A</v>
      </c>
      <c r="L604" s="228">
        <f>'ES Data Entry'!K602</f>
        <v>0</v>
      </c>
      <c r="M604" s="228" t="str" cm="1">
        <f t="array" ref="M604">IF(MAX(IF(F:F=F604, L:L))=L604, "Yes", "No")</f>
        <v>Yes</v>
      </c>
      <c r="N604" s="229" t="e">
        <f>AVERAGE('ES Data Entry'!N602,'ES Data Entry'!M602)</f>
        <v>#DIV/0!</v>
      </c>
      <c r="O604" s="229" t="e">
        <f t="shared" si="130"/>
        <v>#DIV/0!</v>
      </c>
      <c r="P604" s="229" t="e">
        <f>AVERAGE('ES Data Entry'!O602:R602)</f>
        <v>#DIV/0!</v>
      </c>
      <c r="Q604" s="229" t="e">
        <f t="shared" si="131"/>
        <v>#DIV/0!</v>
      </c>
      <c r="R604" s="229" t="e">
        <f>AVERAGE('ES Data Entry'!S602:V602)</f>
        <v>#DIV/0!</v>
      </c>
      <c r="S604" s="229" t="e">
        <f t="shared" si="132"/>
        <v>#DIV/0!</v>
      </c>
      <c r="T604" s="229" t="e">
        <f>AVERAGE('ES Data Entry'!W602:Y602)</f>
        <v>#DIV/0!</v>
      </c>
      <c r="U604" s="230" t="e">
        <f t="shared" si="133"/>
        <v>#DIV/0!</v>
      </c>
      <c r="V604" s="231" t="e">
        <f t="shared" si="134"/>
        <v>#DIV/0!</v>
      </c>
      <c r="W604" s="232" t="e">
        <f t="shared" si="135"/>
        <v>#DIV/0!</v>
      </c>
    </row>
    <row r="605" spans="1:23">
      <c r="A605" s="226">
        <f>'ES Data Entry'!A603</f>
        <v>0</v>
      </c>
      <c r="B605" s="226">
        <f>'ES Data Entry'!B603</f>
        <v>0</v>
      </c>
      <c r="C605" s="6">
        <f>'ES Data Entry'!C603</f>
        <v>0</v>
      </c>
      <c r="D605" s="226">
        <f>'ES Data Entry'!D603</f>
        <v>0</v>
      </c>
      <c r="E605" s="226">
        <f>'ES Data Entry'!E603</f>
        <v>0</v>
      </c>
      <c r="F605" s="226">
        <f>'ES Data Entry'!F603</f>
        <v>0</v>
      </c>
      <c r="G605" s="226" t="str" cm="1">
        <f t="array" ref="G605">_xlfn.IFS('ES Data Entry'!G603=0, "Kindergarten", 'ES Data Entry'!G603=1, "1st Grade", 'ES Data Entry'!G603=2, "2nd Grade", 'ES Data Entry'!G603=3, "3rd Grade", 'ES Data Entry'!G603=4, "4th Grade", 'ES Data Entry'!G603=5, "5th Grade")</f>
        <v>Kindergarten</v>
      </c>
      <c r="H605" s="253">
        <f>'ES Data Entry'!L603</f>
        <v>0</v>
      </c>
      <c r="I605" s="227" t="e" cm="1">
        <f t="array" ref="I605">_xlfn.IFS('ES Data Entry'!H603= 1, "American Indian/Alaskan Native", 'ES Data Entry'!H603= 2, "Asian", 'ES Data Entry'!H603= 3, "Native Hawaiian/Pacific Islander", 'ES Data Entry'!H603= 4, "Black/African American",'ES Data Entry'!H603= 5,  "White", 'ES Data Entry'!H603= 6, "Other", 'ES Data Entry'!H603= 7, "Two races or more", 'ES Data Entry'!H603= 8, "Unknown")</f>
        <v>#N/A</v>
      </c>
      <c r="J605" s="226">
        <f>'ES Data Entry'!I603</f>
        <v>0</v>
      </c>
      <c r="K605" s="226" t="e" cm="1">
        <f t="array" ref="K605">_xlfn.IFS('ES Data Entry'!J603= 1, "Male", 'ES Data Entry'!J603= 2, "Female", 'ES Data Entry'!J603= 3, "Transgender Male", 'ES Data Entry'!J603= 4, "Transgender Female",'ES Data Entry'!J603= 5, "Non-binary", 'ES Data Entry'!J603= 6, "Other", 'ES Data Entry'!J603= 7, "Unknown")</f>
        <v>#N/A</v>
      </c>
      <c r="L605" s="228">
        <f>'ES Data Entry'!K603</f>
        <v>0</v>
      </c>
      <c r="M605" s="228" t="str" cm="1">
        <f t="array" ref="M605">IF(MAX(IF(F:F=F605, L:L))=L605, "Yes", "No")</f>
        <v>Yes</v>
      </c>
      <c r="N605" s="229" t="e">
        <f>AVERAGE('ES Data Entry'!N603,'ES Data Entry'!M603)</f>
        <v>#DIV/0!</v>
      </c>
      <c r="O605" s="229" t="e">
        <f t="shared" si="130"/>
        <v>#DIV/0!</v>
      </c>
      <c r="P605" s="229" t="e">
        <f>AVERAGE('ES Data Entry'!O603:R603)</f>
        <v>#DIV/0!</v>
      </c>
      <c r="Q605" s="229" t="e">
        <f t="shared" si="131"/>
        <v>#DIV/0!</v>
      </c>
      <c r="R605" s="229" t="e">
        <f>AVERAGE('ES Data Entry'!S603:V603)</f>
        <v>#DIV/0!</v>
      </c>
      <c r="S605" s="229" t="e">
        <f t="shared" si="132"/>
        <v>#DIV/0!</v>
      </c>
      <c r="T605" s="229" t="e">
        <f>AVERAGE('ES Data Entry'!W603:Y603)</f>
        <v>#DIV/0!</v>
      </c>
      <c r="U605" s="230" t="e">
        <f t="shared" si="133"/>
        <v>#DIV/0!</v>
      </c>
      <c r="V605" s="231" t="e">
        <f t="shared" si="134"/>
        <v>#DIV/0!</v>
      </c>
      <c r="W605" s="232" t="e">
        <f t="shared" si="135"/>
        <v>#DIV/0!</v>
      </c>
    </row>
    <row r="606" spans="1:23">
      <c r="A606" s="226">
        <f>'ES Data Entry'!A604</f>
        <v>0</v>
      </c>
      <c r="B606" s="226">
        <f>'ES Data Entry'!B604</f>
        <v>0</v>
      </c>
      <c r="C606" s="6">
        <f>'ES Data Entry'!C604</f>
        <v>0</v>
      </c>
      <c r="D606" s="226">
        <f>'ES Data Entry'!D604</f>
        <v>0</v>
      </c>
      <c r="E606" s="226">
        <f>'ES Data Entry'!E604</f>
        <v>0</v>
      </c>
      <c r="F606" s="226">
        <f>'ES Data Entry'!F604</f>
        <v>0</v>
      </c>
      <c r="G606" s="226" t="str" cm="1">
        <f t="array" ref="G606">_xlfn.IFS('ES Data Entry'!G604=0, "Kindergarten", 'ES Data Entry'!G604=1, "1st Grade", 'ES Data Entry'!G604=2, "2nd Grade", 'ES Data Entry'!G604=3, "3rd Grade", 'ES Data Entry'!G604=4, "4th Grade", 'ES Data Entry'!G604=5, "5th Grade")</f>
        <v>Kindergarten</v>
      </c>
      <c r="H606" s="253">
        <f>'ES Data Entry'!L604</f>
        <v>0</v>
      </c>
      <c r="I606" s="227" t="e" cm="1">
        <f t="array" ref="I606">_xlfn.IFS('ES Data Entry'!H604= 1, "American Indian/Alaskan Native", 'ES Data Entry'!H604= 2, "Asian", 'ES Data Entry'!H604= 3, "Native Hawaiian/Pacific Islander", 'ES Data Entry'!H604= 4, "Black/African American",'ES Data Entry'!H604= 5,  "White", 'ES Data Entry'!H604= 6, "Other", 'ES Data Entry'!H604= 7, "Two races or more", 'ES Data Entry'!H604= 8, "Unknown")</f>
        <v>#N/A</v>
      </c>
      <c r="J606" s="226">
        <f>'ES Data Entry'!I604</f>
        <v>0</v>
      </c>
      <c r="K606" s="226" t="e" cm="1">
        <f t="array" ref="K606">_xlfn.IFS('ES Data Entry'!J604= 1, "Male", 'ES Data Entry'!J604= 2, "Female", 'ES Data Entry'!J604= 3, "Transgender Male", 'ES Data Entry'!J604= 4, "Transgender Female",'ES Data Entry'!J604= 5, "Non-binary", 'ES Data Entry'!J604= 6, "Other", 'ES Data Entry'!J604= 7, "Unknown")</f>
        <v>#N/A</v>
      </c>
      <c r="L606" s="228">
        <f>'ES Data Entry'!K604</f>
        <v>0</v>
      </c>
      <c r="M606" s="228" t="str" cm="1">
        <f t="array" ref="M606">IF(MAX(IF(F:F=F606, L:L))=L606, "Yes", "No")</f>
        <v>Yes</v>
      </c>
      <c r="N606" s="229" t="e">
        <f>AVERAGE('ES Data Entry'!N604,'ES Data Entry'!M604)</f>
        <v>#DIV/0!</v>
      </c>
      <c r="O606" s="229" t="e">
        <f t="shared" si="130"/>
        <v>#DIV/0!</v>
      </c>
      <c r="P606" s="229" t="e">
        <f>AVERAGE('ES Data Entry'!O604:R604)</f>
        <v>#DIV/0!</v>
      </c>
      <c r="Q606" s="229" t="e">
        <f t="shared" si="131"/>
        <v>#DIV/0!</v>
      </c>
      <c r="R606" s="229" t="e">
        <f>AVERAGE('ES Data Entry'!S604:V604)</f>
        <v>#DIV/0!</v>
      </c>
      <c r="S606" s="229" t="e">
        <f t="shared" si="132"/>
        <v>#DIV/0!</v>
      </c>
      <c r="T606" s="229" t="e">
        <f>AVERAGE('ES Data Entry'!W604:Y604)</f>
        <v>#DIV/0!</v>
      </c>
      <c r="U606" s="230" t="e">
        <f t="shared" si="133"/>
        <v>#DIV/0!</v>
      </c>
      <c r="V606" s="231" t="e">
        <f t="shared" si="134"/>
        <v>#DIV/0!</v>
      </c>
      <c r="W606" s="232" t="e">
        <f t="shared" si="135"/>
        <v>#DIV/0!</v>
      </c>
    </row>
    <row r="607" spans="1:23">
      <c r="A607" s="226">
        <f>'ES Data Entry'!A605</f>
        <v>0</v>
      </c>
      <c r="B607" s="226">
        <f>'ES Data Entry'!B605</f>
        <v>0</v>
      </c>
      <c r="C607" s="6">
        <f>'ES Data Entry'!C605</f>
        <v>0</v>
      </c>
      <c r="D607" s="226">
        <f>'ES Data Entry'!D605</f>
        <v>0</v>
      </c>
      <c r="E607" s="226">
        <f>'ES Data Entry'!E605</f>
        <v>0</v>
      </c>
      <c r="F607" s="226">
        <f>'ES Data Entry'!F605</f>
        <v>0</v>
      </c>
      <c r="G607" s="226" t="str" cm="1">
        <f t="array" ref="G607">_xlfn.IFS('ES Data Entry'!G605=0, "Kindergarten", 'ES Data Entry'!G605=1, "1st Grade", 'ES Data Entry'!G605=2, "2nd Grade", 'ES Data Entry'!G605=3, "3rd Grade", 'ES Data Entry'!G605=4, "4th Grade", 'ES Data Entry'!G605=5, "5th Grade")</f>
        <v>Kindergarten</v>
      </c>
      <c r="H607" s="253">
        <f>'ES Data Entry'!L605</f>
        <v>0</v>
      </c>
      <c r="I607" s="227" t="e" cm="1">
        <f t="array" ref="I607">_xlfn.IFS('ES Data Entry'!H605= 1, "American Indian/Alaskan Native", 'ES Data Entry'!H605= 2, "Asian", 'ES Data Entry'!H605= 3, "Native Hawaiian/Pacific Islander", 'ES Data Entry'!H605= 4, "Black/African American",'ES Data Entry'!H605= 5,  "White", 'ES Data Entry'!H605= 6, "Other", 'ES Data Entry'!H605= 7, "Two races or more", 'ES Data Entry'!H605= 8, "Unknown")</f>
        <v>#N/A</v>
      </c>
      <c r="J607" s="226">
        <f>'ES Data Entry'!I605</f>
        <v>0</v>
      </c>
      <c r="K607" s="226" t="e" cm="1">
        <f t="array" ref="K607">_xlfn.IFS('ES Data Entry'!J605= 1, "Male", 'ES Data Entry'!J605= 2, "Female", 'ES Data Entry'!J605= 3, "Transgender Male", 'ES Data Entry'!J605= 4, "Transgender Female",'ES Data Entry'!J605= 5, "Non-binary", 'ES Data Entry'!J605= 6, "Other", 'ES Data Entry'!J605= 7, "Unknown")</f>
        <v>#N/A</v>
      </c>
      <c r="L607" s="228">
        <f>'ES Data Entry'!K605</f>
        <v>0</v>
      </c>
      <c r="M607" s="228" t="str" cm="1">
        <f t="array" ref="M607">IF(MAX(IF(F:F=F607, L:L))=L607, "Yes", "No")</f>
        <v>Yes</v>
      </c>
      <c r="N607" s="229" t="e">
        <f>AVERAGE('ES Data Entry'!N605,'ES Data Entry'!M605)</f>
        <v>#DIV/0!</v>
      </c>
      <c r="O607" s="229" t="e">
        <f t="shared" si="130"/>
        <v>#DIV/0!</v>
      </c>
      <c r="P607" s="229" t="e">
        <f>AVERAGE('ES Data Entry'!O605:R605)</f>
        <v>#DIV/0!</v>
      </c>
      <c r="Q607" s="229" t="e">
        <f t="shared" si="131"/>
        <v>#DIV/0!</v>
      </c>
      <c r="R607" s="229" t="e">
        <f>AVERAGE('ES Data Entry'!S605:V605)</f>
        <v>#DIV/0!</v>
      </c>
      <c r="S607" s="229" t="e">
        <f t="shared" si="132"/>
        <v>#DIV/0!</v>
      </c>
      <c r="T607" s="229" t="e">
        <f>AVERAGE('ES Data Entry'!W605:Y605)</f>
        <v>#DIV/0!</v>
      </c>
      <c r="U607" s="230" t="e">
        <f t="shared" si="133"/>
        <v>#DIV/0!</v>
      </c>
      <c r="V607" s="231" t="e">
        <f t="shared" si="134"/>
        <v>#DIV/0!</v>
      </c>
      <c r="W607" s="232" t="e">
        <f t="shared" si="135"/>
        <v>#DIV/0!</v>
      </c>
    </row>
    <row r="608" spans="1:23">
      <c r="A608" s="226">
        <f>'ES Data Entry'!A606</f>
        <v>0</v>
      </c>
      <c r="B608" s="226">
        <f>'ES Data Entry'!B606</f>
        <v>0</v>
      </c>
      <c r="C608" s="6">
        <f>'ES Data Entry'!C606</f>
        <v>0</v>
      </c>
      <c r="D608" s="226">
        <f>'ES Data Entry'!D606</f>
        <v>0</v>
      </c>
      <c r="E608" s="226">
        <f>'ES Data Entry'!E606</f>
        <v>0</v>
      </c>
      <c r="F608" s="226">
        <f>'ES Data Entry'!F606</f>
        <v>0</v>
      </c>
      <c r="G608" s="226" t="str" cm="1">
        <f t="array" ref="G608">_xlfn.IFS('ES Data Entry'!G606=0, "Kindergarten", 'ES Data Entry'!G606=1, "1st Grade", 'ES Data Entry'!G606=2, "2nd Grade", 'ES Data Entry'!G606=3, "3rd Grade", 'ES Data Entry'!G606=4, "4th Grade", 'ES Data Entry'!G606=5, "5th Grade")</f>
        <v>Kindergarten</v>
      </c>
      <c r="H608" s="253">
        <f>'ES Data Entry'!L606</f>
        <v>0</v>
      </c>
      <c r="I608" s="227" t="e" cm="1">
        <f t="array" ref="I608">_xlfn.IFS('ES Data Entry'!H606= 1, "American Indian/Alaskan Native", 'ES Data Entry'!H606= 2, "Asian", 'ES Data Entry'!H606= 3, "Native Hawaiian/Pacific Islander", 'ES Data Entry'!H606= 4, "Black/African American",'ES Data Entry'!H606= 5,  "White", 'ES Data Entry'!H606= 6, "Other", 'ES Data Entry'!H606= 7, "Two races or more", 'ES Data Entry'!H606= 8, "Unknown")</f>
        <v>#N/A</v>
      </c>
      <c r="J608" s="226">
        <f>'ES Data Entry'!I606</f>
        <v>0</v>
      </c>
      <c r="K608" s="226" t="e" cm="1">
        <f t="array" ref="K608">_xlfn.IFS('ES Data Entry'!J606= 1, "Male", 'ES Data Entry'!J606= 2, "Female", 'ES Data Entry'!J606= 3, "Transgender Male", 'ES Data Entry'!J606= 4, "Transgender Female",'ES Data Entry'!J606= 5, "Non-binary", 'ES Data Entry'!J606= 6, "Other", 'ES Data Entry'!J606= 7, "Unknown")</f>
        <v>#N/A</v>
      </c>
      <c r="L608" s="228">
        <f>'ES Data Entry'!K606</f>
        <v>0</v>
      </c>
      <c r="M608" s="228" t="str" cm="1">
        <f t="array" ref="M608">IF(MAX(IF(F:F=F608, L:L))=L608, "Yes", "No")</f>
        <v>Yes</v>
      </c>
      <c r="N608" s="229" t="e">
        <f>AVERAGE('ES Data Entry'!N606,'ES Data Entry'!M606)</f>
        <v>#DIV/0!</v>
      </c>
      <c r="O608" s="229" t="e">
        <f t="shared" si="130"/>
        <v>#DIV/0!</v>
      </c>
      <c r="P608" s="229" t="e">
        <f>AVERAGE('ES Data Entry'!O606:R606)</f>
        <v>#DIV/0!</v>
      </c>
      <c r="Q608" s="229" t="e">
        <f t="shared" si="131"/>
        <v>#DIV/0!</v>
      </c>
      <c r="R608" s="229" t="e">
        <f>AVERAGE('ES Data Entry'!S606:V606)</f>
        <v>#DIV/0!</v>
      </c>
      <c r="S608" s="229" t="e">
        <f t="shared" si="132"/>
        <v>#DIV/0!</v>
      </c>
      <c r="T608" s="229" t="e">
        <f>AVERAGE('ES Data Entry'!W606:Y606)</f>
        <v>#DIV/0!</v>
      </c>
      <c r="U608" s="230" t="e">
        <f t="shared" si="133"/>
        <v>#DIV/0!</v>
      </c>
      <c r="V608" s="231" t="e">
        <f t="shared" si="134"/>
        <v>#DIV/0!</v>
      </c>
      <c r="W608" s="232" t="e">
        <f t="shared" si="135"/>
        <v>#DIV/0!</v>
      </c>
    </row>
    <row r="609" spans="1:23">
      <c r="A609" s="226">
        <f>'ES Data Entry'!A607</f>
        <v>0</v>
      </c>
      <c r="B609" s="226">
        <f>'ES Data Entry'!B607</f>
        <v>0</v>
      </c>
      <c r="C609" s="6">
        <f>'ES Data Entry'!C607</f>
        <v>0</v>
      </c>
      <c r="D609" s="226">
        <f>'ES Data Entry'!D607</f>
        <v>0</v>
      </c>
      <c r="E609" s="226">
        <f>'ES Data Entry'!E607</f>
        <v>0</v>
      </c>
      <c r="F609" s="226">
        <f>'ES Data Entry'!F607</f>
        <v>0</v>
      </c>
      <c r="G609" s="226" t="str" cm="1">
        <f t="array" ref="G609">_xlfn.IFS('ES Data Entry'!G607=0, "Kindergarten", 'ES Data Entry'!G607=1, "1st Grade", 'ES Data Entry'!G607=2, "2nd Grade", 'ES Data Entry'!G607=3, "3rd Grade", 'ES Data Entry'!G607=4, "4th Grade", 'ES Data Entry'!G607=5, "5th Grade")</f>
        <v>Kindergarten</v>
      </c>
      <c r="H609" s="253">
        <f>'ES Data Entry'!L607</f>
        <v>0</v>
      </c>
      <c r="I609" s="227" t="e" cm="1">
        <f t="array" ref="I609">_xlfn.IFS('ES Data Entry'!H607= 1, "American Indian/Alaskan Native", 'ES Data Entry'!H607= 2, "Asian", 'ES Data Entry'!H607= 3, "Native Hawaiian/Pacific Islander", 'ES Data Entry'!H607= 4, "Black/African American",'ES Data Entry'!H607= 5,  "White", 'ES Data Entry'!H607= 6, "Other", 'ES Data Entry'!H607= 7, "Two races or more", 'ES Data Entry'!H607= 8, "Unknown")</f>
        <v>#N/A</v>
      </c>
      <c r="J609" s="226">
        <f>'ES Data Entry'!I607</f>
        <v>0</v>
      </c>
      <c r="K609" s="226" t="e" cm="1">
        <f t="array" ref="K609">_xlfn.IFS('ES Data Entry'!J607= 1, "Male", 'ES Data Entry'!J607= 2, "Female", 'ES Data Entry'!J607= 3, "Transgender Male", 'ES Data Entry'!J607= 4, "Transgender Female",'ES Data Entry'!J607= 5, "Non-binary", 'ES Data Entry'!J607= 6, "Other", 'ES Data Entry'!J607= 7, "Unknown")</f>
        <v>#N/A</v>
      </c>
      <c r="L609" s="228">
        <f>'ES Data Entry'!K607</f>
        <v>0</v>
      </c>
      <c r="M609" s="228" t="str" cm="1">
        <f t="array" ref="M609">IF(MAX(IF(F:F=F609, L:L))=L609, "Yes", "No")</f>
        <v>Yes</v>
      </c>
      <c r="N609" s="229" t="e">
        <f>AVERAGE('ES Data Entry'!N607,'ES Data Entry'!M607)</f>
        <v>#DIV/0!</v>
      </c>
      <c r="O609" s="229" t="e">
        <f t="shared" si="130"/>
        <v>#DIV/0!</v>
      </c>
      <c r="P609" s="229" t="e">
        <f>AVERAGE('ES Data Entry'!O607:R607)</f>
        <v>#DIV/0!</v>
      </c>
      <c r="Q609" s="229" t="e">
        <f t="shared" si="131"/>
        <v>#DIV/0!</v>
      </c>
      <c r="R609" s="229" t="e">
        <f>AVERAGE('ES Data Entry'!S607:V607)</f>
        <v>#DIV/0!</v>
      </c>
      <c r="S609" s="229" t="e">
        <f t="shared" si="132"/>
        <v>#DIV/0!</v>
      </c>
      <c r="T609" s="229" t="e">
        <f>AVERAGE('ES Data Entry'!W607:Y607)</f>
        <v>#DIV/0!</v>
      </c>
      <c r="U609" s="230" t="e">
        <f t="shared" si="133"/>
        <v>#DIV/0!</v>
      </c>
      <c r="V609" s="231" t="e">
        <f t="shared" si="134"/>
        <v>#DIV/0!</v>
      </c>
      <c r="W609" s="232" t="e">
        <f t="shared" si="135"/>
        <v>#DIV/0!</v>
      </c>
    </row>
    <row r="610" spans="1:23">
      <c r="A610" s="226">
        <f>'ES Data Entry'!A608</f>
        <v>0</v>
      </c>
      <c r="B610" s="226">
        <f>'ES Data Entry'!B608</f>
        <v>0</v>
      </c>
      <c r="C610" s="6">
        <f>'ES Data Entry'!C608</f>
        <v>0</v>
      </c>
      <c r="D610" s="226">
        <f>'ES Data Entry'!D608</f>
        <v>0</v>
      </c>
      <c r="E610" s="226">
        <f>'ES Data Entry'!E608</f>
        <v>0</v>
      </c>
      <c r="F610" s="226">
        <f>'ES Data Entry'!F608</f>
        <v>0</v>
      </c>
      <c r="G610" s="226" t="str" cm="1">
        <f t="array" ref="G610">_xlfn.IFS('ES Data Entry'!G608=0, "Kindergarten", 'ES Data Entry'!G608=1, "1st Grade", 'ES Data Entry'!G608=2, "2nd Grade", 'ES Data Entry'!G608=3, "3rd Grade", 'ES Data Entry'!G608=4, "4th Grade", 'ES Data Entry'!G608=5, "5th Grade")</f>
        <v>Kindergarten</v>
      </c>
      <c r="H610" s="253">
        <f>'ES Data Entry'!L608</f>
        <v>0</v>
      </c>
      <c r="I610" s="227" t="e" cm="1">
        <f t="array" ref="I610">_xlfn.IFS('ES Data Entry'!H608= 1, "American Indian/Alaskan Native", 'ES Data Entry'!H608= 2, "Asian", 'ES Data Entry'!H608= 3, "Native Hawaiian/Pacific Islander", 'ES Data Entry'!H608= 4, "Black/African American",'ES Data Entry'!H608= 5,  "White", 'ES Data Entry'!H608= 6, "Other", 'ES Data Entry'!H608= 7, "Two races or more", 'ES Data Entry'!H608= 8, "Unknown")</f>
        <v>#N/A</v>
      </c>
      <c r="J610" s="226">
        <f>'ES Data Entry'!I608</f>
        <v>0</v>
      </c>
      <c r="K610" s="226" t="e" cm="1">
        <f t="array" ref="K610">_xlfn.IFS('ES Data Entry'!J608= 1, "Male", 'ES Data Entry'!J608= 2, "Female", 'ES Data Entry'!J608= 3, "Transgender Male", 'ES Data Entry'!J608= 4, "Transgender Female",'ES Data Entry'!J608= 5, "Non-binary", 'ES Data Entry'!J608= 6, "Other", 'ES Data Entry'!J608= 7, "Unknown")</f>
        <v>#N/A</v>
      </c>
      <c r="L610" s="228">
        <f>'ES Data Entry'!K608</f>
        <v>0</v>
      </c>
      <c r="M610" s="228" t="str" cm="1">
        <f t="array" ref="M610">IF(MAX(IF(F:F=F610, L:L))=L610, "Yes", "No")</f>
        <v>Yes</v>
      </c>
      <c r="N610" s="229" t="e">
        <f>AVERAGE('ES Data Entry'!N608,'ES Data Entry'!M608)</f>
        <v>#DIV/0!</v>
      </c>
      <c r="O610" s="229" t="e">
        <f t="shared" si="130"/>
        <v>#DIV/0!</v>
      </c>
      <c r="P610" s="229" t="e">
        <f>AVERAGE('ES Data Entry'!O608:R608)</f>
        <v>#DIV/0!</v>
      </c>
      <c r="Q610" s="229" t="e">
        <f t="shared" si="131"/>
        <v>#DIV/0!</v>
      </c>
      <c r="R610" s="229" t="e">
        <f>AVERAGE('ES Data Entry'!S608:V608)</f>
        <v>#DIV/0!</v>
      </c>
      <c r="S610" s="229" t="e">
        <f t="shared" si="132"/>
        <v>#DIV/0!</v>
      </c>
      <c r="T610" s="229" t="e">
        <f>AVERAGE('ES Data Entry'!W608:Y608)</f>
        <v>#DIV/0!</v>
      </c>
      <c r="U610" s="230" t="e">
        <f t="shared" si="133"/>
        <v>#DIV/0!</v>
      </c>
      <c r="V610" s="231" t="e">
        <f t="shared" si="134"/>
        <v>#DIV/0!</v>
      </c>
      <c r="W610" s="232" t="e">
        <f t="shared" si="135"/>
        <v>#DIV/0!</v>
      </c>
    </row>
    <row r="611" spans="1:23">
      <c r="A611" s="226">
        <f>'ES Data Entry'!A609</f>
        <v>0</v>
      </c>
      <c r="B611" s="226">
        <f>'ES Data Entry'!B609</f>
        <v>0</v>
      </c>
      <c r="C611" s="6">
        <f>'ES Data Entry'!C609</f>
        <v>0</v>
      </c>
      <c r="D611" s="226">
        <f>'ES Data Entry'!D609</f>
        <v>0</v>
      </c>
      <c r="E611" s="226">
        <f>'ES Data Entry'!E609</f>
        <v>0</v>
      </c>
      <c r="F611" s="226">
        <f>'ES Data Entry'!F609</f>
        <v>0</v>
      </c>
      <c r="G611" s="226" t="str" cm="1">
        <f t="array" ref="G611">_xlfn.IFS('ES Data Entry'!G609=0, "Kindergarten", 'ES Data Entry'!G609=1, "1st Grade", 'ES Data Entry'!G609=2, "2nd Grade", 'ES Data Entry'!G609=3, "3rd Grade", 'ES Data Entry'!G609=4, "4th Grade", 'ES Data Entry'!G609=5, "5th Grade")</f>
        <v>Kindergarten</v>
      </c>
      <c r="H611" s="253">
        <f>'ES Data Entry'!L609</f>
        <v>0</v>
      </c>
      <c r="I611" s="227" t="e" cm="1">
        <f t="array" ref="I611">_xlfn.IFS('ES Data Entry'!H609= 1, "American Indian/Alaskan Native", 'ES Data Entry'!H609= 2, "Asian", 'ES Data Entry'!H609= 3, "Native Hawaiian/Pacific Islander", 'ES Data Entry'!H609= 4, "Black/African American",'ES Data Entry'!H609= 5,  "White", 'ES Data Entry'!H609= 6, "Other", 'ES Data Entry'!H609= 7, "Two races or more", 'ES Data Entry'!H609= 8, "Unknown")</f>
        <v>#N/A</v>
      </c>
      <c r="J611" s="226">
        <f>'ES Data Entry'!I609</f>
        <v>0</v>
      </c>
      <c r="K611" s="226" t="e" cm="1">
        <f t="array" ref="K611">_xlfn.IFS('ES Data Entry'!J609= 1, "Male", 'ES Data Entry'!J609= 2, "Female", 'ES Data Entry'!J609= 3, "Transgender Male", 'ES Data Entry'!J609= 4, "Transgender Female",'ES Data Entry'!J609= 5, "Non-binary", 'ES Data Entry'!J609= 6, "Other", 'ES Data Entry'!J609= 7, "Unknown")</f>
        <v>#N/A</v>
      </c>
      <c r="L611" s="228">
        <f>'ES Data Entry'!K609</f>
        <v>0</v>
      </c>
      <c r="M611" s="228" t="str" cm="1">
        <f t="array" ref="M611">IF(MAX(IF(F:F=F611, L:L))=L611, "Yes", "No")</f>
        <v>Yes</v>
      </c>
      <c r="N611" s="229" t="e">
        <f>AVERAGE('ES Data Entry'!N609,'ES Data Entry'!M609)</f>
        <v>#DIV/0!</v>
      </c>
      <c r="O611" s="229" t="e">
        <f t="shared" si="130"/>
        <v>#DIV/0!</v>
      </c>
      <c r="P611" s="229" t="e">
        <f>AVERAGE('ES Data Entry'!O609:R609)</f>
        <v>#DIV/0!</v>
      </c>
      <c r="Q611" s="229" t="e">
        <f t="shared" si="131"/>
        <v>#DIV/0!</v>
      </c>
      <c r="R611" s="229" t="e">
        <f>AVERAGE('ES Data Entry'!S609:V609)</f>
        <v>#DIV/0!</v>
      </c>
      <c r="S611" s="229" t="e">
        <f t="shared" si="132"/>
        <v>#DIV/0!</v>
      </c>
      <c r="T611" s="229" t="e">
        <f>AVERAGE('ES Data Entry'!W609:Y609)</f>
        <v>#DIV/0!</v>
      </c>
      <c r="U611" s="230" t="e">
        <f t="shared" si="133"/>
        <v>#DIV/0!</v>
      </c>
      <c r="V611" s="231" t="e">
        <f t="shared" si="134"/>
        <v>#DIV/0!</v>
      </c>
      <c r="W611" s="232" t="e">
        <f t="shared" si="135"/>
        <v>#DIV/0!</v>
      </c>
    </row>
    <row r="612" spans="1:23">
      <c r="A612" s="226">
        <f>'ES Data Entry'!A610</f>
        <v>0</v>
      </c>
      <c r="B612" s="226">
        <f>'ES Data Entry'!B610</f>
        <v>0</v>
      </c>
      <c r="C612" s="6">
        <f>'ES Data Entry'!C610</f>
        <v>0</v>
      </c>
      <c r="D612" s="226">
        <f>'ES Data Entry'!D610</f>
        <v>0</v>
      </c>
      <c r="E612" s="226">
        <f>'ES Data Entry'!E610</f>
        <v>0</v>
      </c>
      <c r="F612" s="226">
        <f>'ES Data Entry'!F610</f>
        <v>0</v>
      </c>
      <c r="G612" s="226" t="str" cm="1">
        <f t="array" ref="G612">_xlfn.IFS('ES Data Entry'!G610=0, "Kindergarten", 'ES Data Entry'!G610=1, "1st Grade", 'ES Data Entry'!G610=2, "2nd Grade", 'ES Data Entry'!G610=3, "3rd Grade", 'ES Data Entry'!G610=4, "4th Grade", 'ES Data Entry'!G610=5, "5th Grade")</f>
        <v>Kindergarten</v>
      </c>
      <c r="H612" s="253">
        <f>'ES Data Entry'!L610</f>
        <v>0</v>
      </c>
      <c r="I612" s="227" t="e" cm="1">
        <f t="array" ref="I612">_xlfn.IFS('ES Data Entry'!H610= 1, "American Indian/Alaskan Native", 'ES Data Entry'!H610= 2, "Asian", 'ES Data Entry'!H610= 3, "Native Hawaiian/Pacific Islander", 'ES Data Entry'!H610= 4, "Black/African American",'ES Data Entry'!H610= 5,  "White", 'ES Data Entry'!H610= 6, "Other", 'ES Data Entry'!H610= 7, "Two races or more", 'ES Data Entry'!H610= 8, "Unknown")</f>
        <v>#N/A</v>
      </c>
      <c r="J612" s="226">
        <f>'ES Data Entry'!I610</f>
        <v>0</v>
      </c>
      <c r="K612" s="226" t="e" cm="1">
        <f t="array" ref="K612">_xlfn.IFS('ES Data Entry'!J610= 1, "Male", 'ES Data Entry'!J610= 2, "Female", 'ES Data Entry'!J610= 3, "Transgender Male", 'ES Data Entry'!J610= 4, "Transgender Female",'ES Data Entry'!J610= 5, "Non-binary", 'ES Data Entry'!J610= 6, "Other", 'ES Data Entry'!J610= 7, "Unknown")</f>
        <v>#N/A</v>
      </c>
      <c r="L612" s="228">
        <f>'ES Data Entry'!K610</f>
        <v>0</v>
      </c>
      <c r="M612" s="228" t="str" cm="1">
        <f t="array" ref="M612">IF(MAX(IF(F:F=F612, L:L))=L612, "Yes", "No")</f>
        <v>Yes</v>
      </c>
      <c r="N612" s="229" t="e">
        <f>AVERAGE('ES Data Entry'!N610,'ES Data Entry'!M610)</f>
        <v>#DIV/0!</v>
      </c>
      <c r="O612" s="229" t="e">
        <f t="shared" si="130"/>
        <v>#DIV/0!</v>
      </c>
      <c r="P612" s="229" t="e">
        <f>AVERAGE('ES Data Entry'!O610:R610)</f>
        <v>#DIV/0!</v>
      </c>
      <c r="Q612" s="229" t="e">
        <f t="shared" si="131"/>
        <v>#DIV/0!</v>
      </c>
      <c r="R612" s="229" t="e">
        <f>AVERAGE('ES Data Entry'!S610:V610)</f>
        <v>#DIV/0!</v>
      </c>
      <c r="S612" s="229" t="e">
        <f t="shared" si="132"/>
        <v>#DIV/0!</v>
      </c>
      <c r="T612" s="229" t="e">
        <f>AVERAGE('ES Data Entry'!W610:Y610)</f>
        <v>#DIV/0!</v>
      </c>
      <c r="U612" s="230" t="e">
        <f t="shared" si="133"/>
        <v>#DIV/0!</v>
      </c>
      <c r="V612" s="231" t="e">
        <f t="shared" si="134"/>
        <v>#DIV/0!</v>
      </c>
      <c r="W612" s="232" t="e">
        <f t="shared" si="135"/>
        <v>#DIV/0!</v>
      </c>
    </row>
    <row r="613" spans="1:23">
      <c r="A613" s="226">
        <f>'ES Data Entry'!A611</f>
        <v>0</v>
      </c>
      <c r="B613" s="226">
        <f>'ES Data Entry'!B611</f>
        <v>0</v>
      </c>
      <c r="C613" s="6">
        <f>'ES Data Entry'!C611</f>
        <v>0</v>
      </c>
      <c r="D613" s="226">
        <f>'ES Data Entry'!D611</f>
        <v>0</v>
      </c>
      <c r="E613" s="226">
        <f>'ES Data Entry'!E611</f>
        <v>0</v>
      </c>
      <c r="F613" s="226">
        <f>'ES Data Entry'!F611</f>
        <v>0</v>
      </c>
      <c r="G613" s="226" t="str" cm="1">
        <f t="array" ref="G613">_xlfn.IFS('ES Data Entry'!G611=0, "Kindergarten", 'ES Data Entry'!G611=1, "1st Grade", 'ES Data Entry'!G611=2, "2nd Grade", 'ES Data Entry'!G611=3, "3rd Grade", 'ES Data Entry'!G611=4, "4th Grade", 'ES Data Entry'!G611=5, "5th Grade")</f>
        <v>Kindergarten</v>
      </c>
      <c r="H613" s="253">
        <f>'ES Data Entry'!L611</f>
        <v>0</v>
      </c>
      <c r="I613" s="227" t="e" cm="1">
        <f t="array" ref="I613">_xlfn.IFS('ES Data Entry'!H611= 1, "American Indian/Alaskan Native", 'ES Data Entry'!H611= 2, "Asian", 'ES Data Entry'!H611= 3, "Native Hawaiian/Pacific Islander", 'ES Data Entry'!H611= 4, "Black/African American",'ES Data Entry'!H611= 5,  "White", 'ES Data Entry'!H611= 6, "Other", 'ES Data Entry'!H611= 7, "Two races or more", 'ES Data Entry'!H611= 8, "Unknown")</f>
        <v>#N/A</v>
      </c>
      <c r="J613" s="226">
        <f>'ES Data Entry'!I611</f>
        <v>0</v>
      </c>
      <c r="K613" s="226" t="e" cm="1">
        <f t="array" ref="K613">_xlfn.IFS('ES Data Entry'!J611= 1, "Male", 'ES Data Entry'!J611= 2, "Female", 'ES Data Entry'!J611= 3, "Transgender Male", 'ES Data Entry'!J611= 4, "Transgender Female",'ES Data Entry'!J611= 5, "Non-binary", 'ES Data Entry'!J611= 6, "Other", 'ES Data Entry'!J611= 7, "Unknown")</f>
        <v>#N/A</v>
      </c>
      <c r="L613" s="228">
        <f>'ES Data Entry'!K611</f>
        <v>0</v>
      </c>
      <c r="M613" s="228" t="str" cm="1">
        <f t="array" ref="M613">IF(MAX(IF(F:F=F613, L:L))=L613, "Yes", "No")</f>
        <v>Yes</v>
      </c>
      <c r="N613" s="229" t="e">
        <f>AVERAGE('ES Data Entry'!N611,'ES Data Entry'!M611)</f>
        <v>#DIV/0!</v>
      </c>
      <c r="O613" s="229" t="e">
        <f t="shared" ref="O613:O676" si="136">IF(OR(N613&gt;3.5,N613=3.5), "Higher Emotional Engagement",IF(N613&lt;1.6, "Lower Emotional Engagement", "Moderate Emotional Engagement"))</f>
        <v>#DIV/0!</v>
      </c>
      <c r="P613" s="229" t="e">
        <f>AVERAGE('ES Data Entry'!O611:R611)</f>
        <v>#DIV/0!</v>
      </c>
      <c r="Q613" s="229" t="e">
        <f t="shared" ref="Q613:Q676" si="137">IF(OR(P613&gt;3.5,P613=3.5), "Higher Social Engagement",IF(P613&lt;1.6, "Lower Social Engagement", "Moderate Social Engagement"))</f>
        <v>#DIV/0!</v>
      </c>
      <c r="R613" s="229" t="e">
        <f>AVERAGE('ES Data Entry'!S611:V611)</f>
        <v>#DIV/0!</v>
      </c>
      <c r="S613" s="229" t="e">
        <f t="shared" ref="S613:S676" si="138">IF(OR(R613&gt;3.5,R613=3.5), "Higher Behavioral Engagement",IF(R613&lt;1.6, "Lower Behavioral Engagement", "Moderate Behavioral Engagement"))</f>
        <v>#DIV/0!</v>
      </c>
      <c r="T613" s="229" t="e">
        <f>AVERAGE('ES Data Entry'!W611:Y611)</f>
        <v>#DIV/0!</v>
      </c>
      <c r="U613" s="230" t="e">
        <f t="shared" ref="U613:U676" si="139">IF(OR(T613&gt;3.5,T613=3.5), "Higher Cognitive Engagement",IF(T613&lt;1.6, "Lower Cognitive Engagement", "Moderate Cognitive Engagement"))</f>
        <v>#DIV/0!</v>
      </c>
      <c r="V613" s="231" t="e">
        <f t="shared" ref="V613:V676" si="140">AVERAGE(N613:T613)</f>
        <v>#DIV/0!</v>
      </c>
      <c r="W613" s="232" t="e">
        <f t="shared" ref="W613:W676" si="141">IF(OR(V613&gt;3.5,V613=3.5), "Higher Engagement",IF(V613&lt;1.6, "Lower Engagement", "Moderate Engagement"))</f>
        <v>#DIV/0!</v>
      </c>
    </row>
    <row r="614" spans="1:23">
      <c r="A614" s="226">
        <f>'ES Data Entry'!A612</f>
        <v>0</v>
      </c>
      <c r="B614" s="226">
        <f>'ES Data Entry'!B612</f>
        <v>0</v>
      </c>
      <c r="C614" s="6">
        <f>'ES Data Entry'!C612</f>
        <v>0</v>
      </c>
      <c r="D614" s="226">
        <f>'ES Data Entry'!D612</f>
        <v>0</v>
      </c>
      <c r="E614" s="226">
        <f>'ES Data Entry'!E612</f>
        <v>0</v>
      </c>
      <c r="F614" s="226">
        <f>'ES Data Entry'!F612</f>
        <v>0</v>
      </c>
      <c r="G614" s="226" t="str" cm="1">
        <f t="array" ref="G614">_xlfn.IFS('ES Data Entry'!G612=0, "Kindergarten", 'ES Data Entry'!G612=1, "1st Grade", 'ES Data Entry'!G612=2, "2nd Grade", 'ES Data Entry'!G612=3, "3rd Grade", 'ES Data Entry'!G612=4, "4th Grade", 'ES Data Entry'!G612=5, "5th Grade")</f>
        <v>Kindergarten</v>
      </c>
      <c r="H614" s="253">
        <f>'ES Data Entry'!L612</f>
        <v>0</v>
      </c>
      <c r="I614" s="227" t="e" cm="1">
        <f t="array" ref="I614">_xlfn.IFS('ES Data Entry'!H612= 1, "American Indian/Alaskan Native", 'ES Data Entry'!H612= 2, "Asian", 'ES Data Entry'!H612= 3, "Native Hawaiian/Pacific Islander", 'ES Data Entry'!H612= 4, "Black/African American",'ES Data Entry'!H612= 5,  "White", 'ES Data Entry'!H612= 6, "Other", 'ES Data Entry'!H612= 7, "Two races or more", 'ES Data Entry'!H612= 8, "Unknown")</f>
        <v>#N/A</v>
      </c>
      <c r="J614" s="226">
        <f>'ES Data Entry'!I612</f>
        <v>0</v>
      </c>
      <c r="K614" s="226" t="e" cm="1">
        <f t="array" ref="K614">_xlfn.IFS('ES Data Entry'!J612= 1, "Male", 'ES Data Entry'!J612= 2, "Female", 'ES Data Entry'!J612= 3, "Transgender Male", 'ES Data Entry'!J612= 4, "Transgender Female",'ES Data Entry'!J612= 5, "Non-binary", 'ES Data Entry'!J612= 6, "Other", 'ES Data Entry'!J612= 7, "Unknown")</f>
        <v>#N/A</v>
      </c>
      <c r="L614" s="228">
        <f>'ES Data Entry'!K612</f>
        <v>0</v>
      </c>
      <c r="M614" s="228" t="str" cm="1">
        <f t="array" ref="M614">IF(MAX(IF(F:F=F614, L:L))=L614, "Yes", "No")</f>
        <v>Yes</v>
      </c>
      <c r="N614" s="229" t="e">
        <f>AVERAGE('ES Data Entry'!N612,'ES Data Entry'!M612)</f>
        <v>#DIV/0!</v>
      </c>
      <c r="O614" s="229" t="e">
        <f t="shared" si="136"/>
        <v>#DIV/0!</v>
      </c>
      <c r="P614" s="229" t="e">
        <f>AVERAGE('ES Data Entry'!O612:R612)</f>
        <v>#DIV/0!</v>
      </c>
      <c r="Q614" s="229" t="e">
        <f t="shared" si="137"/>
        <v>#DIV/0!</v>
      </c>
      <c r="R614" s="229" t="e">
        <f>AVERAGE('ES Data Entry'!S612:V612)</f>
        <v>#DIV/0!</v>
      </c>
      <c r="S614" s="229" t="e">
        <f t="shared" si="138"/>
        <v>#DIV/0!</v>
      </c>
      <c r="T614" s="229" t="e">
        <f>AVERAGE('ES Data Entry'!W612:Y612)</f>
        <v>#DIV/0!</v>
      </c>
      <c r="U614" s="230" t="e">
        <f t="shared" si="139"/>
        <v>#DIV/0!</v>
      </c>
      <c r="V614" s="231" t="e">
        <f t="shared" si="140"/>
        <v>#DIV/0!</v>
      </c>
      <c r="W614" s="232" t="e">
        <f t="shared" si="141"/>
        <v>#DIV/0!</v>
      </c>
    </row>
    <row r="615" spans="1:23">
      <c r="A615" s="226">
        <f>'ES Data Entry'!A613</f>
        <v>0</v>
      </c>
      <c r="B615" s="226">
        <f>'ES Data Entry'!B613</f>
        <v>0</v>
      </c>
      <c r="C615" s="6">
        <f>'ES Data Entry'!C613</f>
        <v>0</v>
      </c>
      <c r="D615" s="226">
        <f>'ES Data Entry'!D613</f>
        <v>0</v>
      </c>
      <c r="E615" s="226">
        <f>'ES Data Entry'!E613</f>
        <v>0</v>
      </c>
      <c r="F615" s="226">
        <f>'ES Data Entry'!F613</f>
        <v>0</v>
      </c>
      <c r="G615" s="226" t="str" cm="1">
        <f t="array" ref="G615">_xlfn.IFS('ES Data Entry'!G613=0, "Kindergarten", 'ES Data Entry'!G613=1, "1st Grade", 'ES Data Entry'!G613=2, "2nd Grade", 'ES Data Entry'!G613=3, "3rd Grade", 'ES Data Entry'!G613=4, "4th Grade", 'ES Data Entry'!G613=5, "5th Grade")</f>
        <v>Kindergarten</v>
      </c>
      <c r="H615" s="253">
        <f>'ES Data Entry'!L613</f>
        <v>0</v>
      </c>
      <c r="I615" s="227" t="e" cm="1">
        <f t="array" ref="I615">_xlfn.IFS('ES Data Entry'!H613= 1, "American Indian/Alaskan Native", 'ES Data Entry'!H613= 2, "Asian", 'ES Data Entry'!H613= 3, "Native Hawaiian/Pacific Islander", 'ES Data Entry'!H613= 4, "Black/African American",'ES Data Entry'!H613= 5,  "White", 'ES Data Entry'!H613= 6, "Other", 'ES Data Entry'!H613= 7, "Two races or more", 'ES Data Entry'!H613= 8, "Unknown")</f>
        <v>#N/A</v>
      </c>
      <c r="J615" s="226">
        <f>'ES Data Entry'!I613</f>
        <v>0</v>
      </c>
      <c r="K615" s="226" t="e" cm="1">
        <f t="array" ref="K615">_xlfn.IFS('ES Data Entry'!J613= 1, "Male", 'ES Data Entry'!J613= 2, "Female", 'ES Data Entry'!J613= 3, "Transgender Male", 'ES Data Entry'!J613= 4, "Transgender Female",'ES Data Entry'!J613= 5, "Non-binary", 'ES Data Entry'!J613= 6, "Other", 'ES Data Entry'!J613= 7, "Unknown")</f>
        <v>#N/A</v>
      </c>
      <c r="L615" s="228">
        <f>'ES Data Entry'!K613</f>
        <v>0</v>
      </c>
      <c r="M615" s="228" t="str" cm="1">
        <f t="array" ref="M615">IF(MAX(IF(F:F=F615, L:L))=L615, "Yes", "No")</f>
        <v>Yes</v>
      </c>
      <c r="N615" s="229" t="e">
        <f>AVERAGE('ES Data Entry'!N613,'ES Data Entry'!M613)</f>
        <v>#DIV/0!</v>
      </c>
      <c r="O615" s="229" t="e">
        <f t="shared" si="136"/>
        <v>#DIV/0!</v>
      </c>
      <c r="P615" s="229" t="e">
        <f>AVERAGE('ES Data Entry'!O613:R613)</f>
        <v>#DIV/0!</v>
      </c>
      <c r="Q615" s="229" t="e">
        <f t="shared" si="137"/>
        <v>#DIV/0!</v>
      </c>
      <c r="R615" s="229" t="e">
        <f>AVERAGE('ES Data Entry'!S613:V613)</f>
        <v>#DIV/0!</v>
      </c>
      <c r="S615" s="229" t="e">
        <f t="shared" si="138"/>
        <v>#DIV/0!</v>
      </c>
      <c r="T615" s="229" t="e">
        <f>AVERAGE('ES Data Entry'!W613:Y613)</f>
        <v>#DIV/0!</v>
      </c>
      <c r="U615" s="230" t="e">
        <f t="shared" si="139"/>
        <v>#DIV/0!</v>
      </c>
      <c r="V615" s="231" t="e">
        <f t="shared" si="140"/>
        <v>#DIV/0!</v>
      </c>
      <c r="W615" s="232" t="e">
        <f t="shared" si="141"/>
        <v>#DIV/0!</v>
      </c>
    </row>
    <row r="616" spans="1:23">
      <c r="A616" s="226">
        <f>'ES Data Entry'!A614</f>
        <v>0</v>
      </c>
      <c r="B616" s="226">
        <f>'ES Data Entry'!B614</f>
        <v>0</v>
      </c>
      <c r="C616" s="6">
        <f>'ES Data Entry'!C614</f>
        <v>0</v>
      </c>
      <c r="D616" s="226">
        <f>'ES Data Entry'!D614</f>
        <v>0</v>
      </c>
      <c r="E616" s="226">
        <f>'ES Data Entry'!E614</f>
        <v>0</v>
      </c>
      <c r="F616" s="226">
        <f>'ES Data Entry'!F614</f>
        <v>0</v>
      </c>
      <c r="G616" s="226" t="str" cm="1">
        <f t="array" ref="G616">_xlfn.IFS('ES Data Entry'!G614=0, "Kindergarten", 'ES Data Entry'!G614=1, "1st Grade", 'ES Data Entry'!G614=2, "2nd Grade", 'ES Data Entry'!G614=3, "3rd Grade", 'ES Data Entry'!G614=4, "4th Grade", 'ES Data Entry'!G614=5, "5th Grade")</f>
        <v>Kindergarten</v>
      </c>
      <c r="H616" s="253">
        <f>'ES Data Entry'!L614</f>
        <v>0</v>
      </c>
      <c r="I616" s="227" t="e" cm="1">
        <f t="array" ref="I616">_xlfn.IFS('ES Data Entry'!H614= 1, "American Indian/Alaskan Native", 'ES Data Entry'!H614= 2, "Asian", 'ES Data Entry'!H614= 3, "Native Hawaiian/Pacific Islander", 'ES Data Entry'!H614= 4, "Black/African American",'ES Data Entry'!H614= 5,  "White", 'ES Data Entry'!H614= 6, "Other", 'ES Data Entry'!H614= 7, "Two races or more", 'ES Data Entry'!H614= 8, "Unknown")</f>
        <v>#N/A</v>
      </c>
      <c r="J616" s="226">
        <f>'ES Data Entry'!I614</f>
        <v>0</v>
      </c>
      <c r="K616" s="226" t="e" cm="1">
        <f t="array" ref="K616">_xlfn.IFS('ES Data Entry'!J614= 1, "Male", 'ES Data Entry'!J614= 2, "Female", 'ES Data Entry'!J614= 3, "Transgender Male", 'ES Data Entry'!J614= 4, "Transgender Female",'ES Data Entry'!J614= 5, "Non-binary", 'ES Data Entry'!J614= 6, "Other", 'ES Data Entry'!J614= 7, "Unknown")</f>
        <v>#N/A</v>
      </c>
      <c r="L616" s="228">
        <f>'ES Data Entry'!K614</f>
        <v>0</v>
      </c>
      <c r="M616" s="228" t="str" cm="1">
        <f t="array" ref="M616">IF(MAX(IF(F:F=F616, L:L))=L616, "Yes", "No")</f>
        <v>Yes</v>
      </c>
      <c r="N616" s="229" t="e">
        <f>AVERAGE('ES Data Entry'!N614,'ES Data Entry'!M614)</f>
        <v>#DIV/0!</v>
      </c>
      <c r="O616" s="229" t="e">
        <f t="shared" si="136"/>
        <v>#DIV/0!</v>
      </c>
      <c r="P616" s="229" t="e">
        <f>AVERAGE('ES Data Entry'!O614:R614)</f>
        <v>#DIV/0!</v>
      </c>
      <c r="Q616" s="229" t="e">
        <f t="shared" si="137"/>
        <v>#DIV/0!</v>
      </c>
      <c r="R616" s="229" t="e">
        <f>AVERAGE('ES Data Entry'!S614:V614)</f>
        <v>#DIV/0!</v>
      </c>
      <c r="S616" s="229" t="e">
        <f t="shared" si="138"/>
        <v>#DIV/0!</v>
      </c>
      <c r="T616" s="229" t="e">
        <f>AVERAGE('ES Data Entry'!W614:Y614)</f>
        <v>#DIV/0!</v>
      </c>
      <c r="U616" s="230" t="e">
        <f t="shared" si="139"/>
        <v>#DIV/0!</v>
      </c>
      <c r="V616" s="231" t="e">
        <f t="shared" si="140"/>
        <v>#DIV/0!</v>
      </c>
      <c r="W616" s="232" t="e">
        <f t="shared" si="141"/>
        <v>#DIV/0!</v>
      </c>
    </row>
    <row r="617" spans="1:23">
      <c r="A617" s="226">
        <f>'ES Data Entry'!A615</f>
        <v>0</v>
      </c>
      <c r="B617" s="226">
        <f>'ES Data Entry'!B615</f>
        <v>0</v>
      </c>
      <c r="C617" s="6">
        <f>'ES Data Entry'!C615</f>
        <v>0</v>
      </c>
      <c r="D617" s="226">
        <f>'ES Data Entry'!D615</f>
        <v>0</v>
      </c>
      <c r="E617" s="226">
        <f>'ES Data Entry'!E615</f>
        <v>0</v>
      </c>
      <c r="F617" s="226">
        <f>'ES Data Entry'!F615</f>
        <v>0</v>
      </c>
      <c r="G617" s="226" t="str" cm="1">
        <f t="array" ref="G617">_xlfn.IFS('ES Data Entry'!G615=0, "Kindergarten", 'ES Data Entry'!G615=1, "1st Grade", 'ES Data Entry'!G615=2, "2nd Grade", 'ES Data Entry'!G615=3, "3rd Grade", 'ES Data Entry'!G615=4, "4th Grade", 'ES Data Entry'!G615=5, "5th Grade")</f>
        <v>Kindergarten</v>
      </c>
      <c r="H617" s="253">
        <f>'ES Data Entry'!L615</f>
        <v>0</v>
      </c>
      <c r="I617" s="227" t="e" cm="1">
        <f t="array" ref="I617">_xlfn.IFS('ES Data Entry'!H615= 1, "American Indian/Alaskan Native", 'ES Data Entry'!H615= 2, "Asian", 'ES Data Entry'!H615= 3, "Native Hawaiian/Pacific Islander", 'ES Data Entry'!H615= 4, "Black/African American",'ES Data Entry'!H615= 5,  "White", 'ES Data Entry'!H615= 6, "Other", 'ES Data Entry'!H615= 7, "Two races or more", 'ES Data Entry'!H615= 8, "Unknown")</f>
        <v>#N/A</v>
      </c>
      <c r="J617" s="226">
        <f>'ES Data Entry'!I615</f>
        <v>0</v>
      </c>
      <c r="K617" s="226" t="e" cm="1">
        <f t="array" ref="K617">_xlfn.IFS('ES Data Entry'!J615= 1, "Male", 'ES Data Entry'!J615= 2, "Female", 'ES Data Entry'!J615= 3, "Transgender Male", 'ES Data Entry'!J615= 4, "Transgender Female",'ES Data Entry'!J615= 5, "Non-binary", 'ES Data Entry'!J615= 6, "Other", 'ES Data Entry'!J615= 7, "Unknown")</f>
        <v>#N/A</v>
      </c>
      <c r="L617" s="228">
        <f>'ES Data Entry'!K615</f>
        <v>0</v>
      </c>
      <c r="M617" s="228" t="str" cm="1">
        <f t="array" ref="M617">IF(MAX(IF(F:F=F617, L:L))=L617, "Yes", "No")</f>
        <v>Yes</v>
      </c>
      <c r="N617" s="229" t="e">
        <f>AVERAGE('ES Data Entry'!N615,'ES Data Entry'!M615)</f>
        <v>#DIV/0!</v>
      </c>
      <c r="O617" s="229" t="e">
        <f t="shared" si="136"/>
        <v>#DIV/0!</v>
      </c>
      <c r="P617" s="229" t="e">
        <f>AVERAGE('ES Data Entry'!O615:R615)</f>
        <v>#DIV/0!</v>
      </c>
      <c r="Q617" s="229" t="e">
        <f t="shared" si="137"/>
        <v>#DIV/0!</v>
      </c>
      <c r="R617" s="229" t="e">
        <f>AVERAGE('ES Data Entry'!S615:V615)</f>
        <v>#DIV/0!</v>
      </c>
      <c r="S617" s="229" t="e">
        <f t="shared" si="138"/>
        <v>#DIV/0!</v>
      </c>
      <c r="T617" s="229" t="e">
        <f>AVERAGE('ES Data Entry'!W615:Y615)</f>
        <v>#DIV/0!</v>
      </c>
      <c r="U617" s="230" t="e">
        <f t="shared" si="139"/>
        <v>#DIV/0!</v>
      </c>
      <c r="V617" s="231" t="e">
        <f t="shared" si="140"/>
        <v>#DIV/0!</v>
      </c>
      <c r="W617" s="232" t="e">
        <f t="shared" si="141"/>
        <v>#DIV/0!</v>
      </c>
    </row>
    <row r="618" spans="1:23">
      <c r="A618" s="226">
        <f>'ES Data Entry'!A616</f>
        <v>0</v>
      </c>
      <c r="B618" s="226">
        <f>'ES Data Entry'!B616</f>
        <v>0</v>
      </c>
      <c r="C618" s="6">
        <f>'ES Data Entry'!C616</f>
        <v>0</v>
      </c>
      <c r="D618" s="226">
        <f>'ES Data Entry'!D616</f>
        <v>0</v>
      </c>
      <c r="E618" s="226">
        <f>'ES Data Entry'!E616</f>
        <v>0</v>
      </c>
      <c r="F618" s="226">
        <f>'ES Data Entry'!F616</f>
        <v>0</v>
      </c>
      <c r="G618" s="226" t="str" cm="1">
        <f t="array" ref="G618">_xlfn.IFS('ES Data Entry'!G616=0, "Kindergarten", 'ES Data Entry'!G616=1, "1st Grade", 'ES Data Entry'!G616=2, "2nd Grade", 'ES Data Entry'!G616=3, "3rd Grade", 'ES Data Entry'!G616=4, "4th Grade", 'ES Data Entry'!G616=5, "5th Grade")</f>
        <v>Kindergarten</v>
      </c>
      <c r="H618" s="253">
        <f>'ES Data Entry'!L616</f>
        <v>0</v>
      </c>
      <c r="I618" s="227" t="e" cm="1">
        <f t="array" ref="I618">_xlfn.IFS('ES Data Entry'!H616= 1, "American Indian/Alaskan Native", 'ES Data Entry'!H616= 2, "Asian", 'ES Data Entry'!H616= 3, "Native Hawaiian/Pacific Islander", 'ES Data Entry'!H616= 4, "Black/African American",'ES Data Entry'!H616= 5,  "White", 'ES Data Entry'!H616= 6, "Other", 'ES Data Entry'!H616= 7, "Two races or more", 'ES Data Entry'!H616= 8, "Unknown")</f>
        <v>#N/A</v>
      </c>
      <c r="J618" s="226">
        <f>'ES Data Entry'!I616</f>
        <v>0</v>
      </c>
      <c r="K618" s="226" t="e" cm="1">
        <f t="array" ref="K618">_xlfn.IFS('ES Data Entry'!J616= 1, "Male", 'ES Data Entry'!J616= 2, "Female", 'ES Data Entry'!J616= 3, "Transgender Male", 'ES Data Entry'!J616= 4, "Transgender Female",'ES Data Entry'!J616= 5, "Non-binary", 'ES Data Entry'!J616= 6, "Other", 'ES Data Entry'!J616= 7, "Unknown")</f>
        <v>#N/A</v>
      </c>
      <c r="L618" s="228">
        <f>'ES Data Entry'!K616</f>
        <v>0</v>
      </c>
      <c r="M618" s="228" t="str" cm="1">
        <f t="array" ref="M618">IF(MAX(IF(F:F=F618, L:L))=L618, "Yes", "No")</f>
        <v>Yes</v>
      </c>
      <c r="N618" s="229" t="e">
        <f>AVERAGE('ES Data Entry'!N616,'ES Data Entry'!M616)</f>
        <v>#DIV/0!</v>
      </c>
      <c r="O618" s="229" t="e">
        <f t="shared" si="136"/>
        <v>#DIV/0!</v>
      </c>
      <c r="P618" s="229" t="e">
        <f>AVERAGE('ES Data Entry'!O616:R616)</f>
        <v>#DIV/0!</v>
      </c>
      <c r="Q618" s="229" t="e">
        <f t="shared" si="137"/>
        <v>#DIV/0!</v>
      </c>
      <c r="R618" s="229" t="e">
        <f>AVERAGE('ES Data Entry'!S616:V616)</f>
        <v>#DIV/0!</v>
      </c>
      <c r="S618" s="229" t="e">
        <f t="shared" si="138"/>
        <v>#DIV/0!</v>
      </c>
      <c r="T618" s="229" t="e">
        <f>AVERAGE('ES Data Entry'!W616:Y616)</f>
        <v>#DIV/0!</v>
      </c>
      <c r="U618" s="230" t="e">
        <f t="shared" si="139"/>
        <v>#DIV/0!</v>
      </c>
      <c r="V618" s="231" t="e">
        <f t="shared" si="140"/>
        <v>#DIV/0!</v>
      </c>
      <c r="W618" s="232" t="e">
        <f t="shared" si="141"/>
        <v>#DIV/0!</v>
      </c>
    </row>
    <row r="619" spans="1:23">
      <c r="A619" s="226">
        <f>'ES Data Entry'!A617</f>
        <v>0</v>
      </c>
      <c r="B619" s="226">
        <f>'ES Data Entry'!B617</f>
        <v>0</v>
      </c>
      <c r="C619" s="6">
        <f>'ES Data Entry'!C617</f>
        <v>0</v>
      </c>
      <c r="D619" s="226">
        <f>'ES Data Entry'!D617</f>
        <v>0</v>
      </c>
      <c r="E619" s="226">
        <f>'ES Data Entry'!E617</f>
        <v>0</v>
      </c>
      <c r="F619" s="226">
        <f>'ES Data Entry'!F617</f>
        <v>0</v>
      </c>
      <c r="G619" s="226" t="str" cm="1">
        <f t="array" ref="G619">_xlfn.IFS('ES Data Entry'!G617=0, "Kindergarten", 'ES Data Entry'!G617=1, "1st Grade", 'ES Data Entry'!G617=2, "2nd Grade", 'ES Data Entry'!G617=3, "3rd Grade", 'ES Data Entry'!G617=4, "4th Grade", 'ES Data Entry'!G617=5, "5th Grade")</f>
        <v>Kindergarten</v>
      </c>
      <c r="H619" s="253">
        <f>'ES Data Entry'!L617</f>
        <v>0</v>
      </c>
      <c r="I619" s="227" t="e" cm="1">
        <f t="array" ref="I619">_xlfn.IFS('ES Data Entry'!H617= 1, "American Indian/Alaskan Native", 'ES Data Entry'!H617= 2, "Asian", 'ES Data Entry'!H617= 3, "Native Hawaiian/Pacific Islander", 'ES Data Entry'!H617= 4, "Black/African American",'ES Data Entry'!H617= 5,  "White", 'ES Data Entry'!H617= 6, "Other", 'ES Data Entry'!H617= 7, "Two races or more", 'ES Data Entry'!H617= 8, "Unknown")</f>
        <v>#N/A</v>
      </c>
      <c r="J619" s="226">
        <f>'ES Data Entry'!I617</f>
        <v>0</v>
      </c>
      <c r="K619" s="226" t="e" cm="1">
        <f t="array" ref="K619">_xlfn.IFS('ES Data Entry'!J617= 1, "Male", 'ES Data Entry'!J617= 2, "Female", 'ES Data Entry'!J617= 3, "Transgender Male", 'ES Data Entry'!J617= 4, "Transgender Female",'ES Data Entry'!J617= 5, "Non-binary", 'ES Data Entry'!J617= 6, "Other", 'ES Data Entry'!J617= 7, "Unknown")</f>
        <v>#N/A</v>
      </c>
      <c r="L619" s="228">
        <f>'ES Data Entry'!K617</f>
        <v>0</v>
      </c>
      <c r="M619" s="228" t="str" cm="1">
        <f t="array" ref="M619">IF(MAX(IF(F:F=F619, L:L))=L619, "Yes", "No")</f>
        <v>Yes</v>
      </c>
      <c r="N619" s="229" t="e">
        <f>AVERAGE('ES Data Entry'!N617,'ES Data Entry'!M617)</f>
        <v>#DIV/0!</v>
      </c>
      <c r="O619" s="229" t="e">
        <f t="shared" si="136"/>
        <v>#DIV/0!</v>
      </c>
      <c r="P619" s="229" t="e">
        <f>AVERAGE('ES Data Entry'!O617:R617)</f>
        <v>#DIV/0!</v>
      </c>
      <c r="Q619" s="229" t="e">
        <f t="shared" si="137"/>
        <v>#DIV/0!</v>
      </c>
      <c r="R619" s="229" t="e">
        <f>AVERAGE('ES Data Entry'!S617:V617)</f>
        <v>#DIV/0!</v>
      </c>
      <c r="S619" s="229" t="e">
        <f t="shared" si="138"/>
        <v>#DIV/0!</v>
      </c>
      <c r="T619" s="229" t="e">
        <f>AVERAGE('ES Data Entry'!W617:Y617)</f>
        <v>#DIV/0!</v>
      </c>
      <c r="U619" s="230" t="e">
        <f t="shared" si="139"/>
        <v>#DIV/0!</v>
      </c>
      <c r="V619" s="231" t="e">
        <f t="shared" si="140"/>
        <v>#DIV/0!</v>
      </c>
      <c r="W619" s="232" t="e">
        <f t="shared" si="141"/>
        <v>#DIV/0!</v>
      </c>
    </row>
    <row r="620" spans="1:23">
      <c r="A620" s="226">
        <f>'ES Data Entry'!A618</f>
        <v>0</v>
      </c>
      <c r="B620" s="226">
        <f>'ES Data Entry'!B618</f>
        <v>0</v>
      </c>
      <c r="C620" s="6">
        <f>'ES Data Entry'!C618</f>
        <v>0</v>
      </c>
      <c r="D620" s="226">
        <f>'ES Data Entry'!D618</f>
        <v>0</v>
      </c>
      <c r="E620" s="226">
        <f>'ES Data Entry'!E618</f>
        <v>0</v>
      </c>
      <c r="F620" s="226">
        <f>'ES Data Entry'!F618</f>
        <v>0</v>
      </c>
      <c r="G620" s="226" t="str" cm="1">
        <f t="array" ref="G620">_xlfn.IFS('ES Data Entry'!G618=0, "Kindergarten", 'ES Data Entry'!G618=1, "1st Grade", 'ES Data Entry'!G618=2, "2nd Grade", 'ES Data Entry'!G618=3, "3rd Grade", 'ES Data Entry'!G618=4, "4th Grade", 'ES Data Entry'!G618=5, "5th Grade")</f>
        <v>Kindergarten</v>
      </c>
      <c r="H620" s="253">
        <f>'ES Data Entry'!L618</f>
        <v>0</v>
      </c>
      <c r="I620" s="227" t="e" cm="1">
        <f t="array" ref="I620">_xlfn.IFS('ES Data Entry'!H618= 1, "American Indian/Alaskan Native", 'ES Data Entry'!H618= 2, "Asian", 'ES Data Entry'!H618= 3, "Native Hawaiian/Pacific Islander", 'ES Data Entry'!H618= 4, "Black/African American",'ES Data Entry'!H618= 5,  "White", 'ES Data Entry'!H618= 6, "Other", 'ES Data Entry'!H618= 7, "Two races or more", 'ES Data Entry'!H618= 8, "Unknown")</f>
        <v>#N/A</v>
      </c>
      <c r="J620" s="226">
        <f>'ES Data Entry'!I618</f>
        <v>0</v>
      </c>
      <c r="K620" s="226" t="e" cm="1">
        <f t="array" ref="K620">_xlfn.IFS('ES Data Entry'!J618= 1, "Male", 'ES Data Entry'!J618= 2, "Female", 'ES Data Entry'!J618= 3, "Transgender Male", 'ES Data Entry'!J618= 4, "Transgender Female",'ES Data Entry'!J618= 5, "Non-binary", 'ES Data Entry'!J618= 6, "Other", 'ES Data Entry'!J618= 7, "Unknown")</f>
        <v>#N/A</v>
      </c>
      <c r="L620" s="228">
        <f>'ES Data Entry'!K618</f>
        <v>0</v>
      </c>
      <c r="M620" s="228" t="str" cm="1">
        <f t="array" ref="M620">IF(MAX(IF(F:F=F620, L:L))=L620, "Yes", "No")</f>
        <v>Yes</v>
      </c>
      <c r="N620" s="229" t="e">
        <f>AVERAGE('ES Data Entry'!N618,'ES Data Entry'!M618)</f>
        <v>#DIV/0!</v>
      </c>
      <c r="O620" s="229" t="e">
        <f t="shared" si="136"/>
        <v>#DIV/0!</v>
      </c>
      <c r="P620" s="229" t="e">
        <f>AVERAGE('ES Data Entry'!O618:R618)</f>
        <v>#DIV/0!</v>
      </c>
      <c r="Q620" s="229" t="e">
        <f t="shared" si="137"/>
        <v>#DIV/0!</v>
      </c>
      <c r="R620" s="229" t="e">
        <f>AVERAGE('ES Data Entry'!S618:V618)</f>
        <v>#DIV/0!</v>
      </c>
      <c r="S620" s="229" t="e">
        <f t="shared" si="138"/>
        <v>#DIV/0!</v>
      </c>
      <c r="T620" s="229" t="e">
        <f>AVERAGE('ES Data Entry'!W618:Y618)</f>
        <v>#DIV/0!</v>
      </c>
      <c r="U620" s="230" t="e">
        <f t="shared" si="139"/>
        <v>#DIV/0!</v>
      </c>
      <c r="V620" s="231" t="e">
        <f t="shared" si="140"/>
        <v>#DIV/0!</v>
      </c>
      <c r="W620" s="232" t="e">
        <f t="shared" si="141"/>
        <v>#DIV/0!</v>
      </c>
    </row>
    <row r="621" spans="1:23">
      <c r="A621" s="226">
        <f>'ES Data Entry'!A619</f>
        <v>0</v>
      </c>
      <c r="B621" s="226">
        <f>'ES Data Entry'!B619</f>
        <v>0</v>
      </c>
      <c r="C621" s="6">
        <f>'ES Data Entry'!C619</f>
        <v>0</v>
      </c>
      <c r="D621" s="226">
        <f>'ES Data Entry'!D619</f>
        <v>0</v>
      </c>
      <c r="E621" s="226">
        <f>'ES Data Entry'!E619</f>
        <v>0</v>
      </c>
      <c r="F621" s="226">
        <f>'ES Data Entry'!F619</f>
        <v>0</v>
      </c>
      <c r="G621" s="226" t="str" cm="1">
        <f t="array" ref="G621">_xlfn.IFS('ES Data Entry'!G619=0, "Kindergarten", 'ES Data Entry'!G619=1, "1st Grade", 'ES Data Entry'!G619=2, "2nd Grade", 'ES Data Entry'!G619=3, "3rd Grade", 'ES Data Entry'!G619=4, "4th Grade", 'ES Data Entry'!G619=5, "5th Grade")</f>
        <v>Kindergarten</v>
      </c>
      <c r="H621" s="253">
        <f>'ES Data Entry'!L619</f>
        <v>0</v>
      </c>
      <c r="I621" s="227" t="e" cm="1">
        <f t="array" ref="I621">_xlfn.IFS('ES Data Entry'!H619= 1, "American Indian/Alaskan Native", 'ES Data Entry'!H619= 2, "Asian", 'ES Data Entry'!H619= 3, "Native Hawaiian/Pacific Islander", 'ES Data Entry'!H619= 4, "Black/African American",'ES Data Entry'!H619= 5,  "White", 'ES Data Entry'!H619= 6, "Other", 'ES Data Entry'!H619= 7, "Two races or more", 'ES Data Entry'!H619= 8, "Unknown")</f>
        <v>#N/A</v>
      </c>
      <c r="J621" s="226">
        <f>'ES Data Entry'!I619</f>
        <v>0</v>
      </c>
      <c r="K621" s="226" t="e" cm="1">
        <f t="array" ref="K621">_xlfn.IFS('ES Data Entry'!J619= 1, "Male", 'ES Data Entry'!J619= 2, "Female", 'ES Data Entry'!J619= 3, "Transgender Male", 'ES Data Entry'!J619= 4, "Transgender Female",'ES Data Entry'!J619= 5, "Non-binary", 'ES Data Entry'!J619= 6, "Other", 'ES Data Entry'!J619= 7, "Unknown")</f>
        <v>#N/A</v>
      </c>
      <c r="L621" s="228">
        <f>'ES Data Entry'!K619</f>
        <v>0</v>
      </c>
      <c r="M621" s="228" t="str" cm="1">
        <f t="array" ref="M621">IF(MAX(IF(F:F=F621, L:L))=L621, "Yes", "No")</f>
        <v>Yes</v>
      </c>
      <c r="N621" s="229" t="e">
        <f>AVERAGE('ES Data Entry'!N619,'ES Data Entry'!M619)</f>
        <v>#DIV/0!</v>
      </c>
      <c r="O621" s="229" t="e">
        <f t="shared" si="136"/>
        <v>#DIV/0!</v>
      </c>
      <c r="P621" s="229" t="e">
        <f>AVERAGE('ES Data Entry'!O619:R619)</f>
        <v>#DIV/0!</v>
      </c>
      <c r="Q621" s="229" t="e">
        <f t="shared" si="137"/>
        <v>#DIV/0!</v>
      </c>
      <c r="R621" s="229" t="e">
        <f>AVERAGE('ES Data Entry'!S619:V619)</f>
        <v>#DIV/0!</v>
      </c>
      <c r="S621" s="229" t="e">
        <f t="shared" si="138"/>
        <v>#DIV/0!</v>
      </c>
      <c r="T621" s="229" t="e">
        <f>AVERAGE('ES Data Entry'!W619:Y619)</f>
        <v>#DIV/0!</v>
      </c>
      <c r="U621" s="230" t="e">
        <f t="shared" si="139"/>
        <v>#DIV/0!</v>
      </c>
      <c r="V621" s="231" t="e">
        <f t="shared" si="140"/>
        <v>#DIV/0!</v>
      </c>
      <c r="W621" s="232" t="e">
        <f t="shared" si="141"/>
        <v>#DIV/0!</v>
      </c>
    </row>
    <row r="622" spans="1:23">
      <c r="A622" s="226">
        <f>'ES Data Entry'!A620</f>
        <v>0</v>
      </c>
      <c r="B622" s="226">
        <f>'ES Data Entry'!B620</f>
        <v>0</v>
      </c>
      <c r="C622" s="6">
        <f>'ES Data Entry'!C620</f>
        <v>0</v>
      </c>
      <c r="D622" s="226">
        <f>'ES Data Entry'!D620</f>
        <v>0</v>
      </c>
      <c r="E622" s="226">
        <f>'ES Data Entry'!E620</f>
        <v>0</v>
      </c>
      <c r="F622" s="226">
        <f>'ES Data Entry'!F620</f>
        <v>0</v>
      </c>
      <c r="G622" s="226" t="str" cm="1">
        <f t="array" ref="G622">_xlfn.IFS('ES Data Entry'!G620=0, "Kindergarten", 'ES Data Entry'!G620=1, "1st Grade", 'ES Data Entry'!G620=2, "2nd Grade", 'ES Data Entry'!G620=3, "3rd Grade", 'ES Data Entry'!G620=4, "4th Grade", 'ES Data Entry'!G620=5, "5th Grade")</f>
        <v>Kindergarten</v>
      </c>
      <c r="H622" s="253">
        <f>'ES Data Entry'!L620</f>
        <v>0</v>
      </c>
      <c r="I622" s="227" t="e" cm="1">
        <f t="array" ref="I622">_xlfn.IFS('ES Data Entry'!H620= 1, "American Indian/Alaskan Native", 'ES Data Entry'!H620= 2, "Asian", 'ES Data Entry'!H620= 3, "Native Hawaiian/Pacific Islander", 'ES Data Entry'!H620= 4, "Black/African American",'ES Data Entry'!H620= 5,  "White", 'ES Data Entry'!H620= 6, "Other", 'ES Data Entry'!H620= 7, "Two races or more", 'ES Data Entry'!H620= 8, "Unknown")</f>
        <v>#N/A</v>
      </c>
      <c r="J622" s="226">
        <f>'ES Data Entry'!I620</f>
        <v>0</v>
      </c>
      <c r="K622" s="226" t="e" cm="1">
        <f t="array" ref="K622">_xlfn.IFS('ES Data Entry'!J620= 1, "Male", 'ES Data Entry'!J620= 2, "Female", 'ES Data Entry'!J620= 3, "Transgender Male", 'ES Data Entry'!J620= 4, "Transgender Female",'ES Data Entry'!J620= 5, "Non-binary", 'ES Data Entry'!J620= 6, "Other", 'ES Data Entry'!J620= 7, "Unknown")</f>
        <v>#N/A</v>
      </c>
      <c r="L622" s="228">
        <f>'ES Data Entry'!K620</f>
        <v>0</v>
      </c>
      <c r="M622" s="228" t="str" cm="1">
        <f t="array" ref="M622">IF(MAX(IF(F:F=F622, L:L))=L622, "Yes", "No")</f>
        <v>Yes</v>
      </c>
      <c r="N622" s="229" t="e">
        <f>AVERAGE('ES Data Entry'!N620,'ES Data Entry'!M620)</f>
        <v>#DIV/0!</v>
      </c>
      <c r="O622" s="229" t="e">
        <f t="shared" si="136"/>
        <v>#DIV/0!</v>
      </c>
      <c r="P622" s="229" t="e">
        <f>AVERAGE('ES Data Entry'!O620:R620)</f>
        <v>#DIV/0!</v>
      </c>
      <c r="Q622" s="229" t="e">
        <f t="shared" si="137"/>
        <v>#DIV/0!</v>
      </c>
      <c r="R622" s="229" t="e">
        <f>AVERAGE('ES Data Entry'!S620:V620)</f>
        <v>#DIV/0!</v>
      </c>
      <c r="S622" s="229" t="e">
        <f t="shared" si="138"/>
        <v>#DIV/0!</v>
      </c>
      <c r="T622" s="229" t="e">
        <f>AVERAGE('ES Data Entry'!W620:Y620)</f>
        <v>#DIV/0!</v>
      </c>
      <c r="U622" s="230" t="e">
        <f t="shared" si="139"/>
        <v>#DIV/0!</v>
      </c>
      <c r="V622" s="231" t="e">
        <f t="shared" si="140"/>
        <v>#DIV/0!</v>
      </c>
      <c r="W622" s="232" t="e">
        <f t="shared" si="141"/>
        <v>#DIV/0!</v>
      </c>
    </row>
    <row r="623" spans="1:23">
      <c r="A623" s="226">
        <f>'ES Data Entry'!A621</f>
        <v>0</v>
      </c>
      <c r="B623" s="226">
        <f>'ES Data Entry'!B621</f>
        <v>0</v>
      </c>
      <c r="C623" s="6">
        <f>'ES Data Entry'!C621</f>
        <v>0</v>
      </c>
      <c r="D623" s="226">
        <f>'ES Data Entry'!D621</f>
        <v>0</v>
      </c>
      <c r="E623" s="226">
        <f>'ES Data Entry'!E621</f>
        <v>0</v>
      </c>
      <c r="F623" s="226">
        <f>'ES Data Entry'!F621</f>
        <v>0</v>
      </c>
      <c r="G623" s="226" t="str" cm="1">
        <f t="array" ref="G623">_xlfn.IFS('ES Data Entry'!G621=0, "Kindergarten", 'ES Data Entry'!G621=1, "1st Grade", 'ES Data Entry'!G621=2, "2nd Grade", 'ES Data Entry'!G621=3, "3rd Grade", 'ES Data Entry'!G621=4, "4th Grade", 'ES Data Entry'!G621=5, "5th Grade")</f>
        <v>Kindergarten</v>
      </c>
      <c r="H623" s="253">
        <f>'ES Data Entry'!L621</f>
        <v>0</v>
      </c>
      <c r="I623" s="227" t="e" cm="1">
        <f t="array" ref="I623">_xlfn.IFS('ES Data Entry'!H621= 1, "American Indian/Alaskan Native", 'ES Data Entry'!H621= 2, "Asian", 'ES Data Entry'!H621= 3, "Native Hawaiian/Pacific Islander", 'ES Data Entry'!H621= 4, "Black/African American",'ES Data Entry'!H621= 5,  "White", 'ES Data Entry'!H621= 6, "Other", 'ES Data Entry'!H621= 7, "Two races or more", 'ES Data Entry'!H621= 8, "Unknown")</f>
        <v>#N/A</v>
      </c>
      <c r="J623" s="226">
        <f>'ES Data Entry'!I621</f>
        <v>0</v>
      </c>
      <c r="K623" s="226" t="e" cm="1">
        <f t="array" ref="K623">_xlfn.IFS('ES Data Entry'!J621= 1, "Male", 'ES Data Entry'!J621= 2, "Female", 'ES Data Entry'!J621= 3, "Transgender Male", 'ES Data Entry'!J621= 4, "Transgender Female",'ES Data Entry'!J621= 5, "Non-binary", 'ES Data Entry'!J621= 6, "Other", 'ES Data Entry'!J621= 7, "Unknown")</f>
        <v>#N/A</v>
      </c>
      <c r="L623" s="228">
        <f>'ES Data Entry'!K621</f>
        <v>0</v>
      </c>
      <c r="M623" s="228" t="str" cm="1">
        <f t="array" ref="M623">IF(MAX(IF(F:F=F623, L:L))=L623, "Yes", "No")</f>
        <v>Yes</v>
      </c>
      <c r="N623" s="229" t="e">
        <f>AVERAGE('ES Data Entry'!N621,'ES Data Entry'!M621)</f>
        <v>#DIV/0!</v>
      </c>
      <c r="O623" s="229" t="e">
        <f t="shared" si="136"/>
        <v>#DIV/0!</v>
      </c>
      <c r="P623" s="229" t="e">
        <f>AVERAGE('ES Data Entry'!O621:R621)</f>
        <v>#DIV/0!</v>
      </c>
      <c r="Q623" s="229" t="e">
        <f t="shared" si="137"/>
        <v>#DIV/0!</v>
      </c>
      <c r="R623" s="229" t="e">
        <f>AVERAGE('ES Data Entry'!S621:V621)</f>
        <v>#DIV/0!</v>
      </c>
      <c r="S623" s="229" t="e">
        <f t="shared" si="138"/>
        <v>#DIV/0!</v>
      </c>
      <c r="T623" s="229" t="e">
        <f>AVERAGE('ES Data Entry'!W621:Y621)</f>
        <v>#DIV/0!</v>
      </c>
      <c r="U623" s="230" t="e">
        <f t="shared" si="139"/>
        <v>#DIV/0!</v>
      </c>
      <c r="V623" s="231" t="e">
        <f t="shared" si="140"/>
        <v>#DIV/0!</v>
      </c>
      <c r="W623" s="232" t="e">
        <f t="shared" si="141"/>
        <v>#DIV/0!</v>
      </c>
    </row>
    <row r="624" spans="1:23">
      <c r="A624" s="226">
        <f>'ES Data Entry'!A622</f>
        <v>0</v>
      </c>
      <c r="B624" s="226">
        <f>'ES Data Entry'!B622</f>
        <v>0</v>
      </c>
      <c r="C624" s="6">
        <f>'ES Data Entry'!C622</f>
        <v>0</v>
      </c>
      <c r="D624" s="226">
        <f>'ES Data Entry'!D622</f>
        <v>0</v>
      </c>
      <c r="E624" s="226">
        <f>'ES Data Entry'!E622</f>
        <v>0</v>
      </c>
      <c r="F624" s="226">
        <f>'ES Data Entry'!F622</f>
        <v>0</v>
      </c>
      <c r="G624" s="226" t="str" cm="1">
        <f t="array" ref="G624">_xlfn.IFS('ES Data Entry'!G622=0, "Kindergarten", 'ES Data Entry'!G622=1, "1st Grade", 'ES Data Entry'!G622=2, "2nd Grade", 'ES Data Entry'!G622=3, "3rd Grade", 'ES Data Entry'!G622=4, "4th Grade", 'ES Data Entry'!G622=5, "5th Grade")</f>
        <v>Kindergarten</v>
      </c>
      <c r="H624" s="253">
        <f>'ES Data Entry'!L622</f>
        <v>0</v>
      </c>
      <c r="I624" s="227" t="e" cm="1">
        <f t="array" ref="I624">_xlfn.IFS('ES Data Entry'!H622= 1, "American Indian/Alaskan Native", 'ES Data Entry'!H622= 2, "Asian", 'ES Data Entry'!H622= 3, "Native Hawaiian/Pacific Islander", 'ES Data Entry'!H622= 4, "Black/African American",'ES Data Entry'!H622= 5,  "White", 'ES Data Entry'!H622= 6, "Other", 'ES Data Entry'!H622= 7, "Two races or more", 'ES Data Entry'!H622= 8, "Unknown")</f>
        <v>#N/A</v>
      </c>
      <c r="J624" s="226">
        <f>'ES Data Entry'!I622</f>
        <v>0</v>
      </c>
      <c r="K624" s="226" t="e" cm="1">
        <f t="array" ref="K624">_xlfn.IFS('ES Data Entry'!J622= 1, "Male", 'ES Data Entry'!J622= 2, "Female", 'ES Data Entry'!J622= 3, "Transgender Male", 'ES Data Entry'!J622= 4, "Transgender Female",'ES Data Entry'!J622= 5, "Non-binary", 'ES Data Entry'!J622= 6, "Other", 'ES Data Entry'!J622= 7, "Unknown")</f>
        <v>#N/A</v>
      </c>
      <c r="L624" s="228">
        <f>'ES Data Entry'!K622</f>
        <v>0</v>
      </c>
      <c r="M624" s="228" t="str" cm="1">
        <f t="array" ref="M624">IF(MAX(IF(F:F=F624, L:L))=L624, "Yes", "No")</f>
        <v>Yes</v>
      </c>
      <c r="N624" s="229" t="e">
        <f>AVERAGE('ES Data Entry'!N622,'ES Data Entry'!M622)</f>
        <v>#DIV/0!</v>
      </c>
      <c r="O624" s="229" t="e">
        <f t="shared" si="136"/>
        <v>#DIV/0!</v>
      </c>
      <c r="P624" s="229" t="e">
        <f>AVERAGE('ES Data Entry'!O622:R622)</f>
        <v>#DIV/0!</v>
      </c>
      <c r="Q624" s="229" t="e">
        <f t="shared" si="137"/>
        <v>#DIV/0!</v>
      </c>
      <c r="R624" s="229" t="e">
        <f>AVERAGE('ES Data Entry'!S622:V622)</f>
        <v>#DIV/0!</v>
      </c>
      <c r="S624" s="229" t="e">
        <f t="shared" si="138"/>
        <v>#DIV/0!</v>
      </c>
      <c r="T624" s="229" t="e">
        <f>AVERAGE('ES Data Entry'!W622:Y622)</f>
        <v>#DIV/0!</v>
      </c>
      <c r="U624" s="230" t="e">
        <f t="shared" si="139"/>
        <v>#DIV/0!</v>
      </c>
      <c r="V624" s="231" t="e">
        <f t="shared" si="140"/>
        <v>#DIV/0!</v>
      </c>
      <c r="W624" s="232" t="e">
        <f t="shared" si="141"/>
        <v>#DIV/0!</v>
      </c>
    </row>
    <row r="625" spans="1:23">
      <c r="A625" s="226">
        <f>'ES Data Entry'!A623</f>
        <v>0</v>
      </c>
      <c r="B625" s="226">
        <f>'ES Data Entry'!B623</f>
        <v>0</v>
      </c>
      <c r="C625" s="6">
        <f>'ES Data Entry'!C623</f>
        <v>0</v>
      </c>
      <c r="D625" s="226">
        <f>'ES Data Entry'!D623</f>
        <v>0</v>
      </c>
      <c r="E625" s="226">
        <f>'ES Data Entry'!E623</f>
        <v>0</v>
      </c>
      <c r="F625" s="226">
        <f>'ES Data Entry'!F623</f>
        <v>0</v>
      </c>
      <c r="G625" s="226" t="str" cm="1">
        <f t="array" ref="G625">_xlfn.IFS('ES Data Entry'!G623=0, "Kindergarten", 'ES Data Entry'!G623=1, "1st Grade", 'ES Data Entry'!G623=2, "2nd Grade", 'ES Data Entry'!G623=3, "3rd Grade", 'ES Data Entry'!G623=4, "4th Grade", 'ES Data Entry'!G623=5, "5th Grade")</f>
        <v>Kindergarten</v>
      </c>
      <c r="H625" s="253">
        <f>'ES Data Entry'!L623</f>
        <v>0</v>
      </c>
      <c r="I625" s="227" t="e" cm="1">
        <f t="array" ref="I625">_xlfn.IFS('ES Data Entry'!H623= 1, "American Indian/Alaskan Native", 'ES Data Entry'!H623= 2, "Asian", 'ES Data Entry'!H623= 3, "Native Hawaiian/Pacific Islander", 'ES Data Entry'!H623= 4, "Black/African American",'ES Data Entry'!H623= 5,  "White", 'ES Data Entry'!H623= 6, "Other", 'ES Data Entry'!H623= 7, "Two races or more", 'ES Data Entry'!H623= 8, "Unknown")</f>
        <v>#N/A</v>
      </c>
      <c r="J625" s="226">
        <f>'ES Data Entry'!I623</f>
        <v>0</v>
      </c>
      <c r="K625" s="226" t="e" cm="1">
        <f t="array" ref="K625">_xlfn.IFS('ES Data Entry'!J623= 1, "Male", 'ES Data Entry'!J623= 2, "Female", 'ES Data Entry'!J623= 3, "Transgender Male", 'ES Data Entry'!J623= 4, "Transgender Female",'ES Data Entry'!J623= 5, "Non-binary", 'ES Data Entry'!J623= 6, "Other", 'ES Data Entry'!J623= 7, "Unknown")</f>
        <v>#N/A</v>
      </c>
      <c r="L625" s="228">
        <f>'ES Data Entry'!K623</f>
        <v>0</v>
      </c>
      <c r="M625" s="228" t="str" cm="1">
        <f t="array" ref="M625">IF(MAX(IF(F:F=F625, L:L))=L625, "Yes", "No")</f>
        <v>Yes</v>
      </c>
      <c r="N625" s="229" t="e">
        <f>AVERAGE('ES Data Entry'!N623,'ES Data Entry'!M623)</f>
        <v>#DIV/0!</v>
      </c>
      <c r="O625" s="229" t="e">
        <f t="shared" si="136"/>
        <v>#DIV/0!</v>
      </c>
      <c r="P625" s="229" t="e">
        <f>AVERAGE('ES Data Entry'!O623:R623)</f>
        <v>#DIV/0!</v>
      </c>
      <c r="Q625" s="229" t="e">
        <f t="shared" si="137"/>
        <v>#DIV/0!</v>
      </c>
      <c r="R625" s="229" t="e">
        <f>AVERAGE('ES Data Entry'!S623:V623)</f>
        <v>#DIV/0!</v>
      </c>
      <c r="S625" s="229" t="e">
        <f t="shared" si="138"/>
        <v>#DIV/0!</v>
      </c>
      <c r="T625" s="229" t="e">
        <f>AVERAGE('ES Data Entry'!W623:Y623)</f>
        <v>#DIV/0!</v>
      </c>
      <c r="U625" s="230" t="e">
        <f t="shared" si="139"/>
        <v>#DIV/0!</v>
      </c>
      <c r="V625" s="231" t="e">
        <f t="shared" si="140"/>
        <v>#DIV/0!</v>
      </c>
      <c r="W625" s="232" t="e">
        <f t="shared" si="141"/>
        <v>#DIV/0!</v>
      </c>
    </row>
    <row r="626" spans="1:23">
      <c r="A626" s="226">
        <f>'ES Data Entry'!A624</f>
        <v>0</v>
      </c>
      <c r="B626" s="226">
        <f>'ES Data Entry'!B624</f>
        <v>0</v>
      </c>
      <c r="C626" s="6">
        <f>'ES Data Entry'!C624</f>
        <v>0</v>
      </c>
      <c r="D626" s="226">
        <f>'ES Data Entry'!D624</f>
        <v>0</v>
      </c>
      <c r="E626" s="226">
        <f>'ES Data Entry'!E624</f>
        <v>0</v>
      </c>
      <c r="F626" s="226">
        <f>'ES Data Entry'!F624</f>
        <v>0</v>
      </c>
      <c r="G626" s="226" t="str" cm="1">
        <f t="array" ref="G626">_xlfn.IFS('ES Data Entry'!G624=0, "Kindergarten", 'ES Data Entry'!G624=1, "1st Grade", 'ES Data Entry'!G624=2, "2nd Grade", 'ES Data Entry'!G624=3, "3rd Grade", 'ES Data Entry'!G624=4, "4th Grade", 'ES Data Entry'!G624=5, "5th Grade")</f>
        <v>Kindergarten</v>
      </c>
      <c r="H626" s="253">
        <f>'ES Data Entry'!L624</f>
        <v>0</v>
      </c>
      <c r="I626" s="227" t="e" cm="1">
        <f t="array" ref="I626">_xlfn.IFS('ES Data Entry'!H624= 1, "American Indian/Alaskan Native", 'ES Data Entry'!H624= 2, "Asian", 'ES Data Entry'!H624= 3, "Native Hawaiian/Pacific Islander", 'ES Data Entry'!H624= 4, "Black/African American",'ES Data Entry'!H624= 5,  "White", 'ES Data Entry'!H624= 6, "Other", 'ES Data Entry'!H624= 7, "Two races or more", 'ES Data Entry'!H624= 8, "Unknown")</f>
        <v>#N/A</v>
      </c>
      <c r="J626" s="226">
        <f>'ES Data Entry'!I624</f>
        <v>0</v>
      </c>
      <c r="K626" s="226" t="e" cm="1">
        <f t="array" ref="K626">_xlfn.IFS('ES Data Entry'!J624= 1, "Male", 'ES Data Entry'!J624= 2, "Female", 'ES Data Entry'!J624= 3, "Transgender Male", 'ES Data Entry'!J624= 4, "Transgender Female",'ES Data Entry'!J624= 5, "Non-binary", 'ES Data Entry'!J624= 6, "Other", 'ES Data Entry'!J624= 7, "Unknown")</f>
        <v>#N/A</v>
      </c>
      <c r="L626" s="228">
        <f>'ES Data Entry'!K624</f>
        <v>0</v>
      </c>
      <c r="M626" s="228" t="str" cm="1">
        <f t="array" ref="M626">IF(MAX(IF(F:F=F626, L:L))=L626, "Yes", "No")</f>
        <v>Yes</v>
      </c>
      <c r="N626" s="229" t="e">
        <f>AVERAGE('ES Data Entry'!N624,'ES Data Entry'!M624)</f>
        <v>#DIV/0!</v>
      </c>
      <c r="O626" s="229" t="e">
        <f t="shared" si="136"/>
        <v>#DIV/0!</v>
      </c>
      <c r="P626" s="229" t="e">
        <f>AVERAGE('ES Data Entry'!O624:R624)</f>
        <v>#DIV/0!</v>
      </c>
      <c r="Q626" s="229" t="e">
        <f t="shared" si="137"/>
        <v>#DIV/0!</v>
      </c>
      <c r="R626" s="229" t="e">
        <f>AVERAGE('ES Data Entry'!S624:V624)</f>
        <v>#DIV/0!</v>
      </c>
      <c r="S626" s="229" t="e">
        <f t="shared" si="138"/>
        <v>#DIV/0!</v>
      </c>
      <c r="T626" s="229" t="e">
        <f>AVERAGE('ES Data Entry'!W624:Y624)</f>
        <v>#DIV/0!</v>
      </c>
      <c r="U626" s="230" t="e">
        <f t="shared" si="139"/>
        <v>#DIV/0!</v>
      </c>
      <c r="V626" s="231" t="e">
        <f t="shared" si="140"/>
        <v>#DIV/0!</v>
      </c>
      <c r="W626" s="232" t="e">
        <f t="shared" si="141"/>
        <v>#DIV/0!</v>
      </c>
    </row>
    <row r="627" spans="1:23">
      <c r="A627" s="226">
        <f>'ES Data Entry'!A625</f>
        <v>0</v>
      </c>
      <c r="B627" s="226">
        <f>'ES Data Entry'!B625</f>
        <v>0</v>
      </c>
      <c r="C627" s="6">
        <f>'ES Data Entry'!C625</f>
        <v>0</v>
      </c>
      <c r="D627" s="226">
        <f>'ES Data Entry'!D625</f>
        <v>0</v>
      </c>
      <c r="E627" s="226">
        <f>'ES Data Entry'!E625</f>
        <v>0</v>
      </c>
      <c r="F627" s="226">
        <f>'ES Data Entry'!F625</f>
        <v>0</v>
      </c>
      <c r="G627" s="226" t="str" cm="1">
        <f t="array" ref="G627">_xlfn.IFS('ES Data Entry'!G625=0, "Kindergarten", 'ES Data Entry'!G625=1, "1st Grade", 'ES Data Entry'!G625=2, "2nd Grade", 'ES Data Entry'!G625=3, "3rd Grade", 'ES Data Entry'!G625=4, "4th Grade", 'ES Data Entry'!G625=5, "5th Grade")</f>
        <v>Kindergarten</v>
      </c>
      <c r="H627" s="253">
        <f>'ES Data Entry'!L625</f>
        <v>0</v>
      </c>
      <c r="I627" s="227" t="e" cm="1">
        <f t="array" ref="I627">_xlfn.IFS('ES Data Entry'!H625= 1, "American Indian/Alaskan Native", 'ES Data Entry'!H625= 2, "Asian", 'ES Data Entry'!H625= 3, "Native Hawaiian/Pacific Islander", 'ES Data Entry'!H625= 4, "Black/African American",'ES Data Entry'!H625= 5,  "White", 'ES Data Entry'!H625= 6, "Other", 'ES Data Entry'!H625= 7, "Two races or more", 'ES Data Entry'!H625= 8, "Unknown")</f>
        <v>#N/A</v>
      </c>
      <c r="J627" s="226">
        <f>'ES Data Entry'!I625</f>
        <v>0</v>
      </c>
      <c r="K627" s="226" t="e" cm="1">
        <f t="array" ref="K627">_xlfn.IFS('ES Data Entry'!J625= 1, "Male", 'ES Data Entry'!J625= 2, "Female", 'ES Data Entry'!J625= 3, "Transgender Male", 'ES Data Entry'!J625= 4, "Transgender Female",'ES Data Entry'!J625= 5, "Non-binary", 'ES Data Entry'!J625= 6, "Other", 'ES Data Entry'!J625= 7, "Unknown")</f>
        <v>#N/A</v>
      </c>
      <c r="L627" s="228">
        <f>'ES Data Entry'!K625</f>
        <v>0</v>
      </c>
      <c r="M627" s="228" t="str" cm="1">
        <f t="array" ref="M627">IF(MAX(IF(F:F=F627, L:L))=L627, "Yes", "No")</f>
        <v>Yes</v>
      </c>
      <c r="N627" s="229" t="e">
        <f>AVERAGE('ES Data Entry'!N625,'ES Data Entry'!M625)</f>
        <v>#DIV/0!</v>
      </c>
      <c r="O627" s="229" t="e">
        <f t="shared" si="136"/>
        <v>#DIV/0!</v>
      </c>
      <c r="P627" s="229" t="e">
        <f>AVERAGE('ES Data Entry'!O625:R625)</f>
        <v>#DIV/0!</v>
      </c>
      <c r="Q627" s="229" t="e">
        <f t="shared" si="137"/>
        <v>#DIV/0!</v>
      </c>
      <c r="R627" s="229" t="e">
        <f>AVERAGE('ES Data Entry'!S625:V625)</f>
        <v>#DIV/0!</v>
      </c>
      <c r="S627" s="229" t="e">
        <f t="shared" si="138"/>
        <v>#DIV/0!</v>
      </c>
      <c r="T627" s="229" t="e">
        <f>AVERAGE('ES Data Entry'!W625:Y625)</f>
        <v>#DIV/0!</v>
      </c>
      <c r="U627" s="230" t="e">
        <f t="shared" si="139"/>
        <v>#DIV/0!</v>
      </c>
      <c r="V627" s="231" t="e">
        <f t="shared" si="140"/>
        <v>#DIV/0!</v>
      </c>
      <c r="W627" s="232" t="e">
        <f t="shared" si="141"/>
        <v>#DIV/0!</v>
      </c>
    </row>
    <row r="628" spans="1:23">
      <c r="A628" s="226">
        <f>'ES Data Entry'!A626</f>
        <v>0</v>
      </c>
      <c r="B628" s="226">
        <f>'ES Data Entry'!B626</f>
        <v>0</v>
      </c>
      <c r="C628" s="6">
        <f>'ES Data Entry'!C626</f>
        <v>0</v>
      </c>
      <c r="D628" s="226">
        <f>'ES Data Entry'!D626</f>
        <v>0</v>
      </c>
      <c r="E628" s="226">
        <f>'ES Data Entry'!E626</f>
        <v>0</v>
      </c>
      <c r="F628" s="226">
        <f>'ES Data Entry'!F626</f>
        <v>0</v>
      </c>
      <c r="G628" s="226" t="str" cm="1">
        <f t="array" ref="G628">_xlfn.IFS('ES Data Entry'!G626=0, "Kindergarten", 'ES Data Entry'!G626=1, "1st Grade", 'ES Data Entry'!G626=2, "2nd Grade", 'ES Data Entry'!G626=3, "3rd Grade", 'ES Data Entry'!G626=4, "4th Grade", 'ES Data Entry'!G626=5, "5th Grade")</f>
        <v>Kindergarten</v>
      </c>
      <c r="H628" s="253">
        <f>'ES Data Entry'!L626</f>
        <v>0</v>
      </c>
      <c r="I628" s="227" t="e" cm="1">
        <f t="array" ref="I628">_xlfn.IFS('ES Data Entry'!H626= 1, "American Indian/Alaskan Native", 'ES Data Entry'!H626= 2, "Asian", 'ES Data Entry'!H626= 3, "Native Hawaiian/Pacific Islander", 'ES Data Entry'!H626= 4, "Black/African American",'ES Data Entry'!H626= 5,  "White", 'ES Data Entry'!H626= 6, "Other", 'ES Data Entry'!H626= 7, "Two races or more", 'ES Data Entry'!H626= 8, "Unknown")</f>
        <v>#N/A</v>
      </c>
      <c r="J628" s="226">
        <f>'ES Data Entry'!I626</f>
        <v>0</v>
      </c>
      <c r="K628" s="226" t="e" cm="1">
        <f t="array" ref="K628">_xlfn.IFS('ES Data Entry'!J626= 1, "Male", 'ES Data Entry'!J626= 2, "Female", 'ES Data Entry'!J626= 3, "Transgender Male", 'ES Data Entry'!J626= 4, "Transgender Female",'ES Data Entry'!J626= 5, "Non-binary", 'ES Data Entry'!J626= 6, "Other", 'ES Data Entry'!J626= 7, "Unknown")</f>
        <v>#N/A</v>
      </c>
      <c r="L628" s="228">
        <f>'ES Data Entry'!K626</f>
        <v>0</v>
      </c>
      <c r="M628" s="228" t="str" cm="1">
        <f t="array" ref="M628">IF(MAX(IF(F:F=F628, L:L))=L628, "Yes", "No")</f>
        <v>Yes</v>
      </c>
      <c r="N628" s="229" t="e">
        <f>AVERAGE('ES Data Entry'!N626,'ES Data Entry'!M626)</f>
        <v>#DIV/0!</v>
      </c>
      <c r="O628" s="229" t="e">
        <f t="shared" si="136"/>
        <v>#DIV/0!</v>
      </c>
      <c r="P628" s="229" t="e">
        <f>AVERAGE('ES Data Entry'!O626:R626)</f>
        <v>#DIV/0!</v>
      </c>
      <c r="Q628" s="229" t="e">
        <f t="shared" si="137"/>
        <v>#DIV/0!</v>
      </c>
      <c r="R628" s="229" t="e">
        <f>AVERAGE('ES Data Entry'!S626:V626)</f>
        <v>#DIV/0!</v>
      </c>
      <c r="S628" s="229" t="e">
        <f t="shared" si="138"/>
        <v>#DIV/0!</v>
      </c>
      <c r="T628" s="229" t="e">
        <f>AVERAGE('ES Data Entry'!W626:Y626)</f>
        <v>#DIV/0!</v>
      </c>
      <c r="U628" s="230" t="e">
        <f t="shared" si="139"/>
        <v>#DIV/0!</v>
      </c>
      <c r="V628" s="231" t="e">
        <f t="shared" si="140"/>
        <v>#DIV/0!</v>
      </c>
      <c r="W628" s="232" t="e">
        <f t="shared" si="141"/>
        <v>#DIV/0!</v>
      </c>
    </row>
    <row r="629" spans="1:23">
      <c r="A629" s="226">
        <f>'ES Data Entry'!A627</f>
        <v>0</v>
      </c>
      <c r="B629" s="226">
        <f>'ES Data Entry'!B627</f>
        <v>0</v>
      </c>
      <c r="C629" s="6">
        <f>'ES Data Entry'!C627</f>
        <v>0</v>
      </c>
      <c r="D629" s="226">
        <f>'ES Data Entry'!D627</f>
        <v>0</v>
      </c>
      <c r="E629" s="226">
        <f>'ES Data Entry'!E627</f>
        <v>0</v>
      </c>
      <c r="F629" s="226">
        <f>'ES Data Entry'!F627</f>
        <v>0</v>
      </c>
      <c r="G629" s="226" t="str" cm="1">
        <f t="array" ref="G629">_xlfn.IFS('ES Data Entry'!G627=0, "Kindergarten", 'ES Data Entry'!G627=1, "1st Grade", 'ES Data Entry'!G627=2, "2nd Grade", 'ES Data Entry'!G627=3, "3rd Grade", 'ES Data Entry'!G627=4, "4th Grade", 'ES Data Entry'!G627=5, "5th Grade")</f>
        <v>Kindergarten</v>
      </c>
      <c r="H629" s="253">
        <f>'ES Data Entry'!L627</f>
        <v>0</v>
      </c>
      <c r="I629" s="227" t="e" cm="1">
        <f t="array" ref="I629">_xlfn.IFS('ES Data Entry'!H627= 1, "American Indian/Alaskan Native", 'ES Data Entry'!H627= 2, "Asian", 'ES Data Entry'!H627= 3, "Native Hawaiian/Pacific Islander", 'ES Data Entry'!H627= 4, "Black/African American",'ES Data Entry'!H627= 5,  "White", 'ES Data Entry'!H627= 6, "Other", 'ES Data Entry'!H627= 7, "Two races or more", 'ES Data Entry'!H627= 8, "Unknown")</f>
        <v>#N/A</v>
      </c>
      <c r="J629" s="226">
        <f>'ES Data Entry'!I627</f>
        <v>0</v>
      </c>
      <c r="K629" s="226" t="e" cm="1">
        <f t="array" ref="K629">_xlfn.IFS('ES Data Entry'!J627= 1, "Male", 'ES Data Entry'!J627= 2, "Female", 'ES Data Entry'!J627= 3, "Transgender Male", 'ES Data Entry'!J627= 4, "Transgender Female",'ES Data Entry'!J627= 5, "Non-binary", 'ES Data Entry'!J627= 6, "Other", 'ES Data Entry'!J627= 7, "Unknown")</f>
        <v>#N/A</v>
      </c>
      <c r="L629" s="228">
        <f>'ES Data Entry'!K627</f>
        <v>0</v>
      </c>
      <c r="M629" s="228" t="str" cm="1">
        <f t="array" ref="M629">IF(MAX(IF(F:F=F629, L:L))=L629, "Yes", "No")</f>
        <v>Yes</v>
      </c>
      <c r="N629" s="229" t="e">
        <f>AVERAGE('ES Data Entry'!N627,'ES Data Entry'!M627)</f>
        <v>#DIV/0!</v>
      </c>
      <c r="O629" s="229" t="e">
        <f t="shared" si="136"/>
        <v>#DIV/0!</v>
      </c>
      <c r="P629" s="229" t="e">
        <f>AVERAGE('ES Data Entry'!O627:R627)</f>
        <v>#DIV/0!</v>
      </c>
      <c r="Q629" s="229" t="e">
        <f t="shared" si="137"/>
        <v>#DIV/0!</v>
      </c>
      <c r="R629" s="229" t="e">
        <f>AVERAGE('ES Data Entry'!S627:V627)</f>
        <v>#DIV/0!</v>
      </c>
      <c r="S629" s="229" t="e">
        <f t="shared" si="138"/>
        <v>#DIV/0!</v>
      </c>
      <c r="T629" s="229" t="e">
        <f>AVERAGE('ES Data Entry'!W627:Y627)</f>
        <v>#DIV/0!</v>
      </c>
      <c r="U629" s="230" t="e">
        <f t="shared" si="139"/>
        <v>#DIV/0!</v>
      </c>
      <c r="V629" s="231" t="e">
        <f t="shared" si="140"/>
        <v>#DIV/0!</v>
      </c>
      <c r="W629" s="232" t="e">
        <f t="shared" si="141"/>
        <v>#DIV/0!</v>
      </c>
    </row>
    <row r="630" spans="1:23">
      <c r="A630" s="226">
        <f>'ES Data Entry'!A628</f>
        <v>0</v>
      </c>
      <c r="B630" s="226">
        <f>'ES Data Entry'!B628</f>
        <v>0</v>
      </c>
      <c r="C630" s="6">
        <f>'ES Data Entry'!C628</f>
        <v>0</v>
      </c>
      <c r="D630" s="226">
        <f>'ES Data Entry'!D628</f>
        <v>0</v>
      </c>
      <c r="E630" s="226">
        <f>'ES Data Entry'!E628</f>
        <v>0</v>
      </c>
      <c r="F630" s="226">
        <f>'ES Data Entry'!F628</f>
        <v>0</v>
      </c>
      <c r="G630" s="226" t="str" cm="1">
        <f t="array" ref="G630">_xlfn.IFS('ES Data Entry'!G628=0, "Kindergarten", 'ES Data Entry'!G628=1, "1st Grade", 'ES Data Entry'!G628=2, "2nd Grade", 'ES Data Entry'!G628=3, "3rd Grade", 'ES Data Entry'!G628=4, "4th Grade", 'ES Data Entry'!G628=5, "5th Grade")</f>
        <v>Kindergarten</v>
      </c>
      <c r="H630" s="253">
        <f>'ES Data Entry'!L628</f>
        <v>0</v>
      </c>
      <c r="I630" s="227" t="e" cm="1">
        <f t="array" ref="I630">_xlfn.IFS('ES Data Entry'!H628= 1, "American Indian/Alaskan Native", 'ES Data Entry'!H628= 2, "Asian", 'ES Data Entry'!H628= 3, "Native Hawaiian/Pacific Islander", 'ES Data Entry'!H628= 4, "Black/African American",'ES Data Entry'!H628= 5,  "White", 'ES Data Entry'!H628= 6, "Other", 'ES Data Entry'!H628= 7, "Two races or more", 'ES Data Entry'!H628= 8, "Unknown")</f>
        <v>#N/A</v>
      </c>
      <c r="J630" s="226">
        <f>'ES Data Entry'!I628</f>
        <v>0</v>
      </c>
      <c r="K630" s="226" t="e" cm="1">
        <f t="array" ref="K630">_xlfn.IFS('ES Data Entry'!J628= 1, "Male", 'ES Data Entry'!J628= 2, "Female", 'ES Data Entry'!J628= 3, "Transgender Male", 'ES Data Entry'!J628= 4, "Transgender Female",'ES Data Entry'!J628= 5, "Non-binary", 'ES Data Entry'!J628= 6, "Other", 'ES Data Entry'!J628= 7, "Unknown")</f>
        <v>#N/A</v>
      </c>
      <c r="L630" s="228">
        <f>'ES Data Entry'!K628</f>
        <v>0</v>
      </c>
      <c r="M630" s="228" t="str" cm="1">
        <f t="array" ref="M630">IF(MAX(IF(F:F=F630, L:L))=L630, "Yes", "No")</f>
        <v>Yes</v>
      </c>
      <c r="N630" s="229" t="e">
        <f>AVERAGE('ES Data Entry'!N628,'ES Data Entry'!M628)</f>
        <v>#DIV/0!</v>
      </c>
      <c r="O630" s="229" t="e">
        <f t="shared" si="136"/>
        <v>#DIV/0!</v>
      </c>
      <c r="P630" s="229" t="e">
        <f>AVERAGE('ES Data Entry'!O628:R628)</f>
        <v>#DIV/0!</v>
      </c>
      <c r="Q630" s="229" t="e">
        <f t="shared" si="137"/>
        <v>#DIV/0!</v>
      </c>
      <c r="R630" s="229" t="e">
        <f>AVERAGE('ES Data Entry'!S628:V628)</f>
        <v>#DIV/0!</v>
      </c>
      <c r="S630" s="229" t="e">
        <f t="shared" si="138"/>
        <v>#DIV/0!</v>
      </c>
      <c r="T630" s="229" t="e">
        <f>AVERAGE('ES Data Entry'!W628:Y628)</f>
        <v>#DIV/0!</v>
      </c>
      <c r="U630" s="230" t="e">
        <f t="shared" si="139"/>
        <v>#DIV/0!</v>
      </c>
      <c r="V630" s="231" t="e">
        <f t="shared" si="140"/>
        <v>#DIV/0!</v>
      </c>
      <c r="W630" s="232" t="e">
        <f t="shared" si="141"/>
        <v>#DIV/0!</v>
      </c>
    </row>
    <row r="631" spans="1:23">
      <c r="A631" s="226">
        <f>'ES Data Entry'!A629</f>
        <v>0</v>
      </c>
      <c r="B631" s="226">
        <f>'ES Data Entry'!B629</f>
        <v>0</v>
      </c>
      <c r="C631" s="6">
        <f>'ES Data Entry'!C629</f>
        <v>0</v>
      </c>
      <c r="D631" s="226">
        <f>'ES Data Entry'!D629</f>
        <v>0</v>
      </c>
      <c r="E631" s="226">
        <f>'ES Data Entry'!E629</f>
        <v>0</v>
      </c>
      <c r="F631" s="226">
        <f>'ES Data Entry'!F629</f>
        <v>0</v>
      </c>
      <c r="G631" s="226" t="str" cm="1">
        <f t="array" ref="G631">_xlfn.IFS('ES Data Entry'!G629=0, "Kindergarten", 'ES Data Entry'!G629=1, "1st Grade", 'ES Data Entry'!G629=2, "2nd Grade", 'ES Data Entry'!G629=3, "3rd Grade", 'ES Data Entry'!G629=4, "4th Grade", 'ES Data Entry'!G629=5, "5th Grade")</f>
        <v>Kindergarten</v>
      </c>
      <c r="H631" s="253">
        <f>'ES Data Entry'!L629</f>
        <v>0</v>
      </c>
      <c r="I631" s="227" t="e" cm="1">
        <f t="array" ref="I631">_xlfn.IFS('ES Data Entry'!H629= 1, "American Indian/Alaskan Native", 'ES Data Entry'!H629= 2, "Asian", 'ES Data Entry'!H629= 3, "Native Hawaiian/Pacific Islander", 'ES Data Entry'!H629= 4, "Black/African American",'ES Data Entry'!H629= 5,  "White", 'ES Data Entry'!H629= 6, "Other", 'ES Data Entry'!H629= 7, "Two races or more", 'ES Data Entry'!H629= 8, "Unknown")</f>
        <v>#N/A</v>
      </c>
      <c r="J631" s="226">
        <f>'ES Data Entry'!I629</f>
        <v>0</v>
      </c>
      <c r="K631" s="226" t="e" cm="1">
        <f t="array" ref="K631">_xlfn.IFS('ES Data Entry'!J629= 1, "Male", 'ES Data Entry'!J629= 2, "Female", 'ES Data Entry'!J629= 3, "Transgender Male", 'ES Data Entry'!J629= 4, "Transgender Female",'ES Data Entry'!J629= 5, "Non-binary", 'ES Data Entry'!J629= 6, "Other", 'ES Data Entry'!J629= 7, "Unknown")</f>
        <v>#N/A</v>
      </c>
      <c r="L631" s="228">
        <f>'ES Data Entry'!K629</f>
        <v>0</v>
      </c>
      <c r="M631" s="228" t="str" cm="1">
        <f t="array" ref="M631">IF(MAX(IF(F:F=F631, L:L))=L631, "Yes", "No")</f>
        <v>Yes</v>
      </c>
      <c r="N631" s="229" t="e">
        <f>AVERAGE('ES Data Entry'!N629,'ES Data Entry'!M629)</f>
        <v>#DIV/0!</v>
      </c>
      <c r="O631" s="229" t="e">
        <f t="shared" si="136"/>
        <v>#DIV/0!</v>
      </c>
      <c r="P631" s="229" t="e">
        <f>AVERAGE('ES Data Entry'!O629:R629)</f>
        <v>#DIV/0!</v>
      </c>
      <c r="Q631" s="229" t="e">
        <f t="shared" si="137"/>
        <v>#DIV/0!</v>
      </c>
      <c r="R631" s="229" t="e">
        <f>AVERAGE('ES Data Entry'!S629:V629)</f>
        <v>#DIV/0!</v>
      </c>
      <c r="S631" s="229" t="e">
        <f t="shared" si="138"/>
        <v>#DIV/0!</v>
      </c>
      <c r="T631" s="229" t="e">
        <f>AVERAGE('ES Data Entry'!W629:Y629)</f>
        <v>#DIV/0!</v>
      </c>
      <c r="U631" s="230" t="e">
        <f t="shared" si="139"/>
        <v>#DIV/0!</v>
      </c>
      <c r="V631" s="231" t="e">
        <f t="shared" si="140"/>
        <v>#DIV/0!</v>
      </c>
      <c r="W631" s="232" t="e">
        <f t="shared" si="141"/>
        <v>#DIV/0!</v>
      </c>
    </row>
    <row r="632" spans="1:23">
      <c r="A632" s="226">
        <f>'ES Data Entry'!A630</f>
        <v>0</v>
      </c>
      <c r="B632" s="226">
        <f>'ES Data Entry'!B630</f>
        <v>0</v>
      </c>
      <c r="C632" s="6">
        <f>'ES Data Entry'!C630</f>
        <v>0</v>
      </c>
      <c r="D632" s="226">
        <f>'ES Data Entry'!D630</f>
        <v>0</v>
      </c>
      <c r="E632" s="226">
        <f>'ES Data Entry'!E630</f>
        <v>0</v>
      </c>
      <c r="F632" s="226">
        <f>'ES Data Entry'!F630</f>
        <v>0</v>
      </c>
      <c r="G632" s="226" t="str" cm="1">
        <f t="array" ref="G632">_xlfn.IFS('ES Data Entry'!G630=0, "Kindergarten", 'ES Data Entry'!G630=1, "1st Grade", 'ES Data Entry'!G630=2, "2nd Grade", 'ES Data Entry'!G630=3, "3rd Grade", 'ES Data Entry'!G630=4, "4th Grade", 'ES Data Entry'!G630=5, "5th Grade")</f>
        <v>Kindergarten</v>
      </c>
      <c r="H632" s="253">
        <f>'ES Data Entry'!L630</f>
        <v>0</v>
      </c>
      <c r="I632" s="227" t="e" cm="1">
        <f t="array" ref="I632">_xlfn.IFS('ES Data Entry'!H630= 1, "American Indian/Alaskan Native", 'ES Data Entry'!H630= 2, "Asian", 'ES Data Entry'!H630= 3, "Native Hawaiian/Pacific Islander", 'ES Data Entry'!H630= 4, "Black/African American",'ES Data Entry'!H630= 5,  "White", 'ES Data Entry'!H630= 6, "Other", 'ES Data Entry'!H630= 7, "Two races or more", 'ES Data Entry'!H630= 8, "Unknown")</f>
        <v>#N/A</v>
      </c>
      <c r="J632" s="226">
        <f>'ES Data Entry'!I630</f>
        <v>0</v>
      </c>
      <c r="K632" s="226" t="e" cm="1">
        <f t="array" ref="K632">_xlfn.IFS('ES Data Entry'!J630= 1, "Male", 'ES Data Entry'!J630= 2, "Female", 'ES Data Entry'!J630= 3, "Transgender Male", 'ES Data Entry'!J630= 4, "Transgender Female",'ES Data Entry'!J630= 5, "Non-binary", 'ES Data Entry'!J630= 6, "Other", 'ES Data Entry'!J630= 7, "Unknown")</f>
        <v>#N/A</v>
      </c>
      <c r="L632" s="228">
        <f>'ES Data Entry'!K630</f>
        <v>0</v>
      </c>
      <c r="M632" s="228" t="str" cm="1">
        <f t="array" ref="M632">IF(MAX(IF(F:F=F632, L:L))=L632, "Yes", "No")</f>
        <v>Yes</v>
      </c>
      <c r="N632" s="229" t="e">
        <f>AVERAGE('ES Data Entry'!N630,'ES Data Entry'!M630)</f>
        <v>#DIV/0!</v>
      </c>
      <c r="O632" s="229" t="e">
        <f t="shared" si="136"/>
        <v>#DIV/0!</v>
      </c>
      <c r="P632" s="229" t="e">
        <f>AVERAGE('ES Data Entry'!O630:R630)</f>
        <v>#DIV/0!</v>
      </c>
      <c r="Q632" s="229" t="e">
        <f t="shared" si="137"/>
        <v>#DIV/0!</v>
      </c>
      <c r="R632" s="229" t="e">
        <f>AVERAGE('ES Data Entry'!S630:V630)</f>
        <v>#DIV/0!</v>
      </c>
      <c r="S632" s="229" t="e">
        <f t="shared" si="138"/>
        <v>#DIV/0!</v>
      </c>
      <c r="T632" s="229" t="e">
        <f>AVERAGE('ES Data Entry'!W630:Y630)</f>
        <v>#DIV/0!</v>
      </c>
      <c r="U632" s="230" t="e">
        <f t="shared" si="139"/>
        <v>#DIV/0!</v>
      </c>
      <c r="V632" s="231" t="e">
        <f t="shared" si="140"/>
        <v>#DIV/0!</v>
      </c>
      <c r="W632" s="232" t="e">
        <f t="shared" si="141"/>
        <v>#DIV/0!</v>
      </c>
    </row>
    <row r="633" spans="1:23">
      <c r="A633" s="226">
        <f>'ES Data Entry'!A631</f>
        <v>0</v>
      </c>
      <c r="B633" s="226">
        <f>'ES Data Entry'!B631</f>
        <v>0</v>
      </c>
      <c r="C633" s="6">
        <f>'ES Data Entry'!C631</f>
        <v>0</v>
      </c>
      <c r="D633" s="226">
        <f>'ES Data Entry'!D631</f>
        <v>0</v>
      </c>
      <c r="E633" s="226">
        <f>'ES Data Entry'!E631</f>
        <v>0</v>
      </c>
      <c r="F633" s="226">
        <f>'ES Data Entry'!F631</f>
        <v>0</v>
      </c>
      <c r="G633" s="226" t="str" cm="1">
        <f t="array" ref="G633">_xlfn.IFS('ES Data Entry'!G631=0, "Kindergarten", 'ES Data Entry'!G631=1, "1st Grade", 'ES Data Entry'!G631=2, "2nd Grade", 'ES Data Entry'!G631=3, "3rd Grade", 'ES Data Entry'!G631=4, "4th Grade", 'ES Data Entry'!G631=5, "5th Grade")</f>
        <v>Kindergarten</v>
      </c>
      <c r="H633" s="253">
        <f>'ES Data Entry'!L631</f>
        <v>0</v>
      </c>
      <c r="I633" s="227" t="e" cm="1">
        <f t="array" ref="I633">_xlfn.IFS('ES Data Entry'!H631= 1, "American Indian/Alaskan Native", 'ES Data Entry'!H631= 2, "Asian", 'ES Data Entry'!H631= 3, "Native Hawaiian/Pacific Islander", 'ES Data Entry'!H631= 4, "Black/African American",'ES Data Entry'!H631= 5,  "White", 'ES Data Entry'!H631= 6, "Other", 'ES Data Entry'!H631= 7, "Two races or more", 'ES Data Entry'!H631= 8, "Unknown")</f>
        <v>#N/A</v>
      </c>
      <c r="J633" s="226">
        <f>'ES Data Entry'!I631</f>
        <v>0</v>
      </c>
      <c r="K633" s="226" t="e" cm="1">
        <f t="array" ref="K633">_xlfn.IFS('ES Data Entry'!J631= 1, "Male", 'ES Data Entry'!J631= 2, "Female", 'ES Data Entry'!J631= 3, "Transgender Male", 'ES Data Entry'!J631= 4, "Transgender Female",'ES Data Entry'!J631= 5, "Non-binary", 'ES Data Entry'!J631= 6, "Other", 'ES Data Entry'!J631= 7, "Unknown")</f>
        <v>#N/A</v>
      </c>
      <c r="L633" s="228">
        <f>'ES Data Entry'!K631</f>
        <v>0</v>
      </c>
      <c r="M633" s="228" t="str" cm="1">
        <f t="array" ref="M633">IF(MAX(IF(F:F=F633, L:L))=L633, "Yes", "No")</f>
        <v>Yes</v>
      </c>
      <c r="N633" s="229" t="e">
        <f>AVERAGE('ES Data Entry'!N631,'ES Data Entry'!M631)</f>
        <v>#DIV/0!</v>
      </c>
      <c r="O633" s="229" t="e">
        <f t="shared" si="136"/>
        <v>#DIV/0!</v>
      </c>
      <c r="P633" s="229" t="e">
        <f>AVERAGE('ES Data Entry'!O631:R631)</f>
        <v>#DIV/0!</v>
      </c>
      <c r="Q633" s="229" t="e">
        <f t="shared" si="137"/>
        <v>#DIV/0!</v>
      </c>
      <c r="R633" s="229" t="e">
        <f>AVERAGE('ES Data Entry'!S631:V631)</f>
        <v>#DIV/0!</v>
      </c>
      <c r="S633" s="229" t="e">
        <f t="shared" si="138"/>
        <v>#DIV/0!</v>
      </c>
      <c r="T633" s="229" t="e">
        <f>AVERAGE('ES Data Entry'!W631:Y631)</f>
        <v>#DIV/0!</v>
      </c>
      <c r="U633" s="230" t="e">
        <f t="shared" si="139"/>
        <v>#DIV/0!</v>
      </c>
      <c r="V633" s="231" t="e">
        <f t="shared" si="140"/>
        <v>#DIV/0!</v>
      </c>
      <c r="W633" s="232" t="e">
        <f t="shared" si="141"/>
        <v>#DIV/0!</v>
      </c>
    </row>
    <row r="634" spans="1:23">
      <c r="A634" s="226">
        <f>'ES Data Entry'!A632</f>
        <v>0</v>
      </c>
      <c r="B634" s="226">
        <f>'ES Data Entry'!B632</f>
        <v>0</v>
      </c>
      <c r="C634" s="6">
        <f>'ES Data Entry'!C632</f>
        <v>0</v>
      </c>
      <c r="D634" s="226">
        <f>'ES Data Entry'!D632</f>
        <v>0</v>
      </c>
      <c r="E634" s="226">
        <f>'ES Data Entry'!E632</f>
        <v>0</v>
      </c>
      <c r="F634" s="226">
        <f>'ES Data Entry'!F632</f>
        <v>0</v>
      </c>
      <c r="G634" s="226" t="str" cm="1">
        <f t="array" ref="G634">_xlfn.IFS('ES Data Entry'!G632=0, "Kindergarten", 'ES Data Entry'!G632=1, "1st Grade", 'ES Data Entry'!G632=2, "2nd Grade", 'ES Data Entry'!G632=3, "3rd Grade", 'ES Data Entry'!G632=4, "4th Grade", 'ES Data Entry'!G632=5, "5th Grade")</f>
        <v>Kindergarten</v>
      </c>
      <c r="H634" s="253">
        <f>'ES Data Entry'!L632</f>
        <v>0</v>
      </c>
      <c r="I634" s="227" t="e" cm="1">
        <f t="array" ref="I634">_xlfn.IFS('ES Data Entry'!H632= 1, "American Indian/Alaskan Native", 'ES Data Entry'!H632= 2, "Asian", 'ES Data Entry'!H632= 3, "Native Hawaiian/Pacific Islander", 'ES Data Entry'!H632= 4, "Black/African American",'ES Data Entry'!H632= 5,  "White", 'ES Data Entry'!H632= 6, "Other", 'ES Data Entry'!H632= 7, "Two races or more", 'ES Data Entry'!H632= 8, "Unknown")</f>
        <v>#N/A</v>
      </c>
      <c r="J634" s="226">
        <f>'ES Data Entry'!I632</f>
        <v>0</v>
      </c>
      <c r="K634" s="226" t="e" cm="1">
        <f t="array" ref="K634">_xlfn.IFS('ES Data Entry'!J632= 1, "Male", 'ES Data Entry'!J632= 2, "Female", 'ES Data Entry'!J632= 3, "Transgender Male", 'ES Data Entry'!J632= 4, "Transgender Female",'ES Data Entry'!J632= 5, "Non-binary", 'ES Data Entry'!J632= 6, "Other", 'ES Data Entry'!J632= 7, "Unknown")</f>
        <v>#N/A</v>
      </c>
      <c r="L634" s="228">
        <f>'ES Data Entry'!K632</f>
        <v>0</v>
      </c>
      <c r="M634" s="228" t="str" cm="1">
        <f t="array" ref="M634">IF(MAX(IF(F:F=F634, L:L))=L634, "Yes", "No")</f>
        <v>Yes</v>
      </c>
      <c r="N634" s="229" t="e">
        <f>AVERAGE('ES Data Entry'!N632,'ES Data Entry'!M632)</f>
        <v>#DIV/0!</v>
      </c>
      <c r="O634" s="229" t="e">
        <f t="shared" si="136"/>
        <v>#DIV/0!</v>
      </c>
      <c r="P634" s="229" t="e">
        <f>AVERAGE('ES Data Entry'!O632:R632)</f>
        <v>#DIV/0!</v>
      </c>
      <c r="Q634" s="229" t="e">
        <f t="shared" si="137"/>
        <v>#DIV/0!</v>
      </c>
      <c r="R634" s="229" t="e">
        <f>AVERAGE('ES Data Entry'!S632:V632)</f>
        <v>#DIV/0!</v>
      </c>
      <c r="S634" s="229" t="e">
        <f t="shared" si="138"/>
        <v>#DIV/0!</v>
      </c>
      <c r="T634" s="229" t="e">
        <f>AVERAGE('ES Data Entry'!W632:Y632)</f>
        <v>#DIV/0!</v>
      </c>
      <c r="U634" s="230" t="e">
        <f t="shared" si="139"/>
        <v>#DIV/0!</v>
      </c>
      <c r="V634" s="231" t="e">
        <f t="shared" si="140"/>
        <v>#DIV/0!</v>
      </c>
      <c r="W634" s="232" t="e">
        <f t="shared" si="141"/>
        <v>#DIV/0!</v>
      </c>
    </row>
    <row r="635" spans="1:23">
      <c r="A635" s="226">
        <f>'ES Data Entry'!A633</f>
        <v>0</v>
      </c>
      <c r="B635" s="226">
        <f>'ES Data Entry'!B633</f>
        <v>0</v>
      </c>
      <c r="C635" s="6">
        <f>'ES Data Entry'!C633</f>
        <v>0</v>
      </c>
      <c r="D635" s="226">
        <f>'ES Data Entry'!D633</f>
        <v>0</v>
      </c>
      <c r="E635" s="226">
        <f>'ES Data Entry'!E633</f>
        <v>0</v>
      </c>
      <c r="F635" s="226">
        <f>'ES Data Entry'!F633</f>
        <v>0</v>
      </c>
      <c r="G635" s="226" t="str" cm="1">
        <f t="array" ref="G635">_xlfn.IFS('ES Data Entry'!G633=0, "Kindergarten", 'ES Data Entry'!G633=1, "1st Grade", 'ES Data Entry'!G633=2, "2nd Grade", 'ES Data Entry'!G633=3, "3rd Grade", 'ES Data Entry'!G633=4, "4th Grade", 'ES Data Entry'!G633=5, "5th Grade")</f>
        <v>Kindergarten</v>
      </c>
      <c r="H635" s="253">
        <f>'ES Data Entry'!L633</f>
        <v>0</v>
      </c>
      <c r="I635" s="227" t="e" cm="1">
        <f t="array" ref="I635">_xlfn.IFS('ES Data Entry'!H633= 1, "American Indian/Alaskan Native", 'ES Data Entry'!H633= 2, "Asian", 'ES Data Entry'!H633= 3, "Native Hawaiian/Pacific Islander", 'ES Data Entry'!H633= 4, "Black/African American",'ES Data Entry'!H633= 5,  "White", 'ES Data Entry'!H633= 6, "Other", 'ES Data Entry'!H633= 7, "Two races or more", 'ES Data Entry'!H633= 8, "Unknown")</f>
        <v>#N/A</v>
      </c>
      <c r="J635" s="226">
        <f>'ES Data Entry'!I633</f>
        <v>0</v>
      </c>
      <c r="K635" s="226" t="e" cm="1">
        <f t="array" ref="K635">_xlfn.IFS('ES Data Entry'!J633= 1, "Male", 'ES Data Entry'!J633= 2, "Female", 'ES Data Entry'!J633= 3, "Transgender Male", 'ES Data Entry'!J633= 4, "Transgender Female",'ES Data Entry'!J633= 5, "Non-binary", 'ES Data Entry'!J633= 6, "Other", 'ES Data Entry'!J633= 7, "Unknown")</f>
        <v>#N/A</v>
      </c>
      <c r="L635" s="228">
        <f>'ES Data Entry'!K633</f>
        <v>0</v>
      </c>
      <c r="M635" s="228" t="str" cm="1">
        <f t="array" ref="M635">IF(MAX(IF(F:F=F635, L:L))=L635, "Yes", "No")</f>
        <v>Yes</v>
      </c>
      <c r="N635" s="229" t="e">
        <f>AVERAGE('ES Data Entry'!N633,'ES Data Entry'!M633)</f>
        <v>#DIV/0!</v>
      </c>
      <c r="O635" s="229" t="e">
        <f t="shared" si="136"/>
        <v>#DIV/0!</v>
      </c>
      <c r="P635" s="229" t="e">
        <f>AVERAGE('ES Data Entry'!O633:R633)</f>
        <v>#DIV/0!</v>
      </c>
      <c r="Q635" s="229" t="e">
        <f t="shared" si="137"/>
        <v>#DIV/0!</v>
      </c>
      <c r="R635" s="229" t="e">
        <f>AVERAGE('ES Data Entry'!S633:V633)</f>
        <v>#DIV/0!</v>
      </c>
      <c r="S635" s="229" t="e">
        <f t="shared" si="138"/>
        <v>#DIV/0!</v>
      </c>
      <c r="T635" s="229" t="e">
        <f>AVERAGE('ES Data Entry'!W633:Y633)</f>
        <v>#DIV/0!</v>
      </c>
      <c r="U635" s="230" t="e">
        <f t="shared" si="139"/>
        <v>#DIV/0!</v>
      </c>
      <c r="V635" s="231" t="e">
        <f t="shared" si="140"/>
        <v>#DIV/0!</v>
      </c>
      <c r="W635" s="232" t="e">
        <f t="shared" si="141"/>
        <v>#DIV/0!</v>
      </c>
    </row>
    <row r="636" spans="1:23">
      <c r="A636" s="226">
        <f>'ES Data Entry'!A634</f>
        <v>0</v>
      </c>
      <c r="B636" s="226">
        <f>'ES Data Entry'!B634</f>
        <v>0</v>
      </c>
      <c r="C636" s="6">
        <f>'ES Data Entry'!C634</f>
        <v>0</v>
      </c>
      <c r="D636" s="226">
        <f>'ES Data Entry'!D634</f>
        <v>0</v>
      </c>
      <c r="E636" s="226">
        <f>'ES Data Entry'!E634</f>
        <v>0</v>
      </c>
      <c r="F636" s="226">
        <f>'ES Data Entry'!F634</f>
        <v>0</v>
      </c>
      <c r="G636" s="226" t="str" cm="1">
        <f t="array" ref="G636">_xlfn.IFS('ES Data Entry'!G634=0, "Kindergarten", 'ES Data Entry'!G634=1, "1st Grade", 'ES Data Entry'!G634=2, "2nd Grade", 'ES Data Entry'!G634=3, "3rd Grade", 'ES Data Entry'!G634=4, "4th Grade", 'ES Data Entry'!G634=5, "5th Grade")</f>
        <v>Kindergarten</v>
      </c>
      <c r="H636" s="253">
        <f>'ES Data Entry'!L634</f>
        <v>0</v>
      </c>
      <c r="I636" s="227" t="e" cm="1">
        <f t="array" ref="I636">_xlfn.IFS('ES Data Entry'!H634= 1, "American Indian/Alaskan Native", 'ES Data Entry'!H634= 2, "Asian", 'ES Data Entry'!H634= 3, "Native Hawaiian/Pacific Islander", 'ES Data Entry'!H634= 4, "Black/African American",'ES Data Entry'!H634= 5,  "White", 'ES Data Entry'!H634= 6, "Other", 'ES Data Entry'!H634= 7, "Two races or more", 'ES Data Entry'!H634= 8, "Unknown")</f>
        <v>#N/A</v>
      </c>
      <c r="J636" s="226">
        <f>'ES Data Entry'!I634</f>
        <v>0</v>
      </c>
      <c r="K636" s="226" t="e" cm="1">
        <f t="array" ref="K636">_xlfn.IFS('ES Data Entry'!J634= 1, "Male", 'ES Data Entry'!J634= 2, "Female", 'ES Data Entry'!J634= 3, "Transgender Male", 'ES Data Entry'!J634= 4, "Transgender Female",'ES Data Entry'!J634= 5, "Non-binary", 'ES Data Entry'!J634= 6, "Other", 'ES Data Entry'!J634= 7, "Unknown")</f>
        <v>#N/A</v>
      </c>
      <c r="L636" s="228">
        <f>'ES Data Entry'!K634</f>
        <v>0</v>
      </c>
      <c r="M636" s="228" t="str" cm="1">
        <f t="array" ref="M636">IF(MAX(IF(F:F=F636, L:L))=L636, "Yes", "No")</f>
        <v>Yes</v>
      </c>
      <c r="N636" s="229" t="e">
        <f>AVERAGE('ES Data Entry'!N634,'ES Data Entry'!M634)</f>
        <v>#DIV/0!</v>
      </c>
      <c r="O636" s="229" t="e">
        <f t="shared" si="136"/>
        <v>#DIV/0!</v>
      </c>
      <c r="P636" s="229" t="e">
        <f>AVERAGE('ES Data Entry'!O634:R634)</f>
        <v>#DIV/0!</v>
      </c>
      <c r="Q636" s="229" t="e">
        <f t="shared" si="137"/>
        <v>#DIV/0!</v>
      </c>
      <c r="R636" s="229" t="e">
        <f>AVERAGE('ES Data Entry'!S634:V634)</f>
        <v>#DIV/0!</v>
      </c>
      <c r="S636" s="229" t="e">
        <f t="shared" si="138"/>
        <v>#DIV/0!</v>
      </c>
      <c r="T636" s="229" t="e">
        <f>AVERAGE('ES Data Entry'!W634:Y634)</f>
        <v>#DIV/0!</v>
      </c>
      <c r="U636" s="230" t="e">
        <f t="shared" si="139"/>
        <v>#DIV/0!</v>
      </c>
      <c r="V636" s="231" t="e">
        <f t="shared" si="140"/>
        <v>#DIV/0!</v>
      </c>
      <c r="W636" s="232" t="e">
        <f t="shared" si="141"/>
        <v>#DIV/0!</v>
      </c>
    </row>
    <row r="637" spans="1:23">
      <c r="A637" s="226">
        <f>'ES Data Entry'!A635</f>
        <v>0</v>
      </c>
      <c r="B637" s="226">
        <f>'ES Data Entry'!B635</f>
        <v>0</v>
      </c>
      <c r="C637" s="6">
        <f>'ES Data Entry'!C635</f>
        <v>0</v>
      </c>
      <c r="D637" s="226">
        <f>'ES Data Entry'!D635</f>
        <v>0</v>
      </c>
      <c r="E637" s="226">
        <f>'ES Data Entry'!E635</f>
        <v>0</v>
      </c>
      <c r="F637" s="226">
        <f>'ES Data Entry'!F635</f>
        <v>0</v>
      </c>
      <c r="G637" s="226" t="str" cm="1">
        <f t="array" ref="G637">_xlfn.IFS('ES Data Entry'!G635=0, "Kindergarten", 'ES Data Entry'!G635=1, "1st Grade", 'ES Data Entry'!G635=2, "2nd Grade", 'ES Data Entry'!G635=3, "3rd Grade", 'ES Data Entry'!G635=4, "4th Grade", 'ES Data Entry'!G635=5, "5th Grade")</f>
        <v>Kindergarten</v>
      </c>
      <c r="H637" s="253">
        <f>'ES Data Entry'!L635</f>
        <v>0</v>
      </c>
      <c r="I637" s="227" t="e" cm="1">
        <f t="array" ref="I637">_xlfn.IFS('ES Data Entry'!H635= 1, "American Indian/Alaskan Native", 'ES Data Entry'!H635= 2, "Asian", 'ES Data Entry'!H635= 3, "Native Hawaiian/Pacific Islander", 'ES Data Entry'!H635= 4, "Black/African American",'ES Data Entry'!H635= 5,  "White", 'ES Data Entry'!H635= 6, "Other", 'ES Data Entry'!H635= 7, "Two races or more", 'ES Data Entry'!H635= 8, "Unknown")</f>
        <v>#N/A</v>
      </c>
      <c r="J637" s="226">
        <f>'ES Data Entry'!I635</f>
        <v>0</v>
      </c>
      <c r="K637" s="226" t="e" cm="1">
        <f t="array" ref="K637">_xlfn.IFS('ES Data Entry'!J635= 1, "Male", 'ES Data Entry'!J635= 2, "Female", 'ES Data Entry'!J635= 3, "Transgender Male", 'ES Data Entry'!J635= 4, "Transgender Female",'ES Data Entry'!J635= 5, "Non-binary", 'ES Data Entry'!J635= 6, "Other", 'ES Data Entry'!J635= 7, "Unknown")</f>
        <v>#N/A</v>
      </c>
      <c r="L637" s="228">
        <f>'ES Data Entry'!K635</f>
        <v>0</v>
      </c>
      <c r="M637" s="228" t="str" cm="1">
        <f t="array" ref="M637">IF(MAX(IF(F:F=F637, L:L))=L637, "Yes", "No")</f>
        <v>Yes</v>
      </c>
      <c r="N637" s="229" t="e">
        <f>AVERAGE('ES Data Entry'!N635,'ES Data Entry'!M635)</f>
        <v>#DIV/0!</v>
      </c>
      <c r="O637" s="229" t="e">
        <f t="shared" si="136"/>
        <v>#DIV/0!</v>
      </c>
      <c r="P637" s="229" t="e">
        <f>AVERAGE('ES Data Entry'!O635:R635)</f>
        <v>#DIV/0!</v>
      </c>
      <c r="Q637" s="229" t="e">
        <f t="shared" si="137"/>
        <v>#DIV/0!</v>
      </c>
      <c r="R637" s="229" t="e">
        <f>AVERAGE('ES Data Entry'!S635:V635)</f>
        <v>#DIV/0!</v>
      </c>
      <c r="S637" s="229" t="e">
        <f t="shared" si="138"/>
        <v>#DIV/0!</v>
      </c>
      <c r="T637" s="229" t="e">
        <f>AVERAGE('ES Data Entry'!W635:Y635)</f>
        <v>#DIV/0!</v>
      </c>
      <c r="U637" s="230" t="e">
        <f t="shared" si="139"/>
        <v>#DIV/0!</v>
      </c>
      <c r="V637" s="231" t="e">
        <f t="shared" si="140"/>
        <v>#DIV/0!</v>
      </c>
      <c r="W637" s="232" t="e">
        <f t="shared" si="141"/>
        <v>#DIV/0!</v>
      </c>
    </row>
    <row r="638" spans="1:23">
      <c r="A638" s="226">
        <f>'ES Data Entry'!A636</f>
        <v>0</v>
      </c>
      <c r="B638" s="226">
        <f>'ES Data Entry'!B636</f>
        <v>0</v>
      </c>
      <c r="C638" s="6">
        <f>'ES Data Entry'!C636</f>
        <v>0</v>
      </c>
      <c r="D638" s="226">
        <f>'ES Data Entry'!D636</f>
        <v>0</v>
      </c>
      <c r="E638" s="226">
        <f>'ES Data Entry'!E636</f>
        <v>0</v>
      </c>
      <c r="F638" s="226">
        <f>'ES Data Entry'!F636</f>
        <v>0</v>
      </c>
      <c r="G638" s="226" t="str" cm="1">
        <f t="array" ref="G638">_xlfn.IFS('ES Data Entry'!G636=0, "Kindergarten", 'ES Data Entry'!G636=1, "1st Grade", 'ES Data Entry'!G636=2, "2nd Grade", 'ES Data Entry'!G636=3, "3rd Grade", 'ES Data Entry'!G636=4, "4th Grade", 'ES Data Entry'!G636=5, "5th Grade")</f>
        <v>Kindergarten</v>
      </c>
      <c r="H638" s="253">
        <f>'ES Data Entry'!L636</f>
        <v>0</v>
      </c>
      <c r="I638" s="227" t="e" cm="1">
        <f t="array" ref="I638">_xlfn.IFS('ES Data Entry'!H636= 1, "American Indian/Alaskan Native", 'ES Data Entry'!H636= 2, "Asian", 'ES Data Entry'!H636= 3, "Native Hawaiian/Pacific Islander", 'ES Data Entry'!H636= 4, "Black/African American",'ES Data Entry'!H636= 5,  "White", 'ES Data Entry'!H636= 6, "Other", 'ES Data Entry'!H636= 7, "Two races or more", 'ES Data Entry'!H636= 8, "Unknown")</f>
        <v>#N/A</v>
      </c>
      <c r="J638" s="226">
        <f>'ES Data Entry'!I636</f>
        <v>0</v>
      </c>
      <c r="K638" s="226" t="e" cm="1">
        <f t="array" ref="K638">_xlfn.IFS('ES Data Entry'!J636= 1, "Male", 'ES Data Entry'!J636= 2, "Female", 'ES Data Entry'!J636= 3, "Transgender Male", 'ES Data Entry'!J636= 4, "Transgender Female",'ES Data Entry'!J636= 5, "Non-binary", 'ES Data Entry'!J636= 6, "Other", 'ES Data Entry'!J636= 7, "Unknown")</f>
        <v>#N/A</v>
      </c>
      <c r="L638" s="228">
        <f>'ES Data Entry'!K636</f>
        <v>0</v>
      </c>
      <c r="M638" s="228" t="str" cm="1">
        <f t="array" ref="M638">IF(MAX(IF(F:F=F638, L:L))=L638, "Yes", "No")</f>
        <v>Yes</v>
      </c>
      <c r="N638" s="229" t="e">
        <f>AVERAGE('ES Data Entry'!N636,'ES Data Entry'!M636)</f>
        <v>#DIV/0!</v>
      </c>
      <c r="O638" s="229" t="e">
        <f t="shared" si="136"/>
        <v>#DIV/0!</v>
      </c>
      <c r="P638" s="229" t="e">
        <f>AVERAGE('ES Data Entry'!O636:R636)</f>
        <v>#DIV/0!</v>
      </c>
      <c r="Q638" s="229" t="e">
        <f t="shared" si="137"/>
        <v>#DIV/0!</v>
      </c>
      <c r="R638" s="229" t="e">
        <f>AVERAGE('ES Data Entry'!S636:V636)</f>
        <v>#DIV/0!</v>
      </c>
      <c r="S638" s="229" t="e">
        <f t="shared" si="138"/>
        <v>#DIV/0!</v>
      </c>
      <c r="T638" s="229" t="e">
        <f>AVERAGE('ES Data Entry'!W636:Y636)</f>
        <v>#DIV/0!</v>
      </c>
      <c r="U638" s="230" t="e">
        <f t="shared" si="139"/>
        <v>#DIV/0!</v>
      </c>
      <c r="V638" s="231" t="e">
        <f t="shared" si="140"/>
        <v>#DIV/0!</v>
      </c>
      <c r="W638" s="232" t="e">
        <f t="shared" si="141"/>
        <v>#DIV/0!</v>
      </c>
    </row>
    <row r="639" spans="1:23">
      <c r="A639" s="226">
        <f>'ES Data Entry'!A637</f>
        <v>0</v>
      </c>
      <c r="B639" s="226">
        <f>'ES Data Entry'!B637</f>
        <v>0</v>
      </c>
      <c r="C639" s="6">
        <f>'ES Data Entry'!C637</f>
        <v>0</v>
      </c>
      <c r="D639" s="226">
        <f>'ES Data Entry'!D637</f>
        <v>0</v>
      </c>
      <c r="E639" s="226">
        <f>'ES Data Entry'!E637</f>
        <v>0</v>
      </c>
      <c r="F639" s="226">
        <f>'ES Data Entry'!F637</f>
        <v>0</v>
      </c>
      <c r="G639" s="226" t="str" cm="1">
        <f t="array" ref="G639">_xlfn.IFS('ES Data Entry'!G637=0, "Kindergarten", 'ES Data Entry'!G637=1, "1st Grade", 'ES Data Entry'!G637=2, "2nd Grade", 'ES Data Entry'!G637=3, "3rd Grade", 'ES Data Entry'!G637=4, "4th Grade", 'ES Data Entry'!G637=5, "5th Grade")</f>
        <v>Kindergarten</v>
      </c>
      <c r="H639" s="253">
        <f>'ES Data Entry'!L637</f>
        <v>0</v>
      </c>
      <c r="I639" s="227" t="e" cm="1">
        <f t="array" ref="I639">_xlfn.IFS('ES Data Entry'!H637= 1, "American Indian/Alaskan Native", 'ES Data Entry'!H637= 2, "Asian", 'ES Data Entry'!H637= 3, "Native Hawaiian/Pacific Islander", 'ES Data Entry'!H637= 4, "Black/African American",'ES Data Entry'!H637= 5,  "White", 'ES Data Entry'!H637= 6, "Other", 'ES Data Entry'!H637= 7, "Two races or more", 'ES Data Entry'!H637= 8, "Unknown")</f>
        <v>#N/A</v>
      </c>
      <c r="J639" s="226">
        <f>'ES Data Entry'!I637</f>
        <v>0</v>
      </c>
      <c r="K639" s="226" t="e" cm="1">
        <f t="array" ref="K639">_xlfn.IFS('ES Data Entry'!J637= 1, "Male", 'ES Data Entry'!J637= 2, "Female", 'ES Data Entry'!J637= 3, "Transgender Male", 'ES Data Entry'!J637= 4, "Transgender Female",'ES Data Entry'!J637= 5, "Non-binary", 'ES Data Entry'!J637= 6, "Other", 'ES Data Entry'!J637= 7, "Unknown")</f>
        <v>#N/A</v>
      </c>
      <c r="L639" s="228">
        <f>'ES Data Entry'!K637</f>
        <v>0</v>
      </c>
      <c r="M639" s="228" t="str" cm="1">
        <f t="array" ref="M639">IF(MAX(IF(F:F=F639, L:L))=L639, "Yes", "No")</f>
        <v>Yes</v>
      </c>
      <c r="N639" s="229" t="e">
        <f>AVERAGE('ES Data Entry'!N637,'ES Data Entry'!M637)</f>
        <v>#DIV/0!</v>
      </c>
      <c r="O639" s="229" t="e">
        <f t="shared" si="136"/>
        <v>#DIV/0!</v>
      </c>
      <c r="P639" s="229" t="e">
        <f>AVERAGE('ES Data Entry'!O637:R637)</f>
        <v>#DIV/0!</v>
      </c>
      <c r="Q639" s="229" t="e">
        <f t="shared" si="137"/>
        <v>#DIV/0!</v>
      </c>
      <c r="R639" s="229" t="e">
        <f>AVERAGE('ES Data Entry'!S637:V637)</f>
        <v>#DIV/0!</v>
      </c>
      <c r="S639" s="229" t="e">
        <f t="shared" si="138"/>
        <v>#DIV/0!</v>
      </c>
      <c r="T639" s="229" t="e">
        <f>AVERAGE('ES Data Entry'!W637:Y637)</f>
        <v>#DIV/0!</v>
      </c>
      <c r="U639" s="230" t="e">
        <f t="shared" si="139"/>
        <v>#DIV/0!</v>
      </c>
      <c r="V639" s="231" t="e">
        <f t="shared" si="140"/>
        <v>#DIV/0!</v>
      </c>
      <c r="W639" s="232" t="e">
        <f t="shared" si="141"/>
        <v>#DIV/0!</v>
      </c>
    </row>
    <row r="640" spans="1:23">
      <c r="A640" s="226">
        <f>'ES Data Entry'!A638</f>
        <v>0</v>
      </c>
      <c r="B640" s="226">
        <f>'ES Data Entry'!B638</f>
        <v>0</v>
      </c>
      <c r="C640" s="6">
        <f>'ES Data Entry'!C638</f>
        <v>0</v>
      </c>
      <c r="D640" s="226">
        <f>'ES Data Entry'!D638</f>
        <v>0</v>
      </c>
      <c r="E640" s="226">
        <f>'ES Data Entry'!E638</f>
        <v>0</v>
      </c>
      <c r="F640" s="226">
        <f>'ES Data Entry'!F638</f>
        <v>0</v>
      </c>
      <c r="G640" s="226" t="str" cm="1">
        <f t="array" ref="G640">_xlfn.IFS('ES Data Entry'!G638=0, "Kindergarten", 'ES Data Entry'!G638=1, "1st Grade", 'ES Data Entry'!G638=2, "2nd Grade", 'ES Data Entry'!G638=3, "3rd Grade", 'ES Data Entry'!G638=4, "4th Grade", 'ES Data Entry'!G638=5, "5th Grade")</f>
        <v>Kindergarten</v>
      </c>
      <c r="H640" s="253">
        <f>'ES Data Entry'!L638</f>
        <v>0</v>
      </c>
      <c r="I640" s="227" t="e" cm="1">
        <f t="array" ref="I640">_xlfn.IFS('ES Data Entry'!H638= 1, "American Indian/Alaskan Native", 'ES Data Entry'!H638= 2, "Asian", 'ES Data Entry'!H638= 3, "Native Hawaiian/Pacific Islander", 'ES Data Entry'!H638= 4, "Black/African American",'ES Data Entry'!H638= 5,  "White", 'ES Data Entry'!H638= 6, "Other", 'ES Data Entry'!H638= 7, "Two races or more", 'ES Data Entry'!H638= 8, "Unknown")</f>
        <v>#N/A</v>
      </c>
      <c r="J640" s="226">
        <f>'ES Data Entry'!I638</f>
        <v>0</v>
      </c>
      <c r="K640" s="226" t="e" cm="1">
        <f t="array" ref="K640">_xlfn.IFS('ES Data Entry'!J638= 1, "Male", 'ES Data Entry'!J638= 2, "Female", 'ES Data Entry'!J638= 3, "Transgender Male", 'ES Data Entry'!J638= 4, "Transgender Female",'ES Data Entry'!J638= 5, "Non-binary", 'ES Data Entry'!J638= 6, "Other", 'ES Data Entry'!J638= 7, "Unknown")</f>
        <v>#N/A</v>
      </c>
      <c r="L640" s="228">
        <f>'ES Data Entry'!K638</f>
        <v>0</v>
      </c>
      <c r="M640" s="228" t="str" cm="1">
        <f t="array" ref="M640">IF(MAX(IF(F:F=F640, L:L))=L640, "Yes", "No")</f>
        <v>Yes</v>
      </c>
      <c r="N640" s="229" t="e">
        <f>AVERAGE('ES Data Entry'!N638,'ES Data Entry'!M638)</f>
        <v>#DIV/0!</v>
      </c>
      <c r="O640" s="229" t="e">
        <f t="shared" si="136"/>
        <v>#DIV/0!</v>
      </c>
      <c r="P640" s="229" t="e">
        <f>AVERAGE('ES Data Entry'!O638:R638)</f>
        <v>#DIV/0!</v>
      </c>
      <c r="Q640" s="229" t="e">
        <f t="shared" si="137"/>
        <v>#DIV/0!</v>
      </c>
      <c r="R640" s="229" t="e">
        <f>AVERAGE('ES Data Entry'!S638:V638)</f>
        <v>#DIV/0!</v>
      </c>
      <c r="S640" s="229" t="e">
        <f t="shared" si="138"/>
        <v>#DIV/0!</v>
      </c>
      <c r="T640" s="229" t="e">
        <f>AVERAGE('ES Data Entry'!W638:Y638)</f>
        <v>#DIV/0!</v>
      </c>
      <c r="U640" s="230" t="e">
        <f t="shared" si="139"/>
        <v>#DIV/0!</v>
      </c>
      <c r="V640" s="231" t="e">
        <f t="shared" si="140"/>
        <v>#DIV/0!</v>
      </c>
      <c r="W640" s="232" t="e">
        <f t="shared" si="141"/>
        <v>#DIV/0!</v>
      </c>
    </row>
    <row r="641" spans="1:23">
      <c r="A641" s="226">
        <f>'ES Data Entry'!A639</f>
        <v>0</v>
      </c>
      <c r="B641" s="226">
        <f>'ES Data Entry'!B639</f>
        <v>0</v>
      </c>
      <c r="C641" s="6">
        <f>'ES Data Entry'!C639</f>
        <v>0</v>
      </c>
      <c r="D641" s="226">
        <f>'ES Data Entry'!D639</f>
        <v>0</v>
      </c>
      <c r="E641" s="226">
        <f>'ES Data Entry'!E639</f>
        <v>0</v>
      </c>
      <c r="F641" s="226">
        <f>'ES Data Entry'!F639</f>
        <v>0</v>
      </c>
      <c r="G641" s="226" t="str" cm="1">
        <f t="array" ref="G641">_xlfn.IFS('ES Data Entry'!G639=0, "Kindergarten", 'ES Data Entry'!G639=1, "1st Grade", 'ES Data Entry'!G639=2, "2nd Grade", 'ES Data Entry'!G639=3, "3rd Grade", 'ES Data Entry'!G639=4, "4th Grade", 'ES Data Entry'!G639=5, "5th Grade")</f>
        <v>Kindergarten</v>
      </c>
      <c r="H641" s="253">
        <f>'ES Data Entry'!L639</f>
        <v>0</v>
      </c>
      <c r="I641" s="227" t="e" cm="1">
        <f t="array" ref="I641">_xlfn.IFS('ES Data Entry'!H639= 1, "American Indian/Alaskan Native", 'ES Data Entry'!H639= 2, "Asian", 'ES Data Entry'!H639= 3, "Native Hawaiian/Pacific Islander", 'ES Data Entry'!H639= 4, "Black/African American",'ES Data Entry'!H639= 5,  "White", 'ES Data Entry'!H639= 6, "Other", 'ES Data Entry'!H639= 7, "Two races or more", 'ES Data Entry'!H639= 8, "Unknown")</f>
        <v>#N/A</v>
      </c>
      <c r="J641" s="226">
        <f>'ES Data Entry'!I639</f>
        <v>0</v>
      </c>
      <c r="K641" s="226" t="e" cm="1">
        <f t="array" ref="K641">_xlfn.IFS('ES Data Entry'!J639= 1, "Male", 'ES Data Entry'!J639= 2, "Female", 'ES Data Entry'!J639= 3, "Transgender Male", 'ES Data Entry'!J639= 4, "Transgender Female",'ES Data Entry'!J639= 5, "Non-binary", 'ES Data Entry'!J639= 6, "Other", 'ES Data Entry'!J639= 7, "Unknown")</f>
        <v>#N/A</v>
      </c>
      <c r="L641" s="228">
        <f>'ES Data Entry'!K639</f>
        <v>0</v>
      </c>
      <c r="M641" s="228" t="str" cm="1">
        <f t="array" ref="M641">IF(MAX(IF(F:F=F641, L:L))=L641, "Yes", "No")</f>
        <v>Yes</v>
      </c>
      <c r="N641" s="229" t="e">
        <f>AVERAGE('ES Data Entry'!N639,'ES Data Entry'!M639)</f>
        <v>#DIV/0!</v>
      </c>
      <c r="O641" s="229" t="e">
        <f t="shared" si="136"/>
        <v>#DIV/0!</v>
      </c>
      <c r="P641" s="229" t="e">
        <f>AVERAGE('ES Data Entry'!O639:R639)</f>
        <v>#DIV/0!</v>
      </c>
      <c r="Q641" s="229" t="e">
        <f t="shared" si="137"/>
        <v>#DIV/0!</v>
      </c>
      <c r="R641" s="229" t="e">
        <f>AVERAGE('ES Data Entry'!S639:V639)</f>
        <v>#DIV/0!</v>
      </c>
      <c r="S641" s="229" t="e">
        <f t="shared" si="138"/>
        <v>#DIV/0!</v>
      </c>
      <c r="T641" s="229" t="e">
        <f>AVERAGE('ES Data Entry'!W639:Y639)</f>
        <v>#DIV/0!</v>
      </c>
      <c r="U641" s="230" t="e">
        <f t="shared" si="139"/>
        <v>#DIV/0!</v>
      </c>
      <c r="V641" s="231" t="e">
        <f t="shared" si="140"/>
        <v>#DIV/0!</v>
      </c>
      <c r="W641" s="232" t="e">
        <f t="shared" si="141"/>
        <v>#DIV/0!</v>
      </c>
    </row>
    <row r="642" spans="1:23">
      <c r="A642" s="226">
        <f>'ES Data Entry'!A640</f>
        <v>0</v>
      </c>
      <c r="B642" s="226">
        <f>'ES Data Entry'!B640</f>
        <v>0</v>
      </c>
      <c r="C642" s="6">
        <f>'ES Data Entry'!C640</f>
        <v>0</v>
      </c>
      <c r="D642" s="226">
        <f>'ES Data Entry'!D640</f>
        <v>0</v>
      </c>
      <c r="E642" s="226">
        <f>'ES Data Entry'!E640</f>
        <v>0</v>
      </c>
      <c r="F642" s="226">
        <f>'ES Data Entry'!F640</f>
        <v>0</v>
      </c>
      <c r="G642" s="226" t="str" cm="1">
        <f t="array" ref="G642">_xlfn.IFS('ES Data Entry'!G640=0, "Kindergarten", 'ES Data Entry'!G640=1, "1st Grade", 'ES Data Entry'!G640=2, "2nd Grade", 'ES Data Entry'!G640=3, "3rd Grade", 'ES Data Entry'!G640=4, "4th Grade", 'ES Data Entry'!G640=5, "5th Grade")</f>
        <v>Kindergarten</v>
      </c>
      <c r="H642" s="253">
        <f>'ES Data Entry'!L640</f>
        <v>0</v>
      </c>
      <c r="I642" s="227" t="e" cm="1">
        <f t="array" ref="I642">_xlfn.IFS('ES Data Entry'!H640= 1, "American Indian/Alaskan Native", 'ES Data Entry'!H640= 2, "Asian", 'ES Data Entry'!H640= 3, "Native Hawaiian/Pacific Islander", 'ES Data Entry'!H640= 4, "Black/African American",'ES Data Entry'!H640= 5,  "White", 'ES Data Entry'!H640= 6, "Other", 'ES Data Entry'!H640= 7, "Two races or more", 'ES Data Entry'!H640= 8, "Unknown")</f>
        <v>#N/A</v>
      </c>
      <c r="J642" s="226">
        <f>'ES Data Entry'!I640</f>
        <v>0</v>
      </c>
      <c r="K642" s="226" t="e" cm="1">
        <f t="array" ref="K642">_xlfn.IFS('ES Data Entry'!J640= 1, "Male", 'ES Data Entry'!J640= 2, "Female", 'ES Data Entry'!J640= 3, "Transgender Male", 'ES Data Entry'!J640= 4, "Transgender Female",'ES Data Entry'!J640= 5, "Non-binary", 'ES Data Entry'!J640= 6, "Other", 'ES Data Entry'!J640= 7, "Unknown")</f>
        <v>#N/A</v>
      </c>
      <c r="L642" s="228">
        <f>'ES Data Entry'!K640</f>
        <v>0</v>
      </c>
      <c r="M642" s="228" t="str" cm="1">
        <f t="array" ref="M642">IF(MAX(IF(F:F=F642, L:L))=L642, "Yes", "No")</f>
        <v>Yes</v>
      </c>
      <c r="N642" s="229" t="e">
        <f>AVERAGE('ES Data Entry'!N640,'ES Data Entry'!M640)</f>
        <v>#DIV/0!</v>
      </c>
      <c r="O642" s="229" t="e">
        <f t="shared" si="136"/>
        <v>#DIV/0!</v>
      </c>
      <c r="P642" s="229" t="e">
        <f>AVERAGE('ES Data Entry'!O640:R640)</f>
        <v>#DIV/0!</v>
      </c>
      <c r="Q642" s="229" t="e">
        <f t="shared" si="137"/>
        <v>#DIV/0!</v>
      </c>
      <c r="R642" s="229" t="e">
        <f>AVERAGE('ES Data Entry'!S640:V640)</f>
        <v>#DIV/0!</v>
      </c>
      <c r="S642" s="229" t="e">
        <f t="shared" si="138"/>
        <v>#DIV/0!</v>
      </c>
      <c r="T642" s="229" t="e">
        <f>AVERAGE('ES Data Entry'!W640:Y640)</f>
        <v>#DIV/0!</v>
      </c>
      <c r="U642" s="230" t="e">
        <f t="shared" si="139"/>
        <v>#DIV/0!</v>
      </c>
      <c r="V642" s="231" t="e">
        <f t="shared" si="140"/>
        <v>#DIV/0!</v>
      </c>
      <c r="W642" s="232" t="e">
        <f t="shared" si="141"/>
        <v>#DIV/0!</v>
      </c>
    </row>
    <row r="643" spans="1:23">
      <c r="A643" s="226">
        <f>'ES Data Entry'!A641</f>
        <v>0</v>
      </c>
      <c r="B643" s="226">
        <f>'ES Data Entry'!B641</f>
        <v>0</v>
      </c>
      <c r="C643" s="6">
        <f>'ES Data Entry'!C641</f>
        <v>0</v>
      </c>
      <c r="D643" s="226">
        <f>'ES Data Entry'!D641</f>
        <v>0</v>
      </c>
      <c r="E643" s="226">
        <f>'ES Data Entry'!E641</f>
        <v>0</v>
      </c>
      <c r="F643" s="226">
        <f>'ES Data Entry'!F641</f>
        <v>0</v>
      </c>
      <c r="G643" s="226" t="str" cm="1">
        <f t="array" ref="G643">_xlfn.IFS('ES Data Entry'!G641=0, "Kindergarten", 'ES Data Entry'!G641=1, "1st Grade", 'ES Data Entry'!G641=2, "2nd Grade", 'ES Data Entry'!G641=3, "3rd Grade", 'ES Data Entry'!G641=4, "4th Grade", 'ES Data Entry'!G641=5, "5th Grade")</f>
        <v>Kindergarten</v>
      </c>
      <c r="H643" s="253">
        <f>'ES Data Entry'!L641</f>
        <v>0</v>
      </c>
      <c r="I643" s="227" t="e" cm="1">
        <f t="array" ref="I643">_xlfn.IFS('ES Data Entry'!H641= 1, "American Indian/Alaskan Native", 'ES Data Entry'!H641= 2, "Asian", 'ES Data Entry'!H641= 3, "Native Hawaiian/Pacific Islander", 'ES Data Entry'!H641= 4, "Black/African American",'ES Data Entry'!H641= 5,  "White", 'ES Data Entry'!H641= 6, "Other", 'ES Data Entry'!H641= 7, "Two races or more", 'ES Data Entry'!H641= 8, "Unknown")</f>
        <v>#N/A</v>
      </c>
      <c r="J643" s="226">
        <f>'ES Data Entry'!I641</f>
        <v>0</v>
      </c>
      <c r="K643" s="226" t="e" cm="1">
        <f t="array" ref="K643">_xlfn.IFS('ES Data Entry'!J641= 1, "Male", 'ES Data Entry'!J641= 2, "Female", 'ES Data Entry'!J641= 3, "Transgender Male", 'ES Data Entry'!J641= 4, "Transgender Female",'ES Data Entry'!J641= 5, "Non-binary", 'ES Data Entry'!J641= 6, "Other", 'ES Data Entry'!J641= 7, "Unknown")</f>
        <v>#N/A</v>
      </c>
      <c r="L643" s="228">
        <f>'ES Data Entry'!K641</f>
        <v>0</v>
      </c>
      <c r="M643" s="228" t="str" cm="1">
        <f t="array" ref="M643">IF(MAX(IF(F:F=F643, L:L))=L643, "Yes", "No")</f>
        <v>Yes</v>
      </c>
      <c r="N643" s="229" t="e">
        <f>AVERAGE('ES Data Entry'!N641,'ES Data Entry'!M641)</f>
        <v>#DIV/0!</v>
      </c>
      <c r="O643" s="229" t="e">
        <f t="shared" si="136"/>
        <v>#DIV/0!</v>
      </c>
      <c r="P643" s="229" t="e">
        <f>AVERAGE('ES Data Entry'!O641:R641)</f>
        <v>#DIV/0!</v>
      </c>
      <c r="Q643" s="229" t="e">
        <f t="shared" si="137"/>
        <v>#DIV/0!</v>
      </c>
      <c r="R643" s="229" t="e">
        <f>AVERAGE('ES Data Entry'!S641:V641)</f>
        <v>#DIV/0!</v>
      </c>
      <c r="S643" s="229" t="e">
        <f t="shared" si="138"/>
        <v>#DIV/0!</v>
      </c>
      <c r="T643" s="229" t="e">
        <f>AVERAGE('ES Data Entry'!W641:Y641)</f>
        <v>#DIV/0!</v>
      </c>
      <c r="U643" s="230" t="e">
        <f t="shared" si="139"/>
        <v>#DIV/0!</v>
      </c>
      <c r="V643" s="231" t="e">
        <f t="shared" si="140"/>
        <v>#DIV/0!</v>
      </c>
      <c r="W643" s="232" t="e">
        <f t="shared" si="141"/>
        <v>#DIV/0!</v>
      </c>
    </row>
    <row r="644" spans="1:23">
      <c r="A644" s="226">
        <f>'ES Data Entry'!A642</f>
        <v>0</v>
      </c>
      <c r="B644" s="226">
        <f>'ES Data Entry'!B642</f>
        <v>0</v>
      </c>
      <c r="C644" s="6">
        <f>'ES Data Entry'!C642</f>
        <v>0</v>
      </c>
      <c r="D644" s="226">
        <f>'ES Data Entry'!D642</f>
        <v>0</v>
      </c>
      <c r="E644" s="226">
        <f>'ES Data Entry'!E642</f>
        <v>0</v>
      </c>
      <c r="F644" s="226">
        <f>'ES Data Entry'!F642</f>
        <v>0</v>
      </c>
      <c r="G644" s="226" t="str" cm="1">
        <f t="array" ref="G644">_xlfn.IFS('ES Data Entry'!G642=0, "Kindergarten", 'ES Data Entry'!G642=1, "1st Grade", 'ES Data Entry'!G642=2, "2nd Grade", 'ES Data Entry'!G642=3, "3rd Grade", 'ES Data Entry'!G642=4, "4th Grade", 'ES Data Entry'!G642=5, "5th Grade")</f>
        <v>Kindergarten</v>
      </c>
      <c r="H644" s="253">
        <f>'ES Data Entry'!L642</f>
        <v>0</v>
      </c>
      <c r="I644" s="227" t="e" cm="1">
        <f t="array" ref="I644">_xlfn.IFS('ES Data Entry'!H642= 1, "American Indian/Alaskan Native", 'ES Data Entry'!H642= 2, "Asian", 'ES Data Entry'!H642= 3, "Native Hawaiian/Pacific Islander", 'ES Data Entry'!H642= 4, "Black/African American",'ES Data Entry'!H642= 5,  "White", 'ES Data Entry'!H642= 6, "Other", 'ES Data Entry'!H642= 7, "Two races or more", 'ES Data Entry'!H642= 8, "Unknown")</f>
        <v>#N/A</v>
      </c>
      <c r="J644" s="226">
        <f>'ES Data Entry'!I642</f>
        <v>0</v>
      </c>
      <c r="K644" s="226" t="e" cm="1">
        <f t="array" ref="K644">_xlfn.IFS('ES Data Entry'!J642= 1, "Male", 'ES Data Entry'!J642= 2, "Female", 'ES Data Entry'!J642= 3, "Transgender Male", 'ES Data Entry'!J642= 4, "Transgender Female",'ES Data Entry'!J642= 5, "Non-binary", 'ES Data Entry'!J642= 6, "Other", 'ES Data Entry'!J642= 7, "Unknown")</f>
        <v>#N/A</v>
      </c>
      <c r="L644" s="228">
        <f>'ES Data Entry'!K642</f>
        <v>0</v>
      </c>
      <c r="M644" s="228" t="str" cm="1">
        <f t="array" ref="M644">IF(MAX(IF(F:F=F644, L:L))=L644, "Yes", "No")</f>
        <v>Yes</v>
      </c>
      <c r="N644" s="229" t="e">
        <f>AVERAGE('ES Data Entry'!N642,'ES Data Entry'!M642)</f>
        <v>#DIV/0!</v>
      </c>
      <c r="O644" s="229" t="e">
        <f t="shared" si="136"/>
        <v>#DIV/0!</v>
      </c>
      <c r="P644" s="229" t="e">
        <f>AVERAGE('ES Data Entry'!O642:R642)</f>
        <v>#DIV/0!</v>
      </c>
      <c r="Q644" s="229" t="e">
        <f t="shared" si="137"/>
        <v>#DIV/0!</v>
      </c>
      <c r="R644" s="229" t="e">
        <f>AVERAGE('ES Data Entry'!S642:V642)</f>
        <v>#DIV/0!</v>
      </c>
      <c r="S644" s="229" t="e">
        <f t="shared" si="138"/>
        <v>#DIV/0!</v>
      </c>
      <c r="T644" s="229" t="e">
        <f>AVERAGE('ES Data Entry'!W642:Y642)</f>
        <v>#DIV/0!</v>
      </c>
      <c r="U644" s="230" t="e">
        <f t="shared" si="139"/>
        <v>#DIV/0!</v>
      </c>
      <c r="V644" s="231" t="e">
        <f t="shared" si="140"/>
        <v>#DIV/0!</v>
      </c>
      <c r="W644" s="232" t="e">
        <f t="shared" si="141"/>
        <v>#DIV/0!</v>
      </c>
    </row>
    <row r="645" spans="1:23">
      <c r="A645" s="226">
        <f>'ES Data Entry'!A643</f>
        <v>0</v>
      </c>
      <c r="B645" s="226">
        <f>'ES Data Entry'!B643</f>
        <v>0</v>
      </c>
      <c r="C645" s="6">
        <f>'ES Data Entry'!C643</f>
        <v>0</v>
      </c>
      <c r="D645" s="226">
        <f>'ES Data Entry'!D643</f>
        <v>0</v>
      </c>
      <c r="E645" s="226">
        <f>'ES Data Entry'!E643</f>
        <v>0</v>
      </c>
      <c r="F645" s="226">
        <f>'ES Data Entry'!F643</f>
        <v>0</v>
      </c>
      <c r="G645" s="226" t="str" cm="1">
        <f t="array" ref="G645">_xlfn.IFS('ES Data Entry'!G643=0, "Kindergarten", 'ES Data Entry'!G643=1, "1st Grade", 'ES Data Entry'!G643=2, "2nd Grade", 'ES Data Entry'!G643=3, "3rd Grade", 'ES Data Entry'!G643=4, "4th Grade", 'ES Data Entry'!G643=5, "5th Grade")</f>
        <v>Kindergarten</v>
      </c>
      <c r="H645" s="253">
        <f>'ES Data Entry'!L643</f>
        <v>0</v>
      </c>
      <c r="I645" s="227" t="e" cm="1">
        <f t="array" ref="I645">_xlfn.IFS('ES Data Entry'!H643= 1, "American Indian/Alaskan Native", 'ES Data Entry'!H643= 2, "Asian", 'ES Data Entry'!H643= 3, "Native Hawaiian/Pacific Islander", 'ES Data Entry'!H643= 4, "Black/African American",'ES Data Entry'!H643= 5,  "White", 'ES Data Entry'!H643= 6, "Other", 'ES Data Entry'!H643= 7, "Two races or more", 'ES Data Entry'!H643= 8, "Unknown")</f>
        <v>#N/A</v>
      </c>
      <c r="J645" s="226">
        <f>'ES Data Entry'!I643</f>
        <v>0</v>
      </c>
      <c r="K645" s="226" t="e" cm="1">
        <f t="array" ref="K645">_xlfn.IFS('ES Data Entry'!J643= 1, "Male", 'ES Data Entry'!J643= 2, "Female", 'ES Data Entry'!J643= 3, "Transgender Male", 'ES Data Entry'!J643= 4, "Transgender Female",'ES Data Entry'!J643= 5, "Non-binary", 'ES Data Entry'!J643= 6, "Other", 'ES Data Entry'!J643= 7, "Unknown")</f>
        <v>#N/A</v>
      </c>
      <c r="L645" s="228">
        <f>'ES Data Entry'!K643</f>
        <v>0</v>
      </c>
      <c r="M645" s="228" t="str" cm="1">
        <f t="array" ref="M645">IF(MAX(IF(F:F=F645, L:L))=L645, "Yes", "No")</f>
        <v>Yes</v>
      </c>
      <c r="N645" s="229" t="e">
        <f>AVERAGE('ES Data Entry'!N643,'ES Data Entry'!M643)</f>
        <v>#DIV/0!</v>
      </c>
      <c r="O645" s="229" t="e">
        <f t="shared" si="136"/>
        <v>#DIV/0!</v>
      </c>
      <c r="P645" s="229" t="e">
        <f>AVERAGE('ES Data Entry'!O643:R643)</f>
        <v>#DIV/0!</v>
      </c>
      <c r="Q645" s="229" t="e">
        <f t="shared" si="137"/>
        <v>#DIV/0!</v>
      </c>
      <c r="R645" s="229" t="e">
        <f>AVERAGE('ES Data Entry'!S643:V643)</f>
        <v>#DIV/0!</v>
      </c>
      <c r="S645" s="229" t="e">
        <f t="shared" si="138"/>
        <v>#DIV/0!</v>
      </c>
      <c r="T645" s="229" t="e">
        <f>AVERAGE('ES Data Entry'!W643:Y643)</f>
        <v>#DIV/0!</v>
      </c>
      <c r="U645" s="230" t="e">
        <f t="shared" si="139"/>
        <v>#DIV/0!</v>
      </c>
      <c r="V645" s="231" t="e">
        <f t="shared" si="140"/>
        <v>#DIV/0!</v>
      </c>
      <c r="W645" s="232" t="e">
        <f t="shared" si="141"/>
        <v>#DIV/0!</v>
      </c>
    </row>
    <row r="646" spans="1:23">
      <c r="A646" s="226">
        <f>'ES Data Entry'!A644</f>
        <v>0</v>
      </c>
      <c r="B646" s="226">
        <f>'ES Data Entry'!B644</f>
        <v>0</v>
      </c>
      <c r="C646" s="6">
        <f>'ES Data Entry'!C644</f>
        <v>0</v>
      </c>
      <c r="D646" s="226">
        <f>'ES Data Entry'!D644</f>
        <v>0</v>
      </c>
      <c r="E646" s="226">
        <f>'ES Data Entry'!E644</f>
        <v>0</v>
      </c>
      <c r="F646" s="226">
        <f>'ES Data Entry'!F644</f>
        <v>0</v>
      </c>
      <c r="G646" s="226" t="str" cm="1">
        <f t="array" ref="G646">_xlfn.IFS('ES Data Entry'!G644=0, "Kindergarten", 'ES Data Entry'!G644=1, "1st Grade", 'ES Data Entry'!G644=2, "2nd Grade", 'ES Data Entry'!G644=3, "3rd Grade", 'ES Data Entry'!G644=4, "4th Grade", 'ES Data Entry'!G644=5, "5th Grade")</f>
        <v>Kindergarten</v>
      </c>
      <c r="H646" s="253">
        <f>'ES Data Entry'!L644</f>
        <v>0</v>
      </c>
      <c r="I646" s="227" t="e" cm="1">
        <f t="array" ref="I646">_xlfn.IFS('ES Data Entry'!H644= 1, "American Indian/Alaskan Native", 'ES Data Entry'!H644= 2, "Asian", 'ES Data Entry'!H644= 3, "Native Hawaiian/Pacific Islander", 'ES Data Entry'!H644= 4, "Black/African American",'ES Data Entry'!H644= 5,  "White", 'ES Data Entry'!H644= 6, "Other", 'ES Data Entry'!H644= 7, "Two races or more", 'ES Data Entry'!H644= 8, "Unknown")</f>
        <v>#N/A</v>
      </c>
      <c r="J646" s="226">
        <f>'ES Data Entry'!I644</f>
        <v>0</v>
      </c>
      <c r="K646" s="226" t="e" cm="1">
        <f t="array" ref="K646">_xlfn.IFS('ES Data Entry'!J644= 1, "Male", 'ES Data Entry'!J644= 2, "Female", 'ES Data Entry'!J644= 3, "Transgender Male", 'ES Data Entry'!J644= 4, "Transgender Female",'ES Data Entry'!J644= 5, "Non-binary", 'ES Data Entry'!J644= 6, "Other", 'ES Data Entry'!J644= 7, "Unknown")</f>
        <v>#N/A</v>
      </c>
      <c r="L646" s="228">
        <f>'ES Data Entry'!K644</f>
        <v>0</v>
      </c>
      <c r="M646" s="228" t="str" cm="1">
        <f t="array" ref="M646">IF(MAX(IF(F:F=F646, L:L))=L646, "Yes", "No")</f>
        <v>Yes</v>
      </c>
      <c r="N646" s="229" t="e">
        <f>AVERAGE('ES Data Entry'!N644,'ES Data Entry'!M644)</f>
        <v>#DIV/0!</v>
      </c>
      <c r="O646" s="229" t="e">
        <f t="shared" si="136"/>
        <v>#DIV/0!</v>
      </c>
      <c r="P646" s="229" t="e">
        <f>AVERAGE('ES Data Entry'!O644:R644)</f>
        <v>#DIV/0!</v>
      </c>
      <c r="Q646" s="229" t="e">
        <f t="shared" si="137"/>
        <v>#DIV/0!</v>
      </c>
      <c r="R646" s="229" t="e">
        <f>AVERAGE('ES Data Entry'!S644:V644)</f>
        <v>#DIV/0!</v>
      </c>
      <c r="S646" s="229" t="e">
        <f t="shared" si="138"/>
        <v>#DIV/0!</v>
      </c>
      <c r="T646" s="229" t="e">
        <f>AVERAGE('ES Data Entry'!W644:Y644)</f>
        <v>#DIV/0!</v>
      </c>
      <c r="U646" s="230" t="e">
        <f t="shared" si="139"/>
        <v>#DIV/0!</v>
      </c>
      <c r="V646" s="231" t="e">
        <f t="shared" si="140"/>
        <v>#DIV/0!</v>
      </c>
      <c r="W646" s="232" t="e">
        <f t="shared" si="141"/>
        <v>#DIV/0!</v>
      </c>
    </row>
    <row r="647" spans="1:23">
      <c r="A647" s="226">
        <f>'ES Data Entry'!A645</f>
        <v>0</v>
      </c>
      <c r="B647" s="226">
        <f>'ES Data Entry'!B645</f>
        <v>0</v>
      </c>
      <c r="C647" s="6">
        <f>'ES Data Entry'!C645</f>
        <v>0</v>
      </c>
      <c r="D647" s="226">
        <f>'ES Data Entry'!D645</f>
        <v>0</v>
      </c>
      <c r="E647" s="226">
        <f>'ES Data Entry'!E645</f>
        <v>0</v>
      </c>
      <c r="F647" s="226">
        <f>'ES Data Entry'!F645</f>
        <v>0</v>
      </c>
      <c r="G647" s="226" t="str" cm="1">
        <f t="array" ref="G647">_xlfn.IFS('ES Data Entry'!G645=0, "Kindergarten", 'ES Data Entry'!G645=1, "1st Grade", 'ES Data Entry'!G645=2, "2nd Grade", 'ES Data Entry'!G645=3, "3rd Grade", 'ES Data Entry'!G645=4, "4th Grade", 'ES Data Entry'!G645=5, "5th Grade")</f>
        <v>Kindergarten</v>
      </c>
      <c r="H647" s="253">
        <f>'ES Data Entry'!L645</f>
        <v>0</v>
      </c>
      <c r="I647" s="227" t="e" cm="1">
        <f t="array" ref="I647">_xlfn.IFS('ES Data Entry'!H645= 1, "American Indian/Alaskan Native", 'ES Data Entry'!H645= 2, "Asian", 'ES Data Entry'!H645= 3, "Native Hawaiian/Pacific Islander", 'ES Data Entry'!H645= 4, "Black/African American",'ES Data Entry'!H645= 5,  "White", 'ES Data Entry'!H645= 6, "Other", 'ES Data Entry'!H645= 7, "Two races or more", 'ES Data Entry'!H645= 8, "Unknown")</f>
        <v>#N/A</v>
      </c>
      <c r="J647" s="226">
        <f>'ES Data Entry'!I645</f>
        <v>0</v>
      </c>
      <c r="K647" s="226" t="e" cm="1">
        <f t="array" ref="K647">_xlfn.IFS('ES Data Entry'!J645= 1, "Male", 'ES Data Entry'!J645= 2, "Female", 'ES Data Entry'!J645= 3, "Transgender Male", 'ES Data Entry'!J645= 4, "Transgender Female",'ES Data Entry'!J645= 5, "Non-binary", 'ES Data Entry'!J645= 6, "Other", 'ES Data Entry'!J645= 7, "Unknown")</f>
        <v>#N/A</v>
      </c>
      <c r="L647" s="228">
        <f>'ES Data Entry'!K645</f>
        <v>0</v>
      </c>
      <c r="M647" s="228" t="str" cm="1">
        <f t="array" ref="M647">IF(MAX(IF(F:F=F647, L:L))=L647, "Yes", "No")</f>
        <v>Yes</v>
      </c>
      <c r="N647" s="229" t="e">
        <f>AVERAGE('ES Data Entry'!N645,'ES Data Entry'!M645)</f>
        <v>#DIV/0!</v>
      </c>
      <c r="O647" s="229" t="e">
        <f t="shared" si="136"/>
        <v>#DIV/0!</v>
      </c>
      <c r="P647" s="229" t="e">
        <f>AVERAGE('ES Data Entry'!O645:R645)</f>
        <v>#DIV/0!</v>
      </c>
      <c r="Q647" s="229" t="e">
        <f t="shared" si="137"/>
        <v>#DIV/0!</v>
      </c>
      <c r="R647" s="229" t="e">
        <f>AVERAGE('ES Data Entry'!S645:V645)</f>
        <v>#DIV/0!</v>
      </c>
      <c r="S647" s="229" t="e">
        <f t="shared" si="138"/>
        <v>#DIV/0!</v>
      </c>
      <c r="T647" s="229" t="e">
        <f>AVERAGE('ES Data Entry'!W645:Y645)</f>
        <v>#DIV/0!</v>
      </c>
      <c r="U647" s="230" t="e">
        <f t="shared" si="139"/>
        <v>#DIV/0!</v>
      </c>
      <c r="V647" s="231" t="e">
        <f t="shared" si="140"/>
        <v>#DIV/0!</v>
      </c>
      <c r="W647" s="232" t="e">
        <f t="shared" si="141"/>
        <v>#DIV/0!</v>
      </c>
    </row>
    <row r="648" spans="1:23">
      <c r="A648" s="226">
        <f>'ES Data Entry'!A646</f>
        <v>0</v>
      </c>
      <c r="B648" s="226">
        <f>'ES Data Entry'!B646</f>
        <v>0</v>
      </c>
      <c r="C648" s="6">
        <f>'ES Data Entry'!C646</f>
        <v>0</v>
      </c>
      <c r="D648" s="226">
        <f>'ES Data Entry'!D646</f>
        <v>0</v>
      </c>
      <c r="E648" s="226">
        <f>'ES Data Entry'!E646</f>
        <v>0</v>
      </c>
      <c r="F648" s="226">
        <f>'ES Data Entry'!F646</f>
        <v>0</v>
      </c>
      <c r="G648" s="226" t="str" cm="1">
        <f t="array" ref="G648">_xlfn.IFS('ES Data Entry'!G646=0, "Kindergarten", 'ES Data Entry'!G646=1, "1st Grade", 'ES Data Entry'!G646=2, "2nd Grade", 'ES Data Entry'!G646=3, "3rd Grade", 'ES Data Entry'!G646=4, "4th Grade", 'ES Data Entry'!G646=5, "5th Grade")</f>
        <v>Kindergarten</v>
      </c>
      <c r="H648" s="253">
        <f>'ES Data Entry'!L646</f>
        <v>0</v>
      </c>
      <c r="I648" s="227" t="e" cm="1">
        <f t="array" ref="I648">_xlfn.IFS('ES Data Entry'!H646= 1, "American Indian/Alaskan Native", 'ES Data Entry'!H646= 2, "Asian", 'ES Data Entry'!H646= 3, "Native Hawaiian/Pacific Islander", 'ES Data Entry'!H646= 4, "Black/African American",'ES Data Entry'!H646= 5,  "White", 'ES Data Entry'!H646= 6, "Other", 'ES Data Entry'!H646= 7, "Two races or more", 'ES Data Entry'!H646= 8, "Unknown")</f>
        <v>#N/A</v>
      </c>
      <c r="J648" s="226">
        <f>'ES Data Entry'!I646</f>
        <v>0</v>
      </c>
      <c r="K648" s="226" t="e" cm="1">
        <f t="array" ref="K648">_xlfn.IFS('ES Data Entry'!J646= 1, "Male", 'ES Data Entry'!J646= 2, "Female", 'ES Data Entry'!J646= 3, "Transgender Male", 'ES Data Entry'!J646= 4, "Transgender Female",'ES Data Entry'!J646= 5, "Non-binary", 'ES Data Entry'!J646= 6, "Other", 'ES Data Entry'!J646= 7, "Unknown")</f>
        <v>#N/A</v>
      </c>
      <c r="L648" s="228">
        <f>'ES Data Entry'!K646</f>
        <v>0</v>
      </c>
      <c r="M648" s="228" t="str" cm="1">
        <f t="array" ref="M648">IF(MAX(IF(F:F=F648, L:L))=L648, "Yes", "No")</f>
        <v>Yes</v>
      </c>
      <c r="N648" s="229" t="e">
        <f>AVERAGE('ES Data Entry'!N646,'ES Data Entry'!M646)</f>
        <v>#DIV/0!</v>
      </c>
      <c r="O648" s="229" t="e">
        <f t="shared" si="136"/>
        <v>#DIV/0!</v>
      </c>
      <c r="P648" s="229" t="e">
        <f>AVERAGE('ES Data Entry'!O646:R646)</f>
        <v>#DIV/0!</v>
      </c>
      <c r="Q648" s="229" t="e">
        <f t="shared" si="137"/>
        <v>#DIV/0!</v>
      </c>
      <c r="R648" s="229" t="e">
        <f>AVERAGE('ES Data Entry'!S646:V646)</f>
        <v>#DIV/0!</v>
      </c>
      <c r="S648" s="229" t="e">
        <f t="shared" si="138"/>
        <v>#DIV/0!</v>
      </c>
      <c r="T648" s="229" t="e">
        <f>AVERAGE('ES Data Entry'!W646:Y646)</f>
        <v>#DIV/0!</v>
      </c>
      <c r="U648" s="230" t="e">
        <f t="shared" si="139"/>
        <v>#DIV/0!</v>
      </c>
      <c r="V648" s="231" t="e">
        <f t="shared" si="140"/>
        <v>#DIV/0!</v>
      </c>
      <c r="W648" s="232" t="e">
        <f t="shared" si="141"/>
        <v>#DIV/0!</v>
      </c>
    </row>
    <row r="649" spans="1:23">
      <c r="A649" s="226">
        <f>'ES Data Entry'!A647</f>
        <v>0</v>
      </c>
      <c r="B649" s="226">
        <f>'ES Data Entry'!B647</f>
        <v>0</v>
      </c>
      <c r="C649" s="6">
        <f>'ES Data Entry'!C647</f>
        <v>0</v>
      </c>
      <c r="D649" s="226">
        <f>'ES Data Entry'!D647</f>
        <v>0</v>
      </c>
      <c r="E649" s="226">
        <f>'ES Data Entry'!E647</f>
        <v>0</v>
      </c>
      <c r="F649" s="226">
        <f>'ES Data Entry'!F647</f>
        <v>0</v>
      </c>
      <c r="G649" s="226" t="str" cm="1">
        <f t="array" ref="G649">_xlfn.IFS('ES Data Entry'!G647=0, "Kindergarten", 'ES Data Entry'!G647=1, "1st Grade", 'ES Data Entry'!G647=2, "2nd Grade", 'ES Data Entry'!G647=3, "3rd Grade", 'ES Data Entry'!G647=4, "4th Grade", 'ES Data Entry'!G647=5, "5th Grade")</f>
        <v>Kindergarten</v>
      </c>
      <c r="H649" s="253">
        <f>'ES Data Entry'!L647</f>
        <v>0</v>
      </c>
      <c r="I649" s="227" t="e" cm="1">
        <f t="array" ref="I649">_xlfn.IFS('ES Data Entry'!H647= 1, "American Indian/Alaskan Native", 'ES Data Entry'!H647= 2, "Asian", 'ES Data Entry'!H647= 3, "Native Hawaiian/Pacific Islander", 'ES Data Entry'!H647= 4, "Black/African American",'ES Data Entry'!H647= 5,  "White", 'ES Data Entry'!H647= 6, "Other", 'ES Data Entry'!H647= 7, "Two races or more", 'ES Data Entry'!H647= 8, "Unknown")</f>
        <v>#N/A</v>
      </c>
      <c r="J649" s="226">
        <f>'ES Data Entry'!I647</f>
        <v>0</v>
      </c>
      <c r="K649" s="226" t="e" cm="1">
        <f t="array" ref="K649">_xlfn.IFS('ES Data Entry'!J647= 1, "Male", 'ES Data Entry'!J647= 2, "Female", 'ES Data Entry'!J647= 3, "Transgender Male", 'ES Data Entry'!J647= 4, "Transgender Female",'ES Data Entry'!J647= 5, "Non-binary", 'ES Data Entry'!J647= 6, "Other", 'ES Data Entry'!J647= 7, "Unknown")</f>
        <v>#N/A</v>
      </c>
      <c r="L649" s="228">
        <f>'ES Data Entry'!K647</f>
        <v>0</v>
      </c>
      <c r="M649" s="228" t="str" cm="1">
        <f t="array" ref="M649">IF(MAX(IF(F:F=F649, L:L))=L649, "Yes", "No")</f>
        <v>Yes</v>
      </c>
      <c r="N649" s="229" t="e">
        <f>AVERAGE('ES Data Entry'!N647,'ES Data Entry'!M647)</f>
        <v>#DIV/0!</v>
      </c>
      <c r="O649" s="229" t="e">
        <f t="shared" si="136"/>
        <v>#DIV/0!</v>
      </c>
      <c r="P649" s="229" t="e">
        <f>AVERAGE('ES Data Entry'!O647:R647)</f>
        <v>#DIV/0!</v>
      </c>
      <c r="Q649" s="229" t="e">
        <f t="shared" si="137"/>
        <v>#DIV/0!</v>
      </c>
      <c r="R649" s="229" t="e">
        <f>AVERAGE('ES Data Entry'!S647:V647)</f>
        <v>#DIV/0!</v>
      </c>
      <c r="S649" s="229" t="e">
        <f t="shared" si="138"/>
        <v>#DIV/0!</v>
      </c>
      <c r="T649" s="229" t="e">
        <f>AVERAGE('ES Data Entry'!W647:Y647)</f>
        <v>#DIV/0!</v>
      </c>
      <c r="U649" s="230" t="e">
        <f t="shared" si="139"/>
        <v>#DIV/0!</v>
      </c>
      <c r="V649" s="231" t="e">
        <f t="shared" si="140"/>
        <v>#DIV/0!</v>
      </c>
      <c r="W649" s="232" t="e">
        <f t="shared" si="141"/>
        <v>#DIV/0!</v>
      </c>
    </row>
    <row r="650" spans="1:23">
      <c r="A650" s="226">
        <f>'ES Data Entry'!A648</f>
        <v>0</v>
      </c>
      <c r="B650" s="226">
        <f>'ES Data Entry'!B648</f>
        <v>0</v>
      </c>
      <c r="C650" s="6">
        <f>'ES Data Entry'!C648</f>
        <v>0</v>
      </c>
      <c r="D650" s="226">
        <f>'ES Data Entry'!D648</f>
        <v>0</v>
      </c>
      <c r="E650" s="226">
        <f>'ES Data Entry'!E648</f>
        <v>0</v>
      </c>
      <c r="F650" s="226">
        <f>'ES Data Entry'!F648</f>
        <v>0</v>
      </c>
      <c r="G650" s="226" t="str" cm="1">
        <f t="array" ref="G650">_xlfn.IFS('ES Data Entry'!G648=0, "Kindergarten", 'ES Data Entry'!G648=1, "1st Grade", 'ES Data Entry'!G648=2, "2nd Grade", 'ES Data Entry'!G648=3, "3rd Grade", 'ES Data Entry'!G648=4, "4th Grade", 'ES Data Entry'!G648=5, "5th Grade")</f>
        <v>Kindergarten</v>
      </c>
      <c r="H650" s="253">
        <f>'ES Data Entry'!L648</f>
        <v>0</v>
      </c>
      <c r="I650" s="227" t="e" cm="1">
        <f t="array" ref="I650">_xlfn.IFS('ES Data Entry'!H648= 1, "American Indian/Alaskan Native", 'ES Data Entry'!H648= 2, "Asian", 'ES Data Entry'!H648= 3, "Native Hawaiian/Pacific Islander", 'ES Data Entry'!H648= 4, "Black/African American",'ES Data Entry'!H648= 5,  "White", 'ES Data Entry'!H648= 6, "Other", 'ES Data Entry'!H648= 7, "Two races or more", 'ES Data Entry'!H648= 8, "Unknown")</f>
        <v>#N/A</v>
      </c>
      <c r="J650" s="226">
        <f>'ES Data Entry'!I648</f>
        <v>0</v>
      </c>
      <c r="K650" s="226" t="e" cm="1">
        <f t="array" ref="K650">_xlfn.IFS('ES Data Entry'!J648= 1, "Male", 'ES Data Entry'!J648= 2, "Female", 'ES Data Entry'!J648= 3, "Transgender Male", 'ES Data Entry'!J648= 4, "Transgender Female",'ES Data Entry'!J648= 5, "Non-binary", 'ES Data Entry'!J648= 6, "Other", 'ES Data Entry'!J648= 7, "Unknown")</f>
        <v>#N/A</v>
      </c>
      <c r="L650" s="228">
        <f>'ES Data Entry'!K648</f>
        <v>0</v>
      </c>
      <c r="M650" s="228" t="str" cm="1">
        <f t="array" ref="M650">IF(MAX(IF(F:F=F650, L:L))=L650, "Yes", "No")</f>
        <v>Yes</v>
      </c>
      <c r="N650" s="229" t="e">
        <f>AVERAGE('ES Data Entry'!N648,'ES Data Entry'!M648)</f>
        <v>#DIV/0!</v>
      </c>
      <c r="O650" s="229" t="e">
        <f t="shared" si="136"/>
        <v>#DIV/0!</v>
      </c>
      <c r="P650" s="229" t="e">
        <f>AVERAGE('ES Data Entry'!O648:R648)</f>
        <v>#DIV/0!</v>
      </c>
      <c r="Q650" s="229" t="e">
        <f t="shared" si="137"/>
        <v>#DIV/0!</v>
      </c>
      <c r="R650" s="229" t="e">
        <f>AVERAGE('ES Data Entry'!S648:V648)</f>
        <v>#DIV/0!</v>
      </c>
      <c r="S650" s="229" t="e">
        <f t="shared" si="138"/>
        <v>#DIV/0!</v>
      </c>
      <c r="T650" s="229" t="e">
        <f>AVERAGE('ES Data Entry'!W648:Y648)</f>
        <v>#DIV/0!</v>
      </c>
      <c r="U650" s="230" t="e">
        <f t="shared" si="139"/>
        <v>#DIV/0!</v>
      </c>
      <c r="V650" s="231" t="e">
        <f t="shared" si="140"/>
        <v>#DIV/0!</v>
      </c>
      <c r="W650" s="232" t="e">
        <f t="shared" si="141"/>
        <v>#DIV/0!</v>
      </c>
    </row>
    <row r="651" spans="1:23">
      <c r="A651" s="226">
        <f>'ES Data Entry'!A649</f>
        <v>0</v>
      </c>
      <c r="B651" s="226">
        <f>'ES Data Entry'!B649</f>
        <v>0</v>
      </c>
      <c r="C651" s="6">
        <f>'ES Data Entry'!C649</f>
        <v>0</v>
      </c>
      <c r="D651" s="226">
        <f>'ES Data Entry'!D649</f>
        <v>0</v>
      </c>
      <c r="E651" s="226">
        <f>'ES Data Entry'!E649</f>
        <v>0</v>
      </c>
      <c r="F651" s="226">
        <f>'ES Data Entry'!F649</f>
        <v>0</v>
      </c>
      <c r="G651" s="226" t="str" cm="1">
        <f t="array" ref="G651">_xlfn.IFS('ES Data Entry'!G649=0, "Kindergarten", 'ES Data Entry'!G649=1, "1st Grade", 'ES Data Entry'!G649=2, "2nd Grade", 'ES Data Entry'!G649=3, "3rd Grade", 'ES Data Entry'!G649=4, "4th Grade", 'ES Data Entry'!G649=5, "5th Grade")</f>
        <v>Kindergarten</v>
      </c>
      <c r="H651" s="253">
        <f>'ES Data Entry'!L649</f>
        <v>0</v>
      </c>
      <c r="I651" s="227" t="e" cm="1">
        <f t="array" ref="I651">_xlfn.IFS('ES Data Entry'!H649= 1, "American Indian/Alaskan Native", 'ES Data Entry'!H649= 2, "Asian", 'ES Data Entry'!H649= 3, "Native Hawaiian/Pacific Islander", 'ES Data Entry'!H649= 4, "Black/African American",'ES Data Entry'!H649= 5,  "White", 'ES Data Entry'!H649= 6, "Other", 'ES Data Entry'!H649= 7, "Two races or more", 'ES Data Entry'!H649= 8, "Unknown")</f>
        <v>#N/A</v>
      </c>
      <c r="J651" s="226">
        <f>'ES Data Entry'!I649</f>
        <v>0</v>
      </c>
      <c r="K651" s="226" t="e" cm="1">
        <f t="array" ref="K651">_xlfn.IFS('ES Data Entry'!J649= 1, "Male", 'ES Data Entry'!J649= 2, "Female", 'ES Data Entry'!J649= 3, "Transgender Male", 'ES Data Entry'!J649= 4, "Transgender Female",'ES Data Entry'!J649= 5, "Non-binary", 'ES Data Entry'!J649= 6, "Other", 'ES Data Entry'!J649= 7, "Unknown")</f>
        <v>#N/A</v>
      </c>
      <c r="L651" s="228">
        <f>'ES Data Entry'!K649</f>
        <v>0</v>
      </c>
      <c r="M651" s="228" t="str" cm="1">
        <f t="array" ref="M651">IF(MAX(IF(F:F=F651, L:L))=L651, "Yes", "No")</f>
        <v>Yes</v>
      </c>
      <c r="N651" s="229" t="e">
        <f>AVERAGE('ES Data Entry'!N649,'ES Data Entry'!M649)</f>
        <v>#DIV/0!</v>
      </c>
      <c r="O651" s="229" t="e">
        <f t="shared" si="136"/>
        <v>#DIV/0!</v>
      </c>
      <c r="P651" s="229" t="e">
        <f>AVERAGE('ES Data Entry'!O649:R649)</f>
        <v>#DIV/0!</v>
      </c>
      <c r="Q651" s="229" t="e">
        <f t="shared" si="137"/>
        <v>#DIV/0!</v>
      </c>
      <c r="R651" s="229" t="e">
        <f>AVERAGE('ES Data Entry'!S649:V649)</f>
        <v>#DIV/0!</v>
      </c>
      <c r="S651" s="229" t="e">
        <f t="shared" si="138"/>
        <v>#DIV/0!</v>
      </c>
      <c r="T651" s="229" t="e">
        <f>AVERAGE('ES Data Entry'!W649:Y649)</f>
        <v>#DIV/0!</v>
      </c>
      <c r="U651" s="230" t="e">
        <f t="shared" si="139"/>
        <v>#DIV/0!</v>
      </c>
      <c r="V651" s="231" t="e">
        <f t="shared" si="140"/>
        <v>#DIV/0!</v>
      </c>
      <c r="W651" s="232" t="e">
        <f t="shared" si="141"/>
        <v>#DIV/0!</v>
      </c>
    </row>
    <row r="652" spans="1:23">
      <c r="A652" s="226">
        <f>'ES Data Entry'!A650</f>
        <v>0</v>
      </c>
      <c r="B652" s="226">
        <f>'ES Data Entry'!B650</f>
        <v>0</v>
      </c>
      <c r="C652" s="6">
        <f>'ES Data Entry'!C650</f>
        <v>0</v>
      </c>
      <c r="D652" s="226">
        <f>'ES Data Entry'!D650</f>
        <v>0</v>
      </c>
      <c r="E652" s="226">
        <f>'ES Data Entry'!E650</f>
        <v>0</v>
      </c>
      <c r="F652" s="226">
        <f>'ES Data Entry'!F650</f>
        <v>0</v>
      </c>
      <c r="G652" s="226" t="str" cm="1">
        <f t="array" ref="G652">_xlfn.IFS('ES Data Entry'!G650=0, "Kindergarten", 'ES Data Entry'!G650=1, "1st Grade", 'ES Data Entry'!G650=2, "2nd Grade", 'ES Data Entry'!G650=3, "3rd Grade", 'ES Data Entry'!G650=4, "4th Grade", 'ES Data Entry'!G650=5, "5th Grade")</f>
        <v>Kindergarten</v>
      </c>
      <c r="H652" s="253">
        <f>'ES Data Entry'!L650</f>
        <v>0</v>
      </c>
      <c r="I652" s="227" t="e" cm="1">
        <f t="array" ref="I652">_xlfn.IFS('ES Data Entry'!H650= 1, "American Indian/Alaskan Native", 'ES Data Entry'!H650= 2, "Asian", 'ES Data Entry'!H650= 3, "Native Hawaiian/Pacific Islander", 'ES Data Entry'!H650= 4, "Black/African American",'ES Data Entry'!H650= 5,  "White", 'ES Data Entry'!H650= 6, "Other", 'ES Data Entry'!H650= 7, "Two races or more", 'ES Data Entry'!H650= 8, "Unknown")</f>
        <v>#N/A</v>
      </c>
      <c r="J652" s="226">
        <f>'ES Data Entry'!I650</f>
        <v>0</v>
      </c>
      <c r="K652" s="226" t="e" cm="1">
        <f t="array" ref="K652">_xlfn.IFS('ES Data Entry'!J650= 1, "Male", 'ES Data Entry'!J650= 2, "Female", 'ES Data Entry'!J650= 3, "Transgender Male", 'ES Data Entry'!J650= 4, "Transgender Female",'ES Data Entry'!J650= 5, "Non-binary", 'ES Data Entry'!J650= 6, "Other", 'ES Data Entry'!J650= 7, "Unknown")</f>
        <v>#N/A</v>
      </c>
      <c r="L652" s="228">
        <f>'ES Data Entry'!K650</f>
        <v>0</v>
      </c>
      <c r="M652" s="228" t="str" cm="1">
        <f t="array" ref="M652">IF(MAX(IF(F:F=F652, L:L))=L652, "Yes", "No")</f>
        <v>Yes</v>
      </c>
      <c r="N652" s="229" t="e">
        <f>AVERAGE('ES Data Entry'!N650,'ES Data Entry'!M650)</f>
        <v>#DIV/0!</v>
      </c>
      <c r="O652" s="229" t="e">
        <f t="shared" si="136"/>
        <v>#DIV/0!</v>
      </c>
      <c r="P652" s="229" t="e">
        <f>AVERAGE('ES Data Entry'!O650:R650)</f>
        <v>#DIV/0!</v>
      </c>
      <c r="Q652" s="229" t="e">
        <f t="shared" si="137"/>
        <v>#DIV/0!</v>
      </c>
      <c r="R652" s="229" t="e">
        <f>AVERAGE('ES Data Entry'!S650:V650)</f>
        <v>#DIV/0!</v>
      </c>
      <c r="S652" s="229" t="e">
        <f t="shared" si="138"/>
        <v>#DIV/0!</v>
      </c>
      <c r="T652" s="229" t="e">
        <f>AVERAGE('ES Data Entry'!W650:Y650)</f>
        <v>#DIV/0!</v>
      </c>
      <c r="U652" s="230" t="e">
        <f t="shared" si="139"/>
        <v>#DIV/0!</v>
      </c>
      <c r="V652" s="231" t="e">
        <f t="shared" si="140"/>
        <v>#DIV/0!</v>
      </c>
      <c r="W652" s="232" t="e">
        <f t="shared" si="141"/>
        <v>#DIV/0!</v>
      </c>
    </row>
    <row r="653" spans="1:23">
      <c r="A653" s="226">
        <f>'ES Data Entry'!A651</f>
        <v>0</v>
      </c>
      <c r="B653" s="226">
        <f>'ES Data Entry'!B651</f>
        <v>0</v>
      </c>
      <c r="C653" s="6">
        <f>'ES Data Entry'!C651</f>
        <v>0</v>
      </c>
      <c r="D653" s="226">
        <f>'ES Data Entry'!D651</f>
        <v>0</v>
      </c>
      <c r="E653" s="226">
        <f>'ES Data Entry'!E651</f>
        <v>0</v>
      </c>
      <c r="F653" s="226">
        <f>'ES Data Entry'!F651</f>
        <v>0</v>
      </c>
      <c r="G653" s="226" t="str" cm="1">
        <f t="array" ref="G653">_xlfn.IFS('ES Data Entry'!G651=0, "Kindergarten", 'ES Data Entry'!G651=1, "1st Grade", 'ES Data Entry'!G651=2, "2nd Grade", 'ES Data Entry'!G651=3, "3rd Grade", 'ES Data Entry'!G651=4, "4th Grade", 'ES Data Entry'!G651=5, "5th Grade")</f>
        <v>Kindergarten</v>
      </c>
      <c r="H653" s="253">
        <f>'ES Data Entry'!L651</f>
        <v>0</v>
      </c>
      <c r="I653" s="227" t="e" cm="1">
        <f t="array" ref="I653">_xlfn.IFS('ES Data Entry'!H651= 1, "American Indian/Alaskan Native", 'ES Data Entry'!H651= 2, "Asian", 'ES Data Entry'!H651= 3, "Native Hawaiian/Pacific Islander", 'ES Data Entry'!H651= 4, "Black/African American",'ES Data Entry'!H651= 5,  "White", 'ES Data Entry'!H651= 6, "Other", 'ES Data Entry'!H651= 7, "Two races or more", 'ES Data Entry'!H651= 8, "Unknown")</f>
        <v>#N/A</v>
      </c>
      <c r="J653" s="226">
        <f>'ES Data Entry'!I651</f>
        <v>0</v>
      </c>
      <c r="K653" s="226" t="e" cm="1">
        <f t="array" ref="K653">_xlfn.IFS('ES Data Entry'!J651= 1, "Male", 'ES Data Entry'!J651= 2, "Female", 'ES Data Entry'!J651= 3, "Transgender Male", 'ES Data Entry'!J651= 4, "Transgender Female",'ES Data Entry'!J651= 5, "Non-binary", 'ES Data Entry'!J651= 6, "Other", 'ES Data Entry'!J651= 7, "Unknown")</f>
        <v>#N/A</v>
      </c>
      <c r="L653" s="228">
        <f>'ES Data Entry'!K651</f>
        <v>0</v>
      </c>
      <c r="M653" s="228" t="str" cm="1">
        <f t="array" ref="M653">IF(MAX(IF(F:F=F653, L:L))=L653, "Yes", "No")</f>
        <v>Yes</v>
      </c>
      <c r="N653" s="229" t="e">
        <f>AVERAGE('ES Data Entry'!N651,'ES Data Entry'!M651)</f>
        <v>#DIV/0!</v>
      </c>
      <c r="O653" s="229" t="e">
        <f t="shared" si="136"/>
        <v>#DIV/0!</v>
      </c>
      <c r="P653" s="229" t="e">
        <f>AVERAGE('ES Data Entry'!O651:R651)</f>
        <v>#DIV/0!</v>
      </c>
      <c r="Q653" s="229" t="e">
        <f t="shared" si="137"/>
        <v>#DIV/0!</v>
      </c>
      <c r="R653" s="229" t="e">
        <f>AVERAGE('ES Data Entry'!S651:V651)</f>
        <v>#DIV/0!</v>
      </c>
      <c r="S653" s="229" t="e">
        <f t="shared" si="138"/>
        <v>#DIV/0!</v>
      </c>
      <c r="T653" s="229" t="e">
        <f>AVERAGE('ES Data Entry'!W651:Y651)</f>
        <v>#DIV/0!</v>
      </c>
      <c r="U653" s="230" t="e">
        <f t="shared" si="139"/>
        <v>#DIV/0!</v>
      </c>
      <c r="V653" s="231" t="e">
        <f t="shared" si="140"/>
        <v>#DIV/0!</v>
      </c>
      <c r="W653" s="232" t="e">
        <f t="shared" si="141"/>
        <v>#DIV/0!</v>
      </c>
    </row>
    <row r="654" spans="1:23">
      <c r="A654" s="226">
        <f>'ES Data Entry'!A652</f>
        <v>0</v>
      </c>
      <c r="B654" s="226">
        <f>'ES Data Entry'!B652</f>
        <v>0</v>
      </c>
      <c r="C654" s="6">
        <f>'ES Data Entry'!C652</f>
        <v>0</v>
      </c>
      <c r="D654" s="226">
        <f>'ES Data Entry'!D652</f>
        <v>0</v>
      </c>
      <c r="E654" s="226">
        <f>'ES Data Entry'!E652</f>
        <v>0</v>
      </c>
      <c r="F654" s="226">
        <f>'ES Data Entry'!F652</f>
        <v>0</v>
      </c>
      <c r="G654" s="226" t="str" cm="1">
        <f t="array" ref="G654">_xlfn.IFS('ES Data Entry'!G652=0, "Kindergarten", 'ES Data Entry'!G652=1, "1st Grade", 'ES Data Entry'!G652=2, "2nd Grade", 'ES Data Entry'!G652=3, "3rd Grade", 'ES Data Entry'!G652=4, "4th Grade", 'ES Data Entry'!G652=5, "5th Grade")</f>
        <v>Kindergarten</v>
      </c>
      <c r="H654" s="253">
        <f>'ES Data Entry'!L652</f>
        <v>0</v>
      </c>
      <c r="I654" s="227" t="e" cm="1">
        <f t="array" ref="I654">_xlfn.IFS('ES Data Entry'!H652= 1, "American Indian/Alaskan Native", 'ES Data Entry'!H652= 2, "Asian", 'ES Data Entry'!H652= 3, "Native Hawaiian/Pacific Islander", 'ES Data Entry'!H652= 4, "Black/African American",'ES Data Entry'!H652= 5,  "White", 'ES Data Entry'!H652= 6, "Other", 'ES Data Entry'!H652= 7, "Two races or more", 'ES Data Entry'!H652= 8, "Unknown")</f>
        <v>#N/A</v>
      </c>
      <c r="J654" s="226">
        <f>'ES Data Entry'!I652</f>
        <v>0</v>
      </c>
      <c r="K654" s="226" t="e" cm="1">
        <f t="array" ref="K654">_xlfn.IFS('ES Data Entry'!J652= 1, "Male", 'ES Data Entry'!J652= 2, "Female", 'ES Data Entry'!J652= 3, "Transgender Male", 'ES Data Entry'!J652= 4, "Transgender Female",'ES Data Entry'!J652= 5, "Non-binary", 'ES Data Entry'!J652= 6, "Other", 'ES Data Entry'!J652= 7, "Unknown")</f>
        <v>#N/A</v>
      </c>
      <c r="L654" s="228">
        <f>'ES Data Entry'!K652</f>
        <v>0</v>
      </c>
      <c r="M654" s="228" t="str" cm="1">
        <f t="array" ref="M654">IF(MAX(IF(F:F=F654, L:L))=L654, "Yes", "No")</f>
        <v>Yes</v>
      </c>
      <c r="N654" s="229" t="e">
        <f>AVERAGE('ES Data Entry'!N652,'ES Data Entry'!M652)</f>
        <v>#DIV/0!</v>
      </c>
      <c r="O654" s="229" t="e">
        <f t="shared" si="136"/>
        <v>#DIV/0!</v>
      </c>
      <c r="P654" s="229" t="e">
        <f>AVERAGE('ES Data Entry'!O652:R652)</f>
        <v>#DIV/0!</v>
      </c>
      <c r="Q654" s="229" t="e">
        <f t="shared" si="137"/>
        <v>#DIV/0!</v>
      </c>
      <c r="R654" s="229" t="e">
        <f>AVERAGE('ES Data Entry'!S652:V652)</f>
        <v>#DIV/0!</v>
      </c>
      <c r="S654" s="229" t="e">
        <f t="shared" si="138"/>
        <v>#DIV/0!</v>
      </c>
      <c r="T654" s="229" t="e">
        <f>AVERAGE('ES Data Entry'!W652:Y652)</f>
        <v>#DIV/0!</v>
      </c>
      <c r="U654" s="230" t="e">
        <f t="shared" si="139"/>
        <v>#DIV/0!</v>
      </c>
      <c r="V654" s="231" t="e">
        <f t="shared" si="140"/>
        <v>#DIV/0!</v>
      </c>
      <c r="W654" s="232" t="e">
        <f t="shared" si="141"/>
        <v>#DIV/0!</v>
      </c>
    </row>
    <row r="655" spans="1:23">
      <c r="A655" s="226">
        <f>'ES Data Entry'!A653</f>
        <v>0</v>
      </c>
      <c r="B655" s="226">
        <f>'ES Data Entry'!B653</f>
        <v>0</v>
      </c>
      <c r="C655" s="6">
        <f>'ES Data Entry'!C653</f>
        <v>0</v>
      </c>
      <c r="D655" s="226">
        <f>'ES Data Entry'!D653</f>
        <v>0</v>
      </c>
      <c r="E655" s="226">
        <f>'ES Data Entry'!E653</f>
        <v>0</v>
      </c>
      <c r="F655" s="226">
        <f>'ES Data Entry'!F653</f>
        <v>0</v>
      </c>
      <c r="G655" s="226" t="str" cm="1">
        <f t="array" ref="G655">_xlfn.IFS('ES Data Entry'!G653=0, "Kindergarten", 'ES Data Entry'!G653=1, "1st Grade", 'ES Data Entry'!G653=2, "2nd Grade", 'ES Data Entry'!G653=3, "3rd Grade", 'ES Data Entry'!G653=4, "4th Grade", 'ES Data Entry'!G653=5, "5th Grade")</f>
        <v>Kindergarten</v>
      </c>
      <c r="H655" s="253">
        <f>'ES Data Entry'!L653</f>
        <v>0</v>
      </c>
      <c r="I655" s="227" t="e" cm="1">
        <f t="array" ref="I655">_xlfn.IFS('ES Data Entry'!H653= 1, "American Indian/Alaskan Native", 'ES Data Entry'!H653= 2, "Asian", 'ES Data Entry'!H653= 3, "Native Hawaiian/Pacific Islander", 'ES Data Entry'!H653= 4, "Black/African American",'ES Data Entry'!H653= 5,  "White", 'ES Data Entry'!H653= 6, "Other", 'ES Data Entry'!H653= 7, "Two races or more", 'ES Data Entry'!H653= 8, "Unknown")</f>
        <v>#N/A</v>
      </c>
      <c r="J655" s="226">
        <f>'ES Data Entry'!I653</f>
        <v>0</v>
      </c>
      <c r="K655" s="226" t="e" cm="1">
        <f t="array" ref="K655">_xlfn.IFS('ES Data Entry'!J653= 1, "Male", 'ES Data Entry'!J653= 2, "Female", 'ES Data Entry'!J653= 3, "Transgender Male", 'ES Data Entry'!J653= 4, "Transgender Female",'ES Data Entry'!J653= 5, "Non-binary", 'ES Data Entry'!J653= 6, "Other", 'ES Data Entry'!J653= 7, "Unknown")</f>
        <v>#N/A</v>
      </c>
      <c r="L655" s="228">
        <f>'ES Data Entry'!K653</f>
        <v>0</v>
      </c>
      <c r="M655" s="228" t="str" cm="1">
        <f t="array" ref="M655">IF(MAX(IF(F:F=F655, L:L))=L655, "Yes", "No")</f>
        <v>Yes</v>
      </c>
      <c r="N655" s="229" t="e">
        <f>AVERAGE('ES Data Entry'!N653,'ES Data Entry'!M653)</f>
        <v>#DIV/0!</v>
      </c>
      <c r="O655" s="229" t="e">
        <f t="shared" si="136"/>
        <v>#DIV/0!</v>
      </c>
      <c r="P655" s="229" t="e">
        <f>AVERAGE('ES Data Entry'!O653:R653)</f>
        <v>#DIV/0!</v>
      </c>
      <c r="Q655" s="229" t="e">
        <f t="shared" si="137"/>
        <v>#DIV/0!</v>
      </c>
      <c r="R655" s="229" t="e">
        <f>AVERAGE('ES Data Entry'!S653:V653)</f>
        <v>#DIV/0!</v>
      </c>
      <c r="S655" s="229" t="e">
        <f t="shared" si="138"/>
        <v>#DIV/0!</v>
      </c>
      <c r="T655" s="229" t="e">
        <f>AVERAGE('ES Data Entry'!W653:Y653)</f>
        <v>#DIV/0!</v>
      </c>
      <c r="U655" s="230" t="e">
        <f t="shared" si="139"/>
        <v>#DIV/0!</v>
      </c>
      <c r="V655" s="231" t="e">
        <f t="shared" si="140"/>
        <v>#DIV/0!</v>
      </c>
      <c r="W655" s="232" t="e">
        <f t="shared" si="141"/>
        <v>#DIV/0!</v>
      </c>
    </row>
    <row r="656" spans="1:23">
      <c r="A656" s="226">
        <f>'ES Data Entry'!A654</f>
        <v>0</v>
      </c>
      <c r="B656" s="226">
        <f>'ES Data Entry'!B654</f>
        <v>0</v>
      </c>
      <c r="C656" s="6">
        <f>'ES Data Entry'!C654</f>
        <v>0</v>
      </c>
      <c r="D656" s="226">
        <f>'ES Data Entry'!D654</f>
        <v>0</v>
      </c>
      <c r="E656" s="226">
        <f>'ES Data Entry'!E654</f>
        <v>0</v>
      </c>
      <c r="F656" s="226">
        <f>'ES Data Entry'!F654</f>
        <v>0</v>
      </c>
      <c r="G656" s="226" t="str" cm="1">
        <f t="array" ref="G656">_xlfn.IFS('ES Data Entry'!G654=0, "Kindergarten", 'ES Data Entry'!G654=1, "1st Grade", 'ES Data Entry'!G654=2, "2nd Grade", 'ES Data Entry'!G654=3, "3rd Grade", 'ES Data Entry'!G654=4, "4th Grade", 'ES Data Entry'!G654=5, "5th Grade")</f>
        <v>Kindergarten</v>
      </c>
      <c r="H656" s="253">
        <f>'ES Data Entry'!L654</f>
        <v>0</v>
      </c>
      <c r="I656" s="227" t="e" cm="1">
        <f t="array" ref="I656">_xlfn.IFS('ES Data Entry'!H654= 1, "American Indian/Alaskan Native", 'ES Data Entry'!H654= 2, "Asian", 'ES Data Entry'!H654= 3, "Native Hawaiian/Pacific Islander", 'ES Data Entry'!H654= 4, "Black/African American",'ES Data Entry'!H654= 5,  "White", 'ES Data Entry'!H654= 6, "Other", 'ES Data Entry'!H654= 7, "Two races or more", 'ES Data Entry'!H654= 8, "Unknown")</f>
        <v>#N/A</v>
      </c>
      <c r="J656" s="226">
        <f>'ES Data Entry'!I654</f>
        <v>0</v>
      </c>
      <c r="K656" s="226" t="e" cm="1">
        <f t="array" ref="K656">_xlfn.IFS('ES Data Entry'!J654= 1, "Male", 'ES Data Entry'!J654= 2, "Female", 'ES Data Entry'!J654= 3, "Transgender Male", 'ES Data Entry'!J654= 4, "Transgender Female",'ES Data Entry'!J654= 5, "Non-binary", 'ES Data Entry'!J654= 6, "Other", 'ES Data Entry'!J654= 7, "Unknown")</f>
        <v>#N/A</v>
      </c>
      <c r="L656" s="228">
        <f>'ES Data Entry'!K654</f>
        <v>0</v>
      </c>
      <c r="M656" s="228" t="str" cm="1">
        <f t="array" ref="M656">IF(MAX(IF(F:F=F656, L:L))=L656, "Yes", "No")</f>
        <v>Yes</v>
      </c>
      <c r="N656" s="229" t="e">
        <f>AVERAGE('ES Data Entry'!N654,'ES Data Entry'!M654)</f>
        <v>#DIV/0!</v>
      </c>
      <c r="O656" s="229" t="e">
        <f t="shared" si="136"/>
        <v>#DIV/0!</v>
      </c>
      <c r="P656" s="229" t="e">
        <f>AVERAGE('ES Data Entry'!O654:R654)</f>
        <v>#DIV/0!</v>
      </c>
      <c r="Q656" s="229" t="e">
        <f t="shared" si="137"/>
        <v>#DIV/0!</v>
      </c>
      <c r="R656" s="229" t="e">
        <f>AVERAGE('ES Data Entry'!S654:V654)</f>
        <v>#DIV/0!</v>
      </c>
      <c r="S656" s="229" t="e">
        <f t="shared" si="138"/>
        <v>#DIV/0!</v>
      </c>
      <c r="T656" s="229" t="e">
        <f>AVERAGE('ES Data Entry'!W654:Y654)</f>
        <v>#DIV/0!</v>
      </c>
      <c r="U656" s="230" t="e">
        <f t="shared" si="139"/>
        <v>#DIV/0!</v>
      </c>
      <c r="V656" s="231" t="e">
        <f t="shared" si="140"/>
        <v>#DIV/0!</v>
      </c>
      <c r="W656" s="232" t="e">
        <f t="shared" si="141"/>
        <v>#DIV/0!</v>
      </c>
    </row>
    <row r="657" spans="1:23">
      <c r="A657" s="226">
        <f>'ES Data Entry'!A655</f>
        <v>0</v>
      </c>
      <c r="B657" s="226">
        <f>'ES Data Entry'!B655</f>
        <v>0</v>
      </c>
      <c r="C657" s="6">
        <f>'ES Data Entry'!C655</f>
        <v>0</v>
      </c>
      <c r="D657" s="226">
        <f>'ES Data Entry'!D655</f>
        <v>0</v>
      </c>
      <c r="E657" s="226">
        <f>'ES Data Entry'!E655</f>
        <v>0</v>
      </c>
      <c r="F657" s="226">
        <f>'ES Data Entry'!F655</f>
        <v>0</v>
      </c>
      <c r="G657" s="226" t="str" cm="1">
        <f t="array" ref="G657">_xlfn.IFS('ES Data Entry'!G655=0, "Kindergarten", 'ES Data Entry'!G655=1, "1st Grade", 'ES Data Entry'!G655=2, "2nd Grade", 'ES Data Entry'!G655=3, "3rd Grade", 'ES Data Entry'!G655=4, "4th Grade", 'ES Data Entry'!G655=5, "5th Grade")</f>
        <v>Kindergarten</v>
      </c>
      <c r="H657" s="253">
        <f>'ES Data Entry'!L655</f>
        <v>0</v>
      </c>
      <c r="I657" s="227" t="e" cm="1">
        <f t="array" ref="I657">_xlfn.IFS('ES Data Entry'!H655= 1, "American Indian/Alaskan Native", 'ES Data Entry'!H655= 2, "Asian", 'ES Data Entry'!H655= 3, "Native Hawaiian/Pacific Islander", 'ES Data Entry'!H655= 4, "Black/African American",'ES Data Entry'!H655= 5,  "White", 'ES Data Entry'!H655= 6, "Other", 'ES Data Entry'!H655= 7, "Two races or more", 'ES Data Entry'!H655= 8, "Unknown")</f>
        <v>#N/A</v>
      </c>
      <c r="J657" s="226">
        <f>'ES Data Entry'!I655</f>
        <v>0</v>
      </c>
      <c r="K657" s="226" t="e" cm="1">
        <f t="array" ref="K657">_xlfn.IFS('ES Data Entry'!J655= 1, "Male", 'ES Data Entry'!J655= 2, "Female", 'ES Data Entry'!J655= 3, "Transgender Male", 'ES Data Entry'!J655= 4, "Transgender Female",'ES Data Entry'!J655= 5, "Non-binary", 'ES Data Entry'!J655= 6, "Other", 'ES Data Entry'!J655= 7, "Unknown")</f>
        <v>#N/A</v>
      </c>
      <c r="L657" s="228">
        <f>'ES Data Entry'!K655</f>
        <v>0</v>
      </c>
      <c r="M657" s="228" t="str" cm="1">
        <f t="array" ref="M657">IF(MAX(IF(F:F=F657, L:L))=L657, "Yes", "No")</f>
        <v>Yes</v>
      </c>
      <c r="N657" s="229" t="e">
        <f>AVERAGE('ES Data Entry'!N655,'ES Data Entry'!M655)</f>
        <v>#DIV/0!</v>
      </c>
      <c r="O657" s="229" t="e">
        <f t="shared" si="136"/>
        <v>#DIV/0!</v>
      </c>
      <c r="P657" s="229" t="e">
        <f>AVERAGE('ES Data Entry'!O655:R655)</f>
        <v>#DIV/0!</v>
      </c>
      <c r="Q657" s="229" t="e">
        <f t="shared" si="137"/>
        <v>#DIV/0!</v>
      </c>
      <c r="R657" s="229" t="e">
        <f>AVERAGE('ES Data Entry'!S655:V655)</f>
        <v>#DIV/0!</v>
      </c>
      <c r="S657" s="229" t="e">
        <f t="shared" si="138"/>
        <v>#DIV/0!</v>
      </c>
      <c r="T657" s="229" t="e">
        <f>AVERAGE('ES Data Entry'!W655:Y655)</f>
        <v>#DIV/0!</v>
      </c>
      <c r="U657" s="230" t="e">
        <f t="shared" si="139"/>
        <v>#DIV/0!</v>
      </c>
      <c r="V657" s="231" t="e">
        <f t="shared" si="140"/>
        <v>#DIV/0!</v>
      </c>
      <c r="W657" s="232" t="e">
        <f t="shared" si="141"/>
        <v>#DIV/0!</v>
      </c>
    </row>
    <row r="658" spans="1:23">
      <c r="A658" s="226">
        <f>'ES Data Entry'!A656</f>
        <v>0</v>
      </c>
      <c r="B658" s="226">
        <f>'ES Data Entry'!B656</f>
        <v>0</v>
      </c>
      <c r="C658" s="6">
        <f>'ES Data Entry'!C656</f>
        <v>0</v>
      </c>
      <c r="D658" s="226">
        <f>'ES Data Entry'!D656</f>
        <v>0</v>
      </c>
      <c r="E658" s="226">
        <f>'ES Data Entry'!E656</f>
        <v>0</v>
      </c>
      <c r="F658" s="226">
        <f>'ES Data Entry'!F656</f>
        <v>0</v>
      </c>
      <c r="G658" s="226" t="str" cm="1">
        <f t="array" ref="G658">_xlfn.IFS('ES Data Entry'!G656=0, "Kindergarten", 'ES Data Entry'!G656=1, "1st Grade", 'ES Data Entry'!G656=2, "2nd Grade", 'ES Data Entry'!G656=3, "3rd Grade", 'ES Data Entry'!G656=4, "4th Grade", 'ES Data Entry'!G656=5, "5th Grade")</f>
        <v>Kindergarten</v>
      </c>
      <c r="H658" s="253">
        <f>'ES Data Entry'!L656</f>
        <v>0</v>
      </c>
      <c r="I658" s="227" t="e" cm="1">
        <f t="array" ref="I658">_xlfn.IFS('ES Data Entry'!H656= 1, "American Indian/Alaskan Native", 'ES Data Entry'!H656= 2, "Asian", 'ES Data Entry'!H656= 3, "Native Hawaiian/Pacific Islander", 'ES Data Entry'!H656= 4, "Black/African American",'ES Data Entry'!H656= 5,  "White", 'ES Data Entry'!H656= 6, "Other", 'ES Data Entry'!H656= 7, "Two races or more", 'ES Data Entry'!H656= 8, "Unknown")</f>
        <v>#N/A</v>
      </c>
      <c r="J658" s="226">
        <f>'ES Data Entry'!I656</f>
        <v>0</v>
      </c>
      <c r="K658" s="226" t="e" cm="1">
        <f t="array" ref="K658">_xlfn.IFS('ES Data Entry'!J656= 1, "Male", 'ES Data Entry'!J656= 2, "Female", 'ES Data Entry'!J656= 3, "Transgender Male", 'ES Data Entry'!J656= 4, "Transgender Female",'ES Data Entry'!J656= 5, "Non-binary", 'ES Data Entry'!J656= 6, "Other", 'ES Data Entry'!J656= 7, "Unknown")</f>
        <v>#N/A</v>
      </c>
      <c r="L658" s="228">
        <f>'ES Data Entry'!K656</f>
        <v>0</v>
      </c>
      <c r="M658" s="228" t="str" cm="1">
        <f t="array" ref="M658">IF(MAX(IF(F:F=F658, L:L))=L658, "Yes", "No")</f>
        <v>Yes</v>
      </c>
      <c r="N658" s="229" t="e">
        <f>AVERAGE('ES Data Entry'!N656,'ES Data Entry'!M656)</f>
        <v>#DIV/0!</v>
      </c>
      <c r="O658" s="229" t="e">
        <f t="shared" si="136"/>
        <v>#DIV/0!</v>
      </c>
      <c r="P658" s="229" t="e">
        <f>AVERAGE('ES Data Entry'!O656:R656)</f>
        <v>#DIV/0!</v>
      </c>
      <c r="Q658" s="229" t="e">
        <f t="shared" si="137"/>
        <v>#DIV/0!</v>
      </c>
      <c r="R658" s="229" t="e">
        <f>AVERAGE('ES Data Entry'!S656:V656)</f>
        <v>#DIV/0!</v>
      </c>
      <c r="S658" s="229" t="e">
        <f t="shared" si="138"/>
        <v>#DIV/0!</v>
      </c>
      <c r="T658" s="229" t="e">
        <f>AVERAGE('ES Data Entry'!W656:Y656)</f>
        <v>#DIV/0!</v>
      </c>
      <c r="U658" s="230" t="e">
        <f t="shared" si="139"/>
        <v>#DIV/0!</v>
      </c>
      <c r="V658" s="231" t="e">
        <f t="shared" si="140"/>
        <v>#DIV/0!</v>
      </c>
      <c r="W658" s="232" t="e">
        <f t="shared" si="141"/>
        <v>#DIV/0!</v>
      </c>
    </row>
    <row r="659" spans="1:23">
      <c r="A659" s="226">
        <f>'ES Data Entry'!A657</f>
        <v>0</v>
      </c>
      <c r="B659" s="226">
        <f>'ES Data Entry'!B657</f>
        <v>0</v>
      </c>
      <c r="C659" s="6">
        <f>'ES Data Entry'!C657</f>
        <v>0</v>
      </c>
      <c r="D659" s="226">
        <f>'ES Data Entry'!D657</f>
        <v>0</v>
      </c>
      <c r="E659" s="226">
        <f>'ES Data Entry'!E657</f>
        <v>0</v>
      </c>
      <c r="F659" s="226">
        <f>'ES Data Entry'!F657</f>
        <v>0</v>
      </c>
      <c r="G659" s="226" t="str" cm="1">
        <f t="array" ref="G659">_xlfn.IFS('ES Data Entry'!G657=0, "Kindergarten", 'ES Data Entry'!G657=1, "1st Grade", 'ES Data Entry'!G657=2, "2nd Grade", 'ES Data Entry'!G657=3, "3rd Grade", 'ES Data Entry'!G657=4, "4th Grade", 'ES Data Entry'!G657=5, "5th Grade")</f>
        <v>Kindergarten</v>
      </c>
      <c r="H659" s="253">
        <f>'ES Data Entry'!L657</f>
        <v>0</v>
      </c>
      <c r="I659" s="227" t="e" cm="1">
        <f t="array" ref="I659">_xlfn.IFS('ES Data Entry'!H657= 1, "American Indian/Alaskan Native", 'ES Data Entry'!H657= 2, "Asian", 'ES Data Entry'!H657= 3, "Native Hawaiian/Pacific Islander", 'ES Data Entry'!H657= 4, "Black/African American",'ES Data Entry'!H657= 5,  "White", 'ES Data Entry'!H657= 6, "Other", 'ES Data Entry'!H657= 7, "Two races or more", 'ES Data Entry'!H657= 8, "Unknown")</f>
        <v>#N/A</v>
      </c>
      <c r="J659" s="226">
        <f>'ES Data Entry'!I657</f>
        <v>0</v>
      </c>
      <c r="K659" s="226" t="e" cm="1">
        <f t="array" ref="K659">_xlfn.IFS('ES Data Entry'!J657= 1, "Male", 'ES Data Entry'!J657= 2, "Female", 'ES Data Entry'!J657= 3, "Transgender Male", 'ES Data Entry'!J657= 4, "Transgender Female",'ES Data Entry'!J657= 5, "Non-binary", 'ES Data Entry'!J657= 6, "Other", 'ES Data Entry'!J657= 7, "Unknown")</f>
        <v>#N/A</v>
      </c>
      <c r="L659" s="228">
        <f>'ES Data Entry'!K657</f>
        <v>0</v>
      </c>
      <c r="M659" s="228" t="str" cm="1">
        <f t="array" ref="M659">IF(MAX(IF(F:F=F659, L:L))=L659, "Yes", "No")</f>
        <v>Yes</v>
      </c>
      <c r="N659" s="229" t="e">
        <f>AVERAGE('ES Data Entry'!N657,'ES Data Entry'!M657)</f>
        <v>#DIV/0!</v>
      </c>
      <c r="O659" s="229" t="e">
        <f t="shared" si="136"/>
        <v>#DIV/0!</v>
      </c>
      <c r="P659" s="229" t="e">
        <f>AVERAGE('ES Data Entry'!O657:R657)</f>
        <v>#DIV/0!</v>
      </c>
      <c r="Q659" s="229" t="e">
        <f t="shared" si="137"/>
        <v>#DIV/0!</v>
      </c>
      <c r="R659" s="229" t="e">
        <f>AVERAGE('ES Data Entry'!S657:V657)</f>
        <v>#DIV/0!</v>
      </c>
      <c r="S659" s="229" t="e">
        <f t="shared" si="138"/>
        <v>#DIV/0!</v>
      </c>
      <c r="T659" s="229" t="e">
        <f>AVERAGE('ES Data Entry'!W657:Y657)</f>
        <v>#DIV/0!</v>
      </c>
      <c r="U659" s="230" t="e">
        <f t="shared" si="139"/>
        <v>#DIV/0!</v>
      </c>
      <c r="V659" s="231" t="e">
        <f t="shared" si="140"/>
        <v>#DIV/0!</v>
      </c>
      <c r="W659" s="232" t="e">
        <f t="shared" si="141"/>
        <v>#DIV/0!</v>
      </c>
    </row>
    <row r="660" spans="1:23">
      <c r="A660" s="226">
        <f>'ES Data Entry'!A658</f>
        <v>0</v>
      </c>
      <c r="B660" s="226">
        <f>'ES Data Entry'!B658</f>
        <v>0</v>
      </c>
      <c r="C660" s="6">
        <f>'ES Data Entry'!C658</f>
        <v>0</v>
      </c>
      <c r="D660" s="226">
        <f>'ES Data Entry'!D658</f>
        <v>0</v>
      </c>
      <c r="E660" s="226">
        <f>'ES Data Entry'!E658</f>
        <v>0</v>
      </c>
      <c r="F660" s="226">
        <f>'ES Data Entry'!F658</f>
        <v>0</v>
      </c>
      <c r="G660" s="226" t="str" cm="1">
        <f t="array" ref="G660">_xlfn.IFS('ES Data Entry'!G658=0, "Kindergarten", 'ES Data Entry'!G658=1, "1st Grade", 'ES Data Entry'!G658=2, "2nd Grade", 'ES Data Entry'!G658=3, "3rd Grade", 'ES Data Entry'!G658=4, "4th Grade", 'ES Data Entry'!G658=5, "5th Grade")</f>
        <v>Kindergarten</v>
      </c>
      <c r="H660" s="253">
        <f>'ES Data Entry'!L658</f>
        <v>0</v>
      </c>
      <c r="I660" s="227" t="e" cm="1">
        <f t="array" ref="I660">_xlfn.IFS('ES Data Entry'!H658= 1, "American Indian/Alaskan Native", 'ES Data Entry'!H658= 2, "Asian", 'ES Data Entry'!H658= 3, "Native Hawaiian/Pacific Islander", 'ES Data Entry'!H658= 4, "Black/African American",'ES Data Entry'!H658= 5,  "White", 'ES Data Entry'!H658= 6, "Other", 'ES Data Entry'!H658= 7, "Two races or more", 'ES Data Entry'!H658= 8, "Unknown")</f>
        <v>#N/A</v>
      </c>
      <c r="J660" s="226">
        <f>'ES Data Entry'!I658</f>
        <v>0</v>
      </c>
      <c r="K660" s="226" t="e" cm="1">
        <f t="array" ref="K660">_xlfn.IFS('ES Data Entry'!J658= 1, "Male", 'ES Data Entry'!J658= 2, "Female", 'ES Data Entry'!J658= 3, "Transgender Male", 'ES Data Entry'!J658= 4, "Transgender Female",'ES Data Entry'!J658= 5, "Non-binary", 'ES Data Entry'!J658= 6, "Other", 'ES Data Entry'!J658= 7, "Unknown")</f>
        <v>#N/A</v>
      </c>
      <c r="L660" s="228">
        <f>'ES Data Entry'!K658</f>
        <v>0</v>
      </c>
      <c r="M660" s="228" t="str" cm="1">
        <f t="array" ref="M660">IF(MAX(IF(F:F=F660, L:L))=L660, "Yes", "No")</f>
        <v>Yes</v>
      </c>
      <c r="N660" s="229" t="e">
        <f>AVERAGE('ES Data Entry'!N658,'ES Data Entry'!M658)</f>
        <v>#DIV/0!</v>
      </c>
      <c r="O660" s="229" t="e">
        <f t="shared" si="136"/>
        <v>#DIV/0!</v>
      </c>
      <c r="P660" s="229" t="e">
        <f>AVERAGE('ES Data Entry'!O658:R658)</f>
        <v>#DIV/0!</v>
      </c>
      <c r="Q660" s="229" t="e">
        <f t="shared" si="137"/>
        <v>#DIV/0!</v>
      </c>
      <c r="R660" s="229" t="e">
        <f>AVERAGE('ES Data Entry'!S658:V658)</f>
        <v>#DIV/0!</v>
      </c>
      <c r="S660" s="229" t="e">
        <f t="shared" si="138"/>
        <v>#DIV/0!</v>
      </c>
      <c r="T660" s="229" t="e">
        <f>AVERAGE('ES Data Entry'!W658:Y658)</f>
        <v>#DIV/0!</v>
      </c>
      <c r="U660" s="230" t="e">
        <f t="shared" si="139"/>
        <v>#DIV/0!</v>
      </c>
      <c r="V660" s="231" t="e">
        <f t="shared" si="140"/>
        <v>#DIV/0!</v>
      </c>
      <c r="W660" s="232" t="e">
        <f t="shared" si="141"/>
        <v>#DIV/0!</v>
      </c>
    </row>
    <row r="661" spans="1:23">
      <c r="A661" s="226">
        <f>'ES Data Entry'!A659</f>
        <v>0</v>
      </c>
      <c r="B661" s="226">
        <f>'ES Data Entry'!B659</f>
        <v>0</v>
      </c>
      <c r="C661" s="6">
        <f>'ES Data Entry'!C659</f>
        <v>0</v>
      </c>
      <c r="D661" s="226">
        <f>'ES Data Entry'!D659</f>
        <v>0</v>
      </c>
      <c r="E661" s="226">
        <f>'ES Data Entry'!E659</f>
        <v>0</v>
      </c>
      <c r="F661" s="226">
        <f>'ES Data Entry'!F659</f>
        <v>0</v>
      </c>
      <c r="G661" s="226" t="str" cm="1">
        <f t="array" ref="G661">_xlfn.IFS('ES Data Entry'!G659=0, "Kindergarten", 'ES Data Entry'!G659=1, "1st Grade", 'ES Data Entry'!G659=2, "2nd Grade", 'ES Data Entry'!G659=3, "3rd Grade", 'ES Data Entry'!G659=4, "4th Grade", 'ES Data Entry'!G659=5, "5th Grade")</f>
        <v>Kindergarten</v>
      </c>
      <c r="H661" s="253">
        <f>'ES Data Entry'!L659</f>
        <v>0</v>
      </c>
      <c r="I661" s="227" t="e" cm="1">
        <f t="array" ref="I661">_xlfn.IFS('ES Data Entry'!H659= 1, "American Indian/Alaskan Native", 'ES Data Entry'!H659= 2, "Asian", 'ES Data Entry'!H659= 3, "Native Hawaiian/Pacific Islander", 'ES Data Entry'!H659= 4, "Black/African American",'ES Data Entry'!H659= 5,  "White", 'ES Data Entry'!H659= 6, "Other", 'ES Data Entry'!H659= 7, "Two races or more", 'ES Data Entry'!H659= 8, "Unknown")</f>
        <v>#N/A</v>
      </c>
      <c r="J661" s="226">
        <f>'ES Data Entry'!I659</f>
        <v>0</v>
      </c>
      <c r="K661" s="226" t="e" cm="1">
        <f t="array" ref="K661">_xlfn.IFS('ES Data Entry'!J659= 1, "Male", 'ES Data Entry'!J659= 2, "Female", 'ES Data Entry'!J659= 3, "Transgender Male", 'ES Data Entry'!J659= 4, "Transgender Female",'ES Data Entry'!J659= 5, "Non-binary", 'ES Data Entry'!J659= 6, "Other", 'ES Data Entry'!J659= 7, "Unknown")</f>
        <v>#N/A</v>
      </c>
      <c r="L661" s="228">
        <f>'ES Data Entry'!K659</f>
        <v>0</v>
      </c>
      <c r="M661" s="228" t="str" cm="1">
        <f t="array" ref="M661">IF(MAX(IF(F:F=F661, L:L))=L661, "Yes", "No")</f>
        <v>Yes</v>
      </c>
      <c r="N661" s="229" t="e">
        <f>AVERAGE('ES Data Entry'!N659,'ES Data Entry'!M659)</f>
        <v>#DIV/0!</v>
      </c>
      <c r="O661" s="229" t="e">
        <f t="shared" si="136"/>
        <v>#DIV/0!</v>
      </c>
      <c r="P661" s="229" t="e">
        <f>AVERAGE('ES Data Entry'!O659:R659)</f>
        <v>#DIV/0!</v>
      </c>
      <c r="Q661" s="229" t="e">
        <f t="shared" si="137"/>
        <v>#DIV/0!</v>
      </c>
      <c r="R661" s="229" t="e">
        <f>AVERAGE('ES Data Entry'!S659:V659)</f>
        <v>#DIV/0!</v>
      </c>
      <c r="S661" s="229" t="e">
        <f t="shared" si="138"/>
        <v>#DIV/0!</v>
      </c>
      <c r="T661" s="229" t="e">
        <f>AVERAGE('ES Data Entry'!W659:Y659)</f>
        <v>#DIV/0!</v>
      </c>
      <c r="U661" s="230" t="e">
        <f t="shared" si="139"/>
        <v>#DIV/0!</v>
      </c>
      <c r="V661" s="231" t="e">
        <f t="shared" si="140"/>
        <v>#DIV/0!</v>
      </c>
      <c r="W661" s="232" t="e">
        <f t="shared" si="141"/>
        <v>#DIV/0!</v>
      </c>
    </row>
    <row r="662" spans="1:23">
      <c r="A662" s="226">
        <f>'ES Data Entry'!A660</f>
        <v>0</v>
      </c>
      <c r="B662" s="226">
        <f>'ES Data Entry'!B660</f>
        <v>0</v>
      </c>
      <c r="C662" s="6">
        <f>'ES Data Entry'!C660</f>
        <v>0</v>
      </c>
      <c r="D662" s="226">
        <f>'ES Data Entry'!D660</f>
        <v>0</v>
      </c>
      <c r="E662" s="226">
        <f>'ES Data Entry'!E660</f>
        <v>0</v>
      </c>
      <c r="F662" s="226">
        <f>'ES Data Entry'!F660</f>
        <v>0</v>
      </c>
      <c r="G662" s="226" t="str" cm="1">
        <f t="array" ref="G662">_xlfn.IFS('ES Data Entry'!G660=0, "Kindergarten", 'ES Data Entry'!G660=1, "1st Grade", 'ES Data Entry'!G660=2, "2nd Grade", 'ES Data Entry'!G660=3, "3rd Grade", 'ES Data Entry'!G660=4, "4th Grade", 'ES Data Entry'!G660=5, "5th Grade")</f>
        <v>Kindergarten</v>
      </c>
      <c r="H662" s="253">
        <f>'ES Data Entry'!L660</f>
        <v>0</v>
      </c>
      <c r="I662" s="227" t="e" cm="1">
        <f t="array" ref="I662">_xlfn.IFS('ES Data Entry'!H660= 1, "American Indian/Alaskan Native", 'ES Data Entry'!H660= 2, "Asian", 'ES Data Entry'!H660= 3, "Native Hawaiian/Pacific Islander", 'ES Data Entry'!H660= 4, "Black/African American",'ES Data Entry'!H660= 5,  "White", 'ES Data Entry'!H660= 6, "Other", 'ES Data Entry'!H660= 7, "Two races or more", 'ES Data Entry'!H660= 8, "Unknown")</f>
        <v>#N/A</v>
      </c>
      <c r="J662" s="226">
        <f>'ES Data Entry'!I660</f>
        <v>0</v>
      </c>
      <c r="K662" s="226" t="e" cm="1">
        <f t="array" ref="K662">_xlfn.IFS('ES Data Entry'!J660= 1, "Male", 'ES Data Entry'!J660= 2, "Female", 'ES Data Entry'!J660= 3, "Transgender Male", 'ES Data Entry'!J660= 4, "Transgender Female",'ES Data Entry'!J660= 5, "Non-binary", 'ES Data Entry'!J660= 6, "Other", 'ES Data Entry'!J660= 7, "Unknown")</f>
        <v>#N/A</v>
      </c>
      <c r="L662" s="228">
        <f>'ES Data Entry'!K660</f>
        <v>0</v>
      </c>
      <c r="M662" s="228" t="str" cm="1">
        <f t="array" ref="M662">IF(MAX(IF(F:F=F662, L:L))=L662, "Yes", "No")</f>
        <v>Yes</v>
      </c>
      <c r="N662" s="229" t="e">
        <f>AVERAGE('ES Data Entry'!N660,'ES Data Entry'!M660)</f>
        <v>#DIV/0!</v>
      </c>
      <c r="O662" s="229" t="e">
        <f t="shared" si="136"/>
        <v>#DIV/0!</v>
      </c>
      <c r="P662" s="229" t="e">
        <f>AVERAGE('ES Data Entry'!O660:R660)</f>
        <v>#DIV/0!</v>
      </c>
      <c r="Q662" s="229" t="e">
        <f t="shared" si="137"/>
        <v>#DIV/0!</v>
      </c>
      <c r="R662" s="229" t="e">
        <f>AVERAGE('ES Data Entry'!S660:V660)</f>
        <v>#DIV/0!</v>
      </c>
      <c r="S662" s="229" t="e">
        <f t="shared" si="138"/>
        <v>#DIV/0!</v>
      </c>
      <c r="T662" s="229" t="e">
        <f>AVERAGE('ES Data Entry'!W660:Y660)</f>
        <v>#DIV/0!</v>
      </c>
      <c r="U662" s="230" t="e">
        <f t="shared" si="139"/>
        <v>#DIV/0!</v>
      </c>
      <c r="V662" s="231" t="e">
        <f t="shared" si="140"/>
        <v>#DIV/0!</v>
      </c>
      <c r="W662" s="232" t="e">
        <f t="shared" si="141"/>
        <v>#DIV/0!</v>
      </c>
    </row>
    <row r="663" spans="1:23">
      <c r="A663" s="226">
        <f>'ES Data Entry'!A661</f>
        <v>0</v>
      </c>
      <c r="B663" s="226">
        <f>'ES Data Entry'!B661</f>
        <v>0</v>
      </c>
      <c r="C663" s="6">
        <f>'ES Data Entry'!C661</f>
        <v>0</v>
      </c>
      <c r="D663" s="226">
        <f>'ES Data Entry'!D661</f>
        <v>0</v>
      </c>
      <c r="E663" s="226">
        <f>'ES Data Entry'!E661</f>
        <v>0</v>
      </c>
      <c r="F663" s="226">
        <f>'ES Data Entry'!F661</f>
        <v>0</v>
      </c>
      <c r="G663" s="226" t="str" cm="1">
        <f t="array" ref="G663">_xlfn.IFS('ES Data Entry'!G661=0, "Kindergarten", 'ES Data Entry'!G661=1, "1st Grade", 'ES Data Entry'!G661=2, "2nd Grade", 'ES Data Entry'!G661=3, "3rd Grade", 'ES Data Entry'!G661=4, "4th Grade", 'ES Data Entry'!G661=5, "5th Grade")</f>
        <v>Kindergarten</v>
      </c>
      <c r="H663" s="253">
        <f>'ES Data Entry'!L661</f>
        <v>0</v>
      </c>
      <c r="I663" s="227" t="e" cm="1">
        <f t="array" ref="I663">_xlfn.IFS('ES Data Entry'!H661= 1, "American Indian/Alaskan Native", 'ES Data Entry'!H661= 2, "Asian", 'ES Data Entry'!H661= 3, "Native Hawaiian/Pacific Islander", 'ES Data Entry'!H661= 4, "Black/African American",'ES Data Entry'!H661= 5,  "White", 'ES Data Entry'!H661= 6, "Other", 'ES Data Entry'!H661= 7, "Two races or more", 'ES Data Entry'!H661= 8, "Unknown")</f>
        <v>#N/A</v>
      </c>
      <c r="J663" s="226">
        <f>'ES Data Entry'!I661</f>
        <v>0</v>
      </c>
      <c r="K663" s="226" t="e" cm="1">
        <f t="array" ref="K663">_xlfn.IFS('ES Data Entry'!J661= 1, "Male", 'ES Data Entry'!J661= 2, "Female", 'ES Data Entry'!J661= 3, "Transgender Male", 'ES Data Entry'!J661= 4, "Transgender Female",'ES Data Entry'!J661= 5, "Non-binary", 'ES Data Entry'!J661= 6, "Other", 'ES Data Entry'!J661= 7, "Unknown")</f>
        <v>#N/A</v>
      </c>
      <c r="L663" s="228">
        <f>'ES Data Entry'!K661</f>
        <v>0</v>
      </c>
      <c r="M663" s="228" t="str" cm="1">
        <f t="array" ref="M663">IF(MAX(IF(F:F=F663, L:L))=L663, "Yes", "No")</f>
        <v>Yes</v>
      </c>
      <c r="N663" s="229" t="e">
        <f>AVERAGE('ES Data Entry'!N661,'ES Data Entry'!M661)</f>
        <v>#DIV/0!</v>
      </c>
      <c r="O663" s="229" t="e">
        <f t="shared" si="136"/>
        <v>#DIV/0!</v>
      </c>
      <c r="P663" s="229" t="e">
        <f>AVERAGE('ES Data Entry'!O661:R661)</f>
        <v>#DIV/0!</v>
      </c>
      <c r="Q663" s="229" t="e">
        <f t="shared" si="137"/>
        <v>#DIV/0!</v>
      </c>
      <c r="R663" s="229" t="e">
        <f>AVERAGE('ES Data Entry'!S661:V661)</f>
        <v>#DIV/0!</v>
      </c>
      <c r="S663" s="229" t="e">
        <f t="shared" si="138"/>
        <v>#DIV/0!</v>
      </c>
      <c r="T663" s="229" t="e">
        <f>AVERAGE('ES Data Entry'!W661:Y661)</f>
        <v>#DIV/0!</v>
      </c>
      <c r="U663" s="230" t="e">
        <f t="shared" si="139"/>
        <v>#DIV/0!</v>
      </c>
      <c r="V663" s="231" t="e">
        <f t="shared" si="140"/>
        <v>#DIV/0!</v>
      </c>
      <c r="W663" s="232" t="e">
        <f t="shared" si="141"/>
        <v>#DIV/0!</v>
      </c>
    </row>
    <row r="664" spans="1:23">
      <c r="A664" s="226">
        <f>'ES Data Entry'!A662</f>
        <v>0</v>
      </c>
      <c r="B664" s="226">
        <f>'ES Data Entry'!B662</f>
        <v>0</v>
      </c>
      <c r="C664" s="6">
        <f>'ES Data Entry'!C662</f>
        <v>0</v>
      </c>
      <c r="D664" s="226">
        <f>'ES Data Entry'!D662</f>
        <v>0</v>
      </c>
      <c r="E664" s="226">
        <f>'ES Data Entry'!E662</f>
        <v>0</v>
      </c>
      <c r="F664" s="226">
        <f>'ES Data Entry'!F662</f>
        <v>0</v>
      </c>
      <c r="G664" s="226" t="str" cm="1">
        <f t="array" ref="G664">_xlfn.IFS('ES Data Entry'!G662=0, "Kindergarten", 'ES Data Entry'!G662=1, "1st Grade", 'ES Data Entry'!G662=2, "2nd Grade", 'ES Data Entry'!G662=3, "3rd Grade", 'ES Data Entry'!G662=4, "4th Grade", 'ES Data Entry'!G662=5, "5th Grade")</f>
        <v>Kindergarten</v>
      </c>
      <c r="H664" s="253">
        <f>'ES Data Entry'!L662</f>
        <v>0</v>
      </c>
      <c r="I664" s="227" t="e" cm="1">
        <f t="array" ref="I664">_xlfn.IFS('ES Data Entry'!H662= 1, "American Indian/Alaskan Native", 'ES Data Entry'!H662= 2, "Asian", 'ES Data Entry'!H662= 3, "Native Hawaiian/Pacific Islander", 'ES Data Entry'!H662= 4, "Black/African American",'ES Data Entry'!H662= 5,  "White", 'ES Data Entry'!H662= 6, "Other", 'ES Data Entry'!H662= 7, "Two races or more", 'ES Data Entry'!H662= 8, "Unknown")</f>
        <v>#N/A</v>
      </c>
      <c r="J664" s="226">
        <f>'ES Data Entry'!I662</f>
        <v>0</v>
      </c>
      <c r="K664" s="226" t="e" cm="1">
        <f t="array" ref="K664">_xlfn.IFS('ES Data Entry'!J662= 1, "Male", 'ES Data Entry'!J662= 2, "Female", 'ES Data Entry'!J662= 3, "Transgender Male", 'ES Data Entry'!J662= 4, "Transgender Female",'ES Data Entry'!J662= 5, "Non-binary", 'ES Data Entry'!J662= 6, "Other", 'ES Data Entry'!J662= 7, "Unknown")</f>
        <v>#N/A</v>
      </c>
      <c r="L664" s="228">
        <f>'ES Data Entry'!K662</f>
        <v>0</v>
      </c>
      <c r="M664" s="228" t="str" cm="1">
        <f t="array" ref="M664">IF(MAX(IF(F:F=F664, L:L))=L664, "Yes", "No")</f>
        <v>Yes</v>
      </c>
      <c r="N664" s="229" t="e">
        <f>AVERAGE('ES Data Entry'!N662,'ES Data Entry'!M662)</f>
        <v>#DIV/0!</v>
      </c>
      <c r="O664" s="229" t="e">
        <f t="shared" si="136"/>
        <v>#DIV/0!</v>
      </c>
      <c r="P664" s="229" t="e">
        <f>AVERAGE('ES Data Entry'!O662:R662)</f>
        <v>#DIV/0!</v>
      </c>
      <c r="Q664" s="229" t="e">
        <f t="shared" si="137"/>
        <v>#DIV/0!</v>
      </c>
      <c r="R664" s="229" t="e">
        <f>AVERAGE('ES Data Entry'!S662:V662)</f>
        <v>#DIV/0!</v>
      </c>
      <c r="S664" s="229" t="e">
        <f t="shared" si="138"/>
        <v>#DIV/0!</v>
      </c>
      <c r="T664" s="229" t="e">
        <f>AVERAGE('ES Data Entry'!W662:Y662)</f>
        <v>#DIV/0!</v>
      </c>
      <c r="U664" s="230" t="e">
        <f t="shared" si="139"/>
        <v>#DIV/0!</v>
      </c>
      <c r="V664" s="231" t="e">
        <f t="shared" si="140"/>
        <v>#DIV/0!</v>
      </c>
      <c r="W664" s="232" t="e">
        <f t="shared" si="141"/>
        <v>#DIV/0!</v>
      </c>
    </row>
    <row r="665" spans="1:23">
      <c r="A665" s="226">
        <f>'ES Data Entry'!A663</f>
        <v>0</v>
      </c>
      <c r="B665" s="226">
        <f>'ES Data Entry'!B663</f>
        <v>0</v>
      </c>
      <c r="C665" s="6">
        <f>'ES Data Entry'!C663</f>
        <v>0</v>
      </c>
      <c r="D665" s="226">
        <f>'ES Data Entry'!D663</f>
        <v>0</v>
      </c>
      <c r="E665" s="226">
        <f>'ES Data Entry'!E663</f>
        <v>0</v>
      </c>
      <c r="F665" s="226">
        <f>'ES Data Entry'!F663</f>
        <v>0</v>
      </c>
      <c r="G665" s="226" t="str" cm="1">
        <f t="array" ref="G665">_xlfn.IFS('ES Data Entry'!G663=0, "Kindergarten", 'ES Data Entry'!G663=1, "1st Grade", 'ES Data Entry'!G663=2, "2nd Grade", 'ES Data Entry'!G663=3, "3rd Grade", 'ES Data Entry'!G663=4, "4th Grade", 'ES Data Entry'!G663=5, "5th Grade")</f>
        <v>Kindergarten</v>
      </c>
      <c r="H665" s="253">
        <f>'ES Data Entry'!L663</f>
        <v>0</v>
      </c>
      <c r="I665" s="227" t="e" cm="1">
        <f t="array" ref="I665">_xlfn.IFS('ES Data Entry'!H663= 1, "American Indian/Alaskan Native", 'ES Data Entry'!H663= 2, "Asian", 'ES Data Entry'!H663= 3, "Native Hawaiian/Pacific Islander", 'ES Data Entry'!H663= 4, "Black/African American",'ES Data Entry'!H663= 5,  "White", 'ES Data Entry'!H663= 6, "Other", 'ES Data Entry'!H663= 7, "Two races or more", 'ES Data Entry'!H663= 8, "Unknown")</f>
        <v>#N/A</v>
      </c>
      <c r="J665" s="226">
        <f>'ES Data Entry'!I663</f>
        <v>0</v>
      </c>
      <c r="K665" s="226" t="e" cm="1">
        <f t="array" ref="K665">_xlfn.IFS('ES Data Entry'!J663= 1, "Male", 'ES Data Entry'!J663= 2, "Female", 'ES Data Entry'!J663= 3, "Transgender Male", 'ES Data Entry'!J663= 4, "Transgender Female",'ES Data Entry'!J663= 5, "Non-binary", 'ES Data Entry'!J663= 6, "Other", 'ES Data Entry'!J663= 7, "Unknown")</f>
        <v>#N/A</v>
      </c>
      <c r="L665" s="228">
        <f>'ES Data Entry'!K663</f>
        <v>0</v>
      </c>
      <c r="M665" s="228" t="str" cm="1">
        <f t="array" ref="M665">IF(MAX(IF(F:F=F665, L:L))=L665, "Yes", "No")</f>
        <v>Yes</v>
      </c>
      <c r="N665" s="229" t="e">
        <f>AVERAGE('ES Data Entry'!N663,'ES Data Entry'!M663)</f>
        <v>#DIV/0!</v>
      </c>
      <c r="O665" s="229" t="e">
        <f t="shared" si="136"/>
        <v>#DIV/0!</v>
      </c>
      <c r="P665" s="229" t="e">
        <f>AVERAGE('ES Data Entry'!O663:R663)</f>
        <v>#DIV/0!</v>
      </c>
      <c r="Q665" s="229" t="e">
        <f t="shared" si="137"/>
        <v>#DIV/0!</v>
      </c>
      <c r="R665" s="229" t="e">
        <f>AVERAGE('ES Data Entry'!S663:V663)</f>
        <v>#DIV/0!</v>
      </c>
      <c r="S665" s="229" t="e">
        <f t="shared" si="138"/>
        <v>#DIV/0!</v>
      </c>
      <c r="T665" s="229" t="e">
        <f>AVERAGE('ES Data Entry'!W663:Y663)</f>
        <v>#DIV/0!</v>
      </c>
      <c r="U665" s="230" t="e">
        <f t="shared" si="139"/>
        <v>#DIV/0!</v>
      </c>
      <c r="V665" s="231" t="e">
        <f t="shared" si="140"/>
        <v>#DIV/0!</v>
      </c>
      <c r="W665" s="232" t="e">
        <f t="shared" si="141"/>
        <v>#DIV/0!</v>
      </c>
    </row>
    <row r="666" spans="1:23">
      <c r="A666" s="226">
        <f>'ES Data Entry'!A664</f>
        <v>0</v>
      </c>
      <c r="B666" s="226">
        <f>'ES Data Entry'!B664</f>
        <v>0</v>
      </c>
      <c r="C666" s="6">
        <f>'ES Data Entry'!C664</f>
        <v>0</v>
      </c>
      <c r="D666" s="226">
        <f>'ES Data Entry'!D664</f>
        <v>0</v>
      </c>
      <c r="E666" s="226">
        <f>'ES Data Entry'!E664</f>
        <v>0</v>
      </c>
      <c r="F666" s="226">
        <f>'ES Data Entry'!F664</f>
        <v>0</v>
      </c>
      <c r="G666" s="226" t="str" cm="1">
        <f t="array" ref="G666">_xlfn.IFS('ES Data Entry'!G664=0, "Kindergarten", 'ES Data Entry'!G664=1, "1st Grade", 'ES Data Entry'!G664=2, "2nd Grade", 'ES Data Entry'!G664=3, "3rd Grade", 'ES Data Entry'!G664=4, "4th Grade", 'ES Data Entry'!G664=5, "5th Grade")</f>
        <v>Kindergarten</v>
      </c>
      <c r="H666" s="253">
        <f>'ES Data Entry'!L664</f>
        <v>0</v>
      </c>
      <c r="I666" s="227" t="e" cm="1">
        <f t="array" ref="I666">_xlfn.IFS('ES Data Entry'!H664= 1, "American Indian/Alaskan Native", 'ES Data Entry'!H664= 2, "Asian", 'ES Data Entry'!H664= 3, "Native Hawaiian/Pacific Islander", 'ES Data Entry'!H664= 4, "Black/African American",'ES Data Entry'!H664= 5,  "White", 'ES Data Entry'!H664= 6, "Other", 'ES Data Entry'!H664= 7, "Two races or more", 'ES Data Entry'!H664= 8, "Unknown")</f>
        <v>#N/A</v>
      </c>
      <c r="J666" s="226">
        <f>'ES Data Entry'!I664</f>
        <v>0</v>
      </c>
      <c r="K666" s="226" t="e" cm="1">
        <f t="array" ref="K666">_xlfn.IFS('ES Data Entry'!J664= 1, "Male", 'ES Data Entry'!J664= 2, "Female", 'ES Data Entry'!J664= 3, "Transgender Male", 'ES Data Entry'!J664= 4, "Transgender Female",'ES Data Entry'!J664= 5, "Non-binary", 'ES Data Entry'!J664= 6, "Other", 'ES Data Entry'!J664= 7, "Unknown")</f>
        <v>#N/A</v>
      </c>
      <c r="L666" s="228">
        <f>'ES Data Entry'!K664</f>
        <v>0</v>
      </c>
      <c r="M666" s="228" t="str" cm="1">
        <f t="array" ref="M666">IF(MAX(IF(F:F=F666, L:L))=L666, "Yes", "No")</f>
        <v>Yes</v>
      </c>
      <c r="N666" s="229" t="e">
        <f>AVERAGE('ES Data Entry'!N664,'ES Data Entry'!M664)</f>
        <v>#DIV/0!</v>
      </c>
      <c r="O666" s="229" t="e">
        <f t="shared" si="136"/>
        <v>#DIV/0!</v>
      </c>
      <c r="P666" s="229" t="e">
        <f>AVERAGE('ES Data Entry'!O664:R664)</f>
        <v>#DIV/0!</v>
      </c>
      <c r="Q666" s="229" t="e">
        <f t="shared" si="137"/>
        <v>#DIV/0!</v>
      </c>
      <c r="R666" s="229" t="e">
        <f>AVERAGE('ES Data Entry'!S664:V664)</f>
        <v>#DIV/0!</v>
      </c>
      <c r="S666" s="229" t="e">
        <f t="shared" si="138"/>
        <v>#DIV/0!</v>
      </c>
      <c r="T666" s="229" t="e">
        <f>AVERAGE('ES Data Entry'!W664:Y664)</f>
        <v>#DIV/0!</v>
      </c>
      <c r="U666" s="230" t="e">
        <f t="shared" si="139"/>
        <v>#DIV/0!</v>
      </c>
      <c r="V666" s="231" t="e">
        <f t="shared" si="140"/>
        <v>#DIV/0!</v>
      </c>
      <c r="W666" s="232" t="e">
        <f t="shared" si="141"/>
        <v>#DIV/0!</v>
      </c>
    </row>
    <row r="667" spans="1:23">
      <c r="A667" s="226">
        <f>'ES Data Entry'!A665</f>
        <v>0</v>
      </c>
      <c r="B667" s="226">
        <f>'ES Data Entry'!B665</f>
        <v>0</v>
      </c>
      <c r="C667" s="6">
        <f>'ES Data Entry'!C665</f>
        <v>0</v>
      </c>
      <c r="D667" s="226">
        <f>'ES Data Entry'!D665</f>
        <v>0</v>
      </c>
      <c r="E667" s="226">
        <f>'ES Data Entry'!E665</f>
        <v>0</v>
      </c>
      <c r="F667" s="226">
        <f>'ES Data Entry'!F665</f>
        <v>0</v>
      </c>
      <c r="G667" s="226" t="str" cm="1">
        <f t="array" ref="G667">_xlfn.IFS('ES Data Entry'!G665=0, "Kindergarten", 'ES Data Entry'!G665=1, "1st Grade", 'ES Data Entry'!G665=2, "2nd Grade", 'ES Data Entry'!G665=3, "3rd Grade", 'ES Data Entry'!G665=4, "4th Grade", 'ES Data Entry'!G665=5, "5th Grade")</f>
        <v>Kindergarten</v>
      </c>
      <c r="H667" s="253">
        <f>'ES Data Entry'!L665</f>
        <v>0</v>
      </c>
      <c r="I667" s="227" t="e" cm="1">
        <f t="array" ref="I667">_xlfn.IFS('ES Data Entry'!H665= 1, "American Indian/Alaskan Native", 'ES Data Entry'!H665= 2, "Asian", 'ES Data Entry'!H665= 3, "Native Hawaiian/Pacific Islander", 'ES Data Entry'!H665= 4, "Black/African American",'ES Data Entry'!H665= 5,  "White", 'ES Data Entry'!H665= 6, "Other", 'ES Data Entry'!H665= 7, "Two races or more", 'ES Data Entry'!H665= 8, "Unknown")</f>
        <v>#N/A</v>
      </c>
      <c r="J667" s="226">
        <f>'ES Data Entry'!I665</f>
        <v>0</v>
      </c>
      <c r="K667" s="226" t="e" cm="1">
        <f t="array" ref="K667">_xlfn.IFS('ES Data Entry'!J665= 1, "Male", 'ES Data Entry'!J665= 2, "Female", 'ES Data Entry'!J665= 3, "Transgender Male", 'ES Data Entry'!J665= 4, "Transgender Female",'ES Data Entry'!J665= 5, "Non-binary", 'ES Data Entry'!J665= 6, "Other", 'ES Data Entry'!J665= 7, "Unknown")</f>
        <v>#N/A</v>
      </c>
      <c r="L667" s="228">
        <f>'ES Data Entry'!K665</f>
        <v>0</v>
      </c>
      <c r="M667" s="228" t="str" cm="1">
        <f t="array" ref="M667">IF(MAX(IF(F:F=F667, L:L))=L667, "Yes", "No")</f>
        <v>Yes</v>
      </c>
      <c r="N667" s="229" t="e">
        <f>AVERAGE('ES Data Entry'!N665,'ES Data Entry'!M665)</f>
        <v>#DIV/0!</v>
      </c>
      <c r="O667" s="229" t="e">
        <f t="shared" si="136"/>
        <v>#DIV/0!</v>
      </c>
      <c r="P667" s="229" t="e">
        <f>AVERAGE('ES Data Entry'!O665:R665)</f>
        <v>#DIV/0!</v>
      </c>
      <c r="Q667" s="229" t="e">
        <f t="shared" si="137"/>
        <v>#DIV/0!</v>
      </c>
      <c r="R667" s="229" t="e">
        <f>AVERAGE('ES Data Entry'!S665:V665)</f>
        <v>#DIV/0!</v>
      </c>
      <c r="S667" s="229" t="e">
        <f t="shared" si="138"/>
        <v>#DIV/0!</v>
      </c>
      <c r="T667" s="229" t="e">
        <f>AVERAGE('ES Data Entry'!W665:Y665)</f>
        <v>#DIV/0!</v>
      </c>
      <c r="U667" s="230" t="e">
        <f t="shared" si="139"/>
        <v>#DIV/0!</v>
      </c>
      <c r="V667" s="231" t="e">
        <f t="shared" si="140"/>
        <v>#DIV/0!</v>
      </c>
      <c r="W667" s="232" t="e">
        <f t="shared" si="141"/>
        <v>#DIV/0!</v>
      </c>
    </row>
    <row r="668" spans="1:23">
      <c r="A668" s="226">
        <f>'ES Data Entry'!A666</f>
        <v>0</v>
      </c>
      <c r="B668" s="226">
        <f>'ES Data Entry'!B666</f>
        <v>0</v>
      </c>
      <c r="C668" s="6">
        <f>'ES Data Entry'!C666</f>
        <v>0</v>
      </c>
      <c r="D668" s="226">
        <f>'ES Data Entry'!D666</f>
        <v>0</v>
      </c>
      <c r="E668" s="226">
        <f>'ES Data Entry'!E666</f>
        <v>0</v>
      </c>
      <c r="F668" s="226">
        <f>'ES Data Entry'!F666</f>
        <v>0</v>
      </c>
      <c r="G668" s="226" t="str" cm="1">
        <f t="array" ref="G668">_xlfn.IFS('ES Data Entry'!G666=0, "Kindergarten", 'ES Data Entry'!G666=1, "1st Grade", 'ES Data Entry'!G666=2, "2nd Grade", 'ES Data Entry'!G666=3, "3rd Grade", 'ES Data Entry'!G666=4, "4th Grade", 'ES Data Entry'!G666=5, "5th Grade")</f>
        <v>Kindergarten</v>
      </c>
      <c r="H668" s="253">
        <f>'ES Data Entry'!L666</f>
        <v>0</v>
      </c>
      <c r="I668" s="227" t="e" cm="1">
        <f t="array" ref="I668">_xlfn.IFS('ES Data Entry'!H666= 1, "American Indian/Alaskan Native", 'ES Data Entry'!H666= 2, "Asian", 'ES Data Entry'!H666= 3, "Native Hawaiian/Pacific Islander", 'ES Data Entry'!H666= 4, "Black/African American",'ES Data Entry'!H666= 5,  "White", 'ES Data Entry'!H666= 6, "Other", 'ES Data Entry'!H666= 7, "Two races or more", 'ES Data Entry'!H666= 8, "Unknown")</f>
        <v>#N/A</v>
      </c>
      <c r="J668" s="226">
        <f>'ES Data Entry'!I666</f>
        <v>0</v>
      </c>
      <c r="K668" s="226" t="e" cm="1">
        <f t="array" ref="K668">_xlfn.IFS('ES Data Entry'!J666= 1, "Male", 'ES Data Entry'!J666= 2, "Female", 'ES Data Entry'!J666= 3, "Transgender Male", 'ES Data Entry'!J666= 4, "Transgender Female",'ES Data Entry'!J666= 5, "Non-binary", 'ES Data Entry'!J666= 6, "Other", 'ES Data Entry'!J666= 7, "Unknown")</f>
        <v>#N/A</v>
      </c>
      <c r="L668" s="228">
        <f>'ES Data Entry'!K666</f>
        <v>0</v>
      </c>
      <c r="M668" s="228" t="str" cm="1">
        <f t="array" ref="M668">IF(MAX(IF(F:F=F668, L:L))=L668, "Yes", "No")</f>
        <v>Yes</v>
      </c>
      <c r="N668" s="229" t="e">
        <f>AVERAGE('ES Data Entry'!N666,'ES Data Entry'!M666)</f>
        <v>#DIV/0!</v>
      </c>
      <c r="O668" s="229" t="e">
        <f t="shared" si="136"/>
        <v>#DIV/0!</v>
      </c>
      <c r="P668" s="229" t="e">
        <f>AVERAGE('ES Data Entry'!O666:R666)</f>
        <v>#DIV/0!</v>
      </c>
      <c r="Q668" s="229" t="e">
        <f t="shared" si="137"/>
        <v>#DIV/0!</v>
      </c>
      <c r="R668" s="229" t="e">
        <f>AVERAGE('ES Data Entry'!S666:V666)</f>
        <v>#DIV/0!</v>
      </c>
      <c r="S668" s="229" t="e">
        <f t="shared" si="138"/>
        <v>#DIV/0!</v>
      </c>
      <c r="T668" s="229" t="e">
        <f>AVERAGE('ES Data Entry'!W666:Y666)</f>
        <v>#DIV/0!</v>
      </c>
      <c r="U668" s="230" t="e">
        <f t="shared" si="139"/>
        <v>#DIV/0!</v>
      </c>
      <c r="V668" s="231" t="e">
        <f t="shared" si="140"/>
        <v>#DIV/0!</v>
      </c>
      <c r="W668" s="232" t="e">
        <f t="shared" si="141"/>
        <v>#DIV/0!</v>
      </c>
    </row>
    <row r="669" spans="1:23">
      <c r="A669" s="226">
        <f>'ES Data Entry'!A667</f>
        <v>0</v>
      </c>
      <c r="B669" s="226">
        <f>'ES Data Entry'!B667</f>
        <v>0</v>
      </c>
      <c r="C669" s="6">
        <f>'ES Data Entry'!C667</f>
        <v>0</v>
      </c>
      <c r="D669" s="226">
        <f>'ES Data Entry'!D667</f>
        <v>0</v>
      </c>
      <c r="E669" s="226">
        <f>'ES Data Entry'!E667</f>
        <v>0</v>
      </c>
      <c r="F669" s="226">
        <f>'ES Data Entry'!F667</f>
        <v>0</v>
      </c>
      <c r="G669" s="226" t="str" cm="1">
        <f t="array" ref="G669">_xlfn.IFS('ES Data Entry'!G667=0, "Kindergarten", 'ES Data Entry'!G667=1, "1st Grade", 'ES Data Entry'!G667=2, "2nd Grade", 'ES Data Entry'!G667=3, "3rd Grade", 'ES Data Entry'!G667=4, "4th Grade", 'ES Data Entry'!G667=5, "5th Grade")</f>
        <v>Kindergarten</v>
      </c>
      <c r="H669" s="253">
        <f>'ES Data Entry'!L667</f>
        <v>0</v>
      </c>
      <c r="I669" s="227" t="e" cm="1">
        <f t="array" ref="I669">_xlfn.IFS('ES Data Entry'!H667= 1, "American Indian/Alaskan Native", 'ES Data Entry'!H667= 2, "Asian", 'ES Data Entry'!H667= 3, "Native Hawaiian/Pacific Islander", 'ES Data Entry'!H667= 4, "Black/African American",'ES Data Entry'!H667= 5,  "White", 'ES Data Entry'!H667= 6, "Other", 'ES Data Entry'!H667= 7, "Two races or more", 'ES Data Entry'!H667= 8, "Unknown")</f>
        <v>#N/A</v>
      </c>
      <c r="J669" s="226">
        <f>'ES Data Entry'!I667</f>
        <v>0</v>
      </c>
      <c r="K669" s="226" t="e" cm="1">
        <f t="array" ref="K669">_xlfn.IFS('ES Data Entry'!J667= 1, "Male", 'ES Data Entry'!J667= 2, "Female", 'ES Data Entry'!J667= 3, "Transgender Male", 'ES Data Entry'!J667= 4, "Transgender Female",'ES Data Entry'!J667= 5, "Non-binary", 'ES Data Entry'!J667= 6, "Other", 'ES Data Entry'!J667= 7, "Unknown")</f>
        <v>#N/A</v>
      </c>
      <c r="L669" s="228">
        <f>'ES Data Entry'!K667</f>
        <v>0</v>
      </c>
      <c r="M669" s="228" t="str" cm="1">
        <f t="array" ref="M669">IF(MAX(IF(F:F=F669, L:L))=L669, "Yes", "No")</f>
        <v>Yes</v>
      </c>
      <c r="N669" s="229" t="e">
        <f>AVERAGE('ES Data Entry'!N667,'ES Data Entry'!M667)</f>
        <v>#DIV/0!</v>
      </c>
      <c r="O669" s="229" t="e">
        <f t="shared" si="136"/>
        <v>#DIV/0!</v>
      </c>
      <c r="P669" s="229" t="e">
        <f>AVERAGE('ES Data Entry'!O667:R667)</f>
        <v>#DIV/0!</v>
      </c>
      <c r="Q669" s="229" t="e">
        <f t="shared" si="137"/>
        <v>#DIV/0!</v>
      </c>
      <c r="R669" s="229" t="e">
        <f>AVERAGE('ES Data Entry'!S667:V667)</f>
        <v>#DIV/0!</v>
      </c>
      <c r="S669" s="229" t="e">
        <f t="shared" si="138"/>
        <v>#DIV/0!</v>
      </c>
      <c r="T669" s="229" t="e">
        <f>AVERAGE('ES Data Entry'!W667:Y667)</f>
        <v>#DIV/0!</v>
      </c>
      <c r="U669" s="230" t="e">
        <f t="shared" si="139"/>
        <v>#DIV/0!</v>
      </c>
      <c r="V669" s="231" t="e">
        <f t="shared" si="140"/>
        <v>#DIV/0!</v>
      </c>
      <c r="W669" s="232" t="e">
        <f t="shared" si="141"/>
        <v>#DIV/0!</v>
      </c>
    </row>
    <row r="670" spans="1:23">
      <c r="A670" s="226">
        <f>'ES Data Entry'!A668</f>
        <v>0</v>
      </c>
      <c r="B670" s="226">
        <f>'ES Data Entry'!B668</f>
        <v>0</v>
      </c>
      <c r="C670" s="6">
        <f>'ES Data Entry'!C668</f>
        <v>0</v>
      </c>
      <c r="D670" s="226">
        <f>'ES Data Entry'!D668</f>
        <v>0</v>
      </c>
      <c r="E670" s="226">
        <f>'ES Data Entry'!E668</f>
        <v>0</v>
      </c>
      <c r="F670" s="226">
        <f>'ES Data Entry'!F668</f>
        <v>0</v>
      </c>
      <c r="G670" s="226" t="str" cm="1">
        <f t="array" ref="G670">_xlfn.IFS('ES Data Entry'!G668=0, "Kindergarten", 'ES Data Entry'!G668=1, "1st Grade", 'ES Data Entry'!G668=2, "2nd Grade", 'ES Data Entry'!G668=3, "3rd Grade", 'ES Data Entry'!G668=4, "4th Grade", 'ES Data Entry'!G668=5, "5th Grade")</f>
        <v>Kindergarten</v>
      </c>
      <c r="H670" s="253">
        <f>'ES Data Entry'!L668</f>
        <v>0</v>
      </c>
      <c r="I670" s="227" t="e" cm="1">
        <f t="array" ref="I670">_xlfn.IFS('ES Data Entry'!H668= 1, "American Indian/Alaskan Native", 'ES Data Entry'!H668= 2, "Asian", 'ES Data Entry'!H668= 3, "Native Hawaiian/Pacific Islander", 'ES Data Entry'!H668= 4, "Black/African American",'ES Data Entry'!H668= 5,  "White", 'ES Data Entry'!H668= 6, "Other", 'ES Data Entry'!H668= 7, "Two races or more", 'ES Data Entry'!H668= 8, "Unknown")</f>
        <v>#N/A</v>
      </c>
      <c r="J670" s="226">
        <f>'ES Data Entry'!I668</f>
        <v>0</v>
      </c>
      <c r="K670" s="226" t="e" cm="1">
        <f t="array" ref="K670">_xlfn.IFS('ES Data Entry'!J668= 1, "Male", 'ES Data Entry'!J668= 2, "Female", 'ES Data Entry'!J668= 3, "Transgender Male", 'ES Data Entry'!J668= 4, "Transgender Female",'ES Data Entry'!J668= 5, "Non-binary", 'ES Data Entry'!J668= 6, "Other", 'ES Data Entry'!J668= 7, "Unknown")</f>
        <v>#N/A</v>
      </c>
      <c r="L670" s="228">
        <f>'ES Data Entry'!K668</f>
        <v>0</v>
      </c>
      <c r="M670" s="228" t="str" cm="1">
        <f t="array" ref="M670">IF(MAX(IF(F:F=F670, L:L))=L670, "Yes", "No")</f>
        <v>Yes</v>
      </c>
      <c r="N670" s="229" t="e">
        <f>AVERAGE('ES Data Entry'!N668,'ES Data Entry'!M668)</f>
        <v>#DIV/0!</v>
      </c>
      <c r="O670" s="229" t="e">
        <f t="shared" si="136"/>
        <v>#DIV/0!</v>
      </c>
      <c r="P670" s="229" t="e">
        <f>AVERAGE('ES Data Entry'!O668:R668)</f>
        <v>#DIV/0!</v>
      </c>
      <c r="Q670" s="229" t="e">
        <f t="shared" si="137"/>
        <v>#DIV/0!</v>
      </c>
      <c r="R670" s="229" t="e">
        <f>AVERAGE('ES Data Entry'!S668:V668)</f>
        <v>#DIV/0!</v>
      </c>
      <c r="S670" s="229" t="e">
        <f t="shared" si="138"/>
        <v>#DIV/0!</v>
      </c>
      <c r="T670" s="229" t="e">
        <f>AVERAGE('ES Data Entry'!W668:Y668)</f>
        <v>#DIV/0!</v>
      </c>
      <c r="U670" s="230" t="e">
        <f t="shared" si="139"/>
        <v>#DIV/0!</v>
      </c>
      <c r="V670" s="231" t="e">
        <f t="shared" si="140"/>
        <v>#DIV/0!</v>
      </c>
      <c r="W670" s="232" t="e">
        <f t="shared" si="141"/>
        <v>#DIV/0!</v>
      </c>
    </row>
    <row r="671" spans="1:23">
      <c r="A671" s="226">
        <f>'ES Data Entry'!A669</f>
        <v>0</v>
      </c>
      <c r="B671" s="226">
        <f>'ES Data Entry'!B669</f>
        <v>0</v>
      </c>
      <c r="C671" s="6">
        <f>'ES Data Entry'!C669</f>
        <v>0</v>
      </c>
      <c r="D671" s="226">
        <f>'ES Data Entry'!D669</f>
        <v>0</v>
      </c>
      <c r="E671" s="226">
        <f>'ES Data Entry'!E669</f>
        <v>0</v>
      </c>
      <c r="F671" s="226">
        <f>'ES Data Entry'!F669</f>
        <v>0</v>
      </c>
      <c r="G671" s="226" t="str" cm="1">
        <f t="array" ref="G671">_xlfn.IFS('ES Data Entry'!G669=0, "Kindergarten", 'ES Data Entry'!G669=1, "1st Grade", 'ES Data Entry'!G669=2, "2nd Grade", 'ES Data Entry'!G669=3, "3rd Grade", 'ES Data Entry'!G669=4, "4th Grade", 'ES Data Entry'!G669=5, "5th Grade")</f>
        <v>Kindergarten</v>
      </c>
      <c r="H671" s="253">
        <f>'ES Data Entry'!L669</f>
        <v>0</v>
      </c>
      <c r="I671" s="227" t="e" cm="1">
        <f t="array" ref="I671">_xlfn.IFS('ES Data Entry'!H669= 1, "American Indian/Alaskan Native", 'ES Data Entry'!H669= 2, "Asian", 'ES Data Entry'!H669= 3, "Native Hawaiian/Pacific Islander", 'ES Data Entry'!H669= 4, "Black/African American",'ES Data Entry'!H669= 5,  "White", 'ES Data Entry'!H669= 6, "Other", 'ES Data Entry'!H669= 7, "Two races or more", 'ES Data Entry'!H669= 8, "Unknown")</f>
        <v>#N/A</v>
      </c>
      <c r="J671" s="226">
        <f>'ES Data Entry'!I669</f>
        <v>0</v>
      </c>
      <c r="K671" s="226" t="e" cm="1">
        <f t="array" ref="K671">_xlfn.IFS('ES Data Entry'!J669= 1, "Male", 'ES Data Entry'!J669= 2, "Female", 'ES Data Entry'!J669= 3, "Transgender Male", 'ES Data Entry'!J669= 4, "Transgender Female",'ES Data Entry'!J669= 5, "Non-binary", 'ES Data Entry'!J669= 6, "Other", 'ES Data Entry'!J669= 7, "Unknown")</f>
        <v>#N/A</v>
      </c>
      <c r="L671" s="228">
        <f>'ES Data Entry'!K669</f>
        <v>0</v>
      </c>
      <c r="M671" s="228" t="str" cm="1">
        <f t="array" ref="M671">IF(MAX(IF(F:F=F671, L:L))=L671, "Yes", "No")</f>
        <v>Yes</v>
      </c>
      <c r="N671" s="229" t="e">
        <f>AVERAGE('ES Data Entry'!N669,'ES Data Entry'!M669)</f>
        <v>#DIV/0!</v>
      </c>
      <c r="O671" s="229" t="e">
        <f t="shared" si="136"/>
        <v>#DIV/0!</v>
      </c>
      <c r="P671" s="229" t="e">
        <f>AVERAGE('ES Data Entry'!O669:R669)</f>
        <v>#DIV/0!</v>
      </c>
      <c r="Q671" s="229" t="e">
        <f t="shared" si="137"/>
        <v>#DIV/0!</v>
      </c>
      <c r="R671" s="229" t="e">
        <f>AVERAGE('ES Data Entry'!S669:V669)</f>
        <v>#DIV/0!</v>
      </c>
      <c r="S671" s="229" t="e">
        <f t="shared" si="138"/>
        <v>#DIV/0!</v>
      </c>
      <c r="T671" s="229" t="e">
        <f>AVERAGE('ES Data Entry'!W669:Y669)</f>
        <v>#DIV/0!</v>
      </c>
      <c r="U671" s="230" t="e">
        <f t="shared" si="139"/>
        <v>#DIV/0!</v>
      </c>
      <c r="V671" s="231" t="e">
        <f t="shared" si="140"/>
        <v>#DIV/0!</v>
      </c>
      <c r="W671" s="232" t="e">
        <f t="shared" si="141"/>
        <v>#DIV/0!</v>
      </c>
    </row>
    <row r="672" spans="1:23">
      <c r="A672" s="226">
        <f>'ES Data Entry'!A670</f>
        <v>0</v>
      </c>
      <c r="B672" s="226">
        <f>'ES Data Entry'!B670</f>
        <v>0</v>
      </c>
      <c r="C672" s="6">
        <f>'ES Data Entry'!C670</f>
        <v>0</v>
      </c>
      <c r="D672" s="226">
        <f>'ES Data Entry'!D670</f>
        <v>0</v>
      </c>
      <c r="E672" s="226">
        <f>'ES Data Entry'!E670</f>
        <v>0</v>
      </c>
      <c r="F672" s="226">
        <f>'ES Data Entry'!F670</f>
        <v>0</v>
      </c>
      <c r="G672" s="226" t="str" cm="1">
        <f t="array" ref="G672">_xlfn.IFS('ES Data Entry'!G670=0, "Kindergarten", 'ES Data Entry'!G670=1, "1st Grade", 'ES Data Entry'!G670=2, "2nd Grade", 'ES Data Entry'!G670=3, "3rd Grade", 'ES Data Entry'!G670=4, "4th Grade", 'ES Data Entry'!G670=5, "5th Grade")</f>
        <v>Kindergarten</v>
      </c>
      <c r="H672" s="253">
        <f>'ES Data Entry'!L670</f>
        <v>0</v>
      </c>
      <c r="I672" s="227" t="e" cm="1">
        <f t="array" ref="I672">_xlfn.IFS('ES Data Entry'!H670= 1, "American Indian/Alaskan Native", 'ES Data Entry'!H670= 2, "Asian", 'ES Data Entry'!H670= 3, "Native Hawaiian/Pacific Islander", 'ES Data Entry'!H670= 4, "Black/African American",'ES Data Entry'!H670= 5,  "White", 'ES Data Entry'!H670= 6, "Other", 'ES Data Entry'!H670= 7, "Two races or more", 'ES Data Entry'!H670= 8, "Unknown")</f>
        <v>#N/A</v>
      </c>
      <c r="J672" s="226">
        <f>'ES Data Entry'!I670</f>
        <v>0</v>
      </c>
      <c r="K672" s="226" t="e" cm="1">
        <f t="array" ref="K672">_xlfn.IFS('ES Data Entry'!J670= 1, "Male", 'ES Data Entry'!J670= 2, "Female", 'ES Data Entry'!J670= 3, "Transgender Male", 'ES Data Entry'!J670= 4, "Transgender Female",'ES Data Entry'!J670= 5, "Non-binary", 'ES Data Entry'!J670= 6, "Other", 'ES Data Entry'!J670= 7, "Unknown")</f>
        <v>#N/A</v>
      </c>
      <c r="L672" s="228">
        <f>'ES Data Entry'!K670</f>
        <v>0</v>
      </c>
      <c r="M672" s="228" t="str" cm="1">
        <f t="array" ref="M672">IF(MAX(IF(F:F=F672, L:L))=L672, "Yes", "No")</f>
        <v>Yes</v>
      </c>
      <c r="N672" s="229" t="e">
        <f>AVERAGE('ES Data Entry'!N670,'ES Data Entry'!M670)</f>
        <v>#DIV/0!</v>
      </c>
      <c r="O672" s="229" t="e">
        <f t="shared" si="136"/>
        <v>#DIV/0!</v>
      </c>
      <c r="P672" s="229" t="e">
        <f>AVERAGE('ES Data Entry'!O670:R670)</f>
        <v>#DIV/0!</v>
      </c>
      <c r="Q672" s="229" t="e">
        <f t="shared" si="137"/>
        <v>#DIV/0!</v>
      </c>
      <c r="R672" s="229" t="e">
        <f>AVERAGE('ES Data Entry'!S670:V670)</f>
        <v>#DIV/0!</v>
      </c>
      <c r="S672" s="229" t="e">
        <f t="shared" si="138"/>
        <v>#DIV/0!</v>
      </c>
      <c r="T672" s="229" t="e">
        <f>AVERAGE('ES Data Entry'!W670:Y670)</f>
        <v>#DIV/0!</v>
      </c>
      <c r="U672" s="230" t="e">
        <f t="shared" si="139"/>
        <v>#DIV/0!</v>
      </c>
      <c r="V672" s="231" t="e">
        <f t="shared" si="140"/>
        <v>#DIV/0!</v>
      </c>
      <c r="W672" s="232" t="e">
        <f t="shared" si="141"/>
        <v>#DIV/0!</v>
      </c>
    </row>
    <row r="673" spans="1:23">
      <c r="A673" s="226">
        <f>'ES Data Entry'!A671</f>
        <v>0</v>
      </c>
      <c r="B673" s="226">
        <f>'ES Data Entry'!B671</f>
        <v>0</v>
      </c>
      <c r="C673" s="6">
        <f>'ES Data Entry'!C671</f>
        <v>0</v>
      </c>
      <c r="D673" s="226">
        <f>'ES Data Entry'!D671</f>
        <v>0</v>
      </c>
      <c r="E673" s="226">
        <f>'ES Data Entry'!E671</f>
        <v>0</v>
      </c>
      <c r="F673" s="226">
        <f>'ES Data Entry'!F671</f>
        <v>0</v>
      </c>
      <c r="G673" s="226" t="str" cm="1">
        <f t="array" ref="G673">_xlfn.IFS('ES Data Entry'!G671=0, "Kindergarten", 'ES Data Entry'!G671=1, "1st Grade", 'ES Data Entry'!G671=2, "2nd Grade", 'ES Data Entry'!G671=3, "3rd Grade", 'ES Data Entry'!G671=4, "4th Grade", 'ES Data Entry'!G671=5, "5th Grade")</f>
        <v>Kindergarten</v>
      </c>
      <c r="H673" s="253">
        <f>'ES Data Entry'!L671</f>
        <v>0</v>
      </c>
      <c r="I673" s="227" t="e" cm="1">
        <f t="array" ref="I673">_xlfn.IFS('ES Data Entry'!H671= 1, "American Indian/Alaskan Native", 'ES Data Entry'!H671= 2, "Asian", 'ES Data Entry'!H671= 3, "Native Hawaiian/Pacific Islander", 'ES Data Entry'!H671= 4, "Black/African American",'ES Data Entry'!H671= 5,  "White", 'ES Data Entry'!H671= 6, "Other", 'ES Data Entry'!H671= 7, "Two races or more", 'ES Data Entry'!H671= 8, "Unknown")</f>
        <v>#N/A</v>
      </c>
      <c r="J673" s="226">
        <f>'ES Data Entry'!I671</f>
        <v>0</v>
      </c>
      <c r="K673" s="226" t="e" cm="1">
        <f t="array" ref="K673">_xlfn.IFS('ES Data Entry'!J671= 1, "Male", 'ES Data Entry'!J671= 2, "Female", 'ES Data Entry'!J671= 3, "Transgender Male", 'ES Data Entry'!J671= 4, "Transgender Female",'ES Data Entry'!J671= 5, "Non-binary", 'ES Data Entry'!J671= 6, "Other", 'ES Data Entry'!J671= 7, "Unknown")</f>
        <v>#N/A</v>
      </c>
      <c r="L673" s="228">
        <f>'ES Data Entry'!K671</f>
        <v>0</v>
      </c>
      <c r="M673" s="228" t="str" cm="1">
        <f t="array" ref="M673">IF(MAX(IF(F:F=F673, L:L))=L673, "Yes", "No")</f>
        <v>Yes</v>
      </c>
      <c r="N673" s="229" t="e">
        <f>AVERAGE('ES Data Entry'!N671,'ES Data Entry'!M671)</f>
        <v>#DIV/0!</v>
      </c>
      <c r="O673" s="229" t="e">
        <f t="shared" si="136"/>
        <v>#DIV/0!</v>
      </c>
      <c r="P673" s="229" t="e">
        <f>AVERAGE('ES Data Entry'!O671:R671)</f>
        <v>#DIV/0!</v>
      </c>
      <c r="Q673" s="229" t="e">
        <f t="shared" si="137"/>
        <v>#DIV/0!</v>
      </c>
      <c r="R673" s="229" t="e">
        <f>AVERAGE('ES Data Entry'!S671:V671)</f>
        <v>#DIV/0!</v>
      </c>
      <c r="S673" s="229" t="e">
        <f t="shared" si="138"/>
        <v>#DIV/0!</v>
      </c>
      <c r="T673" s="229" t="e">
        <f>AVERAGE('ES Data Entry'!W671:Y671)</f>
        <v>#DIV/0!</v>
      </c>
      <c r="U673" s="230" t="e">
        <f t="shared" si="139"/>
        <v>#DIV/0!</v>
      </c>
      <c r="V673" s="231" t="e">
        <f t="shared" si="140"/>
        <v>#DIV/0!</v>
      </c>
      <c r="W673" s="232" t="e">
        <f t="shared" si="141"/>
        <v>#DIV/0!</v>
      </c>
    </row>
    <row r="674" spans="1:23">
      <c r="A674" s="226">
        <f>'ES Data Entry'!A672</f>
        <v>0</v>
      </c>
      <c r="B674" s="226">
        <f>'ES Data Entry'!B672</f>
        <v>0</v>
      </c>
      <c r="C674" s="6">
        <f>'ES Data Entry'!C672</f>
        <v>0</v>
      </c>
      <c r="D674" s="226">
        <f>'ES Data Entry'!D672</f>
        <v>0</v>
      </c>
      <c r="E674" s="226">
        <f>'ES Data Entry'!E672</f>
        <v>0</v>
      </c>
      <c r="F674" s="226">
        <f>'ES Data Entry'!F672</f>
        <v>0</v>
      </c>
      <c r="G674" s="226" t="str" cm="1">
        <f t="array" ref="G674">_xlfn.IFS('ES Data Entry'!G672=0, "Kindergarten", 'ES Data Entry'!G672=1, "1st Grade", 'ES Data Entry'!G672=2, "2nd Grade", 'ES Data Entry'!G672=3, "3rd Grade", 'ES Data Entry'!G672=4, "4th Grade", 'ES Data Entry'!G672=5, "5th Grade")</f>
        <v>Kindergarten</v>
      </c>
      <c r="H674" s="253">
        <f>'ES Data Entry'!L672</f>
        <v>0</v>
      </c>
      <c r="I674" s="227" t="e" cm="1">
        <f t="array" ref="I674">_xlfn.IFS('ES Data Entry'!H672= 1, "American Indian/Alaskan Native", 'ES Data Entry'!H672= 2, "Asian", 'ES Data Entry'!H672= 3, "Native Hawaiian/Pacific Islander", 'ES Data Entry'!H672= 4, "Black/African American",'ES Data Entry'!H672= 5,  "White", 'ES Data Entry'!H672= 6, "Other", 'ES Data Entry'!H672= 7, "Two races or more", 'ES Data Entry'!H672= 8, "Unknown")</f>
        <v>#N/A</v>
      </c>
      <c r="J674" s="226">
        <f>'ES Data Entry'!I672</f>
        <v>0</v>
      </c>
      <c r="K674" s="226" t="e" cm="1">
        <f t="array" ref="K674">_xlfn.IFS('ES Data Entry'!J672= 1, "Male", 'ES Data Entry'!J672= 2, "Female", 'ES Data Entry'!J672= 3, "Transgender Male", 'ES Data Entry'!J672= 4, "Transgender Female",'ES Data Entry'!J672= 5, "Non-binary", 'ES Data Entry'!J672= 6, "Other", 'ES Data Entry'!J672= 7, "Unknown")</f>
        <v>#N/A</v>
      </c>
      <c r="L674" s="228">
        <f>'ES Data Entry'!K672</f>
        <v>0</v>
      </c>
      <c r="M674" s="228" t="str" cm="1">
        <f t="array" ref="M674">IF(MAX(IF(F:F=F674, L:L))=L674, "Yes", "No")</f>
        <v>Yes</v>
      </c>
      <c r="N674" s="229" t="e">
        <f>AVERAGE('ES Data Entry'!N672,'ES Data Entry'!M672)</f>
        <v>#DIV/0!</v>
      </c>
      <c r="O674" s="229" t="e">
        <f t="shared" si="136"/>
        <v>#DIV/0!</v>
      </c>
      <c r="P674" s="229" t="e">
        <f>AVERAGE('ES Data Entry'!O672:R672)</f>
        <v>#DIV/0!</v>
      </c>
      <c r="Q674" s="229" t="e">
        <f t="shared" si="137"/>
        <v>#DIV/0!</v>
      </c>
      <c r="R674" s="229" t="e">
        <f>AVERAGE('ES Data Entry'!S672:V672)</f>
        <v>#DIV/0!</v>
      </c>
      <c r="S674" s="229" t="e">
        <f t="shared" si="138"/>
        <v>#DIV/0!</v>
      </c>
      <c r="T674" s="229" t="e">
        <f>AVERAGE('ES Data Entry'!W672:Y672)</f>
        <v>#DIV/0!</v>
      </c>
      <c r="U674" s="230" t="e">
        <f t="shared" si="139"/>
        <v>#DIV/0!</v>
      </c>
      <c r="V674" s="231" t="e">
        <f t="shared" si="140"/>
        <v>#DIV/0!</v>
      </c>
      <c r="W674" s="232" t="e">
        <f t="shared" si="141"/>
        <v>#DIV/0!</v>
      </c>
    </row>
    <row r="675" spans="1:23">
      <c r="A675" s="226">
        <f>'ES Data Entry'!A673</f>
        <v>0</v>
      </c>
      <c r="B675" s="226">
        <f>'ES Data Entry'!B673</f>
        <v>0</v>
      </c>
      <c r="C675" s="6">
        <f>'ES Data Entry'!C673</f>
        <v>0</v>
      </c>
      <c r="D675" s="226">
        <f>'ES Data Entry'!D673</f>
        <v>0</v>
      </c>
      <c r="E675" s="226">
        <f>'ES Data Entry'!E673</f>
        <v>0</v>
      </c>
      <c r="F675" s="226">
        <f>'ES Data Entry'!F673</f>
        <v>0</v>
      </c>
      <c r="G675" s="226" t="str" cm="1">
        <f t="array" ref="G675">_xlfn.IFS('ES Data Entry'!G673=0, "Kindergarten", 'ES Data Entry'!G673=1, "1st Grade", 'ES Data Entry'!G673=2, "2nd Grade", 'ES Data Entry'!G673=3, "3rd Grade", 'ES Data Entry'!G673=4, "4th Grade", 'ES Data Entry'!G673=5, "5th Grade")</f>
        <v>Kindergarten</v>
      </c>
      <c r="H675" s="253">
        <f>'ES Data Entry'!L673</f>
        <v>0</v>
      </c>
      <c r="I675" s="227" t="e" cm="1">
        <f t="array" ref="I675">_xlfn.IFS('ES Data Entry'!H673= 1, "American Indian/Alaskan Native", 'ES Data Entry'!H673= 2, "Asian", 'ES Data Entry'!H673= 3, "Native Hawaiian/Pacific Islander", 'ES Data Entry'!H673= 4, "Black/African American",'ES Data Entry'!H673= 5,  "White", 'ES Data Entry'!H673= 6, "Other", 'ES Data Entry'!H673= 7, "Two races or more", 'ES Data Entry'!H673= 8, "Unknown")</f>
        <v>#N/A</v>
      </c>
      <c r="J675" s="226">
        <f>'ES Data Entry'!I673</f>
        <v>0</v>
      </c>
      <c r="K675" s="226" t="e" cm="1">
        <f t="array" ref="K675">_xlfn.IFS('ES Data Entry'!J673= 1, "Male", 'ES Data Entry'!J673= 2, "Female", 'ES Data Entry'!J673= 3, "Transgender Male", 'ES Data Entry'!J673= 4, "Transgender Female",'ES Data Entry'!J673= 5, "Non-binary", 'ES Data Entry'!J673= 6, "Other", 'ES Data Entry'!J673= 7, "Unknown")</f>
        <v>#N/A</v>
      </c>
      <c r="L675" s="228">
        <f>'ES Data Entry'!K673</f>
        <v>0</v>
      </c>
      <c r="M675" s="228" t="str" cm="1">
        <f t="array" ref="M675">IF(MAX(IF(F:F=F675, L:L))=L675, "Yes", "No")</f>
        <v>Yes</v>
      </c>
      <c r="N675" s="229" t="e">
        <f>AVERAGE('ES Data Entry'!N673,'ES Data Entry'!M673)</f>
        <v>#DIV/0!</v>
      </c>
      <c r="O675" s="229" t="e">
        <f t="shared" si="136"/>
        <v>#DIV/0!</v>
      </c>
      <c r="P675" s="229" t="e">
        <f>AVERAGE('ES Data Entry'!O673:R673)</f>
        <v>#DIV/0!</v>
      </c>
      <c r="Q675" s="229" t="e">
        <f t="shared" si="137"/>
        <v>#DIV/0!</v>
      </c>
      <c r="R675" s="229" t="e">
        <f>AVERAGE('ES Data Entry'!S673:V673)</f>
        <v>#DIV/0!</v>
      </c>
      <c r="S675" s="229" t="e">
        <f t="shared" si="138"/>
        <v>#DIV/0!</v>
      </c>
      <c r="T675" s="229" t="e">
        <f>AVERAGE('ES Data Entry'!W673:Y673)</f>
        <v>#DIV/0!</v>
      </c>
      <c r="U675" s="230" t="e">
        <f t="shared" si="139"/>
        <v>#DIV/0!</v>
      </c>
      <c r="V675" s="231" t="e">
        <f t="shared" si="140"/>
        <v>#DIV/0!</v>
      </c>
      <c r="W675" s="232" t="e">
        <f t="shared" si="141"/>
        <v>#DIV/0!</v>
      </c>
    </row>
    <row r="676" spans="1:23">
      <c r="A676" s="226">
        <f>'ES Data Entry'!A674</f>
        <v>0</v>
      </c>
      <c r="B676" s="226">
        <f>'ES Data Entry'!B674</f>
        <v>0</v>
      </c>
      <c r="C676" s="6">
        <f>'ES Data Entry'!C674</f>
        <v>0</v>
      </c>
      <c r="D676" s="226">
        <f>'ES Data Entry'!D674</f>
        <v>0</v>
      </c>
      <c r="E676" s="226">
        <f>'ES Data Entry'!E674</f>
        <v>0</v>
      </c>
      <c r="F676" s="226">
        <f>'ES Data Entry'!F674</f>
        <v>0</v>
      </c>
      <c r="G676" s="226" t="str" cm="1">
        <f t="array" ref="G676">_xlfn.IFS('ES Data Entry'!G674=0, "Kindergarten", 'ES Data Entry'!G674=1, "1st Grade", 'ES Data Entry'!G674=2, "2nd Grade", 'ES Data Entry'!G674=3, "3rd Grade", 'ES Data Entry'!G674=4, "4th Grade", 'ES Data Entry'!G674=5, "5th Grade")</f>
        <v>Kindergarten</v>
      </c>
      <c r="H676" s="253">
        <f>'ES Data Entry'!L674</f>
        <v>0</v>
      </c>
      <c r="I676" s="227" t="e" cm="1">
        <f t="array" ref="I676">_xlfn.IFS('ES Data Entry'!H674= 1, "American Indian/Alaskan Native", 'ES Data Entry'!H674= 2, "Asian", 'ES Data Entry'!H674= 3, "Native Hawaiian/Pacific Islander", 'ES Data Entry'!H674= 4, "Black/African American",'ES Data Entry'!H674= 5,  "White", 'ES Data Entry'!H674= 6, "Other", 'ES Data Entry'!H674= 7, "Two races or more", 'ES Data Entry'!H674= 8, "Unknown")</f>
        <v>#N/A</v>
      </c>
      <c r="J676" s="226">
        <f>'ES Data Entry'!I674</f>
        <v>0</v>
      </c>
      <c r="K676" s="226" t="e" cm="1">
        <f t="array" ref="K676">_xlfn.IFS('ES Data Entry'!J674= 1, "Male", 'ES Data Entry'!J674= 2, "Female", 'ES Data Entry'!J674= 3, "Transgender Male", 'ES Data Entry'!J674= 4, "Transgender Female",'ES Data Entry'!J674= 5, "Non-binary", 'ES Data Entry'!J674= 6, "Other", 'ES Data Entry'!J674= 7, "Unknown")</f>
        <v>#N/A</v>
      </c>
      <c r="L676" s="228">
        <f>'ES Data Entry'!K674</f>
        <v>0</v>
      </c>
      <c r="M676" s="228" t="str" cm="1">
        <f t="array" ref="M676">IF(MAX(IF(F:F=F676, L:L))=L676, "Yes", "No")</f>
        <v>Yes</v>
      </c>
      <c r="N676" s="229" t="e">
        <f>AVERAGE('ES Data Entry'!N674,'ES Data Entry'!M674)</f>
        <v>#DIV/0!</v>
      </c>
      <c r="O676" s="229" t="e">
        <f t="shared" si="136"/>
        <v>#DIV/0!</v>
      </c>
      <c r="P676" s="229" t="e">
        <f>AVERAGE('ES Data Entry'!O674:R674)</f>
        <v>#DIV/0!</v>
      </c>
      <c r="Q676" s="229" t="e">
        <f t="shared" si="137"/>
        <v>#DIV/0!</v>
      </c>
      <c r="R676" s="229" t="e">
        <f>AVERAGE('ES Data Entry'!S674:V674)</f>
        <v>#DIV/0!</v>
      </c>
      <c r="S676" s="229" t="e">
        <f t="shared" si="138"/>
        <v>#DIV/0!</v>
      </c>
      <c r="T676" s="229" t="e">
        <f>AVERAGE('ES Data Entry'!W674:Y674)</f>
        <v>#DIV/0!</v>
      </c>
      <c r="U676" s="230" t="e">
        <f t="shared" si="139"/>
        <v>#DIV/0!</v>
      </c>
      <c r="V676" s="231" t="e">
        <f t="shared" si="140"/>
        <v>#DIV/0!</v>
      </c>
      <c r="W676" s="232" t="e">
        <f t="shared" si="141"/>
        <v>#DIV/0!</v>
      </c>
    </row>
    <row r="677" spans="1:23">
      <c r="A677" s="226">
        <f>'ES Data Entry'!A675</f>
        <v>0</v>
      </c>
      <c r="B677" s="226">
        <f>'ES Data Entry'!B675</f>
        <v>0</v>
      </c>
      <c r="C677" s="6">
        <f>'ES Data Entry'!C675</f>
        <v>0</v>
      </c>
      <c r="D677" s="226">
        <f>'ES Data Entry'!D675</f>
        <v>0</v>
      </c>
      <c r="E677" s="226">
        <f>'ES Data Entry'!E675</f>
        <v>0</v>
      </c>
      <c r="F677" s="226">
        <f>'ES Data Entry'!F675</f>
        <v>0</v>
      </c>
      <c r="G677" s="226" t="str" cm="1">
        <f t="array" ref="G677">_xlfn.IFS('ES Data Entry'!G675=0, "Kindergarten", 'ES Data Entry'!G675=1, "1st Grade", 'ES Data Entry'!G675=2, "2nd Grade", 'ES Data Entry'!G675=3, "3rd Grade", 'ES Data Entry'!G675=4, "4th Grade", 'ES Data Entry'!G675=5, "5th Grade")</f>
        <v>Kindergarten</v>
      </c>
      <c r="H677" s="253">
        <f>'ES Data Entry'!L675</f>
        <v>0</v>
      </c>
      <c r="I677" s="227" t="e" cm="1">
        <f t="array" ref="I677">_xlfn.IFS('ES Data Entry'!H675= 1, "American Indian/Alaskan Native", 'ES Data Entry'!H675= 2, "Asian", 'ES Data Entry'!H675= 3, "Native Hawaiian/Pacific Islander", 'ES Data Entry'!H675= 4, "Black/African American",'ES Data Entry'!H675= 5,  "White", 'ES Data Entry'!H675= 6, "Other", 'ES Data Entry'!H675= 7, "Two races or more", 'ES Data Entry'!H675= 8, "Unknown")</f>
        <v>#N/A</v>
      </c>
      <c r="J677" s="226">
        <f>'ES Data Entry'!I675</f>
        <v>0</v>
      </c>
      <c r="K677" s="226" t="e" cm="1">
        <f t="array" ref="K677">_xlfn.IFS('ES Data Entry'!J675= 1, "Male", 'ES Data Entry'!J675= 2, "Female", 'ES Data Entry'!J675= 3, "Transgender Male", 'ES Data Entry'!J675= 4, "Transgender Female",'ES Data Entry'!J675= 5, "Non-binary", 'ES Data Entry'!J675= 6, "Other", 'ES Data Entry'!J675= 7, "Unknown")</f>
        <v>#N/A</v>
      </c>
      <c r="L677" s="228">
        <f>'ES Data Entry'!K675</f>
        <v>0</v>
      </c>
      <c r="M677" s="228" t="str" cm="1">
        <f t="array" ref="M677">IF(MAX(IF(F:F=F677, L:L))=L677, "Yes", "No")</f>
        <v>Yes</v>
      </c>
      <c r="N677" s="229" t="e">
        <f>AVERAGE('ES Data Entry'!N675,'ES Data Entry'!M675)</f>
        <v>#DIV/0!</v>
      </c>
      <c r="O677" s="229" t="e">
        <f t="shared" ref="O677:O740" si="142">IF(OR(N677&gt;3.5,N677=3.5), "Higher Emotional Engagement",IF(N677&lt;1.6, "Lower Emotional Engagement", "Moderate Emotional Engagement"))</f>
        <v>#DIV/0!</v>
      </c>
      <c r="P677" s="229" t="e">
        <f>AVERAGE('ES Data Entry'!O675:R675)</f>
        <v>#DIV/0!</v>
      </c>
      <c r="Q677" s="229" t="e">
        <f t="shared" ref="Q677:Q740" si="143">IF(OR(P677&gt;3.5,P677=3.5), "Higher Social Engagement",IF(P677&lt;1.6, "Lower Social Engagement", "Moderate Social Engagement"))</f>
        <v>#DIV/0!</v>
      </c>
      <c r="R677" s="229" t="e">
        <f>AVERAGE('ES Data Entry'!S675:V675)</f>
        <v>#DIV/0!</v>
      </c>
      <c r="S677" s="229" t="e">
        <f t="shared" ref="S677:S740" si="144">IF(OR(R677&gt;3.5,R677=3.5), "Higher Behavioral Engagement",IF(R677&lt;1.6, "Lower Behavioral Engagement", "Moderate Behavioral Engagement"))</f>
        <v>#DIV/0!</v>
      </c>
      <c r="T677" s="229" t="e">
        <f>AVERAGE('ES Data Entry'!W675:Y675)</f>
        <v>#DIV/0!</v>
      </c>
      <c r="U677" s="230" t="e">
        <f t="shared" ref="U677:U740" si="145">IF(OR(T677&gt;3.5,T677=3.5), "Higher Cognitive Engagement",IF(T677&lt;1.6, "Lower Cognitive Engagement", "Moderate Cognitive Engagement"))</f>
        <v>#DIV/0!</v>
      </c>
      <c r="V677" s="231" t="e">
        <f t="shared" ref="V677:V740" si="146">AVERAGE(N677:T677)</f>
        <v>#DIV/0!</v>
      </c>
      <c r="W677" s="232" t="e">
        <f t="shared" ref="W677:W740" si="147">IF(OR(V677&gt;3.5,V677=3.5), "Higher Engagement",IF(V677&lt;1.6, "Lower Engagement", "Moderate Engagement"))</f>
        <v>#DIV/0!</v>
      </c>
    </row>
    <row r="678" spans="1:23">
      <c r="A678" s="226">
        <f>'ES Data Entry'!A676</f>
        <v>0</v>
      </c>
      <c r="B678" s="226">
        <f>'ES Data Entry'!B676</f>
        <v>0</v>
      </c>
      <c r="C678" s="6">
        <f>'ES Data Entry'!C676</f>
        <v>0</v>
      </c>
      <c r="D678" s="226">
        <f>'ES Data Entry'!D676</f>
        <v>0</v>
      </c>
      <c r="E678" s="226">
        <f>'ES Data Entry'!E676</f>
        <v>0</v>
      </c>
      <c r="F678" s="226">
        <f>'ES Data Entry'!F676</f>
        <v>0</v>
      </c>
      <c r="G678" s="226" t="str" cm="1">
        <f t="array" ref="G678">_xlfn.IFS('ES Data Entry'!G676=0, "Kindergarten", 'ES Data Entry'!G676=1, "1st Grade", 'ES Data Entry'!G676=2, "2nd Grade", 'ES Data Entry'!G676=3, "3rd Grade", 'ES Data Entry'!G676=4, "4th Grade", 'ES Data Entry'!G676=5, "5th Grade")</f>
        <v>Kindergarten</v>
      </c>
      <c r="H678" s="253">
        <f>'ES Data Entry'!L676</f>
        <v>0</v>
      </c>
      <c r="I678" s="227" t="e" cm="1">
        <f t="array" ref="I678">_xlfn.IFS('ES Data Entry'!H676= 1, "American Indian/Alaskan Native", 'ES Data Entry'!H676= 2, "Asian", 'ES Data Entry'!H676= 3, "Native Hawaiian/Pacific Islander", 'ES Data Entry'!H676= 4, "Black/African American",'ES Data Entry'!H676= 5,  "White", 'ES Data Entry'!H676= 6, "Other", 'ES Data Entry'!H676= 7, "Two races or more", 'ES Data Entry'!H676= 8, "Unknown")</f>
        <v>#N/A</v>
      </c>
      <c r="J678" s="226">
        <f>'ES Data Entry'!I676</f>
        <v>0</v>
      </c>
      <c r="K678" s="226" t="e" cm="1">
        <f t="array" ref="K678">_xlfn.IFS('ES Data Entry'!J676= 1, "Male", 'ES Data Entry'!J676= 2, "Female", 'ES Data Entry'!J676= 3, "Transgender Male", 'ES Data Entry'!J676= 4, "Transgender Female",'ES Data Entry'!J676= 5, "Non-binary", 'ES Data Entry'!J676= 6, "Other", 'ES Data Entry'!J676= 7, "Unknown")</f>
        <v>#N/A</v>
      </c>
      <c r="L678" s="228">
        <f>'ES Data Entry'!K676</f>
        <v>0</v>
      </c>
      <c r="M678" s="228" t="str" cm="1">
        <f t="array" ref="M678">IF(MAX(IF(F:F=F678, L:L))=L678, "Yes", "No")</f>
        <v>Yes</v>
      </c>
      <c r="N678" s="229" t="e">
        <f>AVERAGE('ES Data Entry'!N676,'ES Data Entry'!M676)</f>
        <v>#DIV/0!</v>
      </c>
      <c r="O678" s="229" t="e">
        <f t="shared" si="142"/>
        <v>#DIV/0!</v>
      </c>
      <c r="P678" s="229" t="e">
        <f>AVERAGE('ES Data Entry'!O676:R676)</f>
        <v>#DIV/0!</v>
      </c>
      <c r="Q678" s="229" t="e">
        <f t="shared" si="143"/>
        <v>#DIV/0!</v>
      </c>
      <c r="R678" s="229" t="e">
        <f>AVERAGE('ES Data Entry'!S676:V676)</f>
        <v>#DIV/0!</v>
      </c>
      <c r="S678" s="229" t="e">
        <f t="shared" si="144"/>
        <v>#DIV/0!</v>
      </c>
      <c r="T678" s="229" t="e">
        <f>AVERAGE('ES Data Entry'!W676:Y676)</f>
        <v>#DIV/0!</v>
      </c>
      <c r="U678" s="230" t="e">
        <f t="shared" si="145"/>
        <v>#DIV/0!</v>
      </c>
      <c r="V678" s="231" t="e">
        <f t="shared" si="146"/>
        <v>#DIV/0!</v>
      </c>
      <c r="W678" s="232" t="e">
        <f t="shared" si="147"/>
        <v>#DIV/0!</v>
      </c>
    </row>
    <row r="679" spans="1:23">
      <c r="A679" s="226">
        <f>'ES Data Entry'!A677</f>
        <v>0</v>
      </c>
      <c r="B679" s="226">
        <f>'ES Data Entry'!B677</f>
        <v>0</v>
      </c>
      <c r="C679" s="6">
        <f>'ES Data Entry'!C677</f>
        <v>0</v>
      </c>
      <c r="D679" s="226">
        <f>'ES Data Entry'!D677</f>
        <v>0</v>
      </c>
      <c r="E679" s="226">
        <f>'ES Data Entry'!E677</f>
        <v>0</v>
      </c>
      <c r="F679" s="226">
        <f>'ES Data Entry'!F677</f>
        <v>0</v>
      </c>
      <c r="G679" s="226" t="str" cm="1">
        <f t="array" ref="G679">_xlfn.IFS('ES Data Entry'!G677=0, "Kindergarten", 'ES Data Entry'!G677=1, "1st Grade", 'ES Data Entry'!G677=2, "2nd Grade", 'ES Data Entry'!G677=3, "3rd Grade", 'ES Data Entry'!G677=4, "4th Grade", 'ES Data Entry'!G677=5, "5th Grade")</f>
        <v>Kindergarten</v>
      </c>
      <c r="H679" s="253">
        <f>'ES Data Entry'!L677</f>
        <v>0</v>
      </c>
      <c r="I679" s="227" t="e" cm="1">
        <f t="array" ref="I679">_xlfn.IFS('ES Data Entry'!H677= 1, "American Indian/Alaskan Native", 'ES Data Entry'!H677= 2, "Asian", 'ES Data Entry'!H677= 3, "Native Hawaiian/Pacific Islander", 'ES Data Entry'!H677= 4, "Black/African American",'ES Data Entry'!H677= 5,  "White", 'ES Data Entry'!H677= 6, "Other", 'ES Data Entry'!H677= 7, "Two races or more", 'ES Data Entry'!H677= 8, "Unknown")</f>
        <v>#N/A</v>
      </c>
      <c r="J679" s="226">
        <f>'ES Data Entry'!I677</f>
        <v>0</v>
      </c>
      <c r="K679" s="226" t="e" cm="1">
        <f t="array" ref="K679">_xlfn.IFS('ES Data Entry'!J677= 1, "Male", 'ES Data Entry'!J677= 2, "Female", 'ES Data Entry'!J677= 3, "Transgender Male", 'ES Data Entry'!J677= 4, "Transgender Female",'ES Data Entry'!J677= 5, "Non-binary", 'ES Data Entry'!J677= 6, "Other", 'ES Data Entry'!J677= 7, "Unknown")</f>
        <v>#N/A</v>
      </c>
      <c r="L679" s="228">
        <f>'ES Data Entry'!K677</f>
        <v>0</v>
      </c>
      <c r="M679" s="228" t="str" cm="1">
        <f t="array" ref="M679">IF(MAX(IF(F:F=F679, L:L))=L679, "Yes", "No")</f>
        <v>Yes</v>
      </c>
      <c r="N679" s="229" t="e">
        <f>AVERAGE('ES Data Entry'!N677,'ES Data Entry'!M677)</f>
        <v>#DIV/0!</v>
      </c>
      <c r="O679" s="229" t="e">
        <f t="shared" si="142"/>
        <v>#DIV/0!</v>
      </c>
      <c r="P679" s="229" t="e">
        <f>AVERAGE('ES Data Entry'!O677:R677)</f>
        <v>#DIV/0!</v>
      </c>
      <c r="Q679" s="229" t="e">
        <f t="shared" si="143"/>
        <v>#DIV/0!</v>
      </c>
      <c r="R679" s="229" t="e">
        <f>AVERAGE('ES Data Entry'!S677:V677)</f>
        <v>#DIV/0!</v>
      </c>
      <c r="S679" s="229" t="e">
        <f t="shared" si="144"/>
        <v>#DIV/0!</v>
      </c>
      <c r="T679" s="229" t="e">
        <f>AVERAGE('ES Data Entry'!W677:Y677)</f>
        <v>#DIV/0!</v>
      </c>
      <c r="U679" s="230" t="e">
        <f t="shared" si="145"/>
        <v>#DIV/0!</v>
      </c>
      <c r="V679" s="231" t="e">
        <f t="shared" si="146"/>
        <v>#DIV/0!</v>
      </c>
      <c r="W679" s="232" t="e">
        <f t="shared" si="147"/>
        <v>#DIV/0!</v>
      </c>
    </row>
    <row r="680" spans="1:23">
      <c r="A680" s="226">
        <f>'ES Data Entry'!A678</f>
        <v>0</v>
      </c>
      <c r="B680" s="226">
        <f>'ES Data Entry'!B678</f>
        <v>0</v>
      </c>
      <c r="C680" s="6">
        <f>'ES Data Entry'!C678</f>
        <v>0</v>
      </c>
      <c r="D680" s="226">
        <f>'ES Data Entry'!D678</f>
        <v>0</v>
      </c>
      <c r="E680" s="226">
        <f>'ES Data Entry'!E678</f>
        <v>0</v>
      </c>
      <c r="F680" s="226">
        <f>'ES Data Entry'!F678</f>
        <v>0</v>
      </c>
      <c r="G680" s="226" t="str" cm="1">
        <f t="array" ref="G680">_xlfn.IFS('ES Data Entry'!G678=0, "Kindergarten", 'ES Data Entry'!G678=1, "1st Grade", 'ES Data Entry'!G678=2, "2nd Grade", 'ES Data Entry'!G678=3, "3rd Grade", 'ES Data Entry'!G678=4, "4th Grade", 'ES Data Entry'!G678=5, "5th Grade")</f>
        <v>Kindergarten</v>
      </c>
      <c r="H680" s="253">
        <f>'ES Data Entry'!L678</f>
        <v>0</v>
      </c>
      <c r="I680" s="227" t="e" cm="1">
        <f t="array" ref="I680">_xlfn.IFS('ES Data Entry'!H678= 1, "American Indian/Alaskan Native", 'ES Data Entry'!H678= 2, "Asian", 'ES Data Entry'!H678= 3, "Native Hawaiian/Pacific Islander", 'ES Data Entry'!H678= 4, "Black/African American",'ES Data Entry'!H678= 5,  "White", 'ES Data Entry'!H678= 6, "Other", 'ES Data Entry'!H678= 7, "Two races or more", 'ES Data Entry'!H678= 8, "Unknown")</f>
        <v>#N/A</v>
      </c>
      <c r="J680" s="226">
        <f>'ES Data Entry'!I678</f>
        <v>0</v>
      </c>
      <c r="K680" s="226" t="e" cm="1">
        <f t="array" ref="K680">_xlfn.IFS('ES Data Entry'!J678= 1, "Male", 'ES Data Entry'!J678= 2, "Female", 'ES Data Entry'!J678= 3, "Transgender Male", 'ES Data Entry'!J678= 4, "Transgender Female",'ES Data Entry'!J678= 5, "Non-binary", 'ES Data Entry'!J678= 6, "Other", 'ES Data Entry'!J678= 7, "Unknown")</f>
        <v>#N/A</v>
      </c>
      <c r="L680" s="228">
        <f>'ES Data Entry'!K678</f>
        <v>0</v>
      </c>
      <c r="M680" s="228" t="str" cm="1">
        <f t="array" ref="M680">IF(MAX(IF(F:F=F680, L:L))=L680, "Yes", "No")</f>
        <v>Yes</v>
      </c>
      <c r="N680" s="229" t="e">
        <f>AVERAGE('ES Data Entry'!N678,'ES Data Entry'!M678)</f>
        <v>#DIV/0!</v>
      </c>
      <c r="O680" s="229" t="e">
        <f t="shared" si="142"/>
        <v>#DIV/0!</v>
      </c>
      <c r="P680" s="229" t="e">
        <f>AVERAGE('ES Data Entry'!O678:R678)</f>
        <v>#DIV/0!</v>
      </c>
      <c r="Q680" s="229" t="e">
        <f t="shared" si="143"/>
        <v>#DIV/0!</v>
      </c>
      <c r="R680" s="229" t="e">
        <f>AVERAGE('ES Data Entry'!S678:V678)</f>
        <v>#DIV/0!</v>
      </c>
      <c r="S680" s="229" t="e">
        <f t="shared" si="144"/>
        <v>#DIV/0!</v>
      </c>
      <c r="T680" s="229" t="e">
        <f>AVERAGE('ES Data Entry'!W678:Y678)</f>
        <v>#DIV/0!</v>
      </c>
      <c r="U680" s="230" t="e">
        <f t="shared" si="145"/>
        <v>#DIV/0!</v>
      </c>
      <c r="V680" s="231" t="e">
        <f t="shared" si="146"/>
        <v>#DIV/0!</v>
      </c>
      <c r="W680" s="232" t="e">
        <f t="shared" si="147"/>
        <v>#DIV/0!</v>
      </c>
    </row>
    <row r="681" spans="1:23">
      <c r="A681" s="226">
        <f>'ES Data Entry'!A679</f>
        <v>0</v>
      </c>
      <c r="B681" s="226">
        <f>'ES Data Entry'!B679</f>
        <v>0</v>
      </c>
      <c r="C681" s="6">
        <f>'ES Data Entry'!C679</f>
        <v>0</v>
      </c>
      <c r="D681" s="226">
        <f>'ES Data Entry'!D679</f>
        <v>0</v>
      </c>
      <c r="E681" s="226">
        <f>'ES Data Entry'!E679</f>
        <v>0</v>
      </c>
      <c r="F681" s="226">
        <f>'ES Data Entry'!F679</f>
        <v>0</v>
      </c>
      <c r="G681" s="226" t="str" cm="1">
        <f t="array" ref="G681">_xlfn.IFS('ES Data Entry'!G679=0, "Kindergarten", 'ES Data Entry'!G679=1, "1st Grade", 'ES Data Entry'!G679=2, "2nd Grade", 'ES Data Entry'!G679=3, "3rd Grade", 'ES Data Entry'!G679=4, "4th Grade", 'ES Data Entry'!G679=5, "5th Grade")</f>
        <v>Kindergarten</v>
      </c>
      <c r="H681" s="253">
        <f>'ES Data Entry'!L679</f>
        <v>0</v>
      </c>
      <c r="I681" s="227" t="e" cm="1">
        <f t="array" ref="I681">_xlfn.IFS('ES Data Entry'!H679= 1, "American Indian/Alaskan Native", 'ES Data Entry'!H679= 2, "Asian", 'ES Data Entry'!H679= 3, "Native Hawaiian/Pacific Islander", 'ES Data Entry'!H679= 4, "Black/African American",'ES Data Entry'!H679= 5,  "White", 'ES Data Entry'!H679= 6, "Other", 'ES Data Entry'!H679= 7, "Two races or more", 'ES Data Entry'!H679= 8, "Unknown")</f>
        <v>#N/A</v>
      </c>
      <c r="J681" s="226">
        <f>'ES Data Entry'!I679</f>
        <v>0</v>
      </c>
      <c r="K681" s="226" t="e" cm="1">
        <f t="array" ref="K681">_xlfn.IFS('ES Data Entry'!J679= 1, "Male", 'ES Data Entry'!J679= 2, "Female", 'ES Data Entry'!J679= 3, "Transgender Male", 'ES Data Entry'!J679= 4, "Transgender Female",'ES Data Entry'!J679= 5, "Non-binary", 'ES Data Entry'!J679= 6, "Other", 'ES Data Entry'!J679= 7, "Unknown")</f>
        <v>#N/A</v>
      </c>
      <c r="L681" s="228">
        <f>'ES Data Entry'!K679</f>
        <v>0</v>
      </c>
      <c r="M681" s="228" t="str" cm="1">
        <f t="array" ref="M681">IF(MAX(IF(F:F=F681, L:L))=L681, "Yes", "No")</f>
        <v>Yes</v>
      </c>
      <c r="N681" s="229" t="e">
        <f>AVERAGE('ES Data Entry'!N679,'ES Data Entry'!M679)</f>
        <v>#DIV/0!</v>
      </c>
      <c r="O681" s="229" t="e">
        <f t="shared" si="142"/>
        <v>#DIV/0!</v>
      </c>
      <c r="P681" s="229" t="e">
        <f>AVERAGE('ES Data Entry'!O679:R679)</f>
        <v>#DIV/0!</v>
      </c>
      <c r="Q681" s="229" t="e">
        <f t="shared" si="143"/>
        <v>#DIV/0!</v>
      </c>
      <c r="R681" s="229" t="e">
        <f>AVERAGE('ES Data Entry'!S679:V679)</f>
        <v>#DIV/0!</v>
      </c>
      <c r="S681" s="229" t="e">
        <f t="shared" si="144"/>
        <v>#DIV/0!</v>
      </c>
      <c r="T681" s="229" t="e">
        <f>AVERAGE('ES Data Entry'!W679:Y679)</f>
        <v>#DIV/0!</v>
      </c>
      <c r="U681" s="230" t="e">
        <f t="shared" si="145"/>
        <v>#DIV/0!</v>
      </c>
      <c r="V681" s="231" t="e">
        <f t="shared" si="146"/>
        <v>#DIV/0!</v>
      </c>
      <c r="W681" s="232" t="e">
        <f t="shared" si="147"/>
        <v>#DIV/0!</v>
      </c>
    </row>
    <row r="682" spans="1:23">
      <c r="A682" s="226">
        <f>'ES Data Entry'!A680</f>
        <v>0</v>
      </c>
      <c r="B682" s="226">
        <f>'ES Data Entry'!B680</f>
        <v>0</v>
      </c>
      <c r="C682" s="6">
        <f>'ES Data Entry'!C680</f>
        <v>0</v>
      </c>
      <c r="D682" s="226">
        <f>'ES Data Entry'!D680</f>
        <v>0</v>
      </c>
      <c r="E682" s="226">
        <f>'ES Data Entry'!E680</f>
        <v>0</v>
      </c>
      <c r="F682" s="226">
        <f>'ES Data Entry'!F680</f>
        <v>0</v>
      </c>
      <c r="G682" s="226" t="str" cm="1">
        <f t="array" ref="G682">_xlfn.IFS('ES Data Entry'!G680=0, "Kindergarten", 'ES Data Entry'!G680=1, "1st Grade", 'ES Data Entry'!G680=2, "2nd Grade", 'ES Data Entry'!G680=3, "3rd Grade", 'ES Data Entry'!G680=4, "4th Grade", 'ES Data Entry'!G680=5, "5th Grade")</f>
        <v>Kindergarten</v>
      </c>
      <c r="H682" s="253">
        <f>'ES Data Entry'!L680</f>
        <v>0</v>
      </c>
      <c r="I682" s="227" t="e" cm="1">
        <f t="array" ref="I682">_xlfn.IFS('ES Data Entry'!H680= 1, "American Indian/Alaskan Native", 'ES Data Entry'!H680= 2, "Asian", 'ES Data Entry'!H680= 3, "Native Hawaiian/Pacific Islander", 'ES Data Entry'!H680= 4, "Black/African American",'ES Data Entry'!H680= 5,  "White", 'ES Data Entry'!H680= 6, "Other", 'ES Data Entry'!H680= 7, "Two races or more", 'ES Data Entry'!H680= 8, "Unknown")</f>
        <v>#N/A</v>
      </c>
      <c r="J682" s="226">
        <f>'ES Data Entry'!I680</f>
        <v>0</v>
      </c>
      <c r="K682" s="226" t="e" cm="1">
        <f t="array" ref="K682">_xlfn.IFS('ES Data Entry'!J680= 1, "Male", 'ES Data Entry'!J680= 2, "Female", 'ES Data Entry'!J680= 3, "Transgender Male", 'ES Data Entry'!J680= 4, "Transgender Female",'ES Data Entry'!J680= 5, "Non-binary", 'ES Data Entry'!J680= 6, "Other", 'ES Data Entry'!J680= 7, "Unknown")</f>
        <v>#N/A</v>
      </c>
      <c r="L682" s="228">
        <f>'ES Data Entry'!K680</f>
        <v>0</v>
      </c>
      <c r="M682" s="228" t="str" cm="1">
        <f t="array" ref="M682">IF(MAX(IF(F:F=F682, L:L))=L682, "Yes", "No")</f>
        <v>Yes</v>
      </c>
      <c r="N682" s="229" t="e">
        <f>AVERAGE('ES Data Entry'!N680,'ES Data Entry'!M680)</f>
        <v>#DIV/0!</v>
      </c>
      <c r="O682" s="229" t="e">
        <f t="shared" si="142"/>
        <v>#DIV/0!</v>
      </c>
      <c r="P682" s="229" t="e">
        <f>AVERAGE('ES Data Entry'!O680:R680)</f>
        <v>#DIV/0!</v>
      </c>
      <c r="Q682" s="229" t="e">
        <f t="shared" si="143"/>
        <v>#DIV/0!</v>
      </c>
      <c r="R682" s="229" t="e">
        <f>AVERAGE('ES Data Entry'!S680:V680)</f>
        <v>#DIV/0!</v>
      </c>
      <c r="S682" s="229" t="e">
        <f t="shared" si="144"/>
        <v>#DIV/0!</v>
      </c>
      <c r="T682" s="229" t="e">
        <f>AVERAGE('ES Data Entry'!W680:Y680)</f>
        <v>#DIV/0!</v>
      </c>
      <c r="U682" s="230" t="e">
        <f t="shared" si="145"/>
        <v>#DIV/0!</v>
      </c>
      <c r="V682" s="231" t="e">
        <f t="shared" si="146"/>
        <v>#DIV/0!</v>
      </c>
      <c r="W682" s="232" t="e">
        <f t="shared" si="147"/>
        <v>#DIV/0!</v>
      </c>
    </row>
    <row r="683" spans="1:23">
      <c r="A683" s="226">
        <f>'ES Data Entry'!A681</f>
        <v>0</v>
      </c>
      <c r="B683" s="226">
        <f>'ES Data Entry'!B681</f>
        <v>0</v>
      </c>
      <c r="C683" s="6">
        <f>'ES Data Entry'!C681</f>
        <v>0</v>
      </c>
      <c r="D683" s="226">
        <f>'ES Data Entry'!D681</f>
        <v>0</v>
      </c>
      <c r="E683" s="226">
        <f>'ES Data Entry'!E681</f>
        <v>0</v>
      </c>
      <c r="F683" s="226">
        <f>'ES Data Entry'!F681</f>
        <v>0</v>
      </c>
      <c r="G683" s="226" t="str" cm="1">
        <f t="array" ref="G683">_xlfn.IFS('ES Data Entry'!G681=0, "Kindergarten", 'ES Data Entry'!G681=1, "1st Grade", 'ES Data Entry'!G681=2, "2nd Grade", 'ES Data Entry'!G681=3, "3rd Grade", 'ES Data Entry'!G681=4, "4th Grade", 'ES Data Entry'!G681=5, "5th Grade")</f>
        <v>Kindergarten</v>
      </c>
      <c r="H683" s="253">
        <f>'ES Data Entry'!L681</f>
        <v>0</v>
      </c>
      <c r="I683" s="227" t="e" cm="1">
        <f t="array" ref="I683">_xlfn.IFS('ES Data Entry'!H681= 1, "American Indian/Alaskan Native", 'ES Data Entry'!H681= 2, "Asian", 'ES Data Entry'!H681= 3, "Native Hawaiian/Pacific Islander", 'ES Data Entry'!H681= 4, "Black/African American",'ES Data Entry'!H681= 5,  "White", 'ES Data Entry'!H681= 6, "Other", 'ES Data Entry'!H681= 7, "Two races or more", 'ES Data Entry'!H681= 8, "Unknown")</f>
        <v>#N/A</v>
      </c>
      <c r="J683" s="226">
        <f>'ES Data Entry'!I681</f>
        <v>0</v>
      </c>
      <c r="K683" s="226" t="e" cm="1">
        <f t="array" ref="K683">_xlfn.IFS('ES Data Entry'!J681= 1, "Male", 'ES Data Entry'!J681= 2, "Female", 'ES Data Entry'!J681= 3, "Transgender Male", 'ES Data Entry'!J681= 4, "Transgender Female",'ES Data Entry'!J681= 5, "Non-binary", 'ES Data Entry'!J681= 6, "Other", 'ES Data Entry'!J681= 7, "Unknown")</f>
        <v>#N/A</v>
      </c>
      <c r="L683" s="228">
        <f>'ES Data Entry'!K681</f>
        <v>0</v>
      </c>
      <c r="M683" s="228" t="str" cm="1">
        <f t="array" ref="M683">IF(MAX(IF(F:F=F683, L:L))=L683, "Yes", "No")</f>
        <v>Yes</v>
      </c>
      <c r="N683" s="229" t="e">
        <f>AVERAGE('ES Data Entry'!N681,'ES Data Entry'!M681)</f>
        <v>#DIV/0!</v>
      </c>
      <c r="O683" s="229" t="e">
        <f t="shared" si="142"/>
        <v>#DIV/0!</v>
      </c>
      <c r="P683" s="229" t="e">
        <f>AVERAGE('ES Data Entry'!O681:R681)</f>
        <v>#DIV/0!</v>
      </c>
      <c r="Q683" s="229" t="e">
        <f t="shared" si="143"/>
        <v>#DIV/0!</v>
      </c>
      <c r="R683" s="229" t="e">
        <f>AVERAGE('ES Data Entry'!S681:V681)</f>
        <v>#DIV/0!</v>
      </c>
      <c r="S683" s="229" t="e">
        <f t="shared" si="144"/>
        <v>#DIV/0!</v>
      </c>
      <c r="T683" s="229" t="e">
        <f>AVERAGE('ES Data Entry'!W681:Y681)</f>
        <v>#DIV/0!</v>
      </c>
      <c r="U683" s="230" t="e">
        <f t="shared" si="145"/>
        <v>#DIV/0!</v>
      </c>
      <c r="V683" s="231" t="e">
        <f t="shared" si="146"/>
        <v>#DIV/0!</v>
      </c>
      <c r="W683" s="232" t="e">
        <f t="shared" si="147"/>
        <v>#DIV/0!</v>
      </c>
    </row>
    <row r="684" spans="1:23">
      <c r="A684" s="226">
        <f>'ES Data Entry'!A682</f>
        <v>0</v>
      </c>
      <c r="B684" s="226">
        <f>'ES Data Entry'!B682</f>
        <v>0</v>
      </c>
      <c r="C684" s="6">
        <f>'ES Data Entry'!C682</f>
        <v>0</v>
      </c>
      <c r="D684" s="226">
        <f>'ES Data Entry'!D682</f>
        <v>0</v>
      </c>
      <c r="E684" s="226">
        <f>'ES Data Entry'!E682</f>
        <v>0</v>
      </c>
      <c r="F684" s="226">
        <f>'ES Data Entry'!F682</f>
        <v>0</v>
      </c>
      <c r="G684" s="226" t="str" cm="1">
        <f t="array" ref="G684">_xlfn.IFS('ES Data Entry'!G682=0, "Kindergarten", 'ES Data Entry'!G682=1, "1st Grade", 'ES Data Entry'!G682=2, "2nd Grade", 'ES Data Entry'!G682=3, "3rd Grade", 'ES Data Entry'!G682=4, "4th Grade", 'ES Data Entry'!G682=5, "5th Grade")</f>
        <v>Kindergarten</v>
      </c>
      <c r="H684" s="253">
        <f>'ES Data Entry'!L682</f>
        <v>0</v>
      </c>
      <c r="I684" s="227" t="e" cm="1">
        <f t="array" ref="I684">_xlfn.IFS('ES Data Entry'!H682= 1, "American Indian/Alaskan Native", 'ES Data Entry'!H682= 2, "Asian", 'ES Data Entry'!H682= 3, "Native Hawaiian/Pacific Islander", 'ES Data Entry'!H682= 4, "Black/African American",'ES Data Entry'!H682= 5,  "White", 'ES Data Entry'!H682= 6, "Other", 'ES Data Entry'!H682= 7, "Two races or more", 'ES Data Entry'!H682= 8, "Unknown")</f>
        <v>#N/A</v>
      </c>
      <c r="J684" s="226">
        <f>'ES Data Entry'!I682</f>
        <v>0</v>
      </c>
      <c r="K684" s="226" t="e" cm="1">
        <f t="array" ref="K684">_xlfn.IFS('ES Data Entry'!J682= 1, "Male", 'ES Data Entry'!J682= 2, "Female", 'ES Data Entry'!J682= 3, "Transgender Male", 'ES Data Entry'!J682= 4, "Transgender Female",'ES Data Entry'!J682= 5, "Non-binary", 'ES Data Entry'!J682= 6, "Other", 'ES Data Entry'!J682= 7, "Unknown")</f>
        <v>#N/A</v>
      </c>
      <c r="L684" s="228">
        <f>'ES Data Entry'!K682</f>
        <v>0</v>
      </c>
      <c r="M684" s="228" t="str" cm="1">
        <f t="array" ref="M684">IF(MAX(IF(F:F=F684, L:L))=L684, "Yes", "No")</f>
        <v>Yes</v>
      </c>
      <c r="N684" s="229" t="e">
        <f>AVERAGE('ES Data Entry'!N682,'ES Data Entry'!M682)</f>
        <v>#DIV/0!</v>
      </c>
      <c r="O684" s="229" t="e">
        <f t="shared" si="142"/>
        <v>#DIV/0!</v>
      </c>
      <c r="P684" s="229" t="e">
        <f>AVERAGE('ES Data Entry'!O682:R682)</f>
        <v>#DIV/0!</v>
      </c>
      <c r="Q684" s="229" t="e">
        <f t="shared" si="143"/>
        <v>#DIV/0!</v>
      </c>
      <c r="R684" s="229" t="e">
        <f>AVERAGE('ES Data Entry'!S682:V682)</f>
        <v>#DIV/0!</v>
      </c>
      <c r="S684" s="229" t="e">
        <f t="shared" si="144"/>
        <v>#DIV/0!</v>
      </c>
      <c r="T684" s="229" t="e">
        <f>AVERAGE('ES Data Entry'!W682:Y682)</f>
        <v>#DIV/0!</v>
      </c>
      <c r="U684" s="230" t="e">
        <f t="shared" si="145"/>
        <v>#DIV/0!</v>
      </c>
      <c r="V684" s="231" t="e">
        <f t="shared" si="146"/>
        <v>#DIV/0!</v>
      </c>
      <c r="W684" s="232" t="e">
        <f t="shared" si="147"/>
        <v>#DIV/0!</v>
      </c>
    </row>
    <row r="685" spans="1:23">
      <c r="A685" s="226">
        <f>'ES Data Entry'!A683</f>
        <v>0</v>
      </c>
      <c r="B685" s="226">
        <f>'ES Data Entry'!B683</f>
        <v>0</v>
      </c>
      <c r="C685" s="6">
        <f>'ES Data Entry'!C683</f>
        <v>0</v>
      </c>
      <c r="D685" s="226">
        <f>'ES Data Entry'!D683</f>
        <v>0</v>
      </c>
      <c r="E685" s="226">
        <f>'ES Data Entry'!E683</f>
        <v>0</v>
      </c>
      <c r="F685" s="226">
        <f>'ES Data Entry'!F683</f>
        <v>0</v>
      </c>
      <c r="G685" s="226" t="str" cm="1">
        <f t="array" ref="G685">_xlfn.IFS('ES Data Entry'!G683=0, "Kindergarten", 'ES Data Entry'!G683=1, "1st Grade", 'ES Data Entry'!G683=2, "2nd Grade", 'ES Data Entry'!G683=3, "3rd Grade", 'ES Data Entry'!G683=4, "4th Grade", 'ES Data Entry'!G683=5, "5th Grade")</f>
        <v>Kindergarten</v>
      </c>
      <c r="H685" s="253">
        <f>'ES Data Entry'!L683</f>
        <v>0</v>
      </c>
      <c r="I685" s="227" t="e" cm="1">
        <f t="array" ref="I685">_xlfn.IFS('ES Data Entry'!H683= 1, "American Indian/Alaskan Native", 'ES Data Entry'!H683= 2, "Asian", 'ES Data Entry'!H683= 3, "Native Hawaiian/Pacific Islander", 'ES Data Entry'!H683= 4, "Black/African American",'ES Data Entry'!H683= 5,  "White", 'ES Data Entry'!H683= 6, "Other", 'ES Data Entry'!H683= 7, "Two races or more", 'ES Data Entry'!H683= 8, "Unknown")</f>
        <v>#N/A</v>
      </c>
      <c r="J685" s="226">
        <f>'ES Data Entry'!I683</f>
        <v>0</v>
      </c>
      <c r="K685" s="226" t="e" cm="1">
        <f t="array" ref="K685">_xlfn.IFS('ES Data Entry'!J683= 1, "Male", 'ES Data Entry'!J683= 2, "Female", 'ES Data Entry'!J683= 3, "Transgender Male", 'ES Data Entry'!J683= 4, "Transgender Female",'ES Data Entry'!J683= 5, "Non-binary", 'ES Data Entry'!J683= 6, "Other", 'ES Data Entry'!J683= 7, "Unknown")</f>
        <v>#N/A</v>
      </c>
      <c r="L685" s="228">
        <f>'ES Data Entry'!K683</f>
        <v>0</v>
      </c>
      <c r="M685" s="228" t="str" cm="1">
        <f t="array" ref="M685">IF(MAX(IF(F:F=F685, L:L))=L685, "Yes", "No")</f>
        <v>Yes</v>
      </c>
      <c r="N685" s="229" t="e">
        <f>AVERAGE('ES Data Entry'!N683,'ES Data Entry'!M683)</f>
        <v>#DIV/0!</v>
      </c>
      <c r="O685" s="229" t="e">
        <f t="shared" si="142"/>
        <v>#DIV/0!</v>
      </c>
      <c r="P685" s="229" t="e">
        <f>AVERAGE('ES Data Entry'!O683:R683)</f>
        <v>#DIV/0!</v>
      </c>
      <c r="Q685" s="229" t="e">
        <f t="shared" si="143"/>
        <v>#DIV/0!</v>
      </c>
      <c r="R685" s="229" t="e">
        <f>AVERAGE('ES Data Entry'!S683:V683)</f>
        <v>#DIV/0!</v>
      </c>
      <c r="S685" s="229" t="e">
        <f t="shared" si="144"/>
        <v>#DIV/0!</v>
      </c>
      <c r="T685" s="229" t="e">
        <f>AVERAGE('ES Data Entry'!W683:Y683)</f>
        <v>#DIV/0!</v>
      </c>
      <c r="U685" s="230" t="e">
        <f t="shared" si="145"/>
        <v>#DIV/0!</v>
      </c>
      <c r="V685" s="231" t="e">
        <f t="shared" si="146"/>
        <v>#DIV/0!</v>
      </c>
      <c r="W685" s="232" t="e">
        <f t="shared" si="147"/>
        <v>#DIV/0!</v>
      </c>
    </row>
    <row r="686" spans="1:23">
      <c r="A686" s="226">
        <f>'ES Data Entry'!A684</f>
        <v>0</v>
      </c>
      <c r="B686" s="226">
        <f>'ES Data Entry'!B684</f>
        <v>0</v>
      </c>
      <c r="C686" s="6">
        <f>'ES Data Entry'!C684</f>
        <v>0</v>
      </c>
      <c r="D686" s="226">
        <f>'ES Data Entry'!D684</f>
        <v>0</v>
      </c>
      <c r="E686" s="226">
        <f>'ES Data Entry'!E684</f>
        <v>0</v>
      </c>
      <c r="F686" s="226">
        <f>'ES Data Entry'!F684</f>
        <v>0</v>
      </c>
      <c r="G686" s="226" t="str" cm="1">
        <f t="array" ref="G686">_xlfn.IFS('ES Data Entry'!G684=0, "Kindergarten", 'ES Data Entry'!G684=1, "1st Grade", 'ES Data Entry'!G684=2, "2nd Grade", 'ES Data Entry'!G684=3, "3rd Grade", 'ES Data Entry'!G684=4, "4th Grade", 'ES Data Entry'!G684=5, "5th Grade")</f>
        <v>Kindergarten</v>
      </c>
      <c r="H686" s="253">
        <f>'ES Data Entry'!L684</f>
        <v>0</v>
      </c>
      <c r="I686" s="227" t="e" cm="1">
        <f t="array" ref="I686">_xlfn.IFS('ES Data Entry'!H684= 1, "American Indian/Alaskan Native", 'ES Data Entry'!H684= 2, "Asian", 'ES Data Entry'!H684= 3, "Native Hawaiian/Pacific Islander", 'ES Data Entry'!H684= 4, "Black/African American",'ES Data Entry'!H684= 5,  "White", 'ES Data Entry'!H684= 6, "Other", 'ES Data Entry'!H684= 7, "Two races or more", 'ES Data Entry'!H684= 8, "Unknown")</f>
        <v>#N/A</v>
      </c>
      <c r="J686" s="226">
        <f>'ES Data Entry'!I684</f>
        <v>0</v>
      </c>
      <c r="K686" s="226" t="e" cm="1">
        <f t="array" ref="K686">_xlfn.IFS('ES Data Entry'!J684= 1, "Male", 'ES Data Entry'!J684= 2, "Female", 'ES Data Entry'!J684= 3, "Transgender Male", 'ES Data Entry'!J684= 4, "Transgender Female",'ES Data Entry'!J684= 5, "Non-binary", 'ES Data Entry'!J684= 6, "Other", 'ES Data Entry'!J684= 7, "Unknown")</f>
        <v>#N/A</v>
      </c>
      <c r="L686" s="228">
        <f>'ES Data Entry'!K684</f>
        <v>0</v>
      </c>
      <c r="M686" s="228" t="str" cm="1">
        <f t="array" ref="M686">IF(MAX(IF(F:F=F686, L:L))=L686, "Yes", "No")</f>
        <v>Yes</v>
      </c>
      <c r="N686" s="229" t="e">
        <f>AVERAGE('ES Data Entry'!N684,'ES Data Entry'!M684)</f>
        <v>#DIV/0!</v>
      </c>
      <c r="O686" s="229" t="e">
        <f t="shared" si="142"/>
        <v>#DIV/0!</v>
      </c>
      <c r="P686" s="229" t="e">
        <f>AVERAGE('ES Data Entry'!O684:R684)</f>
        <v>#DIV/0!</v>
      </c>
      <c r="Q686" s="229" t="e">
        <f t="shared" si="143"/>
        <v>#DIV/0!</v>
      </c>
      <c r="R686" s="229" t="e">
        <f>AVERAGE('ES Data Entry'!S684:V684)</f>
        <v>#DIV/0!</v>
      </c>
      <c r="S686" s="229" t="e">
        <f t="shared" si="144"/>
        <v>#DIV/0!</v>
      </c>
      <c r="T686" s="229" t="e">
        <f>AVERAGE('ES Data Entry'!W684:Y684)</f>
        <v>#DIV/0!</v>
      </c>
      <c r="U686" s="230" t="e">
        <f t="shared" si="145"/>
        <v>#DIV/0!</v>
      </c>
      <c r="V686" s="231" t="e">
        <f t="shared" si="146"/>
        <v>#DIV/0!</v>
      </c>
      <c r="W686" s="232" t="e">
        <f t="shared" si="147"/>
        <v>#DIV/0!</v>
      </c>
    </row>
    <row r="687" spans="1:23">
      <c r="A687" s="226">
        <f>'ES Data Entry'!A685</f>
        <v>0</v>
      </c>
      <c r="B687" s="226">
        <f>'ES Data Entry'!B685</f>
        <v>0</v>
      </c>
      <c r="C687" s="6">
        <f>'ES Data Entry'!C685</f>
        <v>0</v>
      </c>
      <c r="D687" s="226">
        <f>'ES Data Entry'!D685</f>
        <v>0</v>
      </c>
      <c r="E687" s="226">
        <f>'ES Data Entry'!E685</f>
        <v>0</v>
      </c>
      <c r="F687" s="226">
        <f>'ES Data Entry'!F685</f>
        <v>0</v>
      </c>
      <c r="G687" s="226" t="str" cm="1">
        <f t="array" ref="G687">_xlfn.IFS('ES Data Entry'!G685=0, "Kindergarten", 'ES Data Entry'!G685=1, "1st Grade", 'ES Data Entry'!G685=2, "2nd Grade", 'ES Data Entry'!G685=3, "3rd Grade", 'ES Data Entry'!G685=4, "4th Grade", 'ES Data Entry'!G685=5, "5th Grade")</f>
        <v>Kindergarten</v>
      </c>
      <c r="H687" s="253">
        <f>'ES Data Entry'!L685</f>
        <v>0</v>
      </c>
      <c r="I687" s="227" t="e" cm="1">
        <f t="array" ref="I687">_xlfn.IFS('ES Data Entry'!H685= 1, "American Indian/Alaskan Native", 'ES Data Entry'!H685= 2, "Asian", 'ES Data Entry'!H685= 3, "Native Hawaiian/Pacific Islander", 'ES Data Entry'!H685= 4, "Black/African American",'ES Data Entry'!H685= 5,  "White", 'ES Data Entry'!H685= 6, "Other", 'ES Data Entry'!H685= 7, "Two races or more", 'ES Data Entry'!H685= 8, "Unknown")</f>
        <v>#N/A</v>
      </c>
      <c r="J687" s="226">
        <f>'ES Data Entry'!I685</f>
        <v>0</v>
      </c>
      <c r="K687" s="226" t="e" cm="1">
        <f t="array" ref="K687">_xlfn.IFS('ES Data Entry'!J685= 1, "Male", 'ES Data Entry'!J685= 2, "Female", 'ES Data Entry'!J685= 3, "Transgender Male", 'ES Data Entry'!J685= 4, "Transgender Female",'ES Data Entry'!J685= 5, "Non-binary", 'ES Data Entry'!J685= 6, "Other", 'ES Data Entry'!J685= 7, "Unknown")</f>
        <v>#N/A</v>
      </c>
      <c r="L687" s="228">
        <f>'ES Data Entry'!K685</f>
        <v>0</v>
      </c>
      <c r="M687" s="228" t="str" cm="1">
        <f t="array" ref="M687">IF(MAX(IF(F:F=F687, L:L))=L687, "Yes", "No")</f>
        <v>Yes</v>
      </c>
      <c r="N687" s="229" t="e">
        <f>AVERAGE('ES Data Entry'!N685,'ES Data Entry'!M685)</f>
        <v>#DIV/0!</v>
      </c>
      <c r="O687" s="229" t="e">
        <f t="shared" si="142"/>
        <v>#DIV/0!</v>
      </c>
      <c r="P687" s="229" t="e">
        <f>AVERAGE('ES Data Entry'!O685:R685)</f>
        <v>#DIV/0!</v>
      </c>
      <c r="Q687" s="229" t="e">
        <f t="shared" si="143"/>
        <v>#DIV/0!</v>
      </c>
      <c r="R687" s="229" t="e">
        <f>AVERAGE('ES Data Entry'!S685:V685)</f>
        <v>#DIV/0!</v>
      </c>
      <c r="S687" s="229" t="e">
        <f t="shared" si="144"/>
        <v>#DIV/0!</v>
      </c>
      <c r="T687" s="229" t="e">
        <f>AVERAGE('ES Data Entry'!W685:Y685)</f>
        <v>#DIV/0!</v>
      </c>
      <c r="U687" s="230" t="e">
        <f t="shared" si="145"/>
        <v>#DIV/0!</v>
      </c>
      <c r="V687" s="231" t="e">
        <f t="shared" si="146"/>
        <v>#DIV/0!</v>
      </c>
      <c r="W687" s="232" t="e">
        <f t="shared" si="147"/>
        <v>#DIV/0!</v>
      </c>
    </row>
    <row r="688" spans="1:23">
      <c r="A688" s="226">
        <f>'ES Data Entry'!A686</f>
        <v>0</v>
      </c>
      <c r="B688" s="226">
        <f>'ES Data Entry'!B686</f>
        <v>0</v>
      </c>
      <c r="C688" s="6">
        <f>'ES Data Entry'!C686</f>
        <v>0</v>
      </c>
      <c r="D688" s="226">
        <f>'ES Data Entry'!D686</f>
        <v>0</v>
      </c>
      <c r="E688" s="226">
        <f>'ES Data Entry'!E686</f>
        <v>0</v>
      </c>
      <c r="F688" s="226">
        <f>'ES Data Entry'!F686</f>
        <v>0</v>
      </c>
      <c r="G688" s="226" t="str" cm="1">
        <f t="array" ref="G688">_xlfn.IFS('ES Data Entry'!G686=0, "Kindergarten", 'ES Data Entry'!G686=1, "1st Grade", 'ES Data Entry'!G686=2, "2nd Grade", 'ES Data Entry'!G686=3, "3rd Grade", 'ES Data Entry'!G686=4, "4th Grade", 'ES Data Entry'!G686=5, "5th Grade")</f>
        <v>Kindergarten</v>
      </c>
      <c r="H688" s="253">
        <f>'ES Data Entry'!L686</f>
        <v>0</v>
      </c>
      <c r="I688" s="227" t="e" cm="1">
        <f t="array" ref="I688">_xlfn.IFS('ES Data Entry'!H686= 1, "American Indian/Alaskan Native", 'ES Data Entry'!H686= 2, "Asian", 'ES Data Entry'!H686= 3, "Native Hawaiian/Pacific Islander", 'ES Data Entry'!H686= 4, "Black/African American",'ES Data Entry'!H686= 5,  "White", 'ES Data Entry'!H686= 6, "Other", 'ES Data Entry'!H686= 7, "Two races or more", 'ES Data Entry'!H686= 8, "Unknown")</f>
        <v>#N/A</v>
      </c>
      <c r="J688" s="226">
        <f>'ES Data Entry'!I686</f>
        <v>0</v>
      </c>
      <c r="K688" s="226" t="e" cm="1">
        <f t="array" ref="K688">_xlfn.IFS('ES Data Entry'!J686= 1, "Male", 'ES Data Entry'!J686= 2, "Female", 'ES Data Entry'!J686= 3, "Transgender Male", 'ES Data Entry'!J686= 4, "Transgender Female",'ES Data Entry'!J686= 5, "Non-binary", 'ES Data Entry'!J686= 6, "Other", 'ES Data Entry'!J686= 7, "Unknown")</f>
        <v>#N/A</v>
      </c>
      <c r="L688" s="228">
        <f>'ES Data Entry'!K686</f>
        <v>0</v>
      </c>
      <c r="M688" s="228" t="str" cm="1">
        <f t="array" ref="M688">IF(MAX(IF(F:F=F688, L:L))=L688, "Yes", "No")</f>
        <v>Yes</v>
      </c>
      <c r="N688" s="229" t="e">
        <f>AVERAGE('ES Data Entry'!N686,'ES Data Entry'!M686)</f>
        <v>#DIV/0!</v>
      </c>
      <c r="O688" s="229" t="e">
        <f t="shared" si="142"/>
        <v>#DIV/0!</v>
      </c>
      <c r="P688" s="229" t="e">
        <f>AVERAGE('ES Data Entry'!O686:R686)</f>
        <v>#DIV/0!</v>
      </c>
      <c r="Q688" s="229" t="e">
        <f t="shared" si="143"/>
        <v>#DIV/0!</v>
      </c>
      <c r="R688" s="229" t="e">
        <f>AVERAGE('ES Data Entry'!S686:V686)</f>
        <v>#DIV/0!</v>
      </c>
      <c r="S688" s="229" t="e">
        <f t="shared" si="144"/>
        <v>#DIV/0!</v>
      </c>
      <c r="T688" s="229" t="e">
        <f>AVERAGE('ES Data Entry'!W686:Y686)</f>
        <v>#DIV/0!</v>
      </c>
      <c r="U688" s="230" t="e">
        <f t="shared" si="145"/>
        <v>#DIV/0!</v>
      </c>
      <c r="V688" s="231" t="e">
        <f t="shared" si="146"/>
        <v>#DIV/0!</v>
      </c>
      <c r="W688" s="232" t="e">
        <f t="shared" si="147"/>
        <v>#DIV/0!</v>
      </c>
    </row>
    <row r="689" spans="1:23">
      <c r="A689" s="226">
        <f>'ES Data Entry'!A687</f>
        <v>0</v>
      </c>
      <c r="B689" s="226">
        <f>'ES Data Entry'!B687</f>
        <v>0</v>
      </c>
      <c r="C689" s="6">
        <f>'ES Data Entry'!C687</f>
        <v>0</v>
      </c>
      <c r="D689" s="226">
        <f>'ES Data Entry'!D687</f>
        <v>0</v>
      </c>
      <c r="E689" s="226">
        <f>'ES Data Entry'!E687</f>
        <v>0</v>
      </c>
      <c r="F689" s="226">
        <f>'ES Data Entry'!F687</f>
        <v>0</v>
      </c>
      <c r="G689" s="226" t="str" cm="1">
        <f t="array" ref="G689">_xlfn.IFS('ES Data Entry'!G687=0, "Kindergarten", 'ES Data Entry'!G687=1, "1st Grade", 'ES Data Entry'!G687=2, "2nd Grade", 'ES Data Entry'!G687=3, "3rd Grade", 'ES Data Entry'!G687=4, "4th Grade", 'ES Data Entry'!G687=5, "5th Grade")</f>
        <v>Kindergarten</v>
      </c>
      <c r="H689" s="253">
        <f>'ES Data Entry'!L687</f>
        <v>0</v>
      </c>
      <c r="I689" s="227" t="e" cm="1">
        <f t="array" ref="I689">_xlfn.IFS('ES Data Entry'!H687= 1, "American Indian/Alaskan Native", 'ES Data Entry'!H687= 2, "Asian", 'ES Data Entry'!H687= 3, "Native Hawaiian/Pacific Islander", 'ES Data Entry'!H687= 4, "Black/African American",'ES Data Entry'!H687= 5,  "White", 'ES Data Entry'!H687= 6, "Other", 'ES Data Entry'!H687= 7, "Two races or more", 'ES Data Entry'!H687= 8, "Unknown")</f>
        <v>#N/A</v>
      </c>
      <c r="J689" s="226">
        <f>'ES Data Entry'!I687</f>
        <v>0</v>
      </c>
      <c r="K689" s="226" t="e" cm="1">
        <f t="array" ref="K689">_xlfn.IFS('ES Data Entry'!J687= 1, "Male", 'ES Data Entry'!J687= 2, "Female", 'ES Data Entry'!J687= 3, "Transgender Male", 'ES Data Entry'!J687= 4, "Transgender Female",'ES Data Entry'!J687= 5, "Non-binary", 'ES Data Entry'!J687= 6, "Other", 'ES Data Entry'!J687= 7, "Unknown")</f>
        <v>#N/A</v>
      </c>
      <c r="L689" s="228">
        <f>'ES Data Entry'!K687</f>
        <v>0</v>
      </c>
      <c r="M689" s="228" t="str" cm="1">
        <f t="array" ref="M689">IF(MAX(IF(F:F=F689, L:L))=L689, "Yes", "No")</f>
        <v>Yes</v>
      </c>
      <c r="N689" s="229" t="e">
        <f>AVERAGE('ES Data Entry'!N687,'ES Data Entry'!M687)</f>
        <v>#DIV/0!</v>
      </c>
      <c r="O689" s="229" t="e">
        <f t="shared" si="142"/>
        <v>#DIV/0!</v>
      </c>
      <c r="P689" s="229" t="e">
        <f>AVERAGE('ES Data Entry'!O687:R687)</f>
        <v>#DIV/0!</v>
      </c>
      <c r="Q689" s="229" t="e">
        <f t="shared" si="143"/>
        <v>#DIV/0!</v>
      </c>
      <c r="R689" s="229" t="e">
        <f>AVERAGE('ES Data Entry'!S687:V687)</f>
        <v>#DIV/0!</v>
      </c>
      <c r="S689" s="229" t="e">
        <f t="shared" si="144"/>
        <v>#DIV/0!</v>
      </c>
      <c r="T689" s="229" t="e">
        <f>AVERAGE('ES Data Entry'!W687:Y687)</f>
        <v>#DIV/0!</v>
      </c>
      <c r="U689" s="230" t="e">
        <f t="shared" si="145"/>
        <v>#DIV/0!</v>
      </c>
      <c r="V689" s="231" t="e">
        <f t="shared" si="146"/>
        <v>#DIV/0!</v>
      </c>
      <c r="W689" s="232" t="e">
        <f t="shared" si="147"/>
        <v>#DIV/0!</v>
      </c>
    </row>
    <row r="690" spans="1:23">
      <c r="A690" s="226">
        <f>'ES Data Entry'!A688</f>
        <v>0</v>
      </c>
      <c r="B690" s="226">
        <f>'ES Data Entry'!B688</f>
        <v>0</v>
      </c>
      <c r="C690" s="6">
        <f>'ES Data Entry'!C688</f>
        <v>0</v>
      </c>
      <c r="D690" s="226">
        <f>'ES Data Entry'!D688</f>
        <v>0</v>
      </c>
      <c r="E690" s="226">
        <f>'ES Data Entry'!E688</f>
        <v>0</v>
      </c>
      <c r="F690" s="226">
        <f>'ES Data Entry'!F688</f>
        <v>0</v>
      </c>
      <c r="G690" s="226" t="str" cm="1">
        <f t="array" ref="G690">_xlfn.IFS('ES Data Entry'!G688=0, "Kindergarten", 'ES Data Entry'!G688=1, "1st Grade", 'ES Data Entry'!G688=2, "2nd Grade", 'ES Data Entry'!G688=3, "3rd Grade", 'ES Data Entry'!G688=4, "4th Grade", 'ES Data Entry'!G688=5, "5th Grade")</f>
        <v>Kindergarten</v>
      </c>
      <c r="H690" s="253">
        <f>'ES Data Entry'!L688</f>
        <v>0</v>
      </c>
      <c r="I690" s="227" t="e" cm="1">
        <f t="array" ref="I690">_xlfn.IFS('ES Data Entry'!H688= 1, "American Indian/Alaskan Native", 'ES Data Entry'!H688= 2, "Asian", 'ES Data Entry'!H688= 3, "Native Hawaiian/Pacific Islander", 'ES Data Entry'!H688= 4, "Black/African American",'ES Data Entry'!H688= 5,  "White", 'ES Data Entry'!H688= 6, "Other", 'ES Data Entry'!H688= 7, "Two races or more", 'ES Data Entry'!H688= 8, "Unknown")</f>
        <v>#N/A</v>
      </c>
      <c r="J690" s="226">
        <f>'ES Data Entry'!I688</f>
        <v>0</v>
      </c>
      <c r="K690" s="226" t="e" cm="1">
        <f t="array" ref="K690">_xlfn.IFS('ES Data Entry'!J688= 1, "Male", 'ES Data Entry'!J688= 2, "Female", 'ES Data Entry'!J688= 3, "Transgender Male", 'ES Data Entry'!J688= 4, "Transgender Female",'ES Data Entry'!J688= 5, "Non-binary", 'ES Data Entry'!J688= 6, "Other", 'ES Data Entry'!J688= 7, "Unknown")</f>
        <v>#N/A</v>
      </c>
      <c r="L690" s="228">
        <f>'ES Data Entry'!K688</f>
        <v>0</v>
      </c>
      <c r="M690" s="228" t="str" cm="1">
        <f t="array" ref="M690">IF(MAX(IF(F:F=F690, L:L))=L690, "Yes", "No")</f>
        <v>Yes</v>
      </c>
      <c r="N690" s="229" t="e">
        <f>AVERAGE('ES Data Entry'!N688,'ES Data Entry'!M688)</f>
        <v>#DIV/0!</v>
      </c>
      <c r="O690" s="229" t="e">
        <f t="shared" si="142"/>
        <v>#DIV/0!</v>
      </c>
      <c r="P690" s="229" t="e">
        <f>AVERAGE('ES Data Entry'!O688:R688)</f>
        <v>#DIV/0!</v>
      </c>
      <c r="Q690" s="229" t="e">
        <f t="shared" si="143"/>
        <v>#DIV/0!</v>
      </c>
      <c r="R690" s="229" t="e">
        <f>AVERAGE('ES Data Entry'!S688:V688)</f>
        <v>#DIV/0!</v>
      </c>
      <c r="S690" s="229" t="e">
        <f t="shared" si="144"/>
        <v>#DIV/0!</v>
      </c>
      <c r="T690" s="229" t="e">
        <f>AVERAGE('ES Data Entry'!W688:Y688)</f>
        <v>#DIV/0!</v>
      </c>
      <c r="U690" s="230" t="e">
        <f t="shared" si="145"/>
        <v>#DIV/0!</v>
      </c>
      <c r="V690" s="231" t="e">
        <f t="shared" si="146"/>
        <v>#DIV/0!</v>
      </c>
      <c r="W690" s="232" t="e">
        <f t="shared" si="147"/>
        <v>#DIV/0!</v>
      </c>
    </row>
    <row r="691" spans="1:23">
      <c r="A691" s="226">
        <f>'ES Data Entry'!A689</f>
        <v>0</v>
      </c>
      <c r="B691" s="226">
        <f>'ES Data Entry'!B689</f>
        <v>0</v>
      </c>
      <c r="C691" s="6">
        <f>'ES Data Entry'!C689</f>
        <v>0</v>
      </c>
      <c r="D691" s="226">
        <f>'ES Data Entry'!D689</f>
        <v>0</v>
      </c>
      <c r="E691" s="226">
        <f>'ES Data Entry'!E689</f>
        <v>0</v>
      </c>
      <c r="F691" s="226">
        <f>'ES Data Entry'!F689</f>
        <v>0</v>
      </c>
      <c r="G691" s="226" t="str" cm="1">
        <f t="array" ref="G691">_xlfn.IFS('ES Data Entry'!G689=0, "Kindergarten", 'ES Data Entry'!G689=1, "1st Grade", 'ES Data Entry'!G689=2, "2nd Grade", 'ES Data Entry'!G689=3, "3rd Grade", 'ES Data Entry'!G689=4, "4th Grade", 'ES Data Entry'!G689=5, "5th Grade")</f>
        <v>Kindergarten</v>
      </c>
      <c r="H691" s="253">
        <f>'ES Data Entry'!L689</f>
        <v>0</v>
      </c>
      <c r="I691" s="227" t="e" cm="1">
        <f t="array" ref="I691">_xlfn.IFS('ES Data Entry'!H689= 1, "American Indian/Alaskan Native", 'ES Data Entry'!H689= 2, "Asian", 'ES Data Entry'!H689= 3, "Native Hawaiian/Pacific Islander", 'ES Data Entry'!H689= 4, "Black/African American",'ES Data Entry'!H689= 5,  "White", 'ES Data Entry'!H689= 6, "Other", 'ES Data Entry'!H689= 7, "Two races or more", 'ES Data Entry'!H689= 8, "Unknown")</f>
        <v>#N/A</v>
      </c>
      <c r="J691" s="226">
        <f>'ES Data Entry'!I689</f>
        <v>0</v>
      </c>
      <c r="K691" s="226" t="e" cm="1">
        <f t="array" ref="K691">_xlfn.IFS('ES Data Entry'!J689= 1, "Male", 'ES Data Entry'!J689= 2, "Female", 'ES Data Entry'!J689= 3, "Transgender Male", 'ES Data Entry'!J689= 4, "Transgender Female",'ES Data Entry'!J689= 5, "Non-binary", 'ES Data Entry'!J689= 6, "Other", 'ES Data Entry'!J689= 7, "Unknown")</f>
        <v>#N/A</v>
      </c>
      <c r="L691" s="228">
        <f>'ES Data Entry'!K689</f>
        <v>0</v>
      </c>
      <c r="M691" s="228" t="str" cm="1">
        <f t="array" ref="M691">IF(MAX(IF(F:F=F691, L:L))=L691, "Yes", "No")</f>
        <v>Yes</v>
      </c>
      <c r="N691" s="229" t="e">
        <f>AVERAGE('ES Data Entry'!N689,'ES Data Entry'!M689)</f>
        <v>#DIV/0!</v>
      </c>
      <c r="O691" s="229" t="e">
        <f t="shared" si="142"/>
        <v>#DIV/0!</v>
      </c>
      <c r="P691" s="229" t="e">
        <f>AVERAGE('ES Data Entry'!O689:R689)</f>
        <v>#DIV/0!</v>
      </c>
      <c r="Q691" s="229" t="e">
        <f t="shared" si="143"/>
        <v>#DIV/0!</v>
      </c>
      <c r="R691" s="229" t="e">
        <f>AVERAGE('ES Data Entry'!S689:V689)</f>
        <v>#DIV/0!</v>
      </c>
      <c r="S691" s="229" t="e">
        <f t="shared" si="144"/>
        <v>#DIV/0!</v>
      </c>
      <c r="T691" s="229" t="e">
        <f>AVERAGE('ES Data Entry'!W689:Y689)</f>
        <v>#DIV/0!</v>
      </c>
      <c r="U691" s="230" t="e">
        <f t="shared" si="145"/>
        <v>#DIV/0!</v>
      </c>
      <c r="V691" s="231" t="e">
        <f t="shared" si="146"/>
        <v>#DIV/0!</v>
      </c>
      <c r="W691" s="232" t="e">
        <f t="shared" si="147"/>
        <v>#DIV/0!</v>
      </c>
    </row>
    <row r="692" spans="1:23">
      <c r="A692" s="226">
        <f>'ES Data Entry'!A690</f>
        <v>0</v>
      </c>
      <c r="B692" s="226">
        <f>'ES Data Entry'!B690</f>
        <v>0</v>
      </c>
      <c r="C692" s="6">
        <f>'ES Data Entry'!C690</f>
        <v>0</v>
      </c>
      <c r="D692" s="226">
        <f>'ES Data Entry'!D690</f>
        <v>0</v>
      </c>
      <c r="E692" s="226">
        <f>'ES Data Entry'!E690</f>
        <v>0</v>
      </c>
      <c r="F692" s="226">
        <f>'ES Data Entry'!F690</f>
        <v>0</v>
      </c>
      <c r="G692" s="226" t="str" cm="1">
        <f t="array" ref="G692">_xlfn.IFS('ES Data Entry'!G690=0, "Kindergarten", 'ES Data Entry'!G690=1, "1st Grade", 'ES Data Entry'!G690=2, "2nd Grade", 'ES Data Entry'!G690=3, "3rd Grade", 'ES Data Entry'!G690=4, "4th Grade", 'ES Data Entry'!G690=5, "5th Grade")</f>
        <v>Kindergarten</v>
      </c>
      <c r="H692" s="253">
        <f>'ES Data Entry'!L690</f>
        <v>0</v>
      </c>
      <c r="I692" s="227" t="e" cm="1">
        <f t="array" ref="I692">_xlfn.IFS('ES Data Entry'!H690= 1, "American Indian/Alaskan Native", 'ES Data Entry'!H690= 2, "Asian", 'ES Data Entry'!H690= 3, "Native Hawaiian/Pacific Islander", 'ES Data Entry'!H690= 4, "Black/African American",'ES Data Entry'!H690= 5,  "White", 'ES Data Entry'!H690= 6, "Other", 'ES Data Entry'!H690= 7, "Two races or more", 'ES Data Entry'!H690= 8, "Unknown")</f>
        <v>#N/A</v>
      </c>
      <c r="J692" s="226">
        <f>'ES Data Entry'!I690</f>
        <v>0</v>
      </c>
      <c r="K692" s="226" t="e" cm="1">
        <f t="array" ref="K692">_xlfn.IFS('ES Data Entry'!J690= 1, "Male", 'ES Data Entry'!J690= 2, "Female", 'ES Data Entry'!J690= 3, "Transgender Male", 'ES Data Entry'!J690= 4, "Transgender Female",'ES Data Entry'!J690= 5, "Non-binary", 'ES Data Entry'!J690= 6, "Other", 'ES Data Entry'!J690= 7, "Unknown")</f>
        <v>#N/A</v>
      </c>
      <c r="L692" s="228">
        <f>'ES Data Entry'!K690</f>
        <v>0</v>
      </c>
      <c r="M692" s="228" t="str" cm="1">
        <f t="array" ref="M692">IF(MAX(IF(F:F=F692, L:L))=L692, "Yes", "No")</f>
        <v>Yes</v>
      </c>
      <c r="N692" s="229" t="e">
        <f>AVERAGE('ES Data Entry'!N690,'ES Data Entry'!M690)</f>
        <v>#DIV/0!</v>
      </c>
      <c r="O692" s="229" t="e">
        <f t="shared" si="142"/>
        <v>#DIV/0!</v>
      </c>
      <c r="P692" s="229" t="e">
        <f>AVERAGE('ES Data Entry'!O690:R690)</f>
        <v>#DIV/0!</v>
      </c>
      <c r="Q692" s="229" t="e">
        <f t="shared" si="143"/>
        <v>#DIV/0!</v>
      </c>
      <c r="R692" s="229" t="e">
        <f>AVERAGE('ES Data Entry'!S690:V690)</f>
        <v>#DIV/0!</v>
      </c>
      <c r="S692" s="229" t="e">
        <f t="shared" si="144"/>
        <v>#DIV/0!</v>
      </c>
      <c r="T692" s="229" t="e">
        <f>AVERAGE('ES Data Entry'!W690:Y690)</f>
        <v>#DIV/0!</v>
      </c>
      <c r="U692" s="230" t="e">
        <f t="shared" si="145"/>
        <v>#DIV/0!</v>
      </c>
      <c r="V692" s="231" t="e">
        <f t="shared" si="146"/>
        <v>#DIV/0!</v>
      </c>
      <c r="W692" s="232" t="e">
        <f t="shared" si="147"/>
        <v>#DIV/0!</v>
      </c>
    </row>
    <row r="693" spans="1:23">
      <c r="A693" s="226">
        <f>'ES Data Entry'!A691</f>
        <v>0</v>
      </c>
      <c r="B693" s="226">
        <f>'ES Data Entry'!B691</f>
        <v>0</v>
      </c>
      <c r="C693" s="6">
        <f>'ES Data Entry'!C691</f>
        <v>0</v>
      </c>
      <c r="D693" s="226">
        <f>'ES Data Entry'!D691</f>
        <v>0</v>
      </c>
      <c r="E693" s="226">
        <f>'ES Data Entry'!E691</f>
        <v>0</v>
      </c>
      <c r="F693" s="226">
        <f>'ES Data Entry'!F691</f>
        <v>0</v>
      </c>
      <c r="G693" s="226" t="str" cm="1">
        <f t="array" ref="G693">_xlfn.IFS('ES Data Entry'!G691=0, "Kindergarten", 'ES Data Entry'!G691=1, "1st Grade", 'ES Data Entry'!G691=2, "2nd Grade", 'ES Data Entry'!G691=3, "3rd Grade", 'ES Data Entry'!G691=4, "4th Grade", 'ES Data Entry'!G691=5, "5th Grade")</f>
        <v>Kindergarten</v>
      </c>
      <c r="H693" s="253">
        <f>'ES Data Entry'!L691</f>
        <v>0</v>
      </c>
      <c r="I693" s="227" t="e" cm="1">
        <f t="array" ref="I693">_xlfn.IFS('ES Data Entry'!H691= 1, "American Indian/Alaskan Native", 'ES Data Entry'!H691= 2, "Asian", 'ES Data Entry'!H691= 3, "Native Hawaiian/Pacific Islander", 'ES Data Entry'!H691= 4, "Black/African American",'ES Data Entry'!H691= 5,  "White", 'ES Data Entry'!H691= 6, "Other", 'ES Data Entry'!H691= 7, "Two races or more", 'ES Data Entry'!H691= 8, "Unknown")</f>
        <v>#N/A</v>
      </c>
      <c r="J693" s="226">
        <f>'ES Data Entry'!I691</f>
        <v>0</v>
      </c>
      <c r="K693" s="226" t="e" cm="1">
        <f t="array" ref="K693">_xlfn.IFS('ES Data Entry'!J691= 1, "Male", 'ES Data Entry'!J691= 2, "Female", 'ES Data Entry'!J691= 3, "Transgender Male", 'ES Data Entry'!J691= 4, "Transgender Female",'ES Data Entry'!J691= 5, "Non-binary", 'ES Data Entry'!J691= 6, "Other", 'ES Data Entry'!J691= 7, "Unknown")</f>
        <v>#N/A</v>
      </c>
      <c r="L693" s="228">
        <f>'ES Data Entry'!K691</f>
        <v>0</v>
      </c>
      <c r="M693" s="228" t="str" cm="1">
        <f t="array" ref="M693">IF(MAX(IF(F:F=F693, L:L))=L693, "Yes", "No")</f>
        <v>Yes</v>
      </c>
      <c r="N693" s="229" t="e">
        <f>AVERAGE('ES Data Entry'!N691,'ES Data Entry'!M691)</f>
        <v>#DIV/0!</v>
      </c>
      <c r="O693" s="229" t="e">
        <f t="shared" si="142"/>
        <v>#DIV/0!</v>
      </c>
      <c r="P693" s="229" t="e">
        <f>AVERAGE('ES Data Entry'!O691:R691)</f>
        <v>#DIV/0!</v>
      </c>
      <c r="Q693" s="229" t="e">
        <f t="shared" si="143"/>
        <v>#DIV/0!</v>
      </c>
      <c r="R693" s="229" t="e">
        <f>AVERAGE('ES Data Entry'!S691:V691)</f>
        <v>#DIV/0!</v>
      </c>
      <c r="S693" s="229" t="e">
        <f t="shared" si="144"/>
        <v>#DIV/0!</v>
      </c>
      <c r="T693" s="229" t="e">
        <f>AVERAGE('ES Data Entry'!W691:Y691)</f>
        <v>#DIV/0!</v>
      </c>
      <c r="U693" s="230" t="e">
        <f t="shared" si="145"/>
        <v>#DIV/0!</v>
      </c>
      <c r="V693" s="231" t="e">
        <f t="shared" si="146"/>
        <v>#DIV/0!</v>
      </c>
      <c r="W693" s="232" t="e">
        <f t="shared" si="147"/>
        <v>#DIV/0!</v>
      </c>
    </row>
    <row r="694" spans="1:23">
      <c r="A694" s="226">
        <f>'ES Data Entry'!A692</f>
        <v>0</v>
      </c>
      <c r="B694" s="226">
        <f>'ES Data Entry'!B692</f>
        <v>0</v>
      </c>
      <c r="C694" s="6">
        <f>'ES Data Entry'!C692</f>
        <v>0</v>
      </c>
      <c r="D694" s="226">
        <f>'ES Data Entry'!D692</f>
        <v>0</v>
      </c>
      <c r="E694" s="226">
        <f>'ES Data Entry'!E692</f>
        <v>0</v>
      </c>
      <c r="F694" s="226">
        <f>'ES Data Entry'!F692</f>
        <v>0</v>
      </c>
      <c r="G694" s="226" t="str" cm="1">
        <f t="array" ref="G694">_xlfn.IFS('ES Data Entry'!G692=0, "Kindergarten", 'ES Data Entry'!G692=1, "1st Grade", 'ES Data Entry'!G692=2, "2nd Grade", 'ES Data Entry'!G692=3, "3rd Grade", 'ES Data Entry'!G692=4, "4th Grade", 'ES Data Entry'!G692=5, "5th Grade")</f>
        <v>Kindergarten</v>
      </c>
      <c r="H694" s="253">
        <f>'ES Data Entry'!L692</f>
        <v>0</v>
      </c>
      <c r="I694" s="227" t="e" cm="1">
        <f t="array" ref="I694">_xlfn.IFS('ES Data Entry'!H692= 1, "American Indian/Alaskan Native", 'ES Data Entry'!H692= 2, "Asian", 'ES Data Entry'!H692= 3, "Native Hawaiian/Pacific Islander", 'ES Data Entry'!H692= 4, "Black/African American",'ES Data Entry'!H692= 5,  "White", 'ES Data Entry'!H692= 6, "Other", 'ES Data Entry'!H692= 7, "Two races or more", 'ES Data Entry'!H692= 8, "Unknown")</f>
        <v>#N/A</v>
      </c>
      <c r="J694" s="226">
        <f>'ES Data Entry'!I692</f>
        <v>0</v>
      </c>
      <c r="K694" s="226" t="e" cm="1">
        <f t="array" ref="K694">_xlfn.IFS('ES Data Entry'!J692= 1, "Male", 'ES Data Entry'!J692= 2, "Female", 'ES Data Entry'!J692= 3, "Transgender Male", 'ES Data Entry'!J692= 4, "Transgender Female",'ES Data Entry'!J692= 5, "Non-binary", 'ES Data Entry'!J692= 6, "Other", 'ES Data Entry'!J692= 7, "Unknown")</f>
        <v>#N/A</v>
      </c>
      <c r="L694" s="228">
        <f>'ES Data Entry'!K692</f>
        <v>0</v>
      </c>
      <c r="M694" s="228" t="str" cm="1">
        <f t="array" ref="M694">IF(MAX(IF(F:F=F694, L:L))=L694, "Yes", "No")</f>
        <v>Yes</v>
      </c>
      <c r="N694" s="229" t="e">
        <f>AVERAGE('ES Data Entry'!N692,'ES Data Entry'!M692)</f>
        <v>#DIV/0!</v>
      </c>
      <c r="O694" s="229" t="e">
        <f t="shared" si="142"/>
        <v>#DIV/0!</v>
      </c>
      <c r="P694" s="229" t="e">
        <f>AVERAGE('ES Data Entry'!O692:R692)</f>
        <v>#DIV/0!</v>
      </c>
      <c r="Q694" s="229" t="e">
        <f t="shared" si="143"/>
        <v>#DIV/0!</v>
      </c>
      <c r="R694" s="229" t="e">
        <f>AVERAGE('ES Data Entry'!S692:V692)</f>
        <v>#DIV/0!</v>
      </c>
      <c r="S694" s="229" t="e">
        <f t="shared" si="144"/>
        <v>#DIV/0!</v>
      </c>
      <c r="T694" s="229" t="e">
        <f>AVERAGE('ES Data Entry'!W692:Y692)</f>
        <v>#DIV/0!</v>
      </c>
      <c r="U694" s="230" t="e">
        <f t="shared" si="145"/>
        <v>#DIV/0!</v>
      </c>
      <c r="V694" s="231" t="e">
        <f t="shared" si="146"/>
        <v>#DIV/0!</v>
      </c>
      <c r="W694" s="232" t="e">
        <f t="shared" si="147"/>
        <v>#DIV/0!</v>
      </c>
    </row>
    <row r="695" spans="1:23">
      <c r="A695" s="226">
        <f>'ES Data Entry'!A693</f>
        <v>0</v>
      </c>
      <c r="B695" s="226">
        <f>'ES Data Entry'!B693</f>
        <v>0</v>
      </c>
      <c r="C695" s="6">
        <f>'ES Data Entry'!C693</f>
        <v>0</v>
      </c>
      <c r="D695" s="226">
        <f>'ES Data Entry'!D693</f>
        <v>0</v>
      </c>
      <c r="E695" s="226">
        <f>'ES Data Entry'!E693</f>
        <v>0</v>
      </c>
      <c r="F695" s="226">
        <f>'ES Data Entry'!F693</f>
        <v>0</v>
      </c>
      <c r="G695" s="226" t="str" cm="1">
        <f t="array" ref="G695">_xlfn.IFS('ES Data Entry'!G693=0, "Kindergarten", 'ES Data Entry'!G693=1, "1st Grade", 'ES Data Entry'!G693=2, "2nd Grade", 'ES Data Entry'!G693=3, "3rd Grade", 'ES Data Entry'!G693=4, "4th Grade", 'ES Data Entry'!G693=5, "5th Grade")</f>
        <v>Kindergarten</v>
      </c>
      <c r="H695" s="253">
        <f>'ES Data Entry'!L693</f>
        <v>0</v>
      </c>
      <c r="I695" s="227" t="e" cm="1">
        <f t="array" ref="I695">_xlfn.IFS('ES Data Entry'!H693= 1, "American Indian/Alaskan Native", 'ES Data Entry'!H693= 2, "Asian", 'ES Data Entry'!H693= 3, "Native Hawaiian/Pacific Islander", 'ES Data Entry'!H693= 4, "Black/African American",'ES Data Entry'!H693= 5,  "White", 'ES Data Entry'!H693= 6, "Other", 'ES Data Entry'!H693= 7, "Two races or more", 'ES Data Entry'!H693= 8, "Unknown")</f>
        <v>#N/A</v>
      </c>
      <c r="J695" s="226">
        <f>'ES Data Entry'!I693</f>
        <v>0</v>
      </c>
      <c r="K695" s="226" t="e" cm="1">
        <f t="array" ref="K695">_xlfn.IFS('ES Data Entry'!J693= 1, "Male", 'ES Data Entry'!J693= 2, "Female", 'ES Data Entry'!J693= 3, "Transgender Male", 'ES Data Entry'!J693= 4, "Transgender Female",'ES Data Entry'!J693= 5, "Non-binary", 'ES Data Entry'!J693= 6, "Other", 'ES Data Entry'!J693= 7, "Unknown")</f>
        <v>#N/A</v>
      </c>
      <c r="L695" s="228">
        <f>'ES Data Entry'!K693</f>
        <v>0</v>
      </c>
      <c r="M695" s="228" t="str" cm="1">
        <f t="array" ref="M695">IF(MAX(IF(F:F=F695, L:L))=L695, "Yes", "No")</f>
        <v>Yes</v>
      </c>
      <c r="N695" s="229" t="e">
        <f>AVERAGE('ES Data Entry'!N693,'ES Data Entry'!M693)</f>
        <v>#DIV/0!</v>
      </c>
      <c r="O695" s="229" t="e">
        <f t="shared" si="142"/>
        <v>#DIV/0!</v>
      </c>
      <c r="P695" s="229" t="e">
        <f>AVERAGE('ES Data Entry'!O693:R693)</f>
        <v>#DIV/0!</v>
      </c>
      <c r="Q695" s="229" t="e">
        <f t="shared" si="143"/>
        <v>#DIV/0!</v>
      </c>
      <c r="R695" s="229" t="e">
        <f>AVERAGE('ES Data Entry'!S693:V693)</f>
        <v>#DIV/0!</v>
      </c>
      <c r="S695" s="229" t="e">
        <f t="shared" si="144"/>
        <v>#DIV/0!</v>
      </c>
      <c r="T695" s="229" t="e">
        <f>AVERAGE('ES Data Entry'!W693:Y693)</f>
        <v>#DIV/0!</v>
      </c>
      <c r="U695" s="230" t="e">
        <f t="shared" si="145"/>
        <v>#DIV/0!</v>
      </c>
      <c r="V695" s="231" t="e">
        <f t="shared" si="146"/>
        <v>#DIV/0!</v>
      </c>
      <c r="W695" s="232" t="e">
        <f t="shared" si="147"/>
        <v>#DIV/0!</v>
      </c>
    </row>
    <row r="696" spans="1:23">
      <c r="A696" s="226">
        <f>'ES Data Entry'!A694</f>
        <v>0</v>
      </c>
      <c r="B696" s="226">
        <f>'ES Data Entry'!B694</f>
        <v>0</v>
      </c>
      <c r="C696" s="6">
        <f>'ES Data Entry'!C694</f>
        <v>0</v>
      </c>
      <c r="D696" s="226">
        <f>'ES Data Entry'!D694</f>
        <v>0</v>
      </c>
      <c r="E696" s="226">
        <f>'ES Data Entry'!E694</f>
        <v>0</v>
      </c>
      <c r="F696" s="226">
        <f>'ES Data Entry'!F694</f>
        <v>0</v>
      </c>
      <c r="G696" s="226" t="str" cm="1">
        <f t="array" ref="G696">_xlfn.IFS('ES Data Entry'!G694=0, "Kindergarten", 'ES Data Entry'!G694=1, "1st Grade", 'ES Data Entry'!G694=2, "2nd Grade", 'ES Data Entry'!G694=3, "3rd Grade", 'ES Data Entry'!G694=4, "4th Grade", 'ES Data Entry'!G694=5, "5th Grade")</f>
        <v>Kindergarten</v>
      </c>
      <c r="H696" s="253">
        <f>'ES Data Entry'!L694</f>
        <v>0</v>
      </c>
      <c r="I696" s="227" t="e" cm="1">
        <f t="array" ref="I696">_xlfn.IFS('ES Data Entry'!H694= 1, "American Indian/Alaskan Native", 'ES Data Entry'!H694= 2, "Asian", 'ES Data Entry'!H694= 3, "Native Hawaiian/Pacific Islander", 'ES Data Entry'!H694= 4, "Black/African American",'ES Data Entry'!H694= 5,  "White", 'ES Data Entry'!H694= 6, "Other", 'ES Data Entry'!H694= 7, "Two races or more", 'ES Data Entry'!H694= 8, "Unknown")</f>
        <v>#N/A</v>
      </c>
      <c r="J696" s="226">
        <f>'ES Data Entry'!I694</f>
        <v>0</v>
      </c>
      <c r="K696" s="226" t="e" cm="1">
        <f t="array" ref="K696">_xlfn.IFS('ES Data Entry'!J694= 1, "Male", 'ES Data Entry'!J694= 2, "Female", 'ES Data Entry'!J694= 3, "Transgender Male", 'ES Data Entry'!J694= 4, "Transgender Female",'ES Data Entry'!J694= 5, "Non-binary", 'ES Data Entry'!J694= 6, "Other", 'ES Data Entry'!J694= 7, "Unknown")</f>
        <v>#N/A</v>
      </c>
      <c r="L696" s="228">
        <f>'ES Data Entry'!K694</f>
        <v>0</v>
      </c>
      <c r="M696" s="228" t="str" cm="1">
        <f t="array" ref="M696">IF(MAX(IF(F:F=F696, L:L))=L696, "Yes", "No")</f>
        <v>Yes</v>
      </c>
      <c r="N696" s="229" t="e">
        <f>AVERAGE('ES Data Entry'!N694,'ES Data Entry'!M694)</f>
        <v>#DIV/0!</v>
      </c>
      <c r="O696" s="229" t="e">
        <f t="shared" si="142"/>
        <v>#DIV/0!</v>
      </c>
      <c r="P696" s="229" t="e">
        <f>AVERAGE('ES Data Entry'!O694:R694)</f>
        <v>#DIV/0!</v>
      </c>
      <c r="Q696" s="229" t="e">
        <f t="shared" si="143"/>
        <v>#DIV/0!</v>
      </c>
      <c r="R696" s="229" t="e">
        <f>AVERAGE('ES Data Entry'!S694:V694)</f>
        <v>#DIV/0!</v>
      </c>
      <c r="S696" s="229" t="e">
        <f t="shared" si="144"/>
        <v>#DIV/0!</v>
      </c>
      <c r="T696" s="229" t="e">
        <f>AVERAGE('ES Data Entry'!W694:Y694)</f>
        <v>#DIV/0!</v>
      </c>
      <c r="U696" s="230" t="e">
        <f t="shared" si="145"/>
        <v>#DIV/0!</v>
      </c>
      <c r="V696" s="231" t="e">
        <f t="shared" si="146"/>
        <v>#DIV/0!</v>
      </c>
      <c r="W696" s="232" t="e">
        <f t="shared" si="147"/>
        <v>#DIV/0!</v>
      </c>
    </row>
    <row r="697" spans="1:23">
      <c r="A697" s="226">
        <f>'ES Data Entry'!A695</f>
        <v>0</v>
      </c>
      <c r="B697" s="226">
        <f>'ES Data Entry'!B695</f>
        <v>0</v>
      </c>
      <c r="C697" s="6">
        <f>'ES Data Entry'!C695</f>
        <v>0</v>
      </c>
      <c r="D697" s="226">
        <f>'ES Data Entry'!D695</f>
        <v>0</v>
      </c>
      <c r="E697" s="226">
        <f>'ES Data Entry'!E695</f>
        <v>0</v>
      </c>
      <c r="F697" s="226">
        <f>'ES Data Entry'!F695</f>
        <v>0</v>
      </c>
      <c r="G697" s="226" t="str" cm="1">
        <f t="array" ref="G697">_xlfn.IFS('ES Data Entry'!G695=0, "Kindergarten", 'ES Data Entry'!G695=1, "1st Grade", 'ES Data Entry'!G695=2, "2nd Grade", 'ES Data Entry'!G695=3, "3rd Grade", 'ES Data Entry'!G695=4, "4th Grade", 'ES Data Entry'!G695=5, "5th Grade")</f>
        <v>Kindergarten</v>
      </c>
      <c r="H697" s="253">
        <f>'ES Data Entry'!L695</f>
        <v>0</v>
      </c>
      <c r="I697" s="227" t="e" cm="1">
        <f t="array" ref="I697">_xlfn.IFS('ES Data Entry'!H695= 1, "American Indian/Alaskan Native", 'ES Data Entry'!H695= 2, "Asian", 'ES Data Entry'!H695= 3, "Native Hawaiian/Pacific Islander", 'ES Data Entry'!H695= 4, "Black/African American",'ES Data Entry'!H695= 5,  "White", 'ES Data Entry'!H695= 6, "Other", 'ES Data Entry'!H695= 7, "Two races or more", 'ES Data Entry'!H695= 8, "Unknown")</f>
        <v>#N/A</v>
      </c>
      <c r="J697" s="226">
        <f>'ES Data Entry'!I695</f>
        <v>0</v>
      </c>
      <c r="K697" s="226" t="e" cm="1">
        <f t="array" ref="K697">_xlfn.IFS('ES Data Entry'!J695= 1, "Male", 'ES Data Entry'!J695= 2, "Female", 'ES Data Entry'!J695= 3, "Transgender Male", 'ES Data Entry'!J695= 4, "Transgender Female",'ES Data Entry'!J695= 5, "Non-binary", 'ES Data Entry'!J695= 6, "Other", 'ES Data Entry'!J695= 7, "Unknown")</f>
        <v>#N/A</v>
      </c>
      <c r="L697" s="228">
        <f>'ES Data Entry'!K695</f>
        <v>0</v>
      </c>
      <c r="M697" s="228" t="str" cm="1">
        <f t="array" ref="M697">IF(MAX(IF(F:F=F697, L:L))=L697, "Yes", "No")</f>
        <v>Yes</v>
      </c>
      <c r="N697" s="229" t="e">
        <f>AVERAGE('ES Data Entry'!N695,'ES Data Entry'!M695)</f>
        <v>#DIV/0!</v>
      </c>
      <c r="O697" s="229" t="e">
        <f t="shared" si="142"/>
        <v>#DIV/0!</v>
      </c>
      <c r="P697" s="229" t="e">
        <f>AVERAGE('ES Data Entry'!O695:R695)</f>
        <v>#DIV/0!</v>
      </c>
      <c r="Q697" s="229" t="e">
        <f t="shared" si="143"/>
        <v>#DIV/0!</v>
      </c>
      <c r="R697" s="229" t="e">
        <f>AVERAGE('ES Data Entry'!S695:V695)</f>
        <v>#DIV/0!</v>
      </c>
      <c r="S697" s="229" t="e">
        <f t="shared" si="144"/>
        <v>#DIV/0!</v>
      </c>
      <c r="T697" s="229" t="e">
        <f>AVERAGE('ES Data Entry'!W695:Y695)</f>
        <v>#DIV/0!</v>
      </c>
      <c r="U697" s="230" t="e">
        <f t="shared" si="145"/>
        <v>#DIV/0!</v>
      </c>
      <c r="V697" s="231" t="e">
        <f t="shared" si="146"/>
        <v>#DIV/0!</v>
      </c>
      <c r="W697" s="232" t="e">
        <f t="shared" si="147"/>
        <v>#DIV/0!</v>
      </c>
    </row>
    <row r="698" spans="1:23">
      <c r="A698" s="226">
        <f>'ES Data Entry'!A696</f>
        <v>0</v>
      </c>
      <c r="B698" s="226">
        <f>'ES Data Entry'!B696</f>
        <v>0</v>
      </c>
      <c r="C698" s="6">
        <f>'ES Data Entry'!C696</f>
        <v>0</v>
      </c>
      <c r="D698" s="226">
        <f>'ES Data Entry'!D696</f>
        <v>0</v>
      </c>
      <c r="E698" s="226">
        <f>'ES Data Entry'!E696</f>
        <v>0</v>
      </c>
      <c r="F698" s="226">
        <f>'ES Data Entry'!F696</f>
        <v>0</v>
      </c>
      <c r="G698" s="226" t="str" cm="1">
        <f t="array" ref="G698">_xlfn.IFS('ES Data Entry'!G696=0, "Kindergarten", 'ES Data Entry'!G696=1, "1st Grade", 'ES Data Entry'!G696=2, "2nd Grade", 'ES Data Entry'!G696=3, "3rd Grade", 'ES Data Entry'!G696=4, "4th Grade", 'ES Data Entry'!G696=5, "5th Grade")</f>
        <v>Kindergarten</v>
      </c>
      <c r="H698" s="253">
        <f>'ES Data Entry'!L696</f>
        <v>0</v>
      </c>
      <c r="I698" s="227" t="e" cm="1">
        <f t="array" ref="I698">_xlfn.IFS('ES Data Entry'!H696= 1, "American Indian/Alaskan Native", 'ES Data Entry'!H696= 2, "Asian", 'ES Data Entry'!H696= 3, "Native Hawaiian/Pacific Islander", 'ES Data Entry'!H696= 4, "Black/African American",'ES Data Entry'!H696= 5,  "White", 'ES Data Entry'!H696= 6, "Other", 'ES Data Entry'!H696= 7, "Two races or more", 'ES Data Entry'!H696= 8, "Unknown")</f>
        <v>#N/A</v>
      </c>
      <c r="J698" s="226">
        <f>'ES Data Entry'!I696</f>
        <v>0</v>
      </c>
      <c r="K698" s="226" t="e" cm="1">
        <f t="array" ref="K698">_xlfn.IFS('ES Data Entry'!J696= 1, "Male", 'ES Data Entry'!J696= 2, "Female", 'ES Data Entry'!J696= 3, "Transgender Male", 'ES Data Entry'!J696= 4, "Transgender Female",'ES Data Entry'!J696= 5, "Non-binary", 'ES Data Entry'!J696= 6, "Other", 'ES Data Entry'!J696= 7, "Unknown")</f>
        <v>#N/A</v>
      </c>
      <c r="L698" s="228">
        <f>'ES Data Entry'!K696</f>
        <v>0</v>
      </c>
      <c r="M698" s="228" t="str" cm="1">
        <f t="array" ref="M698">IF(MAX(IF(F:F=F698, L:L))=L698, "Yes", "No")</f>
        <v>Yes</v>
      </c>
      <c r="N698" s="229" t="e">
        <f>AVERAGE('ES Data Entry'!N696,'ES Data Entry'!M696)</f>
        <v>#DIV/0!</v>
      </c>
      <c r="O698" s="229" t="e">
        <f t="shared" si="142"/>
        <v>#DIV/0!</v>
      </c>
      <c r="P698" s="229" t="e">
        <f>AVERAGE('ES Data Entry'!O696:R696)</f>
        <v>#DIV/0!</v>
      </c>
      <c r="Q698" s="229" t="e">
        <f t="shared" si="143"/>
        <v>#DIV/0!</v>
      </c>
      <c r="R698" s="229" t="e">
        <f>AVERAGE('ES Data Entry'!S696:V696)</f>
        <v>#DIV/0!</v>
      </c>
      <c r="S698" s="229" t="e">
        <f t="shared" si="144"/>
        <v>#DIV/0!</v>
      </c>
      <c r="T698" s="229" t="e">
        <f>AVERAGE('ES Data Entry'!W696:Y696)</f>
        <v>#DIV/0!</v>
      </c>
      <c r="U698" s="230" t="e">
        <f t="shared" si="145"/>
        <v>#DIV/0!</v>
      </c>
      <c r="V698" s="231" t="e">
        <f t="shared" si="146"/>
        <v>#DIV/0!</v>
      </c>
      <c r="W698" s="232" t="e">
        <f t="shared" si="147"/>
        <v>#DIV/0!</v>
      </c>
    </row>
    <row r="699" spans="1:23">
      <c r="A699" s="226">
        <f>'ES Data Entry'!A697</f>
        <v>0</v>
      </c>
      <c r="B699" s="226">
        <f>'ES Data Entry'!B697</f>
        <v>0</v>
      </c>
      <c r="C699" s="6">
        <f>'ES Data Entry'!C697</f>
        <v>0</v>
      </c>
      <c r="D699" s="226">
        <f>'ES Data Entry'!D697</f>
        <v>0</v>
      </c>
      <c r="E699" s="226">
        <f>'ES Data Entry'!E697</f>
        <v>0</v>
      </c>
      <c r="F699" s="226">
        <f>'ES Data Entry'!F697</f>
        <v>0</v>
      </c>
      <c r="G699" s="226" t="str" cm="1">
        <f t="array" ref="G699">_xlfn.IFS('ES Data Entry'!G697=0, "Kindergarten", 'ES Data Entry'!G697=1, "1st Grade", 'ES Data Entry'!G697=2, "2nd Grade", 'ES Data Entry'!G697=3, "3rd Grade", 'ES Data Entry'!G697=4, "4th Grade", 'ES Data Entry'!G697=5, "5th Grade")</f>
        <v>Kindergarten</v>
      </c>
      <c r="H699" s="253">
        <f>'ES Data Entry'!L697</f>
        <v>0</v>
      </c>
      <c r="I699" s="227" t="e" cm="1">
        <f t="array" ref="I699">_xlfn.IFS('ES Data Entry'!H697= 1, "American Indian/Alaskan Native", 'ES Data Entry'!H697= 2, "Asian", 'ES Data Entry'!H697= 3, "Native Hawaiian/Pacific Islander", 'ES Data Entry'!H697= 4, "Black/African American",'ES Data Entry'!H697= 5,  "White", 'ES Data Entry'!H697= 6, "Other", 'ES Data Entry'!H697= 7, "Two races or more", 'ES Data Entry'!H697= 8, "Unknown")</f>
        <v>#N/A</v>
      </c>
      <c r="J699" s="226">
        <f>'ES Data Entry'!I697</f>
        <v>0</v>
      </c>
      <c r="K699" s="226" t="e" cm="1">
        <f t="array" ref="K699">_xlfn.IFS('ES Data Entry'!J697= 1, "Male", 'ES Data Entry'!J697= 2, "Female", 'ES Data Entry'!J697= 3, "Transgender Male", 'ES Data Entry'!J697= 4, "Transgender Female",'ES Data Entry'!J697= 5, "Non-binary", 'ES Data Entry'!J697= 6, "Other", 'ES Data Entry'!J697= 7, "Unknown")</f>
        <v>#N/A</v>
      </c>
      <c r="L699" s="228">
        <f>'ES Data Entry'!K697</f>
        <v>0</v>
      </c>
      <c r="M699" s="228" t="str" cm="1">
        <f t="array" ref="M699">IF(MAX(IF(F:F=F699, L:L))=L699, "Yes", "No")</f>
        <v>Yes</v>
      </c>
      <c r="N699" s="229" t="e">
        <f>AVERAGE('ES Data Entry'!N697,'ES Data Entry'!M697)</f>
        <v>#DIV/0!</v>
      </c>
      <c r="O699" s="229" t="e">
        <f t="shared" si="142"/>
        <v>#DIV/0!</v>
      </c>
      <c r="P699" s="229" t="e">
        <f>AVERAGE('ES Data Entry'!O697:R697)</f>
        <v>#DIV/0!</v>
      </c>
      <c r="Q699" s="229" t="e">
        <f t="shared" si="143"/>
        <v>#DIV/0!</v>
      </c>
      <c r="R699" s="229" t="e">
        <f>AVERAGE('ES Data Entry'!S697:V697)</f>
        <v>#DIV/0!</v>
      </c>
      <c r="S699" s="229" t="e">
        <f t="shared" si="144"/>
        <v>#DIV/0!</v>
      </c>
      <c r="T699" s="229" t="e">
        <f>AVERAGE('ES Data Entry'!W697:Y697)</f>
        <v>#DIV/0!</v>
      </c>
      <c r="U699" s="230" t="e">
        <f t="shared" si="145"/>
        <v>#DIV/0!</v>
      </c>
      <c r="V699" s="231" t="e">
        <f t="shared" si="146"/>
        <v>#DIV/0!</v>
      </c>
      <c r="W699" s="232" t="e">
        <f t="shared" si="147"/>
        <v>#DIV/0!</v>
      </c>
    </row>
    <row r="700" spans="1:23">
      <c r="A700" s="226">
        <f>'ES Data Entry'!A698</f>
        <v>0</v>
      </c>
      <c r="B700" s="226">
        <f>'ES Data Entry'!B698</f>
        <v>0</v>
      </c>
      <c r="C700" s="6">
        <f>'ES Data Entry'!C698</f>
        <v>0</v>
      </c>
      <c r="D700" s="226">
        <f>'ES Data Entry'!D698</f>
        <v>0</v>
      </c>
      <c r="E700" s="226">
        <f>'ES Data Entry'!E698</f>
        <v>0</v>
      </c>
      <c r="F700" s="226">
        <f>'ES Data Entry'!F698</f>
        <v>0</v>
      </c>
      <c r="G700" s="226" t="str" cm="1">
        <f t="array" ref="G700">_xlfn.IFS('ES Data Entry'!G698=0, "Kindergarten", 'ES Data Entry'!G698=1, "1st Grade", 'ES Data Entry'!G698=2, "2nd Grade", 'ES Data Entry'!G698=3, "3rd Grade", 'ES Data Entry'!G698=4, "4th Grade", 'ES Data Entry'!G698=5, "5th Grade")</f>
        <v>Kindergarten</v>
      </c>
      <c r="H700" s="253">
        <f>'ES Data Entry'!L698</f>
        <v>0</v>
      </c>
      <c r="I700" s="227" t="e" cm="1">
        <f t="array" ref="I700">_xlfn.IFS('ES Data Entry'!H698= 1, "American Indian/Alaskan Native", 'ES Data Entry'!H698= 2, "Asian", 'ES Data Entry'!H698= 3, "Native Hawaiian/Pacific Islander", 'ES Data Entry'!H698= 4, "Black/African American",'ES Data Entry'!H698= 5,  "White", 'ES Data Entry'!H698= 6, "Other", 'ES Data Entry'!H698= 7, "Two races or more", 'ES Data Entry'!H698= 8, "Unknown")</f>
        <v>#N/A</v>
      </c>
      <c r="J700" s="226">
        <f>'ES Data Entry'!I698</f>
        <v>0</v>
      </c>
      <c r="K700" s="226" t="e" cm="1">
        <f t="array" ref="K700">_xlfn.IFS('ES Data Entry'!J698= 1, "Male", 'ES Data Entry'!J698= 2, "Female", 'ES Data Entry'!J698= 3, "Transgender Male", 'ES Data Entry'!J698= 4, "Transgender Female",'ES Data Entry'!J698= 5, "Non-binary", 'ES Data Entry'!J698= 6, "Other", 'ES Data Entry'!J698= 7, "Unknown")</f>
        <v>#N/A</v>
      </c>
      <c r="L700" s="228">
        <f>'ES Data Entry'!K698</f>
        <v>0</v>
      </c>
      <c r="M700" s="228" t="str" cm="1">
        <f t="array" ref="M700">IF(MAX(IF(F:F=F700, L:L))=L700, "Yes", "No")</f>
        <v>Yes</v>
      </c>
      <c r="N700" s="229" t="e">
        <f>AVERAGE('ES Data Entry'!N698,'ES Data Entry'!M698)</f>
        <v>#DIV/0!</v>
      </c>
      <c r="O700" s="229" t="e">
        <f t="shared" si="142"/>
        <v>#DIV/0!</v>
      </c>
      <c r="P700" s="229" t="e">
        <f>AVERAGE('ES Data Entry'!O698:R698)</f>
        <v>#DIV/0!</v>
      </c>
      <c r="Q700" s="229" t="e">
        <f t="shared" si="143"/>
        <v>#DIV/0!</v>
      </c>
      <c r="R700" s="229" t="e">
        <f>AVERAGE('ES Data Entry'!S698:V698)</f>
        <v>#DIV/0!</v>
      </c>
      <c r="S700" s="229" t="e">
        <f t="shared" si="144"/>
        <v>#DIV/0!</v>
      </c>
      <c r="T700" s="229" t="e">
        <f>AVERAGE('ES Data Entry'!W698:Y698)</f>
        <v>#DIV/0!</v>
      </c>
      <c r="U700" s="230" t="e">
        <f t="shared" si="145"/>
        <v>#DIV/0!</v>
      </c>
      <c r="V700" s="231" t="e">
        <f t="shared" si="146"/>
        <v>#DIV/0!</v>
      </c>
      <c r="W700" s="232" t="e">
        <f t="shared" si="147"/>
        <v>#DIV/0!</v>
      </c>
    </row>
    <row r="701" spans="1:23">
      <c r="A701" s="226">
        <f>'ES Data Entry'!A699</f>
        <v>0</v>
      </c>
      <c r="B701" s="226">
        <f>'ES Data Entry'!B699</f>
        <v>0</v>
      </c>
      <c r="C701" s="6">
        <f>'ES Data Entry'!C699</f>
        <v>0</v>
      </c>
      <c r="D701" s="226">
        <f>'ES Data Entry'!D699</f>
        <v>0</v>
      </c>
      <c r="E701" s="226">
        <f>'ES Data Entry'!E699</f>
        <v>0</v>
      </c>
      <c r="F701" s="226">
        <f>'ES Data Entry'!F699</f>
        <v>0</v>
      </c>
      <c r="G701" s="226" t="str" cm="1">
        <f t="array" ref="G701">_xlfn.IFS('ES Data Entry'!G699=0, "Kindergarten", 'ES Data Entry'!G699=1, "1st Grade", 'ES Data Entry'!G699=2, "2nd Grade", 'ES Data Entry'!G699=3, "3rd Grade", 'ES Data Entry'!G699=4, "4th Grade", 'ES Data Entry'!G699=5, "5th Grade")</f>
        <v>Kindergarten</v>
      </c>
      <c r="H701" s="253">
        <f>'ES Data Entry'!L699</f>
        <v>0</v>
      </c>
      <c r="I701" s="227" t="e" cm="1">
        <f t="array" ref="I701">_xlfn.IFS('ES Data Entry'!H699= 1, "American Indian/Alaskan Native", 'ES Data Entry'!H699= 2, "Asian", 'ES Data Entry'!H699= 3, "Native Hawaiian/Pacific Islander", 'ES Data Entry'!H699= 4, "Black/African American",'ES Data Entry'!H699= 5,  "White", 'ES Data Entry'!H699= 6, "Other", 'ES Data Entry'!H699= 7, "Two races or more", 'ES Data Entry'!H699= 8, "Unknown")</f>
        <v>#N/A</v>
      </c>
      <c r="J701" s="226">
        <f>'ES Data Entry'!I699</f>
        <v>0</v>
      </c>
      <c r="K701" s="226" t="e" cm="1">
        <f t="array" ref="K701">_xlfn.IFS('ES Data Entry'!J699= 1, "Male", 'ES Data Entry'!J699= 2, "Female", 'ES Data Entry'!J699= 3, "Transgender Male", 'ES Data Entry'!J699= 4, "Transgender Female",'ES Data Entry'!J699= 5, "Non-binary", 'ES Data Entry'!J699= 6, "Other", 'ES Data Entry'!J699= 7, "Unknown")</f>
        <v>#N/A</v>
      </c>
      <c r="L701" s="228">
        <f>'ES Data Entry'!K699</f>
        <v>0</v>
      </c>
      <c r="M701" s="228" t="str" cm="1">
        <f t="array" ref="M701">IF(MAX(IF(F:F=F701, L:L))=L701, "Yes", "No")</f>
        <v>Yes</v>
      </c>
      <c r="N701" s="229" t="e">
        <f>AVERAGE('ES Data Entry'!N699,'ES Data Entry'!M699)</f>
        <v>#DIV/0!</v>
      </c>
      <c r="O701" s="229" t="e">
        <f t="shared" si="142"/>
        <v>#DIV/0!</v>
      </c>
      <c r="P701" s="229" t="e">
        <f>AVERAGE('ES Data Entry'!O699:R699)</f>
        <v>#DIV/0!</v>
      </c>
      <c r="Q701" s="229" t="e">
        <f t="shared" si="143"/>
        <v>#DIV/0!</v>
      </c>
      <c r="R701" s="229" t="e">
        <f>AVERAGE('ES Data Entry'!S699:V699)</f>
        <v>#DIV/0!</v>
      </c>
      <c r="S701" s="229" t="e">
        <f t="shared" si="144"/>
        <v>#DIV/0!</v>
      </c>
      <c r="T701" s="229" t="e">
        <f>AVERAGE('ES Data Entry'!W699:Y699)</f>
        <v>#DIV/0!</v>
      </c>
      <c r="U701" s="230" t="e">
        <f t="shared" si="145"/>
        <v>#DIV/0!</v>
      </c>
      <c r="V701" s="231" t="e">
        <f t="shared" si="146"/>
        <v>#DIV/0!</v>
      </c>
      <c r="W701" s="232" t="e">
        <f t="shared" si="147"/>
        <v>#DIV/0!</v>
      </c>
    </row>
    <row r="702" spans="1:23">
      <c r="A702" s="226">
        <f>'ES Data Entry'!A700</f>
        <v>0</v>
      </c>
      <c r="B702" s="226">
        <f>'ES Data Entry'!B700</f>
        <v>0</v>
      </c>
      <c r="C702" s="6">
        <f>'ES Data Entry'!C700</f>
        <v>0</v>
      </c>
      <c r="D702" s="226">
        <f>'ES Data Entry'!D700</f>
        <v>0</v>
      </c>
      <c r="E702" s="226">
        <f>'ES Data Entry'!E700</f>
        <v>0</v>
      </c>
      <c r="F702" s="226">
        <f>'ES Data Entry'!F700</f>
        <v>0</v>
      </c>
      <c r="G702" s="226" t="str" cm="1">
        <f t="array" ref="G702">_xlfn.IFS('ES Data Entry'!G700=0, "Kindergarten", 'ES Data Entry'!G700=1, "1st Grade", 'ES Data Entry'!G700=2, "2nd Grade", 'ES Data Entry'!G700=3, "3rd Grade", 'ES Data Entry'!G700=4, "4th Grade", 'ES Data Entry'!G700=5, "5th Grade")</f>
        <v>Kindergarten</v>
      </c>
      <c r="H702" s="253">
        <f>'ES Data Entry'!L700</f>
        <v>0</v>
      </c>
      <c r="I702" s="227" t="e" cm="1">
        <f t="array" ref="I702">_xlfn.IFS('ES Data Entry'!H700= 1, "American Indian/Alaskan Native", 'ES Data Entry'!H700= 2, "Asian", 'ES Data Entry'!H700= 3, "Native Hawaiian/Pacific Islander", 'ES Data Entry'!H700= 4, "Black/African American",'ES Data Entry'!H700= 5,  "White", 'ES Data Entry'!H700= 6, "Other", 'ES Data Entry'!H700= 7, "Two races or more", 'ES Data Entry'!H700= 8, "Unknown")</f>
        <v>#N/A</v>
      </c>
      <c r="J702" s="226">
        <f>'ES Data Entry'!I700</f>
        <v>0</v>
      </c>
      <c r="K702" s="226" t="e" cm="1">
        <f t="array" ref="K702">_xlfn.IFS('ES Data Entry'!J700= 1, "Male", 'ES Data Entry'!J700= 2, "Female", 'ES Data Entry'!J700= 3, "Transgender Male", 'ES Data Entry'!J700= 4, "Transgender Female",'ES Data Entry'!J700= 5, "Non-binary", 'ES Data Entry'!J700= 6, "Other", 'ES Data Entry'!J700= 7, "Unknown")</f>
        <v>#N/A</v>
      </c>
      <c r="L702" s="228">
        <f>'ES Data Entry'!K700</f>
        <v>0</v>
      </c>
      <c r="M702" s="228" t="str" cm="1">
        <f t="array" ref="M702">IF(MAX(IF(F:F=F702, L:L))=L702, "Yes", "No")</f>
        <v>Yes</v>
      </c>
      <c r="N702" s="229" t="e">
        <f>AVERAGE('ES Data Entry'!N700,'ES Data Entry'!M700)</f>
        <v>#DIV/0!</v>
      </c>
      <c r="O702" s="229" t="e">
        <f t="shared" si="142"/>
        <v>#DIV/0!</v>
      </c>
      <c r="P702" s="229" t="e">
        <f>AVERAGE('ES Data Entry'!O700:R700)</f>
        <v>#DIV/0!</v>
      </c>
      <c r="Q702" s="229" t="e">
        <f t="shared" si="143"/>
        <v>#DIV/0!</v>
      </c>
      <c r="R702" s="229" t="e">
        <f>AVERAGE('ES Data Entry'!S700:V700)</f>
        <v>#DIV/0!</v>
      </c>
      <c r="S702" s="229" t="e">
        <f t="shared" si="144"/>
        <v>#DIV/0!</v>
      </c>
      <c r="T702" s="229" t="e">
        <f>AVERAGE('ES Data Entry'!W700:Y700)</f>
        <v>#DIV/0!</v>
      </c>
      <c r="U702" s="230" t="e">
        <f t="shared" si="145"/>
        <v>#DIV/0!</v>
      </c>
      <c r="V702" s="231" t="e">
        <f t="shared" si="146"/>
        <v>#DIV/0!</v>
      </c>
      <c r="W702" s="232" t="e">
        <f t="shared" si="147"/>
        <v>#DIV/0!</v>
      </c>
    </row>
    <row r="703" spans="1:23">
      <c r="A703" s="226">
        <f>'ES Data Entry'!A701</f>
        <v>0</v>
      </c>
      <c r="B703" s="226">
        <f>'ES Data Entry'!B701</f>
        <v>0</v>
      </c>
      <c r="C703" s="6">
        <f>'ES Data Entry'!C701</f>
        <v>0</v>
      </c>
      <c r="D703" s="226">
        <f>'ES Data Entry'!D701</f>
        <v>0</v>
      </c>
      <c r="E703" s="226">
        <f>'ES Data Entry'!E701</f>
        <v>0</v>
      </c>
      <c r="F703" s="226">
        <f>'ES Data Entry'!F701</f>
        <v>0</v>
      </c>
      <c r="G703" s="226" t="str" cm="1">
        <f t="array" ref="G703">_xlfn.IFS('ES Data Entry'!G701=0, "Kindergarten", 'ES Data Entry'!G701=1, "1st Grade", 'ES Data Entry'!G701=2, "2nd Grade", 'ES Data Entry'!G701=3, "3rd Grade", 'ES Data Entry'!G701=4, "4th Grade", 'ES Data Entry'!G701=5, "5th Grade")</f>
        <v>Kindergarten</v>
      </c>
      <c r="H703" s="253">
        <f>'ES Data Entry'!L701</f>
        <v>0</v>
      </c>
      <c r="I703" s="227" t="e" cm="1">
        <f t="array" ref="I703">_xlfn.IFS('ES Data Entry'!H701= 1, "American Indian/Alaskan Native", 'ES Data Entry'!H701= 2, "Asian", 'ES Data Entry'!H701= 3, "Native Hawaiian/Pacific Islander", 'ES Data Entry'!H701= 4, "Black/African American",'ES Data Entry'!H701= 5,  "White", 'ES Data Entry'!H701= 6, "Other", 'ES Data Entry'!H701= 7, "Two races or more", 'ES Data Entry'!H701= 8, "Unknown")</f>
        <v>#N/A</v>
      </c>
      <c r="J703" s="226">
        <f>'ES Data Entry'!I701</f>
        <v>0</v>
      </c>
      <c r="K703" s="226" t="e" cm="1">
        <f t="array" ref="K703">_xlfn.IFS('ES Data Entry'!J701= 1, "Male", 'ES Data Entry'!J701= 2, "Female", 'ES Data Entry'!J701= 3, "Transgender Male", 'ES Data Entry'!J701= 4, "Transgender Female",'ES Data Entry'!J701= 5, "Non-binary", 'ES Data Entry'!J701= 6, "Other", 'ES Data Entry'!J701= 7, "Unknown")</f>
        <v>#N/A</v>
      </c>
      <c r="L703" s="228">
        <f>'ES Data Entry'!K701</f>
        <v>0</v>
      </c>
      <c r="M703" s="228" t="str" cm="1">
        <f t="array" ref="M703">IF(MAX(IF(F:F=F703, L:L))=L703, "Yes", "No")</f>
        <v>Yes</v>
      </c>
      <c r="N703" s="229" t="e">
        <f>AVERAGE('ES Data Entry'!N701,'ES Data Entry'!M701)</f>
        <v>#DIV/0!</v>
      </c>
      <c r="O703" s="229" t="e">
        <f t="shared" si="142"/>
        <v>#DIV/0!</v>
      </c>
      <c r="P703" s="229" t="e">
        <f>AVERAGE('ES Data Entry'!O701:R701)</f>
        <v>#DIV/0!</v>
      </c>
      <c r="Q703" s="229" t="e">
        <f t="shared" si="143"/>
        <v>#DIV/0!</v>
      </c>
      <c r="R703" s="229" t="e">
        <f>AVERAGE('ES Data Entry'!S701:V701)</f>
        <v>#DIV/0!</v>
      </c>
      <c r="S703" s="229" t="e">
        <f t="shared" si="144"/>
        <v>#DIV/0!</v>
      </c>
      <c r="T703" s="229" t="e">
        <f>AVERAGE('ES Data Entry'!W701:Y701)</f>
        <v>#DIV/0!</v>
      </c>
      <c r="U703" s="230" t="e">
        <f t="shared" si="145"/>
        <v>#DIV/0!</v>
      </c>
      <c r="V703" s="231" t="e">
        <f t="shared" si="146"/>
        <v>#DIV/0!</v>
      </c>
      <c r="W703" s="232" t="e">
        <f t="shared" si="147"/>
        <v>#DIV/0!</v>
      </c>
    </row>
    <row r="704" spans="1:23">
      <c r="A704" s="226">
        <f>'ES Data Entry'!A702</f>
        <v>0</v>
      </c>
      <c r="B704" s="226">
        <f>'ES Data Entry'!B702</f>
        <v>0</v>
      </c>
      <c r="C704" s="6">
        <f>'ES Data Entry'!C702</f>
        <v>0</v>
      </c>
      <c r="D704" s="226">
        <f>'ES Data Entry'!D702</f>
        <v>0</v>
      </c>
      <c r="E704" s="226">
        <f>'ES Data Entry'!E702</f>
        <v>0</v>
      </c>
      <c r="F704" s="226">
        <f>'ES Data Entry'!F702</f>
        <v>0</v>
      </c>
      <c r="G704" s="226" t="str" cm="1">
        <f t="array" ref="G704">_xlfn.IFS('ES Data Entry'!G702=0, "Kindergarten", 'ES Data Entry'!G702=1, "1st Grade", 'ES Data Entry'!G702=2, "2nd Grade", 'ES Data Entry'!G702=3, "3rd Grade", 'ES Data Entry'!G702=4, "4th Grade", 'ES Data Entry'!G702=5, "5th Grade")</f>
        <v>Kindergarten</v>
      </c>
      <c r="H704" s="253">
        <f>'ES Data Entry'!L702</f>
        <v>0</v>
      </c>
      <c r="I704" s="227" t="e" cm="1">
        <f t="array" ref="I704">_xlfn.IFS('ES Data Entry'!H702= 1, "American Indian/Alaskan Native", 'ES Data Entry'!H702= 2, "Asian", 'ES Data Entry'!H702= 3, "Native Hawaiian/Pacific Islander", 'ES Data Entry'!H702= 4, "Black/African American",'ES Data Entry'!H702= 5,  "White", 'ES Data Entry'!H702= 6, "Other", 'ES Data Entry'!H702= 7, "Two races or more", 'ES Data Entry'!H702= 8, "Unknown")</f>
        <v>#N/A</v>
      </c>
      <c r="J704" s="226">
        <f>'ES Data Entry'!I702</f>
        <v>0</v>
      </c>
      <c r="K704" s="226" t="e" cm="1">
        <f t="array" ref="K704">_xlfn.IFS('ES Data Entry'!J702= 1, "Male", 'ES Data Entry'!J702= 2, "Female", 'ES Data Entry'!J702= 3, "Transgender Male", 'ES Data Entry'!J702= 4, "Transgender Female",'ES Data Entry'!J702= 5, "Non-binary", 'ES Data Entry'!J702= 6, "Other", 'ES Data Entry'!J702= 7, "Unknown")</f>
        <v>#N/A</v>
      </c>
      <c r="L704" s="228">
        <f>'ES Data Entry'!K702</f>
        <v>0</v>
      </c>
      <c r="M704" s="228" t="str" cm="1">
        <f t="array" ref="M704">IF(MAX(IF(F:F=F704, L:L))=L704, "Yes", "No")</f>
        <v>Yes</v>
      </c>
      <c r="N704" s="229" t="e">
        <f>AVERAGE('ES Data Entry'!N702,'ES Data Entry'!M702)</f>
        <v>#DIV/0!</v>
      </c>
      <c r="O704" s="229" t="e">
        <f t="shared" si="142"/>
        <v>#DIV/0!</v>
      </c>
      <c r="P704" s="229" t="e">
        <f>AVERAGE('ES Data Entry'!O702:R702)</f>
        <v>#DIV/0!</v>
      </c>
      <c r="Q704" s="229" t="e">
        <f t="shared" si="143"/>
        <v>#DIV/0!</v>
      </c>
      <c r="R704" s="229" t="e">
        <f>AVERAGE('ES Data Entry'!S702:V702)</f>
        <v>#DIV/0!</v>
      </c>
      <c r="S704" s="229" t="e">
        <f t="shared" si="144"/>
        <v>#DIV/0!</v>
      </c>
      <c r="T704" s="229" t="e">
        <f>AVERAGE('ES Data Entry'!W702:Y702)</f>
        <v>#DIV/0!</v>
      </c>
      <c r="U704" s="230" t="e">
        <f t="shared" si="145"/>
        <v>#DIV/0!</v>
      </c>
      <c r="V704" s="231" t="e">
        <f t="shared" si="146"/>
        <v>#DIV/0!</v>
      </c>
      <c r="W704" s="232" t="e">
        <f t="shared" si="147"/>
        <v>#DIV/0!</v>
      </c>
    </row>
    <row r="705" spans="1:23">
      <c r="A705" s="226">
        <f>'ES Data Entry'!A703</f>
        <v>0</v>
      </c>
      <c r="B705" s="226">
        <f>'ES Data Entry'!B703</f>
        <v>0</v>
      </c>
      <c r="C705" s="6">
        <f>'ES Data Entry'!C703</f>
        <v>0</v>
      </c>
      <c r="D705" s="226">
        <f>'ES Data Entry'!D703</f>
        <v>0</v>
      </c>
      <c r="E705" s="226">
        <f>'ES Data Entry'!E703</f>
        <v>0</v>
      </c>
      <c r="F705" s="226">
        <f>'ES Data Entry'!F703</f>
        <v>0</v>
      </c>
      <c r="G705" s="226" t="str" cm="1">
        <f t="array" ref="G705">_xlfn.IFS('ES Data Entry'!G703=0, "Kindergarten", 'ES Data Entry'!G703=1, "1st Grade", 'ES Data Entry'!G703=2, "2nd Grade", 'ES Data Entry'!G703=3, "3rd Grade", 'ES Data Entry'!G703=4, "4th Grade", 'ES Data Entry'!G703=5, "5th Grade")</f>
        <v>Kindergarten</v>
      </c>
      <c r="H705" s="253">
        <f>'ES Data Entry'!L703</f>
        <v>0</v>
      </c>
      <c r="I705" s="227" t="e" cm="1">
        <f t="array" ref="I705">_xlfn.IFS('ES Data Entry'!H703= 1, "American Indian/Alaskan Native", 'ES Data Entry'!H703= 2, "Asian", 'ES Data Entry'!H703= 3, "Native Hawaiian/Pacific Islander", 'ES Data Entry'!H703= 4, "Black/African American",'ES Data Entry'!H703= 5,  "White", 'ES Data Entry'!H703= 6, "Other", 'ES Data Entry'!H703= 7, "Two races or more", 'ES Data Entry'!H703= 8, "Unknown")</f>
        <v>#N/A</v>
      </c>
      <c r="J705" s="226">
        <f>'ES Data Entry'!I703</f>
        <v>0</v>
      </c>
      <c r="K705" s="226" t="e" cm="1">
        <f t="array" ref="K705">_xlfn.IFS('ES Data Entry'!J703= 1, "Male", 'ES Data Entry'!J703= 2, "Female", 'ES Data Entry'!J703= 3, "Transgender Male", 'ES Data Entry'!J703= 4, "Transgender Female",'ES Data Entry'!J703= 5, "Non-binary", 'ES Data Entry'!J703= 6, "Other", 'ES Data Entry'!J703= 7, "Unknown")</f>
        <v>#N/A</v>
      </c>
      <c r="L705" s="228">
        <f>'ES Data Entry'!K703</f>
        <v>0</v>
      </c>
      <c r="M705" s="228" t="str" cm="1">
        <f t="array" ref="M705">IF(MAX(IF(F:F=F705, L:L))=L705, "Yes", "No")</f>
        <v>Yes</v>
      </c>
      <c r="N705" s="229" t="e">
        <f>AVERAGE('ES Data Entry'!N703,'ES Data Entry'!M703)</f>
        <v>#DIV/0!</v>
      </c>
      <c r="O705" s="229" t="e">
        <f t="shared" si="142"/>
        <v>#DIV/0!</v>
      </c>
      <c r="P705" s="229" t="e">
        <f>AVERAGE('ES Data Entry'!O703:R703)</f>
        <v>#DIV/0!</v>
      </c>
      <c r="Q705" s="229" t="e">
        <f t="shared" si="143"/>
        <v>#DIV/0!</v>
      </c>
      <c r="R705" s="229" t="e">
        <f>AVERAGE('ES Data Entry'!S703:V703)</f>
        <v>#DIV/0!</v>
      </c>
      <c r="S705" s="229" t="e">
        <f t="shared" si="144"/>
        <v>#DIV/0!</v>
      </c>
      <c r="T705" s="229" t="e">
        <f>AVERAGE('ES Data Entry'!W703:Y703)</f>
        <v>#DIV/0!</v>
      </c>
      <c r="U705" s="230" t="e">
        <f t="shared" si="145"/>
        <v>#DIV/0!</v>
      </c>
      <c r="V705" s="231" t="e">
        <f t="shared" si="146"/>
        <v>#DIV/0!</v>
      </c>
      <c r="W705" s="232" t="e">
        <f t="shared" si="147"/>
        <v>#DIV/0!</v>
      </c>
    </row>
    <row r="706" spans="1:23">
      <c r="A706" s="226">
        <f>'ES Data Entry'!A704</f>
        <v>0</v>
      </c>
      <c r="B706" s="226">
        <f>'ES Data Entry'!B704</f>
        <v>0</v>
      </c>
      <c r="C706" s="6">
        <f>'ES Data Entry'!C704</f>
        <v>0</v>
      </c>
      <c r="D706" s="226">
        <f>'ES Data Entry'!D704</f>
        <v>0</v>
      </c>
      <c r="E706" s="226">
        <f>'ES Data Entry'!E704</f>
        <v>0</v>
      </c>
      <c r="F706" s="226">
        <f>'ES Data Entry'!F704</f>
        <v>0</v>
      </c>
      <c r="G706" s="226" t="str" cm="1">
        <f t="array" ref="G706">_xlfn.IFS('ES Data Entry'!G704=0, "Kindergarten", 'ES Data Entry'!G704=1, "1st Grade", 'ES Data Entry'!G704=2, "2nd Grade", 'ES Data Entry'!G704=3, "3rd Grade", 'ES Data Entry'!G704=4, "4th Grade", 'ES Data Entry'!G704=5, "5th Grade")</f>
        <v>Kindergarten</v>
      </c>
      <c r="H706" s="253">
        <f>'ES Data Entry'!L704</f>
        <v>0</v>
      </c>
      <c r="I706" s="227" t="e" cm="1">
        <f t="array" ref="I706">_xlfn.IFS('ES Data Entry'!H704= 1, "American Indian/Alaskan Native", 'ES Data Entry'!H704= 2, "Asian", 'ES Data Entry'!H704= 3, "Native Hawaiian/Pacific Islander", 'ES Data Entry'!H704= 4, "Black/African American",'ES Data Entry'!H704= 5,  "White", 'ES Data Entry'!H704= 6, "Other", 'ES Data Entry'!H704= 7, "Two races or more", 'ES Data Entry'!H704= 8, "Unknown")</f>
        <v>#N/A</v>
      </c>
      <c r="J706" s="226">
        <f>'ES Data Entry'!I704</f>
        <v>0</v>
      </c>
      <c r="K706" s="226" t="e" cm="1">
        <f t="array" ref="K706">_xlfn.IFS('ES Data Entry'!J704= 1, "Male", 'ES Data Entry'!J704= 2, "Female", 'ES Data Entry'!J704= 3, "Transgender Male", 'ES Data Entry'!J704= 4, "Transgender Female",'ES Data Entry'!J704= 5, "Non-binary", 'ES Data Entry'!J704= 6, "Other", 'ES Data Entry'!J704= 7, "Unknown")</f>
        <v>#N/A</v>
      </c>
      <c r="L706" s="228">
        <f>'ES Data Entry'!K704</f>
        <v>0</v>
      </c>
      <c r="M706" s="228" t="str" cm="1">
        <f t="array" ref="M706">IF(MAX(IF(F:F=F706, L:L))=L706, "Yes", "No")</f>
        <v>Yes</v>
      </c>
      <c r="N706" s="229" t="e">
        <f>AVERAGE('ES Data Entry'!N704,'ES Data Entry'!M704)</f>
        <v>#DIV/0!</v>
      </c>
      <c r="O706" s="229" t="e">
        <f t="shared" si="142"/>
        <v>#DIV/0!</v>
      </c>
      <c r="P706" s="229" t="e">
        <f>AVERAGE('ES Data Entry'!O704:R704)</f>
        <v>#DIV/0!</v>
      </c>
      <c r="Q706" s="229" t="e">
        <f t="shared" si="143"/>
        <v>#DIV/0!</v>
      </c>
      <c r="R706" s="229" t="e">
        <f>AVERAGE('ES Data Entry'!S704:V704)</f>
        <v>#DIV/0!</v>
      </c>
      <c r="S706" s="229" t="e">
        <f t="shared" si="144"/>
        <v>#DIV/0!</v>
      </c>
      <c r="T706" s="229" t="e">
        <f>AVERAGE('ES Data Entry'!W704:Y704)</f>
        <v>#DIV/0!</v>
      </c>
      <c r="U706" s="230" t="e">
        <f t="shared" si="145"/>
        <v>#DIV/0!</v>
      </c>
      <c r="V706" s="231" t="e">
        <f t="shared" si="146"/>
        <v>#DIV/0!</v>
      </c>
      <c r="W706" s="232" t="e">
        <f t="shared" si="147"/>
        <v>#DIV/0!</v>
      </c>
    </row>
    <row r="707" spans="1:23">
      <c r="A707" s="226">
        <f>'ES Data Entry'!A705</f>
        <v>0</v>
      </c>
      <c r="B707" s="226">
        <f>'ES Data Entry'!B705</f>
        <v>0</v>
      </c>
      <c r="C707" s="6">
        <f>'ES Data Entry'!C705</f>
        <v>0</v>
      </c>
      <c r="D707" s="226">
        <f>'ES Data Entry'!D705</f>
        <v>0</v>
      </c>
      <c r="E707" s="226">
        <f>'ES Data Entry'!E705</f>
        <v>0</v>
      </c>
      <c r="F707" s="226">
        <f>'ES Data Entry'!F705</f>
        <v>0</v>
      </c>
      <c r="G707" s="226" t="str" cm="1">
        <f t="array" ref="G707">_xlfn.IFS('ES Data Entry'!G705=0, "Kindergarten", 'ES Data Entry'!G705=1, "1st Grade", 'ES Data Entry'!G705=2, "2nd Grade", 'ES Data Entry'!G705=3, "3rd Grade", 'ES Data Entry'!G705=4, "4th Grade", 'ES Data Entry'!G705=5, "5th Grade")</f>
        <v>Kindergarten</v>
      </c>
      <c r="H707" s="253">
        <f>'ES Data Entry'!L705</f>
        <v>0</v>
      </c>
      <c r="I707" s="227" t="e" cm="1">
        <f t="array" ref="I707">_xlfn.IFS('ES Data Entry'!H705= 1, "American Indian/Alaskan Native", 'ES Data Entry'!H705= 2, "Asian", 'ES Data Entry'!H705= 3, "Native Hawaiian/Pacific Islander", 'ES Data Entry'!H705= 4, "Black/African American",'ES Data Entry'!H705= 5,  "White", 'ES Data Entry'!H705= 6, "Other", 'ES Data Entry'!H705= 7, "Two races or more", 'ES Data Entry'!H705= 8, "Unknown")</f>
        <v>#N/A</v>
      </c>
      <c r="J707" s="226">
        <f>'ES Data Entry'!I705</f>
        <v>0</v>
      </c>
      <c r="K707" s="226" t="e" cm="1">
        <f t="array" ref="K707">_xlfn.IFS('ES Data Entry'!J705= 1, "Male", 'ES Data Entry'!J705= 2, "Female", 'ES Data Entry'!J705= 3, "Transgender Male", 'ES Data Entry'!J705= 4, "Transgender Female",'ES Data Entry'!J705= 5, "Non-binary", 'ES Data Entry'!J705= 6, "Other", 'ES Data Entry'!J705= 7, "Unknown")</f>
        <v>#N/A</v>
      </c>
      <c r="L707" s="228">
        <f>'ES Data Entry'!K705</f>
        <v>0</v>
      </c>
      <c r="M707" s="228" t="str" cm="1">
        <f t="array" ref="M707">IF(MAX(IF(F:F=F707, L:L))=L707, "Yes", "No")</f>
        <v>Yes</v>
      </c>
      <c r="N707" s="229" t="e">
        <f>AVERAGE('ES Data Entry'!N705,'ES Data Entry'!M705)</f>
        <v>#DIV/0!</v>
      </c>
      <c r="O707" s="229" t="e">
        <f t="shared" si="142"/>
        <v>#DIV/0!</v>
      </c>
      <c r="P707" s="229" t="e">
        <f>AVERAGE('ES Data Entry'!O705:R705)</f>
        <v>#DIV/0!</v>
      </c>
      <c r="Q707" s="229" t="e">
        <f t="shared" si="143"/>
        <v>#DIV/0!</v>
      </c>
      <c r="R707" s="229" t="e">
        <f>AVERAGE('ES Data Entry'!S705:V705)</f>
        <v>#DIV/0!</v>
      </c>
      <c r="S707" s="229" t="e">
        <f t="shared" si="144"/>
        <v>#DIV/0!</v>
      </c>
      <c r="T707" s="229" t="e">
        <f>AVERAGE('ES Data Entry'!W705:Y705)</f>
        <v>#DIV/0!</v>
      </c>
      <c r="U707" s="230" t="e">
        <f t="shared" si="145"/>
        <v>#DIV/0!</v>
      </c>
      <c r="V707" s="231" t="e">
        <f t="shared" si="146"/>
        <v>#DIV/0!</v>
      </c>
      <c r="W707" s="232" t="e">
        <f t="shared" si="147"/>
        <v>#DIV/0!</v>
      </c>
    </row>
    <row r="708" spans="1:23">
      <c r="A708" s="226">
        <f>'ES Data Entry'!A706</f>
        <v>0</v>
      </c>
      <c r="B708" s="226">
        <f>'ES Data Entry'!B706</f>
        <v>0</v>
      </c>
      <c r="C708" s="6">
        <f>'ES Data Entry'!C706</f>
        <v>0</v>
      </c>
      <c r="D708" s="226">
        <f>'ES Data Entry'!D706</f>
        <v>0</v>
      </c>
      <c r="E708" s="226">
        <f>'ES Data Entry'!E706</f>
        <v>0</v>
      </c>
      <c r="F708" s="226">
        <f>'ES Data Entry'!F706</f>
        <v>0</v>
      </c>
      <c r="G708" s="226" t="str" cm="1">
        <f t="array" ref="G708">_xlfn.IFS('ES Data Entry'!G706=0, "Kindergarten", 'ES Data Entry'!G706=1, "1st Grade", 'ES Data Entry'!G706=2, "2nd Grade", 'ES Data Entry'!G706=3, "3rd Grade", 'ES Data Entry'!G706=4, "4th Grade", 'ES Data Entry'!G706=5, "5th Grade")</f>
        <v>Kindergarten</v>
      </c>
      <c r="H708" s="253">
        <f>'ES Data Entry'!L706</f>
        <v>0</v>
      </c>
      <c r="I708" s="227" t="e" cm="1">
        <f t="array" ref="I708">_xlfn.IFS('ES Data Entry'!H706= 1, "American Indian/Alaskan Native", 'ES Data Entry'!H706= 2, "Asian", 'ES Data Entry'!H706= 3, "Native Hawaiian/Pacific Islander", 'ES Data Entry'!H706= 4, "Black/African American",'ES Data Entry'!H706= 5,  "White", 'ES Data Entry'!H706= 6, "Other", 'ES Data Entry'!H706= 7, "Two races or more", 'ES Data Entry'!H706= 8, "Unknown")</f>
        <v>#N/A</v>
      </c>
      <c r="J708" s="226">
        <f>'ES Data Entry'!I706</f>
        <v>0</v>
      </c>
      <c r="K708" s="226" t="e" cm="1">
        <f t="array" ref="K708">_xlfn.IFS('ES Data Entry'!J706= 1, "Male", 'ES Data Entry'!J706= 2, "Female", 'ES Data Entry'!J706= 3, "Transgender Male", 'ES Data Entry'!J706= 4, "Transgender Female",'ES Data Entry'!J706= 5, "Non-binary", 'ES Data Entry'!J706= 6, "Other", 'ES Data Entry'!J706= 7, "Unknown")</f>
        <v>#N/A</v>
      </c>
      <c r="L708" s="228">
        <f>'ES Data Entry'!K706</f>
        <v>0</v>
      </c>
      <c r="M708" s="228" t="str" cm="1">
        <f t="array" ref="M708">IF(MAX(IF(F:F=F708, L:L))=L708, "Yes", "No")</f>
        <v>Yes</v>
      </c>
      <c r="N708" s="229" t="e">
        <f>AVERAGE('ES Data Entry'!N706,'ES Data Entry'!M706)</f>
        <v>#DIV/0!</v>
      </c>
      <c r="O708" s="229" t="e">
        <f t="shared" si="142"/>
        <v>#DIV/0!</v>
      </c>
      <c r="P708" s="229" t="e">
        <f>AVERAGE('ES Data Entry'!O706:R706)</f>
        <v>#DIV/0!</v>
      </c>
      <c r="Q708" s="229" t="e">
        <f t="shared" si="143"/>
        <v>#DIV/0!</v>
      </c>
      <c r="R708" s="229" t="e">
        <f>AVERAGE('ES Data Entry'!S706:V706)</f>
        <v>#DIV/0!</v>
      </c>
      <c r="S708" s="229" t="e">
        <f t="shared" si="144"/>
        <v>#DIV/0!</v>
      </c>
      <c r="T708" s="229" t="e">
        <f>AVERAGE('ES Data Entry'!W706:Y706)</f>
        <v>#DIV/0!</v>
      </c>
      <c r="U708" s="230" t="e">
        <f t="shared" si="145"/>
        <v>#DIV/0!</v>
      </c>
      <c r="V708" s="231" t="e">
        <f t="shared" si="146"/>
        <v>#DIV/0!</v>
      </c>
      <c r="W708" s="232" t="e">
        <f t="shared" si="147"/>
        <v>#DIV/0!</v>
      </c>
    </row>
    <row r="709" spans="1:23">
      <c r="A709" s="226">
        <f>'ES Data Entry'!A707</f>
        <v>0</v>
      </c>
      <c r="B709" s="226">
        <f>'ES Data Entry'!B707</f>
        <v>0</v>
      </c>
      <c r="C709" s="6">
        <f>'ES Data Entry'!C707</f>
        <v>0</v>
      </c>
      <c r="D709" s="226">
        <f>'ES Data Entry'!D707</f>
        <v>0</v>
      </c>
      <c r="E709" s="226">
        <f>'ES Data Entry'!E707</f>
        <v>0</v>
      </c>
      <c r="F709" s="226">
        <f>'ES Data Entry'!F707</f>
        <v>0</v>
      </c>
      <c r="G709" s="226" t="str" cm="1">
        <f t="array" ref="G709">_xlfn.IFS('ES Data Entry'!G707=0, "Kindergarten", 'ES Data Entry'!G707=1, "1st Grade", 'ES Data Entry'!G707=2, "2nd Grade", 'ES Data Entry'!G707=3, "3rd Grade", 'ES Data Entry'!G707=4, "4th Grade", 'ES Data Entry'!G707=5, "5th Grade")</f>
        <v>Kindergarten</v>
      </c>
      <c r="H709" s="253">
        <f>'ES Data Entry'!L707</f>
        <v>0</v>
      </c>
      <c r="I709" s="227" t="e" cm="1">
        <f t="array" ref="I709">_xlfn.IFS('ES Data Entry'!H707= 1, "American Indian/Alaskan Native", 'ES Data Entry'!H707= 2, "Asian", 'ES Data Entry'!H707= 3, "Native Hawaiian/Pacific Islander", 'ES Data Entry'!H707= 4, "Black/African American",'ES Data Entry'!H707= 5,  "White", 'ES Data Entry'!H707= 6, "Other", 'ES Data Entry'!H707= 7, "Two races or more", 'ES Data Entry'!H707= 8, "Unknown")</f>
        <v>#N/A</v>
      </c>
      <c r="J709" s="226">
        <f>'ES Data Entry'!I707</f>
        <v>0</v>
      </c>
      <c r="K709" s="226" t="e" cm="1">
        <f t="array" ref="K709">_xlfn.IFS('ES Data Entry'!J707= 1, "Male", 'ES Data Entry'!J707= 2, "Female", 'ES Data Entry'!J707= 3, "Transgender Male", 'ES Data Entry'!J707= 4, "Transgender Female",'ES Data Entry'!J707= 5, "Non-binary", 'ES Data Entry'!J707= 6, "Other", 'ES Data Entry'!J707= 7, "Unknown")</f>
        <v>#N/A</v>
      </c>
      <c r="L709" s="228">
        <f>'ES Data Entry'!K707</f>
        <v>0</v>
      </c>
      <c r="M709" s="228" t="str" cm="1">
        <f t="array" ref="M709">IF(MAX(IF(F:F=F709, L:L))=L709, "Yes", "No")</f>
        <v>Yes</v>
      </c>
      <c r="N709" s="229" t="e">
        <f>AVERAGE('ES Data Entry'!N707,'ES Data Entry'!M707)</f>
        <v>#DIV/0!</v>
      </c>
      <c r="O709" s="229" t="e">
        <f t="shared" si="142"/>
        <v>#DIV/0!</v>
      </c>
      <c r="P709" s="229" t="e">
        <f>AVERAGE('ES Data Entry'!O707:R707)</f>
        <v>#DIV/0!</v>
      </c>
      <c r="Q709" s="229" t="e">
        <f t="shared" si="143"/>
        <v>#DIV/0!</v>
      </c>
      <c r="R709" s="229" t="e">
        <f>AVERAGE('ES Data Entry'!S707:V707)</f>
        <v>#DIV/0!</v>
      </c>
      <c r="S709" s="229" t="e">
        <f t="shared" si="144"/>
        <v>#DIV/0!</v>
      </c>
      <c r="T709" s="229" t="e">
        <f>AVERAGE('ES Data Entry'!W707:Y707)</f>
        <v>#DIV/0!</v>
      </c>
      <c r="U709" s="230" t="e">
        <f t="shared" si="145"/>
        <v>#DIV/0!</v>
      </c>
      <c r="V709" s="231" t="e">
        <f t="shared" si="146"/>
        <v>#DIV/0!</v>
      </c>
      <c r="W709" s="232" t="e">
        <f t="shared" si="147"/>
        <v>#DIV/0!</v>
      </c>
    </row>
    <row r="710" spans="1:23">
      <c r="A710" s="226">
        <f>'ES Data Entry'!A708</f>
        <v>0</v>
      </c>
      <c r="B710" s="226">
        <f>'ES Data Entry'!B708</f>
        <v>0</v>
      </c>
      <c r="C710" s="6">
        <f>'ES Data Entry'!C708</f>
        <v>0</v>
      </c>
      <c r="D710" s="226">
        <f>'ES Data Entry'!D708</f>
        <v>0</v>
      </c>
      <c r="E710" s="226">
        <f>'ES Data Entry'!E708</f>
        <v>0</v>
      </c>
      <c r="F710" s="226">
        <f>'ES Data Entry'!F708</f>
        <v>0</v>
      </c>
      <c r="G710" s="226" t="str" cm="1">
        <f t="array" ref="G710">_xlfn.IFS('ES Data Entry'!G708=0, "Kindergarten", 'ES Data Entry'!G708=1, "1st Grade", 'ES Data Entry'!G708=2, "2nd Grade", 'ES Data Entry'!G708=3, "3rd Grade", 'ES Data Entry'!G708=4, "4th Grade", 'ES Data Entry'!G708=5, "5th Grade")</f>
        <v>Kindergarten</v>
      </c>
      <c r="H710" s="253">
        <f>'ES Data Entry'!L708</f>
        <v>0</v>
      </c>
      <c r="I710" s="227" t="e" cm="1">
        <f t="array" ref="I710">_xlfn.IFS('ES Data Entry'!H708= 1, "American Indian/Alaskan Native", 'ES Data Entry'!H708= 2, "Asian", 'ES Data Entry'!H708= 3, "Native Hawaiian/Pacific Islander", 'ES Data Entry'!H708= 4, "Black/African American",'ES Data Entry'!H708= 5,  "White", 'ES Data Entry'!H708= 6, "Other", 'ES Data Entry'!H708= 7, "Two races or more", 'ES Data Entry'!H708= 8, "Unknown")</f>
        <v>#N/A</v>
      </c>
      <c r="J710" s="226">
        <f>'ES Data Entry'!I708</f>
        <v>0</v>
      </c>
      <c r="K710" s="226" t="e" cm="1">
        <f t="array" ref="K710">_xlfn.IFS('ES Data Entry'!J708= 1, "Male", 'ES Data Entry'!J708= 2, "Female", 'ES Data Entry'!J708= 3, "Transgender Male", 'ES Data Entry'!J708= 4, "Transgender Female",'ES Data Entry'!J708= 5, "Non-binary", 'ES Data Entry'!J708= 6, "Other", 'ES Data Entry'!J708= 7, "Unknown")</f>
        <v>#N/A</v>
      </c>
      <c r="L710" s="228">
        <f>'ES Data Entry'!K708</f>
        <v>0</v>
      </c>
      <c r="M710" s="228" t="str" cm="1">
        <f t="array" ref="M710">IF(MAX(IF(F:F=F710, L:L))=L710, "Yes", "No")</f>
        <v>Yes</v>
      </c>
      <c r="N710" s="229" t="e">
        <f>AVERAGE('ES Data Entry'!N708,'ES Data Entry'!M708)</f>
        <v>#DIV/0!</v>
      </c>
      <c r="O710" s="229" t="e">
        <f t="shared" si="142"/>
        <v>#DIV/0!</v>
      </c>
      <c r="P710" s="229" t="e">
        <f>AVERAGE('ES Data Entry'!O708:R708)</f>
        <v>#DIV/0!</v>
      </c>
      <c r="Q710" s="229" t="e">
        <f t="shared" si="143"/>
        <v>#DIV/0!</v>
      </c>
      <c r="R710" s="229" t="e">
        <f>AVERAGE('ES Data Entry'!S708:V708)</f>
        <v>#DIV/0!</v>
      </c>
      <c r="S710" s="229" t="e">
        <f t="shared" si="144"/>
        <v>#DIV/0!</v>
      </c>
      <c r="T710" s="229" t="e">
        <f>AVERAGE('ES Data Entry'!W708:Y708)</f>
        <v>#DIV/0!</v>
      </c>
      <c r="U710" s="230" t="e">
        <f t="shared" si="145"/>
        <v>#DIV/0!</v>
      </c>
      <c r="V710" s="231" t="e">
        <f t="shared" si="146"/>
        <v>#DIV/0!</v>
      </c>
      <c r="W710" s="232" t="e">
        <f t="shared" si="147"/>
        <v>#DIV/0!</v>
      </c>
    </row>
    <row r="711" spans="1:23">
      <c r="A711" s="226">
        <f>'ES Data Entry'!A709</f>
        <v>0</v>
      </c>
      <c r="B711" s="226">
        <f>'ES Data Entry'!B709</f>
        <v>0</v>
      </c>
      <c r="C711" s="6">
        <f>'ES Data Entry'!C709</f>
        <v>0</v>
      </c>
      <c r="D711" s="226">
        <f>'ES Data Entry'!D709</f>
        <v>0</v>
      </c>
      <c r="E711" s="226">
        <f>'ES Data Entry'!E709</f>
        <v>0</v>
      </c>
      <c r="F711" s="226">
        <f>'ES Data Entry'!F709</f>
        <v>0</v>
      </c>
      <c r="G711" s="226" t="str" cm="1">
        <f t="array" ref="G711">_xlfn.IFS('ES Data Entry'!G709=0, "Kindergarten", 'ES Data Entry'!G709=1, "1st Grade", 'ES Data Entry'!G709=2, "2nd Grade", 'ES Data Entry'!G709=3, "3rd Grade", 'ES Data Entry'!G709=4, "4th Grade", 'ES Data Entry'!G709=5, "5th Grade")</f>
        <v>Kindergarten</v>
      </c>
      <c r="H711" s="253">
        <f>'ES Data Entry'!L709</f>
        <v>0</v>
      </c>
      <c r="I711" s="227" t="e" cm="1">
        <f t="array" ref="I711">_xlfn.IFS('ES Data Entry'!H709= 1, "American Indian/Alaskan Native", 'ES Data Entry'!H709= 2, "Asian", 'ES Data Entry'!H709= 3, "Native Hawaiian/Pacific Islander", 'ES Data Entry'!H709= 4, "Black/African American",'ES Data Entry'!H709= 5,  "White", 'ES Data Entry'!H709= 6, "Other", 'ES Data Entry'!H709= 7, "Two races or more", 'ES Data Entry'!H709= 8, "Unknown")</f>
        <v>#N/A</v>
      </c>
      <c r="J711" s="226">
        <f>'ES Data Entry'!I709</f>
        <v>0</v>
      </c>
      <c r="K711" s="226" t="e" cm="1">
        <f t="array" ref="K711">_xlfn.IFS('ES Data Entry'!J709= 1, "Male", 'ES Data Entry'!J709= 2, "Female", 'ES Data Entry'!J709= 3, "Transgender Male", 'ES Data Entry'!J709= 4, "Transgender Female",'ES Data Entry'!J709= 5, "Non-binary", 'ES Data Entry'!J709= 6, "Other", 'ES Data Entry'!J709= 7, "Unknown")</f>
        <v>#N/A</v>
      </c>
      <c r="L711" s="228">
        <f>'ES Data Entry'!K709</f>
        <v>0</v>
      </c>
      <c r="M711" s="228" t="str" cm="1">
        <f t="array" ref="M711">IF(MAX(IF(F:F=F711, L:L))=L711, "Yes", "No")</f>
        <v>Yes</v>
      </c>
      <c r="N711" s="229" t="e">
        <f>AVERAGE('ES Data Entry'!N709,'ES Data Entry'!M709)</f>
        <v>#DIV/0!</v>
      </c>
      <c r="O711" s="229" t="e">
        <f t="shared" si="142"/>
        <v>#DIV/0!</v>
      </c>
      <c r="P711" s="229" t="e">
        <f>AVERAGE('ES Data Entry'!O709:R709)</f>
        <v>#DIV/0!</v>
      </c>
      <c r="Q711" s="229" t="e">
        <f t="shared" si="143"/>
        <v>#DIV/0!</v>
      </c>
      <c r="R711" s="229" t="e">
        <f>AVERAGE('ES Data Entry'!S709:V709)</f>
        <v>#DIV/0!</v>
      </c>
      <c r="S711" s="229" t="e">
        <f t="shared" si="144"/>
        <v>#DIV/0!</v>
      </c>
      <c r="T711" s="229" t="e">
        <f>AVERAGE('ES Data Entry'!W709:Y709)</f>
        <v>#DIV/0!</v>
      </c>
      <c r="U711" s="230" t="e">
        <f t="shared" si="145"/>
        <v>#DIV/0!</v>
      </c>
      <c r="V711" s="231" t="e">
        <f t="shared" si="146"/>
        <v>#DIV/0!</v>
      </c>
      <c r="W711" s="232" t="e">
        <f t="shared" si="147"/>
        <v>#DIV/0!</v>
      </c>
    </row>
    <row r="712" spans="1:23">
      <c r="A712" s="226">
        <f>'ES Data Entry'!A710</f>
        <v>0</v>
      </c>
      <c r="B712" s="226">
        <f>'ES Data Entry'!B710</f>
        <v>0</v>
      </c>
      <c r="C712" s="6">
        <f>'ES Data Entry'!C710</f>
        <v>0</v>
      </c>
      <c r="D712" s="226">
        <f>'ES Data Entry'!D710</f>
        <v>0</v>
      </c>
      <c r="E712" s="226">
        <f>'ES Data Entry'!E710</f>
        <v>0</v>
      </c>
      <c r="F712" s="226">
        <f>'ES Data Entry'!F710</f>
        <v>0</v>
      </c>
      <c r="G712" s="226" t="str" cm="1">
        <f t="array" ref="G712">_xlfn.IFS('ES Data Entry'!G710=0, "Kindergarten", 'ES Data Entry'!G710=1, "1st Grade", 'ES Data Entry'!G710=2, "2nd Grade", 'ES Data Entry'!G710=3, "3rd Grade", 'ES Data Entry'!G710=4, "4th Grade", 'ES Data Entry'!G710=5, "5th Grade")</f>
        <v>Kindergarten</v>
      </c>
      <c r="H712" s="253">
        <f>'ES Data Entry'!L710</f>
        <v>0</v>
      </c>
      <c r="I712" s="227" t="e" cm="1">
        <f t="array" ref="I712">_xlfn.IFS('ES Data Entry'!H710= 1, "American Indian/Alaskan Native", 'ES Data Entry'!H710= 2, "Asian", 'ES Data Entry'!H710= 3, "Native Hawaiian/Pacific Islander", 'ES Data Entry'!H710= 4, "Black/African American",'ES Data Entry'!H710= 5,  "White", 'ES Data Entry'!H710= 6, "Other", 'ES Data Entry'!H710= 7, "Two races or more", 'ES Data Entry'!H710= 8, "Unknown")</f>
        <v>#N/A</v>
      </c>
      <c r="J712" s="226">
        <f>'ES Data Entry'!I710</f>
        <v>0</v>
      </c>
      <c r="K712" s="226" t="e" cm="1">
        <f t="array" ref="K712">_xlfn.IFS('ES Data Entry'!J710= 1, "Male", 'ES Data Entry'!J710= 2, "Female", 'ES Data Entry'!J710= 3, "Transgender Male", 'ES Data Entry'!J710= 4, "Transgender Female",'ES Data Entry'!J710= 5, "Non-binary", 'ES Data Entry'!J710= 6, "Other", 'ES Data Entry'!J710= 7, "Unknown")</f>
        <v>#N/A</v>
      </c>
      <c r="L712" s="228">
        <f>'ES Data Entry'!K710</f>
        <v>0</v>
      </c>
      <c r="M712" s="228" t="str" cm="1">
        <f t="array" ref="M712">IF(MAX(IF(F:F=F712, L:L))=L712, "Yes", "No")</f>
        <v>Yes</v>
      </c>
      <c r="N712" s="229" t="e">
        <f>AVERAGE('ES Data Entry'!N710,'ES Data Entry'!M710)</f>
        <v>#DIV/0!</v>
      </c>
      <c r="O712" s="229" t="e">
        <f t="shared" si="142"/>
        <v>#DIV/0!</v>
      </c>
      <c r="P712" s="229" t="e">
        <f>AVERAGE('ES Data Entry'!O710:R710)</f>
        <v>#DIV/0!</v>
      </c>
      <c r="Q712" s="229" t="e">
        <f t="shared" si="143"/>
        <v>#DIV/0!</v>
      </c>
      <c r="R712" s="229" t="e">
        <f>AVERAGE('ES Data Entry'!S710:V710)</f>
        <v>#DIV/0!</v>
      </c>
      <c r="S712" s="229" t="e">
        <f t="shared" si="144"/>
        <v>#DIV/0!</v>
      </c>
      <c r="T712" s="229" t="e">
        <f>AVERAGE('ES Data Entry'!W710:Y710)</f>
        <v>#DIV/0!</v>
      </c>
      <c r="U712" s="230" t="e">
        <f t="shared" si="145"/>
        <v>#DIV/0!</v>
      </c>
      <c r="V712" s="231" t="e">
        <f t="shared" si="146"/>
        <v>#DIV/0!</v>
      </c>
      <c r="W712" s="232" t="e">
        <f t="shared" si="147"/>
        <v>#DIV/0!</v>
      </c>
    </row>
    <row r="713" spans="1:23">
      <c r="A713" s="226">
        <f>'ES Data Entry'!A711</f>
        <v>0</v>
      </c>
      <c r="B713" s="226">
        <f>'ES Data Entry'!B711</f>
        <v>0</v>
      </c>
      <c r="C713" s="6">
        <f>'ES Data Entry'!C711</f>
        <v>0</v>
      </c>
      <c r="D713" s="226">
        <f>'ES Data Entry'!D711</f>
        <v>0</v>
      </c>
      <c r="E713" s="226">
        <f>'ES Data Entry'!E711</f>
        <v>0</v>
      </c>
      <c r="F713" s="226">
        <f>'ES Data Entry'!F711</f>
        <v>0</v>
      </c>
      <c r="G713" s="226" t="str" cm="1">
        <f t="array" ref="G713">_xlfn.IFS('ES Data Entry'!G711=0, "Kindergarten", 'ES Data Entry'!G711=1, "1st Grade", 'ES Data Entry'!G711=2, "2nd Grade", 'ES Data Entry'!G711=3, "3rd Grade", 'ES Data Entry'!G711=4, "4th Grade", 'ES Data Entry'!G711=5, "5th Grade")</f>
        <v>Kindergarten</v>
      </c>
      <c r="H713" s="253">
        <f>'ES Data Entry'!L711</f>
        <v>0</v>
      </c>
      <c r="I713" s="227" t="e" cm="1">
        <f t="array" ref="I713">_xlfn.IFS('ES Data Entry'!H711= 1, "American Indian/Alaskan Native", 'ES Data Entry'!H711= 2, "Asian", 'ES Data Entry'!H711= 3, "Native Hawaiian/Pacific Islander", 'ES Data Entry'!H711= 4, "Black/African American",'ES Data Entry'!H711= 5,  "White", 'ES Data Entry'!H711= 6, "Other", 'ES Data Entry'!H711= 7, "Two races or more", 'ES Data Entry'!H711= 8, "Unknown")</f>
        <v>#N/A</v>
      </c>
      <c r="J713" s="226">
        <f>'ES Data Entry'!I711</f>
        <v>0</v>
      </c>
      <c r="K713" s="226" t="e" cm="1">
        <f t="array" ref="K713">_xlfn.IFS('ES Data Entry'!J711= 1, "Male", 'ES Data Entry'!J711= 2, "Female", 'ES Data Entry'!J711= 3, "Transgender Male", 'ES Data Entry'!J711= 4, "Transgender Female",'ES Data Entry'!J711= 5, "Non-binary", 'ES Data Entry'!J711= 6, "Other", 'ES Data Entry'!J711= 7, "Unknown")</f>
        <v>#N/A</v>
      </c>
      <c r="L713" s="228">
        <f>'ES Data Entry'!K711</f>
        <v>0</v>
      </c>
      <c r="M713" s="228" t="str" cm="1">
        <f t="array" ref="M713">IF(MAX(IF(F:F=F713, L:L))=L713, "Yes", "No")</f>
        <v>Yes</v>
      </c>
      <c r="N713" s="229" t="e">
        <f>AVERAGE('ES Data Entry'!N711,'ES Data Entry'!M711)</f>
        <v>#DIV/0!</v>
      </c>
      <c r="O713" s="229" t="e">
        <f t="shared" si="142"/>
        <v>#DIV/0!</v>
      </c>
      <c r="P713" s="229" t="e">
        <f>AVERAGE('ES Data Entry'!O711:R711)</f>
        <v>#DIV/0!</v>
      </c>
      <c r="Q713" s="229" t="e">
        <f t="shared" si="143"/>
        <v>#DIV/0!</v>
      </c>
      <c r="R713" s="229" t="e">
        <f>AVERAGE('ES Data Entry'!S711:V711)</f>
        <v>#DIV/0!</v>
      </c>
      <c r="S713" s="229" t="e">
        <f t="shared" si="144"/>
        <v>#DIV/0!</v>
      </c>
      <c r="T713" s="229" t="e">
        <f>AVERAGE('ES Data Entry'!W711:Y711)</f>
        <v>#DIV/0!</v>
      </c>
      <c r="U713" s="230" t="e">
        <f t="shared" si="145"/>
        <v>#DIV/0!</v>
      </c>
      <c r="V713" s="231" t="e">
        <f t="shared" si="146"/>
        <v>#DIV/0!</v>
      </c>
      <c r="W713" s="232" t="e">
        <f t="shared" si="147"/>
        <v>#DIV/0!</v>
      </c>
    </row>
    <row r="714" spans="1:23">
      <c r="A714" s="226">
        <f>'ES Data Entry'!A712</f>
        <v>0</v>
      </c>
      <c r="B714" s="226">
        <f>'ES Data Entry'!B712</f>
        <v>0</v>
      </c>
      <c r="C714" s="6">
        <f>'ES Data Entry'!C712</f>
        <v>0</v>
      </c>
      <c r="D714" s="226">
        <f>'ES Data Entry'!D712</f>
        <v>0</v>
      </c>
      <c r="E714" s="226">
        <f>'ES Data Entry'!E712</f>
        <v>0</v>
      </c>
      <c r="F714" s="226">
        <f>'ES Data Entry'!F712</f>
        <v>0</v>
      </c>
      <c r="G714" s="226" t="str" cm="1">
        <f t="array" ref="G714">_xlfn.IFS('ES Data Entry'!G712=0, "Kindergarten", 'ES Data Entry'!G712=1, "1st Grade", 'ES Data Entry'!G712=2, "2nd Grade", 'ES Data Entry'!G712=3, "3rd Grade", 'ES Data Entry'!G712=4, "4th Grade", 'ES Data Entry'!G712=5, "5th Grade")</f>
        <v>Kindergarten</v>
      </c>
      <c r="H714" s="253">
        <f>'ES Data Entry'!L712</f>
        <v>0</v>
      </c>
      <c r="I714" s="227" t="e" cm="1">
        <f t="array" ref="I714">_xlfn.IFS('ES Data Entry'!H712= 1, "American Indian/Alaskan Native", 'ES Data Entry'!H712= 2, "Asian", 'ES Data Entry'!H712= 3, "Native Hawaiian/Pacific Islander", 'ES Data Entry'!H712= 4, "Black/African American",'ES Data Entry'!H712= 5,  "White", 'ES Data Entry'!H712= 6, "Other", 'ES Data Entry'!H712= 7, "Two races or more", 'ES Data Entry'!H712= 8, "Unknown")</f>
        <v>#N/A</v>
      </c>
      <c r="J714" s="226">
        <f>'ES Data Entry'!I712</f>
        <v>0</v>
      </c>
      <c r="K714" s="226" t="e" cm="1">
        <f t="array" ref="K714">_xlfn.IFS('ES Data Entry'!J712= 1, "Male", 'ES Data Entry'!J712= 2, "Female", 'ES Data Entry'!J712= 3, "Transgender Male", 'ES Data Entry'!J712= 4, "Transgender Female",'ES Data Entry'!J712= 5, "Non-binary", 'ES Data Entry'!J712= 6, "Other", 'ES Data Entry'!J712= 7, "Unknown")</f>
        <v>#N/A</v>
      </c>
      <c r="L714" s="228">
        <f>'ES Data Entry'!K712</f>
        <v>0</v>
      </c>
      <c r="M714" s="228" t="str" cm="1">
        <f t="array" ref="M714">IF(MAX(IF(F:F=F714, L:L))=L714, "Yes", "No")</f>
        <v>Yes</v>
      </c>
      <c r="N714" s="229" t="e">
        <f>AVERAGE('ES Data Entry'!N712,'ES Data Entry'!M712)</f>
        <v>#DIV/0!</v>
      </c>
      <c r="O714" s="229" t="e">
        <f t="shared" si="142"/>
        <v>#DIV/0!</v>
      </c>
      <c r="P714" s="229" t="e">
        <f>AVERAGE('ES Data Entry'!O712:R712)</f>
        <v>#DIV/0!</v>
      </c>
      <c r="Q714" s="229" t="e">
        <f t="shared" si="143"/>
        <v>#DIV/0!</v>
      </c>
      <c r="R714" s="229" t="e">
        <f>AVERAGE('ES Data Entry'!S712:V712)</f>
        <v>#DIV/0!</v>
      </c>
      <c r="S714" s="229" t="e">
        <f t="shared" si="144"/>
        <v>#DIV/0!</v>
      </c>
      <c r="T714" s="229" t="e">
        <f>AVERAGE('ES Data Entry'!W712:Y712)</f>
        <v>#DIV/0!</v>
      </c>
      <c r="U714" s="230" t="e">
        <f t="shared" si="145"/>
        <v>#DIV/0!</v>
      </c>
      <c r="V714" s="231" t="e">
        <f t="shared" si="146"/>
        <v>#DIV/0!</v>
      </c>
      <c r="W714" s="232" t="e">
        <f t="shared" si="147"/>
        <v>#DIV/0!</v>
      </c>
    </row>
    <row r="715" spans="1:23">
      <c r="A715" s="226">
        <f>'ES Data Entry'!A713</f>
        <v>0</v>
      </c>
      <c r="B715" s="226">
        <f>'ES Data Entry'!B713</f>
        <v>0</v>
      </c>
      <c r="C715" s="6">
        <f>'ES Data Entry'!C713</f>
        <v>0</v>
      </c>
      <c r="D715" s="226">
        <f>'ES Data Entry'!D713</f>
        <v>0</v>
      </c>
      <c r="E715" s="226">
        <f>'ES Data Entry'!E713</f>
        <v>0</v>
      </c>
      <c r="F715" s="226">
        <f>'ES Data Entry'!F713</f>
        <v>0</v>
      </c>
      <c r="G715" s="226" t="str" cm="1">
        <f t="array" ref="G715">_xlfn.IFS('ES Data Entry'!G713=0, "Kindergarten", 'ES Data Entry'!G713=1, "1st Grade", 'ES Data Entry'!G713=2, "2nd Grade", 'ES Data Entry'!G713=3, "3rd Grade", 'ES Data Entry'!G713=4, "4th Grade", 'ES Data Entry'!G713=5, "5th Grade")</f>
        <v>Kindergarten</v>
      </c>
      <c r="H715" s="253">
        <f>'ES Data Entry'!L713</f>
        <v>0</v>
      </c>
      <c r="I715" s="227" t="e" cm="1">
        <f t="array" ref="I715">_xlfn.IFS('ES Data Entry'!H713= 1, "American Indian/Alaskan Native", 'ES Data Entry'!H713= 2, "Asian", 'ES Data Entry'!H713= 3, "Native Hawaiian/Pacific Islander", 'ES Data Entry'!H713= 4, "Black/African American",'ES Data Entry'!H713= 5,  "White", 'ES Data Entry'!H713= 6, "Other", 'ES Data Entry'!H713= 7, "Two races or more", 'ES Data Entry'!H713= 8, "Unknown")</f>
        <v>#N/A</v>
      </c>
      <c r="J715" s="226">
        <f>'ES Data Entry'!I713</f>
        <v>0</v>
      </c>
      <c r="K715" s="226" t="e" cm="1">
        <f t="array" ref="K715">_xlfn.IFS('ES Data Entry'!J713= 1, "Male", 'ES Data Entry'!J713= 2, "Female", 'ES Data Entry'!J713= 3, "Transgender Male", 'ES Data Entry'!J713= 4, "Transgender Female",'ES Data Entry'!J713= 5, "Non-binary", 'ES Data Entry'!J713= 6, "Other", 'ES Data Entry'!J713= 7, "Unknown")</f>
        <v>#N/A</v>
      </c>
      <c r="L715" s="228">
        <f>'ES Data Entry'!K713</f>
        <v>0</v>
      </c>
      <c r="M715" s="228" t="str" cm="1">
        <f t="array" ref="M715">IF(MAX(IF(F:F=F715, L:L))=L715, "Yes", "No")</f>
        <v>Yes</v>
      </c>
      <c r="N715" s="229" t="e">
        <f>AVERAGE('ES Data Entry'!N713,'ES Data Entry'!M713)</f>
        <v>#DIV/0!</v>
      </c>
      <c r="O715" s="229" t="e">
        <f t="shared" si="142"/>
        <v>#DIV/0!</v>
      </c>
      <c r="P715" s="229" t="e">
        <f>AVERAGE('ES Data Entry'!O713:R713)</f>
        <v>#DIV/0!</v>
      </c>
      <c r="Q715" s="229" t="e">
        <f t="shared" si="143"/>
        <v>#DIV/0!</v>
      </c>
      <c r="R715" s="229" t="e">
        <f>AVERAGE('ES Data Entry'!S713:V713)</f>
        <v>#DIV/0!</v>
      </c>
      <c r="S715" s="229" t="e">
        <f t="shared" si="144"/>
        <v>#DIV/0!</v>
      </c>
      <c r="T715" s="229" t="e">
        <f>AVERAGE('ES Data Entry'!W713:Y713)</f>
        <v>#DIV/0!</v>
      </c>
      <c r="U715" s="230" t="e">
        <f t="shared" si="145"/>
        <v>#DIV/0!</v>
      </c>
      <c r="V715" s="231" t="e">
        <f t="shared" si="146"/>
        <v>#DIV/0!</v>
      </c>
      <c r="W715" s="232" t="e">
        <f t="shared" si="147"/>
        <v>#DIV/0!</v>
      </c>
    </row>
    <row r="716" spans="1:23">
      <c r="A716" s="226">
        <f>'ES Data Entry'!A714</f>
        <v>0</v>
      </c>
      <c r="B716" s="226">
        <f>'ES Data Entry'!B714</f>
        <v>0</v>
      </c>
      <c r="C716" s="6">
        <f>'ES Data Entry'!C714</f>
        <v>0</v>
      </c>
      <c r="D716" s="226">
        <f>'ES Data Entry'!D714</f>
        <v>0</v>
      </c>
      <c r="E716" s="226">
        <f>'ES Data Entry'!E714</f>
        <v>0</v>
      </c>
      <c r="F716" s="226">
        <f>'ES Data Entry'!F714</f>
        <v>0</v>
      </c>
      <c r="G716" s="226" t="str" cm="1">
        <f t="array" ref="G716">_xlfn.IFS('ES Data Entry'!G714=0, "Kindergarten", 'ES Data Entry'!G714=1, "1st Grade", 'ES Data Entry'!G714=2, "2nd Grade", 'ES Data Entry'!G714=3, "3rd Grade", 'ES Data Entry'!G714=4, "4th Grade", 'ES Data Entry'!G714=5, "5th Grade")</f>
        <v>Kindergarten</v>
      </c>
      <c r="H716" s="253">
        <f>'ES Data Entry'!L714</f>
        <v>0</v>
      </c>
      <c r="I716" s="227" t="e" cm="1">
        <f t="array" ref="I716">_xlfn.IFS('ES Data Entry'!H714= 1, "American Indian/Alaskan Native", 'ES Data Entry'!H714= 2, "Asian", 'ES Data Entry'!H714= 3, "Native Hawaiian/Pacific Islander", 'ES Data Entry'!H714= 4, "Black/African American",'ES Data Entry'!H714= 5,  "White", 'ES Data Entry'!H714= 6, "Other", 'ES Data Entry'!H714= 7, "Two races or more", 'ES Data Entry'!H714= 8, "Unknown")</f>
        <v>#N/A</v>
      </c>
      <c r="J716" s="226">
        <f>'ES Data Entry'!I714</f>
        <v>0</v>
      </c>
      <c r="K716" s="226" t="e" cm="1">
        <f t="array" ref="K716">_xlfn.IFS('ES Data Entry'!J714= 1, "Male", 'ES Data Entry'!J714= 2, "Female", 'ES Data Entry'!J714= 3, "Transgender Male", 'ES Data Entry'!J714= 4, "Transgender Female",'ES Data Entry'!J714= 5, "Non-binary", 'ES Data Entry'!J714= 6, "Other", 'ES Data Entry'!J714= 7, "Unknown")</f>
        <v>#N/A</v>
      </c>
      <c r="L716" s="228">
        <f>'ES Data Entry'!K714</f>
        <v>0</v>
      </c>
      <c r="M716" s="228" t="str" cm="1">
        <f t="array" ref="M716">IF(MAX(IF(F:F=F716, L:L))=L716, "Yes", "No")</f>
        <v>Yes</v>
      </c>
      <c r="N716" s="229" t="e">
        <f>AVERAGE('ES Data Entry'!N714,'ES Data Entry'!M714)</f>
        <v>#DIV/0!</v>
      </c>
      <c r="O716" s="229" t="e">
        <f t="shared" si="142"/>
        <v>#DIV/0!</v>
      </c>
      <c r="P716" s="229" t="e">
        <f>AVERAGE('ES Data Entry'!O714:R714)</f>
        <v>#DIV/0!</v>
      </c>
      <c r="Q716" s="229" t="e">
        <f t="shared" si="143"/>
        <v>#DIV/0!</v>
      </c>
      <c r="R716" s="229" t="e">
        <f>AVERAGE('ES Data Entry'!S714:V714)</f>
        <v>#DIV/0!</v>
      </c>
      <c r="S716" s="229" t="e">
        <f t="shared" si="144"/>
        <v>#DIV/0!</v>
      </c>
      <c r="T716" s="229" t="e">
        <f>AVERAGE('ES Data Entry'!W714:Y714)</f>
        <v>#DIV/0!</v>
      </c>
      <c r="U716" s="230" t="e">
        <f t="shared" si="145"/>
        <v>#DIV/0!</v>
      </c>
      <c r="V716" s="231" t="e">
        <f t="shared" si="146"/>
        <v>#DIV/0!</v>
      </c>
      <c r="W716" s="232" t="e">
        <f t="shared" si="147"/>
        <v>#DIV/0!</v>
      </c>
    </row>
    <row r="717" spans="1:23">
      <c r="A717" s="226">
        <f>'ES Data Entry'!A715</f>
        <v>0</v>
      </c>
      <c r="B717" s="226">
        <f>'ES Data Entry'!B715</f>
        <v>0</v>
      </c>
      <c r="C717" s="6">
        <f>'ES Data Entry'!C715</f>
        <v>0</v>
      </c>
      <c r="D717" s="226">
        <f>'ES Data Entry'!D715</f>
        <v>0</v>
      </c>
      <c r="E717" s="226">
        <f>'ES Data Entry'!E715</f>
        <v>0</v>
      </c>
      <c r="F717" s="226">
        <f>'ES Data Entry'!F715</f>
        <v>0</v>
      </c>
      <c r="G717" s="226" t="str" cm="1">
        <f t="array" ref="G717">_xlfn.IFS('ES Data Entry'!G715=0, "Kindergarten", 'ES Data Entry'!G715=1, "1st Grade", 'ES Data Entry'!G715=2, "2nd Grade", 'ES Data Entry'!G715=3, "3rd Grade", 'ES Data Entry'!G715=4, "4th Grade", 'ES Data Entry'!G715=5, "5th Grade")</f>
        <v>Kindergarten</v>
      </c>
      <c r="H717" s="253">
        <f>'ES Data Entry'!L715</f>
        <v>0</v>
      </c>
      <c r="I717" s="227" t="e" cm="1">
        <f t="array" ref="I717">_xlfn.IFS('ES Data Entry'!H715= 1, "American Indian/Alaskan Native", 'ES Data Entry'!H715= 2, "Asian", 'ES Data Entry'!H715= 3, "Native Hawaiian/Pacific Islander", 'ES Data Entry'!H715= 4, "Black/African American",'ES Data Entry'!H715= 5,  "White", 'ES Data Entry'!H715= 6, "Other", 'ES Data Entry'!H715= 7, "Two races or more", 'ES Data Entry'!H715= 8, "Unknown")</f>
        <v>#N/A</v>
      </c>
      <c r="J717" s="226">
        <f>'ES Data Entry'!I715</f>
        <v>0</v>
      </c>
      <c r="K717" s="226" t="e" cm="1">
        <f t="array" ref="K717">_xlfn.IFS('ES Data Entry'!J715= 1, "Male", 'ES Data Entry'!J715= 2, "Female", 'ES Data Entry'!J715= 3, "Transgender Male", 'ES Data Entry'!J715= 4, "Transgender Female",'ES Data Entry'!J715= 5, "Non-binary", 'ES Data Entry'!J715= 6, "Other", 'ES Data Entry'!J715= 7, "Unknown")</f>
        <v>#N/A</v>
      </c>
      <c r="L717" s="228">
        <f>'ES Data Entry'!K715</f>
        <v>0</v>
      </c>
      <c r="M717" s="228" t="str" cm="1">
        <f t="array" ref="M717">IF(MAX(IF(F:F=F717, L:L))=L717, "Yes", "No")</f>
        <v>Yes</v>
      </c>
      <c r="N717" s="229" t="e">
        <f>AVERAGE('ES Data Entry'!N715,'ES Data Entry'!M715)</f>
        <v>#DIV/0!</v>
      </c>
      <c r="O717" s="229" t="e">
        <f t="shared" si="142"/>
        <v>#DIV/0!</v>
      </c>
      <c r="P717" s="229" t="e">
        <f>AVERAGE('ES Data Entry'!O715:R715)</f>
        <v>#DIV/0!</v>
      </c>
      <c r="Q717" s="229" t="e">
        <f t="shared" si="143"/>
        <v>#DIV/0!</v>
      </c>
      <c r="R717" s="229" t="e">
        <f>AVERAGE('ES Data Entry'!S715:V715)</f>
        <v>#DIV/0!</v>
      </c>
      <c r="S717" s="229" t="e">
        <f t="shared" si="144"/>
        <v>#DIV/0!</v>
      </c>
      <c r="T717" s="229" t="e">
        <f>AVERAGE('ES Data Entry'!W715:Y715)</f>
        <v>#DIV/0!</v>
      </c>
      <c r="U717" s="230" t="e">
        <f t="shared" si="145"/>
        <v>#DIV/0!</v>
      </c>
      <c r="V717" s="231" t="e">
        <f t="shared" si="146"/>
        <v>#DIV/0!</v>
      </c>
      <c r="W717" s="232" t="e">
        <f t="shared" si="147"/>
        <v>#DIV/0!</v>
      </c>
    </row>
    <row r="718" spans="1:23">
      <c r="A718" s="226">
        <f>'ES Data Entry'!A716</f>
        <v>0</v>
      </c>
      <c r="B718" s="226">
        <f>'ES Data Entry'!B716</f>
        <v>0</v>
      </c>
      <c r="C718" s="6">
        <f>'ES Data Entry'!C716</f>
        <v>0</v>
      </c>
      <c r="D718" s="226">
        <f>'ES Data Entry'!D716</f>
        <v>0</v>
      </c>
      <c r="E718" s="226">
        <f>'ES Data Entry'!E716</f>
        <v>0</v>
      </c>
      <c r="F718" s="226">
        <f>'ES Data Entry'!F716</f>
        <v>0</v>
      </c>
      <c r="G718" s="226" t="str" cm="1">
        <f t="array" ref="G718">_xlfn.IFS('ES Data Entry'!G716=0, "Kindergarten", 'ES Data Entry'!G716=1, "1st Grade", 'ES Data Entry'!G716=2, "2nd Grade", 'ES Data Entry'!G716=3, "3rd Grade", 'ES Data Entry'!G716=4, "4th Grade", 'ES Data Entry'!G716=5, "5th Grade")</f>
        <v>Kindergarten</v>
      </c>
      <c r="H718" s="253">
        <f>'ES Data Entry'!L716</f>
        <v>0</v>
      </c>
      <c r="I718" s="227" t="e" cm="1">
        <f t="array" ref="I718">_xlfn.IFS('ES Data Entry'!H716= 1, "American Indian/Alaskan Native", 'ES Data Entry'!H716= 2, "Asian", 'ES Data Entry'!H716= 3, "Native Hawaiian/Pacific Islander", 'ES Data Entry'!H716= 4, "Black/African American",'ES Data Entry'!H716= 5,  "White", 'ES Data Entry'!H716= 6, "Other", 'ES Data Entry'!H716= 7, "Two races or more", 'ES Data Entry'!H716= 8, "Unknown")</f>
        <v>#N/A</v>
      </c>
      <c r="J718" s="226">
        <f>'ES Data Entry'!I716</f>
        <v>0</v>
      </c>
      <c r="K718" s="226" t="e" cm="1">
        <f t="array" ref="K718">_xlfn.IFS('ES Data Entry'!J716= 1, "Male", 'ES Data Entry'!J716= 2, "Female", 'ES Data Entry'!J716= 3, "Transgender Male", 'ES Data Entry'!J716= 4, "Transgender Female",'ES Data Entry'!J716= 5, "Non-binary", 'ES Data Entry'!J716= 6, "Other", 'ES Data Entry'!J716= 7, "Unknown")</f>
        <v>#N/A</v>
      </c>
      <c r="L718" s="228">
        <f>'ES Data Entry'!K716</f>
        <v>0</v>
      </c>
      <c r="M718" s="228" t="str" cm="1">
        <f t="array" ref="M718">IF(MAX(IF(F:F=F718, L:L))=L718, "Yes", "No")</f>
        <v>Yes</v>
      </c>
      <c r="N718" s="229" t="e">
        <f>AVERAGE('ES Data Entry'!N716,'ES Data Entry'!M716)</f>
        <v>#DIV/0!</v>
      </c>
      <c r="O718" s="229" t="e">
        <f t="shared" si="142"/>
        <v>#DIV/0!</v>
      </c>
      <c r="P718" s="229" t="e">
        <f>AVERAGE('ES Data Entry'!O716:R716)</f>
        <v>#DIV/0!</v>
      </c>
      <c r="Q718" s="229" t="e">
        <f t="shared" si="143"/>
        <v>#DIV/0!</v>
      </c>
      <c r="R718" s="229" t="e">
        <f>AVERAGE('ES Data Entry'!S716:V716)</f>
        <v>#DIV/0!</v>
      </c>
      <c r="S718" s="229" t="e">
        <f t="shared" si="144"/>
        <v>#DIV/0!</v>
      </c>
      <c r="T718" s="229" t="e">
        <f>AVERAGE('ES Data Entry'!W716:Y716)</f>
        <v>#DIV/0!</v>
      </c>
      <c r="U718" s="230" t="e">
        <f t="shared" si="145"/>
        <v>#DIV/0!</v>
      </c>
      <c r="V718" s="231" t="e">
        <f t="shared" si="146"/>
        <v>#DIV/0!</v>
      </c>
      <c r="W718" s="232" t="e">
        <f t="shared" si="147"/>
        <v>#DIV/0!</v>
      </c>
    </row>
    <row r="719" spans="1:23">
      <c r="A719" s="226">
        <f>'ES Data Entry'!A717</f>
        <v>0</v>
      </c>
      <c r="B719" s="226">
        <f>'ES Data Entry'!B717</f>
        <v>0</v>
      </c>
      <c r="C719" s="6">
        <f>'ES Data Entry'!C717</f>
        <v>0</v>
      </c>
      <c r="D719" s="226">
        <f>'ES Data Entry'!D717</f>
        <v>0</v>
      </c>
      <c r="E719" s="226">
        <f>'ES Data Entry'!E717</f>
        <v>0</v>
      </c>
      <c r="F719" s="226">
        <f>'ES Data Entry'!F717</f>
        <v>0</v>
      </c>
      <c r="G719" s="226" t="str" cm="1">
        <f t="array" ref="G719">_xlfn.IFS('ES Data Entry'!G717=0, "Kindergarten", 'ES Data Entry'!G717=1, "1st Grade", 'ES Data Entry'!G717=2, "2nd Grade", 'ES Data Entry'!G717=3, "3rd Grade", 'ES Data Entry'!G717=4, "4th Grade", 'ES Data Entry'!G717=5, "5th Grade")</f>
        <v>Kindergarten</v>
      </c>
      <c r="H719" s="253">
        <f>'ES Data Entry'!L717</f>
        <v>0</v>
      </c>
      <c r="I719" s="227" t="e" cm="1">
        <f t="array" ref="I719">_xlfn.IFS('ES Data Entry'!H717= 1, "American Indian/Alaskan Native", 'ES Data Entry'!H717= 2, "Asian", 'ES Data Entry'!H717= 3, "Native Hawaiian/Pacific Islander", 'ES Data Entry'!H717= 4, "Black/African American",'ES Data Entry'!H717= 5,  "White", 'ES Data Entry'!H717= 6, "Other", 'ES Data Entry'!H717= 7, "Two races or more", 'ES Data Entry'!H717= 8, "Unknown")</f>
        <v>#N/A</v>
      </c>
      <c r="J719" s="226">
        <f>'ES Data Entry'!I717</f>
        <v>0</v>
      </c>
      <c r="K719" s="226" t="e" cm="1">
        <f t="array" ref="K719">_xlfn.IFS('ES Data Entry'!J717= 1, "Male", 'ES Data Entry'!J717= 2, "Female", 'ES Data Entry'!J717= 3, "Transgender Male", 'ES Data Entry'!J717= 4, "Transgender Female",'ES Data Entry'!J717= 5, "Non-binary", 'ES Data Entry'!J717= 6, "Other", 'ES Data Entry'!J717= 7, "Unknown")</f>
        <v>#N/A</v>
      </c>
      <c r="L719" s="228">
        <f>'ES Data Entry'!K717</f>
        <v>0</v>
      </c>
      <c r="M719" s="228" t="str" cm="1">
        <f t="array" ref="M719">IF(MAX(IF(F:F=F719, L:L))=L719, "Yes", "No")</f>
        <v>Yes</v>
      </c>
      <c r="N719" s="229" t="e">
        <f>AVERAGE('ES Data Entry'!N717,'ES Data Entry'!M717)</f>
        <v>#DIV/0!</v>
      </c>
      <c r="O719" s="229" t="e">
        <f t="shared" si="142"/>
        <v>#DIV/0!</v>
      </c>
      <c r="P719" s="229" t="e">
        <f>AVERAGE('ES Data Entry'!O717:R717)</f>
        <v>#DIV/0!</v>
      </c>
      <c r="Q719" s="229" t="e">
        <f t="shared" si="143"/>
        <v>#DIV/0!</v>
      </c>
      <c r="R719" s="229" t="e">
        <f>AVERAGE('ES Data Entry'!S717:V717)</f>
        <v>#DIV/0!</v>
      </c>
      <c r="S719" s="229" t="e">
        <f t="shared" si="144"/>
        <v>#DIV/0!</v>
      </c>
      <c r="T719" s="229" t="e">
        <f>AVERAGE('ES Data Entry'!W717:Y717)</f>
        <v>#DIV/0!</v>
      </c>
      <c r="U719" s="230" t="e">
        <f t="shared" si="145"/>
        <v>#DIV/0!</v>
      </c>
      <c r="V719" s="231" t="e">
        <f t="shared" si="146"/>
        <v>#DIV/0!</v>
      </c>
      <c r="W719" s="232" t="e">
        <f t="shared" si="147"/>
        <v>#DIV/0!</v>
      </c>
    </row>
    <row r="720" spans="1:23">
      <c r="A720" s="226">
        <f>'ES Data Entry'!A718</f>
        <v>0</v>
      </c>
      <c r="B720" s="226">
        <f>'ES Data Entry'!B718</f>
        <v>0</v>
      </c>
      <c r="C720" s="6">
        <f>'ES Data Entry'!C718</f>
        <v>0</v>
      </c>
      <c r="D720" s="226">
        <f>'ES Data Entry'!D718</f>
        <v>0</v>
      </c>
      <c r="E720" s="226">
        <f>'ES Data Entry'!E718</f>
        <v>0</v>
      </c>
      <c r="F720" s="226">
        <f>'ES Data Entry'!F718</f>
        <v>0</v>
      </c>
      <c r="G720" s="226" t="str" cm="1">
        <f t="array" ref="G720">_xlfn.IFS('ES Data Entry'!G718=0, "Kindergarten", 'ES Data Entry'!G718=1, "1st Grade", 'ES Data Entry'!G718=2, "2nd Grade", 'ES Data Entry'!G718=3, "3rd Grade", 'ES Data Entry'!G718=4, "4th Grade", 'ES Data Entry'!G718=5, "5th Grade")</f>
        <v>Kindergarten</v>
      </c>
      <c r="H720" s="253">
        <f>'ES Data Entry'!L718</f>
        <v>0</v>
      </c>
      <c r="I720" s="227" t="e" cm="1">
        <f t="array" ref="I720">_xlfn.IFS('ES Data Entry'!H718= 1, "American Indian/Alaskan Native", 'ES Data Entry'!H718= 2, "Asian", 'ES Data Entry'!H718= 3, "Native Hawaiian/Pacific Islander", 'ES Data Entry'!H718= 4, "Black/African American",'ES Data Entry'!H718= 5,  "White", 'ES Data Entry'!H718= 6, "Other", 'ES Data Entry'!H718= 7, "Two races or more", 'ES Data Entry'!H718= 8, "Unknown")</f>
        <v>#N/A</v>
      </c>
      <c r="J720" s="226">
        <f>'ES Data Entry'!I718</f>
        <v>0</v>
      </c>
      <c r="K720" s="226" t="e" cm="1">
        <f t="array" ref="K720">_xlfn.IFS('ES Data Entry'!J718= 1, "Male", 'ES Data Entry'!J718= 2, "Female", 'ES Data Entry'!J718= 3, "Transgender Male", 'ES Data Entry'!J718= 4, "Transgender Female",'ES Data Entry'!J718= 5, "Non-binary", 'ES Data Entry'!J718= 6, "Other", 'ES Data Entry'!J718= 7, "Unknown")</f>
        <v>#N/A</v>
      </c>
      <c r="L720" s="228">
        <f>'ES Data Entry'!K718</f>
        <v>0</v>
      </c>
      <c r="M720" s="228" t="str" cm="1">
        <f t="array" ref="M720">IF(MAX(IF(F:F=F720, L:L))=L720, "Yes", "No")</f>
        <v>Yes</v>
      </c>
      <c r="N720" s="229" t="e">
        <f>AVERAGE('ES Data Entry'!N718,'ES Data Entry'!M718)</f>
        <v>#DIV/0!</v>
      </c>
      <c r="O720" s="229" t="e">
        <f t="shared" si="142"/>
        <v>#DIV/0!</v>
      </c>
      <c r="P720" s="229" t="e">
        <f>AVERAGE('ES Data Entry'!O718:R718)</f>
        <v>#DIV/0!</v>
      </c>
      <c r="Q720" s="229" t="e">
        <f t="shared" si="143"/>
        <v>#DIV/0!</v>
      </c>
      <c r="R720" s="229" t="e">
        <f>AVERAGE('ES Data Entry'!S718:V718)</f>
        <v>#DIV/0!</v>
      </c>
      <c r="S720" s="229" t="e">
        <f t="shared" si="144"/>
        <v>#DIV/0!</v>
      </c>
      <c r="T720" s="229" t="e">
        <f>AVERAGE('ES Data Entry'!W718:Y718)</f>
        <v>#DIV/0!</v>
      </c>
      <c r="U720" s="230" t="e">
        <f t="shared" si="145"/>
        <v>#DIV/0!</v>
      </c>
      <c r="V720" s="231" t="e">
        <f t="shared" si="146"/>
        <v>#DIV/0!</v>
      </c>
      <c r="W720" s="232" t="e">
        <f t="shared" si="147"/>
        <v>#DIV/0!</v>
      </c>
    </row>
    <row r="721" spans="1:23">
      <c r="A721" s="226">
        <f>'ES Data Entry'!A719</f>
        <v>0</v>
      </c>
      <c r="B721" s="226">
        <f>'ES Data Entry'!B719</f>
        <v>0</v>
      </c>
      <c r="C721" s="6">
        <f>'ES Data Entry'!C719</f>
        <v>0</v>
      </c>
      <c r="D721" s="226">
        <f>'ES Data Entry'!D719</f>
        <v>0</v>
      </c>
      <c r="E721" s="226">
        <f>'ES Data Entry'!E719</f>
        <v>0</v>
      </c>
      <c r="F721" s="226">
        <f>'ES Data Entry'!F719</f>
        <v>0</v>
      </c>
      <c r="G721" s="226" t="str" cm="1">
        <f t="array" ref="G721">_xlfn.IFS('ES Data Entry'!G719=0, "Kindergarten", 'ES Data Entry'!G719=1, "1st Grade", 'ES Data Entry'!G719=2, "2nd Grade", 'ES Data Entry'!G719=3, "3rd Grade", 'ES Data Entry'!G719=4, "4th Grade", 'ES Data Entry'!G719=5, "5th Grade")</f>
        <v>Kindergarten</v>
      </c>
      <c r="H721" s="253">
        <f>'ES Data Entry'!L719</f>
        <v>0</v>
      </c>
      <c r="I721" s="227" t="e" cm="1">
        <f t="array" ref="I721">_xlfn.IFS('ES Data Entry'!H719= 1, "American Indian/Alaskan Native", 'ES Data Entry'!H719= 2, "Asian", 'ES Data Entry'!H719= 3, "Native Hawaiian/Pacific Islander", 'ES Data Entry'!H719= 4, "Black/African American",'ES Data Entry'!H719= 5,  "White", 'ES Data Entry'!H719= 6, "Other", 'ES Data Entry'!H719= 7, "Two races or more", 'ES Data Entry'!H719= 8, "Unknown")</f>
        <v>#N/A</v>
      </c>
      <c r="J721" s="226">
        <f>'ES Data Entry'!I719</f>
        <v>0</v>
      </c>
      <c r="K721" s="226" t="e" cm="1">
        <f t="array" ref="K721">_xlfn.IFS('ES Data Entry'!J719= 1, "Male", 'ES Data Entry'!J719= 2, "Female", 'ES Data Entry'!J719= 3, "Transgender Male", 'ES Data Entry'!J719= 4, "Transgender Female",'ES Data Entry'!J719= 5, "Non-binary", 'ES Data Entry'!J719= 6, "Other", 'ES Data Entry'!J719= 7, "Unknown")</f>
        <v>#N/A</v>
      </c>
      <c r="L721" s="228">
        <f>'ES Data Entry'!K719</f>
        <v>0</v>
      </c>
      <c r="M721" s="228" t="str" cm="1">
        <f t="array" ref="M721">IF(MAX(IF(F:F=F721, L:L))=L721, "Yes", "No")</f>
        <v>Yes</v>
      </c>
      <c r="N721" s="229" t="e">
        <f>AVERAGE('ES Data Entry'!N719,'ES Data Entry'!M719)</f>
        <v>#DIV/0!</v>
      </c>
      <c r="O721" s="229" t="e">
        <f t="shared" si="142"/>
        <v>#DIV/0!</v>
      </c>
      <c r="P721" s="229" t="e">
        <f>AVERAGE('ES Data Entry'!O719:R719)</f>
        <v>#DIV/0!</v>
      </c>
      <c r="Q721" s="229" t="e">
        <f t="shared" si="143"/>
        <v>#DIV/0!</v>
      </c>
      <c r="R721" s="229" t="e">
        <f>AVERAGE('ES Data Entry'!S719:V719)</f>
        <v>#DIV/0!</v>
      </c>
      <c r="S721" s="229" t="e">
        <f t="shared" si="144"/>
        <v>#DIV/0!</v>
      </c>
      <c r="T721" s="229" t="e">
        <f>AVERAGE('ES Data Entry'!W719:Y719)</f>
        <v>#DIV/0!</v>
      </c>
      <c r="U721" s="230" t="e">
        <f t="shared" si="145"/>
        <v>#DIV/0!</v>
      </c>
      <c r="V721" s="231" t="e">
        <f t="shared" si="146"/>
        <v>#DIV/0!</v>
      </c>
      <c r="W721" s="232" t="e">
        <f t="shared" si="147"/>
        <v>#DIV/0!</v>
      </c>
    </row>
    <row r="722" spans="1:23">
      <c r="A722" s="226">
        <f>'ES Data Entry'!A720</f>
        <v>0</v>
      </c>
      <c r="B722" s="226">
        <f>'ES Data Entry'!B720</f>
        <v>0</v>
      </c>
      <c r="C722" s="6">
        <f>'ES Data Entry'!C720</f>
        <v>0</v>
      </c>
      <c r="D722" s="226">
        <f>'ES Data Entry'!D720</f>
        <v>0</v>
      </c>
      <c r="E722" s="226">
        <f>'ES Data Entry'!E720</f>
        <v>0</v>
      </c>
      <c r="F722" s="226">
        <f>'ES Data Entry'!F720</f>
        <v>0</v>
      </c>
      <c r="G722" s="226" t="str" cm="1">
        <f t="array" ref="G722">_xlfn.IFS('ES Data Entry'!G720=0, "Kindergarten", 'ES Data Entry'!G720=1, "1st Grade", 'ES Data Entry'!G720=2, "2nd Grade", 'ES Data Entry'!G720=3, "3rd Grade", 'ES Data Entry'!G720=4, "4th Grade", 'ES Data Entry'!G720=5, "5th Grade")</f>
        <v>Kindergarten</v>
      </c>
      <c r="H722" s="253">
        <f>'ES Data Entry'!L720</f>
        <v>0</v>
      </c>
      <c r="I722" s="227" t="e" cm="1">
        <f t="array" ref="I722">_xlfn.IFS('ES Data Entry'!H720= 1, "American Indian/Alaskan Native", 'ES Data Entry'!H720= 2, "Asian", 'ES Data Entry'!H720= 3, "Native Hawaiian/Pacific Islander", 'ES Data Entry'!H720= 4, "Black/African American",'ES Data Entry'!H720= 5,  "White", 'ES Data Entry'!H720= 6, "Other", 'ES Data Entry'!H720= 7, "Two races or more", 'ES Data Entry'!H720= 8, "Unknown")</f>
        <v>#N/A</v>
      </c>
      <c r="J722" s="226">
        <f>'ES Data Entry'!I720</f>
        <v>0</v>
      </c>
      <c r="K722" s="226" t="e" cm="1">
        <f t="array" ref="K722">_xlfn.IFS('ES Data Entry'!J720= 1, "Male", 'ES Data Entry'!J720= 2, "Female", 'ES Data Entry'!J720= 3, "Transgender Male", 'ES Data Entry'!J720= 4, "Transgender Female",'ES Data Entry'!J720= 5, "Non-binary", 'ES Data Entry'!J720= 6, "Other", 'ES Data Entry'!J720= 7, "Unknown")</f>
        <v>#N/A</v>
      </c>
      <c r="L722" s="228">
        <f>'ES Data Entry'!K720</f>
        <v>0</v>
      </c>
      <c r="M722" s="228" t="str" cm="1">
        <f t="array" ref="M722">IF(MAX(IF(F:F=F722, L:L))=L722, "Yes", "No")</f>
        <v>Yes</v>
      </c>
      <c r="N722" s="229" t="e">
        <f>AVERAGE('ES Data Entry'!N720,'ES Data Entry'!M720)</f>
        <v>#DIV/0!</v>
      </c>
      <c r="O722" s="229" t="e">
        <f t="shared" si="142"/>
        <v>#DIV/0!</v>
      </c>
      <c r="P722" s="229" t="e">
        <f>AVERAGE('ES Data Entry'!O720:R720)</f>
        <v>#DIV/0!</v>
      </c>
      <c r="Q722" s="229" t="e">
        <f t="shared" si="143"/>
        <v>#DIV/0!</v>
      </c>
      <c r="R722" s="229" t="e">
        <f>AVERAGE('ES Data Entry'!S720:V720)</f>
        <v>#DIV/0!</v>
      </c>
      <c r="S722" s="229" t="e">
        <f t="shared" si="144"/>
        <v>#DIV/0!</v>
      </c>
      <c r="T722" s="229" t="e">
        <f>AVERAGE('ES Data Entry'!W720:Y720)</f>
        <v>#DIV/0!</v>
      </c>
      <c r="U722" s="230" t="e">
        <f t="shared" si="145"/>
        <v>#DIV/0!</v>
      </c>
      <c r="V722" s="231" t="e">
        <f t="shared" si="146"/>
        <v>#DIV/0!</v>
      </c>
      <c r="W722" s="232" t="e">
        <f t="shared" si="147"/>
        <v>#DIV/0!</v>
      </c>
    </row>
    <row r="723" spans="1:23">
      <c r="A723" s="226">
        <f>'ES Data Entry'!A721</f>
        <v>0</v>
      </c>
      <c r="B723" s="226">
        <f>'ES Data Entry'!B721</f>
        <v>0</v>
      </c>
      <c r="C723" s="6">
        <f>'ES Data Entry'!C721</f>
        <v>0</v>
      </c>
      <c r="D723" s="226">
        <f>'ES Data Entry'!D721</f>
        <v>0</v>
      </c>
      <c r="E723" s="226">
        <f>'ES Data Entry'!E721</f>
        <v>0</v>
      </c>
      <c r="F723" s="226">
        <f>'ES Data Entry'!F721</f>
        <v>0</v>
      </c>
      <c r="G723" s="226" t="str" cm="1">
        <f t="array" ref="G723">_xlfn.IFS('ES Data Entry'!G721=0, "Kindergarten", 'ES Data Entry'!G721=1, "1st Grade", 'ES Data Entry'!G721=2, "2nd Grade", 'ES Data Entry'!G721=3, "3rd Grade", 'ES Data Entry'!G721=4, "4th Grade", 'ES Data Entry'!G721=5, "5th Grade")</f>
        <v>Kindergarten</v>
      </c>
      <c r="H723" s="253">
        <f>'ES Data Entry'!L721</f>
        <v>0</v>
      </c>
      <c r="I723" s="227" t="e" cm="1">
        <f t="array" ref="I723">_xlfn.IFS('ES Data Entry'!H721= 1, "American Indian/Alaskan Native", 'ES Data Entry'!H721= 2, "Asian", 'ES Data Entry'!H721= 3, "Native Hawaiian/Pacific Islander", 'ES Data Entry'!H721= 4, "Black/African American",'ES Data Entry'!H721= 5,  "White", 'ES Data Entry'!H721= 6, "Other", 'ES Data Entry'!H721= 7, "Two races or more", 'ES Data Entry'!H721= 8, "Unknown")</f>
        <v>#N/A</v>
      </c>
      <c r="J723" s="226">
        <f>'ES Data Entry'!I721</f>
        <v>0</v>
      </c>
      <c r="K723" s="226" t="e" cm="1">
        <f t="array" ref="K723">_xlfn.IFS('ES Data Entry'!J721= 1, "Male", 'ES Data Entry'!J721= 2, "Female", 'ES Data Entry'!J721= 3, "Transgender Male", 'ES Data Entry'!J721= 4, "Transgender Female",'ES Data Entry'!J721= 5, "Non-binary", 'ES Data Entry'!J721= 6, "Other", 'ES Data Entry'!J721= 7, "Unknown")</f>
        <v>#N/A</v>
      </c>
      <c r="L723" s="228">
        <f>'ES Data Entry'!K721</f>
        <v>0</v>
      </c>
      <c r="M723" s="228" t="str" cm="1">
        <f t="array" ref="M723">IF(MAX(IF(F:F=F723, L:L))=L723, "Yes", "No")</f>
        <v>Yes</v>
      </c>
      <c r="N723" s="229" t="e">
        <f>AVERAGE('ES Data Entry'!N721,'ES Data Entry'!M721)</f>
        <v>#DIV/0!</v>
      </c>
      <c r="O723" s="229" t="e">
        <f t="shared" si="142"/>
        <v>#DIV/0!</v>
      </c>
      <c r="P723" s="229" t="e">
        <f>AVERAGE('ES Data Entry'!O721:R721)</f>
        <v>#DIV/0!</v>
      </c>
      <c r="Q723" s="229" t="e">
        <f t="shared" si="143"/>
        <v>#DIV/0!</v>
      </c>
      <c r="R723" s="229" t="e">
        <f>AVERAGE('ES Data Entry'!S721:V721)</f>
        <v>#DIV/0!</v>
      </c>
      <c r="S723" s="229" t="e">
        <f t="shared" si="144"/>
        <v>#DIV/0!</v>
      </c>
      <c r="T723" s="229" t="e">
        <f>AVERAGE('ES Data Entry'!W721:Y721)</f>
        <v>#DIV/0!</v>
      </c>
      <c r="U723" s="230" t="e">
        <f t="shared" si="145"/>
        <v>#DIV/0!</v>
      </c>
      <c r="V723" s="231" t="e">
        <f t="shared" si="146"/>
        <v>#DIV/0!</v>
      </c>
      <c r="W723" s="232" t="e">
        <f t="shared" si="147"/>
        <v>#DIV/0!</v>
      </c>
    </row>
    <row r="724" spans="1:23">
      <c r="A724" s="226">
        <f>'ES Data Entry'!A722</f>
        <v>0</v>
      </c>
      <c r="B724" s="226">
        <f>'ES Data Entry'!B722</f>
        <v>0</v>
      </c>
      <c r="C724" s="6">
        <f>'ES Data Entry'!C722</f>
        <v>0</v>
      </c>
      <c r="D724" s="226">
        <f>'ES Data Entry'!D722</f>
        <v>0</v>
      </c>
      <c r="E724" s="226">
        <f>'ES Data Entry'!E722</f>
        <v>0</v>
      </c>
      <c r="F724" s="226">
        <f>'ES Data Entry'!F722</f>
        <v>0</v>
      </c>
      <c r="G724" s="226" t="str" cm="1">
        <f t="array" ref="G724">_xlfn.IFS('ES Data Entry'!G722=0, "Kindergarten", 'ES Data Entry'!G722=1, "1st Grade", 'ES Data Entry'!G722=2, "2nd Grade", 'ES Data Entry'!G722=3, "3rd Grade", 'ES Data Entry'!G722=4, "4th Grade", 'ES Data Entry'!G722=5, "5th Grade")</f>
        <v>Kindergarten</v>
      </c>
      <c r="H724" s="253">
        <f>'ES Data Entry'!L722</f>
        <v>0</v>
      </c>
      <c r="I724" s="227" t="e" cm="1">
        <f t="array" ref="I724">_xlfn.IFS('ES Data Entry'!H722= 1, "American Indian/Alaskan Native", 'ES Data Entry'!H722= 2, "Asian", 'ES Data Entry'!H722= 3, "Native Hawaiian/Pacific Islander", 'ES Data Entry'!H722= 4, "Black/African American",'ES Data Entry'!H722= 5,  "White", 'ES Data Entry'!H722= 6, "Other", 'ES Data Entry'!H722= 7, "Two races or more", 'ES Data Entry'!H722= 8, "Unknown")</f>
        <v>#N/A</v>
      </c>
      <c r="J724" s="226">
        <f>'ES Data Entry'!I722</f>
        <v>0</v>
      </c>
      <c r="K724" s="226" t="e" cm="1">
        <f t="array" ref="K724">_xlfn.IFS('ES Data Entry'!J722= 1, "Male", 'ES Data Entry'!J722= 2, "Female", 'ES Data Entry'!J722= 3, "Transgender Male", 'ES Data Entry'!J722= 4, "Transgender Female",'ES Data Entry'!J722= 5, "Non-binary", 'ES Data Entry'!J722= 6, "Other", 'ES Data Entry'!J722= 7, "Unknown")</f>
        <v>#N/A</v>
      </c>
      <c r="L724" s="228">
        <f>'ES Data Entry'!K722</f>
        <v>0</v>
      </c>
      <c r="M724" s="228" t="str" cm="1">
        <f t="array" ref="M724">IF(MAX(IF(F:F=F724, L:L))=L724, "Yes", "No")</f>
        <v>Yes</v>
      </c>
      <c r="N724" s="229" t="e">
        <f>AVERAGE('ES Data Entry'!N722,'ES Data Entry'!M722)</f>
        <v>#DIV/0!</v>
      </c>
      <c r="O724" s="229" t="e">
        <f t="shared" si="142"/>
        <v>#DIV/0!</v>
      </c>
      <c r="P724" s="229" t="e">
        <f>AVERAGE('ES Data Entry'!O722:R722)</f>
        <v>#DIV/0!</v>
      </c>
      <c r="Q724" s="229" t="e">
        <f t="shared" si="143"/>
        <v>#DIV/0!</v>
      </c>
      <c r="R724" s="229" t="e">
        <f>AVERAGE('ES Data Entry'!S722:V722)</f>
        <v>#DIV/0!</v>
      </c>
      <c r="S724" s="229" t="e">
        <f t="shared" si="144"/>
        <v>#DIV/0!</v>
      </c>
      <c r="T724" s="229" t="e">
        <f>AVERAGE('ES Data Entry'!W722:Y722)</f>
        <v>#DIV/0!</v>
      </c>
      <c r="U724" s="230" t="e">
        <f t="shared" si="145"/>
        <v>#DIV/0!</v>
      </c>
      <c r="V724" s="231" t="e">
        <f t="shared" si="146"/>
        <v>#DIV/0!</v>
      </c>
      <c r="W724" s="232" t="e">
        <f t="shared" si="147"/>
        <v>#DIV/0!</v>
      </c>
    </row>
    <row r="725" spans="1:23">
      <c r="A725" s="226">
        <f>'ES Data Entry'!A723</f>
        <v>0</v>
      </c>
      <c r="B725" s="226">
        <f>'ES Data Entry'!B723</f>
        <v>0</v>
      </c>
      <c r="C725" s="6">
        <f>'ES Data Entry'!C723</f>
        <v>0</v>
      </c>
      <c r="D725" s="226">
        <f>'ES Data Entry'!D723</f>
        <v>0</v>
      </c>
      <c r="E725" s="226">
        <f>'ES Data Entry'!E723</f>
        <v>0</v>
      </c>
      <c r="F725" s="226">
        <f>'ES Data Entry'!F723</f>
        <v>0</v>
      </c>
      <c r="G725" s="226" t="str" cm="1">
        <f t="array" ref="G725">_xlfn.IFS('ES Data Entry'!G723=0, "Kindergarten", 'ES Data Entry'!G723=1, "1st Grade", 'ES Data Entry'!G723=2, "2nd Grade", 'ES Data Entry'!G723=3, "3rd Grade", 'ES Data Entry'!G723=4, "4th Grade", 'ES Data Entry'!G723=5, "5th Grade")</f>
        <v>Kindergarten</v>
      </c>
      <c r="H725" s="253">
        <f>'ES Data Entry'!L723</f>
        <v>0</v>
      </c>
      <c r="I725" s="227" t="e" cm="1">
        <f t="array" ref="I725">_xlfn.IFS('ES Data Entry'!H723= 1, "American Indian/Alaskan Native", 'ES Data Entry'!H723= 2, "Asian", 'ES Data Entry'!H723= 3, "Native Hawaiian/Pacific Islander", 'ES Data Entry'!H723= 4, "Black/African American",'ES Data Entry'!H723= 5,  "White", 'ES Data Entry'!H723= 6, "Other", 'ES Data Entry'!H723= 7, "Two races or more", 'ES Data Entry'!H723= 8, "Unknown")</f>
        <v>#N/A</v>
      </c>
      <c r="J725" s="226">
        <f>'ES Data Entry'!I723</f>
        <v>0</v>
      </c>
      <c r="K725" s="226" t="e" cm="1">
        <f t="array" ref="K725">_xlfn.IFS('ES Data Entry'!J723= 1, "Male", 'ES Data Entry'!J723= 2, "Female", 'ES Data Entry'!J723= 3, "Transgender Male", 'ES Data Entry'!J723= 4, "Transgender Female",'ES Data Entry'!J723= 5, "Non-binary", 'ES Data Entry'!J723= 6, "Other", 'ES Data Entry'!J723= 7, "Unknown")</f>
        <v>#N/A</v>
      </c>
      <c r="L725" s="228">
        <f>'ES Data Entry'!K723</f>
        <v>0</v>
      </c>
      <c r="M725" s="228" t="str" cm="1">
        <f t="array" ref="M725">IF(MAX(IF(F:F=F725, L:L))=L725, "Yes", "No")</f>
        <v>Yes</v>
      </c>
      <c r="N725" s="229" t="e">
        <f>AVERAGE('ES Data Entry'!N723,'ES Data Entry'!M723)</f>
        <v>#DIV/0!</v>
      </c>
      <c r="O725" s="229" t="e">
        <f t="shared" si="142"/>
        <v>#DIV/0!</v>
      </c>
      <c r="P725" s="229" t="e">
        <f>AVERAGE('ES Data Entry'!O723:R723)</f>
        <v>#DIV/0!</v>
      </c>
      <c r="Q725" s="229" t="e">
        <f t="shared" si="143"/>
        <v>#DIV/0!</v>
      </c>
      <c r="R725" s="229" t="e">
        <f>AVERAGE('ES Data Entry'!S723:V723)</f>
        <v>#DIV/0!</v>
      </c>
      <c r="S725" s="229" t="e">
        <f t="shared" si="144"/>
        <v>#DIV/0!</v>
      </c>
      <c r="T725" s="229" t="e">
        <f>AVERAGE('ES Data Entry'!W723:Y723)</f>
        <v>#DIV/0!</v>
      </c>
      <c r="U725" s="230" t="e">
        <f t="shared" si="145"/>
        <v>#DIV/0!</v>
      </c>
      <c r="V725" s="231" t="e">
        <f t="shared" si="146"/>
        <v>#DIV/0!</v>
      </c>
      <c r="W725" s="232" t="e">
        <f t="shared" si="147"/>
        <v>#DIV/0!</v>
      </c>
    </row>
    <row r="726" spans="1:23">
      <c r="A726" s="226">
        <f>'ES Data Entry'!A724</f>
        <v>0</v>
      </c>
      <c r="B726" s="226">
        <f>'ES Data Entry'!B724</f>
        <v>0</v>
      </c>
      <c r="C726" s="6">
        <f>'ES Data Entry'!C724</f>
        <v>0</v>
      </c>
      <c r="D726" s="226">
        <f>'ES Data Entry'!D724</f>
        <v>0</v>
      </c>
      <c r="E726" s="226">
        <f>'ES Data Entry'!E724</f>
        <v>0</v>
      </c>
      <c r="F726" s="226">
        <f>'ES Data Entry'!F724</f>
        <v>0</v>
      </c>
      <c r="G726" s="226" t="str" cm="1">
        <f t="array" ref="G726">_xlfn.IFS('ES Data Entry'!G724=0, "Kindergarten", 'ES Data Entry'!G724=1, "1st Grade", 'ES Data Entry'!G724=2, "2nd Grade", 'ES Data Entry'!G724=3, "3rd Grade", 'ES Data Entry'!G724=4, "4th Grade", 'ES Data Entry'!G724=5, "5th Grade")</f>
        <v>Kindergarten</v>
      </c>
      <c r="H726" s="253">
        <f>'ES Data Entry'!L724</f>
        <v>0</v>
      </c>
      <c r="I726" s="227" t="e" cm="1">
        <f t="array" ref="I726">_xlfn.IFS('ES Data Entry'!H724= 1, "American Indian/Alaskan Native", 'ES Data Entry'!H724= 2, "Asian", 'ES Data Entry'!H724= 3, "Native Hawaiian/Pacific Islander", 'ES Data Entry'!H724= 4, "Black/African American",'ES Data Entry'!H724= 5,  "White", 'ES Data Entry'!H724= 6, "Other", 'ES Data Entry'!H724= 7, "Two races or more", 'ES Data Entry'!H724= 8, "Unknown")</f>
        <v>#N/A</v>
      </c>
      <c r="J726" s="226">
        <f>'ES Data Entry'!I724</f>
        <v>0</v>
      </c>
      <c r="K726" s="226" t="e" cm="1">
        <f t="array" ref="K726">_xlfn.IFS('ES Data Entry'!J724= 1, "Male", 'ES Data Entry'!J724= 2, "Female", 'ES Data Entry'!J724= 3, "Transgender Male", 'ES Data Entry'!J724= 4, "Transgender Female",'ES Data Entry'!J724= 5, "Non-binary", 'ES Data Entry'!J724= 6, "Other", 'ES Data Entry'!J724= 7, "Unknown")</f>
        <v>#N/A</v>
      </c>
      <c r="L726" s="228">
        <f>'ES Data Entry'!K724</f>
        <v>0</v>
      </c>
      <c r="M726" s="228" t="str" cm="1">
        <f t="array" ref="M726">IF(MAX(IF(F:F=F726, L:L))=L726, "Yes", "No")</f>
        <v>Yes</v>
      </c>
      <c r="N726" s="229" t="e">
        <f>AVERAGE('ES Data Entry'!N724,'ES Data Entry'!M724)</f>
        <v>#DIV/0!</v>
      </c>
      <c r="O726" s="229" t="e">
        <f t="shared" si="142"/>
        <v>#DIV/0!</v>
      </c>
      <c r="P726" s="229" t="e">
        <f>AVERAGE('ES Data Entry'!O724:R724)</f>
        <v>#DIV/0!</v>
      </c>
      <c r="Q726" s="229" t="e">
        <f t="shared" si="143"/>
        <v>#DIV/0!</v>
      </c>
      <c r="R726" s="229" t="e">
        <f>AVERAGE('ES Data Entry'!S724:V724)</f>
        <v>#DIV/0!</v>
      </c>
      <c r="S726" s="229" t="e">
        <f t="shared" si="144"/>
        <v>#DIV/0!</v>
      </c>
      <c r="T726" s="229" t="e">
        <f>AVERAGE('ES Data Entry'!W724:Y724)</f>
        <v>#DIV/0!</v>
      </c>
      <c r="U726" s="230" t="e">
        <f t="shared" si="145"/>
        <v>#DIV/0!</v>
      </c>
      <c r="V726" s="231" t="e">
        <f t="shared" si="146"/>
        <v>#DIV/0!</v>
      </c>
      <c r="W726" s="232" t="e">
        <f t="shared" si="147"/>
        <v>#DIV/0!</v>
      </c>
    </row>
    <row r="727" spans="1:23">
      <c r="A727" s="226">
        <f>'ES Data Entry'!A725</f>
        <v>0</v>
      </c>
      <c r="B727" s="226">
        <f>'ES Data Entry'!B725</f>
        <v>0</v>
      </c>
      <c r="C727" s="6">
        <f>'ES Data Entry'!C725</f>
        <v>0</v>
      </c>
      <c r="D727" s="226">
        <f>'ES Data Entry'!D725</f>
        <v>0</v>
      </c>
      <c r="E727" s="226">
        <f>'ES Data Entry'!E725</f>
        <v>0</v>
      </c>
      <c r="F727" s="226">
        <f>'ES Data Entry'!F725</f>
        <v>0</v>
      </c>
      <c r="G727" s="226" t="str" cm="1">
        <f t="array" ref="G727">_xlfn.IFS('ES Data Entry'!G725=0, "Kindergarten", 'ES Data Entry'!G725=1, "1st Grade", 'ES Data Entry'!G725=2, "2nd Grade", 'ES Data Entry'!G725=3, "3rd Grade", 'ES Data Entry'!G725=4, "4th Grade", 'ES Data Entry'!G725=5, "5th Grade")</f>
        <v>Kindergarten</v>
      </c>
      <c r="H727" s="253">
        <f>'ES Data Entry'!L725</f>
        <v>0</v>
      </c>
      <c r="I727" s="227" t="e" cm="1">
        <f t="array" ref="I727">_xlfn.IFS('ES Data Entry'!H725= 1, "American Indian/Alaskan Native", 'ES Data Entry'!H725= 2, "Asian", 'ES Data Entry'!H725= 3, "Native Hawaiian/Pacific Islander", 'ES Data Entry'!H725= 4, "Black/African American",'ES Data Entry'!H725= 5,  "White", 'ES Data Entry'!H725= 6, "Other", 'ES Data Entry'!H725= 7, "Two races or more", 'ES Data Entry'!H725= 8, "Unknown")</f>
        <v>#N/A</v>
      </c>
      <c r="J727" s="226">
        <f>'ES Data Entry'!I725</f>
        <v>0</v>
      </c>
      <c r="K727" s="226" t="e" cm="1">
        <f t="array" ref="K727">_xlfn.IFS('ES Data Entry'!J725= 1, "Male", 'ES Data Entry'!J725= 2, "Female", 'ES Data Entry'!J725= 3, "Transgender Male", 'ES Data Entry'!J725= 4, "Transgender Female",'ES Data Entry'!J725= 5, "Non-binary", 'ES Data Entry'!J725= 6, "Other", 'ES Data Entry'!J725= 7, "Unknown")</f>
        <v>#N/A</v>
      </c>
      <c r="L727" s="228">
        <f>'ES Data Entry'!K725</f>
        <v>0</v>
      </c>
      <c r="M727" s="228" t="str" cm="1">
        <f t="array" ref="M727">IF(MAX(IF(F:F=F727, L:L))=L727, "Yes", "No")</f>
        <v>Yes</v>
      </c>
      <c r="N727" s="229" t="e">
        <f>AVERAGE('ES Data Entry'!N725,'ES Data Entry'!M725)</f>
        <v>#DIV/0!</v>
      </c>
      <c r="O727" s="229" t="e">
        <f t="shared" si="142"/>
        <v>#DIV/0!</v>
      </c>
      <c r="P727" s="229" t="e">
        <f>AVERAGE('ES Data Entry'!O725:R725)</f>
        <v>#DIV/0!</v>
      </c>
      <c r="Q727" s="229" t="e">
        <f t="shared" si="143"/>
        <v>#DIV/0!</v>
      </c>
      <c r="R727" s="229" t="e">
        <f>AVERAGE('ES Data Entry'!S725:V725)</f>
        <v>#DIV/0!</v>
      </c>
      <c r="S727" s="229" t="e">
        <f t="shared" si="144"/>
        <v>#DIV/0!</v>
      </c>
      <c r="T727" s="229" t="e">
        <f>AVERAGE('ES Data Entry'!W725:Y725)</f>
        <v>#DIV/0!</v>
      </c>
      <c r="U727" s="230" t="e">
        <f t="shared" si="145"/>
        <v>#DIV/0!</v>
      </c>
      <c r="V727" s="231" t="e">
        <f t="shared" si="146"/>
        <v>#DIV/0!</v>
      </c>
      <c r="W727" s="232" t="e">
        <f t="shared" si="147"/>
        <v>#DIV/0!</v>
      </c>
    </row>
    <row r="728" spans="1:23">
      <c r="A728" s="226">
        <f>'ES Data Entry'!A726</f>
        <v>0</v>
      </c>
      <c r="B728" s="226">
        <f>'ES Data Entry'!B726</f>
        <v>0</v>
      </c>
      <c r="C728" s="6">
        <f>'ES Data Entry'!C726</f>
        <v>0</v>
      </c>
      <c r="D728" s="226">
        <f>'ES Data Entry'!D726</f>
        <v>0</v>
      </c>
      <c r="E728" s="226">
        <f>'ES Data Entry'!E726</f>
        <v>0</v>
      </c>
      <c r="F728" s="226">
        <f>'ES Data Entry'!F726</f>
        <v>0</v>
      </c>
      <c r="G728" s="226" t="str" cm="1">
        <f t="array" ref="G728">_xlfn.IFS('ES Data Entry'!G726=0, "Kindergarten", 'ES Data Entry'!G726=1, "1st Grade", 'ES Data Entry'!G726=2, "2nd Grade", 'ES Data Entry'!G726=3, "3rd Grade", 'ES Data Entry'!G726=4, "4th Grade", 'ES Data Entry'!G726=5, "5th Grade")</f>
        <v>Kindergarten</v>
      </c>
      <c r="H728" s="253">
        <f>'ES Data Entry'!L726</f>
        <v>0</v>
      </c>
      <c r="I728" s="227" t="e" cm="1">
        <f t="array" ref="I728">_xlfn.IFS('ES Data Entry'!H726= 1, "American Indian/Alaskan Native", 'ES Data Entry'!H726= 2, "Asian", 'ES Data Entry'!H726= 3, "Native Hawaiian/Pacific Islander", 'ES Data Entry'!H726= 4, "Black/African American",'ES Data Entry'!H726= 5,  "White", 'ES Data Entry'!H726= 6, "Other", 'ES Data Entry'!H726= 7, "Two races or more", 'ES Data Entry'!H726= 8, "Unknown")</f>
        <v>#N/A</v>
      </c>
      <c r="J728" s="226">
        <f>'ES Data Entry'!I726</f>
        <v>0</v>
      </c>
      <c r="K728" s="226" t="e" cm="1">
        <f t="array" ref="K728">_xlfn.IFS('ES Data Entry'!J726= 1, "Male", 'ES Data Entry'!J726= 2, "Female", 'ES Data Entry'!J726= 3, "Transgender Male", 'ES Data Entry'!J726= 4, "Transgender Female",'ES Data Entry'!J726= 5, "Non-binary", 'ES Data Entry'!J726= 6, "Other", 'ES Data Entry'!J726= 7, "Unknown")</f>
        <v>#N/A</v>
      </c>
      <c r="L728" s="228">
        <f>'ES Data Entry'!K726</f>
        <v>0</v>
      </c>
      <c r="M728" s="228" t="str" cm="1">
        <f t="array" ref="M728">IF(MAX(IF(F:F=F728, L:L))=L728, "Yes", "No")</f>
        <v>Yes</v>
      </c>
      <c r="N728" s="229" t="e">
        <f>AVERAGE('ES Data Entry'!N726,'ES Data Entry'!M726)</f>
        <v>#DIV/0!</v>
      </c>
      <c r="O728" s="229" t="e">
        <f t="shared" si="142"/>
        <v>#DIV/0!</v>
      </c>
      <c r="P728" s="229" t="e">
        <f>AVERAGE('ES Data Entry'!O726:R726)</f>
        <v>#DIV/0!</v>
      </c>
      <c r="Q728" s="229" t="e">
        <f t="shared" si="143"/>
        <v>#DIV/0!</v>
      </c>
      <c r="R728" s="229" t="e">
        <f>AVERAGE('ES Data Entry'!S726:V726)</f>
        <v>#DIV/0!</v>
      </c>
      <c r="S728" s="229" t="e">
        <f t="shared" si="144"/>
        <v>#DIV/0!</v>
      </c>
      <c r="T728" s="229" t="e">
        <f>AVERAGE('ES Data Entry'!W726:Y726)</f>
        <v>#DIV/0!</v>
      </c>
      <c r="U728" s="230" t="e">
        <f t="shared" si="145"/>
        <v>#DIV/0!</v>
      </c>
      <c r="V728" s="231" t="e">
        <f t="shared" si="146"/>
        <v>#DIV/0!</v>
      </c>
      <c r="W728" s="232" t="e">
        <f t="shared" si="147"/>
        <v>#DIV/0!</v>
      </c>
    </row>
    <row r="729" spans="1:23">
      <c r="A729" s="226">
        <f>'ES Data Entry'!A727</f>
        <v>0</v>
      </c>
      <c r="B729" s="226">
        <f>'ES Data Entry'!B727</f>
        <v>0</v>
      </c>
      <c r="C729" s="6">
        <f>'ES Data Entry'!C727</f>
        <v>0</v>
      </c>
      <c r="D729" s="226">
        <f>'ES Data Entry'!D727</f>
        <v>0</v>
      </c>
      <c r="E729" s="226">
        <f>'ES Data Entry'!E727</f>
        <v>0</v>
      </c>
      <c r="F729" s="226">
        <f>'ES Data Entry'!F727</f>
        <v>0</v>
      </c>
      <c r="G729" s="226" t="str" cm="1">
        <f t="array" ref="G729">_xlfn.IFS('ES Data Entry'!G727=0, "Kindergarten", 'ES Data Entry'!G727=1, "1st Grade", 'ES Data Entry'!G727=2, "2nd Grade", 'ES Data Entry'!G727=3, "3rd Grade", 'ES Data Entry'!G727=4, "4th Grade", 'ES Data Entry'!G727=5, "5th Grade")</f>
        <v>Kindergarten</v>
      </c>
      <c r="H729" s="253">
        <f>'ES Data Entry'!L727</f>
        <v>0</v>
      </c>
      <c r="I729" s="227" t="e" cm="1">
        <f t="array" ref="I729">_xlfn.IFS('ES Data Entry'!H727= 1, "American Indian/Alaskan Native", 'ES Data Entry'!H727= 2, "Asian", 'ES Data Entry'!H727= 3, "Native Hawaiian/Pacific Islander", 'ES Data Entry'!H727= 4, "Black/African American",'ES Data Entry'!H727= 5,  "White", 'ES Data Entry'!H727= 6, "Other", 'ES Data Entry'!H727= 7, "Two races or more", 'ES Data Entry'!H727= 8, "Unknown")</f>
        <v>#N/A</v>
      </c>
      <c r="J729" s="226">
        <f>'ES Data Entry'!I727</f>
        <v>0</v>
      </c>
      <c r="K729" s="226" t="e" cm="1">
        <f t="array" ref="K729">_xlfn.IFS('ES Data Entry'!J727= 1, "Male", 'ES Data Entry'!J727= 2, "Female", 'ES Data Entry'!J727= 3, "Transgender Male", 'ES Data Entry'!J727= 4, "Transgender Female",'ES Data Entry'!J727= 5, "Non-binary", 'ES Data Entry'!J727= 6, "Other", 'ES Data Entry'!J727= 7, "Unknown")</f>
        <v>#N/A</v>
      </c>
      <c r="L729" s="228">
        <f>'ES Data Entry'!K727</f>
        <v>0</v>
      </c>
      <c r="M729" s="228" t="str" cm="1">
        <f t="array" ref="M729">IF(MAX(IF(F:F=F729, L:L))=L729, "Yes", "No")</f>
        <v>Yes</v>
      </c>
      <c r="N729" s="229" t="e">
        <f>AVERAGE('ES Data Entry'!N727,'ES Data Entry'!M727)</f>
        <v>#DIV/0!</v>
      </c>
      <c r="O729" s="229" t="e">
        <f t="shared" si="142"/>
        <v>#DIV/0!</v>
      </c>
      <c r="P729" s="229" t="e">
        <f>AVERAGE('ES Data Entry'!O727:R727)</f>
        <v>#DIV/0!</v>
      </c>
      <c r="Q729" s="229" t="e">
        <f t="shared" si="143"/>
        <v>#DIV/0!</v>
      </c>
      <c r="R729" s="229" t="e">
        <f>AVERAGE('ES Data Entry'!S727:V727)</f>
        <v>#DIV/0!</v>
      </c>
      <c r="S729" s="229" t="e">
        <f t="shared" si="144"/>
        <v>#DIV/0!</v>
      </c>
      <c r="T729" s="229" t="e">
        <f>AVERAGE('ES Data Entry'!W727:Y727)</f>
        <v>#DIV/0!</v>
      </c>
      <c r="U729" s="230" t="e">
        <f t="shared" si="145"/>
        <v>#DIV/0!</v>
      </c>
      <c r="V729" s="231" t="e">
        <f t="shared" si="146"/>
        <v>#DIV/0!</v>
      </c>
      <c r="W729" s="232" t="e">
        <f t="shared" si="147"/>
        <v>#DIV/0!</v>
      </c>
    </row>
    <row r="730" spans="1:23">
      <c r="A730" s="226">
        <f>'ES Data Entry'!A728</f>
        <v>0</v>
      </c>
      <c r="B730" s="226">
        <f>'ES Data Entry'!B728</f>
        <v>0</v>
      </c>
      <c r="C730" s="6">
        <f>'ES Data Entry'!C728</f>
        <v>0</v>
      </c>
      <c r="D730" s="226">
        <f>'ES Data Entry'!D728</f>
        <v>0</v>
      </c>
      <c r="E730" s="226">
        <f>'ES Data Entry'!E728</f>
        <v>0</v>
      </c>
      <c r="F730" s="226">
        <f>'ES Data Entry'!F728</f>
        <v>0</v>
      </c>
      <c r="G730" s="226" t="str" cm="1">
        <f t="array" ref="G730">_xlfn.IFS('ES Data Entry'!G728=0, "Kindergarten", 'ES Data Entry'!G728=1, "1st Grade", 'ES Data Entry'!G728=2, "2nd Grade", 'ES Data Entry'!G728=3, "3rd Grade", 'ES Data Entry'!G728=4, "4th Grade", 'ES Data Entry'!G728=5, "5th Grade")</f>
        <v>Kindergarten</v>
      </c>
      <c r="H730" s="253">
        <f>'ES Data Entry'!L728</f>
        <v>0</v>
      </c>
      <c r="I730" s="227" t="e" cm="1">
        <f t="array" ref="I730">_xlfn.IFS('ES Data Entry'!H728= 1, "American Indian/Alaskan Native", 'ES Data Entry'!H728= 2, "Asian", 'ES Data Entry'!H728= 3, "Native Hawaiian/Pacific Islander", 'ES Data Entry'!H728= 4, "Black/African American",'ES Data Entry'!H728= 5,  "White", 'ES Data Entry'!H728= 6, "Other", 'ES Data Entry'!H728= 7, "Two races or more", 'ES Data Entry'!H728= 8, "Unknown")</f>
        <v>#N/A</v>
      </c>
      <c r="J730" s="226">
        <f>'ES Data Entry'!I728</f>
        <v>0</v>
      </c>
      <c r="K730" s="226" t="e" cm="1">
        <f t="array" ref="K730">_xlfn.IFS('ES Data Entry'!J728= 1, "Male", 'ES Data Entry'!J728= 2, "Female", 'ES Data Entry'!J728= 3, "Transgender Male", 'ES Data Entry'!J728= 4, "Transgender Female",'ES Data Entry'!J728= 5, "Non-binary", 'ES Data Entry'!J728= 6, "Other", 'ES Data Entry'!J728= 7, "Unknown")</f>
        <v>#N/A</v>
      </c>
      <c r="L730" s="228">
        <f>'ES Data Entry'!K728</f>
        <v>0</v>
      </c>
      <c r="M730" s="228" t="str" cm="1">
        <f t="array" ref="M730">IF(MAX(IF(F:F=F730, L:L))=L730, "Yes", "No")</f>
        <v>Yes</v>
      </c>
      <c r="N730" s="229" t="e">
        <f>AVERAGE('ES Data Entry'!N728,'ES Data Entry'!M728)</f>
        <v>#DIV/0!</v>
      </c>
      <c r="O730" s="229" t="e">
        <f t="shared" si="142"/>
        <v>#DIV/0!</v>
      </c>
      <c r="P730" s="229" t="e">
        <f>AVERAGE('ES Data Entry'!O728:R728)</f>
        <v>#DIV/0!</v>
      </c>
      <c r="Q730" s="229" t="e">
        <f t="shared" si="143"/>
        <v>#DIV/0!</v>
      </c>
      <c r="R730" s="229" t="e">
        <f>AVERAGE('ES Data Entry'!S728:V728)</f>
        <v>#DIV/0!</v>
      </c>
      <c r="S730" s="229" t="e">
        <f t="shared" si="144"/>
        <v>#DIV/0!</v>
      </c>
      <c r="T730" s="229" t="e">
        <f>AVERAGE('ES Data Entry'!W728:Y728)</f>
        <v>#DIV/0!</v>
      </c>
      <c r="U730" s="230" t="e">
        <f t="shared" si="145"/>
        <v>#DIV/0!</v>
      </c>
      <c r="V730" s="231" t="e">
        <f t="shared" si="146"/>
        <v>#DIV/0!</v>
      </c>
      <c r="W730" s="232" t="e">
        <f t="shared" si="147"/>
        <v>#DIV/0!</v>
      </c>
    </row>
    <row r="731" spans="1:23">
      <c r="A731" s="226">
        <f>'ES Data Entry'!A729</f>
        <v>0</v>
      </c>
      <c r="B731" s="226">
        <f>'ES Data Entry'!B729</f>
        <v>0</v>
      </c>
      <c r="C731" s="6">
        <f>'ES Data Entry'!C729</f>
        <v>0</v>
      </c>
      <c r="D731" s="226">
        <f>'ES Data Entry'!D729</f>
        <v>0</v>
      </c>
      <c r="E731" s="226">
        <f>'ES Data Entry'!E729</f>
        <v>0</v>
      </c>
      <c r="F731" s="226">
        <f>'ES Data Entry'!F729</f>
        <v>0</v>
      </c>
      <c r="G731" s="226" t="str" cm="1">
        <f t="array" ref="G731">_xlfn.IFS('ES Data Entry'!G729=0, "Kindergarten", 'ES Data Entry'!G729=1, "1st Grade", 'ES Data Entry'!G729=2, "2nd Grade", 'ES Data Entry'!G729=3, "3rd Grade", 'ES Data Entry'!G729=4, "4th Grade", 'ES Data Entry'!G729=5, "5th Grade")</f>
        <v>Kindergarten</v>
      </c>
      <c r="H731" s="253">
        <f>'ES Data Entry'!L729</f>
        <v>0</v>
      </c>
      <c r="I731" s="227" t="e" cm="1">
        <f t="array" ref="I731">_xlfn.IFS('ES Data Entry'!H729= 1, "American Indian/Alaskan Native", 'ES Data Entry'!H729= 2, "Asian", 'ES Data Entry'!H729= 3, "Native Hawaiian/Pacific Islander", 'ES Data Entry'!H729= 4, "Black/African American",'ES Data Entry'!H729= 5,  "White", 'ES Data Entry'!H729= 6, "Other", 'ES Data Entry'!H729= 7, "Two races or more", 'ES Data Entry'!H729= 8, "Unknown")</f>
        <v>#N/A</v>
      </c>
      <c r="J731" s="226">
        <f>'ES Data Entry'!I729</f>
        <v>0</v>
      </c>
      <c r="K731" s="226" t="e" cm="1">
        <f t="array" ref="K731">_xlfn.IFS('ES Data Entry'!J729= 1, "Male", 'ES Data Entry'!J729= 2, "Female", 'ES Data Entry'!J729= 3, "Transgender Male", 'ES Data Entry'!J729= 4, "Transgender Female",'ES Data Entry'!J729= 5, "Non-binary", 'ES Data Entry'!J729= 6, "Other", 'ES Data Entry'!J729= 7, "Unknown")</f>
        <v>#N/A</v>
      </c>
      <c r="L731" s="228">
        <f>'ES Data Entry'!K729</f>
        <v>0</v>
      </c>
      <c r="M731" s="228" t="str" cm="1">
        <f t="array" ref="M731">IF(MAX(IF(F:F=F731, L:L))=L731, "Yes", "No")</f>
        <v>Yes</v>
      </c>
      <c r="N731" s="229" t="e">
        <f>AVERAGE('ES Data Entry'!N729,'ES Data Entry'!M729)</f>
        <v>#DIV/0!</v>
      </c>
      <c r="O731" s="229" t="e">
        <f t="shared" si="142"/>
        <v>#DIV/0!</v>
      </c>
      <c r="P731" s="229" t="e">
        <f>AVERAGE('ES Data Entry'!O729:R729)</f>
        <v>#DIV/0!</v>
      </c>
      <c r="Q731" s="229" t="e">
        <f t="shared" si="143"/>
        <v>#DIV/0!</v>
      </c>
      <c r="R731" s="229" t="e">
        <f>AVERAGE('ES Data Entry'!S729:V729)</f>
        <v>#DIV/0!</v>
      </c>
      <c r="S731" s="229" t="e">
        <f t="shared" si="144"/>
        <v>#DIV/0!</v>
      </c>
      <c r="T731" s="229" t="e">
        <f>AVERAGE('ES Data Entry'!W729:Y729)</f>
        <v>#DIV/0!</v>
      </c>
      <c r="U731" s="230" t="e">
        <f t="shared" si="145"/>
        <v>#DIV/0!</v>
      </c>
      <c r="V731" s="231" t="e">
        <f t="shared" si="146"/>
        <v>#DIV/0!</v>
      </c>
      <c r="W731" s="232" t="e">
        <f t="shared" si="147"/>
        <v>#DIV/0!</v>
      </c>
    </row>
    <row r="732" spans="1:23">
      <c r="A732" s="226">
        <f>'ES Data Entry'!A730</f>
        <v>0</v>
      </c>
      <c r="B732" s="226">
        <f>'ES Data Entry'!B730</f>
        <v>0</v>
      </c>
      <c r="C732" s="6">
        <f>'ES Data Entry'!C730</f>
        <v>0</v>
      </c>
      <c r="D732" s="226">
        <f>'ES Data Entry'!D730</f>
        <v>0</v>
      </c>
      <c r="E732" s="226">
        <f>'ES Data Entry'!E730</f>
        <v>0</v>
      </c>
      <c r="F732" s="226">
        <f>'ES Data Entry'!F730</f>
        <v>0</v>
      </c>
      <c r="G732" s="226" t="str" cm="1">
        <f t="array" ref="G732">_xlfn.IFS('ES Data Entry'!G730=0, "Kindergarten", 'ES Data Entry'!G730=1, "1st Grade", 'ES Data Entry'!G730=2, "2nd Grade", 'ES Data Entry'!G730=3, "3rd Grade", 'ES Data Entry'!G730=4, "4th Grade", 'ES Data Entry'!G730=5, "5th Grade")</f>
        <v>Kindergarten</v>
      </c>
      <c r="H732" s="253">
        <f>'ES Data Entry'!L730</f>
        <v>0</v>
      </c>
      <c r="I732" s="227" t="e" cm="1">
        <f t="array" ref="I732">_xlfn.IFS('ES Data Entry'!H730= 1, "American Indian/Alaskan Native", 'ES Data Entry'!H730= 2, "Asian", 'ES Data Entry'!H730= 3, "Native Hawaiian/Pacific Islander", 'ES Data Entry'!H730= 4, "Black/African American",'ES Data Entry'!H730= 5,  "White", 'ES Data Entry'!H730= 6, "Other", 'ES Data Entry'!H730= 7, "Two races or more", 'ES Data Entry'!H730= 8, "Unknown")</f>
        <v>#N/A</v>
      </c>
      <c r="J732" s="226">
        <f>'ES Data Entry'!I730</f>
        <v>0</v>
      </c>
      <c r="K732" s="226" t="e" cm="1">
        <f t="array" ref="K732">_xlfn.IFS('ES Data Entry'!J730= 1, "Male", 'ES Data Entry'!J730= 2, "Female", 'ES Data Entry'!J730= 3, "Transgender Male", 'ES Data Entry'!J730= 4, "Transgender Female",'ES Data Entry'!J730= 5, "Non-binary", 'ES Data Entry'!J730= 6, "Other", 'ES Data Entry'!J730= 7, "Unknown")</f>
        <v>#N/A</v>
      </c>
      <c r="L732" s="228">
        <f>'ES Data Entry'!K730</f>
        <v>0</v>
      </c>
      <c r="M732" s="228" t="str" cm="1">
        <f t="array" ref="M732">IF(MAX(IF(F:F=F732, L:L))=L732, "Yes", "No")</f>
        <v>Yes</v>
      </c>
      <c r="N732" s="229" t="e">
        <f>AVERAGE('ES Data Entry'!N730,'ES Data Entry'!M730)</f>
        <v>#DIV/0!</v>
      </c>
      <c r="O732" s="229" t="e">
        <f t="shared" si="142"/>
        <v>#DIV/0!</v>
      </c>
      <c r="P732" s="229" t="e">
        <f>AVERAGE('ES Data Entry'!O730:R730)</f>
        <v>#DIV/0!</v>
      </c>
      <c r="Q732" s="229" t="e">
        <f t="shared" si="143"/>
        <v>#DIV/0!</v>
      </c>
      <c r="R732" s="229" t="e">
        <f>AVERAGE('ES Data Entry'!S730:V730)</f>
        <v>#DIV/0!</v>
      </c>
      <c r="S732" s="229" t="e">
        <f t="shared" si="144"/>
        <v>#DIV/0!</v>
      </c>
      <c r="T732" s="229" t="e">
        <f>AVERAGE('ES Data Entry'!W730:Y730)</f>
        <v>#DIV/0!</v>
      </c>
      <c r="U732" s="230" t="e">
        <f t="shared" si="145"/>
        <v>#DIV/0!</v>
      </c>
      <c r="V732" s="231" t="e">
        <f t="shared" si="146"/>
        <v>#DIV/0!</v>
      </c>
      <c r="W732" s="232" t="e">
        <f t="shared" si="147"/>
        <v>#DIV/0!</v>
      </c>
    </row>
    <row r="733" spans="1:23">
      <c r="A733" s="226">
        <f>'ES Data Entry'!A731</f>
        <v>0</v>
      </c>
      <c r="B733" s="226">
        <f>'ES Data Entry'!B731</f>
        <v>0</v>
      </c>
      <c r="C733" s="6">
        <f>'ES Data Entry'!C731</f>
        <v>0</v>
      </c>
      <c r="D733" s="226">
        <f>'ES Data Entry'!D731</f>
        <v>0</v>
      </c>
      <c r="E733" s="226">
        <f>'ES Data Entry'!E731</f>
        <v>0</v>
      </c>
      <c r="F733" s="226">
        <f>'ES Data Entry'!F731</f>
        <v>0</v>
      </c>
      <c r="G733" s="226" t="str" cm="1">
        <f t="array" ref="G733">_xlfn.IFS('ES Data Entry'!G731=0, "Kindergarten", 'ES Data Entry'!G731=1, "1st Grade", 'ES Data Entry'!G731=2, "2nd Grade", 'ES Data Entry'!G731=3, "3rd Grade", 'ES Data Entry'!G731=4, "4th Grade", 'ES Data Entry'!G731=5, "5th Grade")</f>
        <v>Kindergarten</v>
      </c>
      <c r="H733" s="253">
        <f>'ES Data Entry'!L731</f>
        <v>0</v>
      </c>
      <c r="I733" s="227" t="e" cm="1">
        <f t="array" ref="I733">_xlfn.IFS('ES Data Entry'!H731= 1, "American Indian/Alaskan Native", 'ES Data Entry'!H731= 2, "Asian", 'ES Data Entry'!H731= 3, "Native Hawaiian/Pacific Islander", 'ES Data Entry'!H731= 4, "Black/African American",'ES Data Entry'!H731= 5,  "White", 'ES Data Entry'!H731= 6, "Other", 'ES Data Entry'!H731= 7, "Two races or more", 'ES Data Entry'!H731= 8, "Unknown")</f>
        <v>#N/A</v>
      </c>
      <c r="J733" s="226">
        <f>'ES Data Entry'!I731</f>
        <v>0</v>
      </c>
      <c r="K733" s="226" t="e" cm="1">
        <f t="array" ref="K733">_xlfn.IFS('ES Data Entry'!J731= 1, "Male", 'ES Data Entry'!J731= 2, "Female", 'ES Data Entry'!J731= 3, "Transgender Male", 'ES Data Entry'!J731= 4, "Transgender Female",'ES Data Entry'!J731= 5, "Non-binary", 'ES Data Entry'!J731= 6, "Other", 'ES Data Entry'!J731= 7, "Unknown")</f>
        <v>#N/A</v>
      </c>
      <c r="L733" s="228">
        <f>'ES Data Entry'!K731</f>
        <v>0</v>
      </c>
      <c r="M733" s="228" t="str" cm="1">
        <f t="array" ref="M733">IF(MAX(IF(F:F=F733, L:L))=L733, "Yes", "No")</f>
        <v>Yes</v>
      </c>
      <c r="N733" s="229" t="e">
        <f>AVERAGE('ES Data Entry'!N731,'ES Data Entry'!M731)</f>
        <v>#DIV/0!</v>
      </c>
      <c r="O733" s="229" t="e">
        <f t="shared" si="142"/>
        <v>#DIV/0!</v>
      </c>
      <c r="P733" s="229" t="e">
        <f>AVERAGE('ES Data Entry'!O731:R731)</f>
        <v>#DIV/0!</v>
      </c>
      <c r="Q733" s="229" t="e">
        <f t="shared" si="143"/>
        <v>#DIV/0!</v>
      </c>
      <c r="R733" s="229" t="e">
        <f>AVERAGE('ES Data Entry'!S731:V731)</f>
        <v>#DIV/0!</v>
      </c>
      <c r="S733" s="229" t="e">
        <f t="shared" si="144"/>
        <v>#DIV/0!</v>
      </c>
      <c r="T733" s="229" t="e">
        <f>AVERAGE('ES Data Entry'!W731:Y731)</f>
        <v>#DIV/0!</v>
      </c>
      <c r="U733" s="230" t="e">
        <f t="shared" si="145"/>
        <v>#DIV/0!</v>
      </c>
      <c r="V733" s="231" t="e">
        <f t="shared" si="146"/>
        <v>#DIV/0!</v>
      </c>
      <c r="W733" s="232" t="e">
        <f t="shared" si="147"/>
        <v>#DIV/0!</v>
      </c>
    </row>
    <row r="734" spans="1:23">
      <c r="A734" s="226">
        <f>'ES Data Entry'!A732</f>
        <v>0</v>
      </c>
      <c r="B734" s="226">
        <f>'ES Data Entry'!B732</f>
        <v>0</v>
      </c>
      <c r="C734" s="6">
        <f>'ES Data Entry'!C732</f>
        <v>0</v>
      </c>
      <c r="D734" s="226">
        <f>'ES Data Entry'!D732</f>
        <v>0</v>
      </c>
      <c r="E734" s="226">
        <f>'ES Data Entry'!E732</f>
        <v>0</v>
      </c>
      <c r="F734" s="226">
        <f>'ES Data Entry'!F732</f>
        <v>0</v>
      </c>
      <c r="G734" s="226" t="str" cm="1">
        <f t="array" ref="G734">_xlfn.IFS('ES Data Entry'!G732=0, "Kindergarten", 'ES Data Entry'!G732=1, "1st Grade", 'ES Data Entry'!G732=2, "2nd Grade", 'ES Data Entry'!G732=3, "3rd Grade", 'ES Data Entry'!G732=4, "4th Grade", 'ES Data Entry'!G732=5, "5th Grade")</f>
        <v>Kindergarten</v>
      </c>
      <c r="H734" s="253">
        <f>'ES Data Entry'!L732</f>
        <v>0</v>
      </c>
      <c r="I734" s="227" t="e" cm="1">
        <f t="array" ref="I734">_xlfn.IFS('ES Data Entry'!H732= 1, "American Indian/Alaskan Native", 'ES Data Entry'!H732= 2, "Asian", 'ES Data Entry'!H732= 3, "Native Hawaiian/Pacific Islander", 'ES Data Entry'!H732= 4, "Black/African American",'ES Data Entry'!H732= 5,  "White", 'ES Data Entry'!H732= 6, "Other", 'ES Data Entry'!H732= 7, "Two races or more", 'ES Data Entry'!H732= 8, "Unknown")</f>
        <v>#N/A</v>
      </c>
      <c r="J734" s="226">
        <f>'ES Data Entry'!I732</f>
        <v>0</v>
      </c>
      <c r="K734" s="226" t="e" cm="1">
        <f t="array" ref="K734">_xlfn.IFS('ES Data Entry'!J732= 1, "Male", 'ES Data Entry'!J732= 2, "Female", 'ES Data Entry'!J732= 3, "Transgender Male", 'ES Data Entry'!J732= 4, "Transgender Female",'ES Data Entry'!J732= 5, "Non-binary", 'ES Data Entry'!J732= 6, "Other", 'ES Data Entry'!J732= 7, "Unknown")</f>
        <v>#N/A</v>
      </c>
      <c r="L734" s="228">
        <f>'ES Data Entry'!K732</f>
        <v>0</v>
      </c>
      <c r="M734" s="228" t="str" cm="1">
        <f t="array" ref="M734">IF(MAX(IF(F:F=F734, L:L))=L734, "Yes", "No")</f>
        <v>Yes</v>
      </c>
      <c r="N734" s="229" t="e">
        <f>AVERAGE('ES Data Entry'!N732,'ES Data Entry'!M732)</f>
        <v>#DIV/0!</v>
      </c>
      <c r="O734" s="229" t="e">
        <f t="shared" si="142"/>
        <v>#DIV/0!</v>
      </c>
      <c r="P734" s="229" t="e">
        <f>AVERAGE('ES Data Entry'!O732:R732)</f>
        <v>#DIV/0!</v>
      </c>
      <c r="Q734" s="229" t="e">
        <f t="shared" si="143"/>
        <v>#DIV/0!</v>
      </c>
      <c r="R734" s="229" t="e">
        <f>AVERAGE('ES Data Entry'!S732:V732)</f>
        <v>#DIV/0!</v>
      </c>
      <c r="S734" s="229" t="e">
        <f t="shared" si="144"/>
        <v>#DIV/0!</v>
      </c>
      <c r="T734" s="229" t="e">
        <f>AVERAGE('ES Data Entry'!W732:Y732)</f>
        <v>#DIV/0!</v>
      </c>
      <c r="U734" s="230" t="e">
        <f t="shared" si="145"/>
        <v>#DIV/0!</v>
      </c>
      <c r="V734" s="231" t="e">
        <f t="shared" si="146"/>
        <v>#DIV/0!</v>
      </c>
      <c r="W734" s="232" t="e">
        <f t="shared" si="147"/>
        <v>#DIV/0!</v>
      </c>
    </row>
    <row r="735" spans="1:23">
      <c r="A735" s="226">
        <f>'ES Data Entry'!A733</f>
        <v>0</v>
      </c>
      <c r="B735" s="226">
        <f>'ES Data Entry'!B733</f>
        <v>0</v>
      </c>
      <c r="C735" s="6">
        <f>'ES Data Entry'!C733</f>
        <v>0</v>
      </c>
      <c r="D735" s="226">
        <f>'ES Data Entry'!D733</f>
        <v>0</v>
      </c>
      <c r="E735" s="226">
        <f>'ES Data Entry'!E733</f>
        <v>0</v>
      </c>
      <c r="F735" s="226">
        <f>'ES Data Entry'!F733</f>
        <v>0</v>
      </c>
      <c r="G735" s="226" t="str" cm="1">
        <f t="array" ref="G735">_xlfn.IFS('ES Data Entry'!G733=0, "Kindergarten", 'ES Data Entry'!G733=1, "1st Grade", 'ES Data Entry'!G733=2, "2nd Grade", 'ES Data Entry'!G733=3, "3rd Grade", 'ES Data Entry'!G733=4, "4th Grade", 'ES Data Entry'!G733=5, "5th Grade")</f>
        <v>Kindergarten</v>
      </c>
      <c r="H735" s="253">
        <f>'ES Data Entry'!L733</f>
        <v>0</v>
      </c>
      <c r="I735" s="227" t="e" cm="1">
        <f t="array" ref="I735">_xlfn.IFS('ES Data Entry'!H733= 1, "American Indian/Alaskan Native", 'ES Data Entry'!H733= 2, "Asian", 'ES Data Entry'!H733= 3, "Native Hawaiian/Pacific Islander", 'ES Data Entry'!H733= 4, "Black/African American",'ES Data Entry'!H733= 5,  "White", 'ES Data Entry'!H733= 6, "Other", 'ES Data Entry'!H733= 7, "Two races or more", 'ES Data Entry'!H733= 8, "Unknown")</f>
        <v>#N/A</v>
      </c>
      <c r="J735" s="226">
        <f>'ES Data Entry'!I733</f>
        <v>0</v>
      </c>
      <c r="K735" s="226" t="e" cm="1">
        <f t="array" ref="K735">_xlfn.IFS('ES Data Entry'!J733= 1, "Male", 'ES Data Entry'!J733= 2, "Female", 'ES Data Entry'!J733= 3, "Transgender Male", 'ES Data Entry'!J733= 4, "Transgender Female",'ES Data Entry'!J733= 5, "Non-binary", 'ES Data Entry'!J733= 6, "Other", 'ES Data Entry'!J733= 7, "Unknown")</f>
        <v>#N/A</v>
      </c>
      <c r="L735" s="228">
        <f>'ES Data Entry'!K733</f>
        <v>0</v>
      </c>
      <c r="M735" s="228" t="str" cm="1">
        <f t="array" ref="M735">IF(MAX(IF(F:F=F735, L:L))=L735, "Yes", "No")</f>
        <v>Yes</v>
      </c>
      <c r="N735" s="229" t="e">
        <f>AVERAGE('ES Data Entry'!N733,'ES Data Entry'!M733)</f>
        <v>#DIV/0!</v>
      </c>
      <c r="O735" s="229" t="e">
        <f t="shared" si="142"/>
        <v>#DIV/0!</v>
      </c>
      <c r="P735" s="229" t="e">
        <f>AVERAGE('ES Data Entry'!O733:R733)</f>
        <v>#DIV/0!</v>
      </c>
      <c r="Q735" s="229" t="e">
        <f t="shared" si="143"/>
        <v>#DIV/0!</v>
      </c>
      <c r="R735" s="229" t="e">
        <f>AVERAGE('ES Data Entry'!S733:V733)</f>
        <v>#DIV/0!</v>
      </c>
      <c r="S735" s="229" t="e">
        <f t="shared" si="144"/>
        <v>#DIV/0!</v>
      </c>
      <c r="T735" s="229" t="e">
        <f>AVERAGE('ES Data Entry'!W733:Y733)</f>
        <v>#DIV/0!</v>
      </c>
      <c r="U735" s="230" t="e">
        <f t="shared" si="145"/>
        <v>#DIV/0!</v>
      </c>
      <c r="V735" s="231" t="e">
        <f t="shared" si="146"/>
        <v>#DIV/0!</v>
      </c>
      <c r="W735" s="232" t="e">
        <f t="shared" si="147"/>
        <v>#DIV/0!</v>
      </c>
    </row>
    <row r="736" spans="1:23">
      <c r="A736" s="226">
        <f>'ES Data Entry'!A734</f>
        <v>0</v>
      </c>
      <c r="B736" s="226">
        <f>'ES Data Entry'!B734</f>
        <v>0</v>
      </c>
      <c r="C736" s="6">
        <f>'ES Data Entry'!C734</f>
        <v>0</v>
      </c>
      <c r="D736" s="226">
        <f>'ES Data Entry'!D734</f>
        <v>0</v>
      </c>
      <c r="E736" s="226">
        <f>'ES Data Entry'!E734</f>
        <v>0</v>
      </c>
      <c r="F736" s="226">
        <f>'ES Data Entry'!F734</f>
        <v>0</v>
      </c>
      <c r="G736" s="226" t="str" cm="1">
        <f t="array" ref="G736">_xlfn.IFS('ES Data Entry'!G734=0, "Kindergarten", 'ES Data Entry'!G734=1, "1st Grade", 'ES Data Entry'!G734=2, "2nd Grade", 'ES Data Entry'!G734=3, "3rd Grade", 'ES Data Entry'!G734=4, "4th Grade", 'ES Data Entry'!G734=5, "5th Grade")</f>
        <v>Kindergarten</v>
      </c>
      <c r="H736" s="253">
        <f>'ES Data Entry'!L734</f>
        <v>0</v>
      </c>
      <c r="I736" s="227" t="e" cm="1">
        <f t="array" ref="I736">_xlfn.IFS('ES Data Entry'!H734= 1, "American Indian/Alaskan Native", 'ES Data Entry'!H734= 2, "Asian", 'ES Data Entry'!H734= 3, "Native Hawaiian/Pacific Islander", 'ES Data Entry'!H734= 4, "Black/African American",'ES Data Entry'!H734= 5,  "White", 'ES Data Entry'!H734= 6, "Other", 'ES Data Entry'!H734= 7, "Two races or more", 'ES Data Entry'!H734= 8, "Unknown")</f>
        <v>#N/A</v>
      </c>
      <c r="J736" s="226">
        <f>'ES Data Entry'!I734</f>
        <v>0</v>
      </c>
      <c r="K736" s="226" t="e" cm="1">
        <f t="array" ref="K736">_xlfn.IFS('ES Data Entry'!J734= 1, "Male", 'ES Data Entry'!J734= 2, "Female", 'ES Data Entry'!J734= 3, "Transgender Male", 'ES Data Entry'!J734= 4, "Transgender Female",'ES Data Entry'!J734= 5, "Non-binary", 'ES Data Entry'!J734= 6, "Other", 'ES Data Entry'!J734= 7, "Unknown")</f>
        <v>#N/A</v>
      </c>
      <c r="L736" s="228">
        <f>'ES Data Entry'!K734</f>
        <v>0</v>
      </c>
      <c r="M736" s="228" t="str" cm="1">
        <f t="array" ref="M736">IF(MAX(IF(F:F=F736, L:L))=L736, "Yes", "No")</f>
        <v>Yes</v>
      </c>
      <c r="N736" s="229" t="e">
        <f>AVERAGE('ES Data Entry'!N734,'ES Data Entry'!M734)</f>
        <v>#DIV/0!</v>
      </c>
      <c r="O736" s="229" t="e">
        <f t="shared" si="142"/>
        <v>#DIV/0!</v>
      </c>
      <c r="P736" s="229" t="e">
        <f>AVERAGE('ES Data Entry'!O734:R734)</f>
        <v>#DIV/0!</v>
      </c>
      <c r="Q736" s="229" t="e">
        <f t="shared" si="143"/>
        <v>#DIV/0!</v>
      </c>
      <c r="R736" s="229" t="e">
        <f>AVERAGE('ES Data Entry'!S734:V734)</f>
        <v>#DIV/0!</v>
      </c>
      <c r="S736" s="229" t="e">
        <f t="shared" si="144"/>
        <v>#DIV/0!</v>
      </c>
      <c r="T736" s="229" t="e">
        <f>AVERAGE('ES Data Entry'!W734:Y734)</f>
        <v>#DIV/0!</v>
      </c>
      <c r="U736" s="230" t="e">
        <f t="shared" si="145"/>
        <v>#DIV/0!</v>
      </c>
      <c r="V736" s="231" t="e">
        <f t="shared" si="146"/>
        <v>#DIV/0!</v>
      </c>
      <c r="W736" s="232" t="e">
        <f t="shared" si="147"/>
        <v>#DIV/0!</v>
      </c>
    </row>
    <row r="737" spans="1:23">
      <c r="A737" s="226">
        <f>'ES Data Entry'!A735</f>
        <v>0</v>
      </c>
      <c r="B737" s="226">
        <f>'ES Data Entry'!B735</f>
        <v>0</v>
      </c>
      <c r="C737" s="6">
        <f>'ES Data Entry'!C735</f>
        <v>0</v>
      </c>
      <c r="D737" s="226">
        <f>'ES Data Entry'!D735</f>
        <v>0</v>
      </c>
      <c r="E737" s="226">
        <f>'ES Data Entry'!E735</f>
        <v>0</v>
      </c>
      <c r="F737" s="226">
        <f>'ES Data Entry'!F735</f>
        <v>0</v>
      </c>
      <c r="G737" s="226" t="str" cm="1">
        <f t="array" ref="G737">_xlfn.IFS('ES Data Entry'!G735=0, "Kindergarten", 'ES Data Entry'!G735=1, "1st Grade", 'ES Data Entry'!G735=2, "2nd Grade", 'ES Data Entry'!G735=3, "3rd Grade", 'ES Data Entry'!G735=4, "4th Grade", 'ES Data Entry'!G735=5, "5th Grade")</f>
        <v>Kindergarten</v>
      </c>
      <c r="H737" s="253">
        <f>'ES Data Entry'!L735</f>
        <v>0</v>
      </c>
      <c r="I737" s="227" t="e" cm="1">
        <f t="array" ref="I737">_xlfn.IFS('ES Data Entry'!H735= 1, "American Indian/Alaskan Native", 'ES Data Entry'!H735= 2, "Asian", 'ES Data Entry'!H735= 3, "Native Hawaiian/Pacific Islander", 'ES Data Entry'!H735= 4, "Black/African American",'ES Data Entry'!H735= 5,  "White", 'ES Data Entry'!H735= 6, "Other", 'ES Data Entry'!H735= 7, "Two races or more", 'ES Data Entry'!H735= 8, "Unknown")</f>
        <v>#N/A</v>
      </c>
      <c r="J737" s="226">
        <f>'ES Data Entry'!I735</f>
        <v>0</v>
      </c>
      <c r="K737" s="226" t="e" cm="1">
        <f t="array" ref="K737">_xlfn.IFS('ES Data Entry'!J735= 1, "Male", 'ES Data Entry'!J735= 2, "Female", 'ES Data Entry'!J735= 3, "Transgender Male", 'ES Data Entry'!J735= 4, "Transgender Female",'ES Data Entry'!J735= 5, "Non-binary", 'ES Data Entry'!J735= 6, "Other", 'ES Data Entry'!J735= 7, "Unknown")</f>
        <v>#N/A</v>
      </c>
      <c r="L737" s="228">
        <f>'ES Data Entry'!K735</f>
        <v>0</v>
      </c>
      <c r="M737" s="228" t="str" cm="1">
        <f t="array" ref="M737">IF(MAX(IF(F:F=F737, L:L))=L737, "Yes", "No")</f>
        <v>Yes</v>
      </c>
      <c r="N737" s="229" t="e">
        <f>AVERAGE('ES Data Entry'!N735,'ES Data Entry'!M735)</f>
        <v>#DIV/0!</v>
      </c>
      <c r="O737" s="229" t="e">
        <f t="shared" si="142"/>
        <v>#DIV/0!</v>
      </c>
      <c r="P737" s="229" t="e">
        <f>AVERAGE('ES Data Entry'!O735:R735)</f>
        <v>#DIV/0!</v>
      </c>
      <c r="Q737" s="229" t="e">
        <f t="shared" si="143"/>
        <v>#DIV/0!</v>
      </c>
      <c r="R737" s="229" t="e">
        <f>AVERAGE('ES Data Entry'!S735:V735)</f>
        <v>#DIV/0!</v>
      </c>
      <c r="S737" s="229" t="e">
        <f t="shared" si="144"/>
        <v>#DIV/0!</v>
      </c>
      <c r="T737" s="229" t="e">
        <f>AVERAGE('ES Data Entry'!W735:Y735)</f>
        <v>#DIV/0!</v>
      </c>
      <c r="U737" s="230" t="e">
        <f t="shared" si="145"/>
        <v>#DIV/0!</v>
      </c>
      <c r="V737" s="231" t="e">
        <f t="shared" si="146"/>
        <v>#DIV/0!</v>
      </c>
      <c r="W737" s="232" t="e">
        <f t="shared" si="147"/>
        <v>#DIV/0!</v>
      </c>
    </row>
    <row r="738" spans="1:23">
      <c r="A738" s="226">
        <f>'ES Data Entry'!A736</f>
        <v>0</v>
      </c>
      <c r="B738" s="226">
        <f>'ES Data Entry'!B736</f>
        <v>0</v>
      </c>
      <c r="C738" s="6">
        <f>'ES Data Entry'!C736</f>
        <v>0</v>
      </c>
      <c r="D738" s="226">
        <f>'ES Data Entry'!D736</f>
        <v>0</v>
      </c>
      <c r="E738" s="226">
        <f>'ES Data Entry'!E736</f>
        <v>0</v>
      </c>
      <c r="F738" s="226">
        <f>'ES Data Entry'!F736</f>
        <v>0</v>
      </c>
      <c r="G738" s="226" t="str" cm="1">
        <f t="array" ref="G738">_xlfn.IFS('ES Data Entry'!G736=0, "Kindergarten", 'ES Data Entry'!G736=1, "1st Grade", 'ES Data Entry'!G736=2, "2nd Grade", 'ES Data Entry'!G736=3, "3rd Grade", 'ES Data Entry'!G736=4, "4th Grade", 'ES Data Entry'!G736=5, "5th Grade")</f>
        <v>Kindergarten</v>
      </c>
      <c r="H738" s="253">
        <f>'ES Data Entry'!L736</f>
        <v>0</v>
      </c>
      <c r="I738" s="227" t="e" cm="1">
        <f t="array" ref="I738">_xlfn.IFS('ES Data Entry'!H736= 1, "American Indian/Alaskan Native", 'ES Data Entry'!H736= 2, "Asian", 'ES Data Entry'!H736= 3, "Native Hawaiian/Pacific Islander", 'ES Data Entry'!H736= 4, "Black/African American",'ES Data Entry'!H736= 5,  "White", 'ES Data Entry'!H736= 6, "Other", 'ES Data Entry'!H736= 7, "Two races or more", 'ES Data Entry'!H736= 8, "Unknown")</f>
        <v>#N/A</v>
      </c>
      <c r="J738" s="226">
        <f>'ES Data Entry'!I736</f>
        <v>0</v>
      </c>
      <c r="K738" s="226" t="e" cm="1">
        <f t="array" ref="K738">_xlfn.IFS('ES Data Entry'!J736= 1, "Male", 'ES Data Entry'!J736= 2, "Female", 'ES Data Entry'!J736= 3, "Transgender Male", 'ES Data Entry'!J736= 4, "Transgender Female",'ES Data Entry'!J736= 5, "Non-binary", 'ES Data Entry'!J736= 6, "Other", 'ES Data Entry'!J736= 7, "Unknown")</f>
        <v>#N/A</v>
      </c>
      <c r="L738" s="228">
        <f>'ES Data Entry'!K736</f>
        <v>0</v>
      </c>
      <c r="M738" s="228" t="str" cm="1">
        <f t="array" ref="M738">IF(MAX(IF(F:F=F738, L:L))=L738, "Yes", "No")</f>
        <v>Yes</v>
      </c>
      <c r="N738" s="229" t="e">
        <f>AVERAGE('ES Data Entry'!N736,'ES Data Entry'!M736)</f>
        <v>#DIV/0!</v>
      </c>
      <c r="O738" s="229" t="e">
        <f t="shared" si="142"/>
        <v>#DIV/0!</v>
      </c>
      <c r="P738" s="229" t="e">
        <f>AVERAGE('ES Data Entry'!O736:R736)</f>
        <v>#DIV/0!</v>
      </c>
      <c r="Q738" s="229" t="e">
        <f t="shared" si="143"/>
        <v>#DIV/0!</v>
      </c>
      <c r="R738" s="229" t="e">
        <f>AVERAGE('ES Data Entry'!S736:V736)</f>
        <v>#DIV/0!</v>
      </c>
      <c r="S738" s="229" t="e">
        <f t="shared" si="144"/>
        <v>#DIV/0!</v>
      </c>
      <c r="T738" s="229" t="e">
        <f>AVERAGE('ES Data Entry'!W736:Y736)</f>
        <v>#DIV/0!</v>
      </c>
      <c r="U738" s="230" t="e">
        <f t="shared" si="145"/>
        <v>#DIV/0!</v>
      </c>
      <c r="V738" s="231" t="e">
        <f t="shared" si="146"/>
        <v>#DIV/0!</v>
      </c>
      <c r="W738" s="232" t="e">
        <f t="shared" si="147"/>
        <v>#DIV/0!</v>
      </c>
    </row>
    <row r="739" spans="1:23">
      <c r="A739" s="226">
        <f>'ES Data Entry'!A737</f>
        <v>0</v>
      </c>
      <c r="B739" s="226">
        <f>'ES Data Entry'!B737</f>
        <v>0</v>
      </c>
      <c r="C739" s="6">
        <f>'ES Data Entry'!C737</f>
        <v>0</v>
      </c>
      <c r="D739" s="226">
        <f>'ES Data Entry'!D737</f>
        <v>0</v>
      </c>
      <c r="E739" s="226">
        <f>'ES Data Entry'!E737</f>
        <v>0</v>
      </c>
      <c r="F739" s="226">
        <f>'ES Data Entry'!F737</f>
        <v>0</v>
      </c>
      <c r="G739" s="226" t="str" cm="1">
        <f t="array" ref="G739">_xlfn.IFS('ES Data Entry'!G737=0, "Kindergarten", 'ES Data Entry'!G737=1, "1st Grade", 'ES Data Entry'!G737=2, "2nd Grade", 'ES Data Entry'!G737=3, "3rd Grade", 'ES Data Entry'!G737=4, "4th Grade", 'ES Data Entry'!G737=5, "5th Grade")</f>
        <v>Kindergarten</v>
      </c>
      <c r="H739" s="253">
        <f>'ES Data Entry'!L737</f>
        <v>0</v>
      </c>
      <c r="I739" s="227" t="e" cm="1">
        <f t="array" ref="I739">_xlfn.IFS('ES Data Entry'!H737= 1, "American Indian/Alaskan Native", 'ES Data Entry'!H737= 2, "Asian", 'ES Data Entry'!H737= 3, "Native Hawaiian/Pacific Islander", 'ES Data Entry'!H737= 4, "Black/African American",'ES Data Entry'!H737= 5,  "White", 'ES Data Entry'!H737= 6, "Other", 'ES Data Entry'!H737= 7, "Two races or more", 'ES Data Entry'!H737= 8, "Unknown")</f>
        <v>#N/A</v>
      </c>
      <c r="J739" s="226">
        <f>'ES Data Entry'!I737</f>
        <v>0</v>
      </c>
      <c r="K739" s="226" t="e" cm="1">
        <f t="array" ref="K739">_xlfn.IFS('ES Data Entry'!J737= 1, "Male", 'ES Data Entry'!J737= 2, "Female", 'ES Data Entry'!J737= 3, "Transgender Male", 'ES Data Entry'!J737= 4, "Transgender Female",'ES Data Entry'!J737= 5, "Non-binary", 'ES Data Entry'!J737= 6, "Other", 'ES Data Entry'!J737= 7, "Unknown")</f>
        <v>#N/A</v>
      </c>
      <c r="L739" s="228">
        <f>'ES Data Entry'!K737</f>
        <v>0</v>
      </c>
      <c r="M739" s="228" t="str" cm="1">
        <f t="array" ref="M739">IF(MAX(IF(F:F=F739, L:L))=L739, "Yes", "No")</f>
        <v>Yes</v>
      </c>
      <c r="N739" s="229" t="e">
        <f>AVERAGE('ES Data Entry'!N737,'ES Data Entry'!M737)</f>
        <v>#DIV/0!</v>
      </c>
      <c r="O739" s="229" t="e">
        <f t="shared" si="142"/>
        <v>#DIV/0!</v>
      </c>
      <c r="P739" s="229" t="e">
        <f>AVERAGE('ES Data Entry'!O737:R737)</f>
        <v>#DIV/0!</v>
      </c>
      <c r="Q739" s="229" t="e">
        <f t="shared" si="143"/>
        <v>#DIV/0!</v>
      </c>
      <c r="R739" s="229" t="e">
        <f>AVERAGE('ES Data Entry'!S737:V737)</f>
        <v>#DIV/0!</v>
      </c>
      <c r="S739" s="229" t="e">
        <f t="shared" si="144"/>
        <v>#DIV/0!</v>
      </c>
      <c r="T739" s="229" t="e">
        <f>AVERAGE('ES Data Entry'!W737:Y737)</f>
        <v>#DIV/0!</v>
      </c>
      <c r="U739" s="230" t="e">
        <f t="shared" si="145"/>
        <v>#DIV/0!</v>
      </c>
      <c r="V739" s="231" t="e">
        <f t="shared" si="146"/>
        <v>#DIV/0!</v>
      </c>
      <c r="W739" s="232" t="e">
        <f t="shared" si="147"/>
        <v>#DIV/0!</v>
      </c>
    </row>
    <row r="740" spans="1:23">
      <c r="A740" s="226">
        <f>'ES Data Entry'!A738</f>
        <v>0</v>
      </c>
      <c r="B740" s="226">
        <f>'ES Data Entry'!B738</f>
        <v>0</v>
      </c>
      <c r="C740" s="6">
        <f>'ES Data Entry'!C738</f>
        <v>0</v>
      </c>
      <c r="D740" s="226">
        <f>'ES Data Entry'!D738</f>
        <v>0</v>
      </c>
      <c r="E740" s="226">
        <f>'ES Data Entry'!E738</f>
        <v>0</v>
      </c>
      <c r="F740" s="226">
        <f>'ES Data Entry'!F738</f>
        <v>0</v>
      </c>
      <c r="G740" s="226" t="str" cm="1">
        <f t="array" ref="G740">_xlfn.IFS('ES Data Entry'!G738=0, "Kindergarten", 'ES Data Entry'!G738=1, "1st Grade", 'ES Data Entry'!G738=2, "2nd Grade", 'ES Data Entry'!G738=3, "3rd Grade", 'ES Data Entry'!G738=4, "4th Grade", 'ES Data Entry'!G738=5, "5th Grade")</f>
        <v>Kindergarten</v>
      </c>
      <c r="H740" s="253">
        <f>'ES Data Entry'!L738</f>
        <v>0</v>
      </c>
      <c r="I740" s="227" t="e" cm="1">
        <f t="array" ref="I740">_xlfn.IFS('ES Data Entry'!H738= 1, "American Indian/Alaskan Native", 'ES Data Entry'!H738= 2, "Asian", 'ES Data Entry'!H738= 3, "Native Hawaiian/Pacific Islander", 'ES Data Entry'!H738= 4, "Black/African American",'ES Data Entry'!H738= 5,  "White", 'ES Data Entry'!H738= 6, "Other", 'ES Data Entry'!H738= 7, "Two races or more", 'ES Data Entry'!H738= 8, "Unknown")</f>
        <v>#N/A</v>
      </c>
      <c r="J740" s="226">
        <f>'ES Data Entry'!I738</f>
        <v>0</v>
      </c>
      <c r="K740" s="226" t="e" cm="1">
        <f t="array" ref="K740">_xlfn.IFS('ES Data Entry'!J738= 1, "Male", 'ES Data Entry'!J738= 2, "Female", 'ES Data Entry'!J738= 3, "Transgender Male", 'ES Data Entry'!J738= 4, "Transgender Female",'ES Data Entry'!J738= 5, "Non-binary", 'ES Data Entry'!J738= 6, "Other", 'ES Data Entry'!J738= 7, "Unknown")</f>
        <v>#N/A</v>
      </c>
      <c r="L740" s="228">
        <f>'ES Data Entry'!K738</f>
        <v>0</v>
      </c>
      <c r="M740" s="228" t="str" cm="1">
        <f t="array" ref="M740">IF(MAX(IF(F:F=F740, L:L))=L740, "Yes", "No")</f>
        <v>Yes</v>
      </c>
      <c r="N740" s="229" t="e">
        <f>AVERAGE('ES Data Entry'!N738,'ES Data Entry'!M738)</f>
        <v>#DIV/0!</v>
      </c>
      <c r="O740" s="229" t="e">
        <f t="shared" si="142"/>
        <v>#DIV/0!</v>
      </c>
      <c r="P740" s="229" t="e">
        <f>AVERAGE('ES Data Entry'!O738:R738)</f>
        <v>#DIV/0!</v>
      </c>
      <c r="Q740" s="229" t="e">
        <f t="shared" si="143"/>
        <v>#DIV/0!</v>
      </c>
      <c r="R740" s="229" t="e">
        <f>AVERAGE('ES Data Entry'!S738:V738)</f>
        <v>#DIV/0!</v>
      </c>
      <c r="S740" s="229" t="e">
        <f t="shared" si="144"/>
        <v>#DIV/0!</v>
      </c>
      <c r="T740" s="229" t="e">
        <f>AVERAGE('ES Data Entry'!W738:Y738)</f>
        <v>#DIV/0!</v>
      </c>
      <c r="U740" s="230" t="e">
        <f t="shared" si="145"/>
        <v>#DIV/0!</v>
      </c>
      <c r="V740" s="231" t="e">
        <f t="shared" si="146"/>
        <v>#DIV/0!</v>
      </c>
      <c r="W740" s="232" t="e">
        <f t="shared" si="147"/>
        <v>#DIV/0!</v>
      </c>
    </row>
    <row r="741" spans="1:23">
      <c r="A741" s="226">
        <f>'ES Data Entry'!A739</f>
        <v>0</v>
      </c>
      <c r="B741" s="226">
        <f>'ES Data Entry'!B739</f>
        <v>0</v>
      </c>
      <c r="C741" s="6">
        <f>'ES Data Entry'!C739</f>
        <v>0</v>
      </c>
      <c r="D741" s="226">
        <f>'ES Data Entry'!D739</f>
        <v>0</v>
      </c>
      <c r="E741" s="226">
        <f>'ES Data Entry'!E739</f>
        <v>0</v>
      </c>
      <c r="F741" s="226">
        <f>'ES Data Entry'!F739</f>
        <v>0</v>
      </c>
      <c r="G741" s="226" t="str" cm="1">
        <f t="array" ref="G741">_xlfn.IFS('ES Data Entry'!G739=0, "Kindergarten", 'ES Data Entry'!G739=1, "1st Grade", 'ES Data Entry'!G739=2, "2nd Grade", 'ES Data Entry'!G739=3, "3rd Grade", 'ES Data Entry'!G739=4, "4th Grade", 'ES Data Entry'!G739=5, "5th Grade")</f>
        <v>Kindergarten</v>
      </c>
      <c r="H741" s="253">
        <f>'ES Data Entry'!L739</f>
        <v>0</v>
      </c>
      <c r="I741" s="227" t="e" cm="1">
        <f t="array" ref="I741">_xlfn.IFS('ES Data Entry'!H739= 1, "American Indian/Alaskan Native", 'ES Data Entry'!H739= 2, "Asian", 'ES Data Entry'!H739= 3, "Native Hawaiian/Pacific Islander", 'ES Data Entry'!H739= 4, "Black/African American",'ES Data Entry'!H739= 5,  "White", 'ES Data Entry'!H739= 6, "Other", 'ES Data Entry'!H739= 7, "Two races or more", 'ES Data Entry'!H739= 8, "Unknown")</f>
        <v>#N/A</v>
      </c>
      <c r="J741" s="226">
        <f>'ES Data Entry'!I739</f>
        <v>0</v>
      </c>
      <c r="K741" s="226" t="e" cm="1">
        <f t="array" ref="K741">_xlfn.IFS('ES Data Entry'!J739= 1, "Male", 'ES Data Entry'!J739= 2, "Female", 'ES Data Entry'!J739= 3, "Transgender Male", 'ES Data Entry'!J739= 4, "Transgender Female",'ES Data Entry'!J739= 5, "Non-binary", 'ES Data Entry'!J739= 6, "Other", 'ES Data Entry'!J739= 7, "Unknown")</f>
        <v>#N/A</v>
      </c>
      <c r="L741" s="228">
        <f>'ES Data Entry'!K739</f>
        <v>0</v>
      </c>
      <c r="M741" s="228" t="str" cm="1">
        <f t="array" ref="M741">IF(MAX(IF(F:F=F741, L:L))=L741, "Yes", "No")</f>
        <v>Yes</v>
      </c>
      <c r="N741" s="229" t="e">
        <f>AVERAGE('ES Data Entry'!N739,'ES Data Entry'!M739)</f>
        <v>#DIV/0!</v>
      </c>
      <c r="O741" s="229" t="e">
        <f t="shared" ref="O741:O804" si="148">IF(OR(N741&gt;3.5,N741=3.5), "Higher Emotional Engagement",IF(N741&lt;1.6, "Lower Emotional Engagement", "Moderate Emotional Engagement"))</f>
        <v>#DIV/0!</v>
      </c>
      <c r="P741" s="229" t="e">
        <f>AVERAGE('ES Data Entry'!O739:R739)</f>
        <v>#DIV/0!</v>
      </c>
      <c r="Q741" s="229" t="e">
        <f t="shared" ref="Q741:Q804" si="149">IF(OR(P741&gt;3.5,P741=3.5), "Higher Social Engagement",IF(P741&lt;1.6, "Lower Social Engagement", "Moderate Social Engagement"))</f>
        <v>#DIV/0!</v>
      </c>
      <c r="R741" s="229" t="e">
        <f>AVERAGE('ES Data Entry'!S739:V739)</f>
        <v>#DIV/0!</v>
      </c>
      <c r="S741" s="229" t="e">
        <f t="shared" ref="S741:S804" si="150">IF(OR(R741&gt;3.5,R741=3.5), "Higher Behavioral Engagement",IF(R741&lt;1.6, "Lower Behavioral Engagement", "Moderate Behavioral Engagement"))</f>
        <v>#DIV/0!</v>
      </c>
      <c r="T741" s="229" t="e">
        <f>AVERAGE('ES Data Entry'!W739:Y739)</f>
        <v>#DIV/0!</v>
      </c>
      <c r="U741" s="230" t="e">
        <f t="shared" ref="U741:U804" si="151">IF(OR(T741&gt;3.5,T741=3.5), "Higher Cognitive Engagement",IF(T741&lt;1.6, "Lower Cognitive Engagement", "Moderate Cognitive Engagement"))</f>
        <v>#DIV/0!</v>
      </c>
      <c r="V741" s="231" t="e">
        <f t="shared" ref="V741:V804" si="152">AVERAGE(N741:T741)</f>
        <v>#DIV/0!</v>
      </c>
      <c r="W741" s="232" t="e">
        <f t="shared" ref="W741:W804" si="153">IF(OR(V741&gt;3.5,V741=3.5), "Higher Engagement",IF(V741&lt;1.6, "Lower Engagement", "Moderate Engagement"))</f>
        <v>#DIV/0!</v>
      </c>
    </row>
    <row r="742" spans="1:23">
      <c r="A742" s="226">
        <f>'ES Data Entry'!A740</f>
        <v>0</v>
      </c>
      <c r="B742" s="226">
        <f>'ES Data Entry'!B740</f>
        <v>0</v>
      </c>
      <c r="C742" s="6">
        <f>'ES Data Entry'!C740</f>
        <v>0</v>
      </c>
      <c r="D742" s="226">
        <f>'ES Data Entry'!D740</f>
        <v>0</v>
      </c>
      <c r="E742" s="226">
        <f>'ES Data Entry'!E740</f>
        <v>0</v>
      </c>
      <c r="F742" s="226">
        <f>'ES Data Entry'!F740</f>
        <v>0</v>
      </c>
      <c r="G742" s="226" t="str" cm="1">
        <f t="array" ref="G742">_xlfn.IFS('ES Data Entry'!G740=0, "Kindergarten", 'ES Data Entry'!G740=1, "1st Grade", 'ES Data Entry'!G740=2, "2nd Grade", 'ES Data Entry'!G740=3, "3rd Grade", 'ES Data Entry'!G740=4, "4th Grade", 'ES Data Entry'!G740=5, "5th Grade")</f>
        <v>Kindergarten</v>
      </c>
      <c r="H742" s="253">
        <f>'ES Data Entry'!L740</f>
        <v>0</v>
      </c>
      <c r="I742" s="227" t="e" cm="1">
        <f t="array" ref="I742">_xlfn.IFS('ES Data Entry'!H740= 1, "American Indian/Alaskan Native", 'ES Data Entry'!H740= 2, "Asian", 'ES Data Entry'!H740= 3, "Native Hawaiian/Pacific Islander", 'ES Data Entry'!H740= 4, "Black/African American",'ES Data Entry'!H740= 5,  "White", 'ES Data Entry'!H740= 6, "Other", 'ES Data Entry'!H740= 7, "Two races or more", 'ES Data Entry'!H740= 8, "Unknown")</f>
        <v>#N/A</v>
      </c>
      <c r="J742" s="226">
        <f>'ES Data Entry'!I740</f>
        <v>0</v>
      </c>
      <c r="K742" s="226" t="e" cm="1">
        <f t="array" ref="K742">_xlfn.IFS('ES Data Entry'!J740= 1, "Male", 'ES Data Entry'!J740= 2, "Female", 'ES Data Entry'!J740= 3, "Transgender Male", 'ES Data Entry'!J740= 4, "Transgender Female",'ES Data Entry'!J740= 5, "Non-binary", 'ES Data Entry'!J740= 6, "Other", 'ES Data Entry'!J740= 7, "Unknown")</f>
        <v>#N/A</v>
      </c>
      <c r="L742" s="228">
        <f>'ES Data Entry'!K740</f>
        <v>0</v>
      </c>
      <c r="M742" s="228" t="str" cm="1">
        <f t="array" ref="M742">IF(MAX(IF(F:F=F742, L:L))=L742, "Yes", "No")</f>
        <v>Yes</v>
      </c>
      <c r="N742" s="229" t="e">
        <f>AVERAGE('ES Data Entry'!N740,'ES Data Entry'!M740)</f>
        <v>#DIV/0!</v>
      </c>
      <c r="O742" s="229" t="e">
        <f t="shared" si="148"/>
        <v>#DIV/0!</v>
      </c>
      <c r="P742" s="229" t="e">
        <f>AVERAGE('ES Data Entry'!O740:R740)</f>
        <v>#DIV/0!</v>
      </c>
      <c r="Q742" s="229" t="e">
        <f t="shared" si="149"/>
        <v>#DIV/0!</v>
      </c>
      <c r="R742" s="229" t="e">
        <f>AVERAGE('ES Data Entry'!S740:V740)</f>
        <v>#DIV/0!</v>
      </c>
      <c r="S742" s="229" t="e">
        <f t="shared" si="150"/>
        <v>#DIV/0!</v>
      </c>
      <c r="T742" s="229" t="e">
        <f>AVERAGE('ES Data Entry'!W740:Y740)</f>
        <v>#DIV/0!</v>
      </c>
      <c r="U742" s="230" t="e">
        <f t="shared" si="151"/>
        <v>#DIV/0!</v>
      </c>
      <c r="V742" s="231" t="e">
        <f t="shared" si="152"/>
        <v>#DIV/0!</v>
      </c>
      <c r="W742" s="232" t="e">
        <f t="shared" si="153"/>
        <v>#DIV/0!</v>
      </c>
    </row>
    <row r="743" spans="1:23">
      <c r="A743" s="226">
        <f>'ES Data Entry'!A741</f>
        <v>0</v>
      </c>
      <c r="B743" s="226">
        <f>'ES Data Entry'!B741</f>
        <v>0</v>
      </c>
      <c r="C743" s="6">
        <f>'ES Data Entry'!C741</f>
        <v>0</v>
      </c>
      <c r="D743" s="226">
        <f>'ES Data Entry'!D741</f>
        <v>0</v>
      </c>
      <c r="E743" s="226">
        <f>'ES Data Entry'!E741</f>
        <v>0</v>
      </c>
      <c r="F743" s="226">
        <f>'ES Data Entry'!F741</f>
        <v>0</v>
      </c>
      <c r="G743" s="226" t="str" cm="1">
        <f t="array" ref="G743">_xlfn.IFS('ES Data Entry'!G741=0, "Kindergarten", 'ES Data Entry'!G741=1, "1st Grade", 'ES Data Entry'!G741=2, "2nd Grade", 'ES Data Entry'!G741=3, "3rd Grade", 'ES Data Entry'!G741=4, "4th Grade", 'ES Data Entry'!G741=5, "5th Grade")</f>
        <v>Kindergarten</v>
      </c>
      <c r="H743" s="253">
        <f>'ES Data Entry'!L741</f>
        <v>0</v>
      </c>
      <c r="I743" s="227" t="e" cm="1">
        <f t="array" ref="I743">_xlfn.IFS('ES Data Entry'!H741= 1, "American Indian/Alaskan Native", 'ES Data Entry'!H741= 2, "Asian", 'ES Data Entry'!H741= 3, "Native Hawaiian/Pacific Islander", 'ES Data Entry'!H741= 4, "Black/African American",'ES Data Entry'!H741= 5,  "White", 'ES Data Entry'!H741= 6, "Other", 'ES Data Entry'!H741= 7, "Two races or more", 'ES Data Entry'!H741= 8, "Unknown")</f>
        <v>#N/A</v>
      </c>
      <c r="J743" s="226">
        <f>'ES Data Entry'!I741</f>
        <v>0</v>
      </c>
      <c r="K743" s="226" t="e" cm="1">
        <f t="array" ref="K743">_xlfn.IFS('ES Data Entry'!J741= 1, "Male", 'ES Data Entry'!J741= 2, "Female", 'ES Data Entry'!J741= 3, "Transgender Male", 'ES Data Entry'!J741= 4, "Transgender Female",'ES Data Entry'!J741= 5, "Non-binary", 'ES Data Entry'!J741= 6, "Other", 'ES Data Entry'!J741= 7, "Unknown")</f>
        <v>#N/A</v>
      </c>
      <c r="L743" s="228">
        <f>'ES Data Entry'!K741</f>
        <v>0</v>
      </c>
      <c r="M743" s="228" t="str" cm="1">
        <f t="array" ref="M743">IF(MAX(IF(F:F=F743, L:L))=L743, "Yes", "No")</f>
        <v>Yes</v>
      </c>
      <c r="N743" s="229" t="e">
        <f>AVERAGE('ES Data Entry'!N741,'ES Data Entry'!M741)</f>
        <v>#DIV/0!</v>
      </c>
      <c r="O743" s="229" t="e">
        <f t="shared" si="148"/>
        <v>#DIV/0!</v>
      </c>
      <c r="P743" s="229" t="e">
        <f>AVERAGE('ES Data Entry'!O741:R741)</f>
        <v>#DIV/0!</v>
      </c>
      <c r="Q743" s="229" t="e">
        <f t="shared" si="149"/>
        <v>#DIV/0!</v>
      </c>
      <c r="R743" s="229" t="e">
        <f>AVERAGE('ES Data Entry'!S741:V741)</f>
        <v>#DIV/0!</v>
      </c>
      <c r="S743" s="229" t="e">
        <f t="shared" si="150"/>
        <v>#DIV/0!</v>
      </c>
      <c r="T743" s="229" t="e">
        <f>AVERAGE('ES Data Entry'!W741:Y741)</f>
        <v>#DIV/0!</v>
      </c>
      <c r="U743" s="230" t="e">
        <f t="shared" si="151"/>
        <v>#DIV/0!</v>
      </c>
      <c r="V743" s="231" t="e">
        <f t="shared" si="152"/>
        <v>#DIV/0!</v>
      </c>
      <c r="W743" s="232" t="e">
        <f t="shared" si="153"/>
        <v>#DIV/0!</v>
      </c>
    </row>
    <row r="744" spans="1:23">
      <c r="A744" s="226">
        <f>'ES Data Entry'!A742</f>
        <v>0</v>
      </c>
      <c r="B744" s="226">
        <f>'ES Data Entry'!B742</f>
        <v>0</v>
      </c>
      <c r="C744" s="6">
        <f>'ES Data Entry'!C742</f>
        <v>0</v>
      </c>
      <c r="D744" s="226">
        <f>'ES Data Entry'!D742</f>
        <v>0</v>
      </c>
      <c r="E744" s="226">
        <f>'ES Data Entry'!E742</f>
        <v>0</v>
      </c>
      <c r="F744" s="226">
        <f>'ES Data Entry'!F742</f>
        <v>0</v>
      </c>
      <c r="G744" s="226" t="str" cm="1">
        <f t="array" ref="G744">_xlfn.IFS('ES Data Entry'!G742=0, "Kindergarten", 'ES Data Entry'!G742=1, "1st Grade", 'ES Data Entry'!G742=2, "2nd Grade", 'ES Data Entry'!G742=3, "3rd Grade", 'ES Data Entry'!G742=4, "4th Grade", 'ES Data Entry'!G742=5, "5th Grade")</f>
        <v>Kindergarten</v>
      </c>
      <c r="H744" s="253">
        <f>'ES Data Entry'!L742</f>
        <v>0</v>
      </c>
      <c r="I744" s="227" t="e" cm="1">
        <f t="array" ref="I744">_xlfn.IFS('ES Data Entry'!H742= 1, "American Indian/Alaskan Native", 'ES Data Entry'!H742= 2, "Asian", 'ES Data Entry'!H742= 3, "Native Hawaiian/Pacific Islander", 'ES Data Entry'!H742= 4, "Black/African American",'ES Data Entry'!H742= 5,  "White", 'ES Data Entry'!H742= 6, "Other", 'ES Data Entry'!H742= 7, "Two races or more", 'ES Data Entry'!H742= 8, "Unknown")</f>
        <v>#N/A</v>
      </c>
      <c r="J744" s="226">
        <f>'ES Data Entry'!I742</f>
        <v>0</v>
      </c>
      <c r="K744" s="226" t="e" cm="1">
        <f t="array" ref="K744">_xlfn.IFS('ES Data Entry'!J742= 1, "Male", 'ES Data Entry'!J742= 2, "Female", 'ES Data Entry'!J742= 3, "Transgender Male", 'ES Data Entry'!J742= 4, "Transgender Female",'ES Data Entry'!J742= 5, "Non-binary", 'ES Data Entry'!J742= 6, "Other", 'ES Data Entry'!J742= 7, "Unknown")</f>
        <v>#N/A</v>
      </c>
      <c r="L744" s="228">
        <f>'ES Data Entry'!K742</f>
        <v>0</v>
      </c>
      <c r="M744" s="228" t="str" cm="1">
        <f t="array" ref="M744">IF(MAX(IF(F:F=F744, L:L))=L744, "Yes", "No")</f>
        <v>Yes</v>
      </c>
      <c r="N744" s="229" t="e">
        <f>AVERAGE('ES Data Entry'!N742,'ES Data Entry'!M742)</f>
        <v>#DIV/0!</v>
      </c>
      <c r="O744" s="229" t="e">
        <f t="shared" si="148"/>
        <v>#DIV/0!</v>
      </c>
      <c r="P744" s="229" t="e">
        <f>AVERAGE('ES Data Entry'!O742:R742)</f>
        <v>#DIV/0!</v>
      </c>
      <c r="Q744" s="229" t="e">
        <f t="shared" si="149"/>
        <v>#DIV/0!</v>
      </c>
      <c r="R744" s="229" t="e">
        <f>AVERAGE('ES Data Entry'!S742:V742)</f>
        <v>#DIV/0!</v>
      </c>
      <c r="S744" s="229" t="e">
        <f t="shared" si="150"/>
        <v>#DIV/0!</v>
      </c>
      <c r="T744" s="229" t="e">
        <f>AVERAGE('ES Data Entry'!W742:Y742)</f>
        <v>#DIV/0!</v>
      </c>
      <c r="U744" s="230" t="e">
        <f t="shared" si="151"/>
        <v>#DIV/0!</v>
      </c>
      <c r="V744" s="231" t="e">
        <f t="shared" si="152"/>
        <v>#DIV/0!</v>
      </c>
      <c r="W744" s="232" t="e">
        <f t="shared" si="153"/>
        <v>#DIV/0!</v>
      </c>
    </row>
    <row r="745" spans="1:23">
      <c r="A745" s="226">
        <f>'ES Data Entry'!A743</f>
        <v>0</v>
      </c>
      <c r="B745" s="226">
        <f>'ES Data Entry'!B743</f>
        <v>0</v>
      </c>
      <c r="C745" s="6">
        <f>'ES Data Entry'!C743</f>
        <v>0</v>
      </c>
      <c r="D745" s="226">
        <f>'ES Data Entry'!D743</f>
        <v>0</v>
      </c>
      <c r="E745" s="226">
        <f>'ES Data Entry'!E743</f>
        <v>0</v>
      </c>
      <c r="F745" s="226">
        <f>'ES Data Entry'!F743</f>
        <v>0</v>
      </c>
      <c r="G745" s="226" t="str" cm="1">
        <f t="array" ref="G745">_xlfn.IFS('ES Data Entry'!G743=0, "Kindergarten", 'ES Data Entry'!G743=1, "1st Grade", 'ES Data Entry'!G743=2, "2nd Grade", 'ES Data Entry'!G743=3, "3rd Grade", 'ES Data Entry'!G743=4, "4th Grade", 'ES Data Entry'!G743=5, "5th Grade")</f>
        <v>Kindergarten</v>
      </c>
      <c r="H745" s="253">
        <f>'ES Data Entry'!L743</f>
        <v>0</v>
      </c>
      <c r="I745" s="227" t="e" cm="1">
        <f t="array" ref="I745">_xlfn.IFS('ES Data Entry'!H743= 1, "American Indian/Alaskan Native", 'ES Data Entry'!H743= 2, "Asian", 'ES Data Entry'!H743= 3, "Native Hawaiian/Pacific Islander", 'ES Data Entry'!H743= 4, "Black/African American",'ES Data Entry'!H743= 5,  "White", 'ES Data Entry'!H743= 6, "Other", 'ES Data Entry'!H743= 7, "Two races or more", 'ES Data Entry'!H743= 8, "Unknown")</f>
        <v>#N/A</v>
      </c>
      <c r="J745" s="226">
        <f>'ES Data Entry'!I743</f>
        <v>0</v>
      </c>
      <c r="K745" s="226" t="e" cm="1">
        <f t="array" ref="K745">_xlfn.IFS('ES Data Entry'!J743= 1, "Male", 'ES Data Entry'!J743= 2, "Female", 'ES Data Entry'!J743= 3, "Transgender Male", 'ES Data Entry'!J743= 4, "Transgender Female",'ES Data Entry'!J743= 5, "Non-binary", 'ES Data Entry'!J743= 6, "Other", 'ES Data Entry'!J743= 7, "Unknown")</f>
        <v>#N/A</v>
      </c>
      <c r="L745" s="228">
        <f>'ES Data Entry'!K743</f>
        <v>0</v>
      </c>
      <c r="M745" s="228" t="str" cm="1">
        <f t="array" ref="M745">IF(MAX(IF(F:F=F745, L:L))=L745, "Yes", "No")</f>
        <v>Yes</v>
      </c>
      <c r="N745" s="229" t="e">
        <f>AVERAGE('ES Data Entry'!N743,'ES Data Entry'!M743)</f>
        <v>#DIV/0!</v>
      </c>
      <c r="O745" s="229" t="e">
        <f t="shared" si="148"/>
        <v>#DIV/0!</v>
      </c>
      <c r="P745" s="229" t="e">
        <f>AVERAGE('ES Data Entry'!O743:R743)</f>
        <v>#DIV/0!</v>
      </c>
      <c r="Q745" s="229" t="e">
        <f t="shared" si="149"/>
        <v>#DIV/0!</v>
      </c>
      <c r="R745" s="229" t="e">
        <f>AVERAGE('ES Data Entry'!S743:V743)</f>
        <v>#DIV/0!</v>
      </c>
      <c r="S745" s="229" t="e">
        <f t="shared" si="150"/>
        <v>#DIV/0!</v>
      </c>
      <c r="T745" s="229" t="e">
        <f>AVERAGE('ES Data Entry'!W743:Y743)</f>
        <v>#DIV/0!</v>
      </c>
      <c r="U745" s="230" t="e">
        <f t="shared" si="151"/>
        <v>#DIV/0!</v>
      </c>
      <c r="V745" s="231" t="e">
        <f t="shared" si="152"/>
        <v>#DIV/0!</v>
      </c>
      <c r="W745" s="232" t="e">
        <f t="shared" si="153"/>
        <v>#DIV/0!</v>
      </c>
    </row>
    <row r="746" spans="1:23">
      <c r="A746" s="226">
        <f>'ES Data Entry'!A744</f>
        <v>0</v>
      </c>
      <c r="B746" s="226">
        <f>'ES Data Entry'!B744</f>
        <v>0</v>
      </c>
      <c r="C746" s="6">
        <f>'ES Data Entry'!C744</f>
        <v>0</v>
      </c>
      <c r="D746" s="226">
        <f>'ES Data Entry'!D744</f>
        <v>0</v>
      </c>
      <c r="E746" s="226">
        <f>'ES Data Entry'!E744</f>
        <v>0</v>
      </c>
      <c r="F746" s="226">
        <f>'ES Data Entry'!F744</f>
        <v>0</v>
      </c>
      <c r="G746" s="226" t="str" cm="1">
        <f t="array" ref="G746">_xlfn.IFS('ES Data Entry'!G744=0, "Kindergarten", 'ES Data Entry'!G744=1, "1st Grade", 'ES Data Entry'!G744=2, "2nd Grade", 'ES Data Entry'!G744=3, "3rd Grade", 'ES Data Entry'!G744=4, "4th Grade", 'ES Data Entry'!G744=5, "5th Grade")</f>
        <v>Kindergarten</v>
      </c>
      <c r="H746" s="253">
        <f>'ES Data Entry'!L744</f>
        <v>0</v>
      </c>
      <c r="I746" s="227" t="e" cm="1">
        <f t="array" ref="I746">_xlfn.IFS('ES Data Entry'!H744= 1, "American Indian/Alaskan Native", 'ES Data Entry'!H744= 2, "Asian", 'ES Data Entry'!H744= 3, "Native Hawaiian/Pacific Islander", 'ES Data Entry'!H744= 4, "Black/African American",'ES Data Entry'!H744= 5,  "White", 'ES Data Entry'!H744= 6, "Other", 'ES Data Entry'!H744= 7, "Two races or more", 'ES Data Entry'!H744= 8, "Unknown")</f>
        <v>#N/A</v>
      </c>
      <c r="J746" s="226">
        <f>'ES Data Entry'!I744</f>
        <v>0</v>
      </c>
      <c r="K746" s="226" t="e" cm="1">
        <f t="array" ref="K746">_xlfn.IFS('ES Data Entry'!J744= 1, "Male", 'ES Data Entry'!J744= 2, "Female", 'ES Data Entry'!J744= 3, "Transgender Male", 'ES Data Entry'!J744= 4, "Transgender Female",'ES Data Entry'!J744= 5, "Non-binary", 'ES Data Entry'!J744= 6, "Other", 'ES Data Entry'!J744= 7, "Unknown")</f>
        <v>#N/A</v>
      </c>
      <c r="L746" s="228">
        <f>'ES Data Entry'!K744</f>
        <v>0</v>
      </c>
      <c r="M746" s="228" t="str" cm="1">
        <f t="array" ref="M746">IF(MAX(IF(F:F=F746, L:L))=L746, "Yes", "No")</f>
        <v>Yes</v>
      </c>
      <c r="N746" s="229" t="e">
        <f>AVERAGE('ES Data Entry'!N744,'ES Data Entry'!M744)</f>
        <v>#DIV/0!</v>
      </c>
      <c r="O746" s="229" t="e">
        <f t="shared" si="148"/>
        <v>#DIV/0!</v>
      </c>
      <c r="P746" s="229" t="e">
        <f>AVERAGE('ES Data Entry'!O744:R744)</f>
        <v>#DIV/0!</v>
      </c>
      <c r="Q746" s="229" t="e">
        <f t="shared" si="149"/>
        <v>#DIV/0!</v>
      </c>
      <c r="R746" s="229" t="e">
        <f>AVERAGE('ES Data Entry'!S744:V744)</f>
        <v>#DIV/0!</v>
      </c>
      <c r="S746" s="229" t="e">
        <f t="shared" si="150"/>
        <v>#DIV/0!</v>
      </c>
      <c r="T746" s="229" t="e">
        <f>AVERAGE('ES Data Entry'!W744:Y744)</f>
        <v>#DIV/0!</v>
      </c>
      <c r="U746" s="230" t="e">
        <f t="shared" si="151"/>
        <v>#DIV/0!</v>
      </c>
      <c r="V746" s="231" t="e">
        <f t="shared" si="152"/>
        <v>#DIV/0!</v>
      </c>
      <c r="W746" s="232" t="e">
        <f t="shared" si="153"/>
        <v>#DIV/0!</v>
      </c>
    </row>
    <row r="747" spans="1:23">
      <c r="A747" s="226">
        <f>'ES Data Entry'!A745</f>
        <v>0</v>
      </c>
      <c r="B747" s="226">
        <f>'ES Data Entry'!B745</f>
        <v>0</v>
      </c>
      <c r="C747" s="6">
        <f>'ES Data Entry'!C745</f>
        <v>0</v>
      </c>
      <c r="D747" s="226">
        <f>'ES Data Entry'!D745</f>
        <v>0</v>
      </c>
      <c r="E747" s="226">
        <f>'ES Data Entry'!E745</f>
        <v>0</v>
      </c>
      <c r="F747" s="226">
        <f>'ES Data Entry'!F745</f>
        <v>0</v>
      </c>
      <c r="G747" s="226" t="str" cm="1">
        <f t="array" ref="G747">_xlfn.IFS('ES Data Entry'!G745=0, "Kindergarten", 'ES Data Entry'!G745=1, "1st Grade", 'ES Data Entry'!G745=2, "2nd Grade", 'ES Data Entry'!G745=3, "3rd Grade", 'ES Data Entry'!G745=4, "4th Grade", 'ES Data Entry'!G745=5, "5th Grade")</f>
        <v>Kindergarten</v>
      </c>
      <c r="H747" s="253">
        <f>'ES Data Entry'!L745</f>
        <v>0</v>
      </c>
      <c r="I747" s="227" t="e" cm="1">
        <f t="array" ref="I747">_xlfn.IFS('ES Data Entry'!H745= 1, "American Indian/Alaskan Native", 'ES Data Entry'!H745= 2, "Asian", 'ES Data Entry'!H745= 3, "Native Hawaiian/Pacific Islander", 'ES Data Entry'!H745= 4, "Black/African American",'ES Data Entry'!H745= 5,  "White", 'ES Data Entry'!H745= 6, "Other", 'ES Data Entry'!H745= 7, "Two races or more", 'ES Data Entry'!H745= 8, "Unknown")</f>
        <v>#N/A</v>
      </c>
      <c r="J747" s="226">
        <f>'ES Data Entry'!I745</f>
        <v>0</v>
      </c>
      <c r="K747" s="226" t="e" cm="1">
        <f t="array" ref="K747">_xlfn.IFS('ES Data Entry'!J745= 1, "Male", 'ES Data Entry'!J745= 2, "Female", 'ES Data Entry'!J745= 3, "Transgender Male", 'ES Data Entry'!J745= 4, "Transgender Female",'ES Data Entry'!J745= 5, "Non-binary", 'ES Data Entry'!J745= 6, "Other", 'ES Data Entry'!J745= 7, "Unknown")</f>
        <v>#N/A</v>
      </c>
      <c r="L747" s="228">
        <f>'ES Data Entry'!K745</f>
        <v>0</v>
      </c>
      <c r="M747" s="228" t="str" cm="1">
        <f t="array" ref="M747">IF(MAX(IF(F:F=F747, L:L))=L747, "Yes", "No")</f>
        <v>Yes</v>
      </c>
      <c r="N747" s="229" t="e">
        <f>AVERAGE('ES Data Entry'!N745,'ES Data Entry'!M745)</f>
        <v>#DIV/0!</v>
      </c>
      <c r="O747" s="229" t="e">
        <f t="shared" si="148"/>
        <v>#DIV/0!</v>
      </c>
      <c r="P747" s="229" t="e">
        <f>AVERAGE('ES Data Entry'!O745:R745)</f>
        <v>#DIV/0!</v>
      </c>
      <c r="Q747" s="229" t="e">
        <f t="shared" si="149"/>
        <v>#DIV/0!</v>
      </c>
      <c r="R747" s="229" t="e">
        <f>AVERAGE('ES Data Entry'!S745:V745)</f>
        <v>#DIV/0!</v>
      </c>
      <c r="S747" s="229" t="e">
        <f t="shared" si="150"/>
        <v>#DIV/0!</v>
      </c>
      <c r="T747" s="229" t="e">
        <f>AVERAGE('ES Data Entry'!W745:Y745)</f>
        <v>#DIV/0!</v>
      </c>
      <c r="U747" s="230" t="e">
        <f t="shared" si="151"/>
        <v>#DIV/0!</v>
      </c>
      <c r="V747" s="231" t="e">
        <f t="shared" si="152"/>
        <v>#DIV/0!</v>
      </c>
      <c r="W747" s="232" t="e">
        <f t="shared" si="153"/>
        <v>#DIV/0!</v>
      </c>
    </row>
    <row r="748" spans="1:23">
      <c r="A748" s="226">
        <f>'ES Data Entry'!A746</f>
        <v>0</v>
      </c>
      <c r="B748" s="226">
        <f>'ES Data Entry'!B746</f>
        <v>0</v>
      </c>
      <c r="C748" s="6">
        <f>'ES Data Entry'!C746</f>
        <v>0</v>
      </c>
      <c r="D748" s="226">
        <f>'ES Data Entry'!D746</f>
        <v>0</v>
      </c>
      <c r="E748" s="226">
        <f>'ES Data Entry'!E746</f>
        <v>0</v>
      </c>
      <c r="F748" s="226">
        <f>'ES Data Entry'!F746</f>
        <v>0</v>
      </c>
      <c r="G748" s="226" t="str" cm="1">
        <f t="array" ref="G748">_xlfn.IFS('ES Data Entry'!G746=0, "Kindergarten", 'ES Data Entry'!G746=1, "1st Grade", 'ES Data Entry'!G746=2, "2nd Grade", 'ES Data Entry'!G746=3, "3rd Grade", 'ES Data Entry'!G746=4, "4th Grade", 'ES Data Entry'!G746=5, "5th Grade")</f>
        <v>Kindergarten</v>
      </c>
      <c r="H748" s="253">
        <f>'ES Data Entry'!L746</f>
        <v>0</v>
      </c>
      <c r="I748" s="227" t="e" cm="1">
        <f t="array" ref="I748">_xlfn.IFS('ES Data Entry'!H746= 1, "American Indian/Alaskan Native", 'ES Data Entry'!H746= 2, "Asian", 'ES Data Entry'!H746= 3, "Native Hawaiian/Pacific Islander", 'ES Data Entry'!H746= 4, "Black/African American",'ES Data Entry'!H746= 5,  "White", 'ES Data Entry'!H746= 6, "Other", 'ES Data Entry'!H746= 7, "Two races or more", 'ES Data Entry'!H746= 8, "Unknown")</f>
        <v>#N/A</v>
      </c>
      <c r="J748" s="226">
        <f>'ES Data Entry'!I746</f>
        <v>0</v>
      </c>
      <c r="K748" s="226" t="e" cm="1">
        <f t="array" ref="K748">_xlfn.IFS('ES Data Entry'!J746= 1, "Male", 'ES Data Entry'!J746= 2, "Female", 'ES Data Entry'!J746= 3, "Transgender Male", 'ES Data Entry'!J746= 4, "Transgender Female",'ES Data Entry'!J746= 5, "Non-binary", 'ES Data Entry'!J746= 6, "Other", 'ES Data Entry'!J746= 7, "Unknown")</f>
        <v>#N/A</v>
      </c>
      <c r="L748" s="228">
        <f>'ES Data Entry'!K746</f>
        <v>0</v>
      </c>
      <c r="M748" s="228" t="str" cm="1">
        <f t="array" ref="M748">IF(MAX(IF(F:F=F748, L:L))=L748, "Yes", "No")</f>
        <v>Yes</v>
      </c>
      <c r="N748" s="229" t="e">
        <f>AVERAGE('ES Data Entry'!N746,'ES Data Entry'!M746)</f>
        <v>#DIV/0!</v>
      </c>
      <c r="O748" s="229" t="e">
        <f t="shared" si="148"/>
        <v>#DIV/0!</v>
      </c>
      <c r="P748" s="229" t="e">
        <f>AVERAGE('ES Data Entry'!O746:R746)</f>
        <v>#DIV/0!</v>
      </c>
      <c r="Q748" s="229" t="e">
        <f t="shared" si="149"/>
        <v>#DIV/0!</v>
      </c>
      <c r="R748" s="229" t="e">
        <f>AVERAGE('ES Data Entry'!S746:V746)</f>
        <v>#DIV/0!</v>
      </c>
      <c r="S748" s="229" t="e">
        <f t="shared" si="150"/>
        <v>#DIV/0!</v>
      </c>
      <c r="T748" s="229" t="e">
        <f>AVERAGE('ES Data Entry'!W746:Y746)</f>
        <v>#DIV/0!</v>
      </c>
      <c r="U748" s="230" t="e">
        <f t="shared" si="151"/>
        <v>#DIV/0!</v>
      </c>
      <c r="V748" s="231" t="e">
        <f t="shared" si="152"/>
        <v>#DIV/0!</v>
      </c>
      <c r="W748" s="232" t="e">
        <f t="shared" si="153"/>
        <v>#DIV/0!</v>
      </c>
    </row>
    <row r="749" spans="1:23">
      <c r="A749" s="226">
        <f>'ES Data Entry'!A747</f>
        <v>0</v>
      </c>
      <c r="B749" s="226">
        <f>'ES Data Entry'!B747</f>
        <v>0</v>
      </c>
      <c r="C749" s="6">
        <f>'ES Data Entry'!C747</f>
        <v>0</v>
      </c>
      <c r="D749" s="226">
        <f>'ES Data Entry'!D747</f>
        <v>0</v>
      </c>
      <c r="E749" s="226">
        <f>'ES Data Entry'!E747</f>
        <v>0</v>
      </c>
      <c r="F749" s="226">
        <f>'ES Data Entry'!F747</f>
        <v>0</v>
      </c>
      <c r="G749" s="226" t="str" cm="1">
        <f t="array" ref="G749">_xlfn.IFS('ES Data Entry'!G747=0, "Kindergarten", 'ES Data Entry'!G747=1, "1st Grade", 'ES Data Entry'!G747=2, "2nd Grade", 'ES Data Entry'!G747=3, "3rd Grade", 'ES Data Entry'!G747=4, "4th Grade", 'ES Data Entry'!G747=5, "5th Grade")</f>
        <v>Kindergarten</v>
      </c>
      <c r="H749" s="253">
        <f>'ES Data Entry'!L747</f>
        <v>0</v>
      </c>
      <c r="I749" s="227" t="e" cm="1">
        <f t="array" ref="I749">_xlfn.IFS('ES Data Entry'!H747= 1, "American Indian/Alaskan Native", 'ES Data Entry'!H747= 2, "Asian", 'ES Data Entry'!H747= 3, "Native Hawaiian/Pacific Islander", 'ES Data Entry'!H747= 4, "Black/African American",'ES Data Entry'!H747= 5,  "White", 'ES Data Entry'!H747= 6, "Other", 'ES Data Entry'!H747= 7, "Two races or more", 'ES Data Entry'!H747= 8, "Unknown")</f>
        <v>#N/A</v>
      </c>
      <c r="J749" s="226">
        <f>'ES Data Entry'!I747</f>
        <v>0</v>
      </c>
      <c r="K749" s="226" t="e" cm="1">
        <f t="array" ref="K749">_xlfn.IFS('ES Data Entry'!J747= 1, "Male", 'ES Data Entry'!J747= 2, "Female", 'ES Data Entry'!J747= 3, "Transgender Male", 'ES Data Entry'!J747= 4, "Transgender Female",'ES Data Entry'!J747= 5, "Non-binary", 'ES Data Entry'!J747= 6, "Other", 'ES Data Entry'!J747= 7, "Unknown")</f>
        <v>#N/A</v>
      </c>
      <c r="L749" s="228">
        <f>'ES Data Entry'!K747</f>
        <v>0</v>
      </c>
      <c r="M749" s="228" t="str" cm="1">
        <f t="array" ref="M749">IF(MAX(IF(F:F=F749, L:L))=L749, "Yes", "No")</f>
        <v>Yes</v>
      </c>
      <c r="N749" s="229" t="e">
        <f>AVERAGE('ES Data Entry'!N747,'ES Data Entry'!M747)</f>
        <v>#DIV/0!</v>
      </c>
      <c r="O749" s="229" t="e">
        <f t="shared" si="148"/>
        <v>#DIV/0!</v>
      </c>
      <c r="P749" s="229" t="e">
        <f>AVERAGE('ES Data Entry'!O747:R747)</f>
        <v>#DIV/0!</v>
      </c>
      <c r="Q749" s="229" t="e">
        <f t="shared" si="149"/>
        <v>#DIV/0!</v>
      </c>
      <c r="R749" s="229" t="e">
        <f>AVERAGE('ES Data Entry'!S747:V747)</f>
        <v>#DIV/0!</v>
      </c>
      <c r="S749" s="229" t="e">
        <f t="shared" si="150"/>
        <v>#DIV/0!</v>
      </c>
      <c r="T749" s="229" t="e">
        <f>AVERAGE('ES Data Entry'!W747:Y747)</f>
        <v>#DIV/0!</v>
      </c>
      <c r="U749" s="230" t="e">
        <f t="shared" si="151"/>
        <v>#DIV/0!</v>
      </c>
      <c r="V749" s="231" t="e">
        <f t="shared" si="152"/>
        <v>#DIV/0!</v>
      </c>
      <c r="W749" s="232" t="e">
        <f t="shared" si="153"/>
        <v>#DIV/0!</v>
      </c>
    </row>
    <row r="750" spans="1:23">
      <c r="A750" s="226">
        <f>'ES Data Entry'!A748</f>
        <v>0</v>
      </c>
      <c r="B750" s="226">
        <f>'ES Data Entry'!B748</f>
        <v>0</v>
      </c>
      <c r="C750" s="6">
        <f>'ES Data Entry'!C748</f>
        <v>0</v>
      </c>
      <c r="D750" s="226">
        <f>'ES Data Entry'!D748</f>
        <v>0</v>
      </c>
      <c r="E750" s="226">
        <f>'ES Data Entry'!E748</f>
        <v>0</v>
      </c>
      <c r="F750" s="226">
        <f>'ES Data Entry'!F748</f>
        <v>0</v>
      </c>
      <c r="G750" s="226" t="str" cm="1">
        <f t="array" ref="G750">_xlfn.IFS('ES Data Entry'!G748=0, "Kindergarten", 'ES Data Entry'!G748=1, "1st Grade", 'ES Data Entry'!G748=2, "2nd Grade", 'ES Data Entry'!G748=3, "3rd Grade", 'ES Data Entry'!G748=4, "4th Grade", 'ES Data Entry'!G748=5, "5th Grade")</f>
        <v>Kindergarten</v>
      </c>
      <c r="H750" s="253">
        <f>'ES Data Entry'!L748</f>
        <v>0</v>
      </c>
      <c r="I750" s="227" t="e" cm="1">
        <f t="array" ref="I750">_xlfn.IFS('ES Data Entry'!H748= 1, "American Indian/Alaskan Native", 'ES Data Entry'!H748= 2, "Asian", 'ES Data Entry'!H748= 3, "Native Hawaiian/Pacific Islander", 'ES Data Entry'!H748= 4, "Black/African American",'ES Data Entry'!H748= 5,  "White", 'ES Data Entry'!H748= 6, "Other", 'ES Data Entry'!H748= 7, "Two races or more", 'ES Data Entry'!H748= 8, "Unknown")</f>
        <v>#N/A</v>
      </c>
      <c r="J750" s="226">
        <f>'ES Data Entry'!I748</f>
        <v>0</v>
      </c>
      <c r="K750" s="226" t="e" cm="1">
        <f t="array" ref="K750">_xlfn.IFS('ES Data Entry'!J748= 1, "Male", 'ES Data Entry'!J748= 2, "Female", 'ES Data Entry'!J748= 3, "Transgender Male", 'ES Data Entry'!J748= 4, "Transgender Female",'ES Data Entry'!J748= 5, "Non-binary", 'ES Data Entry'!J748= 6, "Other", 'ES Data Entry'!J748= 7, "Unknown")</f>
        <v>#N/A</v>
      </c>
      <c r="L750" s="228">
        <f>'ES Data Entry'!K748</f>
        <v>0</v>
      </c>
      <c r="M750" s="228" t="str" cm="1">
        <f t="array" ref="M750">IF(MAX(IF(F:F=F750, L:L))=L750, "Yes", "No")</f>
        <v>Yes</v>
      </c>
      <c r="N750" s="229" t="e">
        <f>AVERAGE('ES Data Entry'!N748,'ES Data Entry'!M748)</f>
        <v>#DIV/0!</v>
      </c>
      <c r="O750" s="229" t="e">
        <f t="shared" si="148"/>
        <v>#DIV/0!</v>
      </c>
      <c r="P750" s="229" t="e">
        <f>AVERAGE('ES Data Entry'!O748:R748)</f>
        <v>#DIV/0!</v>
      </c>
      <c r="Q750" s="229" t="e">
        <f t="shared" si="149"/>
        <v>#DIV/0!</v>
      </c>
      <c r="R750" s="229" t="e">
        <f>AVERAGE('ES Data Entry'!S748:V748)</f>
        <v>#DIV/0!</v>
      </c>
      <c r="S750" s="229" t="e">
        <f t="shared" si="150"/>
        <v>#DIV/0!</v>
      </c>
      <c r="T750" s="229" t="e">
        <f>AVERAGE('ES Data Entry'!W748:Y748)</f>
        <v>#DIV/0!</v>
      </c>
      <c r="U750" s="230" t="e">
        <f t="shared" si="151"/>
        <v>#DIV/0!</v>
      </c>
      <c r="V750" s="231" t="e">
        <f t="shared" si="152"/>
        <v>#DIV/0!</v>
      </c>
      <c r="W750" s="232" t="e">
        <f t="shared" si="153"/>
        <v>#DIV/0!</v>
      </c>
    </row>
    <row r="751" spans="1:23">
      <c r="A751" s="226">
        <f>'ES Data Entry'!A749</f>
        <v>0</v>
      </c>
      <c r="B751" s="226">
        <f>'ES Data Entry'!B749</f>
        <v>0</v>
      </c>
      <c r="C751" s="6">
        <f>'ES Data Entry'!C749</f>
        <v>0</v>
      </c>
      <c r="D751" s="226">
        <f>'ES Data Entry'!D749</f>
        <v>0</v>
      </c>
      <c r="E751" s="226">
        <f>'ES Data Entry'!E749</f>
        <v>0</v>
      </c>
      <c r="F751" s="226">
        <f>'ES Data Entry'!F749</f>
        <v>0</v>
      </c>
      <c r="G751" s="226" t="str" cm="1">
        <f t="array" ref="G751">_xlfn.IFS('ES Data Entry'!G749=0, "Kindergarten", 'ES Data Entry'!G749=1, "1st Grade", 'ES Data Entry'!G749=2, "2nd Grade", 'ES Data Entry'!G749=3, "3rd Grade", 'ES Data Entry'!G749=4, "4th Grade", 'ES Data Entry'!G749=5, "5th Grade")</f>
        <v>Kindergarten</v>
      </c>
      <c r="H751" s="253">
        <f>'ES Data Entry'!L749</f>
        <v>0</v>
      </c>
      <c r="I751" s="227" t="e" cm="1">
        <f t="array" ref="I751">_xlfn.IFS('ES Data Entry'!H749= 1, "American Indian/Alaskan Native", 'ES Data Entry'!H749= 2, "Asian", 'ES Data Entry'!H749= 3, "Native Hawaiian/Pacific Islander", 'ES Data Entry'!H749= 4, "Black/African American",'ES Data Entry'!H749= 5,  "White", 'ES Data Entry'!H749= 6, "Other", 'ES Data Entry'!H749= 7, "Two races or more", 'ES Data Entry'!H749= 8, "Unknown")</f>
        <v>#N/A</v>
      </c>
      <c r="J751" s="226">
        <f>'ES Data Entry'!I749</f>
        <v>0</v>
      </c>
      <c r="K751" s="226" t="e" cm="1">
        <f t="array" ref="K751">_xlfn.IFS('ES Data Entry'!J749= 1, "Male", 'ES Data Entry'!J749= 2, "Female", 'ES Data Entry'!J749= 3, "Transgender Male", 'ES Data Entry'!J749= 4, "Transgender Female",'ES Data Entry'!J749= 5, "Non-binary", 'ES Data Entry'!J749= 6, "Other", 'ES Data Entry'!J749= 7, "Unknown")</f>
        <v>#N/A</v>
      </c>
      <c r="L751" s="228">
        <f>'ES Data Entry'!K749</f>
        <v>0</v>
      </c>
      <c r="M751" s="228" t="str" cm="1">
        <f t="array" ref="M751">IF(MAX(IF(F:F=F751, L:L))=L751, "Yes", "No")</f>
        <v>Yes</v>
      </c>
      <c r="N751" s="229" t="e">
        <f>AVERAGE('ES Data Entry'!N749,'ES Data Entry'!M749)</f>
        <v>#DIV/0!</v>
      </c>
      <c r="O751" s="229" t="e">
        <f t="shared" si="148"/>
        <v>#DIV/0!</v>
      </c>
      <c r="P751" s="229" t="e">
        <f>AVERAGE('ES Data Entry'!O749:R749)</f>
        <v>#DIV/0!</v>
      </c>
      <c r="Q751" s="229" t="e">
        <f t="shared" si="149"/>
        <v>#DIV/0!</v>
      </c>
      <c r="R751" s="229" t="e">
        <f>AVERAGE('ES Data Entry'!S749:V749)</f>
        <v>#DIV/0!</v>
      </c>
      <c r="S751" s="229" t="e">
        <f t="shared" si="150"/>
        <v>#DIV/0!</v>
      </c>
      <c r="T751" s="229" t="e">
        <f>AVERAGE('ES Data Entry'!W749:Y749)</f>
        <v>#DIV/0!</v>
      </c>
      <c r="U751" s="230" t="e">
        <f t="shared" si="151"/>
        <v>#DIV/0!</v>
      </c>
      <c r="V751" s="231" t="e">
        <f t="shared" si="152"/>
        <v>#DIV/0!</v>
      </c>
      <c r="W751" s="232" t="e">
        <f t="shared" si="153"/>
        <v>#DIV/0!</v>
      </c>
    </row>
    <row r="752" spans="1:23">
      <c r="A752" s="226">
        <f>'ES Data Entry'!A750</f>
        <v>0</v>
      </c>
      <c r="B752" s="226">
        <f>'ES Data Entry'!B750</f>
        <v>0</v>
      </c>
      <c r="C752" s="6">
        <f>'ES Data Entry'!C750</f>
        <v>0</v>
      </c>
      <c r="D752" s="226">
        <f>'ES Data Entry'!D750</f>
        <v>0</v>
      </c>
      <c r="E752" s="226">
        <f>'ES Data Entry'!E750</f>
        <v>0</v>
      </c>
      <c r="F752" s="226">
        <f>'ES Data Entry'!F750</f>
        <v>0</v>
      </c>
      <c r="G752" s="226" t="str" cm="1">
        <f t="array" ref="G752">_xlfn.IFS('ES Data Entry'!G750=0, "Kindergarten", 'ES Data Entry'!G750=1, "1st Grade", 'ES Data Entry'!G750=2, "2nd Grade", 'ES Data Entry'!G750=3, "3rd Grade", 'ES Data Entry'!G750=4, "4th Grade", 'ES Data Entry'!G750=5, "5th Grade")</f>
        <v>Kindergarten</v>
      </c>
      <c r="H752" s="253">
        <f>'ES Data Entry'!L750</f>
        <v>0</v>
      </c>
      <c r="I752" s="227" t="e" cm="1">
        <f t="array" ref="I752">_xlfn.IFS('ES Data Entry'!H750= 1, "American Indian/Alaskan Native", 'ES Data Entry'!H750= 2, "Asian", 'ES Data Entry'!H750= 3, "Native Hawaiian/Pacific Islander", 'ES Data Entry'!H750= 4, "Black/African American",'ES Data Entry'!H750= 5,  "White", 'ES Data Entry'!H750= 6, "Other", 'ES Data Entry'!H750= 7, "Two races or more", 'ES Data Entry'!H750= 8, "Unknown")</f>
        <v>#N/A</v>
      </c>
      <c r="J752" s="226">
        <f>'ES Data Entry'!I750</f>
        <v>0</v>
      </c>
      <c r="K752" s="226" t="e" cm="1">
        <f t="array" ref="K752">_xlfn.IFS('ES Data Entry'!J750= 1, "Male", 'ES Data Entry'!J750= 2, "Female", 'ES Data Entry'!J750= 3, "Transgender Male", 'ES Data Entry'!J750= 4, "Transgender Female",'ES Data Entry'!J750= 5, "Non-binary", 'ES Data Entry'!J750= 6, "Other", 'ES Data Entry'!J750= 7, "Unknown")</f>
        <v>#N/A</v>
      </c>
      <c r="L752" s="228">
        <f>'ES Data Entry'!K750</f>
        <v>0</v>
      </c>
      <c r="M752" s="228" t="str" cm="1">
        <f t="array" ref="M752">IF(MAX(IF(F:F=F752, L:L))=L752, "Yes", "No")</f>
        <v>Yes</v>
      </c>
      <c r="N752" s="229" t="e">
        <f>AVERAGE('ES Data Entry'!N750,'ES Data Entry'!M750)</f>
        <v>#DIV/0!</v>
      </c>
      <c r="O752" s="229" t="e">
        <f t="shared" si="148"/>
        <v>#DIV/0!</v>
      </c>
      <c r="P752" s="229" t="e">
        <f>AVERAGE('ES Data Entry'!O750:R750)</f>
        <v>#DIV/0!</v>
      </c>
      <c r="Q752" s="229" t="e">
        <f t="shared" si="149"/>
        <v>#DIV/0!</v>
      </c>
      <c r="R752" s="229" t="e">
        <f>AVERAGE('ES Data Entry'!S750:V750)</f>
        <v>#DIV/0!</v>
      </c>
      <c r="S752" s="229" t="e">
        <f t="shared" si="150"/>
        <v>#DIV/0!</v>
      </c>
      <c r="T752" s="229" t="e">
        <f>AVERAGE('ES Data Entry'!W750:Y750)</f>
        <v>#DIV/0!</v>
      </c>
      <c r="U752" s="230" t="e">
        <f t="shared" si="151"/>
        <v>#DIV/0!</v>
      </c>
      <c r="V752" s="231" t="e">
        <f t="shared" si="152"/>
        <v>#DIV/0!</v>
      </c>
      <c r="W752" s="232" t="e">
        <f t="shared" si="153"/>
        <v>#DIV/0!</v>
      </c>
    </row>
    <row r="753" spans="1:23">
      <c r="A753" s="226">
        <f>'ES Data Entry'!A751</f>
        <v>0</v>
      </c>
      <c r="B753" s="226">
        <f>'ES Data Entry'!B751</f>
        <v>0</v>
      </c>
      <c r="C753" s="6">
        <f>'ES Data Entry'!C751</f>
        <v>0</v>
      </c>
      <c r="D753" s="226">
        <f>'ES Data Entry'!D751</f>
        <v>0</v>
      </c>
      <c r="E753" s="226">
        <f>'ES Data Entry'!E751</f>
        <v>0</v>
      </c>
      <c r="F753" s="226">
        <f>'ES Data Entry'!F751</f>
        <v>0</v>
      </c>
      <c r="G753" s="226" t="str" cm="1">
        <f t="array" ref="G753">_xlfn.IFS('ES Data Entry'!G751=0, "Kindergarten", 'ES Data Entry'!G751=1, "1st Grade", 'ES Data Entry'!G751=2, "2nd Grade", 'ES Data Entry'!G751=3, "3rd Grade", 'ES Data Entry'!G751=4, "4th Grade", 'ES Data Entry'!G751=5, "5th Grade")</f>
        <v>Kindergarten</v>
      </c>
      <c r="H753" s="253">
        <f>'ES Data Entry'!L751</f>
        <v>0</v>
      </c>
      <c r="I753" s="227" t="e" cm="1">
        <f t="array" ref="I753">_xlfn.IFS('ES Data Entry'!H751= 1, "American Indian/Alaskan Native", 'ES Data Entry'!H751= 2, "Asian", 'ES Data Entry'!H751= 3, "Native Hawaiian/Pacific Islander", 'ES Data Entry'!H751= 4, "Black/African American",'ES Data Entry'!H751= 5,  "White", 'ES Data Entry'!H751= 6, "Other", 'ES Data Entry'!H751= 7, "Two races or more", 'ES Data Entry'!H751= 8, "Unknown")</f>
        <v>#N/A</v>
      </c>
      <c r="J753" s="226">
        <f>'ES Data Entry'!I751</f>
        <v>0</v>
      </c>
      <c r="K753" s="226" t="e" cm="1">
        <f t="array" ref="K753">_xlfn.IFS('ES Data Entry'!J751= 1, "Male", 'ES Data Entry'!J751= 2, "Female", 'ES Data Entry'!J751= 3, "Transgender Male", 'ES Data Entry'!J751= 4, "Transgender Female",'ES Data Entry'!J751= 5, "Non-binary", 'ES Data Entry'!J751= 6, "Other", 'ES Data Entry'!J751= 7, "Unknown")</f>
        <v>#N/A</v>
      </c>
      <c r="L753" s="228">
        <f>'ES Data Entry'!K751</f>
        <v>0</v>
      </c>
      <c r="M753" s="228" t="str" cm="1">
        <f t="array" ref="M753">IF(MAX(IF(F:F=F753, L:L))=L753, "Yes", "No")</f>
        <v>Yes</v>
      </c>
      <c r="N753" s="229" t="e">
        <f>AVERAGE('ES Data Entry'!N751,'ES Data Entry'!M751)</f>
        <v>#DIV/0!</v>
      </c>
      <c r="O753" s="229" t="e">
        <f t="shared" si="148"/>
        <v>#DIV/0!</v>
      </c>
      <c r="P753" s="229" t="e">
        <f>AVERAGE('ES Data Entry'!O751:R751)</f>
        <v>#DIV/0!</v>
      </c>
      <c r="Q753" s="229" t="e">
        <f t="shared" si="149"/>
        <v>#DIV/0!</v>
      </c>
      <c r="R753" s="229" t="e">
        <f>AVERAGE('ES Data Entry'!S751:V751)</f>
        <v>#DIV/0!</v>
      </c>
      <c r="S753" s="229" t="e">
        <f t="shared" si="150"/>
        <v>#DIV/0!</v>
      </c>
      <c r="T753" s="229" t="e">
        <f>AVERAGE('ES Data Entry'!W751:Y751)</f>
        <v>#DIV/0!</v>
      </c>
      <c r="U753" s="230" t="e">
        <f t="shared" si="151"/>
        <v>#DIV/0!</v>
      </c>
      <c r="V753" s="231" t="e">
        <f t="shared" si="152"/>
        <v>#DIV/0!</v>
      </c>
      <c r="W753" s="232" t="e">
        <f t="shared" si="153"/>
        <v>#DIV/0!</v>
      </c>
    </row>
    <row r="754" spans="1:23">
      <c r="A754" s="226">
        <f>'ES Data Entry'!A752</f>
        <v>0</v>
      </c>
      <c r="B754" s="226">
        <f>'ES Data Entry'!B752</f>
        <v>0</v>
      </c>
      <c r="C754" s="6">
        <f>'ES Data Entry'!C752</f>
        <v>0</v>
      </c>
      <c r="D754" s="226">
        <f>'ES Data Entry'!D752</f>
        <v>0</v>
      </c>
      <c r="E754" s="226">
        <f>'ES Data Entry'!E752</f>
        <v>0</v>
      </c>
      <c r="F754" s="226">
        <f>'ES Data Entry'!F752</f>
        <v>0</v>
      </c>
      <c r="G754" s="226" t="str" cm="1">
        <f t="array" ref="G754">_xlfn.IFS('ES Data Entry'!G752=0, "Kindergarten", 'ES Data Entry'!G752=1, "1st Grade", 'ES Data Entry'!G752=2, "2nd Grade", 'ES Data Entry'!G752=3, "3rd Grade", 'ES Data Entry'!G752=4, "4th Grade", 'ES Data Entry'!G752=5, "5th Grade")</f>
        <v>Kindergarten</v>
      </c>
      <c r="H754" s="253">
        <f>'ES Data Entry'!L752</f>
        <v>0</v>
      </c>
      <c r="I754" s="227" t="e" cm="1">
        <f t="array" ref="I754">_xlfn.IFS('ES Data Entry'!H752= 1, "American Indian/Alaskan Native", 'ES Data Entry'!H752= 2, "Asian", 'ES Data Entry'!H752= 3, "Native Hawaiian/Pacific Islander", 'ES Data Entry'!H752= 4, "Black/African American",'ES Data Entry'!H752= 5,  "White", 'ES Data Entry'!H752= 6, "Other", 'ES Data Entry'!H752= 7, "Two races or more", 'ES Data Entry'!H752= 8, "Unknown")</f>
        <v>#N/A</v>
      </c>
      <c r="J754" s="226">
        <f>'ES Data Entry'!I752</f>
        <v>0</v>
      </c>
      <c r="K754" s="226" t="e" cm="1">
        <f t="array" ref="K754">_xlfn.IFS('ES Data Entry'!J752= 1, "Male", 'ES Data Entry'!J752= 2, "Female", 'ES Data Entry'!J752= 3, "Transgender Male", 'ES Data Entry'!J752= 4, "Transgender Female",'ES Data Entry'!J752= 5, "Non-binary", 'ES Data Entry'!J752= 6, "Other", 'ES Data Entry'!J752= 7, "Unknown")</f>
        <v>#N/A</v>
      </c>
      <c r="L754" s="228">
        <f>'ES Data Entry'!K752</f>
        <v>0</v>
      </c>
      <c r="M754" s="228" t="str" cm="1">
        <f t="array" ref="M754">IF(MAX(IF(F:F=F754, L:L))=L754, "Yes", "No")</f>
        <v>Yes</v>
      </c>
      <c r="N754" s="229" t="e">
        <f>AVERAGE('ES Data Entry'!N752,'ES Data Entry'!M752)</f>
        <v>#DIV/0!</v>
      </c>
      <c r="O754" s="229" t="e">
        <f t="shared" si="148"/>
        <v>#DIV/0!</v>
      </c>
      <c r="P754" s="229" t="e">
        <f>AVERAGE('ES Data Entry'!O752:R752)</f>
        <v>#DIV/0!</v>
      </c>
      <c r="Q754" s="229" t="e">
        <f t="shared" si="149"/>
        <v>#DIV/0!</v>
      </c>
      <c r="R754" s="229" t="e">
        <f>AVERAGE('ES Data Entry'!S752:V752)</f>
        <v>#DIV/0!</v>
      </c>
      <c r="S754" s="229" t="e">
        <f t="shared" si="150"/>
        <v>#DIV/0!</v>
      </c>
      <c r="T754" s="229" t="e">
        <f>AVERAGE('ES Data Entry'!W752:Y752)</f>
        <v>#DIV/0!</v>
      </c>
      <c r="U754" s="230" t="e">
        <f t="shared" si="151"/>
        <v>#DIV/0!</v>
      </c>
      <c r="V754" s="231" t="e">
        <f t="shared" si="152"/>
        <v>#DIV/0!</v>
      </c>
      <c r="W754" s="232" t="e">
        <f t="shared" si="153"/>
        <v>#DIV/0!</v>
      </c>
    </row>
    <row r="755" spans="1:23">
      <c r="A755" s="226">
        <f>'ES Data Entry'!A753</f>
        <v>0</v>
      </c>
      <c r="B755" s="226">
        <f>'ES Data Entry'!B753</f>
        <v>0</v>
      </c>
      <c r="C755" s="6">
        <f>'ES Data Entry'!C753</f>
        <v>0</v>
      </c>
      <c r="D755" s="226">
        <f>'ES Data Entry'!D753</f>
        <v>0</v>
      </c>
      <c r="E755" s="226">
        <f>'ES Data Entry'!E753</f>
        <v>0</v>
      </c>
      <c r="F755" s="226">
        <f>'ES Data Entry'!F753</f>
        <v>0</v>
      </c>
      <c r="G755" s="226" t="str" cm="1">
        <f t="array" ref="G755">_xlfn.IFS('ES Data Entry'!G753=0, "Kindergarten", 'ES Data Entry'!G753=1, "1st Grade", 'ES Data Entry'!G753=2, "2nd Grade", 'ES Data Entry'!G753=3, "3rd Grade", 'ES Data Entry'!G753=4, "4th Grade", 'ES Data Entry'!G753=5, "5th Grade")</f>
        <v>Kindergarten</v>
      </c>
      <c r="H755" s="253">
        <f>'ES Data Entry'!L753</f>
        <v>0</v>
      </c>
      <c r="I755" s="227" t="e" cm="1">
        <f t="array" ref="I755">_xlfn.IFS('ES Data Entry'!H753= 1, "American Indian/Alaskan Native", 'ES Data Entry'!H753= 2, "Asian", 'ES Data Entry'!H753= 3, "Native Hawaiian/Pacific Islander", 'ES Data Entry'!H753= 4, "Black/African American",'ES Data Entry'!H753= 5,  "White", 'ES Data Entry'!H753= 6, "Other", 'ES Data Entry'!H753= 7, "Two races or more", 'ES Data Entry'!H753= 8, "Unknown")</f>
        <v>#N/A</v>
      </c>
      <c r="J755" s="226">
        <f>'ES Data Entry'!I753</f>
        <v>0</v>
      </c>
      <c r="K755" s="226" t="e" cm="1">
        <f t="array" ref="K755">_xlfn.IFS('ES Data Entry'!J753= 1, "Male", 'ES Data Entry'!J753= 2, "Female", 'ES Data Entry'!J753= 3, "Transgender Male", 'ES Data Entry'!J753= 4, "Transgender Female",'ES Data Entry'!J753= 5, "Non-binary", 'ES Data Entry'!J753= 6, "Other", 'ES Data Entry'!J753= 7, "Unknown")</f>
        <v>#N/A</v>
      </c>
      <c r="L755" s="228">
        <f>'ES Data Entry'!K753</f>
        <v>0</v>
      </c>
      <c r="M755" s="228" t="str" cm="1">
        <f t="array" ref="M755">IF(MAX(IF(F:F=F755, L:L))=L755, "Yes", "No")</f>
        <v>Yes</v>
      </c>
      <c r="N755" s="229" t="e">
        <f>AVERAGE('ES Data Entry'!N753,'ES Data Entry'!M753)</f>
        <v>#DIV/0!</v>
      </c>
      <c r="O755" s="229" t="e">
        <f t="shared" si="148"/>
        <v>#DIV/0!</v>
      </c>
      <c r="P755" s="229" t="e">
        <f>AVERAGE('ES Data Entry'!O753:R753)</f>
        <v>#DIV/0!</v>
      </c>
      <c r="Q755" s="229" t="e">
        <f t="shared" si="149"/>
        <v>#DIV/0!</v>
      </c>
      <c r="R755" s="229" t="e">
        <f>AVERAGE('ES Data Entry'!S753:V753)</f>
        <v>#DIV/0!</v>
      </c>
      <c r="S755" s="229" t="e">
        <f t="shared" si="150"/>
        <v>#DIV/0!</v>
      </c>
      <c r="T755" s="229" t="e">
        <f>AVERAGE('ES Data Entry'!W753:Y753)</f>
        <v>#DIV/0!</v>
      </c>
      <c r="U755" s="230" t="e">
        <f t="shared" si="151"/>
        <v>#DIV/0!</v>
      </c>
      <c r="V755" s="231" t="e">
        <f t="shared" si="152"/>
        <v>#DIV/0!</v>
      </c>
      <c r="W755" s="232" t="e">
        <f t="shared" si="153"/>
        <v>#DIV/0!</v>
      </c>
    </row>
    <row r="756" spans="1:23">
      <c r="A756" s="226">
        <f>'ES Data Entry'!A754</f>
        <v>0</v>
      </c>
      <c r="B756" s="226">
        <f>'ES Data Entry'!B754</f>
        <v>0</v>
      </c>
      <c r="C756" s="6">
        <f>'ES Data Entry'!C754</f>
        <v>0</v>
      </c>
      <c r="D756" s="226">
        <f>'ES Data Entry'!D754</f>
        <v>0</v>
      </c>
      <c r="E756" s="226">
        <f>'ES Data Entry'!E754</f>
        <v>0</v>
      </c>
      <c r="F756" s="226">
        <f>'ES Data Entry'!F754</f>
        <v>0</v>
      </c>
      <c r="G756" s="226" t="str" cm="1">
        <f t="array" ref="G756">_xlfn.IFS('ES Data Entry'!G754=0, "Kindergarten", 'ES Data Entry'!G754=1, "1st Grade", 'ES Data Entry'!G754=2, "2nd Grade", 'ES Data Entry'!G754=3, "3rd Grade", 'ES Data Entry'!G754=4, "4th Grade", 'ES Data Entry'!G754=5, "5th Grade")</f>
        <v>Kindergarten</v>
      </c>
      <c r="H756" s="253">
        <f>'ES Data Entry'!L754</f>
        <v>0</v>
      </c>
      <c r="I756" s="227" t="e" cm="1">
        <f t="array" ref="I756">_xlfn.IFS('ES Data Entry'!H754= 1, "American Indian/Alaskan Native", 'ES Data Entry'!H754= 2, "Asian", 'ES Data Entry'!H754= 3, "Native Hawaiian/Pacific Islander", 'ES Data Entry'!H754= 4, "Black/African American",'ES Data Entry'!H754= 5,  "White", 'ES Data Entry'!H754= 6, "Other", 'ES Data Entry'!H754= 7, "Two races or more", 'ES Data Entry'!H754= 8, "Unknown")</f>
        <v>#N/A</v>
      </c>
      <c r="J756" s="226">
        <f>'ES Data Entry'!I754</f>
        <v>0</v>
      </c>
      <c r="K756" s="226" t="e" cm="1">
        <f t="array" ref="K756">_xlfn.IFS('ES Data Entry'!J754= 1, "Male", 'ES Data Entry'!J754= 2, "Female", 'ES Data Entry'!J754= 3, "Transgender Male", 'ES Data Entry'!J754= 4, "Transgender Female",'ES Data Entry'!J754= 5, "Non-binary", 'ES Data Entry'!J754= 6, "Other", 'ES Data Entry'!J754= 7, "Unknown")</f>
        <v>#N/A</v>
      </c>
      <c r="L756" s="228">
        <f>'ES Data Entry'!K754</f>
        <v>0</v>
      </c>
      <c r="M756" s="228" t="str" cm="1">
        <f t="array" ref="M756">IF(MAX(IF(F:F=F756, L:L))=L756, "Yes", "No")</f>
        <v>Yes</v>
      </c>
      <c r="N756" s="229" t="e">
        <f>AVERAGE('ES Data Entry'!N754,'ES Data Entry'!M754)</f>
        <v>#DIV/0!</v>
      </c>
      <c r="O756" s="229" t="e">
        <f t="shared" si="148"/>
        <v>#DIV/0!</v>
      </c>
      <c r="P756" s="229" t="e">
        <f>AVERAGE('ES Data Entry'!O754:R754)</f>
        <v>#DIV/0!</v>
      </c>
      <c r="Q756" s="229" t="e">
        <f t="shared" si="149"/>
        <v>#DIV/0!</v>
      </c>
      <c r="R756" s="229" t="e">
        <f>AVERAGE('ES Data Entry'!S754:V754)</f>
        <v>#DIV/0!</v>
      </c>
      <c r="S756" s="229" t="e">
        <f t="shared" si="150"/>
        <v>#DIV/0!</v>
      </c>
      <c r="T756" s="229" t="e">
        <f>AVERAGE('ES Data Entry'!W754:Y754)</f>
        <v>#DIV/0!</v>
      </c>
      <c r="U756" s="230" t="e">
        <f t="shared" si="151"/>
        <v>#DIV/0!</v>
      </c>
      <c r="V756" s="231" t="e">
        <f t="shared" si="152"/>
        <v>#DIV/0!</v>
      </c>
      <c r="W756" s="232" t="e">
        <f t="shared" si="153"/>
        <v>#DIV/0!</v>
      </c>
    </row>
    <row r="757" spans="1:23">
      <c r="A757" s="226">
        <f>'ES Data Entry'!A755</f>
        <v>0</v>
      </c>
      <c r="B757" s="226">
        <f>'ES Data Entry'!B755</f>
        <v>0</v>
      </c>
      <c r="C757" s="6">
        <f>'ES Data Entry'!C755</f>
        <v>0</v>
      </c>
      <c r="D757" s="226">
        <f>'ES Data Entry'!D755</f>
        <v>0</v>
      </c>
      <c r="E757" s="226">
        <f>'ES Data Entry'!E755</f>
        <v>0</v>
      </c>
      <c r="F757" s="226">
        <f>'ES Data Entry'!F755</f>
        <v>0</v>
      </c>
      <c r="G757" s="226" t="str" cm="1">
        <f t="array" ref="G757">_xlfn.IFS('ES Data Entry'!G755=0, "Kindergarten", 'ES Data Entry'!G755=1, "1st Grade", 'ES Data Entry'!G755=2, "2nd Grade", 'ES Data Entry'!G755=3, "3rd Grade", 'ES Data Entry'!G755=4, "4th Grade", 'ES Data Entry'!G755=5, "5th Grade")</f>
        <v>Kindergarten</v>
      </c>
      <c r="H757" s="253">
        <f>'ES Data Entry'!L755</f>
        <v>0</v>
      </c>
      <c r="I757" s="227" t="e" cm="1">
        <f t="array" ref="I757">_xlfn.IFS('ES Data Entry'!H755= 1, "American Indian/Alaskan Native", 'ES Data Entry'!H755= 2, "Asian", 'ES Data Entry'!H755= 3, "Native Hawaiian/Pacific Islander", 'ES Data Entry'!H755= 4, "Black/African American",'ES Data Entry'!H755= 5,  "White", 'ES Data Entry'!H755= 6, "Other", 'ES Data Entry'!H755= 7, "Two races or more", 'ES Data Entry'!H755= 8, "Unknown")</f>
        <v>#N/A</v>
      </c>
      <c r="J757" s="226">
        <f>'ES Data Entry'!I755</f>
        <v>0</v>
      </c>
      <c r="K757" s="226" t="e" cm="1">
        <f t="array" ref="K757">_xlfn.IFS('ES Data Entry'!J755= 1, "Male", 'ES Data Entry'!J755= 2, "Female", 'ES Data Entry'!J755= 3, "Transgender Male", 'ES Data Entry'!J755= 4, "Transgender Female",'ES Data Entry'!J755= 5, "Non-binary", 'ES Data Entry'!J755= 6, "Other", 'ES Data Entry'!J755= 7, "Unknown")</f>
        <v>#N/A</v>
      </c>
      <c r="L757" s="228">
        <f>'ES Data Entry'!K755</f>
        <v>0</v>
      </c>
      <c r="M757" s="228" t="str" cm="1">
        <f t="array" ref="M757">IF(MAX(IF(F:F=F757, L:L))=L757, "Yes", "No")</f>
        <v>Yes</v>
      </c>
      <c r="N757" s="229" t="e">
        <f>AVERAGE('ES Data Entry'!N755,'ES Data Entry'!M755)</f>
        <v>#DIV/0!</v>
      </c>
      <c r="O757" s="229" t="e">
        <f t="shared" si="148"/>
        <v>#DIV/0!</v>
      </c>
      <c r="P757" s="229" t="e">
        <f>AVERAGE('ES Data Entry'!O755:R755)</f>
        <v>#DIV/0!</v>
      </c>
      <c r="Q757" s="229" t="e">
        <f t="shared" si="149"/>
        <v>#DIV/0!</v>
      </c>
      <c r="R757" s="229" t="e">
        <f>AVERAGE('ES Data Entry'!S755:V755)</f>
        <v>#DIV/0!</v>
      </c>
      <c r="S757" s="229" t="e">
        <f t="shared" si="150"/>
        <v>#DIV/0!</v>
      </c>
      <c r="T757" s="229" t="e">
        <f>AVERAGE('ES Data Entry'!W755:Y755)</f>
        <v>#DIV/0!</v>
      </c>
      <c r="U757" s="230" t="e">
        <f t="shared" si="151"/>
        <v>#DIV/0!</v>
      </c>
      <c r="V757" s="231" t="e">
        <f t="shared" si="152"/>
        <v>#DIV/0!</v>
      </c>
      <c r="W757" s="232" t="e">
        <f t="shared" si="153"/>
        <v>#DIV/0!</v>
      </c>
    </row>
    <row r="758" spans="1:23">
      <c r="A758" s="226">
        <f>'ES Data Entry'!A756</f>
        <v>0</v>
      </c>
      <c r="B758" s="226">
        <f>'ES Data Entry'!B756</f>
        <v>0</v>
      </c>
      <c r="C758" s="6">
        <f>'ES Data Entry'!C756</f>
        <v>0</v>
      </c>
      <c r="D758" s="226">
        <f>'ES Data Entry'!D756</f>
        <v>0</v>
      </c>
      <c r="E758" s="226">
        <f>'ES Data Entry'!E756</f>
        <v>0</v>
      </c>
      <c r="F758" s="226">
        <f>'ES Data Entry'!F756</f>
        <v>0</v>
      </c>
      <c r="G758" s="226" t="str" cm="1">
        <f t="array" ref="G758">_xlfn.IFS('ES Data Entry'!G756=0, "Kindergarten", 'ES Data Entry'!G756=1, "1st Grade", 'ES Data Entry'!G756=2, "2nd Grade", 'ES Data Entry'!G756=3, "3rd Grade", 'ES Data Entry'!G756=4, "4th Grade", 'ES Data Entry'!G756=5, "5th Grade")</f>
        <v>Kindergarten</v>
      </c>
      <c r="H758" s="253">
        <f>'ES Data Entry'!L756</f>
        <v>0</v>
      </c>
      <c r="I758" s="227" t="e" cm="1">
        <f t="array" ref="I758">_xlfn.IFS('ES Data Entry'!H756= 1, "American Indian/Alaskan Native", 'ES Data Entry'!H756= 2, "Asian", 'ES Data Entry'!H756= 3, "Native Hawaiian/Pacific Islander", 'ES Data Entry'!H756= 4, "Black/African American",'ES Data Entry'!H756= 5,  "White", 'ES Data Entry'!H756= 6, "Other", 'ES Data Entry'!H756= 7, "Two races or more", 'ES Data Entry'!H756= 8, "Unknown")</f>
        <v>#N/A</v>
      </c>
      <c r="J758" s="226">
        <f>'ES Data Entry'!I756</f>
        <v>0</v>
      </c>
      <c r="K758" s="226" t="e" cm="1">
        <f t="array" ref="K758">_xlfn.IFS('ES Data Entry'!J756= 1, "Male", 'ES Data Entry'!J756= 2, "Female", 'ES Data Entry'!J756= 3, "Transgender Male", 'ES Data Entry'!J756= 4, "Transgender Female",'ES Data Entry'!J756= 5, "Non-binary", 'ES Data Entry'!J756= 6, "Other", 'ES Data Entry'!J756= 7, "Unknown")</f>
        <v>#N/A</v>
      </c>
      <c r="L758" s="228">
        <f>'ES Data Entry'!K756</f>
        <v>0</v>
      </c>
      <c r="M758" s="228" t="str" cm="1">
        <f t="array" ref="M758">IF(MAX(IF(F:F=F758, L:L))=L758, "Yes", "No")</f>
        <v>Yes</v>
      </c>
      <c r="N758" s="229" t="e">
        <f>AVERAGE('ES Data Entry'!N756,'ES Data Entry'!M756)</f>
        <v>#DIV/0!</v>
      </c>
      <c r="O758" s="229" t="e">
        <f t="shared" si="148"/>
        <v>#DIV/0!</v>
      </c>
      <c r="P758" s="229" t="e">
        <f>AVERAGE('ES Data Entry'!O756:R756)</f>
        <v>#DIV/0!</v>
      </c>
      <c r="Q758" s="229" t="e">
        <f t="shared" si="149"/>
        <v>#DIV/0!</v>
      </c>
      <c r="R758" s="229" t="e">
        <f>AVERAGE('ES Data Entry'!S756:V756)</f>
        <v>#DIV/0!</v>
      </c>
      <c r="S758" s="229" t="e">
        <f t="shared" si="150"/>
        <v>#DIV/0!</v>
      </c>
      <c r="T758" s="229" t="e">
        <f>AVERAGE('ES Data Entry'!W756:Y756)</f>
        <v>#DIV/0!</v>
      </c>
      <c r="U758" s="230" t="e">
        <f t="shared" si="151"/>
        <v>#DIV/0!</v>
      </c>
      <c r="V758" s="231" t="e">
        <f t="shared" si="152"/>
        <v>#DIV/0!</v>
      </c>
      <c r="W758" s="232" t="e">
        <f t="shared" si="153"/>
        <v>#DIV/0!</v>
      </c>
    </row>
    <row r="759" spans="1:23">
      <c r="A759" s="226">
        <f>'ES Data Entry'!A757</f>
        <v>0</v>
      </c>
      <c r="B759" s="226">
        <f>'ES Data Entry'!B757</f>
        <v>0</v>
      </c>
      <c r="C759" s="6">
        <f>'ES Data Entry'!C757</f>
        <v>0</v>
      </c>
      <c r="D759" s="226">
        <f>'ES Data Entry'!D757</f>
        <v>0</v>
      </c>
      <c r="E759" s="226">
        <f>'ES Data Entry'!E757</f>
        <v>0</v>
      </c>
      <c r="F759" s="226">
        <f>'ES Data Entry'!F757</f>
        <v>0</v>
      </c>
      <c r="G759" s="226" t="str" cm="1">
        <f t="array" ref="G759">_xlfn.IFS('ES Data Entry'!G757=0, "Kindergarten", 'ES Data Entry'!G757=1, "1st Grade", 'ES Data Entry'!G757=2, "2nd Grade", 'ES Data Entry'!G757=3, "3rd Grade", 'ES Data Entry'!G757=4, "4th Grade", 'ES Data Entry'!G757=5, "5th Grade")</f>
        <v>Kindergarten</v>
      </c>
      <c r="H759" s="253">
        <f>'ES Data Entry'!L757</f>
        <v>0</v>
      </c>
      <c r="I759" s="227" t="e" cm="1">
        <f t="array" ref="I759">_xlfn.IFS('ES Data Entry'!H757= 1, "American Indian/Alaskan Native", 'ES Data Entry'!H757= 2, "Asian", 'ES Data Entry'!H757= 3, "Native Hawaiian/Pacific Islander", 'ES Data Entry'!H757= 4, "Black/African American",'ES Data Entry'!H757= 5,  "White", 'ES Data Entry'!H757= 6, "Other", 'ES Data Entry'!H757= 7, "Two races or more", 'ES Data Entry'!H757= 8, "Unknown")</f>
        <v>#N/A</v>
      </c>
      <c r="J759" s="226">
        <f>'ES Data Entry'!I757</f>
        <v>0</v>
      </c>
      <c r="K759" s="226" t="e" cm="1">
        <f t="array" ref="K759">_xlfn.IFS('ES Data Entry'!J757= 1, "Male", 'ES Data Entry'!J757= 2, "Female", 'ES Data Entry'!J757= 3, "Transgender Male", 'ES Data Entry'!J757= 4, "Transgender Female",'ES Data Entry'!J757= 5, "Non-binary", 'ES Data Entry'!J757= 6, "Other", 'ES Data Entry'!J757= 7, "Unknown")</f>
        <v>#N/A</v>
      </c>
      <c r="L759" s="228">
        <f>'ES Data Entry'!K757</f>
        <v>0</v>
      </c>
      <c r="M759" s="228" t="str" cm="1">
        <f t="array" ref="M759">IF(MAX(IF(F:F=F759, L:L))=L759, "Yes", "No")</f>
        <v>Yes</v>
      </c>
      <c r="N759" s="229" t="e">
        <f>AVERAGE('ES Data Entry'!N757,'ES Data Entry'!M757)</f>
        <v>#DIV/0!</v>
      </c>
      <c r="O759" s="229" t="e">
        <f t="shared" si="148"/>
        <v>#DIV/0!</v>
      </c>
      <c r="P759" s="229" t="e">
        <f>AVERAGE('ES Data Entry'!O757:R757)</f>
        <v>#DIV/0!</v>
      </c>
      <c r="Q759" s="229" t="e">
        <f t="shared" si="149"/>
        <v>#DIV/0!</v>
      </c>
      <c r="R759" s="229" t="e">
        <f>AVERAGE('ES Data Entry'!S757:V757)</f>
        <v>#DIV/0!</v>
      </c>
      <c r="S759" s="229" t="e">
        <f t="shared" si="150"/>
        <v>#DIV/0!</v>
      </c>
      <c r="T759" s="229" t="e">
        <f>AVERAGE('ES Data Entry'!W757:Y757)</f>
        <v>#DIV/0!</v>
      </c>
      <c r="U759" s="230" t="e">
        <f t="shared" si="151"/>
        <v>#DIV/0!</v>
      </c>
      <c r="V759" s="231" t="e">
        <f t="shared" si="152"/>
        <v>#DIV/0!</v>
      </c>
      <c r="W759" s="232" t="e">
        <f t="shared" si="153"/>
        <v>#DIV/0!</v>
      </c>
    </row>
    <row r="760" spans="1:23">
      <c r="A760" s="226">
        <f>'ES Data Entry'!A758</f>
        <v>0</v>
      </c>
      <c r="B760" s="226">
        <f>'ES Data Entry'!B758</f>
        <v>0</v>
      </c>
      <c r="C760" s="6">
        <f>'ES Data Entry'!C758</f>
        <v>0</v>
      </c>
      <c r="D760" s="226">
        <f>'ES Data Entry'!D758</f>
        <v>0</v>
      </c>
      <c r="E760" s="226">
        <f>'ES Data Entry'!E758</f>
        <v>0</v>
      </c>
      <c r="F760" s="226">
        <f>'ES Data Entry'!F758</f>
        <v>0</v>
      </c>
      <c r="G760" s="226" t="str" cm="1">
        <f t="array" ref="G760">_xlfn.IFS('ES Data Entry'!G758=0, "Kindergarten", 'ES Data Entry'!G758=1, "1st Grade", 'ES Data Entry'!G758=2, "2nd Grade", 'ES Data Entry'!G758=3, "3rd Grade", 'ES Data Entry'!G758=4, "4th Grade", 'ES Data Entry'!G758=5, "5th Grade")</f>
        <v>Kindergarten</v>
      </c>
      <c r="H760" s="253">
        <f>'ES Data Entry'!L758</f>
        <v>0</v>
      </c>
      <c r="I760" s="227" t="e" cm="1">
        <f t="array" ref="I760">_xlfn.IFS('ES Data Entry'!H758= 1, "American Indian/Alaskan Native", 'ES Data Entry'!H758= 2, "Asian", 'ES Data Entry'!H758= 3, "Native Hawaiian/Pacific Islander", 'ES Data Entry'!H758= 4, "Black/African American",'ES Data Entry'!H758= 5,  "White", 'ES Data Entry'!H758= 6, "Other", 'ES Data Entry'!H758= 7, "Two races or more", 'ES Data Entry'!H758= 8, "Unknown")</f>
        <v>#N/A</v>
      </c>
      <c r="J760" s="226">
        <f>'ES Data Entry'!I758</f>
        <v>0</v>
      </c>
      <c r="K760" s="226" t="e" cm="1">
        <f t="array" ref="K760">_xlfn.IFS('ES Data Entry'!J758= 1, "Male", 'ES Data Entry'!J758= 2, "Female", 'ES Data Entry'!J758= 3, "Transgender Male", 'ES Data Entry'!J758= 4, "Transgender Female",'ES Data Entry'!J758= 5, "Non-binary", 'ES Data Entry'!J758= 6, "Other", 'ES Data Entry'!J758= 7, "Unknown")</f>
        <v>#N/A</v>
      </c>
      <c r="L760" s="228">
        <f>'ES Data Entry'!K758</f>
        <v>0</v>
      </c>
      <c r="M760" s="228" t="str" cm="1">
        <f t="array" ref="M760">IF(MAX(IF(F:F=F760, L:L))=L760, "Yes", "No")</f>
        <v>Yes</v>
      </c>
      <c r="N760" s="229" t="e">
        <f>AVERAGE('ES Data Entry'!N758,'ES Data Entry'!M758)</f>
        <v>#DIV/0!</v>
      </c>
      <c r="O760" s="229" t="e">
        <f t="shared" si="148"/>
        <v>#DIV/0!</v>
      </c>
      <c r="P760" s="229" t="e">
        <f>AVERAGE('ES Data Entry'!O758:R758)</f>
        <v>#DIV/0!</v>
      </c>
      <c r="Q760" s="229" t="e">
        <f t="shared" si="149"/>
        <v>#DIV/0!</v>
      </c>
      <c r="R760" s="229" t="e">
        <f>AVERAGE('ES Data Entry'!S758:V758)</f>
        <v>#DIV/0!</v>
      </c>
      <c r="S760" s="229" t="e">
        <f t="shared" si="150"/>
        <v>#DIV/0!</v>
      </c>
      <c r="T760" s="229" t="e">
        <f>AVERAGE('ES Data Entry'!W758:Y758)</f>
        <v>#DIV/0!</v>
      </c>
      <c r="U760" s="230" t="e">
        <f t="shared" si="151"/>
        <v>#DIV/0!</v>
      </c>
      <c r="V760" s="231" t="e">
        <f t="shared" si="152"/>
        <v>#DIV/0!</v>
      </c>
      <c r="W760" s="232" t="e">
        <f t="shared" si="153"/>
        <v>#DIV/0!</v>
      </c>
    </row>
    <row r="761" spans="1:23">
      <c r="A761" s="226">
        <f>'ES Data Entry'!A759</f>
        <v>0</v>
      </c>
      <c r="B761" s="226">
        <f>'ES Data Entry'!B759</f>
        <v>0</v>
      </c>
      <c r="C761" s="6">
        <f>'ES Data Entry'!C759</f>
        <v>0</v>
      </c>
      <c r="D761" s="226">
        <f>'ES Data Entry'!D759</f>
        <v>0</v>
      </c>
      <c r="E761" s="226">
        <f>'ES Data Entry'!E759</f>
        <v>0</v>
      </c>
      <c r="F761" s="226">
        <f>'ES Data Entry'!F759</f>
        <v>0</v>
      </c>
      <c r="G761" s="226" t="str" cm="1">
        <f t="array" ref="G761">_xlfn.IFS('ES Data Entry'!G759=0, "Kindergarten", 'ES Data Entry'!G759=1, "1st Grade", 'ES Data Entry'!G759=2, "2nd Grade", 'ES Data Entry'!G759=3, "3rd Grade", 'ES Data Entry'!G759=4, "4th Grade", 'ES Data Entry'!G759=5, "5th Grade")</f>
        <v>Kindergarten</v>
      </c>
      <c r="H761" s="253">
        <f>'ES Data Entry'!L759</f>
        <v>0</v>
      </c>
      <c r="I761" s="227" t="e" cm="1">
        <f t="array" ref="I761">_xlfn.IFS('ES Data Entry'!H759= 1, "American Indian/Alaskan Native", 'ES Data Entry'!H759= 2, "Asian", 'ES Data Entry'!H759= 3, "Native Hawaiian/Pacific Islander", 'ES Data Entry'!H759= 4, "Black/African American",'ES Data Entry'!H759= 5,  "White", 'ES Data Entry'!H759= 6, "Other", 'ES Data Entry'!H759= 7, "Two races or more", 'ES Data Entry'!H759= 8, "Unknown")</f>
        <v>#N/A</v>
      </c>
      <c r="J761" s="226">
        <f>'ES Data Entry'!I759</f>
        <v>0</v>
      </c>
      <c r="K761" s="226" t="e" cm="1">
        <f t="array" ref="K761">_xlfn.IFS('ES Data Entry'!J759= 1, "Male", 'ES Data Entry'!J759= 2, "Female", 'ES Data Entry'!J759= 3, "Transgender Male", 'ES Data Entry'!J759= 4, "Transgender Female",'ES Data Entry'!J759= 5, "Non-binary", 'ES Data Entry'!J759= 6, "Other", 'ES Data Entry'!J759= 7, "Unknown")</f>
        <v>#N/A</v>
      </c>
      <c r="L761" s="228">
        <f>'ES Data Entry'!K759</f>
        <v>0</v>
      </c>
      <c r="M761" s="228" t="str" cm="1">
        <f t="array" ref="M761">IF(MAX(IF(F:F=F761, L:L))=L761, "Yes", "No")</f>
        <v>Yes</v>
      </c>
      <c r="N761" s="229" t="e">
        <f>AVERAGE('ES Data Entry'!N759,'ES Data Entry'!M759)</f>
        <v>#DIV/0!</v>
      </c>
      <c r="O761" s="229" t="e">
        <f t="shared" si="148"/>
        <v>#DIV/0!</v>
      </c>
      <c r="P761" s="229" t="e">
        <f>AVERAGE('ES Data Entry'!O759:R759)</f>
        <v>#DIV/0!</v>
      </c>
      <c r="Q761" s="229" t="e">
        <f t="shared" si="149"/>
        <v>#DIV/0!</v>
      </c>
      <c r="R761" s="229" t="e">
        <f>AVERAGE('ES Data Entry'!S759:V759)</f>
        <v>#DIV/0!</v>
      </c>
      <c r="S761" s="229" t="e">
        <f t="shared" si="150"/>
        <v>#DIV/0!</v>
      </c>
      <c r="T761" s="229" t="e">
        <f>AVERAGE('ES Data Entry'!W759:Y759)</f>
        <v>#DIV/0!</v>
      </c>
      <c r="U761" s="230" t="e">
        <f t="shared" si="151"/>
        <v>#DIV/0!</v>
      </c>
      <c r="V761" s="231" t="e">
        <f t="shared" si="152"/>
        <v>#DIV/0!</v>
      </c>
      <c r="W761" s="232" t="e">
        <f t="shared" si="153"/>
        <v>#DIV/0!</v>
      </c>
    </row>
    <row r="762" spans="1:23">
      <c r="A762" s="226">
        <f>'ES Data Entry'!A760</f>
        <v>0</v>
      </c>
      <c r="B762" s="226">
        <f>'ES Data Entry'!B760</f>
        <v>0</v>
      </c>
      <c r="C762" s="6">
        <f>'ES Data Entry'!C760</f>
        <v>0</v>
      </c>
      <c r="D762" s="226">
        <f>'ES Data Entry'!D760</f>
        <v>0</v>
      </c>
      <c r="E762" s="226">
        <f>'ES Data Entry'!E760</f>
        <v>0</v>
      </c>
      <c r="F762" s="226">
        <f>'ES Data Entry'!F760</f>
        <v>0</v>
      </c>
      <c r="G762" s="226" t="str" cm="1">
        <f t="array" ref="G762">_xlfn.IFS('ES Data Entry'!G760=0, "Kindergarten", 'ES Data Entry'!G760=1, "1st Grade", 'ES Data Entry'!G760=2, "2nd Grade", 'ES Data Entry'!G760=3, "3rd Grade", 'ES Data Entry'!G760=4, "4th Grade", 'ES Data Entry'!G760=5, "5th Grade")</f>
        <v>Kindergarten</v>
      </c>
      <c r="H762" s="253">
        <f>'ES Data Entry'!L760</f>
        <v>0</v>
      </c>
      <c r="I762" s="227" t="e" cm="1">
        <f t="array" ref="I762">_xlfn.IFS('ES Data Entry'!H760= 1, "American Indian/Alaskan Native", 'ES Data Entry'!H760= 2, "Asian", 'ES Data Entry'!H760= 3, "Native Hawaiian/Pacific Islander", 'ES Data Entry'!H760= 4, "Black/African American",'ES Data Entry'!H760= 5,  "White", 'ES Data Entry'!H760= 6, "Other", 'ES Data Entry'!H760= 7, "Two races or more", 'ES Data Entry'!H760= 8, "Unknown")</f>
        <v>#N/A</v>
      </c>
      <c r="J762" s="226">
        <f>'ES Data Entry'!I760</f>
        <v>0</v>
      </c>
      <c r="K762" s="226" t="e" cm="1">
        <f t="array" ref="K762">_xlfn.IFS('ES Data Entry'!J760= 1, "Male", 'ES Data Entry'!J760= 2, "Female", 'ES Data Entry'!J760= 3, "Transgender Male", 'ES Data Entry'!J760= 4, "Transgender Female",'ES Data Entry'!J760= 5, "Non-binary", 'ES Data Entry'!J760= 6, "Other", 'ES Data Entry'!J760= 7, "Unknown")</f>
        <v>#N/A</v>
      </c>
      <c r="L762" s="228">
        <f>'ES Data Entry'!K760</f>
        <v>0</v>
      </c>
      <c r="M762" s="228" t="str" cm="1">
        <f t="array" ref="M762">IF(MAX(IF(F:F=F762, L:L))=L762, "Yes", "No")</f>
        <v>Yes</v>
      </c>
      <c r="N762" s="229" t="e">
        <f>AVERAGE('ES Data Entry'!N760,'ES Data Entry'!M760)</f>
        <v>#DIV/0!</v>
      </c>
      <c r="O762" s="229" t="e">
        <f t="shared" si="148"/>
        <v>#DIV/0!</v>
      </c>
      <c r="P762" s="229" t="e">
        <f>AVERAGE('ES Data Entry'!O760:R760)</f>
        <v>#DIV/0!</v>
      </c>
      <c r="Q762" s="229" t="e">
        <f t="shared" si="149"/>
        <v>#DIV/0!</v>
      </c>
      <c r="R762" s="229" t="e">
        <f>AVERAGE('ES Data Entry'!S760:V760)</f>
        <v>#DIV/0!</v>
      </c>
      <c r="S762" s="229" t="e">
        <f t="shared" si="150"/>
        <v>#DIV/0!</v>
      </c>
      <c r="T762" s="229" t="e">
        <f>AVERAGE('ES Data Entry'!W760:Y760)</f>
        <v>#DIV/0!</v>
      </c>
      <c r="U762" s="230" t="e">
        <f t="shared" si="151"/>
        <v>#DIV/0!</v>
      </c>
      <c r="V762" s="231" t="e">
        <f t="shared" si="152"/>
        <v>#DIV/0!</v>
      </c>
      <c r="W762" s="232" t="e">
        <f t="shared" si="153"/>
        <v>#DIV/0!</v>
      </c>
    </row>
    <row r="763" spans="1:23">
      <c r="A763" s="226">
        <f>'ES Data Entry'!A761</f>
        <v>0</v>
      </c>
      <c r="B763" s="226">
        <f>'ES Data Entry'!B761</f>
        <v>0</v>
      </c>
      <c r="C763" s="6">
        <f>'ES Data Entry'!C761</f>
        <v>0</v>
      </c>
      <c r="D763" s="226">
        <f>'ES Data Entry'!D761</f>
        <v>0</v>
      </c>
      <c r="E763" s="226">
        <f>'ES Data Entry'!E761</f>
        <v>0</v>
      </c>
      <c r="F763" s="226">
        <f>'ES Data Entry'!F761</f>
        <v>0</v>
      </c>
      <c r="G763" s="226" t="str" cm="1">
        <f t="array" ref="G763">_xlfn.IFS('ES Data Entry'!G761=0, "Kindergarten", 'ES Data Entry'!G761=1, "1st Grade", 'ES Data Entry'!G761=2, "2nd Grade", 'ES Data Entry'!G761=3, "3rd Grade", 'ES Data Entry'!G761=4, "4th Grade", 'ES Data Entry'!G761=5, "5th Grade")</f>
        <v>Kindergarten</v>
      </c>
      <c r="H763" s="253">
        <f>'ES Data Entry'!L761</f>
        <v>0</v>
      </c>
      <c r="I763" s="227" t="e" cm="1">
        <f t="array" ref="I763">_xlfn.IFS('ES Data Entry'!H761= 1, "American Indian/Alaskan Native", 'ES Data Entry'!H761= 2, "Asian", 'ES Data Entry'!H761= 3, "Native Hawaiian/Pacific Islander", 'ES Data Entry'!H761= 4, "Black/African American",'ES Data Entry'!H761= 5,  "White", 'ES Data Entry'!H761= 6, "Other", 'ES Data Entry'!H761= 7, "Two races or more", 'ES Data Entry'!H761= 8, "Unknown")</f>
        <v>#N/A</v>
      </c>
      <c r="J763" s="226">
        <f>'ES Data Entry'!I761</f>
        <v>0</v>
      </c>
      <c r="K763" s="226" t="e" cm="1">
        <f t="array" ref="K763">_xlfn.IFS('ES Data Entry'!J761= 1, "Male", 'ES Data Entry'!J761= 2, "Female", 'ES Data Entry'!J761= 3, "Transgender Male", 'ES Data Entry'!J761= 4, "Transgender Female",'ES Data Entry'!J761= 5, "Non-binary", 'ES Data Entry'!J761= 6, "Other", 'ES Data Entry'!J761= 7, "Unknown")</f>
        <v>#N/A</v>
      </c>
      <c r="L763" s="228">
        <f>'ES Data Entry'!K761</f>
        <v>0</v>
      </c>
      <c r="M763" s="228" t="str" cm="1">
        <f t="array" ref="M763">IF(MAX(IF(F:F=F763, L:L))=L763, "Yes", "No")</f>
        <v>Yes</v>
      </c>
      <c r="N763" s="229" t="e">
        <f>AVERAGE('ES Data Entry'!N761,'ES Data Entry'!M761)</f>
        <v>#DIV/0!</v>
      </c>
      <c r="O763" s="229" t="e">
        <f t="shared" si="148"/>
        <v>#DIV/0!</v>
      </c>
      <c r="P763" s="229" t="e">
        <f>AVERAGE('ES Data Entry'!O761:R761)</f>
        <v>#DIV/0!</v>
      </c>
      <c r="Q763" s="229" t="e">
        <f t="shared" si="149"/>
        <v>#DIV/0!</v>
      </c>
      <c r="R763" s="229" t="e">
        <f>AVERAGE('ES Data Entry'!S761:V761)</f>
        <v>#DIV/0!</v>
      </c>
      <c r="S763" s="229" t="e">
        <f t="shared" si="150"/>
        <v>#DIV/0!</v>
      </c>
      <c r="T763" s="229" t="e">
        <f>AVERAGE('ES Data Entry'!W761:Y761)</f>
        <v>#DIV/0!</v>
      </c>
      <c r="U763" s="230" t="e">
        <f t="shared" si="151"/>
        <v>#DIV/0!</v>
      </c>
      <c r="V763" s="231" t="e">
        <f t="shared" si="152"/>
        <v>#DIV/0!</v>
      </c>
      <c r="W763" s="232" t="e">
        <f t="shared" si="153"/>
        <v>#DIV/0!</v>
      </c>
    </row>
    <row r="764" spans="1:23">
      <c r="A764" s="226">
        <f>'ES Data Entry'!A762</f>
        <v>0</v>
      </c>
      <c r="B764" s="226">
        <f>'ES Data Entry'!B762</f>
        <v>0</v>
      </c>
      <c r="C764" s="6">
        <f>'ES Data Entry'!C762</f>
        <v>0</v>
      </c>
      <c r="D764" s="226">
        <f>'ES Data Entry'!D762</f>
        <v>0</v>
      </c>
      <c r="E764" s="226">
        <f>'ES Data Entry'!E762</f>
        <v>0</v>
      </c>
      <c r="F764" s="226">
        <f>'ES Data Entry'!F762</f>
        <v>0</v>
      </c>
      <c r="G764" s="226" t="str" cm="1">
        <f t="array" ref="G764">_xlfn.IFS('ES Data Entry'!G762=0, "Kindergarten", 'ES Data Entry'!G762=1, "1st Grade", 'ES Data Entry'!G762=2, "2nd Grade", 'ES Data Entry'!G762=3, "3rd Grade", 'ES Data Entry'!G762=4, "4th Grade", 'ES Data Entry'!G762=5, "5th Grade")</f>
        <v>Kindergarten</v>
      </c>
      <c r="H764" s="253">
        <f>'ES Data Entry'!L762</f>
        <v>0</v>
      </c>
      <c r="I764" s="227" t="e" cm="1">
        <f t="array" ref="I764">_xlfn.IFS('ES Data Entry'!H762= 1, "American Indian/Alaskan Native", 'ES Data Entry'!H762= 2, "Asian", 'ES Data Entry'!H762= 3, "Native Hawaiian/Pacific Islander", 'ES Data Entry'!H762= 4, "Black/African American",'ES Data Entry'!H762= 5,  "White", 'ES Data Entry'!H762= 6, "Other", 'ES Data Entry'!H762= 7, "Two races or more", 'ES Data Entry'!H762= 8, "Unknown")</f>
        <v>#N/A</v>
      </c>
      <c r="J764" s="226">
        <f>'ES Data Entry'!I762</f>
        <v>0</v>
      </c>
      <c r="K764" s="226" t="e" cm="1">
        <f t="array" ref="K764">_xlfn.IFS('ES Data Entry'!J762= 1, "Male", 'ES Data Entry'!J762= 2, "Female", 'ES Data Entry'!J762= 3, "Transgender Male", 'ES Data Entry'!J762= 4, "Transgender Female",'ES Data Entry'!J762= 5, "Non-binary", 'ES Data Entry'!J762= 6, "Other", 'ES Data Entry'!J762= 7, "Unknown")</f>
        <v>#N/A</v>
      </c>
      <c r="L764" s="228">
        <f>'ES Data Entry'!K762</f>
        <v>0</v>
      </c>
      <c r="M764" s="228" t="str" cm="1">
        <f t="array" ref="M764">IF(MAX(IF(F:F=F764, L:L))=L764, "Yes", "No")</f>
        <v>Yes</v>
      </c>
      <c r="N764" s="229" t="e">
        <f>AVERAGE('ES Data Entry'!N762,'ES Data Entry'!M762)</f>
        <v>#DIV/0!</v>
      </c>
      <c r="O764" s="229" t="e">
        <f t="shared" si="148"/>
        <v>#DIV/0!</v>
      </c>
      <c r="P764" s="229" t="e">
        <f>AVERAGE('ES Data Entry'!O762:R762)</f>
        <v>#DIV/0!</v>
      </c>
      <c r="Q764" s="229" t="e">
        <f t="shared" si="149"/>
        <v>#DIV/0!</v>
      </c>
      <c r="R764" s="229" t="e">
        <f>AVERAGE('ES Data Entry'!S762:V762)</f>
        <v>#DIV/0!</v>
      </c>
      <c r="S764" s="229" t="e">
        <f t="shared" si="150"/>
        <v>#DIV/0!</v>
      </c>
      <c r="T764" s="229" t="e">
        <f>AVERAGE('ES Data Entry'!W762:Y762)</f>
        <v>#DIV/0!</v>
      </c>
      <c r="U764" s="230" t="e">
        <f t="shared" si="151"/>
        <v>#DIV/0!</v>
      </c>
      <c r="V764" s="231" t="e">
        <f t="shared" si="152"/>
        <v>#DIV/0!</v>
      </c>
      <c r="W764" s="232" t="e">
        <f t="shared" si="153"/>
        <v>#DIV/0!</v>
      </c>
    </row>
    <row r="765" spans="1:23">
      <c r="A765" s="226">
        <f>'ES Data Entry'!A763</f>
        <v>0</v>
      </c>
      <c r="B765" s="226">
        <f>'ES Data Entry'!B763</f>
        <v>0</v>
      </c>
      <c r="C765" s="6">
        <f>'ES Data Entry'!C763</f>
        <v>0</v>
      </c>
      <c r="D765" s="226">
        <f>'ES Data Entry'!D763</f>
        <v>0</v>
      </c>
      <c r="E765" s="226">
        <f>'ES Data Entry'!E763</f>
        <v>0</v>
      </c>
      <c r="F765" s="226">
        <f>'ES Data Entry'!F763</f>
        <v>0</v>
      </c>
      <c r="G765" s="226" t="str" cm="1">
        <f t="array" ref="G765">_xlfn.IFS('ES Data Entry'!G763=0, "Kindergarten", 'ES Data Entry'!G763=1, "1st Grade", 'ES Data Entry'!G763=2, "2nd Grade", 'ES Data Entry'!G763=3, "3rd Grade", 'ES Data Entry'!G763=4, "4th Grade", 'ES Data Entry'!G763=5, "5th Grade")</f>
        <v>Kindergarten</v>
      </c>
      <c r="H765" s="253">
        <f>'ES Data Entry'!L763</f>
        <v>0</v>
      </c>
      <c r="I765" s="227" t="e" cm="1">
        <f t="array" ref="I765">_xlfn.IFS('ES Data Entry'!H763= 1, "American Indian/Alaskan Native", 'ES Data Entry'!H763= 2, "Asian", 'ES Data Entry'!H763= 3, "Native Hawaiian/Pacific Islander", 'ES Data Entry'!H763= 4, "Black/African American",'ES Data Entry'!H763= 5,  "White", 'ES Data Entry'!H763= 6, "Other", 'ES Data Entry'!H763= 7, "Two races or more", 'ES Data Entry'!H763= 8, "Unknown")</f>
        <v>#N/A</v>
      </c>
      <c r="J765" s="226">
        <f>'ES Data Entry'!I763</f>
        <v>0</v>
      </c>
      <c r="K765" s="226" t="e" cm="1">
        <f t="array" ref="K765">_xlfn.IFS('ES Data Entry'!J763= 1, "Male", 'ES Data Entry'!J763= 2, "Female", 'ES Data Entry'!J763= 3, "Transgender Male", 'ES Data Entry'!J763= 4, "Transgender Female",'ES Data Entry'!J763= 5, "Non-binary", 'ES Data Entry'!J763= 6, "Other", 'ES Data Entry'!J763= 7, "Unknown")</f>
        <v>#N/A</v>
      </c>
      <c r="L765" s="228">
        <f>'ES Data Entry'!K763</f>
        <v>0</v>
      </c>
      <c r="M765" s="228" t="str" cm="1">
        <f t="array" ref="M765">IF(MAX(IF(F:F=F765, L:L))=L765, "Yes", "No")</f>
        <v>Yes</v>
      </c>
      <c r="N765" s="229" t="e">
        <f>AVERAGE('ES Data Entry'!N763,'ES Data Entry'!M763)</f>
        <v>#DIV/0!</v>
      </c>
      <c r="O765" s="229" t="e">
        <f t="shared" si="148"/>
        <v>#DIV/0!</v>
      </c>
      <c r="P765" s="229" t="e">
        <f>AVERAGE('ES Data Entry'!O763:R763)</f>
        <v>#DIV/0!</v>
      </c>
      <c r="Q765" s="229" t="e">
        <f t="shared" si="149"/>
        <v>#DIV/0!</v>
      </c>
      <c r="R765" s="229" t="e">
        <f>AVERAGE('ES Data Entry'!S763:V763)</f>
        <v>#DIV/0!</v>
      </c>
      <c r="S765" s="229" t="e">
        <f t="shared" si="150"/>
        <v>#DIV/0!</v>
      </c>
      <c r="T765" s="229" t="e">
        <f>AVERAGE('ES Data Entry'!W763:Y763)</f>
        <v>#DIV/0!</v>
      </c>
      <c r="U765" s="230" t="e">
        <f t="shared" si="151"/>
        <v>#DIV/0!</v>
      </c>
      <c r="V765" s="231" t="e">
        <f t="shared" si="152"/>
        <v>#DIV/0!</v>
      </c>
      <c r="W765" s="232" t="e">
        <f t="shared" si="153"/>
        <v>#DIV/0!</v>
      </c>
    </row>
    <row r="766" spans="1:23">
      <c r="A766" s="226">
        <f>'ES Data Entry'!A764</f>
        <v>0</v>
      </c>
      <c r="B766" s="226">
        <f>'ES Data Entry'!B764</f>
        <v>0</v>
      </c>
      <c r="C766" s="6">
        <f>'ES Data Entry'!C764</f>
        <v>0</v>
      </c>
      <c r="D766" s="226">
        <f>'ES Data Entry'!D764</f>
        <v>0</v>
      </c>
      <c r="E766" s="226">
        <f>'ES Data Entry'!E764</f>
        <v>0</v>
      </c>
      <c r="F766" s="226">
        <f>'ES Data Entry'!F764</f>
        <v>0</v>
      </c>
      <c r="G766" s="226" t="str" cm="1">
        <f t="array" ref="G766">_xlfn.IFS('ES Data Entry'!G764=0, "Kindergarten", 'ES Data Entry'!G764=1, "1st Grade", 'ES Data Entry'!G764=2, "2nd Grade", 'ES Data Entry'!G764=3, "3rd Grade", 'ES Data Entry'!G764=4, "4th Grade", 'ES Data Entry'!G764=5, "5th Grade")</f>
        <v>Kindergarten</v>
      </c>
      <c r="H766" s="253">
        <f>'ES Data Entry'!L764</f>
        <v>0</v>
      </c>
      <c r="I766" s="227" t="e" cm="1">
        <f t="array" ref="I766">_xlfn.IFS('ES Data Entry'!H764= 1, "American Indian/Alaskan Native", 'ES Data Entry'!H764= 2, "Asian", 'ES Data Entry'!H764= 3, "Native Hawaiian/Pacific Islander", 'ES Data Entry'!H764= 4, "Black/African American",'ES Data Entry'!H764= 5,  "White", 'ES Data Entry'!H764= 6, "Other", 'ES Data Entry'!H764= 7, "Two races or more", 'ES Data Entry'!H764= 8, "Unknown")</f>
        <v>#N/A</v>
      </c>
      <c r="J766" s="226">
        <f>'ES Data Entry'!I764</f>
        <v>0</v>
      </c>
      <c r="K766" s="226" t="e" cm="1">
        <f t="array" ref="K766">_xlfn.IFS('ES Data Entry'!J764= 1, "Male", 'ES Data Entry'!J764= 2, "Female", 'ES Data Entry'!J764= 3, "Transgender Male", 'ES Data Entry'!J764= 4, "Transgender Female",'ES Data Entry'!J764= 5, "Non-binary", 'ES Data Entry'!J764= 6, "Other", 'ES Data Entry'!J764= 7, "Unknown")</f>
        <v>#N/A</v>
      </c>
      <c r="L766" s="228">
        <f>'ES Data Entry'!K764</f>
        <v>0</v>
      </c>
      <c r="M766" s="228" t="str" cm="1">
        <f t="array" ref="M766">IF(MAX(IF(F:F=F766, L:L))=L766, "Yes", "No")</f>
        <v>Yes</v>
      </c>
      <c r="N766" s="229" t="e">
        <f>AVERAGE('ES Data Entry'!N764,'ES Data Entry'!M764)</f>
        <v>#DIV/0!</v>
      </c>
      <c r="O766" s="229" t="e">
        <f t="shared" si="148"/>
        <v>#DIV/0!</v>
      </c>
      <c r="P766" s="229" t="e">
        <f>AVERAGE('ES Data Entry'!O764:R764)</f>
        <v>#DIV/0!</v>
      </c>
      <c r="Q766" s="229" t="e">
        <f t="shared" si="149"/>
        <v>#DIV/0!</v>
      </c>
      <c r="R766" s="229" t="e">
        <f>AVERAGE('ES Data Entry'!S764:V764)</f>
        <v>#DIV/0!</v>
      </c>
      <c r="S766" s="229" t="e">
        <f t="shared" si="150"/>
        <v>#DIV/0!</v>
      </c>
      <c r="T766" s="229" t="e">
        <f>AVERAGE('ES Data Entry'!W764:Y764)</f>
        <v>#DIV/0!</v>
      </c>
      <c r="U766" s="230" t="e">
        <f t="shared" si="151"/>
        <v>#DIV/0!</v>
      </c>
      <c r="V766" s="231" t="e">
        <f t="shared" si="152"/>
        <v>#DIV/0!</v>
      </c>
      <c r="W766" s="232" t="e">
        <f t="shared" si="153"/>
        <v>#DIV/0!</v>
      </c>
    </row>
    <row r="767" spans="1:23">
      <c r="A767" s="226">
        <f>'ES Data Entry'!A765</f>
        <v>0</v>
      </c>
      <c r="B767" s="226">
        <f>'ES Data Entry'!B765</f>
        <v>0</v>
      </c>
      <c r="C767" s="6">
        <f>'ES Data Entry'!C765</f>
        <v>0</v>
      </c>
      <c r="D767" s="226">
        <f>'ES Data Entry'!D765</f>
        <v>0</v>
      </c>
      <c r="E767" s="226">
        <f>'ES Data Entry'!E765</f>
        <v>0</v>
      </c>
      <c r="F767" s="226">
        <f>'ES Data Entry'!F765</f>
        <v>0</v>
      </c>
      <c r="G767" s="226" t="str" cm="1">
        <f t="array" ref="G767">_xlfn.IFS('ES Data Entry'!G765=0, "Kindergarten", 'ES Data Entry'!G765=1, "1st Grade", 'ES Data Entry'!G765=2, "2nd Grade", 'ES Data Entry'!G765=3, "3rd Grade", 'ES Data Entry'!G765=4, "4th Grade", 'ES Data Entry'!G765=5, "5th Grade")</f>
        <v>Kindergarten</v>
      </c>
      <c r="H767" s="253">
        <f>'ES Data Entry'!L765</f>
        <v>0</v>
      </c>
      <c r="I767" s="227" t="e" cm="1">
        <f t="array" ref="I767">_xlfn.IFS('ES Data Entry'!H765= 1, "American Indian/Alaskan Native", 'ES Data Entry'!H765= 2, "Asian", 'ES Data Entry'!H765= 3, "Native Hawaiian/Pacific Islander", 'ES Data Entry'!H765= 4, "Black/African American",'ES Data Entry'!H765= 5,  "White", 'ES Data Entry'!H765= 6, "Other", 'ES Data Entry'!H765= 7, "Two races or more", 'ES Data Entry'!H765= 8, "Unknown")</f>
        <v>#N/A</v>
      </c>
      <c r="J767" s="226">
        <f>'ES Data Entry'!I765</f>
        <v>0</v>
      </c>
      <c r="K767" s="226" t="e" cm="1">
        <f t="array" ref="K767">_xlfn.IFS('ES Data Entry'!J765= 1, "Male", 'ES Data Entry'!J765= 2, "Female", 'ES Data Entry'!J765= 3, "Transgender Male", 'ES Data Entry'!J765= 4, "Transgender Female",'ES Data Entry'!J765= 5, "Non-binary", 'ES Data Entry'!J765= 6, "Other", 'ES Data Entry'!J765= 7, "Unknown")</f>
        <v>#N/A</v>
      </c>
      <c r="L767" s="228">
        <f>'ES Data Entry'!K765</f>
        <v>0</v>
      </c>
      <c r="M767" s="228" t="str" cm="1">
        <f t="array" ref="M767">IF(MAX(IF(F:F=F767, L:L))=L767, "Yes", "No")</f>
        <v>Yes</v>
      </c>
      <c r="N767" s="229" t="e">
        <f>AVERAGE('ES Data Entry'!N765,'ES Data Entry'!M765)</f>
        <v>#DIV/0!</v>
      </c>
      <c r="O767" s="229" t="e">
        <f t="shared" si="148"/>
        <v>#DIV/0!</v>
      </c>
      <c r="P767" s="229" t="e">
        <f>AVERAGE('ES Data Entry'!O765:R765)</f>
        <v>#DIV/0!</v>
      </c>
      <c r="Q767" s="229" t="e">
        <f t="shared" si="149"/>
        <v>#DIV/0!</v>
      </c>
      <c r="R767" s="229" t="e">
        <f>AVERAGE('ES Data Entry'!S765:V765)</f>
        <v>#DIV/0!</v>
      </c>
      <c r="S767" s="229" t="e">
        <f t="shared" si="150"/>
        <v>#DIV/0!</v>
      </c>
      <c r="T767" s="229" t="e">
        <f>AVERAGE('ES Data Entry'!W765:Y765)</f>
        <v>#DIV/0!</v>
      </c>
      <c r="U767" s="230" t="e">
        <f t="shared" si="151"/>
        <v>#DIV/0!</v>
      </c>
      <c r="V767" s="231" t="e">
        <f t="shared" si="152"/>
        <v>#DIV/0!</v>
      </c>
      <c r="W767" s="232" t="e">
        <f t="shared" si="153"/>
        <v>#DIV/0!</v>
      </c>
    </row>
    <row r="768" spans="1:23">
      <c r="A768" s="226">
        <f>'ES Data Entry'!A766</f>
        <v>0</v>
      </c>
      <c r="B768" s="226">
        <f>'ES Data Entry'!B766</f>
        <v>0</v>
      </c>
      <c r="C768" s="6">
        <f>'ES Data Entry'!C766</f>
        <v>0</v>
      </c>
      <c r="D768" s="226">
        <f>'ES Data Entry'!D766</f>
        <v>0</v>
      </c>
      <c r="E768" s="226">
        <f>'ES Data Entry'!E766</f>
        <v>0</v>
      </c>
      <c r="F768" s="226">
        <f>'ES Data Entry'!F766</f>
        <v>0</v>
      </c>
      <c r="G768" s="226" t="str" cm="1">
        <f t="array" ref="G768">_xlfn.IFS('ES Data Entry'!G766=0, "Kindergarten", 'ES Data Entry'!G766=1, "1st Grade", 'ES Data Entry'!G766=2, "2nd Grade", 'ES Data Entry'!G766=3, "3rd Grade", 'ES Data Entry'!G766=4, "4th Grade", 'ES Data Entry'!G766=5, "5th Grade")</f>
        <v>Kindergarten</v>
      </c>
      <c r="H768" s="253">
        <f>'ES Data Entry'!L766</f>
        <v>0</v>
      </c>
      <c r="I768" s="227" t="e" cm="1">
        <f t="array" ref="I768">_xlfn.IFS('ES Data Entry'!H766= 1, "American Indian/Alaskan Native", 'ES Data Entry'!H766= 2, "Asian", 'ES Data Entry'!H766= 3, "Native Hawaiian/Pacific Islander", 'ES Data Entry'!H766= 4, "Black/African American",'ES Data Entry'!H766= 5,  "White", 'ES Data Entry'!H766= 6, "Other", 'ES Data Entry'!H766= 7, "Two races or more", 'ES Data Entry'!H766= 8, "Unknown")</f>
        <v>#N/A</v>
      </c>
      <c r="J768" s="226">
        <f>'ES Data Entry'!I766</f>
        <v>0</v>
      </c>
      <c r="K768" s="226" t="e" cm="1">
        <f t="array" ref="K768">_xlfn.IFS('ES Data Entry'!J766= 1, "Male", 'ES Data Entry'!J766= 2, "Female", 'ES Data Entry'!J766= 3, "Transgender Male", 'ES Data Entry'!J766= 4, "Transgender Female",'ES Data Entry'!J766= 5, "Non-binary", 'ES Data Entry'!J766= 6, "Other", 'ES Data Entry'!J766= 7, "Unknown")</f>
        <v>#N/A</v>
      </c>
      <c r="L768" s="228">
        <f>'ES Data Entry'!K766</f>
        <v>0</v>
      </c>
      <c r="M768" s="228" t="str" cm="1">
        <f t="array" ref="M768">IF(MAX(IF(F:F=F768, L:L))=L768, "Yes", "No")</f>
        <v>Yes</v>
      </c>
      <c r="N768" s="229" t="e">
        <f>AVERAGE('ES Data Entry'!N766,'ES Data Entry'!M766)</f>
        <v>#DIV/0!</v>
      </c>
      <c r="O768" s="229" t="e">
        <f t="shared" si="148"/>
        <v>#DIV/0!</v>
      </c>
      <c r="P768" s="229" t="e">
        <f>AVERAGE('ES Data Entry'!O766:R766)</f>
        <v>#DIV/0!</v>
      </c>
      <c r="Q768" s="229" t="e">
        <f t="shared" si="149"/>
        <v>#DIV/0!</v>
      </c>
      <c r="R768" s="229" t="e">
        <f>AVERAGE('ES Data Entry'!S766:V766)</f>
        <v>#DIV/0!</v>
      </c>
      <c r="S768" s="229" t="e">
        <f t="shared" si="150"/>
        <v>#DIV/0!</v>
      </c>
      <c r="T768" s="229" t="e">
        <f>AVERAGE('ES Data Entry'!W766:Y766)</f>
        <v>#DIV/0!</v>
      </c>
      <c r="U768" s="230" t="e">
        <f t="shared" si="151"/>
        <v>#DIV/0!</v>
      </c>
      <c r="V768" s="231" t="e">
        <f t="shared" si="152"/>
        <v>#DIV/0!</v>
      </c>
      <c r="W768" s="232" t="e">
        <f t="shared" si="153"/>
        <v>#DIV/0!</v>
      </c>
    </row>
    <row r="769" spans="1:23">
      <c r="A769" s="226">
        <f>'ES Data Entry'!A767</f>
        <v>0</v>
      </c>
      <c r="B769" s="226">
        <f>'ES Data Entry'!B767</f>
        <v>0</v>
      </c>
      <c r="C769" s="6">
        <f>'ES Data Entry'!C767</f>
        <v>0</v>
      </c>
      <c r="D769" s="226">
        <f>'ES Data Entry'!D767</f>
        <v>0</v>
      </c>
      <c r="E769" s="226">
        <f>'ES Data Entry'!E767</f>
        <v>0</v>
      </c>
      <c r="F769" s="226">
        <f>'ES Data Entry'!F767</f>
        <v>0</v>
      </c>
      <c r="G769" s="226" t="str" cm="1">
        <f t="array" ref="G769">_xlfn.IFS('ES Data Entry'!G767=0, "Kindergarten", 'ES Data Entry'!G767=1, "1st Grade", 'ES Data Entry'!G767=2, "2nd Grade", 'ES Data Entry'!G767=3, "3rd Grade", 'ES Data Entry'!G767=4, "4th Grade", 'ES Data Entry'!G767=5, "5th Grade")</f>
        <v>Kindergarten</v>
      </c>
      <c r="H769" s="253">
        <f>'ES Data Entry'!L767</f>
        <v>0</v>
      </c>
      <c r="I769" s="227" t="e" cm="1">
        <f t="array" ref="I769">_xlfn.IFS('ES Data Entry'!H767= 1, "American Indian/Alaskan Native", 'ES Data Entry'!H767= 2, "Asian", 'ES Data Entry'!H767= 3, "Native Hawaiian/Pacific Islander", 'ES Data Entry'!H767= 4, "Black/African American",'ES Data Entry'!H767= 5,  "White", 'ES Data Entry'!H767= 6, "Other", 'ES Data Entry'!H767= 7, "Two races or more", 'ES Data Entry'!H767= 8, "Unknown")</f>
        <v>#N/A</v>
      </c>
      <c r="J769" s="226">
        <f>'ES Data Entry'!I767</f>
        <v>0</v>
      </c>
      <c r="K769" s="226" t="e" cm="1">
        <f t="array" ref="K769">_xlfn.IFS('ES Data Entry'!J767= 1, "Male", 'ES Data Entry'!J767= 2, "Female", 'ES Data Entry'!J767= 3, "Transgender Male", 'ES Data Entry'!J767= 4, "Transgender Female",'ES Data Entry'!J767= 5, "Non-binary", 'ES Data Entry'!J767= 6, "Other", 'ES Data Entry'!J767= 7, "Unknown")</f>
        <v>#N/A</v>
      </c>
      <c r="L769" s="228">
        <f>'ES Data Entry'!K767</f>
        <v>0</v>
      </c>
      <c r="M769" s="228" t="str" cm="1">
        <f t="array" ref="M769">IF(MAX(IF(F:F=F769, L:L))=L769, "Yes", "No")</f>
        <v>Yes</v>
      </c>
      <c r="N769" s="229" t="e">
        <f>AVERAGE('ES Data Entry'!N767,'ES Data Entry'!M767)</f>
        <v>#DIV/0!</v>
      </c>
      <c r="O769" s="229" t="e">
        <f t="shared" si="148"/>
        <v>#DIV/0!</v>
      </c>
      <c r="P769" s="229" t="e">
        <f>AVERAGE('ES Data Entry'!O767:R767)</f>
        <v>#DIV/0!</v>
      </c>
      <c r="Q769" s="229" t="e">
        <f t="shared" si="149"/>
        <v>#DIV/0!</v>
      </c>
      <c r="R769" s="229" t="e">
        <f>AVERAGE('ES Data Entry'!S767:V767)</f>
        <v>#DIV/0!</v>
      </c>
      <c r="S769" s="229" t="e">
        <f t="shared" si="150"/>
        <v>#DIV/0!</v>
      </c>
      <c r="T769" s="229" t="e">
        <f>AVERAGE('ES Data Entry'!W767:Y767)</f>
        <v>#DIV/0!</v>
      </c>
      <c r="U769" s="230" t="e">
        <f t="shared" si="151"/>
        <v>#DIV/0!</v>
      </c>
      <c r="V769" s="231" t="e">
        <f t="shared" si="152"/>
        <v>#DIV/0!</v>
      </c>
      <c r="W769" s="232" t="e">
        <f t="shared" si="153"/>
        <v>#DIV/0!</v>
      </c>
    </row>
    <row r="770" spans="1:23">
      <c r="A770" s="226">
        <f>'ES Data Entry'!A768</f>
        <v>0</v>
      </c>
      <c r="B770" s="226">
        <f>'ES Data Entry'!B768</f>
        <v>0</v>
      </c>
      <c r="C770" s="6">
        <f>'ES Data Entry'!C768</f>
        <v>0</v>
      </c>
      <c r="D770" s="226">
        <f>'ES Data Entry'!D768</f>
        <v>0</v>
      </c>
      <c r="E770" s="226">
        <f>'ES Data Entry'!E768</f>
        <v>0</v>
      </c>
      <c r="F770" s="226">
        <f>'ES Data Entry'!F768</f>
        <v>0</v>
      </c>
      <c r="G770" s="226" t="str" cm="1">
        <f t="array" ref="G770">_xlfn.IFS('ES Data Entry'!G768=0, "Kindergarten", 'ES Data Entry'!G768=1, "1st Grade", 'ES Data Entry'!G768=2, "2nd Grade", 'ES Data Entry'!G768=3, "3rd Grade", 'ES Data Entry'!G768=4, "4th Grade", 'ES Data Entry'!G768=5, "5th Grade")</f>
        <v>Kindergarten</v>
      </c>
      <c r="H770" s="253">
        <f>'ES Data Entry'!L768</f>
        <v>0</v>
      </c>
      <c r="I770" s="227" t="e" cm="1">
        <f t="array" ref="I770">_xlfn.IFS('ES Data Entry'!H768= 1, "American Indian/Alaskan Native", 'ES Data Entry'!H768= 2, "Asian", 'ES Data Entry'!H768= 3, "Native Hawaiian/Pacific Islander", 'ES Data Entry'!H768= 4, "Black/African American",'ES Data Entry'!H768= 5,  "White", 'ES Data Entry'!H768= 6, "Other", 'ES Data Entry'!H768= 7, "Two races or more", 'ES Data Entry'!H768= 8, "Unknown")</f>
        <v>#N/A</v>
      </c>
      <c r="J770" s="226">
        <f>'ES Data Entry'!I768</f>
        <v>0</v>
      </c>
      <c r="K770" s="226" t="e" cm="1">
        <f t="array" ref="K770">_xlfn.IFS('ES Data Entry'!J768= 1, "Male", 'ES Data Entry'!J768= 2, "Female", 'ES Data Entry'!J768= 3, "Transgender Male", 'ES Data Entry'!J768= 4, "Transgender Female",'ES Data Entry'!J768= 5, "Non-binary", 'ES Data Entry'!J768= 6, "Other", 'ES Data Entry'!J768= 7, "Unknown")</f>
        <v>#N/A</v>
      </c>
      <c r="L770" s="228">
        <f>'ES Data Entry'!K768</f>
        <v>0</v>
      </c>
      <c r="M770" s="228" t="str" cm="1">
        <f t="array" ref="M770">IF(MAX(IF(F:F=F770, L:L))=L770, "Yes", "No")</f>
        <v>Yes</v>
      </c>
      <c r="N770" s="229" t="e">
        <f>AVERAGE('ES Data Entry'!N768,'ES Data Entry'!M768)</f>
        <v>#DIV/0!</v>
      </c>
      <c r="O770" s="229" t="e">
        <f t="shared" si="148"/>
        <v>#DIV/0!</v>
      </c>
      <c r="P770" s="229" t="e">
        <f>AVERAGE('ES Data Entry'!O768:R768)</f>
        <v>#DIV/0!</v>
      </c>
      <c r="Q770" s="229" t="e">
        <f t="shared" si="149"/>
        <v>#DIV/0!</v>
      </c>
      <c r="R770" s="229" t="e">
        <f>AVERAGE('ES Data Entry'!S768:V768)</f>
        <v>#DIV/0!</v>
      </c>
      <c r="S770" s="229" t="e">
        <f t="shared" si="150"/>
        <v>#DIV/0!</v>
      </c>
      <c r="T770" s="229" t="e">
        <f>AVERAGE('ES Data Entry'!W768:Y768)</f>
        <v>#DIV/0!</v>
      </c>
      <c r="U770" s="230" t="e">
        <f t="shared" si="151"/>
        <v>#DIV/0!</v>
      </c>
      <c r="V770" s="231" t="e">
        <f t="shared" si="152"/>
        <v>#DIV/0!</v>
      </c>
      <c r="W770" s="232" t="e">
        <f t="shared" si="153"/>
        <v>#DIV/0!</v>
      </c>
    </row>
    <row r="771" spans="1:23">
      <c r="A771" s="226">
        <f>'ES Data Entry'!A769</f>
        <v>0</v>
      </c>
      <c r="B771" s="226">
        <f>'ES Data Entry'!B769</f>
        <v>0</v>
      </c>
      <c r="C771" s="6">
        <f>'ES Data Entry'!C769</f>
        <v>0</v>
      </c>
      <c r="D771" s="226">
        <f>'ES Data Entry'!D769</f>
        <v>0</v>
      </c>
      <c r="E771" s="226">
        <f>'ES Data Entry'!E769</f>
        <v>0</v>
      </c>
      <c r="F771" s="226">
        <f>'ES Data Entry'!F769</f>
        <v>0</v>
      </c>
      <c r="G771" s="226" t="str" cm="1">
        <f t="array" ref="G771">_xlfn.IFS('ES Data Entry'!G769=0, "Kindergarten", 'ES Data Entry'!G769=1, "1st Grade", 'ES Data Entry'!G769=2, "2nd Grade", 'ES Data Entry'!G769=3, "3rd Grade", 'ES Data Entry'!G769=4, "4th Grade", 'ES Data Entry'!G769=5, "5th Grade")</f>
        <v>Kindergarten</v>
      </c>
      <c r="H771" s="253">
        <f>'ES Data Entry'!L769</f>
        <v>0</v>
      </c>
      <c r="I771" s="227" t="e" cm="1">
        <f t="array" ref="I771">_xlfn.IFS('ES Data Entry'!H769= 1, "American Indian/Alaskan Native", 'ES Data Entry'!H769= 2, "Asian", 'ES Data Entry'!H769= 3, "Native Hawaiian/Pacific Islander", 'ES Data Entry'!H769= 4, "Black/African American",'ES Data Entry'!H769= 5,  "White", 'ES Data Entry'!H769= 6, "Other", 'ES Data Entry'!H769= 7, "Two races or more", 'ES Data Entry'!H769= 8, "Unknown")</f>
        <v>#N/A</v>
      </c>
      <c r="J771" s="226">
        <f>'ES Data Entry'!I769</f>
        <v>0</v>
      </c>
      <c r="K771" s="226" t="e" cm="1">
        <f t="array" ref="K771">_xlfn.IFS('ES Data Entry'!J769= 1, "Male", 'ES Data Entry'!J769= 2, "Female", 'ES Data Entry'!J769= 3, "Transgender Male", 'ES Data Entry'!J769= 4, "Transgender Female",'ES Data Entry'!J769= 5, "Non-binary", 'ES Data Entry'!J769= 6, "Other", 'ES Data Entry'!J769= 7, "Unknown")</f>
        <v>#N/A</v>
      </c>
      <c r="L771" s="228">
        <f>'ES Data Entry'!K769</f>
        <v>0</v>
      </c>
      <c r="M771" s="228" t="str" cm="1">
        <f t="array" ref="M771">IF(MAX(IF(F:F=F771, L:L))=L771, "Yes", "No")</f>
        <v>Yes</v>
      </c>
      <c r="N771" s="229" t="e">
        <f>AVERAGE('ES Data Entry'!N769,'ES Data Entry'!M769)</f>
        <v>#DIV/0!</v>
      </c>
      <c r="O771" s="229" t="e">
        <f t="shared" si="148"/>
        <v>#DIV/0!</v>
      </c>
      <c r="P771" s="229" t="e">
        <f>AVERAGE('ES Data Entry'!O769:R769)</f>
        <v>#DIV/0!</v>
      </c>
      <c r="Q771" s="229" t="e">
        <f t="shared" si="149"/>
        <v>#DIV/0!</v>
      </c>
      <c r="R771" s="229" t="e">
        <f>AVERAGE('ES Data Entry'!S769:V769)</f>
        <v>#DIV/0!</v>
      </c>
      <c r="S771" s="229" t="e">
        <f t="shared" si="150"/>
        <v>#DIV/0!</v>
      </c>
      <c r="T771" s="229" t="e">
        <f>AVERAGE('ES Data Entry'!W769:Y769)</f>
        <v>#DIV/0!</v>
      </c>
      <c r="U771" s="230" t="e">
        <f t="shared" si="151"/>
        <v>#DIV/0!</v>
      </c>
      <c r="V771" s="231" t="e">
        <f t="shared" si="152"/>
        <v>#DIV/0!</v>
      </c>
      <c r="W771" s="232" t="e">
        <f t="shared" si="153"/>
        <v>#DIV/0!</v>
      </c>
    </row>
    <row r="772" spans="1:23">
      <c r="A772" s="226">
        <f>'ES Data Entry'!A770</f>
        <v>0</v>
      </c>
      <c r="B772" s="226">
        <f>'ES Data Entry'!B770</f>
        <v>0</v>
      </c>
      <c r="C772" s="6">
        <f>'ES Data Entry'!C770</f>
        <v>0</v>
      </c>
      <c r="D772" s="226">
        <f>'ES Data Entry'!D770</f>
        <v>0</v>
      </c>
      <c r="E772" s="226">
        <f>'ES Data Entry'!E770</f>
        <v>0</v>
      </c>
      <c r="F772" s="226">
        <f>'ES Data Entry'!F770</f>
        <v>0</v>
      </c>
      <c r="G772" s="226" t="str" cm="1">
        <f t="array" ref="G772">_xlfn.IFS('ES Data Entry'!G770=0, "Kindergarten", 'ES Data Entry'!G770=1, "1st Grade", 'ES Data Entry'!G770=2, "2nd Grade", 'ES Data Entry'!G770=3, "3rd Grade", 'ES Data Entry'!G770=4, "4th Grade", 'ES Data Entry'!G770=5, "5th Grade")</f>
        <v>Kindergarten</v>
      </c>
      <c r="H772" s="253">
        <f>'ES Data Entry'!L770</f>
        <v>0</v>
      </c>
      <c r="I772" s="227" t="e" cm="1">
        <f t="array" ref="I772">_xlfn.IFS('ES Data Entry'!H770= 1, "American Indian/Alaskan Native", 'ES Data Entry'!H770= 2, "Asian", 'ES Data Entry'!H770= 3, "Native Hawaiian/Pacific Islander", 'ES Data Entry'!H770= 4, "Black/African American",'ES Data Entry'!H770= 5,  "White", 'ES Data Entry'!H770= 6, "Other", 'ES Data Entry'!H770= 7, "Two races or more", 'ES Data Entry'!H770= 8, "Unknown")</f>
        <v>#N/A</v>
      </c>
      <c r="J772" s="226">
        <f>'ES Data Entry'!I770</f>
        <v>0</v>
      </c>
      <c r="K772" s="226" t="e" cm="1">
        <f t="array" ref="K772">_xlfn.IFS('ES Data Entry'!J770= 1, "Male", 'ES Data Entry'!J770= 2, "Female", 'ES Data Entry'!J770= 3, "Transgender Male", 'ES Data Entry'!J770= 4, "Transgender Female",'ES Data Entry'!J770= 5, "Non-binary", 'ES Data Entry'!J770= 6, "Other", 'ES Data Entry'!J770= 7, "Unknown")</f>
        <v>#N/A</v>
      </c>
      <c r="L772" s="228">
        <f>'ES Data Entry'!K770</f>
        <v>0</v>
      </c>
      <c r="M772" s="228" t="str" cm="1">
        <f t="array" ref="M772">IF(MAX(IF(F:F=F772, L:L))=L772, "Yes", "No")</f>
        <v>Yes</v>
      </c>
      <c r="N772" s="229" t="e">
        <f>AVERAGE('ES Data Entry'!N770,'ES Data Entry'!M770)</f>
        <v>#DIV/0!</v>
      </c>
      <c r="O772" s="229" t="e">
        <f t="shared" si="148"/>
        <v>#DIV/0!</v>
      </c>
      <c r="P772" s="229" t="e">
        <f>AVERAGE('ES Data Entry'!O770:R770)</f>
        <v>#DIV/0!</v>
      </c>
      <c r="Q772" s="229" t="e">
        <f t="shared" si="149"/>
        <v>#DIV/0!</v>
      </c>
      <c r="R772" s="229" t="e">
        <f>AVERAGE('ES Data Entry'!S770:V770)</f>
        <v>#DIV/0!</v>
      </c>
      <c r="S772" s="229" t="e">
        <f t="shared" si="150"/>
        <v>#DIV/0!</v>
      </c>
      <c r="T772" s="229" t="e">
        <f>AVERAGE('ES Data Entry'!W770:Y770)</f>
        <v>#DIV/0!</v>
      </c>
      <c r="U772" s="230" t="e">
        <f t="shared" si="151"/>
        <v>#DIV/0!</v>
      </c>
      <c r="V772" s="231" t="e">
        <f t="shared" si="152"/>
        <v>#DIV/0!</v>
      </c>
      <c r="W772" s="232" t="e">
        <f t="shared" si="153"/>
        <v>#DIV/0!</v>
      </c>
    </row>
    <row r="773" spans="1:23">
      <c r="A773" s="226">
        <f>'ES Data Entry'!A771</f>
        <v>0</v>
      </c>
      <c r="B773" s="226">
        <f>'ES Data Entry'!B771</f>
        <v>0</v>
      </c>
      <c r="C773" s="6">
        <f>'ES Data Entry'!C771</f>
        <v>0</v>
      </c>
      <c r="D773" s="226">
        <f>'ES Data Entry'!D771</f>
        <v>0</v>
      </c>
      <c r="E773" s="226">
        <f>'ES Data Entry'!E771</f>
        <v>0</v>
      </c>
      <c r="F773" s="226">
        <f>'ES Data Entry'!F771</f>
        <v>0</v>
      </c>
      <c r="G773" s="226" t="str" cm="1">
        <f t="array" ref="G773">_xlfn.IFS('ES Data Entry'!G771=0, "Kindergarten", 'ES Data Entry'!G771=1, "1st Grade", 'ES Data Entry'!G771=2, "2nd Grade", 'ES Data Entry'!G771=3, "3rd Grade", 'ES Data Entry'!G771=4, "4th Grade", 'ES Data Entry'!G771=5, "5th Grade")</f>
        <v>Kindergarten</v>
      </c>
      <c r="H773" s="253">
        <f>'ES Data Entry'!L771</f>
        <v>0</v>
      </c>
      <c r="I773" s="227" t="e" cm="1">
        <f t="array" ref="I773">_xlfn.IFS('ES Data Entry'!H771= 1, "American Indian/Alaskan Native", 'ES Data Entry'!H771= 2, "Asian", 'ES Data Entry'!H771= 3, "Native Hawaiian/Pacific Islander", 'ES Data Entry'!H771= 4, "Black/African American",'ES Data Entry'!H771= 5,  "White", 'ES Data Entry'!H771= 6, "Other", 'ES Data Entry'!H771= 7, "Two races or more", 'ES Data Entry'!H771= 8, "Unknown")</f>
        <v>#N/A</v>
      </c>
      <c r="J773" s="226">
        <f>'ES Data Entry'!I771</f>
        <v>0</v>
      </c>
      <c r="K773" s="226" t="e" cm="1">
        <f t="array" ref="K773">_xlfn.IFS('ES Data Entry'!J771= 1, "Male", 'ES Data Entry'!J771= 2, "Female", 'ES Data Entry'!J771= 3, "Transgender Male", 'ES Data Entry'!J771= 4, "Transgender Female",'ES Data Entry'!J771= 5, "Non-binary", 'ES Data Entry'!J771= 6, "Other", 'ES Data Entry'!J771= 7, "Unknown")</f>
        <v>#N/A</v>
      </c>
      <c r="L773" s="228">
        <f>'ES Data Entry'!K771</f>
        <v>0</v>
      </c>
      <c r="M773" s="228" t="str" cm="1">
        <f t="array" ref="M773">IF(MAX(IF(F:F=F773, L:L))=L773, "Yes", "No")</f>
        <v>Yes</v>
      </c>
      <c r="N773" s="229" t="e">
        <f>AVERAGE('ES Data Entry'!N771,'ES Data Entry'!M771)</f>
        <v>#DIV/0!</v>
      </c>
      <c r="O773" s="229" t="e">
        <f t="shared" si="148"/>
        <v>#DIV/0!</v>
      </c>
      <c r="P773" s="229" t="e">
        <f>AVERAGE('ES Data Entry'!O771:R771)</f>
        <v>#DIV/0!</v>
      </c>
      <c r="Q773" s="229" t="e">
        <f t="shared" si="149"/>
        <v>#DIV/0!</v>
      </c>
      <c r="R773" s="229" t="e">
        <f>AVERAGE('ES Data Entry'!S771:V771)</f>
        <v>#DIV/0!</v>
      </c>
      <c r="S773" s="229" t="e">
        <f t="shared" si="150"/>
        <v>#DIV/0!</v>
      </c>
      <c r="T773" s="229" t="e">
        <f>AVERAGE('ES Data Entry'!W771:Y771)</f>
        <v>#DIV/0!</v>
      </c>
      <c r="U773" s="230" t="e">
        <f t="shared" si="151"/>
        <v>#DIV/0!</v>
      </c>
      <c r="V773" s="231" t="e">
        <f t="shared" si="152"/>
        <v>#DIV/0!</v>
      </c>
      <c r="W773" s="232" t="e">
        <f t="shared" si="153"/>
        <v>#DIV/0!</v>
      </c>
    </row>
    <row r="774" spans="1:23">
      <c r="A774" s="226">
        <f>'ES Data Entry'!A772</f>
        <v>0</v>
      </c>
      <c r="B774" s="226">
        <f>'ES Data Entry'!B772</f>
        <v>0</v>
      </c>
      <c r="C774" s="6">
        <f>'ES Data Entry'!C772</f>
        <v>0</v>
      </c>
      <c r="D774" s="226">
        <f>'ES Data Entry'!D772</f>
        <v>0</v>
      </c>
      <c r="E774" s="226">
        <f>'ES Data Entry'!E772</f>
        <v>0</v>
      </c>
      <c r="F774" s="226">
        <f>'ES Data Entry'!F772</f>
        <v>0</v>
      </c>
      <c r="G774" s="226" t="str" cm="1">
        <f t="array" ref="G774">_xlfn.IFS('ES Data Entry'!G772=0, "Kindergarten", 'ES Data Entry'!G772=1, "1st Grade", 'ES Data Entry'!G772=2, "2nd Grade", 'ES Data Entry'!G772=3, "3rd Grade", 'ES Data Entry'!G772=4, "4th Grade", 'ES Data Entry'!G772=5, "5th Grade")</f>
        <v>Kindergarten</v>
      </c>
      <c r="H774" s="253">
        <f>'ES Data Entry'!L772</f>
        <v>0</v>
      </c>
      <c r="I774" s="227" t="e" cm="1">
        <f t="array" ref="I774">_xlfn.IFS('ES Data Entry'!H772= 1, "American Indian/Alaskan Native", 'ES Data Entry'!H772= 2, "Asian", 'ES Data Entry'!H772= 3, "Native Hawaiian/Pacific Islander", 'ES Data Entry'!H772= 4, "Black/African American",'ES Data Entry'!H772= 5,  "White", 'ES Data Entry'!H772= 6, "Other", 'ES Data Entry'!H772= 7, "Two races or more", 'ES Data Entry'!H772= 8, "Unknown")</f>
        <v>#N/A</v>
      </c>
      <c r="J774" s="226">
        <f>'ES Data Entry'!I772</f>
        <v>0</v>
      </c>
      <c r="K774" s="226" t="e" cm="1">
        <f t="array" ref="K774">_xlfn.IFS('ES Data Entry'!J772= 1, "Male", 'ES Data Entry'!J772= 2, "Female", 'ES Data Entry'!J772= 3, "Transgender Male", 'ES Data Entry'!J772= 4, "Transgender Female",'ES Data Entry'!J772= 5, "Non-binary", 'ES Data Entry'!J772= 6, "Other", 'ES Data Entry'!J772= 7, "Unknown")</f>
        <v>#N/A</v>
      </c>
      <c r="L774" s="228">
        <f>'ES Data Entry'!K772</f>
        <v>0</v>
      </c>
      <c r="M774" s="228" t="str" cm="1">
        <f t="array" ref="M774">IF(MAX(IF(F:F=F774, L:L))=L774, "Yes", "No")</f>
        <v>Yes</v>
      </c>
      <c r="N774" s="229" t="e">
        <f>AVERAGE('ES Data Entry'!N772,'ES Data Entry'!M772)</f>
        <v>#DIV/0!</v>
      </c>
      <c r="O774" s="229" t="e">
        <f t="shared" si="148"/>
        <v>#DIV/0!</v>
      </c>
      <c r="P774" s="229" t="e">
        <f>AVERAGE('ES Data Entry'!O772:R772)</f>
        <v>#DIV/0!</v>
      </c>
      <c r="Q774" s="229" t="e">
        <f t="shared" si="149"/>
        <v>#DIV/0!</v>
      </c>
      <c r="R774" s="229" t="e">
        <f>AVERAGE('ES Data Entry'!S772:V772)</f>
        <v>#DIV/0!</v>
      </c>
      <c r="S774" s="229" t="e">
        <f t="shared" si="150"/>
        <v>#DIV/0!</v>
      </c>
      <c r="T774" s="229" t="e">
        <f>AVERAGE('ES Data Entry'!W772:Y772)</f>
        <v>#DIV/0!</v>
      </c>
      <c r="U774" s="230" t="e">
        <f t="shared" si="151"/>
        <v>#DIV/0!</v>
      </c>
      <c r="V774" s="231" t="e">
        <f t="shared" si="152"/>
        <v>#DIV/0!</v>
      </c>
      <c r="W774" s="232" t="e">
        <f t="shared" si="153"/>
        <v>#DIV/0!</v>
      </c>
    </row>
    <row r="775" spans="1:23">
      <c r="A775" s="226">
        <f>'ES Data Entry'!A773</f>
        <v>0</v>
      </c>
      <c r="B775" s="226">
        <f>'ES Data Entry'!B773</f>
        <v>0</v>
      </c>
      <c r="C775" s="6">
        <f>'ES Data Entry'!C773</f>
        <v>0</v>
      </c>
      <c r="D775" s="226">
        <f>'ES Data Entry'!D773</f>
        <v>0</v>
      </c>
      <c r="E775" s="226">
        <f>'ES Data Entry'!E773</f>
        <v>0</v>
      </c>
      <c r="F775" s="226">
        <f>'ES Data Entry'!F773</f>
        <v>0</v>
      </c>
      <c r="G775" s="226" t="str" cm="1">
        <f t="array" ref="G775">_xlfn.IFS('ES Data Entry'!G773=0, "Kindergarten", 'ES Data Entry'!G773=1, "1st Grade", 'ES Data Entry'!G773=2, "2nd Grade", 'ES Data Entry'!G773=3, "3rd Grade", 'ES Data Entry'!G773=4, "4th Grade", 'ES Data Entry'!G773=5, "5th Grade")</f>
        <v>Kindergarten</v>
      </c>
      <c r="H775" s="253">
        <f>'ES Data Entry'!L773</f>
        <v>0</v>
      </c>
      <c r="I775" s="227" t="e" cm="1">
        <f t="array" ref="I775">_xlfn.IFS('ES Data Entry'!H773= 1, "American Indian/Alaskan Native", 'ES Data Entry'!H773= 2, "Asian", 'ES Data Entry'!H773= 3, "Native Hawaiian/Pacific Islander", 'ES Data Entry'!H773= 4, "Black/African American",'ES Data Entry'!H773= 5,  "White", 'ES Data Entry'!H773= 6, "Other", 'ES Data Entry'!H773= 7, "Two races or more", 'ES Data Entry'!H773= 8, "Unknown")</f>
        <v>#N/A</v>
      </c>
      <c r="J775" s="226">
        <f>'ES Data Entry'!I773</f>
        <v>0</v>
      </c>
      <c r="K775" s="226" t="e" cm="1">
        <f t="array" ref="K775">_xlfn.IFS('ES Data Entry'!J773= 1, "Male", 'ES Data Entry'!J773= 2, "Female", 'ES Data Entry'!J773= 3, "Transgender Male", 'ES Data Entry'!J773= 4, "Transgender Female",'ES Data Entry'!J773= 5, "Non-binary", 'ES Data Entry'!J773= 6, "Other", 'ES Data Entry'!J773= 7, "Unknown")</f>
        <v>#N/A</v>
      </c>
      <c r="L775" s="228">
        <f>'ES Data Entry'!K773</f>
        <v>0</v>
      </c>
      <c r="M775" s="228" t="str" cm="1">
        <f t="array" ref="M775">IF(MAX(IF(F:F=F775, L:L))=L775, "Yes", "No")</f>
        <v>Yes</v>
      </c>
      <c r="N775" s="229" t="e">
        <f>AVERAGE('ES Data Entry'!N773,'ES Data Entry'!M773)</f>
        <v>#DIV/0!</v>
      </c>
      <c r="O775" s="229" t="e">
        <f t="shared" si="148"/>
        <v>#DIV/0!</v>
      </c>
      <c r="P775" s="229" t="e">
        <f>AVERAGE('ES Data Entry'!O773:R773)</f>
        <v>#DIV/0!</v>
      </c>
      <c r="Q775" s="229" t="e">
        <f t="shared" si="149"/>
        <v>#DIV/0!</v>
      </c>
      <c r="R775" s="229" t="e">
        <f>AVERAGE('ES Data Entry'!S773:V773)</f>
        <v>#DIV/0!</v>
      </c>
      <c r="S775" s="229" t="e">
        <f t="shared" si="150"/>
        <v>#DIV/0!</v>
      </c>
      <c r="T775" s="229" t="e">
        <f>AVERAGE('ES Data Entry'!W773:Y773)</f>
        <v>#DIV/0!</v>
      </c>
      <c r="U775" s="230" t="e">
        <f t="shared" si="151"/>
        <v>#DIV/0!</v>
      </c>
      <c r="V775" s="231" t="e">
        <f t="shared" si="152"/>
        <v>#DIV/0!</v>
      </c>
      <c r="W775" s="232" t="e">
        <f t="shared" si="153"/>
        <v>#DIV/0!</v>
      </c>
    </row>
    <row r="776" spans="1:23">
      <c r="A776" s="226">
        <f>'ES Data Entry'!A774</f>
        <v>0</v>
      </c>
      <c r="B776" s="226">
        <f>'ES Data Entry'!B774</f>
        <v>0</v>
      </c>
      <c r="C776" s="6">
        <f>'ES Data Entry'!C774</f>
        <v>0</v>
      </c>
      <c r="D776" s="226">
        <f>'ES Data Entry'!D774</f>
        <v>0</v>
      </c>
      <c r="E776" s="226">
        <f>'ES Data Entry'!E774</f>
        <v>0</v>
      </c>
      <c r="F776" s="226">
        <f>'ES Data Entry'!F774</f>
        <v>0</v>
      </c>
      <c r="G776" s="226" t="str" cm="1">
        <f t="array" ref="G776">_xlfn.IFS('ES Data Entry'!G774=0, "Kindergarten", 'ES Data Entry'!G774=1, "1st Grade", 'ES Data Entry'!G774=2, "2nd Grade", 'ES Data Entry'!G774=3, "3rd Grade", 'ES Data Entry'!G774=4, "4th Grade", 'ES Data Entry'!G774=5, "5th Grade")</f>
        <v>Kindergarten</v>
      </c>
      <c r="H776" s="253">
        <f>'ES Data Entry'!L774</f>
        <v>0</v>
      </c>
      <c r="I776" s="227" t="e" cm="1">
        <f t="array" ref="I776">_xlfn.IFS('ES Data Entry'!H774= 1, "American Indian/Alaskan Native", 'ES Data Entry'!H774= 2, "Asian", 'ES Data Entry'!H774= 3, "Native Hawaiian/Pacific Islander", 'ES Data Entry'!H774= 4, "Black/African American",'ES Data Entry'!H774= 5,  "White", 'ES Data Entry'!H774= 6, "Other", 'ES Data Entry'!H774= 7, "Two races or more", 'ES Data Entry'!H774= 8, "Unknown")</f>
        <v>#N/A</v>
      </c>
      <c r="J776" s="226">
        <f>'ES Data Entry'!I774</f>
        <v>0</v>
      </c>
      <c r="K776" s="226" t="e" cm="1">
        <f t="array" ref="K776">_xlfn.IFS('ES Data Entry'!J774= 1, "Male", 'ES Data Entry'!J774= 2, "Female", 'ES Data Entry'!J774= 3, "Transgender Male", 'ES Data Entry'!J774= 4, "Transgender Female",'ES Data Entry'!J774= 5, "Non-binary", 'ES Data Entry'!J774= 6, "Other", 'ES Data Entry'!J774= 7, "Unknown")</f>
        <v>#N/A</v>
      </c>
      <c r="L776" s="228">
        <f>'ES Data Entry'!K774</f>
        <v>0</v>
      </c>
      <c r="M776" s="228" t="str" cm="1">
        <f t="array" ref="M776">IF(MAX(IF(F:F=F776, L:L))=L776, "Yes", "No")</f>
        <v>Yes</v>
      </c>
      <c r="N776" s="229" t="e">
        <f>AVERAGE('ES Data Entry'!N774,'ES Data Entry'!M774)</f>
        <v>#DIV/0!</v>
      </c>
      <c r="O776" s="229" t="e">
        <f t="shared" si="148"/>
        <v>#DIV/0!</v>
      </c>
      <c r="P776" s="229" t="e">
        <f>AVERAGE('ES Data Entry'!O774:R774)</f>
        <v>#DIV/0!</v>
      </c>
      <c r="Q776" s="229" t="e">
        <f t="shared" si="149"/>
        <v>#DIV/0!</v>
      </c>
      <c r="R776" s="229" t="e">
        <f>AVERAGE('ES Data Entry'!S774:V774)</f>
        <v>#DIV/0!</v>
      </c>
      <c r="S776" s="229" t="e">
        <f t="shared" si="150"/>
        <v>#DIV/0!</v>
      </c>
      <c r="T776" s="229" t="e">
        <f>AVERAGE('ES Data Entry'!W774:Y774)</f>
        <v>#DIV/0!</v>
      </c>
      <c r="U776" s="230" t="e">
        <f t="shared" si="151"/>
        <v>#DIV/0!</v>
      </c>
      <c r="V776" s="231" t="e">
        <f t="shared" si="152"/>
        <v>#DIV/0!</v>
      </c>
      <c r="W776" s="232" t="e">
        <f t="shared" si="153"/>
        <v>#DIV/0!</v>
      </c>
    </row>
    <row r="777" spans="1:23">
      <c r="A777" s="226">
        <f>'ES Data Entry'!A775</f>
        <v>0</v>
      </c>
      <c r="B777" s="226">
        <f>'ES Data Entry'!B775</f>
        <v>0</v>
      </c>
      <c r="C777" s="6">
        <f>'ES Data Entry'!C775</f>
        <v>0</v>
      </c>
      <c r="D777" s="226">
        <f>'ES Data Entry'!D775</f>
        <v>0</v>
      </c>
      <c r="E777" s="226">
        <f>'ES Data Entry'!E775</f>
        <v>0</v>
      </c>
      <c r="F777" s="226">
        <f>'ES Data Entry'!F775</f>
        <v>0</v>
      </c>
      <c r="G777" s="226" t="str" cm="1">
        <f t="array" ref="G777">_xlfn.IFS('ES Data Entry'!G775=0, "Kindergarten", 'ES Data Entry'!G775=1, "1st Grade", 'ES Data Entry'!G775=2, "2nd Grade", 'ES Data Entry'!G775=3, "3rd Grade", 'ES Data Entry'!G775=4, "4th Grade", 'ES Data Entry'!G775=5, "5th Grade")</f>
        <v>Kindergarten</v>
      </c>
      <c r="H777" s="253">
        <f>'ES Data Entry'!L775</f>
        <v>0</v>
      </c>
      <c r="I777" s="227" t="e" cm="1">
        <f t="array" ref="I777">_xlfn.IFS('ES Data Entry'!H775= 1, "American Indian/Alaskan Native", 'ES Data Entry'!H775= 2, "Asian", 'ES Data Entry'!H775= 3, "Native Hawaiian/Pacific Islander", 'ES Data Entry'!H775= 4, "Black/African American",'ES Data Entry'!H775= 5,  "White", 'ES Data Entry'!H775= 6, "Other", 'ES Data Entry'!H775= 7, "Two races or more", 'ES Data Entry'!H775= 8, "Unknown")</f>
        <v>#N/A</v>
      </c>
      <c r="J777" s="226">
        <f>'ES Data Entry'!I775</f>
        <v>0</v>
      </c>
      <c r="K777" s="226" t="e" cm="1">
        <f t="array" ref="K777">_xlfn.IFS('ES Data Entry'!J775= 1, "Male", 'ES Data Entry'!J775= 2, "Female", 'ES Data Entry'!J775= 3, "Transgender Male", 'ES Data Entry'!J775= 4, "Transgender Female",'ES Data Entry'!J775= 5, "Non-binary", 'ES Data Entry'!J775= 6, "Other", 'ES Data Entry'!J775= 7, "Unknown")</f>
        <v>#N/A</v>
      </c>
      <c r="L777" s="228">
        <f>'ES Data Entry'!K775</f>
        <v>0</v>
      </c>
      <c r="M777" s="228" t="str" cm="1">
        <f t="array" ref="M777">IF(MAX(IF(F:F=F777, L:L))=L777, "Yes", "No")</f>
        <v>Yes</v>
      </c>
      <c r="N777" s="229" t="e">
        <f>AVERAGE('ES Data Entry'!N775,'ES Data Entry'!M775)</f>
        <v>#DIV/0!</v>
      </c>
      <c r="O777" s="229" t="e">
        <f t="shared" si="148"/>
        <v>#DIV/0!</v>
      </c>
      <c r="P777" s="229" t="e">
        <f>AVERAGE('ES Data Entry'!O775:R775)</f>
        <v>#DIV/0!</v>
      </c>
      <c r="Q777" s="229" t="e">
        <f t="shared" si="149"/>
        <v>#DIV/0!</v>
      </c>
      <c r="R777" s="229" t="e">
        <f>AVERAGE('ES Data Entry'!S775:V775)</f>
        <v>#DIV/0!</v>
      </c>
      <c r="S777" s="229" t="e">
        <f t="shared" si="150"/>
        <v>#DIV/0!</v>
      </c>
      <c r="T777" s="229" t="e">
        <f>AVERAGE('ES Data Entry'!W775:Y775)</f>
        <v>#DIV/0!</v>
      </c>
      <c r="U777" s="230" t="e">
        <f t="shared" si="151"/>
        <v>#DIV/0!</v>
      </c>
      <c r="V777" s="231" t="e">
        <f t="shared" si="152"/>
        <v>#DIV/0!</v>
      </c>
      <c r="W777" s="232" t="e">
        <f t="shared" si="153"/>
        <v>#DIV/0!</v>
      </c>
    </row>
    <row r="778" spans="1:23">
      <c r="A778" s="226">
        <f>'ES Data Entry'!A776</f>
        <v>0</v>
      </c>
      <c r="B778" s="226">
        <f>'ES Data Entry'!B776</f>
        <v>0</v>
      </c>
      <c r="C778" s="6">
        <f>'ES Data Entry'!C776</f>
        <v>0</v>
      </c>
      <c r="D778" s="226">
        <f>'ES Data Entry'!D776</f>
        <v>0</v>
      </c>
      <c r="E778" s="226">
        <f>'ES Data Entry'!E776</f>
        <v>0</v>
      </c>
      <c r="F778" s="226">
        <f>'ES Data Entry'!F776</f>
        <v>0</v>
      </c>
      <c r="G778" s="226" t="str" cm="1">
        <f t="array" ref="G778">_xlfn.IFS('ES Data Entry'!G776=0, "Kindergarten", 'ES Data Entry'!G776=1, "1st Grade", 'ES Data Entry'!G776=2, "2nd Grade", 'ES Data Entry'!G776=3, "3rd Grade", 'ES Data Entry'!G776=4, "4th Grade", 'ES Data Entry'!G776=5, "5th Grade")</f>
        <v>Kindergarten</v>
      </c>
      <c r="H778" s="253">
        <f>'ES Data Entry'!L776</f>
        <v>0</v>
      </c>
      <c r="I778" s="227" t="e" cm="1">
        <f t="array" ref="I778">_xlfn.IFS('ES Data Entry'!H776= 1, "American Indian/Alaskan Native", 'ES Data Entry'!H776= 2, "Asian", 'ES Data Entry'!H776= 3, "Native Hawaiian/Pacific Islander", 'ES Data Entry'!H776= 4, "Black/African American",'ES Data Entry'!H776= 5,  "White", 'ES Data Entry'!H776= 6, "Other", 'ES Data Entry'!H776= 7, "Two races or more", 'ES Data Entry'!H776= 8, "Unknown")</f>
        <v>#N/A</v>
      </c>
      <c r="J778" s="226">
        <f>'ES Data Entry'!I776</f>
        <v>0</v>
      </c>
      <c r="K778" s="226" t="e" cm="1">
        <f t="array" ref="K778">_xlfn.IFS('ES Data Entry'!J776= 1, "Male", 'ES Data Entry'!J776= 2, "Female", 'ES Data Entry'!J776= 3, "Transgender Male", 'ES Data Entry'!J776= 4, "Transgender Female",'ES Data Entry'!J776= 5, "Non-binary", 'ES Data Entry'!J776= 6, "Other", 'ES Data Entry'!J776= 7, "Unknown")</f>
        <v>#N/A</v>
      </c>
      <c r="L778" s="228">
        <f>'ES Data Entry'!K776</f>
        <v>0</v>
      </c>
      <c r="M778" s="228" t="str" cm="1">
        <f t="array" ref="M778">IF(MAX(IF(F:F=F778, L:L))=L778, "Yes", "No")</f>
        <v>Yes</v>
      </c>
      <c r="N778" s="229" t="e">
        <f>AVERAGE('ES Data Entry'!N776,'ES Data Entry'!M776)</f>
        <v>#DIV/0!</v>
      </c>
      <c r="O778" s="229" t="e">
        <f t="shared" si="148"/>
        <v>#DIV/0!</v>
      </c>
      <c r="P778" s="229" t="e">
        <f>AVERAGE('ES Data Entry'!O776:R776)</f>
        <v>#DIV/0!</v>
      </c>
      <c r="Q778" s="229" t="e">
        <f t="shared" si="149"/>
        <v>#DIV/0!</v>
      </c>
      <c r="R778" s="229" t="e">
        <f>AVERAGE('ES Data Entry'!S776:V776)</f>
        <v>#DIV/0!</v>
      </c>
      <c r="S778" s="229" t="e">
        <f t="shared" si="150"/>
        <v>#DIV/0!</v>
      </c>
      <c r="T778" s="229" t="e">
        <f>AVERAGE('ES Data Entry'!W776:Y776)</f>
        <v>#DIV/0!</v>
      </c>
      <c r="U778" s="230" t="e">
        <f t="shared" si="151"/>
        <v>#DIV/0!</v>
      </c>
      <c r="V778" s="231" t="e">
        <f t="shared" si="152"/>
        <v>#DIV/0!</v>
      </c>
      <c r="W778" s="232" t="e">
        <f t="shared" si="153"/>
        <v>#DIV/0!</v>
      </c>
    </row>
    <row r="779" spans="1:23">
      <c r="A779" s="226">
        <f>'ES Data Entry'!A777</f>
        <v>0</v>
      </c>
      <c r="B779" s="226">
        <f>'ES Data Entry'!B777</f>
        <v>0</v>
      </c>
      <c r="C779" s="6">
        <f>'ES Data Entry'!C777</f>
        <v>0</v>
      </c>
      <c r="D779" s="226">
        <f>'ES Data Entry'!D777</f>
        <v>0</v>
      </c>
      <c r="E779" s="226">
        <f>'ES Data Entry'!E777</f>
        <v>0</v>
      </c>
      <c r="F779" s="226">
        <f>'ES Data Entry'!F777</f>
        <v>0</v>
      </c>
      <c r="G779" s="226" t="str" cm="1">
        <f t="array" ref="G779">_xlfn.IFS('ES Data Entry'!G777=0, "Kindergarten", 'ES Data Entry'!G777=1, "1st Grade", 'ES Data Entry'!G777=2, "2nd Grade", 'ES Data Entry'!G777=3, "3rd Grade", 'ES Data Entry'!G777=4, "4th Grade", 'ES Data Entry'!G777=5, "5th Grade")</f>
        <v>Kindergarten</v>
      </c>
      <c r="H779" s="253">
        <f>'ES Data Entry'!L777</f>
        <v>0</v>
      </c>
      <c r="I779" s="227" t="e" cm="1">
        <f t="array" ref="I779">_xlfn.IFS('ES Data Entry'!H777= 1, "American Indian/Alaskan Native", 'ES Data Entry'!H777= 2, "Asian", 'ES Data Entry'!H777= 3, "Native Hawaiian/Pacific Islander", 'ES Data Entry'!H777= 4, "Black/African American",'ES Data Entry'!H777= 5,  "White", 'ES Data Entry'!H777= 6, "Other", 'ES Data Entry'!H777= 7, "Two races or more", 'ES Data Entry'!H777= 8, "Unknown")</f>
        <v>#N/A</v>
      </c>
      <c r="J779" s="226">
        <f>'ES Data Entry'!I777</f>
        <v>0</v>
      </c>
      <c r="K779" s="226" t="e" cm="1">
        <f t="array" ref="K779">_xlfn.IFS('ES Data Entry'!J777= 1, "Male", 'ES Data Entry'!J777= 2, "Female", 'ES Data Entry'!J777= 3, "Transgender Male", 'ES Data Entry'!J777= 4, "Transgender Female",'ES Data Entry'!J777= 5, "Non-binary", 'ES Data Entry'!J777= 6, "Other", 'ES Data Entry'!J777= 7, "Unknown")</f>
        <v>#N/A</v>
      </c>
      <c r="L779" s="228">
        <f>'ES Data Entry'!K777</f>
        <v>0</v>
      </c>
      <c r="M779" s="228" t="str" cm="1">
        <f t="array" ref="M779">IF(MAX(IF(F:F=F779, L:L))=L779, "Yes", "No")</f>
        <v>Yes</v>
      </c>
      <c r="N779" s="229" t="e">
        <f>AVERAGE('ES Data Entry'!N777,'ES Data Entry'!M777)</f>
        <v>#DIV/0!</v>
      </c>
      <c r="O779" s="229" t="e">
        <f t="shared" si="148"/>
        <v>#DIV/0!</v>
      </c>
      <c r="P779" s="229" t="e">
        <f>AVERAGE('ES Data Entry'!O777:R777)</f>
        <v>#DIV/0!</v>
      </c>
      <c r="Q779" s="229" t="e">
        <f t="shared" si="149"/>
        <v>#DIV/0!</v>
      </c>
      <c r="R779" s="229" t="e">
        <f>AVERAGE('ES Data Entry'!S777:V777)</f>
        <v>#DIV/0!</v>
      </c>
      <c r="S779" s="229" t="e">
        <f t="shared" si="150"/>
        <v>#DIV/0!</v>
      </c>
      <c r="T779" s="229" t="e">
        <f>AVERAGE('ES Data Entry'!W777:Y777)</f>
        <v>#DIV/0!</v>
      </c>
      <c r="U779" s="230" t="e">
        <f t="shared" si="151"/>
        <v>#DIV/0!</v>
      </c>
      <c r="V779" s="231" t="e">
        <f t="shared" si="152"/>
        <v>#DIV/0!</v>
      </c>
      <c r="W779" s="232" t="e">
        <f t="shared" si="153"/>
        <v>#DIV/0!</v>
      </c>
    </row>
    <row r="780" spans="1:23">
      <c r="A780" s="226">
        <f>'ES Data Entry'!A778</f>
        <v>0</v>
      </c>
      <c r="B780" s="226">
        <f>'ES Data Entry'!B778</f>
        <v>0</v>
      </c>
      <c r="C780" s="6">
        <f>'ES Data Entry'!C778</f>
        <v>0</v>
      </c>
      <c r="D780" s="226">
        <f>'ES Data Entry'!D778</f>
        <v>0</v>
      </c>
      <c r="E780" s="226">
        <f>'ES Data Entry'!E778</f>
        <v>0</v>
      </c>
      <c r="F780" s="226">
        <f>'ES Data Entry'!F778</f>
        <v>0</v>
      </c>
      <c r="G780" s="226" t="str" cm="1">
        <f t="array" ref="G780">_xlfn.IFS('ES Data Entry'!G778=0, "Kindergarten", 'ES Data Entry'!G778=1, "1st Grade", 'ES Data Entry'!G778=2, "2nd Grade", 'ES Data Entry'!G778=3, "3rd Grade", 'ES Data Entry'!G778=4, "4th Grade", 'ES Data Entry'!G778=5, "5th Grade")</f>
        <v>Kindergarten</v>
      </c>
      <c r="H780" s="253">
        <f>'ES Data Entry'!L778</f>
        <v>0</v>
      </c>
      <c r="I780" s="227" t="e" cm="1">
        <f t="array" ref="I780">_xlfn.IFS('ES Data Entry'!H778= 1, "American Indian/Alaskan Native", 'ES Data Entry'!H778= 2, "Asian", 'ES Data Entry'!H778= 3, "Native Hawaiian/Pacific Islander", 'ES Data Entry'!H778= 4, "Black/African American",'ES Data Entry'!H778= 5,  "White", 'ES Data Entry'!H778= 6, "Other", 'ES Data Entry'!H778= 7, "Two races or more", 'ES Data Entry'!H778= 8, "Unknown")</f>
        <v>#N/A</v>
      </c>
      <c r="J780" s="226">
        <f>'ES Data Entry'!I778</f>
        <v>0</v>
      </c>
      <c r="K780" s="226" t="e" cm="1">
        <f t="array" ref="K780">_xlfn.IFS('ES Data Entry'!J778= 1, "Male", 'ES Data Entry'!J778= 2, "Female", 'ES Data Entry'!J778= 3, "Transgender Male", 'ES Data Entry'!J778= 4, "Transgender Female",'ES Data Entry'!J778= 5, "Non-binary", 'ES Data Entry'!J778= 6, "Other", 'ES Data Entry'!J778= 7, "Unknown")</f>
        <v>#N/A</v>
      </c>
      <c r="L780" s="228">
        <f>'ES Data Entry'!K778</f>
        <v>0</v>
      </c>
      <c r="M780" s="228" t="str" cm="1">
        <f t="array" ref="M780">IF(MAX(IF(F:F=F780, L:L))=L780, "Yes", "No")</f>
        <v>Yes</v>
      </c>
      <c r="N780" s="229" t="e">
        <f>AVERAGE('ES Data Entry'!N778,'ES Data Entry'!M778)</f>
        <v>#DIV/0!</v>
      </c>
      <c r="O780" s="229" t="e">
        <f t="shared" si="148"/>
        <v>#DIV/0!</v>
      </c>
      <c r="P780" s="229" t="e">
        <f>AVERAGE('ES Data Entry'!O778:R778)</f>
        <v>#DIV/0!</v>
      </c>
      <c r="Q780" s="229" t="e">
        <f t="shared" si="149"/>
        <v>#DIV/0!</v>
      </c>
      <c r="R780" s="229" t="e">
        <f>AVERAGE('ES Data Entry'!S778:V778)</f>
        <v>#DIV/0!</v>
      </c>
      <c r="S780" s="229" t="e">
        <f t="shared" si="150"/>
        <v>#DIV/0!</v>
      </c>
      <c r="T780" s="229" t="e">
        <f>AVERAGE('ES Data Entry'!W778:Y778)</f>
        <v>#DIV/0!</v>
      </c>
      <c r="U780" s="230" t="e">
        <f t="shared" si="151"/>
        <v>#DIV/0!</v>
      </c>
      <c r="V780" s="231" t="e">
        <f t="shared" si="152"/>
        <v>#DIV/0!</v>
      </c>
      <c r="W780" s="232" t="e">
        <f t="shared" si="153"/>
        <v>#DIV/0!</v>
      </c>
    </row>
    <row r="781" spans="1:23">
      <c r="A781" s="226">
        <f>'ES Data Entry'!A779</f>
        <v>0</v>
      </c>
      <c r="B781" s="226">
        <f>'ES Data Entry'!B779</f>
        <v>0</v>
      </c>
      <c r="C781" s="6">
        <f>'ES Data Entry'!C779</f>
        <v>0</v>
      </c>
      <c r="D781" s="226">
        <f>'ES Data Entry'!D779</f>
        <v>0</v>
      </c>
      <c r="E781" s="226">
        <f>'ES Data Entry'!E779</f>
        <v>0</v>
      </c>
      <c r="F781" s="226">
        <f>'ES Data Entry'!F779</f>
        <v>0</v>
      </c>
      <c r="G781" s="226" t="str" cm="1">
        <f t="array" ref="G781">_xlfn.IFS('ES Data Entry'!G779=0, "Kindergarten", 'ES Data Entry'!G779=1, "1st Grade", 'ES Data Entry'!G779=2, "2nd Grade", 'ES Data Entry'!G779=3, "3rd Grade", 'ES Data Entry'!G779=4, "4th Grade", 'ES Data Entry'!G779=5, "5th Grade")</f>
        <v>Kindergarten</v>
      </c>
      <c r="H781" s="253">
        <f>'ES Data Entry'!L779</f>
        <v>0</v>
      </c>
      <c r="I781" s="227" t="e" cm="1">
        <f t="array" ref="I781">_xlfn.IFS('ES Data Entry'!H779= 1, "American Indian/Alaskan Native", 'ES Data Entry'!H779= 2, "Asian", 'ES Data Entry'!H779= 3, "Native Hawaiian/Pacific Islander", 'ES Data Entry'!H779= 4, "Black/African American",'ES Data Entry'!H779= 5,  "White", 'ES Data Entry'!H779= 6, "Other", 'ES Data Entry'!H779= 7, "Two races or more", 'ES Data Entry'!H779= 8, "Unknown")</f>
        <v>#N/A</v>
      </c>
      <c r="J781" s="226">
        <f>'ES Data Entry'!I779</f>
        <v>0</v>
      </c>
      <c r="K781" s="226" t="e" cm="1">
        <f t="array" ref="K781">_xlfn.IFS('ES Data Entry'!J779= 1, "Male", 'ES Data Entry'!J779= 2, "Female", 'ES Data Entry'!J779= 3, "Transgender Male", 'ES Data Entry'!J779= 4, "Transgender Female",'ES Data Entry'!J779= 5, "Non-binary", 'ES Data Entry'!J779= 6, "Other", 'ES Data Entry'!J779= 7, "Unknown")</f>
        <v>#N/A</v>
      </c>
      <c r="L781" s="228">
        <f>'ES Data Entry'!K779</f>
        <v>0</v>
      </c>
      <c r="M781" s="228" t="str" cm="1">
        <f t="array" ref="M781">IF(MAX(IF(F:F=F781, L:L))=L781, "Yes", "No")</f>
        <v>Yes</v>
      </c>
      <c r="N781" s="229" t="e">
        <f>AVERAGE('ES Data Entry'!N779,'ES Data Entry'!M779)</f>
        <v>#DIV/0!</v>
      </c>
      <c r="O781" s="229" t="e">
        <f t="shared" si="148"/>
        <v>#DIV/0!</v>
      </c>
      <c r="P781" s="229" t="e">
        <f>AVERAGE('ES Data Entry'!O779:R779)</f>
        <v>#DIV/0!</v>
      </c>
      <c r="Q781" s="229" t="e">
        <f t="shared" si="149"/>
        <v>#DIV/0!</v>
      </c>
      <c r="R781" s="229" t="e">
        <f>AVERAGE('ES Data Entry'!S779:V779)</f>
        <v>#DIV/0!</v>
      </c>
      <c r="S781" s="229" t="e">
        <f t="shared" si="150"/>
        <v>#DIV/0!</v>
      </c>
      <c r="T781" s="229" t="e">
        <f>AVERAGE('ES Data Entry'!W779:Y779)</f>
        <v>#DIV/0!</v>
      </c>
      <c r="U781" s="230" t="e">
        <f t="shared" si="151"/>
        <v>#DIV/0!</v>
      </c>
      <c r="V781" s="231" t="e">
        <f t="shared" si="152"/>
        <v>#DIV/0!</v>
      </c>
      <c r="W781" s="232" t="e">
        <f t="shared" si="153"/>
        <v>#DIV/0!</v>
      </c>
    </row>
    <row r="782" spans="1:23">
      <c r="A782" s="226">
        <f>'ES Data Entry'!A780</f>
        <v>0</v>
      </c>
      <c r="B782" s="226">
        <f>'ES Data Entry'!B780</f>
        <v>0</v>
      </c>
      <c r="C782" s="6">
        <f>'ES Data Entry'!C780</f>
        <v>0</v>
      </c>
      <c r="D782" s="226">
        <f>'ES Data Entry'!D780</f>
        <v>0</v>
      </c>
      <c r="E782" s="226">
        <f>'ES Data Entry'!E780</f>
        <v>0</v>
      </c>
      <c r="F782" s="226">
        <f>'ES Data Entry'!F780</f>
        <v>0</v>
      </c>
      <c r="G782" s="226" t="str" cm="1">
        <f t="array" ref="G782">_xlfn.IFS('ES Data Entry'!G780=0, "Kindergarten", 'ES Data Entry'!G780=1, "1st Grade", 'ES Data Entry'!G780=2, "2nd Grade", 'ES Data Entry'!G780=3, "3rd Grade", 'ES Data Entry'!G780=4, "4th Grade", 'ES Data Entry'!G780=5, "5th Grade")</f>
        <v>Kindergarten</v>
      </c>
      <c r="H782" s="253">
        <f>'ES Data Entry'!L780</f>
        <v>0</v>
      </c>
      <c r="I782" s="227" t="e" cm="1">
        <f t="array" ref="I782">_xlfn.IFS('ES Data Entry'!H780= 1, "American Indian/Alaskan Native", 'ES Data Entry'!H780= 2, "Asian", 'ES Data Entry'!H780= 3, "Native Hawaiian/Pacific Islander", 'ES Data Entry'!H780= 4, "Black/African American",'ES Data Entry'!H780= 5,  "White", 'ES Data Entry'!H780= 6, "Other", 'ES Data Entry'!H780= 7, "Two races or more", 'ES Data Entry'!H780= 8, "Unknown")</f>
        <v>#N/A</v>
      </c>
      <c r="J782" s="226">
        <f>'ES Data Entry'!I780</f>
        <v>0</v>
      </c>
      <c r="K782" s="226" t="e" cm="1">
        <f t="array" ref="K782">_xlfn.IFS('ES Data Entry'!J780= 1, "Male", 'ES Data Entry'!J780= 2, "Female", 'ES Data Entry'!J780= 3, "Transgender Male", 'ES Data Entry'!J780= 4, "Transgender Female",'ES Data Entry'!J780= 5, "Non-binary", 'ES Data Entry'!J780= 6, "Other", 'ES Data Entry'!J780= 7, "Unknown")</f>
        <v>#N/A</v>
      </c>
      <c r="L782" s="228">
        <f>'ES Data Entry'!K780</f>
        <v>0</v>
      </c>
      <c r="M782" s="228" t="str" cm="1">
        <f t="array" ref="M782">IF(MAX(IF(F:F=F782, L:L))=L782, "Yes", "No")</f>
        <v>Yes</v>
      </c>
      <c r="N782" s="229" t="e">
        <f>AVERAGE('ES Data Entry'!N780,'ES Data Entry'!M780)</f>
        <v>#DIV/0!</v>
      </c>
      <c r="O782" s="229" t="e">
        <f t="shared" si="148"/>
        <v>#DIV/0!</v>
      </c>
      <c r="P782" s="229" t="e">
        <f>AVERAGE('ES Data Entry'!O780:R780)</f>
        <v>#DIV/0!</v>
      </c>
      <c r="Q782" s="229" t="e">
        <f t="shared" si="149"/>
        <v>#DIV/0!</v>
      </c>
      <c r="R782" s="229" t="e">
        <f>AVERAGE('ES Data Entry'!S780:V780)</f>
        <v>#DIV/0!</v>
      </c>
      <c r="S782" s="229" t="e">
        <f t="shared" si="150"/>
        <v>#DIV/0!</v>
      </c>
      <c r="T782" s="229" t="e">
        <f>AVERAGE('ES Data Entry'!W780:Y780)</f>
        <v>#DIV/0!</v>
      </c>
      <c r="U782" s="230" t="e">
        <f t="shared" si="151"/>
        <v>#DIV/0!</v>
      </c>
      <c r="V782" s="231" t="e">
        <f t="shared" si="152"/>
        <v>#DIV/0!</v>
      </c>
      <c r="W782" s="232" t="e">
        <f t="shared" si="153"/>
        <v>#DIV/0!</v>
      </c>
    </row>
    <row r="783" spans="1:23">
      <c r="A783" s="226">
        <f>'ES Data Entry'!A781</f>
        <v>0</v>
      </c>
      <c r="B783" s="226">
        <f>'ES Data Entry'!B781</f>
        <v>0</v>
      </c>
      <c r="C783" s="6">
        <f>'ES Data Entry'!C781</f>
        <v>0</v>
      </c>
      <c r="D783" s="226">
        <f>'ES Data Entry'!D781</f>
        <v>0</v>
      </c>
      <c r="E783" s="226">
        <f>'ES Data Entry'!E781</f>
        <v>0</v>
      </c>
      <c r="F783" s="226">
        <f>'ES Data Entry'!F781</f>
        <v>0</v>
      </c>
      <c r="G783" s="226" t="str" cm="1">
        <f t="array" ref="G783">_xlfn.IFS('ES Data Entry'!G781=0, "Kindergarten", 'ES Data Entry'!G781=1, "1st Grade", 'ES Data Entry'!G781=2, "2nd Grade", 'ES Data Entry'!G781=3, "3rd Grade", 'ES Data Entry'!G781=4, "4th Grade", 'ES Data Entry'!G781=5, "5th Grade")</f>
        <v>Kindergarten</v>
      </c>
      <c r="H783" s="253">
        <f>'ES Data Entry'!L781</f>
        <v>0</v>
      </c>
      <c r="I783" s="227" t="e" cm="1">
        <f t="array" ref="I783">_xlfn.IFS('ES Data Entry'!H781= 1, "American Indian/Alaskan Native", 'ES Data Entry'!H781= 2, "Asian", 'ES Data Entry'!H781= 3, "Native Hawaiian/Pacific Islander", 'ES Data Entry'!H781= 4, "Black/African American",'ES Data Entry'!H781= 5,  "White", 'ES Data Entry'!H781= 6, "Other", 'ES Data Entry'!H781= 7, "Two races or more", 'ES Data Entry'!H781= 8, "Unknown")</f>
        <v>#N/A</v>
      </c>
      <c r="J783" s="226">
        <f>'ES Data Entry'!I781</f>
        <v>0</v>
      </c>
      <c r="K783" s="226" t="e" cm="1">
        <f t="array" ref="K783">_xlfn.IFS('ES Data Entry'!J781= 1, "Male", 'ES Data Entry'!J781= 2, "Female", 'ES Data Entry'!J781= 3, "Transgender Male", 'ES Data Entry'!J781= 4, "Transgender Female",'ES Data Entry'!J781= 5, "Non-binary", 'ES Data Entry'!J781= 6, "Other", 'ES Data Entry'!J781= 7, "Unknown")</f>
        <v>#N/A</v>
      </c>
      <c r="L783" s="228">
        <f>'ES Data Entry'!K781</f>
        <v>0</v>
      </c>
      <c r="M783" s="228" t="str" cm="1">
        <f t="array" ref="M783">IF(MAX(IF(F:F=F783, L:L))=L783, "Yes", "No")</f>
        <v>Yes</v>
      </c>
      <c r="N783" s="229" t="e">
        <f>AVERAGE('ES Data Entry'!N781,'ES Data Entry'!M781)</f>
        <v>#DIV/0!</v>
      </c>
      <c r="O783" s="229" t="e">
        <f t="shared" si="148"/>
        <v>#DIV/0!</v>
      </c>
      <c r="P783" s="229" t="e">
        <f>AVERAGE('ES Data Entry'!O781:R781)</f>
        <v>#DIV/0!</v>
      </c>
      <c r="Q783" s="229" t="e">
        <f t="shared" si="149"/>
        <v>#DIV/0!</v>
      </c>
      <c r="R783" s="229" t="e">
        <f>AVERAGE('ES Data Entry'!S781:V781)</f>
        <v>#DIV/0!</v>
      </c>
      <c r="S783" s="229" t="e">
        <f t="shared" si="150"/>
        <v>#DIV/0!</v>
      </c>
      <c r="T783" s="229" t="e">
        <f>AVERAGE('ES Data Entry'!W781:Y781)</f>
        <v>#DIV/0!</v>
      </c>
      <c r="U783" s="230" t="e">
        <f t="shared" si="151"/>
        <v>#DIV/0!</v>
      </c>
      <c r="V783" s="231" t="e">
        <f t="shared" si="152"/>
        <v>#DIV/0!</v>
      </c>
      <c r="W783" s="232" t="e">
        <f t="shared" si="153"/>
        <v>#DIV/0!</v>
      </c>
    </row>
    <row r="784" spans="1:23">
      <c r="A784" s="226">
        <f>'ES Data Entry'!A782</f>
        <v>0</v>
      </c>
      <c r="B784" s="226">
        <f>'ES Data Entry'!B782</f>
        <v>0</v>
      </c>
      <c r="C784" s="6">
        <f>'ES Data Entry'!C782</f>
        <v>0</v>
      </c>
      <c r="D784" s="226">
        <f>'ES Data Entry'!D782</f>
        <v>0</v>
      </c>
      <c r="E784" s="226">
        <f>'ES Data Entry'!E782</f>
        <v>0</v>
      </c>
      <c r="F784" s="226">
        <f>'ES Data Entry'!F782</f>
        <v>0</v>
      </c>
      <c r="G784" s="226" t="str" cm="1">
        <f t="array" ref="G784">_xlfn.IFS('ES Data Entry'!G782=0, "Kindergarten", 'ES Data Entry'!G782=1, "1st Grade", 'ES Data Entry'!G782=2, "2nd Grade", 'ES Data Entry'!G782=3, "3rd Grade", 'ES Data Entry'!G782=4, "4th Grade", 'ES Data Entry'!G782=5, "5th Grade")</f>
        <v>Kindergarten</v>
      </c>
      <c r="H784" s="253">
        <f>'ES Data Entry'!L782</f>
        <v>0</v>
      </c>
      <c r="I784" s="227" t="e" cm="1">
        <f t="array" ref="I784">_xlfn.IFS('ES Data Entry'!H782= 1, "American Indian/Alaskan Native", 'ES Data Entry'!H782= 2, "Asian", 'ES Data Entry'!H782= 3, "Native Hawaiian/Pacific Islander", 'ES Data Entry'!H782= 4, "Black/African American",'ES Data Entry'!H782= 5,  "White", 'ES Data Entry'!H782= 6, "Other", 'ES Data Entry'!H782= 7, "Two races or more", 'ES Data Entry'!H782= 8, "Unknown")</f>
        <v>#N/A</v>
      </c>
      <c r="J784" s="226">
        <f>'ES Data Entry'!I782</f>
        <v>0</v>
      </c>
      <c r="K784" s="226" t="e" cm="1">
        <f t="array" ref="K784">_xlfn.IFS('ES Data Entry'!J782= 1, "Male", 'ES Data Entry'!J782= 2, "Female", 'ES Data Entry'!J782= 3, "Transgender Male", 'ES Data Entry'!J782= 4, "Transgender Female",'ES Data Entry'!J782= 5, "Non-binary", 'ES Data Entry'!J782= 6, "Other", 'ES Data Entry'!J782= 7, "Unknown")</f>
        <v>#N/A</v>
      </c>
      <c r="L784" s="228">
        <f>'ES Data Entry'!K782</f>
        <v>0</v>
      </c>
      <c r="M784" s="228" t="str" cm="1">
        <f t="array" ref="M784">IF(MAX(IF(F:F=F784, L:L))=L784, "Yes", "No")</f>
        <v>Yes</v>
      </c>
      <c r="N784" s="229" t="e">
        <f>AVERAGE('ES Data Entry'!N782,'ES Data Entry'!M782)</f>
        <v>#DIV/0!</v>
      </c>
      <c r="O784" s="229" t="e">
        <f t="shared" si="148"/>
        <v>#DIV/0!</v>
      </c>
      <c r="P784" s="229" t="e">
        <f>AVERAGE('ES Data Entry'!O782:R782)</f>
        <v>#DIV/0!</v>
      </c>
      <c r="Q784" s="229" t="e">
        <f t="shared" si="149"/>
        <v>#DIV/0!</v>
      </c>
      <c r="R784" s="229" t="e">
        <f>AVERAGE('ES Data Entry'!S782:V782)</f>
        <v>#DIV/0!</v>
      </c>
      <c r="S784" s="229" t="e">
        <f t="shared" si="150"/>
        <v>#DIV/0!</v>
      </c>
      <c r="T784" s="229" t="e">
        <f>AVERAGE('ES Data Entry'!W782:Y782)</f>
        <v>#DIV/0!</v>
      </c>
      <c r="U784" s="230" t="e">
        <f t="shared" si="151"/>
        <v>#DIV/0!</v>
      </c>
      <c r="V784" s="231" t="e">
        <f t="shared" si="152"/>
        <v>#DIV/0!</v>
      </c>
      <c r="W784" s="232" t="e">
        <f t="shared" si="153"/>
        <v>#DIV/0!</v>
      </c>
    </row>
    <row r="785" spans="1:23">
      <c r="A785" s="226">
        <f>'ES Data Entry'!A783</f>
        <v>0</v>
      </c>
      <c r="B785" s="226">
        <f>'ES Data Entry'!B783</f>
        <v>0</v>
      </c>
      <c r="C785" s="6">
        <f>'ES Data Entry'!C783</f>
        <v>0</v>
      </c>
      <c r="D785" s="226">
        <f>'ES Data Entry'!D783</f>
        <v>0</v>
      </c>
      <c r="E785" s="226">
        <f>'ES Data Entry'!E783</f>
        <v>0</v>
      </c>
      <c r="F785" s="226">
        <f>'ES Data Entry'!F783</f>
        <v>0</v>
      </c>
      <c r="G785" s="226" t="str" cm="1">
        <f t="array" ref="G785">_xlfn.IFS('ES Data Entry'!G783=0, "Kindergarten", 'ES Data Entry'!G783=1, "1st Grade", 'ES Data Entry'!G783=2, "2nd Grade", 'ES Data Entry'!G783=3, "3rd Grade", 'ES Data Entry'!G783=4, "4th Grade", 'ES Data Entry'!G783=5, "5th Grade")</f>
        <v>Kindergarten</v>
      </c>
      <c r="H785" s="253">
        <f>'ES Data Entry'!L783</f>
        <v>0</v>
      </c>
      <c r="I785" s="227" t="e" cm="1">
        <f t="array" ref="I785">_xlfn.IFS('ES Data Entry'!H783= 1, "American Indian/Alaskan Native", 'ES Data Entry'!H783= 2, "Asian", 'ES Data Entry'!H783= 3, "Native Hawaiian/Pacific Islander", 'ES Data Entry'!H783= 4, "Black/African American",'ES Data Entry'!H783= 5,  "White", 'ES Data Entry'!H783= 6, "Other", 'ES Data Entry'!H783= 7, "Two races or more", 'ES Data Entry'!H783= 8, "Unknown")</f>
        <v>#N/A</v>
      </c>
      <c r="J785" s="226">
        <f>'ES Data Entry'!I783</f>
        <v>0</v>
      </c>
      <c r="K785" s="226" t="e" cm="1">
        <f t="array" ref="K785">_xlfn.IFS('ES Data Entry'!J783= 1, "Male", 'ES Data Entry'!J783= 2, "Female", 'ES Data Entry'!J783= 3, "Transgender Male", 'ES Data Entry'!J783= 4, "Transgender Female",'ES Data Entry'!J783= 5, "Non-binary", 'ES Data Entry'!J783= 6, "Other", 'ES Data Entry'!J783= 7, "Unknown")</f>
        <v>#N/A</v>
      </c>
      <c r="L785" s="228">
        <f>'ES Data Entry'!K783</f>
        <v>0</v>
      </c>
      <c r="M785" s="228" t="str" cm="1">
        <f t="array" ref="M785">IF(MAX(IF(F:F=F785, L:L))=L785, "Yes", "No")</f>
        <v>Yes</v>
      </c>
      <c r="N785" s="229" t="e">
        <f>AVERAGE('ES Data Entry'!N783,'ES Data Entry'!M783)</f>
        <v>#DIV/0!</v>
      </c>
      <c r="O785" s="229" t="e">
        <f t="shared" si="148"/>
        <v>#DIV/0!</v>
      </c>
      <c r="P785" s="229" t="e">
        <f>AVERAGE('ES Data Entry'!O783:R783)</f>
        <v>#DIV/0!</v>
      </c>
      <c r="Q785" s="229" t="e">
        <f t="shared" si="149"/>
        <v>#DIV/0!</v>
      </c>
      <c r="R785" s="229" t="e">
        <f>AVERAGE('ES Data Entry'!S783:V783)</f>
        <v>#DIV/0!</v>
      </c>
      <c r="S785" s="229" t="e">
        <f t="shared" si="150"/>
        <v>#DIV/0!</v>
      </c>
      <c r="T785" s="229" t="e">
        <f>AVERAGE('ES Data Entry'!W783:Y783)</f>
        <v>#DIV/0!</v>
      </c>
      <c r="U785" s="230" t="e">
        <f t="shared" si="151"/>
        <v>#DIV/0!</v>
      </c>
      <c r="V785" s="231" t="e">
        <f t="shared" si="152"/>
        <v>#DIV/0!</v>
      </c>
      <c r="W785" s="232" t="e">
        <f t="shared" si="153"/>
        <v>#DIV/0!</v>
      </c>
    </row>
    <row r="786" spans="1:23">
      <c r="A786" s="226">
        <f>'ES Data Entry'!A784</f>
        <v>0</v>
      </c>
      <c r="B786" s="226">
        <f>'ES Data Entry'!B784</f>
        <v>0</v>
      </c>
      <c r="C786" s="6">
        <f>'ES Data Entry'!C784</f>
        <v>0</v>
      </c>
      <c r="D786" s="226">
        <f>'ES Data Entry'!D784</f>
        <v>0</v>
      </c>
      <c r="E786" s="226">
        <f>'ES Data Entry'!E784</f>
        <v>0</v>
      </c>
      <c r="F786" s="226">
        <f>'ES Data Entry'!F784</f>
        <v>0</v>
      </c>
      <c r="G786" s="226" t="str" cm="1">
        <f t="array" ref="G786">_xlfn.IFS('ES Data Entry'!G784=0, "Kindergarten", 'ES Data Entry'!G784=1, "1st Grade", 'ES Data Entry'!G784=2, "2nd Grade", 'ES Data Entry'!G784=3, "3rd Grade", 'ES Data Entry'!G784=4, "4th Grade", 'ES Data Entry'!G784=5, "5th Grade")</f>
        <v>Kindergarten</v>
      </c>
      <c r="H786" s="253">
        <f>'ES Data Entry'!L784</f>
        <v>0</v>
      </c>
      <c r="I786" s="227" t="e" cm="1">
        <f t="array" ref="I786">_xlfn.IFS('ES Data Entry'!H784= 1, "American Indian/Alaskan Native", 'ES Data Entry'!H784= 2, "Asian", 'ES Data Entry'!H784= 3, "Native Hawaiian/Pacific Islander", 'ES Data Entry'!H784= 4, "Black/African American",'ES Data Entry'!H784= 5,  "White", 'ES Data Entry'!H784= 6, "Other", 'ES Data Entry'!H784= 7, "Two races or more", 'ES Data Entry'!H784= 8, "Unknown")</f>
        <v>#N/A</v>
      </c>
      <c r="J786" s="226">
        <f>'ES Data Entry'!I784</f>
        <v>0</v>
      </c>
      <c r="K786" s="226" t="e" cm="1">
        <f t="array" ref="K786">_xlfn.IFS('ES Data Entry'!J784= 1, "Male", 'ES Data Entry'!J784= 2, "Female", 'ES Data Entry'!J784= 3, "Transgender Male", 'ES Data Entry'!J784= 4, "Transgender Female",'ES Data Entry'!J784= 5, "Non-binary", 'ES Data Entry'!J784= 6, "Other", 'ES Data Entry'!J784= 7, "Unknown")</f>
        <v>#N/A</v>
      </c>
      <c r="L786" s="228">
        <f>'ES Data Entry'!K784</f>
        <v>0</v>
      </c>
      <c r="M786" s="228" t="str" cm="1">
        <f t="array" ref="M786">IF(MAX(IF(F:F=F786, L:L))=L786, "Yes", "No")</f>
        <v>Yes</v>
      </c>
      <c r="N786" s="229" t="e">
        <f>AVERAGE('ES Data Entry'!N784,'ES Data Entry'!M784)</f>
        <v>#DIV/0!</v>
      </c>
      <c r="O786" s="229" t="e">
        <f t="shared" si="148"/>
        <v>#DIV/0!</v>
      </c>
      <c r="P786" s="229" t="e">
        <f>AVERAGE('ES Data Entry'!O784:R784)</f>
        <v>#DIV/0!</v>
      </c>
      <c r="Q786" s="229" t="e">
        <f t="shared" si="149"/>
        <v>#DIV/0!</v>
      </c>
      <c r="R786" s="229" t="e">
        <f>AVERAGE('ES Data Entry'!S784:V784)</f>
        <v>#DIV/0!</v>
      </c>
      <c r="S786" s="229" t="e">
        <f t="shared" si="150"/>
        <v>#DIV/0!</v>
      </c>
      <c r="T786" s="229" t="e">
        <f>AVERAGE('ES Data Entry'!W784:Y784)</f>
        <v>#DIV/0!</v>
      </c>
      <c r="U786" s="230" t="e">
        <f t="shared" si="151"/>
        <v>#DIV/0!</v>
      </c>
      <c r="V786" s="231" t="e">
        <f t="shared" si="152"/>
        <v>#DIV/0!</v>
      </c>
      <c r="W786" s="232" t="e">
        <f t="shared" si="153"/>
        <v>#DIV/0!</v>
      </c>
    </row>
    <row r="787" spans="1:23">
      <c r="A787" s="226">
        <f>'ES Data Entry'!A785</f>
        <v>0</v>
      </c>
      <c r="B787" s="226">
        <f>'ES Data Entry'!B785</f>
        <v>0</v>
      </c>
      <c r="C787" s="6">
        <f>'ES Data Entry'!C785</f>
        <v>0</v>
      </c>
      <c r="D787" s="226">
        <f>'ES Data Entry'!D785</f>
        <v>0</v>
      </c>
      <c r="E787" s="226">
        <f>'ES Data Entry'!E785</f>
        <v>0</v>
      </c>
      <c r="F787" s="226">
        <f>'ES Data Entry'!F785</f>
        <v>0</v>
      </c>
      <c r="G787" s="226" t="str" cm="1">
        <f t="array" ref="G787">_xlfn.IFS('ES Data Entry'!G785=0, "Kindergarten", 'ES Data Entry'!G785=1, "1st Grade", 'ES Data Entry'!G785=2, "2nd Grade", 'ES Data Entry'!G785=3, "3rd Grade", 'ES Data Entry'!G785=4, "4th Grade", 'ES Data Entry'!G785=5, "5th Grade")</f>
        <v>Kindergarten</v>
      </c>
      <c r="H787" s="253">
        <f>'ES Data Entry'!L785</f>
        <v>0</v>
      </c>
      <c r="I787" s="227" t="e" cm="1">
        <f t="array" ref="I787">_xlfn.IFS('ES Data Entry'!H785= 1, "American Indian/Alaskan Native", 'ES Data Entry'!H785= 2, "Asian", 'ES Data Entry'!H785= 3, "Native Hawaiian/Pacific Islander", 'ES Data Entry'!H785= 4, "Black/African American",'ES Data Entry'!H785= 5,  "White", 'ES Data Entry'!H785= 6, "Other", 'ES Data Entry'!H785= 7, "Two races or more", 'ES Data Entry'!H785= 8, "Unknown")</f>
        <v>#N/A</v>
      </c>
      <c r="J787" s="226">
        <f>'ES Data Entry'!I785</f>
        <v>0</v>
      </c>
      <c r="K787" s="226" t="e" cm="1">
        <f t="array" ref="K787">_xlfn.IFS('ES Data Entry'!J785= 1, "Male", 'ES Data Entry'!J785= 2, "Female", 'ES Data Entry'!J785= 3, "Transgender Male", 'ES Data Entry'!J785= 4, "Transgender Female",'ES Data Entry'!J785= 5, "Non-binary", 'ES Data Entry'!J785= 6, "Other", 'ES Data Entry'!J785= 7, "Unknown")</f>
        <v>#N/A</v>
      </c>
      <c r="L787" s="228">
        <f>'ES Data Entry'!K785</f>
        <v>0</v>
      </c>
      <c r="M787" s="228" t="str" cm="1">
        <f t="array" ref="M787">IF(MAX(IF(F:F=F787, L:L))=L787, "Yes", "No")</f>
        <v>Yes</v>
      </c>
      <c r="N787" s="229" t="e">
        <f>AVERAGE('ES Data Entry'!N785,'ES Data Entry'!M785)</f>
        <v>#DIV/0!</v>
      </c>
      <c r="O787" s="229" t="e">
        <f t="shared" si="148"/>
        <v>#DIV/0!</v>
      </c>
      <c r="P787" s="229" t="e">
        <f>AVERAGE('ES Data Entry'!O785:R785)</f>
        <v>#DIV/0!</v>
      </c>
      <c r="Q787" s="229" t="e">
        <f t="shared" si="149"/>
        <v>#DIV/0!</v>
      </c>
      <c r="R787" s="229" t="e">
        <f>AVERAGE('ES Data Entry'!S785:V785)</f>
        <v>#DIV/0!</v>
      </c>
      <c r="S787" s="229" t="e">
        <f t="shared" si="150"/>
        <v>#DIV/0!</v>
      </c>
      <c r="T787" s="229" t="e">
        <f>AVERAGE('ES Data Entry'!W785:Y785)</f>
        <v>#DIV/0!</v>
      </c>
      <c r="U787" s="230" t="e">
        <f t="shared" si="151"/>
        <v>#DIV/0!</v>
      </c>
      <c r="V787" s="231" t="e">
        <f t="shared" si="152"/>
        <v>#DIV/0!</v>
      </c>
      <c r="W787" s="232" t="e">
        <f t="shared" si="153"/>
        <v>#DIV/0!</v>
      </c>
    </row>
    <row r="788" spans="1:23">
      <c r="A788" s="226">
        <f>'ES Data Entry'!A786</f>
        <v>0</v>
      </c>
      <c r="B788" s="226">
        <f>'ES Data Entry'!B786</f>
        <v>0</v>
      </c>
      <c r="C788" s="6">
        <f>'ES Data Entry'!C786</f>
        <v>0</v>
      </c>
      <c r="D788" s="226">
        <f>'ES Data Entry'!D786</f>
        <v>0</v>
      </c>
      <c r="E788" s="226">
        <f>'ES Data Entry'!E786</f>
        <v>0</v>
      </c>
      <c r="F788" s="226">
        <f>'ES Data Entry'!F786</f>
        <v>0</v>
      </c>
      <c r="G788" s="226" t="str" cm="1">
        <f t="array" ref="G788">_xlfn.IFS('ES Data Entry'!G786=0, "Kindergarten", 'ES Data Entry'!G786=1, "1st Grade", 'ES Data Entry'!G786=2, "2nd Grade", 'ES Data Entry'!G786=3, "3rd Grade", 'ES Data Entry'!G786=4, "4th Grade", 'ES Data Entry'!G786=5, "5th Grade")</f>
        <v>Kindergarten</v>
      </c>
      <c r="H788" s="253">
        <f>'ES Data Entry'!L786</f>
        <v>0</v>
      </c>
      <c r="I788" s="227" t="e" cm="1">
        <f t="array" ref="I788">_xlfn.IFS('ES Data Entry'!H786= 1, "American Indian/Alaskan Native", 'ES Data Entry'!H786= 2, "Asian", 'ES Data Entry'!H786= 3, "Native Hawaiian/Pacific Islander", 'ES Data Entry'!H786= 4, "Black/African American",'ES Data Entry'!H786= 5,  "White", 'ES Data Entry'!H786= 6, "Other", 'ES Data Entry'!H786= 7, "Two races or more", 'ES Data Entry'!H786= 8, "Unknown")</f>
        <v>#N/A</v>
      </c>
      <c r="J788" s="226">
        <f>'ES Data Entry'!I786</f>
        <v>0</v>
      </c>
      <c r="K788" s="226" t="e" cm="1">
        <f t="array" ref="K788">_xlfn.IFS('ES Data Entry'!J786= 1, "Male", 'ES Data Entry'!J786= 2, "Female", 'ES Data Entry'!J786= 3, "Transgender Male", 'ES Data Entry'!J786= 4, "Transgender Female",'ES Data Entry'!J786= 5, "Non-binary", 'ES Data Entry'!J786= 6, "Other", 'ES Data Entry'!J786= 7, "Unknown")</f>
        <v>#N/A</v>
      </c>
      <c r="L788" s="228">
        <f>'ES Data Entry'!K786</f>
        <v>0</v>
      </c>
      <c r="M788" s="228" t="str" cm="1">
        <f t="array" ref="M788">IF(MAX(IF(F:F=F788, L:L))=L788, "Yes", "No")</f>
        <v>Yes</v>
      </c>
      <c r="N788" s="229" t="e">
        <f>AVERAGE('ES Data Entry'!N786,'ES Data Entry'!M786)</f>
        <v>#DIV/0!</v>
      </c>
      <c r="O788" s="229" t="e">
        <f t="shared" si="148"/>
        <v>#DIV/0!</v>
      </c>
      <c r="P788" s="229" t="e">
        <f>AVERAGE('ES Data Entry'!O786:R786)</f>
        <v>#DIV/0!</v>
      </c>
      <c r="Q788" s="229" t="e">
        <f t="shared" si="149"/>
        <v>#DIV/0!</v>
      </c>
      <c r="R788" s="229" t="e">
        <f>AVERAGE('ES Data Entry'!S786:V786)</f>
        <v>#DIV/0!</v>
      </c>
      <c r="S788" s="229" t="e">
        <f t="shared" si="150"/>
        <v>#DIV/0!</v>
      </c>
      <c r="T788" s="229" t="e">
        <f>AVERAGE('ES Data Entry'!W786:Y786)</f>
        <v>#DIV/0!</v>
      </c>
      <c r="U788" s="230" t="e">
        <f t="shared" si="151"/>
        <v>#DIV/0!</v>
      </c>
      <c r="V788" s="231" t="e">
        <f t="shared" si="152"/>
        <v>#DIV/0!</v>
      </c>
      <c r="W788" s="232" t="e">
        <f t="shared" si="153"/>
        <v>#DIV/0!</v>
      </c>
    </row>
    <row r="789" spans="1:23">
      <c r="A789" s="226">
        <f>'ES Data Entry'!A787</f>
        <v>0</v>
      </c>
      <c r="B789" s="226">
        <f>'ES Data Entry'!B787</f>
        <v>0</v>
      </c>
      <c r="C789" s="6">
        <f>'ES Data Entry'!C787</f>
        <v>0</v>
      </c>
      <c r="D789" s="226">
        <f>'ES Data Entry'!D787</f>
        <v>0</v>
      </c>
      <c r="E789" s="226">
        <f>'ES Data Entry'!E787</f>
        <v>0</v>
      </c>
      <c r="F789" s="226">
        <f>'ES Data Entry'!F787</f>
        <v>0</v>
      </c>
      <c r="G789" s="226" t="str" cm="1">
        <f t="array" ref="G789">_xlfn.IFS('ES Data Entry'!G787=0, "Kindergarten", 'ES Data Entry'!G787=1, "1st Grade", 'ES Data Entry'!G787=2, "2nd Grade", 'ES Data Entry'!G787=3, "3rd Grade", 'ES Data Entry'!G787=4, "4th Grade", 'ES Data Entry'!G787=5, "5th Grade")</f>
        <v>Kindergarten</v>
      </c>
      <c r="H789" s="253">
        <f>'ES Data Entry'!L787</f>
        <v>0</v>
      </c>
      <c r="I789" s="227" t="e" cm="1">
        <f t="array" ref="I789">_xlfn.IFS('ES Data Entry'!H787= 1, "American Indian/Alaskan Native", 'ES Data Entry'!H787= 2, "Asian", 'ES Data Entry'!H787= 3, "Native Hawaiian/Pacific Islander", 'ES Data Entry'!H787= 4, "Black/African American",'ES Data Entry'!H787= 5,  "White", 'ES Data Entry'!H787= 6, "Other", 'ES Data Entry'!H787= 7, "Two races or more", 'ES Data Entry'!H787= 8, "Unknown")</f>
        <v>#N/A</v>
      </c>
      <c r="J789" s="226">
        <f>'ES Data Entry'!I787</f>
        <v>0</v>
      </c>
      <c r="K789" s="226" t="e" cm="1">
        <f t="array" ref="K789">_xlfn.IFS('ES Data Entry'!J787= 1, "Male", 'ES Data Entry'!J787= 2, "Female", 'ES Data Entry'!J787= 3, "Transgender Male", 'ES Data Entry'!J787= 4, "Transgender Female",'ES Data Entry'!J787= 5, "Non-binary", 'ES Data Entry'!J787= 6, "Other", 'ES Data Entry'!J787= 7, "Unknown")</f>
        <v>#N/A</v>
      </c>
      <c r="L789" s="228">
        <f>'ES Data Entry'!K787</f>
        <v>0</v>
      </c>
      <c r="M789" s="228" t="str" cm="1">
        <f t="array" ref="M789">IF(MAX(IF(F:F=F789, L:L))=L789, "Yes", "No")</f>
        <v>Yes</v>
      </c>
      <c r="N789" s="229" t="e">
        <f>AVERAGE('ES Data Entry'!N787,'ES Data Entry'!M787)</f>
        <v>#DIV/0!</v>
      </c>
      <c r="O789" s="229" t="e">
        <f t="shared" si="148"/>
        <v>#DIV/0!</v>
      </c>
      <c r="P789" s="229" t="e">
        <f>AVERAGE('ES Data Entry'!O787:R787)</f>
        <v>#DIV/0!</v>
      </c>
      <c r="Q789" s="229" t="e">
        <f t="shared" si="149"/>
        <v>#DIV/0!</v>
      </c>
      <c r="R789" s="229" t="e">
        <f>AVERAGE('ES Data Entry'!S787:V787)</f>
        <v>#DIV/0!</v>
      </c>
      <c r="S789" s="229" t="e">
        <f t="shared" si="150"/>
        <v>#DIV/0!</v>
      </c>
      <c r="T789" s="229" t="e">
        <f>AVERAGE('ES Data Entry'!W787:Y787)</f>
        <v>#DIV/0!</v>
      </c>
      <c r="U789" s="230" t="e">
        <f t="shared" si="151"/>
        <v>#DIV/0!</v>
      </c>
      <c r="V789" s="231" t="e">
        <f t="shared" si="152"/>
        <v>#DIV/0!</v>
      </c>
      <c r="W789" s="232" t="e">
        <f t="shared" si="153"/>
        <v>#DIV/0!</v>
      </c>
    </row>
    <row r="790" spans="1:23">
      <c r="A790" s="226">
        <f>'ES Data Entry'!A788</f>
        <v>0</v>
      </c>
      <c r="B790" s="226">
        <f>'ES Data Entry'!B788</f>
        <v>0</v>
      </c>
      <c r="C790" s="6">
        <f>'ES Data Entry'!C788</f>
        <v>0</v>
      </c>
      <c r="D790" s="226">
        <f>'ES Data Entry'!D788</f>
        <v>0</v>
      </c>
      <c r="E790" s="226">
        <f>'ES Data Entry'!E788</f>
        <v>0</v>
      </c>
      <c r="F790" s="226">
        <f>'ES Data Entry'!F788</f>
        <v>0</v>
      </c>
      <c r="G790" s="226" t="str" cm="1">
        <f t="array" ref="G790">_xlfn.IFS('ES Data Entry'!G788=0, "Kindergarten", 'ES Data Entry'!G788=1, "1st Grade", 'ES Data Entry'!G788=2, "2nd Grade", 'ES Data Entry'!G788=3, "3rd Grade", 'ES Data Entry'!G788=4, "4th Grade", 'ES Data Entry'!G788=5, "5th Grade")</f>
        <v>Kindergarten</v>
      </c>
      <c r="H790" s="253">
        <f>'ES Data Entry'!L788</f>
        <v>0</v>
      </c>
      <c r="I790" s="227" t="e" cm="1">
        <f t="array" ref="I790">_xlfn.IFS('ES Data Entry'!H788= 1, "American Indian/Alaskan Native", 'ES Data Entry'!H788= 2, "Asian", 'ES Data Entry'!H788= 3, "Native Hawaiian/Pacific Islander", 'ES Data Entry'!H788= 4, "Black/African American",'ES Data Entry'!H788= 5,  "White", 'ES Data Entry'!H788= 6, "Other", 'ES Data Entry'!H788= 7, "Two races or more", 'ES Data Entry'!H788= 8, "Unknown")</f>
        <v>#N/A</v>
      </c>
      <c r="J790" s="226">
        <f>'ES Data Entry'!I788</f>
        <v>0</v>
      </c>
      <c r="K790" s="226" t="e" cm="1">
        <f t="array" ref="K790">_xlfn.IFS('ES Data Entry'!J788= 1, "Male", 'ES Data Entry'!J788= 2, "Female", 'ES Data Entry'!J788= 3, "Transgender Male", 'ES Data Entry'!J788= 4, "Transgender Female",'ES Data Entry'!J788= 5, "Non-binary", 'ES Data Entry'!J788= 6, "Other", 'ES Data Entry'!J788= 7, "Unknown")</f>
        <v>#N/A</v>
      </c>
      <c r="L790" s="228">
        <f>'ES Data Entry'!K788</f>
        <v>0</v>
      </c>
      <c r="M790" s="228" t="str" cm="1">
        <f t="array" ref="M790">IF(MAX(IF(F:F=F790, L:L))=L790, "Yes", "No")</f>
        <v>Yes</v>
      </c>
      <c r="N790" s="229" t="e">
        <f>AVERAGE('ES Data Entry'!N788,'ES Data Entry'!M788)</f>
        <v>#DIV/0!</v>
      </c>
      <c r="O790" s="229" t="e">
        <f t="shared" si="148"/>
        <v>#DIV/0!</v>
      </c>
      <c r="P790" s="229" t="e">
        <f>AVERAGE('ES Data Entry'!O788:R788)</f>
        <v>#DIV/0!</v>
      </c>
      <c r="Q790" s="229" t="e">
        <f t="shared" si="149"/>
        <v>#DIV/0!</v>
      </c>
      <c r="R790" s="229" t="e">
        <f>AVERAGE('ES Data Entry'!S788:V788)</f>
        <v>#DIV/0!</v>
      </c>
      <c r="S790" s="229" t="e">
        <f t="shared" si="150"/>
        <v>#DIV/0!</v>
      </c>
      <c r="T790" s="229" t="e">
        <f>AVERAGE('ES Data Entry'!W788:Y788)</f>
        <v>#DIV/0!</v>
      </c>
      <c r="U790" s="230" t="e">
        <f t="shared" si="151"/>
        <v>#DIV/0!</v>
      </c>
      <c r="V790" s="231" t="e">
        <f t="shared" si="152"/>
        <v>#DIV/0!</v>
      </c>
      <c r="W790" s="232" t="e">
        <f t="shared" si="153"/>
        <v>#DIV/0!</v>
      </c>
    </row>
    <row r="791" spans="1:23">
      <c r="A791" s="226">
        <f>'ES Data Entry'!A789</f>
        <v>0</v>
      </c>
      <c r="B791" s="226">
        <f>'ES Data Entry'!B789</f>
        <v>0</v>
      </c>
      <c r="C791" s="6">
        <f>'ES Data Entry'!C789</f>
        <v>0</v>
      </c>
      <c r="D791" s="226">
        <f>'ES Data Entry'!D789</f>
        <v>0</v>
      </c>
      <c r="E791" s="226">
        <f>'ES Data Entry'!E789</f>
        <v>0</v>
      </c>
      <c r="F791" s="226">
        <f>'ES Data Entry'!F789</f>
        <v>0</v>
      </c>
      <c r="G791" s="226" t="str" cm="1">
        <f t="array" ref="G791">_xlfn.IFS('ES Data Entry'!G789=0, "Kindergarten", 'ES Data Entry'!G789=1, "1st Grade", 'ES Data Entry'!G789=2, "2nd Grade", 'ES Data Entry'!G789=3, "3rd Grade", 'ES Data Entry'!G789=4, "4th Grade", 'ES Data Entry'!G789=5, "5th Grade")</f>
        <v>Kindergarten</v>
      </c>
      <c r="H791" s="253">
        <f>'ES Data Entry'!L789</f>
        <v>0</v>
      </c>
      <c r="I791" s="227" t="e" cm="1">
        <f t="array" ref="I791">_xlfn.IFS('ES Data Entry'!H789= 1, "American Indian/Alaskan Native", 'ES Data Entry'!H789= 2, "Asian", 'ES Data Entry'!H789= 3, "Native Hawaiian/Pacific Islander", 'ES Data Entry'!H789= 4, "Black/African American",'ES Data Entry'!H789= 5,  "White", 'ES Data Entry'!H789= 6, "Other", 'ES Data Entry'!H789= 7, "Two races or more", 'ES Data Entry'!H789= 8, "Unknown")</f>
        <v>#N/A</v>
      </c>
      <c r="J791" s="226">
        <f>'ES Data Entry'!I789</f>
        <v>0</v>
      </c>
      <c r="K791" s="226" t="e" cm="1">
        <f t="array" ref="K791">_xlfn.IFS('ES Data Entry'!J789= 1, "Male", 'ES Data Entry'!J789= 2, "Female", 'ES Data Entry'!J789= 3, "Transgender Male", 'ES Data Entry'!J789= 4, "Transgender Female",'ES Data Entry'!J789= 5, "Non-binary", 'ES Data Entry'!J789= 6, "Other", 'ES Data Entry'!J789= 7, "Unknown")</f>
        <v>#N/A</v>
      </c>
      <c r="L791" s="228">
        <f>'ES Data Entry'!K789</f>
        <v>0</v>
      </c>
      <c r="M791" s="228" t="str" cm="1">
        <f t="array" ref="M791">IF(MAX(IF(F:F=F791, L:L))=L791, "Yes", "No")</f>
        <v>Yes</v>
      </c>
      <c r="N791" s="229" t="e">
        <f>AVERAGE('ES Data Entry'!N789,'ES Data Entry'!M789)</f>
        <v>#DIV/0!</v>
      </c>
      <c r="O791" s="229" t="e">
        <f t="shared" si="148"/>
        <v>#DIV/0!</v>
      </c>
      <c r="P791" s="229" t="e">
        <f>AVERAGE('ES Data Entry'!O789:R789)</f>
        <v>#DIV/0!</v>
      </c>
      <c r="Q791" s="229" t="e">
        <f t="shared" si="149"/>
        <v>#DIV/0!</v>
      </c>
      <c r="R791" s="229" t="e">
        <f>AVERAGE('ES Data Entry'!S789:V789)</f>
        <v>#DIV/0!</v>
      </c>
      <c r="S791" s="229" t="e">
        <f t="shared" si="150"/>
        <v>#DIV/0!</v>
      </c>
      <c r="T791" s="229" t="e">
        <f>AVERAGE('ES Data Entry'!W789:Y789)</f>
        <v>#DIV/0!</v>
      </c>
      <c r="U791" s="230" t="e">
        <f t="shared" si="151"/>
        <v>#DIV/0!</v>
      </c>
      <c r="V791" s="231" t="e">
        <f t="shared" si="152"/>
        <v>#DIV/0!</v>
      </c>
      <c r="W791" s="232" t="e">
        <f t="shared" si="153"/>
        <v>#DIV/0!</v>
      </c>
    </row>
    <row r="792" spans="1:23">
      <c r="A792" s="226">
        <f>'ES Data Entry'!A790</f>
        <v>0</v>
      </c>
      <c r="B792" s="226">
        <f>'ES Data Entry'!B790</f>
        <v>0</v>
      </c>
      <c r="C792" s="6">
        <f>'ES Data Entry'!C790</f>
        <v>0</v>
      </c>
      <c r="D792" s="226">
        <f>'ES Data Entry'!D790</f>
        <v>0</v>
      </c>
      <c r="E792" s="226">
        <f>'ES Data Entry'!E790</f>
        <v>0</v>
      </c>
      <c r="F792" s="226">
        <f>'ES Data Entry'!F790</f>
        <v>0</v>
      </c>
      <c r="G792" s="226" t="str" cm="1">
        <f t="array" ref="G792">_xlfn.IFS('ES Data Entry'!G790=0, "Kindergarten", 'ES Data Entry'!G790=1, "1st Grade", 'ES Data Entry'!G790=2, "2nd Grade", 'ES Data Entry'!G790=3, "3rd Grade", 'ES Data Entry'!G790=4, "4th Grade", 'ES Data Entry'!G790=5, "5th Grade")</f>
        <v>Kindergarten</v>
      </c>
      <c r="H792" s="253">
        <f>'ES Data Entry'!L790</f>
        <v>0</v>
      </c>
      <c r="I792" s="227" t="e" cm="1">
        <f t="array" ref="I792">_xlfn.IFS('ES Data Entry'!H790= 1, "American Indian/Alaskan Native", 'ES Data Entry'!H790= 2, "Asian", 'ES Data Entry'!H790= 3, "Native Hawaiian/Pacific Islander", 'ES Data Entry'!H790= 4, "Black/African American",'ES Data Entry'!H790= 5,  "White", 'ES Data Entry'!H790= 6, "Other", 'ES Data Entry'!H790= 7, "Two races or more", 'ES Data Entry'!H790= 8, "Unknown")</f>
        <v>#N/A</v>
      </c>
      <c r="J792" s="226">
        <f>'ES Data Entry'!I790</f>
        <v>0</v>
      </c>
      <c r="K792" s="226" t="e" cm="1">
        <f t="array" ref="K792">_xlfn.IFS('ES Data Entry'!J790= 1, "Male", 'ES Data Entry'!J790= 2, "Female", 'ES Data Entry'!J790= 3, "Transgender Male", 'ES Data Entry'!J790= 4, "Transgender Female",'ES Data Entry'!J790= 5, "Non-binary", 'ES Data Entry'!J790= 6, "Other", 'ES Data Entry'!J790= 7, "Unknown")</f>
        <v>#N/A</v>
      </c>
      <c r="L792" s="228">
        <f>'ES Data Entry'!K790</f>
        <v>0</v>
      </c>
      <c r="M792" s="228" t="str" cm="1">
        <f t="array" ref="M792">IF(MAX(IF(F:F=F792, L:L))=L792, "Yes", "No")</f>
        <v>Yes</v>
      </c>
      <c r="N792" s="229" t="e">
        <f>AVERAGE('ES Data Entry'!N790,'ES Data Entry'!M790)</f>
        <v>#DIV/0!</v>
      </c>
      <c r="O792" s="229" t="e">
        <f t="shared" si="148"/>
        <v>#DIV/0!</v>
      </c>
      <c r="P792" s="229" t="e">
        <f>AVERAGE('ES Data Entry'!O790:R790)</f>
        <v>#DIV/0!</v>
      </c>
      <c r="Q792" s="229" t="e">
        <f t="shared" si="149"/>
        <v>#DIV/0!</v>
      </c>
      <c r="R792" s="229" t="e">
        <f>AVERAGE('ES Data Entry'!S790:V790)</f>
        <v>#DIV/0!</v>
      </c>
      <c r="S792" s="229" t="e">
        <f t="shared" si="150"/>
        <v>#DIV/0!</v>
      </c>
      <c r="T792" s="229" t="e">
        <f>AVERAGE('ES Data Entry'!W790:Y790)</f>
        <v>#DIV/0!</v>
      </c>
      <c r="U792" s="230" t="e">
        <f t="shared" si="151"/>
        <v>#DIV/0!</v>
      </c>
      <c r="V792" s="231" t="e">
        <f t="shared" si="152"/>
        <v>#DIV/0!</v>
      </c>
      <c r="W792" s="232" t="e">
        <f t="shared" si="153"/>
        <v>#DIV/0!</v>
      </c>
    </row>
    <row r="793" spans="1:23">
      <c r="A793" s="226">
        <f>'ES Data Entry'!A791</f>
        <v>0</v>
      </c>
      <c r="B793" s="226">
        <f>'ES Data Entry'!B791</f>
        <v>0</v>
      </c>
      <c r="C793" s="6">
        <f>'ES Data Entry'!C791</f>
        <v>0</v>
      </c>
      <c r="D793" s="226">
        <f>'ES Data Entry'!D791</f>
        <v>0</v>
      </c>
      <c r="E793" s="226">
        <f>'ES Data Entry'!E791</f>
        <v>0</v>
      </c>
      <c r="F793" s="226">
        <f>'ES Data Entry'!F791</f>
        <v>0</v>
      </c>
      <c r="G793" s="226" t="str" cm="1">
        <f t="array" ref="G793">_xlfn.IFS('ES Data Entry'!G791=0, "Kindergarten", 'ES Data Entry'!G791=1, "1st Grade", 'ES Data Entry'!G791=2, "2nd Grade", 'ES Data Entry'!G791=3, "3rd Grade", 'ES Data Entry'!G791=4, "4th Grade", 'ES Data Entry'!G791=5, "5th Grade")</f>
        <v>Kindergarten</v>
      </c>
      <c r="H793" s="253">
        <f>'ES Data Entry'!L791</f>
        <v>0</v>
      </c>
      <c r="I793" s="227" t="e" cm="1">
        <f t="array" ref="I793">_xlfn.IFS('ES Data Entry'!H791= 1, "American Indian/Alaskan Native", 'ES Data Entry'!H791= 2, "Asian", 'ES Data Entry'!H791= 3, "Native Hawaiian/Pacific Islander", 'ES Data Entry'!H791= 4, "Black/African American",'ES Data Entry'!H791= 5,  "White", 'ES Data Entry'!H791= 6, "Other", 'ES Data Entry'!H791= 7, "Two races or more", 'ES Data Entry'!H791= 8, "Unknown")</f>
        <v>#N/A</v>
      </c>
      <c r="J793" s="226">
        <f>'ES Data Entry'!I791</f>
        <v>0</v>
      </c>
      <c r="K793" s="226" t="e" cm="1">
        <f t="array" ref="K793">_xlfn.IFS('ES Data Entry'!J791= 1, "Male", 'ES Data Entry'!J791= 2, "Female", 'ES Data Entry'!J791= 3, "Transgender Male", 'ES Data Entry'!J791= 4, "Transgender Female",'ES Data Entry'!J791= 5, "Non-binary", 'ES Data Entry'!J791= 6, "Other", 'ES Data Entry'!J791= 7, "Unknown")</f>
        <v>#N/A</v>
      </c>
      <c r="L793" s="228">
        <f>'ES Data Entry'!K791</f>
        <v>0</v>
      </c>
      <c r="M793" s="228" t="str" cm="1">
        <f t="array" ref="M793">IF(MAX(IF(F:F=F793, L:L))=L793, "Yes", "No")</f>
        <v>Yes</v>
      </c>
      <c r="N793" s="229" t="e">
        <f>AVERAGE('ES Data Entry'!N791,'ES Data Entry'!M791)</f>
        <v>#DIV/0!</v>
      </c>
      <c r="O793" s="229" t="e">
        <f t="shared" si="148"/>
        <v>#DIV/0!</v>
      </c>
      <c r="P793" s="229" t="e">
        <f>AVERAGE('ES Data Entry'!O791:R791)</f>
        <v>#DIV/0!</v>
      </c>
      <c r="Q793" s="229" t="e">
        <f t="shared" si="149"/>
        <v>#DIV/0!</v>
      </c>
      <c r="R793" s="229" t="e">
        <f>AVERAGE('ES Data Entry'!S791:V791)</f>
        <v>#DIV/0!</v>
      </c>
      <c r="S793" s="229" t="e">
        <f t="shared" si="150"/>
        <v>#DIV/0!</v>
      </c>
      <c r="T793" s="229" t="e">
        <f>AVERAGE('ES Data Entry'!W791:Y791)</f>
        <v>#DIV/0!</v>
      </c>
      <c r="U793" s="230" t="e">
        <f t="shared" si="151"/>
        <v>#DIV/0!</v>
      </c>
      <c r="V793" s="231" t="e">
        <f t="shared" si="152"/>
        <v>#DIV/0!</v>
      </c>
      <c r="W793" s="232" t="e">
        <f t="shared" si="153"/>
        <v>#DIV/0!</v>
      </c>
    </row>
    <row r="794" spans="1:23">
      <c r="A794" s="226">
        <f>'ES Data Entry'!A792</f>
        <v>0</v>
      </c>
      <c r="B794" s="226">
        <f>'ES Data Entry'!B792</f>
        <v>0</v>
      </c>
      <c r="C794" s="6">
        <f>'ES Data Entry'!C792</f>
        <v>0</v>
      </c>
      <c r="D794" s="226">
        <f>'ES Data Entry'!D792</f>
        <v>0</v>
      </c>
      <c r="E794" s="226">
        <f>'ES Data Entry'!E792</f>
        <v>0</v>
      </c>
      <c r="F794" s="226">
        <f>'ES Data Entry'!F792</f>
        <v>0</v>
      </c>
      <c r="G794" s="226" t="str" cm="1">
        <f t="array" ref="G794">_xlfn.IFS('ES Data Entry'!G792=0, "Kindergarten", 'ES Data Entry'!G792=1, "1st Grade", 'ES Data Entry'!G792=2, "2nd Grade", 'ES Data Entry'!G792=3, "3rd Grade", 'ES Data Entry'!G792=4, "4th Grade", 'ES Data Entry'!G792=5, "5th Grade")</f>
        <v>Kindergarten</v>
      </c>
      <c r="H794" s="253">
        <f>'ES Data Entry'!L792</f>
        <v>0</v>
      </c>
      <c r="I794" s="227" t="e" cm="1">
        <f t="array" ref="I794">_xlfn.IFS('ES Data Entry'!H792= 1, "American Indian/Alaskan Native", 'ES Data Entry'!H792= 2, "Asian", 'ES Data Entry'!H792= 3, "Native Hawaiian/Pacific Islander", 'ES Data Entry'!H792= 4, "Black/African American",'ES Data Entry'!H792= 5,  "White", 'ES Data Entry'!H792= 6, "Other", 'ES Data Entry'!H792= 7, "Two races or more", 'ES Data Entry'!H792= 8, "Unknown")</f>
        <v>#N/A</v>
      </c>
      <c r="J794" s="226">
        <f>'ES Data Entry'!I792</f>
        <v>0</v>
      </c>
      <c r="K794" s="226" t="e" cm="1">
        <f t="array" ref="K794">_xlfn.IFS('ES Data Entry'!J792= 1, "Male", 'ES Data Entry'!J792= 2, "Female", 'ES Data Entry'!J792= 3, "Transgender Male", 'ES Data Entry'!J792= 4, "Transgender Female",'ES Data Entry'!J792= 5, "Non-binary", 'ES Data Entry'!J792= 6, "Other", 'ES Data Entry'!J792= 7, "Unknown")</f>
        <v>#N/A</v>
      </c>
      <c r="L794" s="228">
        <f>'ES Data Entry'!K792</f>
        <v>0</v>
      </c>
      <c r="M794" s="228" t="str" cm="1">
        <f t="array" ref="M794">IF(MAX(IF(F:F=F794, L:L))=L794, "Yes", "No")</f>
        <v>Yes</v>
      </c>
      <c r="N794" s="229" t="e">
        <f>AVERAGE('ES Data Entry'!N792,'ES Data Entry'!M792)</f>
        <v>#DIV/0!</v>
      </c>
      <c r="O794" s="229" t="e">
        <f t="shared" si="148"/>
        <v>#DIV/0!</v>
      </c>
      <c r="P794" s="229" t="e">
        <f>AVERAGE('ES Data Entry'!O792:R792)</f>
        <v>#DIV/0!</v>
      </c>
      <c r="Q794" s="229" t="e">
        <f t="shared" si="149"/>
        <v>#DIV/0!</v>
      </c>
      <c r="R794" s="229" t="e">
        <f>AVERAGE('ES Data Entry'!S792:V792)</f>
        <v>#DIV/0!</v>
      </c>
      <c r="S794" s="229" t="e">
        <f t="shared" si="150"/>
        <v>#DIV/0!</v>
      </c>
      <c r="T794" s="229" t="e">
        <f>AVERAGE('ES Data Entry'!W792:Y792)</f>
        <v>#DIV/0!</v>
      </c>
      <c r="U794" s="230" t="e">
        <f t="shared" si="151"/>
        <v>#DIV/0!</v>
      </c>
      <c r="V794" s="231" t="e">
        <f t="shared" si="152"/>
        <v>#DIV/0!</v>
      </c>
      <c r="W794" s="232" t="e">
        <f t="shared" si="153"/>
        <v>#DIV/0!</v>
      </c>
    </row>
    <row r="795" spans="1:23">
      <c r="A795" s="226">
        <f>'ES Data Entry'!A793</f>
        <v>0</v>
      </c>
      <c r="B795" s="226">
        <f>'ES Data Entry'!B793</f>
        <v>0</v>
      </c>
      <c r="C795" s="6">
        <f>'ES Data Entry'!C793</f>
        <v>0</v>
      </c>
      <c r="D795" s="226">
        <f>'ES Data Entry'!D793</f>
        <v>0</v>
      </c>
      <c r="E795" s="226">
        <f>'ES Data Entry'!E793</f>
        <v>0</v>
      </c>
      <c r="F795" s="226">
        <f>'ES Data Entry'!F793</f>
        <v>0</v>
      </c>
      <c r="G795" s="226" t="str" cm="1">
        <f t="array" ref="G795">_xlfn.IFS('ES Data Entry'!G793=0, "Kindergarten", 'ES Data Entry'!G793=1, "1st Grade", 'ES Data Entry'!G793=2, "2nd Grade", 'ES Data Entry'!G793=3, "3rd Grade", 'ES Data Entry'!G793=4, "4th Grade", 'ES Data Entry'!G793=5, "5th Grade")</f>
        <v>Kindergarten</v>
      </c>
      <c r="H795" s="253">
        <f>'ES Data Entry'!L793</f>
        <v>0</v>
      </c>
      <c r="I795" s="227" t="e" cm="1">
        <f t="array" ref="I795">_xlfn.IFS('ES Data Entry'!H793= 1, "American Indian/Alaskan Native", 'ES Data Entry'!H793= 2, "Asian", 'ES Data Entry'!H793= 3, "Native Hawaiian/Pacific Islander", 'ES Data Entry'!H793= 4, "Black/African American",'ES Data Entry'!H793= 5,  "White", 'ES Data Entry'!H793= 6, "Other", 'ES Data Entry'!H793= 7, "Two races or more", 'ES Data Entry'!H793= 8, "Unknown")</f>
        <v>#N/A</v>
      </c>
      <c r="J795" s="226">
        <f>'ES Data Entry'!I793</f>
        <v>0</v>
      </c>
      <c r="K795" s="226" t="e" cm="1">
        <f t="array" ref="K795">_xlfn.IFS('ES Data Entry'!J793= 1, "Male", 'ES Data Entry'!J793= 2, "Female", 'ES Data Entry'!J793= 3, "Transgender Male", 'ES Data Entry'!J793= 4, "Transgender Female",'ES Data Entry'!J793= 5, "Non-binary", 'ES Data Entry'!J793= 6, "Other", 'ES Data Entry'!J793= 7, "Unknown")</f>
        <v>#N/A</v>
      </c>
      <c r="L795" s="228">
        <f>'ES Data Entry'!K793</f>
        <v>0</v>
      </c>
      <c r="M795" s="228" t="str" cm="1">
        <f t="array" ref="M795">IF(MAX(IF(F:F=F795, L:L))=L795, "Yes", "No")</f>
        <v>Yes</v>
      </c>
      <c r="N795" s="229" t="e">
        <f>AVERAGE('ES Data Entry'!N793,'ES Data Entry'!M793)</f>
        <v>#DIV/0!</v>
      </c>
      <c r="O795" s="229" t="e">
        <f t="shared" si="148"/>
        <v>#DIV/0!</v>
      </c>
      <c r="P795" s="229" t="e">
        <f>AVERAGE('ES Data Entry'!O793:R793)</f>
        <v>#DIV/0!</v>
      </c>
      <c r="Q795" s="229" t="e">
        <f t="shared" si="149"/>
        <v>#DIV/0!</v>
      </c>
      <c r="R795" s="229" t="e">
        <f>AVERAGE('ES Data Entry'!S793:V793)</f>
        <v>#DIV/0!</v>
      </c>
      <c r="S795" s="229" t="e">
        <f t="shared" si="150"/>
        <v>#DIV/0!</v>
      </c>
      <c r="T795" s="229" t="e">
        <f>AVERAGE('ES Data Entry'!W793:Y793)</f>
        <v>#DIV/0!</v>
      </c>
      <c r="U795" s="230" t="e">
        <f t="shared" si="151"/>
        <v>#DIV/0!</v>
      </c>
      <c r="V795" s="231" t="e">
        <f t="shared" si="152"/>
        <v>#DIV/0!</v>
      </c>
      <c r="W795" s="232" t="e">
        <f t="shared" si="153"/>
        <v>#DIV/0!</v>
      </c>
    </row>
    <row r="796" spans="1:23">
      <c r="A796" s="226">
        <f>'ES Data Entry'!A794</f>
        <v>0</v>
      </c>
      <c r="B796" s="226">
        <f>'ES Data Entry'!B794</f>
        <v>0</v>
      </c>
      <c r="C796" s="6">
        <f>'ES Data Entry'!C794</f>
        <v>0</v>
      </c>
      <c r="D796" s="226">
        <f>'ES Data Entry'!D794</f>
        <v>0</v>
      </c>
      <c r="E796" s="226">
        <f>'ES Data Entry'!E794</f>
        <v>0</v>
      </c>
      <c r="F796" s="226">
        <f>'ES Data Entry'!F794</f>
        <v>0</v>
      </c>
      <c r="G796" s="226" t="str" cm="1">
        <f t="array" ref="G796">_xlfn.IFS('ES Data Entry'!G794=0, "Kindergarten", 'ES Data Entry'!G794=1, "1st Grade", 'ES Data Entry'!G794=2, "2nd Grade", 'ES Data Entry'!G794=3, "3rd Grade", 'ES Data Entry'!G794=4, "4th Grade", 'ES Data Entry'!G794=5, "5th Grade")</f>
        <v>Kindergarten</v>
      </c>
      <c r="H796" s="253">
        <f>'ES Data Entry'!L794</f>
        <v>0</v>
      </c>
      <c r="I796" s="227" t="e" cm="1">
        <f t="array" ref="I796">_xlfn.IFS('ES Data Entry'!H794= 1, "American Indian/Alaskan Native", 'ES Data Entry'!H794= 2, "Asian", 'ES Data Entry'!H794= 3, "Native Hawaiian/Pacific Islander", 'ES Data Entry'!H794= 4, "Black/African American",'ES Data Entry'!H794= 5,  "White", 'ES Data Entry'!H794= 6, "Other", 'ES Data Entry'!H794= 7, "Two races or more", 'ES Data Entry'!H794= 8, "Unknown")</f>
        <v>#N/A</v>
      </c>
      <c r="J796" s="226">
        <f>'ES Data Entry'!I794</f>
        <v>0</v>
      </c>
      <c r="K796" s="226" t="e" cm="1">
        <f t="array" ref="K796">_xlfn.IFS('ES Data Entry'!J794= 1, "Male", 'ES Data Entry'!J794= 2, "Female", 'ES Data Entry'!J794= 3, "Transgender Male", 'ES Data Entry'!J794= 4, "Transgender Female",'ES Data Entry'!J794= 5, "Non-binary", 'ES Data Entry'!J794= 6, "Other", 'ES Data Entry'!J794= 7, "Unknown")</f>
        <v>#N/A</v>
      </c>
      <c r="L796" s="228">
        <f>'ES Data Entry'!K794</f>
        <v>0</v>
      </c>
      <c r="M796" s="228" t="str" cm="1">
        <f t="array" ref="M796">IF(MAX(IF(F:F=F796, L:L))=L796, "Yes", "No")</f>
        <v>Yes</v>
      </c>
      <c r="N796" s="229" t="e">
        <f>AVERAGE('ES Data Entry'!N794,'ES Data Entry'!M794)</f>
        <v>#DIV/0!</v>
      </c>
      <c r="O796" s="229" t="e">
        <f t="shared" si="148"/>
        <v>#DIV/0!</v>
      </c>
      <c r="P796" s="229" t="e">
        <f>AVERAGE('ES Data Entry'!O794:R794)</f>
        <v>#DIV/0!</v>
      </c>
      <c r="Q796" s="229" t="e">
        <f t="shared" si="149"/>
        <v>#DIV/0!</v>
      </c>
      <c r="R796" s="229" t="e">
        <f>AVERAGE('ES Data Entry'!S794:V794)</f>
        <v>#DIV/0!</v>
      </c>
      <c r="S796" s="229" t="e">
        <f t="shared" si="150"/>
        <v>#DIV/0!</v>
      </c>
      <c r="T796" s="229" t="e">
        <f>AVERAGE('ES Data Entry'!W794:Y794)</f>
        <v>#DIV/0!</v>
      </c>
      <c r="U796" s="230" t="e">
        <f t="shared" si="151"/>
        <v>#DIV/0!</v>
      </c>
      <c r="V796" s="231" t="e">
        <f t="shared" si="152"/>
        <v>#DIV/0!</v>
      </c>
      <c r="W796" s="232" t="e">
        <f t="shared" si="153"/>
        <v>#DIV/0!</v>
      </c>
    </row>
    <row r="797" spans="1:23">
      <c r="A797" s="226">
        <f>'ES Data Entry'!A795</f>
        <v>0</v>
      </c>
      <c r="B797" s="226">
        <f>'ES Data Entry'!B795</f>
        <v>0</v>
      </c>
      <c r="C797" s="6">
        <f>'ES Data Entry'!C795</f>
        <v>0</v>
      </c>
      <c r="D797" s="226">
        <f>'ES Data Entry'!D795</f>
        <v>0</v>
      </c>
      <c r="E797" s="226">
        <f>'ES Data Entry'!E795</f>
        <v>0</v>
      </c>
      <c r="F797" s="226">
        <f>'ES Data Entry'!F795</f>
        <v>0</v>
      </c>
      <c r="G797" s="226" t="str" cm="1">
        <f t="array" ref="G797">_xlfn.IFS('ES Data Entry'!G795=0, "Kindergarten", 'ES Data Entry'!G795=1, "1st Grade", 'ES Data Entry'!G795=2, "2nd Grade", 'ES Data Entry'!G795=3, "3rd Grade", 'ES Data Entry'!G795=4, "4th Grade", 'ES Data Entry'!G795=5, "5th Grade")</f>
        <v>Kindergarten</v>
      </c>
      <c r="H797" s="253">
        <f>'ES Data Entry'!L795</f>
        <v>0</v>
      </c>
      <c r="I797" s="227" t="e" cm="1">
        <f t="array" ref="I797">_xlfn.IFS('ES Data Entry'!H795= 1, "American Indian/Alaskan Native", 'ES Data Entry'!H795= 2, "Asian", 'ES Data Entry'!H795= 3, "Native Hawaiian/Pacific Islander", 'ES Data Entry'!H795= 4, "Black/African American",'ES Data Entry'!H795= 5,  "White", 'ES Data Entry'!H795= 6, "Other", 'ES Data Entry'!H795= 7, "Two races or more", 'ES Data Entry'!H795= 8, "Unknown")</f>
        <v>#N/A</v>
      </c>
      <c r="J797" s="226">
        <f>'ES Data Entry'!I795</f>
        <v>0</v>
      </c>
      <c r="K797" s="226" t="e" cm="1">
        <f t="array" ref="K797">_xlfn.IFS('ES Data Entry'!J795= 1, "Male", 'ES Data Entry'!J795= 2, "Female", 'ES Data Entry'!J795= 3, "Transgender Male", 'ES Data Entry'!J795= 4, "Transgender Female",'ES Data Entry'!J795= 5, "Non-binary", 'ES Data Entry'!J795= 6, "Other", 'ES Data Entry'!J795= 7, "Unknown")</f>
        <v>#N/A</v>
      </c>
      <c r="L797" s="228">
        <f>'ES Data Entry'!K795</f>
        <v>0</v>
      </c>
      <c r="M797" s="228" t="str" cm="1">
        <f t="array" ref="M797">IF(MAX(IF(F:F=F797, L:L))=L797, "Yes", "No")</f>
        <v>Yes</v>
      </c>
      <c r="N797" s="229" t="e">
        <f>AVERAGE('ES Data Entry'!N795,'ES Data Entry'!M795)</f>
        <v>#DIV/0!</v>
      </c>
      <c r="O797" s="229" t="e">
        <f t="shared" si="148"/>
        <v>#DIV/0!</v>
      </c>
      <c r="P797" s="229" t="e">
        <f>AVERAGE('ES Data Entry'!O795:R795)</f>
        <v>#DIV/0!</v>
      </c>
      <c r="Q797" s="229" t="e">
        <f t="shared" si="149"/>
        <v>#DIV/0!</v>
      </c>
      <c r="R797" s="229" t="e">
        <f>AVERAGE('ES Data Entry'!S795:V795)</f>
        <v>#DIV/0!</v>
      </c>
      <c r="S797" s="229" t="e">
        <f t="shared" si="150"/>
        <v>#DIV/0!</v>
      </c>
      <c r="T797" s="229" t="e">
        <f>AVERAGE('ES Data Entry'!W795:Y795)</f>
        <v>#DIV/0!</v>
      </c>
      <c r="U797" s="230" t="e">
        <f t="shared" si="151"/>
        <v>#DIV/0!</v>
      </c>
      <c r="V797" s="231" t="e">
        <f t="shared" si="152"/>
        <v>#DIV/0!</v>
      </c>
      <c r="W797" s="232" t="e">
        <f t="shared" si="153"/>
        <v>#DIV/0!</v>
      </c>
    </row>
    <row r="798" spans="1:23">
      <c r="A798" s="226">
        <f>'ES Data Entry'!A796</f>
        <v>0</v>
      </c>
      <c r="B798" s="226">
        <f>'ES Data Entry'!B796</f>
        <v>0</v>
      </c>
      <c r="C798" s="6">
        <f>'ES Data Entry'!C796</f>
        <v>0</v>
      </c>
      <c r="D798" s="226">
        <f>'ES Data Entry'!D796</f>
        <v>0</v>
      </c>
      <c r="E798" s="226">
        <f>'ES Data Entry'!E796</f>
        <v>0</v>
      </c>
      <c r="F798" s="226">
        <f>'ES Data Entry'!F796</f>
        <v>0</v>
      </c>
      <c r="G798" s="226" t="str" cm="1">
        <f t="array" ref="G798">_xlfn.IFS('ES Data Entry'!G796=0, "Kindergarten", 'ES Data Entry'!G796=1, "1st Grade", 'ES Data Entry'!G796=2, "2nd Grade", 'ES Data Entry'!G796=3, "3rd Grade", 'ES Data Entry'!G796=4, "4th Grade", 'ES Data Entry'!G796=5, "5th Grade")</f>
        <v>Kindergarten</v>
      </c>
      <c r="H798" s="253">
        <f>'ES Data Entry'!L796</f>
        <v>0</v>
      </c>
      <c r="I798" s="227" t="e" cm="1">
        <f t="array" ref="I798">_xlfn.IFS('ES Data Entry'!H796= 1, "American Indian/Alaskan Native", 'ES Data Entry'!H796= 2, "Asian", 'ES Data Entry'!H796= 3, "Native Hawaiian/Pacific Islander", 'ES Data Entry'!H796= 4, "Black/African American",'ES Data Entry'!H796= 5,  "White", 'ES Data Entry'!H796= 6, "Other", 'ES Data Entry'!H796= 7, "Two races or more", 'ES Data Entry'!H796= 8, "Unknown")</f>
        <v>#N/A</v>
      </c>
      <c r="J798" s="226">
        <f>'ES Data Entry'!I796</f>
        <v>0</v>
      </c>
      <c r="K798" s="226" t="e" cm="1">
        <f t="array" ref="K798">_xlfn.IFS('ES Data Entry'!J796= 1, "Male", 'ES Data Entry'!J796= 2, "Female", 'ES Data Entry'!J796= 3, "Transgender Male", 'ES Data Entry'!J796= 4, "Transgender Female",'ES Data Entry'!J796= 5, "Non-binary", 'ES Data Entry'!J796= 6, "Other", 'ES Data Entry'!J796= 7, "Unknown")</f>
        <v>#N/A</v>
      </c>
      <c r="L798" s="228">
        <f>'ES Data Entry'!K796</f>
        <v>0</v>
      </c>
      <c r="M798" s="228" t="str" cm="1">
        <f t="array" ref="M798">IF(MAX(IF(F:F=F798, L:L))=L798, "Yes", "No")</f>
        <v>Yes</v>
      </c>
      <c r="N798" s="229" t="e">
        <f>AVERAGE('ES Data Entry'!N796,'ES Data Entry'!M796)</f>
        <v>#DIV/0!</v>
      </c>
      <c r="O798" s="229" t="e">
        <f t="shared" si="148"/>
        <v>#DIV/0!</v>
      </c>
      <c r="P798" s="229" t="e">
        <f>AVERAGE('ES Data Entry'!O796:R796)</f>
        <v>#DIV/0!</v>
      </c>
      <c r="Q798" s="229" t="e">
        <f t="shared" si="149"/>
        <v>#DIV/0!</v>
      </c>
      <c r="R798" s="229" t="e">
        <f>AVERAGE('ES Data Entry'!S796:V796)</f>
        <v>#DIV/0!</v>
      </c>
      <c r="S798" s="229" t="e">
        <f t="shared" si="150"/>
        <v>#DIV/0!</v>
      </c>
      <c r="T798" s="229" t="e">
        <f>AVERAGE('ES Data Entry'!W796:Y796)</f>
        <v>#DIV/0!</v>
      </c>
      <c r="U798" s="230" t="e">
        <f t="shared" si="151"/>
        <v>#DIV/0!</v>
      </c>
      <c r="V798" s="231" t="e">
        <f t="shared" si="152"/>
        <v>#DIV/0!</v>
      </c>
      <c r="W798" s="232" t="e">
        <f t="shared" si="153"/>
        <v>#DIV/0!</v>
      </c>
    </row>
    <row r="799" spans="1:23">
      <c r="A799" s="226">
        <f>'ES Data Entry'!A797</f>
        <v>0</v>
      </c>
      <c r="B799" s="226">
        <f>'ES Data Entry'!B797</f>
        <v>0</v>
      </c>
      <c r="C799" s="6">
        <f>'ES Data Entry'!C797</f>
        <v>0</v>
      </c>
      <c r="D799" s="226">
        <f>'ES Data Entry'!D797</f>
        <v>0</v>
      </c>
      <c r="E799" s="226">
        <f>'ES Data Entry'!E797</f>
        <v>0</v>
      </c>
      <c r="F799" s="226">
        <f>'ES Data Entry'!F797</f>
        <v>0</v>
      </c>
      <c r="G799" s="226" t="str" cm="1">
        <f t="array" ref="G799">_xlfn.IFS('ES Data Entry'!G797=0, "Kindergarten", 'ES Data Entry'!G797=1, "1st Grade", 'ES Data Entry'!G797=2, "2nd Grade", 'ES Data Entry'!G797=3, "3rd Grade", 'ES Data Entry'!G797=4, "4th Grade", 'ES Data Entry'!G797=5, "5th Grade")</f>
        <v>Kindergarten</v>
      </c>
      <c r="H799" s="253">
        <f>'ES Data Entry'!L797</f>
        <v>0</v>
      </c>
      <c r="I799" s="227" t="e" cm="1">
        <f t="array" ref="I799">_xlfn.IFS('ES Data Entry'!H797= 1, "American Indian/Alaskan Native", 'ES Data Entry'!H797= 2, "Asian", 'ES Data Entry'!H797= 3, "Native Hawaiian/Pacific Islander", 'ES Data Entry'!H797= 4, "Black/African American",'ES Data Entry'!H797= 5,  "White", 'ES Data Entry'!H797= 6, "Other", 'ES Data Entry'!H797= 7, "Two races or more", 'ES Data Entry'!H797= 8, "Unknown")</f>
        <v>#N/A</v>
      </c>
      <c r="J799" s="226">
        <f>'ES Data Entry'!I797</f>
        <v>0</v>
      </c>
      <c r="K799" s="226" t="e" cm="1">
        <f t="array" ref="K799">_xlfn.IFS('ES Data Entry'!J797= 1, "Male", 'ES Data Entry'!J797= 2, "Female", 'ES Data Entry'!J797= 3, "Transgender Male", 'ES Data Entry'!J797= 4, "Transgender Female",'ES Data Entry'!J797= 5, "Non-binary", 'ES Data Entry'!J797= 6, "Other", 'ES Data Entry'!J797= 7, "Unknown")</f>
        <v>#N/A</v>
      </c>
      <c r="L799" s="228">
        <f>'ES Data Entry'!K797</f>
        <v>0</v>
      </c>
      <c r="M799" s="228" t="str" cm="1">
        <f t="array" ref="M799">IF(MAX(IF(F:F=F799, L:L))=L799, "Yes", "No")</f>
        <v>Yes</v>
      </c>
      <c r="N799" s="229" t="e">
        <f>AVERAGE('ES Data Entry'!N797,'ES Data Entry'!M797)</f>
        <v>#DIV/0!</v>
      </c>
      <c r="O799" s="229" t="e">
        <f t="shared" si="148"/>
        <v>#DIV/0!</v>
      </c>
      <c r="P799" s="229" t="e">
        <f>AVERAGE('ES Data Entry'!O797:R797)</f>
        <v>#DIV/0!</v>
      </c>
      <c r="Q799" s="229" t="e">
        <f t="shared" si="149"/>
        <v>#DIV/0!</v>
      </c>
      <c r="R799" s="229" t="e">
        <f>AVERAGE('ES Data Entry'!S797:V797)</f>
        <v>#DIV/0!</v>
      </c>
      <c r="S799" s="229" t="e">
        <f t="shared" si="150"/>
        <v>#DIV/0!</v>
      </c>
      <c r="T799" s="229" t="e">
        <f>AVERAGE('ES Data Entry'!W797:Y797)</f>
        <v>#DIV/0!</v>
      </c>
      <c r="U799" s="230" t="e">
        <f t="shared" si="151"/>
        <v>#DIV/0!</v>
      </c>
      <c r="V799" s="231" t="e">
        <f t="shared" si="152"/>
        <v>#DIV/0!</v>
      </c>
      <c r="W799" s="232" t="e">
        <f t="shared" si="153"/>
        <v>#DIV/0!</v>
      </c>
    </row>
    <row r="800" spans="1:23">
      <c r="A800" s="226">
        <f>'ES Data Entry'!A798</f>
        <v>0</v>
      </c>
      <c r="B800" s="226">
        <f>'ES Data Entry'!B798</f>
        <v>0</v>
      </c>
      <c r="C800" s="6">
        <f>'ES Data Entry'!C798</f>
        <v>0</v>
      </c>
      <c r="D800" s="226">
        <f>'ES Data Entry'!D798</f>
        <v>0</v>
      </c>
      <c r="E800" s="226">
        <f>'ES Data Entry'!E798</f>
        <v>0</v>
      </c>
      <c r="F800" s="226">
        <f>'ES Data Entry'!F798</f>
        <v>0</v>
      </c>
      <c r="G800" s="226" t="str" cm="1">
        <f t="array" ref="G800">_xlfn.IFS('ES Data Entry'!G798=0, "Kindergarten", 'ES Data Entry'!G798=1, "1st Grade", 'ES Data Entry'!G798=2, "2nd Grade", 'ES Data Entry'!G798=3, "3rd Grade", 'ES Data Entry'!G798=4, "4th Grade", 'ES Data Entry'!G798=5, "5th Grade")</f>
        <v>Kindergarten</v>
      </c>
      <c r="H800" s="253">
        <f>'ES Data Entry'!L798</f>
        <v>0</v>
      </c>
      <c r="I800" s="227" t="e" cm="1">
        <f t="array" ref="I800">_xlfn.IFS('ES Data Entry'!H798= 1, "American Indian/Alaskan Native", 'ES Data Entry'!H798= 2, "Asian", 'ES Data Entry'!H798= 3, "Native Hawaiian/Pacific Islander", 'ES Data Entry'!H798= 4, "Black/African American",'ES Data Entry'!H798= 5,  "White", 'ES Data Entry'!H798= 6, "Other", 'ES Data Entry'!H798= 7, "Two races or more", 'ES Data Entry'!H798= 8, "Unknown")</f>
        <v>#N/A</v>
      </c>
      <c r="J800" s="226">
        <f>'ES Data Entry'!I798</f>
        <v>0</v>
      </c>
      <c r="K800" s="226" t="e" cm="1">
        <f t="array" ref="K800">_xlfn.IFS('ES Data Entry'!J798= 1, "Male", 'ES Data Entry'!J798= 2, "Female", 'ES Data Entry'!J798= 3, "Transgender Male", 'ES Data Entry'!J798= 4, "Transgender Female",'ES Data Entry'!J798= 5, "Non-binary", 'ES Data Entry'!J798= 6, "Other", 'ES Data Entry'!J798= 7, "Unknown")</f>
        <v>#N/A</v>
      </c>
      <c r="L800" s="228">
        <f>'ES Data Entry'!K798</f>
        <v>0</v>
      </c>
      <c r="M800" s="228" t="str" cm="1">
        <f t="array" ref="M800">IF(MAX(IF(F:F=F800, L:L))=L800, "Yes", "No")</f>
        <v>Yes</v>
      </c>
      <c r="N800" s="229" t="e">
        <f>AVERAGE('ES Data Entry'!N798,'ES Data Entry'!M798)</f>
        <v>#DIV/0!</v>
      </c>
      <c r="O800" s="229" t="e">
        <f t="shared" si="148"/>
        <v>#DIV/0!</v>
      </c>
      <c r="P800" s="229" t="e">
        <f>AVERAGE('ES Data Entry'!O798:R798)</f>
        <v>#DIV/0!</v>
      </c>
      <c r="Q800" s="229" t="e">
        <f t="shared" si="149"/>
        <v>#DIV/0!</v>
      </c>
      <c r="R800" s="229" t="e">
        <f>AVERAGE('ES Data Entry'!S798:V798)</f>
        <v>#DIV/0!</v>
      </c>
      <c r="S800" s="229" t="e">
        <f t="shared" si="150"/>
        <v>#DIV/0!</v>
      </c>
      <c r="T800" s="229" t="e">
        <f>AVERAGE('ES Data Entry'!W798:Y798)</f>
        <v>#DIV/0!</v>
      </c>
      <c r="U800" s="230" t="e">
        <f t="shared" si="151"/>
        <v>#DIV/0!</v>
      </c>
      <c r="V800" s="231" t="e">
        <f t="shared" si="152"/>
        <v>#DIV/0!</v>
      </c>
      <c r="W800" s="232" t="e">
        <f t="shared" si="153"/>
        <v>#DIV/0!</v>
      </c>
    </row>
    <row r="801" spans="1:23">
      <c r="A801" s="226">
        <f>'ES Data Entry'!A799</f>
        <v>0</v>
      </c>
      <c r="B801" s="226">
        <f>'ES Data Entry'!B799</f>
        <v>0</v>
      </c>
      <c r="C801" s="6">
        <f>'ES Data Entry'!C799</f>
        <v>0</v>
      </c>
      <c r="D801" s="226">
        <f>'ES Data Entry'!D799</f>
        <v>0</v>
      </c>
      <c r="E801" s="226">
        <f>'ES Data Entry'!E799</f>
        <v>0</v>
      </c>
      <c r="F801" s="226">
        <f>'ES Data Entry'!F799</f>
        <v>0</v>
      </c>
      <c r="G801" s="226" t="str" cm="1">
        <f t="array" ref="G801">_xlfn.IFS('ES Data Entry'!G799=0, "Kindergarten", 'ES Data Entry'!G799=1, "1st Grade", 'ES Data Entry'!G799=2, "2nd Grade", 'ES Data Entry'!G799=3, "3rd Grade", 'ES Data Entry'!G799=4, "4th Grade", 'ES Data Entry'!G799=5, "5th Grade")</f>
        <v>Kindergarten</v>
      </c>
      <c r="H801" s="253">
        <f>'ES Data Entry'!L799</f>
        <v>0</v>
      </c>
      <c r="I801" s="227" t="e" cm="1">
        <f t="array" ref="I801">_xlfn.IFS('ES Data Entry'!H799= 1, "American Indian/Alaskan Native", 'ES Data Entry'!H799= 2, "Asian", 'ES Data Entry'!H799= 3, "Native Hawaiian/Pacific Islander", 'ES Data Entry'!H799= 4, "Black/African American",'ES Data Entry'!H799= 5,  "White", 'ES Data Entry'!H799= 6, "Other", 'ES Data Entry'!H799= 7, "Two races or more", 'ES Data Entry'!H799= 8, "Unknown")</f>
        <v>#N/A</v>
      </c>
      <c r="J801" s="226">
        <f>'ES Data Entry'!I799</f>
        <v>0</v>
      </c>
      <c r="K801" s="226" t="e" cm="1">
        <f t="array" ref="K801">_xlfn.IFS('ES Data Entry'!J799= 1, "Male", 'ES Data Entry'!J799= 2, "Female", 'ES Data Entry'!J799= 3, "Transgender Male", 'ES Data Entry'!J799= 4, "Transgender Female",'ES Data Entry'!J799= 5, "Non-binary", 'ES Data Entry'!J799= 6, "Other", 'ES Data Entry'!J799= 7, "Unknown")</f>
        <v>#N/A</v>
      </c>
      <c r="L801" s="228">
        <f>'ES Data Entry'!K799</f>
        <v>0</v>
      </c>
      <c r="M801" s="228" t="str" cm="1">
        <f t="array" ref="M801">IF(MAX(IF(F:F=F801, L:L))=L801, "Yes", "No")</f>
        <v>Yes</v>
      </c>
      <c r="N801" s="229" t="e">
        <f>AVERAGE('ES Data Entry'!N799,'ES Data Entry'!M799)</f>
        <v>#DIV/0!</v>
      </c>
      <c r="O801" s="229" t="e">
        <f t="shared" si="148"/>
        <v>#DIV/0!</v>
      </c>
      <c r="P801" s="229" t="e">
        <f>AVERAGE('ES Data Entry'!O799:R799)</f>
        <v>#DIV/0!</v>
      </c>
      <c r="Q801" s="229" t="e">
        <f t="shared" si="149"/>
        <v>#DIV/0!</v>
      </c>
      <c r="R801" s="229" t="e">
        <f>AVERAGE('ES Data Entry'!S799:V799)</f>
        <v>#DIV/0!</v>
      </c>
      <c r="S801" s="229" t="e">
        <f t="shared" si="150"/>
        <v>#DIV/0!</v>
      </c>
      <c r="T801" s="229" t="e">
        <f>AVERAGE('ES Data Entry'!W799:Y799)</f>
        <v>#DIV/0!</v>
      </c>
      <c r="U801" s="230" t="e">
        <f t="shared" si="151"/>
        <v>#DIV/0!</v>
      </c>
      <c r="V801" s="231" t="e">
        <f t="shared" si="152"/>
        <v>#DIV/0!</v>
      </c>
      <c r="W801" s="232" t="e">
        <f t="shared" si="153"/>
        <v>#DIV/0!</v>
      </c>
    </row>
    <row r="802" spans="1:23">
      <c r="A802" s="226">
        <f>'ES Data Entry'!A800</f>
        <v>0</v>
      </c>
      <c r="B802" s="226">
        <f>'ES Data Entry'!B800</f>
        <v>0</v>
      </c>
      <c r="C802" s="6">
        <f>'ES Data Entry'!C800</f>
        <v>0</v>
      </c>
      <c r="D802" s="226">
        <f>'ES Data Entry'!D800</f>
        <v>0</v>
      </c>
      <c r="E802" s="226">
        <f>'ES Data Entry'!E800</f>
        <v>0</v>
      </c>
      <c r="F802" s="226">
        <f>'ES Data Entry'!F800</f>
        <v>0</v>
      </c>
      <c r="G802" s="226" t="str" cm="1">
        <f t="array" ref="G802">_xlfn.IFS('ES Data Entry'!G800=0, "Kindergarten", 'ES Data Entry'!G800=1, "1st Grade", 'ES Data Entry'!G800=2, "2nd Grade", 'ES Data Entry'!G800=3, "3rd Grade", 'ES Data Entry'!G800=4, "4th Grade", 'ES Data Entry'!G800=5, "5th Grade")</f>
        <v>Kindergarten</v>
      </c>
      <c r="H802" s="253">
        <f>'ES Data Entry'!L800</f>
        <v>0</v>
      </c>
      <c r="I802" s="227" t="e" cm="1">
        <f t="array" ref="I802">_xlfn.IFS('ES Data Entry'!H800= 1, "American Indian/Alaskan Native", 'ES Data Entry'!H800= 2, "Asian", 'ES Data Entry'!H800= 3, "Native Hawaiian/Pacific Islander", 'ES Data Entry'!H800= 4, "Black/African American",'ES Data Entry'!H800= 5,  "White", 'ES Data Entry'!H800= 6, "Other", 'ES Data Entry'!H800= 7, "Two races or more", 'ES Data Entry'!H800= 8, "Unknown")</f>
        <v>#N/A</v>
      </c>
      <c r="J802" s="226">
        <f>'ES Data Entry'!I800</f>
        <v>0</v>
      </c>
      <c r="K802" s="226" t="e" cm="1">
        <f t="array" ref="K802">_xlfn.IFS('ES Data Entry'!J800= 1, "Male", 'ES Data Entry'!J800= 2, "Female", 'ES Data Entry'!J800= 3, "Transgender Male", 'ES Data Entry'!J800= 4, "Transgender Female",'ES Data Entry'!J800= 5, "Non-binary", 'ES Data Entry'!J800= 6, "Other", 'ES Data Entry'!J800= 7, "Unknown")</f>
        <v>#N/A</v>
      </c>
      <c r="L802" s="228">
        <f>'ES Data Entry'!K800</f>
        <v>0</v>
      </c>
      <c r="M802" s="228" t="str" cm="1">
        <f t="array" ref="M802">IF(MAX(IF(F:F=F802, L:L))=L802, "Yes", "No")</f>
        <v>Yes</v>
      </c>
      <c r="N802" s="229" t="e">
        <f>AVERAGE('ES Data Entry'!N800,'ES Data Entry'!M800)</f>
        <v>#DIV/0!</v>
      </c>
      <c r="O802" s="229" t="e">
        <f t="shared" si="148"/>
        <v>#DIV/0!</v>
      </c>
      <c r="P802" s="229" t="e">
        <f>AVERAGE('ES Data Entry'!O800:R800)</f>
        <v>#DIV/0!</v>
      </c>
      <c r="Q802" s="229" t="e">
        <f t="shared" si="149"/>
        <v>#DIV/0!</v>
      </c>
      <c r="R802" s="229" t="e">
        <f>AVERAGE('ES Data Entry'!S800:V800)</f>
        <v>#DIV/0!</v>
      </c>
      <c r="S802" s="229" t="e">
        <f t="shared" si="150"/>
        <v>#DIV/0!</v>
      </c>
      <c r="T802" s="229" t="e">
        <f>AVERAGE('ES Data Entry'!W800:Y800)</f>
        <v>#DIV/0!</v>
      </c>
      <c r="U802" s="230" t="e">
        <f t="shared" si="151"/>
        <v>#DIV/0!</v>
      </c>
      <c r="V802" s="231" t="e">
        <f t="shared" si="152"/>
        <v>#DIV/0!</v>
      </c>
      <c r="W802" s="232" t="e">
        <f t="shared" si="153"/>
        <v>#DIV/0!</v>
      </c>
    </row>
    <row r="803" spans="1:23">
      <c r="A803" s="226">
        <f>'ES Data Entry'!A801</f>
        <v>0</v>
      </c>
      <c r="B803" s="226">
        <f>'ES Data Entry'!B801</f>
        <v>0</v>
      </c>
      <c r="C803" s="6">
        <f>'ES Data Entry'!C801</f>
        <v>0</v>
      </c>
      <c r="D803" s="226">
        <f>'ES Data Entry'!D801</f>
        <v>0</v>
      </c>
      <c r="E803" s="226">
        <f>'ES Data Entry'!E801</f>
        <v>0</v>
      </c>
      <c r="F803" s="226">
        <f>'ES Data Entry'!F801</f>
        <v>0</v>
      </c>
      <c r="G803" s="226" t="str" cm="1">
        <f t="array" ref="G803">_xlfn.IFS('ES Data Entry'!G801=0, "Kindergarten", 'ES Data Entry'!G801=1, "1st Grade", 'ES Data Entry'!G801=2, "2nd Grade", 'ES Data Entry'!G801=3, "3rd Grade", 'ES Data Entry'!G801=4, "4th Grade", 'ES Data Entry'!G801=5, "5th Grade")</f>
        <v>Kindergarten</v>
      </c>
      <c r="H803" s="253">
        <f>'ES Data Entry'!L801</f>
        <v>0</v>
      </c>
      <c r="I803" s="227" t="e" cm="1">
        <f t="array" ref="I803">_xlfn.IFS('ES Data Entry'!H801= 1, "American Indian/Alaskan Native", 'ES Data Entry'!H801= 2, "Asian", 'ES Data Entry'!H801= 3, "Native Hawaiian/Pacific Islander", 'ES Data Entry'!H801= 4, "Black/African American",'ES Data Entry'!H801= 5,  "White", 'ES Data Entry'!H801= 6, "Other", 'ES Data Entry'!H801= 7, "Two races or more", 'ES Data Entry'!H801= 8, "Unknown")</f>
        <v>#N/A</v>
      </c>
      <c r="J803" s="226">
        <f>'ES Data Entry'!I801</f>
        <v>0</v>
      </c>
      <c r="K803" s="226" t="e" cm="1">
        <f t="array" ref="K803">_xlfn.IFS('ES Data Entry'!J801= 1, "Male", 'ES Data Entry'!J801= 2, "Female", 'ES Data Entry'!J801= 3, "Transgender Male", 'ES Data Entry'!J801= 4, "Transgender Female",'ES Data Entry'!J801= 5, "Non-binary", 'ES Data Entry'!J801= 6, "Other", 'ES Data Entry'!J801= 7, "Unknown")</f>
        <v>#N/A</v>
      </c>
      <c r="L803" s="228">
        <f>'ES Data Entry'!K801</f>
        <v>0</v>
      </c>
      <c r="M803" s="228" t="str" cm="1">
        <f t="array" ref="M803">IF(MAX(IF(F:F=F803, L:L))=L803, "Yes", "No")</f>
        <v>Yes</v>
      </c>
      <c r="N803" s="229" t="e">
        <f>AVERAGE('ES Data Entry'!N801,'ES Data Entry'!M801)</f>
        <v>#DIV/0!</v>
      </c>
      <c r="O803" s="229" t="e">
        <f t="shared" si="148"/>
        <v>#DIV/0!</v>
      </c>
      <c r="P803" s="229" t="e">
        <f>AVERAGE('ES Data Entry'!O801:R801)</f>
        <v>#DIV/0!</v>
      </c>
      <c r="Q803" s="229" t="e">
        <f t="shared" si="149"/>
        <v>#DIV/0!</v>
      </c>
      <c r="R803" s="229" t="e">
        <f>AVERAGE('ES Data Entry'!S801:V801)</f>
        <v>#DIV/0!</v>
      </c>
      <c r="S803" s="229" t="e">
        <f t="shared" si="150"/>
        <v>#DIV/0!</v>
      </c>
      <c r="T803" s="229" t="e">
        <f>AVERAGE('ES Data Entry'!W801:Y801)</f>
        <v>#DIV/0!</v>
      </c>
      <c r="U803" s="230" t="e">
        <f t="shared" si="151"/>
        <v>#DIV/0!</v>
      </c>
      <c r="V803" s="231" t="e">
        <f t="shared" si="152"/>
        <v>#DIV/0!</v>
      </c>
      <c r="W803" s="232" t="e">
        <f t="shared" si="153"/>
        <v>#DIV/0!</v>
      </c>
    </row>
    <row r="804" spans="1:23">
      <c r="A804" s="226">
        <f>'ES Data Entry'!A802</f>
        <v>0</v>
      </c>
      <c r="B804" s="226">
        <f>'ES Data Entry'!B802</f>
        <v>0</v>
      </c>
      <c r="C804" s="6">
        <f>'ES Data Entry'!C802</f>
        <v>0</v>
      </c>
      <c r="D804" s="226">
        <f>'ES Data Entry'!D802</f>
        <v>0</v>
      </c>
      <c r="E804" s="226">
        <f>'ES Data Entry'!E802</f>
        <v>0</v>
      </c>
      <c r="F804" s="226">
        <f>'ES Data Entry'!F802</f>
        <v>0</v>
      </c>
      <c r="G804" s="226" t="str" cm="1">
        <f t="array" ref="G804">_xlfn.IFS('ES Data Entry'!G802=0, "Kindergarten", 'ES Data Entry'!G802=1, "1st Grade", 'ES Data Entry'!G802=2, "2nd Grade", 'ES Data Entry'!G802=3, "3rd Grade", 'ES Data Entry'!G802=4, "4th Grade", 'ES Data Entry'!G802=5, "5th Grade")</f>
        <v>Kindergarten</v>
      </c>
      <c r="H804" s="253">
        <f>'ES Data Entry'!L802</f>
        <v>0</v>
      </c>
      <c r="I804" s="227" t="e" cm="1">
        <f t="array" ref="I804">_xlfn.IFS('ES Data Entry'!H802= 1, "American Indian/Alaskan Native", 'ES Data Entry'!H802= 2, "Asian", 'ES Data Entry'!H802= 3, "Native Hawaiian/Pacific Islander", 'ES Data Entry'!H802= 4, "Black/African American",'ES Data Entry'!H802= 5,  "White", 'ES Data Entry'!H802= 6, "Other", 'ES Data Entry'!H802= 7, "Two races or more", 'ES Data Entry'!H802= 8, "Unknown")</f>
        <v>#N/A</v>
      </c>
      <c r="J804" s="226">
        <f>'ES Data Entry'!I802</f>
        <v>0</v>
      </c>
      <c r="K804" s="226" t="e" cm="1">
        <f t="array" ref="K804">_xlfn.IFS('ES Data Entry'!J802= 1, "Male", 'ES Data Entry'!J802= 2, "Female", 'ES Data Entry'!J802= 3, "Transgender Male", 'ES Data Entry'!J802= 4, "Transgender Female",'ES Data Entry'!J802= 5, "Non-binary", 'ES Data Entry'!J802= 6, "Other", 'ES Data Entry'!J802= 7, "Unknown")</f>
        <v>#N/A</v>
      </c>
      <c r="L804" s="228">
        <f>'ES Data Entry'!K802</f>
        <v>0</v>
      </c>
      <c r="M804" s="228" t="str" cm="1">
        <f t="array" ref="M804">IF(MAX(IF(F:F=F804, L:L))=L804, "Yes", "No")</f>
        <v>Yes</v>
      </c>
      <c r="N804" s="229" t="e">
        <f>AVERAGE('ES Data Entry'!N802,'ES Data Entry'!M802)</f>
        <v>#DIV/0!</v>
      </c>
      <c r="O804" s="229" t="e">
        <f t="shared" si="148"/>
        <v>#DIV/0!</v>
      </c>
      <c r="P804" s="229" t="e">
        <f>AVERAGE('ES Data Entry'!O802:R802)</f>
        <v>#DIV/0!</v>
      </c>
      <c r="Q804" s="229" t="e">
        <f t="shared" si="149"/>
        <v>#DIV/0!</v>
      </c>
      <c r="R804" s="229" t="e">
        <f>AVERAGE('ES Data Entry'!S802:V802)</f>
        <v>#DIV/0!</v>
      </c>
      <c r="S804" s="229" t="e">
        <f t="shared" si="150"/>
        <v>#DIV/0!</v>
      </c>
      <c r="T804" s="229" t="e">
        <f>AVERAGE('ES Data Entry'!W802:Y802)</f>
        <v>#DIV/0!</v>
      </c>
      <c r="U804" s="230" t="e">
        <f t="shared" si="151"/>
        <v>#DIV/0!</v>
      </c>
      <c r="V804" s="231" t="e">
        <f t="shared" si="152"/>
        <v>#DIV/0!</v>
      </c>
      <c r="W804" s="232" t="e">
        <f t="shared" si="153"/>
        <v>#DIV/0!</v>
      </c>
    </row>
    <row r="805" spans="1:23">
      <c r="A805" s="226">
        <f>'ES Data Entry'!A803</f>
        <v>0</v>
      </c>
      <c r="B805" s="226">
        <f>'ES Data Entry'!B803</f>
        <v>0</v>
      </c>
      <c r="C805" s="6">
        <f>'ES Data Entry'!C803</f>
        <v>0</v>
      </c>
      <c r="D805" s="226">
        <f>'ES Data Entry'!D803</f>
        <v>0</v>
      </c>
      <c r="E805" s="226">
        <f>'ES Data Entry'!E803</f>
        <v>0</v>
      </c>
      <c r="F805" s="226">
        <f>'ES Data Entry'!F803</f>
        <v>0</v>
      </c>
      <c r="G805" s="226" t="str" cm="1">
        <f t="array" ref="G805">_xlfn.IFS('ES Data Entry'!G803=0, "Kindergarten", 'ES Data Entry'!G803=1, "1st Grade", 'ES Data Entry'!G803=2, "2nd Grade", 'ES Data Entry'!G803=3, "3rd Grade", 'ES Data Entry'!G803=4, "4th Grade", 'ES Data Entry'!G803=5, "5th Grade")</f>
        <v>Kindergarten</v>
      </c>
      <c r="H805" s="253">
        <f>'ES Data Entry'!L803</f>
        <v>0</v>
      </c>
      <c r="I805" s="227" t="e" cm="1">
        <f t="array" ref="I805">_xlfn.IFS('ES Data Entry'!H803= 1, "American Indian/Alaskan Native", 'ES Data Entry'!H803= 2, "Asian", 'ES Data Entry'!H803= 3, "Native Hawaiian/Pacific Islander", 'ES Data Entry'!H803= 4, "Black/African American",'ES Data Entry'!H803= 5,  "White", 'ES Data Entry'!H803= 6, "Other", 'ES Data Entry'!H803= 7, "Two races or more", 'ES Data Entry'!H803= 8, "Unknown")</f>
        <v>#N/A</v>
      </c>
      <c r="J805" s="226">
        <f>'ES Data Entry'!I803</f>
        <v>0</v>
      </c>
      <c r="K805" s="226" t="e" cm="1">
        <f t="array" ref="K805">_xlfn.IFS('ES Data Entry'!J803= 1, "Male", 'ES Data Entry'!J803= 2, "Female", 'ES Data Entry'!J803= 3, "Transgender Male", 'ES Data Entry'!J803= 4, "Transgender Female",'ES Data Entry'!J803= 5, "Non-binary", 'ES Data Entry'!J803= 6, "Other", 'ES Data Entry'!J803= 7, "Unknown")</f>
        <v>#N/A</v>
      </c>
      <c r="L805" s="228">
        <f>'ES Data Entry'!K803</f>
        <v>0</v>
      </c>
      <c r="M805" s="228" t="str" cm="1">
        <f t="array" ref="M805">IF(MAX(IF(F:F=F805, L:L))=L805, "Yes", "No")</f>
        <v>Yes</v>
      </c>
      <c r="N805" s="229" t="e">
        <f>AVERAGE('ES Data Entry'!N803,'ES Data Entry'!M803)</f>
        <v>#DIV/0!</v>
      </c>
      <c r="O805" s="229" t="e">
        <f t="shared" ref="O805:O868" si="154">IF(OR(N805&gt;3.5,N805=3.5), "Higher Emotional Engagement",IF(N805&lt;1.6, "Lower Emotional Engagement", "Moderate Emotional Engagement"))</f>
        <v>#DIV/0!</v>
      </c>
      <c r="P805" s="229" t="e">
        <f>AVERAGE('ES Data Entry'!O803:R803)</f>
        <v>#DIV/0!</v>
      </c>
      <c r="Q805" s="229" t="e">
        <f t="shared" ref="Q805:Q868" si="155">IF(OR(P805&gt;3.5,P805=3.5), "Higher Social Engagement",IF(P805&lt;1.6, "Lower Social Engagement", "Moderate Social Engagement"))</f>
        <v>#DIV/0!</v>
      </c>
      <c r="R805" s="229" t="e">
        <f>AVERAGE('ES Data Entry'!S803:V803)</f>
        <v>#DIV/0!</v>
      </c>
      <c r="S805" s="229" t="e">
        <f t="shared" ref="S805:S868" si="156">IF(OR(R805&gt;3.5,R805=3.5), "Higher Behavioral Engagement",IF(R805&lt;1.6, "Lower Behavioral Engagement", "Moderate Behavioral Engagement"))</f>
        <v>#DIV/0!</v>
      </c>
      <c r="T805" s="229" t="e">
        <f>AVERAGE('ES Data Entry'!W803:Y803)</f>
        <v>#DIV/0!</v>
      </c>
      <c r="U805" s="230" t="e">
        <f t="shared" ref="U805:U868" si="157">IF(OR(T805&gt;3.5,T805=3.5), "Higher Cognitive Engagement",IF(T805&lt;1.6, "Lower Cognitive Engagement", "Moderate Cognitive Engagement"))</f>
        <v>#DIV/0!</v>
      </c>
      <c r="V805" s="231" t="e">
        <f t="shared" ref="V805:V868" si="158">AVERAGE(N805:T805)</f>
        <v>#DIV/0!</v>
      </c>
      <c r="W805" s="232" t="e">
        <f t="shared" ref="W805:W868" si="159">IF(OR(V805&gt;3.5,V805=3.5), "Higher Engagement",IF(V805&lt;1.6, "Lower Engagement", "Moderate Engagement"))</f>
        <v>#DIV/0!</v>
      </c>
    </row>
    <row r="806" spans="1:23">
      <c r="A806" s="226">
        <f>'ES Data Entry'!A804</f>
        <v>0</v>
      </c>
      <c r="B806" s="226">
        <f>'ES Data Entry'!B804</f>
        <v>0</v>
      </c>
      <c r="C806" s="6">
        <f>'ES Data Entry'!C804</f>
        <v>0</v>
      </c>
      <c r="D806" s="226">
        <f>'ES Data Entry'!D804</f>
        <v>0</v>
      </c>
      <c r="E806" s="226">
        <f>'ES Data Entry'!E804</f>
        <v>0</v>
      </c>
      <c r="F806" s="226">
        <f>'ES Data Entry'!F804</f>
        <v>0</v>
      </c>
      <c r="G806" s="226" t="str" cm="1">
        <f t="array" ref="G806">_xlfn.IFS('ES Data Entry'!G804=0, "Kindergarten", 'ES Data Entry'!G804=1, "1st Grade", 'ES Data Entry'!G804=2, "2nd Grade", 'ES Data Entry'!G804=3, "3rd Grade", 'ES Data Entry'!G804=4, "4th Grade", 'ES Data Entry'!G804=5, "5th Grade")</f>
        <v>Kindergarten</v>
      </c>
      <c r="H806" s="253">
        <f>'ES Data Entry'!L804</f>
        <v>0</v>
      </c>
      <c r="I806" s="227" t="e" cm="1">
        <f t="array" ref="I806">_xlfn.IFS('ES Data Entry'!H804= 1, "American Indian/Alaskan Native", 'ES Data Entry'!H804= 2, "Asian", 'ES Data Entry'!H804= 3, "Native Hawaiian/Pacific Islander", 'ES Data Entry'!H804= 4, "Black/African American",'ES Data Entry'!H804= 5,  "White", 'ES Data Entry'!H804= 6, "Other", 'ES Data Entry'!H804= 7, "Two races or more", 'ES Data Entry'!H804= 8, "Unknown")</f>
        <v>#N/A</v>
      </c>
      <c r="J806" s="226">
        <f>'ES Data Entry'!I804</f>
        <v>0</v>
      </c>
      <c r="K806" s="226" t="e" cm="1">
        <f t="array" ref="K806">_xlfn.IFS('ES Data Entry'!J804= 1, "Male", 'ES Data Entry'!J804= 2, "Female", 'ES Data Entry'!J804= 3, "Transgender Male", 'ES Data Entry'!J804= 4, "Transgender Female",'ES Data Entry'!J804= 5, "Non-binary", 'ES Data Entry'!J804= 6, "Other", 'ES Data Entry'!J804= 7, "Unknown")</f>
        <v>#N/A</v>
      </c>
      <c r="L806" s="228">
        <f>'ES Data Entry'!K804</f>
        <v>0</v>
      </c>
      <c r="M806" s="228" t="str" cm="1">
        <f t="array" ref="M806">IF(MAX(IF(F:F=F806, L:L))=L806, "Yes", "No")</f>
        <v>Yes</v>
      </c>
      <c r="N806" s="229" t="e">
        <f>AVERAGE('ES Data Entry'!N804,'ES Data Entry'!M804)</f>
        <v>#DIV/0!</v>
      </c>
      <c r="O806" s="229" t="e">
        <f t="shared" si="154"/>
        <v>#DIV/0!</v>
      </c>
      <c r="P806" s="229" t="e">
        <f>AVERAGE('ES Data Entry'!O804:R804)</f>
        <v>#DIV/0!</v>
      </c>
      <c r="Q806" s="229" t="e">
        <f t="shared" si="155"/>
        <v>#DIV/0!</v>
      </c>
      <c r="R806" s="229" t="e">
        <f>AVERAGE('ES Data Entry'!S804:V804)</f>
        <v>#DIV/0!</v>
      </c>
      <c r="S806" s="229" t="e">
        <f t="shared" si="156"/>
        <v>#DIV/0!</v>
      </c>
      <c r="T806" s="229" t="e">
        <f>AVERAGE('ES Data Entry'!W804:Y804)</f>
        <v>#DIV/0!</v>
      </c>
      <c r="U806" s="230" t="e">
        <f t="shared" si="157"/>
        <v>#DIV/0!</v>
      </c>
      <c r="V806" s="231" t="e">
        <f t="shared" si="158"/>
        <v>#DIV/0!</v>
      </c>
      <c r="W806" s="232" t="e">
        <f t="shared" si="159"/>
        <v>#DIV/0!</v>
      </c>
    </row>
    <row r="807" spans="1:23">
      <c r="A807" s="226">
        <f>'ES Data Entry'!A805</f>
        <v>0</v>
      </c>
      <c r="B807" s="226">
        <f>'ES Data Entry'!B805</f>
        <v>0</v>
      </c>
      <c r="C807" s="6">
        <f>'ES Data Entry'!C805</f>
        <v>0</v>
      </c>
      <c r="D807" s="226">
        <f>'ES Data Entry'!D805</f>
        <v>0</v>
      </c>
      <c r="E807" s="226">
        <f>'ES Data Entry'!E805</f>
        <v>0</v>
      </c>
      <c r="F807" s="226">
        <f>'ES Data Entry'!F805</f>
        <v>0</v>
      </c>
      <c r="G807" s="226" t="str" cm="1">
        <f t="array" ref="G807">_xlfn.IFS('ES Data Entry'!G805=0, "Kindergarten", 'ES Data Entry'!G805=1, "1st Grade", 'ES Data Entry'!G805=2, "2nd Grade", 'ES Data Entry'!G805=3, "3rd Grade", 'ES Data Entry'!G805=4, "4th Grade", 'ES Data Entry'!G805=5, "5th Grade")</f>
        <v>Kindergarten</v>
      </c>
      <c r="H807" s="253">
        <f>'ES Data Entry'!L805</f>
        <v>0</v>
      </c>
      <c r="I807" s="227" t="e" cm="1">
        <f t="array" ref="I807">_xlfn.IFS('ES Data Entry'!H805= 1, "American Indian/Alaskan Native", 'ES Data Entry'!H805= 2, "Asian", 'ES Data Entry'!H805= 3, "Native Hawaiian/Pacific Islander", 'ES Data Entry'!H805= 4, "Black/African American",'ES Data Entry'!H805= 5,  "White", 'ES Data Entry'!H805= 6, "Other", 'ES Data Entry'!H805= 7, "Two races or more", 'ES Data Entry'!H805= 8, "Unknown")</f>
        <v>#N/A</v>
      </c>
      <c r="J807" s="226">
        <f>'ES Data Entry'!I805</f>
        <v>0</v>
      </c>
      <c r="K807" s="226" t="e" cm="1">
        <f t="array" ref="K807">_xlfn.IFS('ES Data Entry'!J805= 1, "Male", 'ES Data Entry'!J805= 2, "Female", 'ES Data Entry'!J805= 3, "Transgender Male", 'ES Data Entry'!J805= 4, "Transgender Female",'ES Data Entry'!J805= 5, "Non-binary", 'ES Data Entry'!J805= 6, "Other", 'ES Data Entry'!J805= 7, "Unknown")</f>
        <v>#N/A</v>
      </c>
      <c r="L807" s="228">
        <f>'ES Data Entry'!K805</f>
        <v>0</v>
      </c>
      <c r="M807" s="228" t="str" cm="1">
        <f t="array" ref="M807">IF(MAX(IF(F:F=F807, L:L))=L807, "Yes", "No")</f>
        <v>Yes</v>
      </c>
      <c r="N807" s="229" t="e">
        <f>AVERAGE('ES Data Entry'!N805,'ES Data Entry'!M805)</f>
        <v>#DIV/0!</v>
      </c>
      <c r="O807" s="229" t="e">
        <f t="shared" si="154"/>
        <v>#DIV/0!</v>
      </c>
      <c r="P807" s="229" t="e">
        <f>AVERAGE('ES Data Entry'!O805:R805)</f>
        <v>#DIV/0!</v>
      </c>
      <c r="Q807" s="229" t="e">
        <f t="shared" si="155"/>
        <v>#DIV/0!</v>
      </c>
      <c r="R807" s="229" t="e">
        <f>AVERAGE('ES Data Entry'!S805:V805)</f>
        <v>#DIV/0!</v>
      </c>
      <c r="S807" s="229" t="e">
        <f t="shared" si="156"/>
        <v>#DIV/0!</v>
      </c>
      <c r="T807" s="229" t="e">
        <f>AVERAGE('ES Data Entry'!W805:Y805)</f>
        <v>#DIV/0!</v>
      </c>
      <c r="U807" s="230" t="e">
        <f t="shared" si="157"/>
        <v>#DIV/0!</v>
      </c>
      <c r="V807" s="231" t="e">
        <f t="shared" si="158"/>
        <v>#DIV/0!</v>
      </c>
      <c r="W807" s="232" t="e">
        <f t="shared" si="159"/>
        <v>#DIV/0!</v>
      </c>
    </row>
    <row r="808" spans="1:23">
      <c r="A808" s="226">
        <f>'ES Data Entry'!A806</f>
        <v>0</v>
      </c>
      <c r="B808" s="226">
        <f>'ES Data Entry'!B806</f>
        <v>0</v>
      </c>
      <c r="C808" s="6">
        <f>'ES Data Entry'!C806</f>
        <v>0</v>
      </c>
      <c r="D808" s="226">
        <f>'ES Data Entry'!D806</f>
        <v>0</v>
      </c>
      <c r="E808" s="226">
        <f>'ES Data Entry'!E806</f>
        <v>0</v>
      </c>
      <c r="F808" s="226">
        <f>'ES Data Entry'!F806</f>
        <v>0</v>
      </c>
      <c r="G808" s="226" t="str" cm="1">
        <f t="array" ref="G808">_xlfn.IFS('ES Data Entry'!G806=0, "Kindergarten", 'ES Data Entry'!G806=1, "1st Grade", 'ES Data Entry'!G806=2, "2nd Grade", 'ES Data Entry'!G806=3, "3rd Grade", 'ES Data Entry'!G806=4, "4th Grade", 'ES Data Entry'!G806=5, "5th Grade")</f>
        <v>Kindergarten</v>
      </c>
      <c r="H808" s="253">
        <f>'ES Data Entry'!L806</f>
        <v>0</v>
      </c>
      <c r="I808" s="227" t="e" cm="1">
        <f t="array" ref="I808">_xlfn.IFS('ES Data Entry'!H806= 1, "American Indian/Alaskan Native", 'ES Data Entry'!H806= 2, "Asian", 'ES Data Entry'!H806= 3, "Native Hawaiian/Pacific Islander", 'ES Data Entry'!H806= 4, "Black/African American",'ES Data Entry'!H806= 5,  "White", 'ES Data Entry'!H806= 6, "Other", 'ES Data Entry'!H806= 7, "Two races or more", 'ES Data Entry'!H806= 8, "Unknown")</f>
        <v>#N/A</v>
      </c>
      <c r="J808" s="226">
        <f>'ES Data Entry'!I806</f>
        <v>0</v>
      </c>
      <c r="K808" s="226" t="e" cm="1">
        <f t="array" ref="K808">_xlfn.IFS('ES Data Entry'!J806= 1, "Male", 'ES Data Entry'!J806= 2, "Female", 'ES Data Entry'!J806= 3, "Transgender Male", 'ES Data Entry'!J806= 4, "Transgender Female",'ES Data Entry'!J806= 5, "Non-binary", 'ES Data Entry'!J806= 6, "Other", 'ES Data Entry'!J806= 7, "Unknown")</f>
        <v>#N/A</v>
      </c>
      <c r="L808" s="228">
        <f>'ES Data Entry'!K806</f>
        <v>0</v>
      </c>
      <c r="M808" s="228" t="str" cm="1">
        <f t="array" ref="M808">IF(MAX(IF(F:F=F808, L:L))=L808, "Yes", "No")</f>
        <v>Yes</v>
      </c>
      <c r="N808" s="229" t="e">
        <f>AVERAGE('ES Data Entry'!N806,'ES Data Entry'!M806)</f>
        <v>#DIV/0!</v>
      </c>
      <c r="O808" s="229" t="e">
        <f t="shared" si="154"/>
        <v>#DIV/0!</v>
      </c>
      <c r="P808" s="229" t="e">
        <f>AVERAGE('ES Data Entry'!O806:R806)</f>
        <v>#DIV/0!</v>
      </c>
      <c r="Q808" s="229" t="e">
        <f t="shared" si="155"/>
        <v>#DIV/0!</v>
      </c>
      <c r="R808" s="229" t="e">
        <f>AVERAGE('ES Data Entry'!S806:V806)</f>
        <v>#DIV/0!</v>
      </c>
      <c r="S808" s="229" t="e">
        <f t="shared" si="156"/>
        <v>#DIV/0!</v>
      </c>
      <c r="T808" s="229" t="e">
        <f>AVERAGE('ES Data Entry'!W806:Y806)</f>
        <v>#DIV/0!</v>
      </c>
      <c r="U808" s="230" t="e">
        <f t="shared" si="157"/>
        <v>#DIV/0!</v>
      </c>
      <c r="V808" s="231" t="e">
        <f t="shared" si="158"/>
        <v>#DIV/0!</v>
      </c>
      <c r="W808" s="232" t="e">
        <f t="shared" si="159"/>
        <v>#DIV/0!</v>
      </c>
    </row>
    <row r="809" spans="1:23">
      <c r="A809" s="226">
        <f>'ES Data Entry'!A807</f>
        <v>0</v>
      </c>
      <c r="B809" s="226">
        <f>'ES Data Entry'!B807</f>
        <v>0</v>
      </c>
      <c r="C809" s="6">
        <f>'ES Data Entry'!C807</f>
        <v>0</v>
      </c>
      <c r="D809" s="226">
        <f>'ES Data Entry'!D807</f>
        <v>0</v>
      </c>
      <c r="E809" s="226">
        <f>'ES Data Entry'!E807</f>
        <v>0</v>
      </c>
      <c r="F809" s="226">
        <f>'ES Data Entry'!F807</f>
        <v>0</v>
      </c>
      <c r="G809" s="226" t="str" cm="1">
        <f t="array" ref="G809">_xlfn.IFS('ES Data Entry'!G807=0, "Kindergarten", 'ES Data Entry'!G807=1, "1st Grade", 'ES Data Entry'!G807=2, "2nd Grade", 'ES Data Entry'!G807=3, "3rd Grade", 'ES Data Entry'!G807=4, "4th Grade", 'ES Data Entry'!G807=5, "5th Grade")</f>
        <v>Kindergarten</v>
      </c>
      <c r="H809" s="253">
        <f>'ES Data Entry'!L807</f>
        <v>0</v>
      </c>
      <c r="I809" s="227" t="e" cm="1">
        <f t="array" ref="I809">_xlfn.IFS('ES Data Entry'!H807= 1, "American Indian/Alaskan Native", 'ES Data Entry'!H807= 2, "Asian", 'ES Data Entry'!H807= 3, "Native Hawaiian/Pacific Islander", 'ES Data Entry'!H807= 4, "Black/African American",'ES Data Entry'!H807= 5,  "White", 'ES Data Entry'!H807= 6, "Other", 'ES Data Entry'!H807= 7, "Two races or more", 'ES Data Entry'!H807= 8, "Unknown")</f>
        <v>#N/A</v>
      </c>
      <c r="J809" s="226">
        <f>'ES Data Entry'!I807</f>
        <v>0</v>
      </c>
      <c r="K809" s="226" t="e" cm="1">
        <f t="array" ref="K809">_xlfn.IFS('ES Data Entry'!J807= 1, "Male", 'ES Data Entry'!J807= 2, "Female", 'ES Data Entry'!J807= 3, "Transgender Male", 'ES Data Entry'!J807= 4, "Transgender Female",'ES Data Entry'!J807= 5, "Non-binary", 'ES Data Entry'!J807= 6, "Other", 'ES Data Entry'!J807= 7, "Unknown")</f>
        <v>#N/A</v>
      </c>
      <c r="L809" s="228">
        <f>'ES Data Entry'!K807</f>
        <v>0</v>
      </c>
      <c r="M809" s="228" t="str" cm="1">
        <f t="array" ref="M809">IF(MAX(IF(F:F=F809, L:L))=L809, "Yes", "No")</f>
        <v>Yes</v>
      </c>
      <c r="N809" s="229" t="e">
        <f>AVERAGE('ES Data Entry'!N807,'ES Data Entry'!M807)</f>
        <v>#DIV/0!</v>
      </c>
      <c r="O809" s="229" t="e">
        <f t="shared" si="154"/>
        <v>#DIV/0!</v>
      </c>
      <c r="P809" s="229" t="e">
        <f>AVERAGE('ES Data Entry'!O807:R807)</f>
        <v>#DIV/0!</v>
      </c>
      <c r="Q809" s="229" t="e">
        <f t="shared" si="155"/>
        <v>#DIV/0!</v>
      </c>
      <c r="R809" s="229" t="e">
        <f>AVERAGE('ES Data Entry'!S807:V807)</f>
        <v>#DIV/0!</v>
      </c>
      <c r="S809" s="229" t="e">
        <f t="shared" si="156"/>
        <v>#DIV/0!</v>
      </c>
      <c r="T809" s="229" t="e">
        <f>AVERAGE('ES Data Entry'!W807:Y807)</f>
        <v>#DIV/0!</v>
      </c>
      <c r="U809" s="230" t="e">
        <f t="shared" si="157"/>
        <v>#DIV/0!</v>
      </c>
      <c r="V809" s="231" t="e">
        <f t="shared" si="158"/>
        <v>#DIV/0!</v>
      </c>
      <c r="W809" s="232" t="e">
        <f t="shared" si="159"/>
        <v>#DIV/0!</v>
      </c>
    </row>
    <row r="810" spans="1:23">
      <c r="A810" s="226">
        <f>'ES Data Entry'!A808</f>
        <v>0</v>
      </c>
      <c r="B810" s="226">
        <f>'ES Data Entry'!B808</f>
        <v>0</v>
      </c>
      <c r="C810" s="6">
        <f>'ES Data Entry'!C808</f>
        <v>0</v>
      </c>
      <c r="D810" s="226">
        <f>'ES Data Entry'!D808</f>
        <v>0</v>
      </c>
      <c r="E810" s="226">
        <f>'ES Data Entry'!E808</f>
        <v>0</v>
      </c>
      <c r="F810" s="226">
        <f>'ES Data Entry'!F808</f>
        <v>0</v>
      </c>
      <c r="G810" s="226" t="str" cm="1">
        <f t="array" ref="G810">_xlfn.IFS('ES Data Entry'!G808=0, "Kindergarten", 'ES Data Entry'!G808=1, "1st Grade", 'ES Data Entry'!G808=2, "2nd Grade", 'ES Data Entry'!G808=3, "3rd Grade", 'ES Data Entry'!G808=4, "4th Grade", 'ES Data Entry'!G808=5, "5th Grade")</f>
        <v>Kindergarten</v>
      </c>
      <c r="H810" s="253">
        <f>'ES Data Entry'!L808</f>
        <v>0</v>
      </c>
      <c r="I810" s="227" t="e" cm="1">
        <f t="array" ref="I810">_xlfn.IFS('ES Data Entry'!H808= 1, "American Indian/Alaskan Native", 'ES Data Entry'!H808= 2, "Asian", 'ES Data Entry'!H808= 3, "Native Hawaiian/Pacific Islander", 'ES Data Entry'!H808= 4, "Black/African American",'ES Data Entry'!H808= 5,  "White", 'ES Data Entry'!H808= 6, "Other", 'ES Data Entry'!H808= 7, "Two races or more", 'ES Data Entry'!H808= 8, "Unknown")</f>
        <v>#N/A</v>
      </c>
      <c r="J810" s="226">
        <f>'ES Data Entry'!I808</f>
        <v>0</v>
      </c>
      <c r="K810" s="226" t="e" cm="1">
        <f t="array" ref="K810">_xlfn.IFS('ES Data Entry'!J808= 1, "Male", 'ES Data Entry'!J808= 2, "Female", 'ES Data Entry'!J808= 3, "Transgender Male", 'ES Data Entry'!J808= 4, "Transgender Female",'ES Data Entry'!J808= 5, "Non-binary", 'ES Data Entry'!J808= 6, "Other", 'ES Data Entry'!J808= 7, "Unknown")</f>
        <v>#N/A</v>
      </c>
      <c r="L810" s="228">
        <f>'ES Data Entry'!K808</f>
        <v>0</v>
      </c>
      <c r="M810" s="228" t="str" cm="1">
        <f t="array" ref="M810">IF(MAX(IF(F:F=F810, L:L))=L810, "Yes", "No")</f>
        <v>Yes</v>
      </c>
      <c r="N810" s="229" t="e">
        <f>AVERAGE('ES Data Entry'!N808,'ES Data Entry'!M808)</f>
        <v>#DIV/0!</v>
      </c>
      <c r="O810" s="229" t="e">
        <f t="shared" si="154"/>
        <v>#DIV/0!</v>
      </c>
      <c r="P810" s="229" t="e">
        <f>AVERAGE('ES Data Entry'!O808:R808)</f>
        <v>#DIV/0!</v>
      </c>
      <c r="Q810" s="229" t="e">
        <f t="shared" si="155"/>
        <v>#DIV/0!</v>
      </c>
      <c r="R810" s="229" t="e">
        <f>AVERAGE('ES Data Entry'!S808:V808)</f>
        <v>#DIV/0!</v>
      </c>
      <c r="S810" s="229" t="e">
        <f t="shared" si="156"/>
        <v>#DIV/0!</v>
      </c>
      <c r="T810" s="229" t="e">
        <f>AVERAGE('ES Data Entry'!W808:Y808)</f>
        <v>#DIV/0!</v>
      </c>
      <c r="U810" s="230" t="e">
        <f t="shared" si="157"/>
        <v>#DIV/0!</v>
      </c>
      <c r="V810" s="231" t="e">
        <f t="shared" si="158"/>
        <v>#DIV/0!</v>
      </c>
      <c r="W810" s="232" t="e">
        <f t="shared" si="159"/>
        <v>#DIV/0!</v>
      </c>
    </row>
    <row r="811" spans="1:23">
      <c r="A811" s="226">
        <f>'ES Data Entry'!A809</f>
        <v>0</v>
      </c>
      <c r="B811" s="226">
        <f>'ES Data Entry'!B809</f>
        <v>0</v>
      </c>
      <c r="C811" s="6">
        <f>'ES Data Entry'!C809</f>
        <v>0</v>
      </c>
      <c r="D811" s="226">
        <f>'ES Data Entry'!D809</f>
        <v>0</v>
      </c>
      <c r="E811" s="226">
        <f>'ES Data Entry'!E809</f>
        <v>0</v>
      </c>
      <c r="F811" s="226">
        <f>'ES Data Entry'!F809</f>
        <v>0</v>
      </c>
      <c r="G811" s="226" t="str" cm="1">
        <f t="array" ref="G811">_xlfn.IFS('ES Data Entry'!G809=0, "Kindergarten", 'ES Data Entry'!G809=1, "1st Grade", 'ES Data Entry'!G809=2, "2nd Grade", 'ES Data Entry'!G809=3, "3rd Grade", 'ES Data Entry'!G809=4, "4th Grade", 'ES Data Entry'!G809=5, "5th Grade")</f>
        <v>Kindergarten</v>
      </c>
      <c r="H811" s="253">
        <f>'ES Data Entry'!L809</f>
        <v>0</v>
      </c>
      <c r="I811" s="227" t="e" cm="1">
        <f t="array" ref="I811">_xlfn.IFS('ES Data Entry'!H809= 1, "American Indian/Alaskan Native", 'ES Data Entry'!H809= 2, "Asian", 'ES Data Entry'!H809= 3, "Native Hawaiian/Pacific Islander", 'ES Data Entry'!H809= 4, "Black/African American",'ES Data Entry'!H809= 5,  "White", 'ES Data Entry'!H809= 6, "Other", 'ES Data Entry'!H809= 7, "Two races or more", 'ES Data Entry'!H809= 8, "Unknown")</f>
        <v>#N/A</v>
      </c>
      <c r="J811" s="226">
        <f>'ES Data Entry'!I809</f>
        <v>0</v>
      </c>
      <c r="K811" s="226" t="e" cm="1">
        <f t="array" ref="K811">_xlfn.IFS('ES Data Entry'!J809= 1, "Male", 'ES Data Entry'!J809= 2, "Female", 'ES Data Entry'!J809= 3, "Transgender Male", 'ES Data Entry'!J809= 4, "Transgender Female",'ES Data Entry'!J809= 5, "Non-binary", 'ES Data Entry'!J809= 6, "Other", 'ES Data Entry'!J809= 7, "Unknown")</f>
        <v>#N/A</v>
      </c>
      <c r="L811" s="228">
        <f>'ES Data Entry'!K809</f>
        <v>0</v>
      </c>
      <c r="M811" s="228" t="str" cm="1">
        <f t="array" ref="M811">IF(MAX(IF(F:F=F811, L:L))=L811, "Yes", "No")</f>
        <v>Yes</v>
      </c>
      <c r="N811" s="229" t="e">
        <f>AVERAGE('ES Data Entry'!N809,'ES Data Entry'!M809)</f>
        <v>#DIV/0!</v>
      </c>
      <c r="O811" s="229" t="e">
        <f t="shared" si="154"/>
        <v>#DIV/0!</v>
      </c>
      <c r="P811" s="229" t="e">
        <f>AVERAGE('ES Data Entry'!O809:R809)</f>
        <v>#DIV/0!</v>
      </c>
      <c r="Q811" s="229" t="e">
        <f t="shared" si="155"/>
        <v>#DIV/0!</v>
      </c>
      <c r="R811" s="229" t="e">
        <f>AVERAGE('ES Data Entry'!S809:V809)</f>
        <v>#DIV/0!</v>
      </c>
      <c r="S811" s="229" t="e">
        <f t="shared" si="156"/>
        <v>#DIV/0!</v>
      </c>
      <c r="T811" s="229" t="e">
        <f>AVERAGE('ES Data Entry'!W809:Y809)</f>
        <v>#DIV/0!</v>
      </c>
      <c r="U811" s="230" t="e">
        <f t="shared" si="157"/>
        <v>#DIV/0!</v>
      </c>
      <c r="V811" s="231" t="e">
        <f t="shared" si="158"/>
        <v>#DIV/0!</v>
      </c>
      <c r="W811" s="232" t="e">
        <f t="shared" si="159"/>
        <v>#DIV/0!</v>
      </c>
    </row>
    <row r="812" spans="1:23">
      <c r="A812" s="226">
        <f>'ES Data Entry'!A810</f>
        <v>0</v>
      </c>
      <c r="B812" s="226">
        <f>'ES Data Entry'!B810</f>
        <v>0</v>
      </c>
      <c r="C812" s="6">
        <f>'ES Data Entry'!C810</f>
        <v>0</v>
      </c>
      <c r="D812" s="226">
        <f>'ES Data Entry'!D810</f>
        <v>0</v>
      </c>
      <c r="E812" s="226">
        <f>'ES Data Entry'!E810</f>
        <v>0</v>
      </c>
      <c r="F812" s="226">
        <f>'ES Data Entry'!F810</f>
        <v>0</v>
      </c>
      <c r="G812" s="226" t="str" cm="1">
        <f t="array" ref="G812">_xlfn.IFS('ES Data Entry'!G810=0, "Kindergarten", 'ES Data Entry'!G810=1, "1st Grade", 'ES Data Entry'!G810=2, "2nd Grade", 'ES Data Entry'!G810=3, "3rd Grade", 'ES Data Entry'!G810=4, "4th Grade", 'ES Data Entry'!G810=5, "5th Grade")</f>
        <v>Kindergarten</v>
      </c>
      <c r="H812" s="253">
        <f>'ES Data Entry'!L810</f>
        <v>0</v>
      </c>
      <c r="I812" s="227" t="e" cm="1">
        <f t="array" ref="I812">_xlfn.IFS('ES Data Entry'!H810= 1, "American Indian/Alaskan Native", 'ES Data Entry'!H810= 2, "Asian", 'ES Data Entry'!H810= 3, "Native Hawaiian/Pacific Islander", 'ES Data Entry'!H810= 4, "Black/African American",'ES Data Entry'!H810= 5,  "White", 'ES Data Entry'!H810= 6, "Other", 'ES Data Entry'!H810= 7, "Two races or more", 'ES Data Entry'!H810= 8, "Unknown")</f>
        <v>#N/A</v>
      </c>
      <c r="J812" s="226">
        <f>'ES Data Entry'!I810</f>
        <v>0</v>
      </c>
      <c r="K812" s="226" t="e" cm="1">
        <f t="array" ref="K812">_xlfn.IFS('ES Data Entry'!J810= 1, "Male", 'ES Data Entry'!J810= 2, "Female", 'ES Data Entry'!J810= 3, "Transgender Male", 'ES Data Entry'!J810= 4, "Transgender Female",'ES Data Entry'!J810= 5, "Non-binary", 'ES Data Entry'!J810= 6, "Other", 'ES Data Entry'!J810= 7, "Unknown")</f>
        <v>#N/A</v>
      </c>
      <c r="L812" s="228">
        <f>'ES Data Entry'!K810</f>
        <v>0</v>
      </c>
      <c r="M812" s="228" t="str" cm="1">
        <f t="array" ref="M812">IF(MAX(IF(F:F=F812, L:L))=L812, "Yes", "No")</f>
        <v>Yes</v>
      </c>
      <c r="N812" s="229" t="e">
        <f>AVERAGE('ES Data Entry'!N810,'ES Data Entry'!M810)</f>
        <v>#DIV/0!</v>
      </c>
      <c r="O812" s="229" t="e">
        <f t="shared" si="154"/>
        <v>#DIV/0!</v>
      </c>
      <c r="P812" s="229" t="e">
        <f>AVERAGE('ES Data Entry'!O810:R810)</f>
        <v>#DIV/0!</v>
      </c>
      <c r="Q812" s="229" t="e">
        <f t="shared" si="155"/>
        <v>#DIV/0!</v>
      </c>
      <c r="R812" s="229" t="e">
        <f>AVERAGE('ES Data Entry'!S810:V810)</f>
        <v>#DIV/0!</v>
      </c>
      <c r="S812" s="229" t="e">
        <f t="shared" si="156"/>
        <v>#DIV/0!</v>
      </c>
      <c r="T812" s="229" t="e">
        <f>AVERAGE('ES Data Entry'!W810:Y810)</f>
        <v>#DIV/0!</v>
      </c>
      <c r="U812" s="230" t="e">
        <f t="shared" si="157"/>
        <v>#DIV/0!</v>
      </c>
      <c r="V812" s="231" t="e">
        <f t="shared" si="158"/>
        <v>#DIV/0!</v>
      </c>
      <c r="W812" s="232" t="e">
        <f t="shared" si="159"/>
        <v>#DIV/0!</v>
      </c>
    </row>
    <row r="813" spans="1:23">
      <c r="A813" s="226">
        <f>'ES Data Entry'!A811</f>
        <v>0</v>
      </c>
      <c r="B813" s="226">
        <f>'ES Data Entry'!B811</f>
        <v>0</v>
      </c>
      <c r="C813" s="6">
        <f>'ES Data Entry'!C811</f>
        <v>0</v>
      </c>
      <c r="D813" s="226">
        <f>'ES Data Entry'!D811</f>
        <v>0</v>
      </c>
      <c r="E813" s="226">
        <f>'ES Data Entry'!E811</f>
        <v>0</v>
      </c>
      <c r="F813" s="226">
        <f>'ES Data Entry'!F811</f>
        <v>0</v>
      </c>
      <c r="G813" s="226" t="str" cm="1">
        <f t="array" ref="G813">_xlfn.IFS('ES Data Entry'!G811=0, "Kindergarten", 'ES Data Entry'!G811=1, "1st Grade", 'ES Data Entry'!G811=2, "2nd Grade", 'ES Data Entry'!G811=3, "3rd Grade", 'ES Data Entry'!G811=4, "4th Grade", 'ES Data Entry'!G811=5, "5th Grade")</f>
        <v>Kindergarten</v>
      </c>
      <c r="H813" s="253">
        <f>'ES Data Entry'!L811</f>
        <v>0</v>
      </c>
      <c r="I813" s="227" t="e" cm="1">
        <f t="array" ref="I813">_xlfn.IFS('ES Data Entry'!H811= 1, "American Indian/Alaskan Native", 'ES Data Entry'!H811= 2, "Asian", 'ES Data Entry'!H811= 3, "Native Hawaiian/Pacific Islander", 'ES Data Entry'!H811= 4, "Black/African American",'ES Data Entry'!H811= 5,  "White", 'ES Data Entry'!H811= 6, "Other", 'ES Data Entry'!H811= 7, "Two races or more", 'ES Data Entry'!H811= 8, "Unknown")</f>
        <v>#N/A</v>
      </c>
      <c r="J813" s="226">
        <f>'ES Data Entry'!I811</f>
        <v>0</v>
      </c>
      <c r="K813" s="226" t="e" cm="1">
        <f t="array" ref="K813">_xlfn.IFS('ES Data Entry'!J811= 1, "Male", 'ES Data Entry'!J811= 2, "Female", 'ES Data Entry'!J811= 3, "Transgender Male", 'ES Data Entry'!J811= 4, "Transgender Female",'ES Data Entry'!J811= 5, "Non-binary", 'ES Data Entry'!J811= 6, "Other", 'ES Data Entry'!J811= 7, "Unknown")</f>
        <v>#N/A</v>
      </c>
      <c r="L813" s="228">
        <f>'ES Data Entry'!K811</f>
        <v>0</v>
      </c>
      <c r="M813" s="228" t="str" cm="1">
        <f t="array" ref="M813">IF(MAX(IF(F:F=F813, L:L))=L813, "Yes", "No")</f>
        <v>Yes</v>
      </c>
      <c r="N813" s="229" t="e">
        <f>AVERAGE('ES Data Entry'!N811,'ES Data Entry'!M811)</f>
        <v>#DIV/0!</v>
      </c>
      <c r="O813" s="229" t="e">
        <f t="shared" si="154"/>
        <v>#DIV/0!</v>
      </c>
      <c r="P813" s="229" t="e">
        <f>AVERAGE('ES Data Entry'!O811:R811)</f>
        <v>#DIV/0!</v>
      </c>
      <c r="Q813" s="229" t="e">
        <f t="shared" si="155"/>
        <v>#DIV/0!</v>
      </c>
      <c r="R813" s="229" t="e">
        <f>AVERAGE('ES Data Entry'!S811:V811)</f>
        <v>#DIV/0!</v>
      </c>
      <c r="S813" s="229" t="e">
        <f t="shared" si="156"/>
        <v>#DIV/0!</v>
      </c>
      <c r="T813" s="229" t="e">
        <f>AVERAGE('ES Data Entry'!W811:Y811)</f>
        <v>#DIV/0!</v>
      </c>
      <c r="U813" s="230" t="e">
        <f t="shared" si="157"/>
        <v>#DIV/0!</v>
      </c>
      <c r="V813" s="231" t="e">
        <f t="shared" si="158"/>
        <v>#DIV/0!</v>
      </c>
      <c r="W813" s="232" t="e">
        <f t="shared" si="159"/>
        <v>#DIV/0!</v>
      </c>
    </row>
    <row r="814" spans="1:23">
      <c r="A814" s="226">
        <f>'ES Data Entry'!A812</f>
        <v>0</v>
      </c>
      <c r="B814" s="226">
        <f>'ES Data Entry'!B812</f>
        <v>0</v>
      </c>
      <c r="C814" s="6">
        <f>'ES Data Entry'!C812</f>
        <v>0</v>
      </c>
      <c r="D814" s="226">
        <f>'ES Data Entry'!D812</f>
        <v>0</v>
      </c>
      <c r="E814" s="226">
        <f>'ES Data Entry'!E812</f>
        <v>0</v>
      </c>
      <c r="F814" s="226">
        <f>'ES Data Entry'!F812</f>
        <v>0</v>
      </c>
      <c r="G814" s="226" t="str" cm="1">
        <f t="array" ref="G814">_xlfn.IFS('ES Data Entry'!G812=0, "Kindergarten", 'ES Data Entry'!G812=1, "1st Grade", 'ES Data Entry'!G812=2, "2nd Grade", 'ES Data Entry'!G812=3, "3rd Grade", 'ES Data Entry'!G812=4, "4th Grade", 'ES Data Entry'!G812=5, "5th Grade")</f>
        <v>Kindergarten</v>
      </c>
      <c r="H814" s="253">
        <f>'ES Data Entry'!L812</f>
        <v>0</v>
      </c>
      <c r="I814" s="227" t="e" cm="1">
        <f t="array" ref="I814">_xlfn.IFS('ES Data Entry'!H812= 1, "American Indian/Alaskan Native", 'ES Data Entry'!H812= 2, "Asian", 'ES Data Entry'!H812= 3, "Native Hawaiian/Pacific Islander", 'ES Data Entry'!H812= 4, "Black/African American",'ES Data Entry'!H812= 5,  "White", 'ES Data Entry'!H812= 6, "Other", 'ES Data Entry'!H812= 7, "Two races or more", 'ES Data Entry'!H812= 8, "Unknown")</f>
        <v>#N/A</v>
      </c>
      <c r="J814" s="226">
        <f>'ES Data Entry'!I812</f>
        <v>0</v>
      </c>
      <c r="K814" s="226" t="e" cm="1">
        <f t="array" ref="K814">_xlfn.IFS('ES Data Entry'!J812= 1, "Male", 'ES Data Entry'!J812= 2, "Female", 'ES Data Entry'!J812= 3, "Transgender Male", 'ES Data Entry'!J812= 4, "Transgender Female",'ES Data Entry'!J812= 5, "Non-binary", 'ES Data Entry'!J812= 6, "Other", 'ES Data Entry'!J812= 7, "Unknown")</f>
        <v>#N/A</v>
      </c>
      <c r="L814" s="228">
        <f>'ES Data Entry'!K812</f>
        <v>0</v>
      </c>
      <c r="M814" s="228" t="str" cm="1">
        <f t="array" ref="M814">IF(MAX(IF(F:F=F814, L:L))=L814, "Yes", "No")</f>
        <v>Yes</v>
      </c>
      <c r="N814" s="229" t="e">
        <f>AVERAGE('ES Data Entry'!N812,'ES Data Entry'!M812)</f>
        <v>#DIV/0!</v>
      </c>
      <c r="O814" s="229" t="e">
        <f t="shared" si="154"/>
        <v>#DIV/0!</v>
      </c>
      <c r="P814" s="229" t="e">
        <f>AVERAGE('ES Data Entry'!O812:R812)</f>
        <v>#DIV/0!</v>
      </c>
      <c r="Q814" s="229" t="e">
        <f t="shared" si="155"/>
        <v>#DIV/0!</v>
      </c>
      <c r="R814" s="229" t="e">
        <f>AVERAGE('ES Data Entry'!S812:V812)</f>
        <v>#DIV/0!</v>
      </c>
      <c r="S814" s="229" t="e">
        <f t="shared" si="156"/>
        <v>#DIV/0!</v>
      </c>
      <c r="T814" s="229" t="e">
        <f>AVERAGE('ES Data Entry'!W812:Y812)</f>
        <v>#DIV/0!</v>
      </c>
      <c r="U814" s="230" t="e">
        <f t="shared" si="157"/>
        <v>#DIV/0!</v>
      </c>
      <c r="V814" s="231" t="e">
        <f t="shared" si="158"/>
        <v>#DIV/0!</v>
      </c>
      <c r="W814" s="232" t="e">
        <f t="shared" si="159"/>
        <v>#DIV/0!</v>
      </c>
    </row>
    <row r="815" spans="1:23">
      <c r="A815" s="226">
        <f>'ES Data Entry'!A813</f>
        <v>0</v>
      </c>
      <c r="B815" s="226">
        <f>'ES Data Entry'!B813</f>
        <v>0</v>
      </c>
      <c r="C815" s="6">
        <f>'ES Data Entry'!C813</f>
        <v>0</v>
      </c>
      <c r="D815" s="226">
        <f>'ES Data Entry'!D813</f>
        <v>0</v>
      </c>
      <c r="E815" s="226">
        <f>'ES Data Entry'!E813</f>
        <v>0</v>
      </c>
      <c r="F815" s="226">
        <f>'ES Data Entry'!F813</f>
        <v>0</v>
      </c>
      <c r="G815" s="226" t="str" cm="1">
        <f t="array" ref="G815">_xlfn.IFS('ES Data Entry'!G813=0, "Kindergarten", 'ES Data Entry'!G813=1, "1st Grade", 'ES Data Entry'!G813=2, "2nd Grade", 'ES Data Entry'!G813=3, "3rd Grade", 'ES Data Entry'!G813=4, "4th Grade", 'ES Data Entry'!G813=5, "5th Grade")</f>
        <v>Kindergarten</v>
      </c>
      <c r="H815" s="253">
        <f>'ES Data Entry'!L813</f>
        <v>0</v>
      </c>
      <c r="I815" s="227" t="e" cm="1">
        <f t="array" ref="I815">_xlfn.IFS('ES Data Entry'!H813= 1, "American Indian/Alaskan Native", 'ES Data Entry'!H813= 2, "Asian", 'ES Data Entry'!H813= 3, "Native Hawaiian/Pacific Islander", 'ES Data Entry'!H813= 4, "Black/African American",'ES Data Entry'!H813= 5,  "White", 'ES Data Entry'!H813= 6, "Other", 'ES Data Entry'!H813= 7, "Two races or more", 'ES Data Entry'!H813= 8, "Unknown")</f>
        <v>#N/A</v>
      </c>
      <c r="J815" s="226">
        <f>'ES Data Entry'!I813</f>
        <v>0</v>
      </c>
      <c r="K815" s="226" t="e" cm="1">
        <f t="array" ref="K815">_xlfn.IFS('ES Data Entry'!J813= 1, "Male", 'ES Data Entry'!J813= 2, "Female", 'ES Data Entry'!J813= 3, "Transgender Male", 'ES Data Entry'!J813= 4, "Transgender Female",'ES Data Entry'!J813= 5, "Non-binary", 'ES Data Entry'!J813= 6, "Other", 'ES Data Entry'!J813= 7, "Unknown")</f>
        <v>#N/A</v>
      </c>
      <c r="L815" s="228">
        <f>'ES Data Entry'!K813</f>
        <v>0</v>
      </c>
      <c r="M815" s="228" t="str" cm="1">
        <f t="array" ref="M815">IF(MAX(IF(F:F=F815, L:L))=L815, "Yes", "No")</f>
        <v>Yes</v>
      </c>
      <c r="N815" s="229" t="e">
        <f>AVERAGE('ES Data Entry'!N813,'ES Data Entry'!M813)</f>
        <v>#DIV/0!</v>
      </c>
      <c r="O815" s="229" t="e">
        <f t="shared" si="154"/>
        <v>#DIV/0!</v>
      </c>
      <c r="P815" s="229" t="e">
        <f>AVERAGE('ES Data Entry'!O813:R813)</f>
        <v>#DIV/0!</v>
      </c>
      <c r="Q815" s="229" t="e">
        <f t="shared" si="155"/>
        <v>#DIV/0!</v>
      </c>
      <c r="R815" s="229" t="e">
        <f>AVERAGE('ES Data Entry'!S813:V813)</f>
        <v>#DIV/0!</v>
      </c>
      <c r="S815" s="229" t="e">
        <f t="shared" si="156"/>
        <v>#DIV/0!</v>
      </c>
      <c r="T815" s="229" t="e">
        <f>AVERAGE('ES Data Entry'!W813:Y813)</f>
        <v>#DIV/0!</v>
      </c>
      <c r="U815" s="230" t="e">
        <f t="shared" si="157"/>
        <v>#DIV/0!</v>
      </c>
      <c r="V815" s="231" t="e">
        <f t="shared" si="158"/>
        <v>#DIV/0!</v>
      </c>
      <c r="W815" s="232" t="e">
        <f t="shared" si="159"/>
        <v>#DIV/0!</v>
      </c>
    </row>
    <row r="816" spans="1:23">
      <c r="A816" s="226">
        <f>'ES Data Entry'!A814</f>
        <v>0</v>
      </c>
      <c r="B816" s="226">
        <f>'ES Data Entry'!B814</f>
        <v>0</v>
      </c>
      <c r="C816" s="6">
        <f>'ES Data Entry'!C814</f>
        <v>0</v>
      </c>
      <c r="D816" s="226">
        <f>'ES Data Entry'!D814</f>
        <v>0</v>
      </c>
      <c r="E816" s="226">
        <f>'ES Data Entry'!E814</f>
        <v>0</v>
      </c>
      <c r="F816" s="226">
        <f>'ES Data Entry'!F814</f>
        <v>0</v>
      </c>
      <c r="G816" s="226" t="str" cm="1">
        <f t="array" ref="G816">_xlfn.IFS('ES Data Entry'!G814=0, "Kindergarten", 'ES Data Entry'!G814=1, "1st Grade", 'ES Data Entry'!G814=2, "2nd Grade", 'ES Data Entry'!G814=3, "3rd Grade", 'ES Data Entry'!G814=4, "4th Grade", 'ES Data Entry'!G814=5, "5th Grade")</f>
        <v>Kindergarten</v>
      </c>
      <c r="H816" s="253">
        <f>'ES Data Entry'!L814</f>
        <v>0</v>
      </c>
      <c r="I816" s="227" t="e" cm="1">
        <f t="array" ref="I816">_xlfn.IFS('ES Data Entry'!H814= 1, "American Indian/Alaskan Native", 'ES Data Entry'!H814= 2, "Asian", 'ES Data Entry'!H814= 3, "Native Hawaiian/Pacific Islander", 'ES Data Entry'!H814= 4, "Black/African American",'ES Data Entry'!H814= 5,  "White", 'ES Data Entry'!H814= 6, "Other", 'ES Data Entry'!H814= 7, "Two races or more", 'ES Data Entry'!H814= 8, "Unknown")</f>
        <v>#N/A</v>
      </c>
      <c r="J816" s="226">
        <f>'ES Data Entry'!I814</f>
        <v>0</v>
      </c>
      <c r="K816" s="226" t="e" cm="1">
        <f t="array" ref="K816">_xlfn.IFS('ES Data Entry'!J814= 1, "Male", 'ES Data Entry'!J814= 2, "Female", 'ES Data Entry'!J814= 3, "Transgender Male", 'ES Data Entry'!J814= 4, "Transgender Female",'ES Data Entry'!J814= 5, "Non-binary", 'ES Data Entry'!J814= 6, "Other", 'ES Data Entry'!J814= 7, "Unknown")</f>
        <v>#N/A</v>
      </c>
      <c r="L816" s="228">
        <f>'ES Data Entry'!K814</f>
        <v>0</v>
      </c>
      <c r="M816" s="228" t="str" cm="1">
        <f t="array" ref="M816">IF(MAX(IF(F:F=F816, L:L))=L816, "Yes", "No")</f>
        <v>Yes</v>
      </c>
      <c r="N816" s="229" t="e">
        <f>AVERAGE('ES Data Entry'!N814,'ES Data Entry'!M814)</f>
        <v>#DIV/0!</v>
      </c>
      <c r="O816" s="229" t="e">
        <f t="shared" si="154"/>
        <v>#DIV/0!</v>
      </c>
      <c r="P816" s="229" t="e">
        <f>AVERAGE('ES Data Entry'!O814:R814)</f>
        <v>#DIV/0!</v>
      </c>
      <c r="Q816" s="229" t="e">
        <f t="shared" si="155"/>
        <v>#DIV/0!</v>
      </c>
      <c r="R816" s="229" t="e">
        <f>AVERAGE('ES Data Entry'!S814:V814)</f>
        <v>#DIV/0!</v>
      </c>
      <c r="S816" s="229" t="e">
        <f t="shared" si="156"/>
        <v>#DIV/0!</v>
      </c>
      <c r="T816" s="229" t="e">
        <f>AVERAGE('ES Data Entry'!W814:Y814)</f>
        <v>#DIV/0!</v>
      </c>
      <c r="U816" s="230" t="e">
        <f t="shared" si="157"/>
        <v>#DIV/0!</v>
      </c>
      <c r="V816" s="231" t="e">
        <f t="shared" si="158"/>
        <v>#DIV/0!</v>
      </c>
      <c r="W816" s="232" t="e">
        <f t="shared" si="159"/>
        <v>#DIV/0!</v>
      </c>
    </row>
    <row r="817" spans="1:23">
      <c r="A817" s="226">
        <f>'ES Data Entry'!A815</f>
        <v>0</v>
      </c>
      <c r="B817" s="226">
        <f>'ES Data Entry'!B815</f>
        <v>0</v>
      </c>
      <c r="C817" s="6">
        <f>'ES Data Entry'!C815</f>
        <v>0</v>
      </c>
      <c r="D817" s="226">
        <f>'ES Data Entry'!D815</f>
        <v>0</v>
      </c>
      <c r="E817" s="226">
        <f>'ES Data Entry'!E815</f>
        <v>0</v>
      </c>
      <c r="F817" s="226">
        <f>'ES Data Entry'!F815</f>
        <v>0</v>
      </c>
      <c r="G817" s="226" t="str" cm="1">
        <f t="array" ref="G817">_xlfn.IFS('ES Data Entry'!G815=0, "Kindergarten", 'ES Data Entry'!G815=1, "1st Grade", 'ES Data Entry'!G815=2, "2nd Grade", 'ES Data Entry'!G815=3, "3rd Grade", 'ES Data Entry'!G815=4, "4th Grade", 'ES Data Entry'!G815=5, "5th Grade")</f>
        <v>Kindergarten</v>
      </c>
      <c r="H817" s="253">
        <f>'ES Data Entry'!L815</f>
        <v>0</v>
      </c>
      <c r="I817" s="227" t="e" cm="1">
        <f t="array" ref="I817">_xlfn.IFS('ES Data Entry'!H815= 1, "American Indian/Alaskan Native", 'ES Data Entry'!H815= 2, "Asian", 'ES Data Entry'!H815= 3, "Native Hawaiian/Pacific Islander", 'ES Data Entry'!H815= 4, "Black/African American",'ES Data Entry'!H815= 5,  "White", 'ES Data Entry'!H815= 6, "Other", 'ES Data Entry'!H815= 7, "Two races or more", 'ES Data Entry'!H815= 8, "Unknown")</f>
        <v>#N/A</v>
      </c>
      <c r="J817" s="226">
        <f>'ES Data Entry'!I815</f>
        <v>0</v>
      </c>
      <c r="K817" s="226" t="e" cm="1">
        <f t="array" ref="K817">_xlfn.IFS('ES Data Entry'!J815= 1, "Male", 'ES Data Entry'!J815= 2, "Female", 'ES Data Entry'!J815= 3, "Transgender Male", 'ES Data Entry'!J815= 4, "Transgender Female",'ES Data Entry'!J815= 5, "Non-binary", 'ES Data Entry'!J815= 6, "Other", 'ES Data Entry'!J815= 7, "Unknown")</f>
        <v>#N/A</v>
      </c>
      <c r="L817" s="228">
        <f>'ES Data Entry'!K815</f>
        <v>0</v>
      </c>
      <c r="M817" s="228" t="str" cm="1">
        <f t="array" ref="M817">IF(MAX(IF(F:F=F817, L:L))=L817, "Yes", "No")</f>
        <v>Yes</v>
      </c>
      <c r="N817" s="229" t="e">
        <f>AVERAGE('ES Data Entry'!N815,'ES Data Entry'!M815)</f>
        <v>#DIV/0!</v>
      </c>
      <c r="O817" s="229" t="e">
        <f t="shared" si="154"/>
        <v>#DIV/0!</v>
      </c>
      <c r="P817" s="229" t="e">
        <f>AVERAGE('ES Data Entry'!O815:R815)</f>
        <v>#DIV/0!</v>
      </c>
      <c r="Q817" s="229" t="e">
        <f t="shared" si="155"/>
        <v>#DIV/0!</v>
      </c>
      <c r="R817" s="229" t="e">
        <f>AVERAGE('ES Data Entry'!S815:V815)</f>
        <v>#DIV/0!</v>
      </c>
      <c r="S817" s="229" t="e">
        <f t="shared" si="156"/>
        <v>#DIV/0!</v>
      </c>
      <c r="T817" s="229" t="e">
        <f>AVERAGE('ES Data Entry'!W815:Y815)</f>
        <v>#DIV/0!</v>
      </c>
      <c r="U817" s="230" t="e">
        <f t="shared" si="157"/>
        <v>#DIV/0!</v>
      </c>
      <c r="V817" s="231" t="e">
        <f t="shared" si="158"/>
        <v>#DIV/0!</v>
      </c>
      <c r="W817" s="232" t="e">
        <f t="shared" si="159"/>
        <v>#DIV/0!</v>
      </c>
    </row>
    <row r="818" spans="1:23">
      <c r="A818" s="226">
        <f>'ES Data Entry'!A816</f>
        <v>0</v>
      </c>
      <c r="B818" s="226">
        <f>'ES Data Entry'!B816</f>
        <v>0</v>
      </c>
      <c r="C818" s="6">
        <f>'ES Data Entry'!C816</f>
        <v>0</v>
      </c>
      <c r="D818" s="226">
        <f>'ES Data Entry'!D816</f>
        <v>0</v>
      </c>
      <c r="E818" s="226">
        <f>'ES Data Entry'!E816</f>
        <v>0</v>
      </c>
      <c r="F818" s="226">
        <f>'ES Data Entry'!F816</f>
        <v>0</v>
      </c>
      <c r="G818" s="226" t="str" cm="1">
        <f t="array" ref="G818">_xlfn.IFS('ES Data Entry'!G816=0, "Kindergarten", 'ES Data Entry'!G816=1, "1st Grade", 'ES Data Entry'!G816=2, "2nd Grade", 'ES Data Entry'!G816=3, "3rd Grade", 'ES Data Entry'!G816=4, "4th Grade", 'ES Data Entry'!G816=5, "5th Grade")</f>
        <v>Kindergarten</v>
      </c>
      <c r="H818" s="253">
        <f>'ES Data Entry'!L816</f>
        <v>0</v>
      </c>
      <c r="I818" s="227" t="e" cm="1">
        <f t="array" ref="I818">_xlfn.IFS('ES Data Entry'!H816= 1, "American Indian/Alaskan Native", 'ES Data Entry'!H816= 2, "Asian", 'ES Data Entry'!H816= 3, "Native Hawaiian/Pacific Islander", 'ES Data Entry'!H816= 4, "Black/African American",'ES Data Entry'!H816= 5,  "White", 'ES Data Entry'!H816= 6, "Other", 'ES Data Entry'!H816= 7, "Two races or more", 'ES Data Entry'!H816= 8, "Unknown")</f>
        <v>#N/A</v>
      </c>
      <c r="J818" s="226">
        <f>'ES Data Entry'!I816</f>
        <v>0</v>
      </c>
      <c r="K818" s="226" t="e" cm="1">
        <f t="array" ref="K818">_xlfn.IFS('ES Data Entry'!J816= 1, "Male", 'ES Data Entry'!J816= 2, "Female", 'ES Data Entry'!J816= 3, "Transgender Male", 'ES Data Entry'!J816= 4, "Transgender Female",'ES Data Entry'!J816= 5, "Non-binary", 'ES Data Entry'!J816= 6, "Other", 'ES Data Entry'!J816= 7, "Unknown")</f>
        <v>#N/A</v>
      </c>
      <c r="L818" s="228">
        <f>'ES Data Entry'!K816</f>
        <v>0</v>
      </c>
      <c r="M818" s="228" t="str" cm="1">
        <f t="array" ref="M818">IF(MAX(IF(F:F=F818, L:L))=L818, "Yes", "No")</f>
        <v>Yes</v>
      </c>
      <c r="N818" s="229" t="e">
        <f>AVERAGE('ES Data Entry'!N816,'ES Data Entry'!M816)</f>
        <v>#DIV/0!</v>
      </c>
      <c r="O818" s="229" t="e">
        <f t="shared" si="154"/>
        <v>#DIV/0!</v>
      </c>
      <c r="P818" s="229" t="e">
        <f>AVERAGE('ES Data Entry'!O816:R816)</f>
        <v>#DIV/0!</v>
      </c>
      <c r="Q818" s="229" t="e">
        <f t="shared" si="155"/>
        <v>#DIV/0!</v>
      </c>
      <c r="R818" s="229" t="e">
        <f>AVERAGE('ES Data Entry'!S816:V816)</f>
        <v>#DIV/0!</v>
      </c>
      <c r="S818" s="229" t="e">
        <f t="shared" si="156"/>
        <v>#DIV/0!</v>
      </c>
      <c r="T818" s="229" t="e">
        <f>AVERAGE('ES Data Entry'!W816:Y816)</f>
        <v>#DIV/0!</v>
      </c>
      <c r="U818" s="230" t="e">
        <f t="shared" si="157"/>
        <v>#DIV/0!</v>
      </c>
      <c r="V818" s="231" t="e">
        <f t="shared" si="158"/>
        <v>#DIV/0!</v>
      </c>
      <c r="W818" s="232" t="e">
        <f t="shared" si="159"/>
        <v>#DIV/0!</v>
      </c>
    </row>
    <row r="819" spans="1:23">
      <c r="A819" s="226">
        <f>'ES Data Entry'!A817</f>
        <v>0</v>
      </c>
      <c r="B819" s="226">
        <f>'ES Data Entry'!B817</f>
        <v>0</v>
      </c>
      <c r="C819" s="6">
        <f>'ES Data Entry'!C817</f>
        <v>0</v>
      </c>
      <c r="D819" s="226">
        <f>'ES Data Entry'!D817</f>
        <v>0</v>
      </c>
      <c r="E819" s="226">
        <f>'ES Data Entry'!E817</f>
        <v>0</v>
      </c>
      <c r="F819" s="226">
        <f>'ES Data Entry'!F817</f>
        <v>0</v>
      </c>
      <c r="G819" s="226" t="str" cm="1">
        <f t="array" ref="G819">_xlfn.IFS('ES Data Entry'!G817=0, "Kindergarten", 'ES Data Entry'!G817=1, "1st Grade", 'ES Data Entry'!G817=2, "2nd Grade", 'ES Data Entry'!G817=3, "3rd Grade", 'ES Data Entry'!G817=4, "4th Grade", 'ES Data Entry'!G817=5, "5th Grade")</f>
        <v>Kindergarten</v>
      </c>
      <c r="H819" s="253">
        <f>'ES Data Entry'!L817</f>
        <v>0</v>
      </c>
      <c r="I819" s="227" t="e" cm="1">
        <f t="array" ref="I819">_xlfn.IFS('ES Data Entry'!H817= 1, "American Indian/Alaskan Native", 'ES Data Entry'!H817= 2, "Asian", 'ES Data Entry'!H817= 3, "Native Hawaiian/Pacific Islander", 'ES Data Entry'!H817= 4, "Black/African American",'ES Data Entry'!H817= 5,  "White", 'ES Data Entry'!H817= 6, "Other", 'ES Data Entry'!H817= 7, "Two races or more", 'ES Data Entry'!H817= 8, "Unknown")</f>
        <v>#N/A</v>
      </c>
      <c r="J819" s="226">
        <f>'ES Data Entry'!I817</f>
        <v>0</v>
      </c>
      <c r="K819" s="226" t="e" cm="1">
        <f t="array" ref="K819">_xlfn.IFS('ES Data Entry'!J817= 1, "Male", 'ES Data Entry'!J817= 2, "Female", 'ES Data Entry'!J817= 3, "Transgender Male", 'ES Data Entry'!J817= 4, "Transgender Female",'ES Data Entry'!J817= 5, "Non-binary", 'ES Data Entry'!J817= 6, "Other", 'ES Data Entry'!J817= 7, "Unknown")</f>
        <v>#N/A</v>
      </c>
      <c r="L819" s="228">
        <f>'ES Data Entry'!K817</f>
        <v>0</v>
      </c>
      <c r="M819" s="228" t="str" cm="1">
        <f t="array" ref="M819">IF(MAX(IF(F:F=F819, L:L))=L819, "Yes", "No")</f>
        <v>Yes</v>
      </c>
      <c r="N819" s="229" t="e">
        <f>AVERAGE('ES Data Entry'!N817,'ES Data Entry'!M817)</f>
        <v>#DIV/0!</v>
      </c>
      <c r="O819" s="229" t="e">
        <f t="shared" si="154"/>
        <v>#DIV/0!</v>
      </c>
      <c r="P819" s="229" t="e">
        <f>AVERAGE('ES Data Entry'!O817:R817)</f>
        <v>#DIV/0!</v>
      </c>
      <c r="Q819" s="229" t="e">
        <f t="shared" si="155"/>
        <v>#DIV/0!</v>
      </c>
      <c r="R819" s="229" t="e">
        <f>AVERAGE('ES Data Entry'!S817:V817)</f>
        <v>#DIV/0!</v>
      </c>
      <c r="S819" s="229" t="e">
        <f t="shared" si="156"/>
        <v>#DIV/0!</v>
      </c>
      <c r="T819" s="229" t="e">
        <f>AVERAGE('ES Data Entry'!W817:Y817)</f>
        <v>#DIV/0!</v>
      </c>
      <c r="U819" s="230" t="e">
        <f t="shared" si="157"/>
        <v>#DIV/0!</v>
      </c>
      <c r="V819" s="231" t="e">
        <f t="shared" si="158"/>
        <v>#DIV/0!</v>
      </c>
      <c r="W819" s="232" t="e">
        <f t="shared" si="159"/>
        <v>#DIV/0!</v>
      </c>
    </row>
    <row r="820" spans="1:23">
      <c r="A820" s="226">
        <f>'ES Data Entry'!A818</f>
        <v>0</v>
      </c>
      <c r="B820" s="226">
        <f>'ES Data Entry'!B818</f>
        <v>0</v>
      </c>
      <c r="C820" s="6">
        <f>'ES Data Entry'!C818</f>
        <v>0</v>
      </c>
      <c r="D820" s="226">
        <f>'ES Data Entry'!D818</f>
        <v>0</v>
      </c>
      <c r="E820" s="226">
        <f>'ES Data Entry'!E818</f>
        <v>0</v>
      </c>
      <c r="F820" s="226">
        <f>'ES Data Entry'!F818</f>
        <v>0</v>
      </c>
      <c r="G820" s="226" t="str" cm="1">
        <f t="array" ref="G820">_xlfn.IFS('ES Data Entry'!G818=0, "Kindergarten", 'ES Data Entry'!G818=1, "1st Grade", 'ES Data Entry'!G818=2, "2nd Grade", 'ES Data Entry'!G818=3, "3rd Grade", 'ES Data Entry'!G818=4, "4th Grade", 'ES Data Entry'!G818=5, "5th Grade")</f>
        <v>Kindergarten</v>
      </c>
      <c r="H820" s="253">
        <f>'ES Data Entry'!L818</f>
        <v>0</v>
      </c>
      <c r="I820" s="227" t="e" cm="1">
        <f t="array" ref="I820">_xlfn.IFS('ES Data Entry'!H818= 1, "American Indian/Alaskan Native", 'ES Data Entry'!H818= 2, "Asian", 'ES Data Entry'!H818= 3, "Native Hawaiian/Pacific Islander", 'ES Data Entry'!H818= 4, "Black/African American",'ES Data Entry'!H818= 5,  "White", 'ES Data Entry'!H818= 6, "Other", 'ES Data Entry'!H818= 7, "Two races or more", 'ES Data Entry'!H818= 8, "Unknown")</f>
        <v>#N/A</v>
      </c>
      <c r="J820" s="226">
        <f>'ES Data Entry'!I818</f>
        <v>0</v>
      </c>
      <c r="K820" s="226" t="e" cm="1">
        <f t="array" ref="K820">_xlfn.IFS('ES Data Entry'!J818= 1, "Male", 'ES Data Entry'!J818= 2, "Female", 'ES Data Entry'!J818= 3, "Transgender Male", 'ES Data Entry'!J818= 4, "Transgender Female",'ES Data Entry'!J818= 5, "Non-binary", 'ES Data Entry'!J818= 6, "Other", 'ES Data Entry'!J818= 7, "Unknown")</f>
        <v>#N/A</v>
      </c>
      <c r="L820" s="228">
        <f>'ES Data Entry'!K818</f>
        <v>0</v>
      </c>
      <c r="M820" s="228" t="str" cm="1">
        <f t="array" ref="M820">IF(MAX(IF(F:F=F820, L:L))=L820, "Yes", "No")</f>
        <v>Yes</v>
      </c>
      <c r="N820" s="229" t="e">
        <f>AVERAGE('ES Data Entry'!N818,'ES Data Entry'!M818)</f>
        <v>#DIV/0!</v>
      </c>
      <c r="O820" s="229" t="e">
        <f t="shared" si="154"/>
        <v>#DIV/0!</v>
      </c>
      <c r="P820" s="229" t="e">
        <f>AVERAGE('ES Data Entry'!O818:R818)</f>
        <v>#DIV/0!</v>
      </c>
      <c r="Q820" s="229" t="e">
        <f t="shared" si="155"/>
        <v>#DIV/0!</v>
      </c>
      <c r="R820" s="229" t="e">
        <f>AVERAGE('ES Data Entry'!S818:V818)</f>
        <v>#DIV/0!</v>
      </c>
      <c r="S820" s="229" t="e">
        <f t="shared" si="156"/>
        <v>#DIV/0!</v>
      </c>
      <c r="T820" s="229" t="e">
        <f>AVERAGE('ES Data Entry'!W818:Y818)</f>
        <v>#DIV/0!</v>
      </c>
      <c r="U820" s="230" t="e">
        <f t="shared" si="157"/>
        <v>#DIV/0!</v>
      </c>
      <c r="V820" s="231" t="e">
        <f t="shared" si="158"/>
        <v>#DIV/0!</v>
      </c>
      <c r="W820" s="232" t="e">
        <f t="shared" si="159"/>
        <v>#DIV/0!</v>
      </c>
    </row>
    <row r="821" spans="1:23">
      <c r="A821" s="226">
        <f>'ES Data Entry'!A819</f>
        <v>0</v>
      </c>
      <c r="B821" s="226">
        <f>'ES Data Entry'!B819</f>
        <v>0</v>
      </c>
      <c r="C821" s="6">
        <f>'ES Data Entry'!C819</f>
        <v>0</v>
      </c>
      <c r="D821" s="226">
        <f>'ES Data Entry'!D819</f>
        <v>0</v>
      </c>
      <c r="E821" s="226">
        <f>'ES Data Entry'!E819</f>
        <v>0</v>
      </c>
      <c r="F821" s="226">
        <f>'ES Data Entry'!F819</f>
        <v>0</v>
      </c>
      <c r="G821" s="226" t="str" cm="1">
        <f t="array" ref="G821">_xlfn.IFS('ES Data Entry'!G819=0, "Kindergarten", 'ES Data Entry'!G819=1, "1st Grade", 'ES Data Entry'!G819=2, "2nd Grade", 'ES Data Entry'!G819=3, "3rd Grade", 'ES Data Entry'!G819=4, "4th Grade", 'ES Data Entry'!G819=5, "5th Grade")</f>
        <v>Kindergarten</v>
      </c>
      <c r="H821" s="253">
        <f>'ES Data Entry'!L819</f>
        <v>0</v>
      </c>
      <c r="I821" s="227" t="e" cm="1">
        <f t="array" ref="I821">_xlfn.IFS('ES Data Entry'!H819= 1, "American Indian/Alaskan Native", 'ES Data Entry'!H819= 2, "Asian", 'ES Data Entry'!H819= 3, "Native Hawaiian/Pacific Islander", 'ES Data Entry'!H819= 4, "Black/African American",'ES Data Entry'!H819= 5,  "White", 'ES Data Entry'!H819= 6, "Other", 'ES Data Entry'!H819= 7, "Two races or more", 'ES Data Entry'!H819= 8, "Unknown")</f>
        <v>#N/A</v>
      </c>
      <c r="J821" s="226">
        <f>'ES Data Entry'!I819</f>
        <v>0</v>
      </c>
      <c r="K821" s="226" t="e" cm="1">
        <f t="array" ref="K821">_xlfn.IFS('ES Data Entry'!J819= 1, "Male", 'ES Data Entry'!J819= 2, "Female", 'ES Data Entry'!J819= 3, "Transgender Male", 'ES Data Entry'!J819= 4, "Transgender Female",'ES Data Entry'!J819= 5, "Non-binary", 'ES Data Entry'!J819= 6, "Other", 'ES Data Entry'!J819= 7, "Unknown")</f>
        <v>#N/A</v>
      </c>
      <c r="L821" s="228">
        <f>'ES Data Entry'!K819</f>
        <v>0</v>
      </c>
      <c r="M821" s="228" t="str" cm="1">
        <f t="array" ref="M821">IF(MAX(IF(F:F=F821, L:L))=L821, "Yes", "No")</f>
        <v>Yes</v>
      </c>
      <c r="N821" s="229" t="e">
        <f>AVERAGE('ES Data Entry'!N819,'ES Data Entry'!M819)</f>
        <v>#DIV/0!</v>
      </c>
      <c r="O821" s="229" t="e">
        <f t="shared" si="154"/>
        <v>#DIV/0!</v>
      </c>
      <c r="P821" s="229" t="e">
        <f>AVERAGE('ES Data Entry'!O819:R819)</f>
        <v>#DIV/0!</v>
      </c>
      <c r="Q821" s="229" t="e">
        <f t="shared" si="155"/>
        <v>#DIV/0!</v>
      </c>
      <c r="R821" s="229" t="e">
        <f>AVERAGE('ES Data Entry'!S819:V819)</f>
        <v>#DIV/0!</v>
      </c>
      <c r="S821" s="229" t="e">
        <f t="shared" si="156"/>
        <v>#DIV/0!</v>
      </c>
      <c r="T821" s="229" t="e">
        <f>AVERAGE('ES Data Entry'!W819:Y819)</f>
        <v>#DIV/0!</v>
      </c>
      <c r="U821" s="230" t="e">
        <f t="shared" si="157"/>
        <v>#DIV/0!</v>
      </c>
      <c r="V821" s="231" t="e">
        <f t="shared" si="158"/>
        <v>#DIV/0!</v>
      </c>
      <c r="W821" s="232" t="e">
        <f t="shared" si="159"/>
        <v>#DIV/0!</v>
      </c>
    </row>
    <row r="822" spans="1:23">
      <c r="A822" s="226">
        <f>'ES Data Entry'!A820</f>
        <v>0</v>
      </c>
      <c r="B822" s="226">
        <f>'ES Data Entry'!B820</f>
        <v>0</v>
      </c>
      <c r="C822" s="6">
        <f>'ES Data Entry'!C820</f>
        <v>0</v>
      </c>
      <c r="D822" s="226">
        <f>'ES Data Entry'!D820</f>
        <v>0</v>
      </c>
      <c r="E822" s="226">
        <f>'ES Data Entry'!E820</f>
        <v>0</v>
      </c>
      <c r="F822" s="226">
        <f>'ES Data Entry'!F820</f>
        <v>0</v>
      </c>
      <c r="G822" s="226" t="str" cm="1">
        <f t="array" ref="G822">_xlfn.IFS('ES Data Entry'!G820=0, "Kindergarten", 'ES Data Entry'!G820=1, "1st Grade", 'ES Data Entry'!G820=2, "2nd Grade", 'ES Data Entry'!G820=3, "3rd Grade", 'ES Data Entry'!G820=4, "4th Grade", 'ES Data Entry'!G820=5, "5th Grade")</f>
        <v>Kindergarten</v>
      </c>
      <c r="H822" s="253">
        <f>'ES Data Entry'!L820</f>
        <v>0</v>
      </c>
      <c r="I822" s="227" t="e" cm="1">
        <f t="array" ref="I822">_xlfn.IFS('ES Data Entry'!H820= 1, "American Indian/Alaskan Native", 'ES Data Entry'!H820= 2, "Asian", 'ES Data Entry'!H820= 3, "Native Hawaiian/Pacific Islander", 'ES Data Entry'!H820= 4, "Black/African American",'ES Data Entry'!H820= 5,  "White", 'ES Data Entry'!H820= 6, "Other", 'ES Data Entry'!H820= 7, "Two races or more", 'ES Data Entry'!H820= 8, "Unknown")</f>
        <v>#N/A</v>
      </c>
      <c r="J822" s="226">
        <f>'ES Data Entry'!I820</f>
        <v>0</v>
      </c>
      <c r="K822" s="226" t="e" cm="1">
        <f t="array" ref="K822">_xlfn.IFS('ES Data Entry'!J820= 1, "Male", 'ES Data Entry'!J820= 2, "Female", 'ES Data Entry'!J820= 3, "Transgender Male", 'ES Data Entry'!J820= 4, "Transgender Female",'ES Data Entry'!J820= 5, "Non-binary", 'ES Data Entry'!J820= 6, "Other", 'ES Data Entry'!J820= 7, "Unknown")</f>
        <v>#N/A</v>
      </c>
      <c r="L822" s="228">
        <f>'ES Data Entry'!K820</f>
        <v>0</v>
      </c>
      <c r="M822" s="228" t="str" cm="1">
        <f t="array" ref="M822">IF(MAX(IF(F:F=F822, L:L))=L822, "Yes", "No")</f>
        <v>Yes</v>
      </c>
      <c r="N822" s="229" t="e">
        <f>AVERAGE('ES Data Entry'!N820,'ES Data Entry'!M820)</f>
        <v>#DIV/0!</v>
      </c>
      <c r="O822" s="229" t="e">
        <f t="shared" si="154"/>
        <v>#DIV/0!</v>
      </c>
      <c r="P822" s="229" t="e">
        <f>AVERAGE('ES Data Entry'!O820:R820)</f>
        <v>#DIV/0!</v>
      </c>
      <c r="Q822" s="229" t="e">
        <f t="shared" si="155"/>
        <v>#DIV/0!</v>
      </c>
      <c r="R822" s="229" t="e">
        <f>AVERAGE('ES Data Entry'!S820:V820)</f>
        <v>#DIV/0!</v>
      </c>
      <c r="S822" s="229" t="e">
        <f t="shared" si="156"/>
        <v>#DIV/0!</v>
      </c>
      <c r="T822" s="229" t="e">
        <f>AVERAGE('ES Data Entry'!W820:Y820)</f>
        <v>#DIV/0!</v>
      </c>
      <c r="U822" s="230" t="e">
        <f t="shared" si="157"/>
        <v>#DIV/0!</v>
      </c>
      <c r="V822" s="231" t="e">
        <f t="shared" si="158"/>
        <v>#DIV/0!</v>
      </c>
      <c r="W822" s="232" t="e">
        <f t="shared" si="159"/>
        <v>#DIV/0!</v>
      </c>
    </row>
    <row r="823" spans="1:23">
      <c r="A823" s="226">
        <f>'ES Data Entry'!A821</f>
        <v>0</v>
      </c>
      <c r="B823" s="226">
        <f>'ES Data Entry'!B821</f>
        <v>0</v>
      </c>
      <c r="C823" s="6">
        <f>'ES Data Entry'!C821</f>
        <v>0</v>
      </c>
      <c r="D823" s="226">
        <f>'ES Data Entry'!D821</f>
        <v>0</v>
      </c>
      <c r="E823" s="226">
        <f>'ES Data Entry'!E821</f>
        <v>0</v>
      </c>
      <c r="F823" s="226">
        <f>'ES Data Entry'!F821</f>
        <v>0</v>
      </c>
      <c r="G823" s="226" t="str" cm="1">
        <f t="array" ref="G823">_xlfn.IFS('ES Data Entry'!G821=0, "Kindergarten", 'ES Data Entry'!G821=1, "1st Grade", 'ES Data Entry'!G821=2, "2nd Grade", 'ES Data Entry'!G821=3, "3rd Grade", 'ES Data Entry'!G821=4, "4th Grade", 'ES Data Entry'!G821=5, "5th Grade")</f>
        <v>Kindergarten</v>
      </c>
      <c r="H823" s="253">
        <f>'ES Data Entry'!L821</f>
        <v>0</v>
      </c>
      <c r="I823" s="227" t="e" cm="1">
        <f t="array" ref="I823">_xlfn.IFS('ES Data Entry'!H821= 1, "American Indian/Alaskan Native", 'ES Data Entry'!H821= 2, "Asian", 'ES Data Entry'!H821= 3, "Native Hawaiian/Pacific Islander", 'ES Data Entry'!H821= 4, "Black/African American",'ES Data Entry'!H821= 5,  "White", 'ES Data Entry'!H821= 6, "Other", 'ES Data Entry'!H821= 7, "Two races or more", 'ES Data Entry'!H821= 8, "Unknown")</f>
        <v>#N/A</v>
      </c>
      <c r="J823" s="226">
        <f>'ES Data Entry'!I821</f>
        <v>0</v>
      </c>
      <c r="K823" s="226" t="e" cm="1">
        <f t="array" ref="K823">_xlfn.IFS('ES Data Entry'!J821= 1, "Male", 'ES Data Entry'!J821= 2, "Female", 'ES Data Entry'!J821= 3, "Transgender Male", 'ES Data Entry'!J821= 4, "Transgender Female",'ES Data Entry'!J821= 5, "Non-binary", 'ES Data Entry'!J821= 6, "Other", 'ES Data Entry'!J821= 7, "Unknown")</f>
        <v>#N/A</v>
      </c>
      <c r="L823" s="228">
        <f>'ES Data Entry'!K821</f>
        <v>0</v>
      </c>
      <c r="M823" s="228" t="str" cm="1">
        <f t="array" ref="M823">IF(MAX(IF(F:F=F823, L:L))=L823, "Yes", "No")</f>
        <v>Yes</v>
      </c>
      <c r="N823" s="229" t="e">
        <f>AVERAGE('ES Data Entry'!N821,'ES Data Entry'!M821)</f>
        <v>#DIV/0!</v>
      </c>
      <c r="O823" s="229" t="e">
        <f t="shared" si="154"/>
        <v>#DIV/0!</v>
      </c>
      <c r="P823" s="229" t="e">
        <f>AVERAGE('ES Data Entry'!O821:R821)</f>
        <v>#DIV/0!</v>
      </c>
      <c r="Q823" s="229" t="e">
        <f t="shared" si="155"/>
        <v>#DIV/0!</v>
      </c>
      <c r="R823" s="229" t="e">
        <f>AVERAGE('ES Data Entry'!S821:V821)</f>
        <v>#DIV/0!</v>
      </c>
      <c r="S823" s="229" t="e">
        <f t="shared" si="156"/>
        <v>#DIV/0!</v>
      </c>
      <c r="T823" s="229" t="e">
        <f>AVERAGE('ES Data Entry'!W821:Y821)</f>
        <v>#DIV/0!</v>
      </c>
      <c r="U823" s="230" t="e">
        <f t="shared" si="157"/>
        <v>#DIV/0!</v>
      </c>
      <c r="V823" s="231" t="e">
        <f t="shared" si="158"/>
        <v>#DIV/0!</v>
      </c>
      <c r="W823" s="232" t="e">
        <f t="shared" si="159"/>
        <v>#DIV/0!</v>
      </c>
    </row>
    <row r="824" spans="1:23">
      <c r="A824" s="226">
        <f>'ES Data Entry'!A822</f>
        <v>0</v>
      </c>
      <c r="B824" s="226">
        <f>'ES Data Entry'!B822</f>
        <v>0</v>
      </c>
      <c r="C824" s="6">
        <f>'ES Data Entry'!C822</f>
        <v>0</v>
      </c>
      <c r="D824" s="226">
        <f>'ES Data Entry'!D822</f>
        <v>0</v>
      </c>
      <c r="E824" s="226">
        <f>'ES Data Entry'!E822</f>
        <v>0</v>
      </c>
      <c r="F824" s="226">
        <f>'ES Data Entry'!F822</f>
        <v>0</v>
      </c>
      <c r="G824" s="226" t="str" cm="1">
        <f t="array" ref="G824">_xlfn.IFS('ES Data Entry'!G822=0, "Kindergarten", 'ES Data Entry'!G822=1, "1st Grade", 'ES Data Entry'!G822=2, "2nd Grade", 'ES Data Entry'!G822=3, "3rd Grade", 'ES Data Entry'!G822=4, "4th Grade", 'ES Data Entry'!G822=5, "5th Grade")</f>
        <v>Kindergarten</v>
      </c>
      <c r="H824" s="253">
        <f>'ES Data Entry'!L822</f>
        <v>0</v>
      </c>
      <c r="I824" s="227" t="e" cm="1">
        <f t="array" ref="I824">_xlfn.IFS('ES Data Entry'!H822= 1, "American Indian/Alaskan Native", 'ES Data Entry'!H822= 2, "Asian", 'ES Data Entry'!H822= 3, "Native Hawaiian/Pacific Islander", 'ES Data Entry'!H822= 4, "Black/African American",'ES Data Entry'!H822= 5,  "White", 'ES Data Entry'!H822= 6, "Other", 'ES Data Entry'!H822= 7, "Two races or more", 'ES Data Entry'!H822= 8, "Unknown")</f>
        <v>#N/A</v>
      </c>
      <c r="J824" s="226">
        <f>'ES Data Entry'!I822</f>
        <v>0</v>
      </c>
      <c r="K824" s="226" t="e" cm="1">
        <f t="array" ref="K824">_xlfn.IFS('ES Data Entry'!J822= 1, "Male", 'ES Data Entry'!J822= 2, "Female", 'ES Data Entry'!J822= 3, "Transgender Male", 'ES Data Entry'!J822= 4, "Transgender Female",'ES Data Entry'!J822= 5, "Non-binary", 'ES Data Entry'!J822= 6, "Other", 'ES Data Entry'!J822= 7, "Unknown")</f>
        <v>#N/A</v>
      </c>
      <c r="L824" s="228">
        <f>'ES Data Entry'!K822</f>
        <v>0</v>
      </c>
      <c r="M824" s="228" t="str" cm="1">
        <f t="array" ref="M824">IF(MAX(IF(F:F=F824, L:L))=L824, "Yes", "No")</f>
        <v>Yes</v>
      </c>
      <c r="N824" s="229" t="e">
        <f>AVERAGE('ES Data Entry'!N822,'ES Data Entry'!M822)</f>
        <v>#DIV/0!</v>
      </c>
      <c r="O824" s="229" t="e">
        <f t="shared" si="154"/>
        <v>#DIV/0!</v>
      </c>
      <c r="P824" s="229" t="e">
        <f>AVERAGE('ES Data Entry'!O822:R822)</f>
        <v>#DIV/0!</v>
      </c>
      <c r="Q824" s="229" t="e">
        <f t="shared" si="155"/>
        <v>#DIV/0!</v>
      </c>
      <c r="R824" s="229" t="e">
        <f>AVERAGE('ES Data Entry'!S822:V822)</f>
        <v>#DIV/0!</v>
      </c>
      <c r="S824" s="229" t="e">
        <f t="shared" si="156"/>
        <v>#DIV/0!</v>
      </c>
      <c r="T824" s="229" t="e">
        <f>AVERAGE('ES Data Entry'!W822:Y822)</f>
        <v>#DIV/0!</v>
      </c>
      <c r="U824" s="230" t="e">
        <f t="shared" si="157"/>
        <v>#DIV/0!</v>
      </c>
      <c r="V824" s="231" t="e">
        <f t="shared" si="158"/>
        <v>#DIV/0!</v>
      </c>
      <c r="W824" s="232" t="e">
        <f t="shared" si="159"/>
        <v>#DIV/0!</v>
      </c>
    </row>
    <row r="825" spans="1:23">
      <c r="A825" s="226">
        <f>'ES Data Entry'!A823</f>
        <v>0</v>
      </c>
      <c r="B825" s="226">
        <f>'ES Data Entry'!B823</f>
        <v>0</v>
      </c>
      <c r="C825" s="6">
        <f>'ES Data Entry'!C823</f>
        <v>0</v>
      </c>
      <c r="D825" s="226">
        <f>'ES Data Entry'!D823</f>
        <v>0</v>
      </c>
      <c r="E825" s="226">
        <f>'ES Data Entry'!E823</f>
        <v>0</v>
      </c>
      <c r="F825" s="226">
        <f>'ES Data Entry'!F823</f>
        <v>0</v>
      </c>
      <c r="G825" s="226" t="str" cm="1">
        <f t="array" ref="G825">_xlfn.IFS('ES Data Entry'!G823=0, "Kindergarten", 'ES Data Entry'!G823=1, "1st Grade", 'ES Data Entry'!G823=2, "2nd Grade", 'ES Data Entry'!G823=3, "3rd Grade", 'ES Data Entry'!G823=4, "4th Grade", 'ES Data Entry'!G823=5, "5th Grade")</f>
        <v>Kindergarten</v>
      </c>
      <c r="H825" s="253">
        <f>'ES Data Entry'!L823</f>
        <v>0</v>
      </c>
      <c r="I825" s="227" t="e" cm="1">
        <f t="array" ref="I825">_xlfn.IFS('ES Data Entry'!H823= 1, "American Indian/Alaskan Native", 'ES Data Entry'!H823= 2, "Asian", 'ES Data Entry'!H823= 3, "Native Hawaiian/Pacific Islander", 'ES Data Entry'!H823= 4, "Black/African American",'ES Data Entry'!H823= 5,  "White", 'ES Data Entry'!H823= 6, "Other", 'ES Data Entry'!H823= 7, "Two races or more", 'ES Data Entry'!H823= 8, "Unknown")</f>
        <v>#N/A</v>
      </c>
      <c r="J825" s="226">
        <f>'ES Data Entry'!I823</f>
        <v>0</v>
      </c>
      <c r="K825" s="226" t="e" cm="1">
        <f t="array" ref="K825">_xlfn.IFS('ES Data Entry'!J823= 1, "Male", 'ES Data Entry'!J823= 2, "Female", 'ES Data Entry'!J823= 3, "Transgender Male", 'ES Data Entry'!J823= 4, "Transgender Female",'ES Data Entry'!J823= 5, "Non-binary", 'ES Data Entry'!J823= 6, "Other", 'ES Data Entry'!J823= 7, "Unknown")</f>
        <v>#N/A</v>
      </c>
      <c r="L825" s="228">
        <f>'ES Data Entry'!K823</f>
        <v>0</v>
      </c>
      <c r="M825" s="228" t="str" cm="1">
        <f t="array" ref="M825">IF(MAX(IF(F:F=F825, L:L))=L825, "Yes", "No")</f>
        <v>Yes</v>
      </c>
      <c r="N825" s="229" t="e">
        <f>AVERAGE('ES Data Entry'!N823,'ES Data Entry'!M823)</f>
        <v>#DIV/0!</v>
      </c>
      <c r="O825" s="229" t="e">
        <f t="shared" si="154"/>
        <v>#DIV/0!</v>
      </c>
      <c r="P825" s="229" t="e">
        <f>AVERAGE('ES Data Entry'!O823:R823)</f>
        <v>#DIV/0!</v>
      </c>
      <c r="Q825" s="229" t="e">
        <f t="shared" si="155"/>
        <v>#DIV/0!</v>
      </c>
      <c r="R825" s="229" t="e">
        <f>AVERAGE('ES Data Entry'!S823:V823)</f>
        <v>#DIV/0!</v>
      </c>
      <c r="S825" s="229" t="e">
        <f t="shared" si="156"/>
        <v>#DIV/0!</v>
      </c>
      <c r="T825" s="229" t="e">
        <f>AVERAGE('ES Data Entry'!W823:Y823)</f>
        <v>#DIV/0!</v>
      </c>
      <c r="U825" s="230" t="e">
        <f t="shared" si="157"/>
        <v>#DIV/0!</v>
      </c>
      <c r="V825" s="231" t="e">
        <f t="shared" si="158"/>
        <v>#DIV/0!</v>
      </c>
      <c r="W825" s="232" t="e">
        <f t="shared" si="159"/>
        <v>#DIV/0!</v>
      </c>
    </row>
    <row r="826" spans="1:23">
      <c r="A826" s="226">
        <f>'ES Data Entry'!A824</f>
        <v>0</v>
      </c>
      <c r="B826" s="226">
        <f>'ES Data Entry'!B824</f>
        <v>0</v>
      </c>
      <c r="C826" s="6">
        <f>'ES Data Entry'!C824</f>
        <v>0</v>
      </c>
      <c r="D826" s="226">
        <f>'ES Data Entry'!D824</f>
        <v>0</v>
      </c>
      <c r="E826" s="226">
        <f>'ES Data Entry'!E824</f>
        <v>0</v>
      </c>
      <c r="F826" s="226">
        <f>'ES Data Entry'!F824</f>
        <v>0</v>
      </c>
      <c r="G826" s="226" t="str" cm="1">
        <f t="array" ref="G826">_xlfn.IFS('ES Data Entry'!G824=0, "Kindergarten", 'ES Data Entry'!G824=1, "1st Grade", 'ES Data Entry'!G824=2, "2nd Grade", 'ES Data Entry'!G824=3, "3rd Grade", 'ES Data Entry'!G824=4, "4th Grade", 'ES Data Entry'!G824=5, "5th Grade")</f>
        <v>Kindergarten</v>
      </c>
      <c r="H826" s="253">
        <f>'ES Data Entry'!L824</f>
        <v>0</v>
      </c>
      <c r="I826" s="227" t="e" cm="1">
        <f t="array" ref="I826">_xlfn.IFS('ES Data Entry'!H824= 1, "American Indian/Alaskan Native", 'ES Data Entry'!H824= 2, "Asian", 'ES Data Entry'!H824= 3, "Native Hawaiian/Pacific Islander", 'ES Data Entry'!H824= 4, "Black/African American",'ES Data Entry'!H824= 5,  "White", 'ES Data Entry'!H824= 6, "Other", 'ES Data Entry'!H824= 7, "Two races or more", 'ES Data Entry'!H824= 8, "Unknown")</f>
        <v>#N/A</v>
      </c>
      <c r="J826" s="226">
        <f>'ES Data Entry'!I824</f>
        <v>0</v>
      </c>
      <c r="K826" s="226" t="e" cm="1">
        <f t="array" ref="K826">_xlfn.IFS('ES Data Entry'!J824= 1, "Male", 'ES Data Entry'!J824= 2, "Female", 'ES Data Entry'!J824= 3, "Transgender Male", 'ES Data Entry'!J824= 4, "Transgender Female",'ES Data Entry'!J824= 5, "Non-binary", 'ES Data Entry'!J824= 6, "Other", 'ES Data Entry'!J824= 7, "Unknown")</f>
        <v>#N/A</v>
      </c>
      <c r="L826" s="228">
        <f>'ES Data Entry'!K824</f>
        <v>0</v>
      </c>
      <c r="M826" s="228" t="str" cm="1">
        <f t="array" ref="M826">IF(MAX(IF(F:F=F826, L:L))=L826, "Yes", "No")</f>
        <v>Yes</v>
      </c>
      <c r="N826" s="229" t="e">
        <f>AVERAGE('ES Data Entry'!N824,'ES Data Entry'!M824)</f>
        <v>#DIV/0!</v>
      </c>
      <c r="O826" s="229" t="e">
        <f t="shared" si="154"/>
        <v>#DIV/0!</v>
      </c>
      <c r="P826" s="229" t="e">
        <f>AVERAGE('ES Data Entry'!O824:R824)</f>
        <v>#DIV/0!</v>
      </c>
      <c r="Q826" s="229" t="e">
        <f t="shared" si="155"/>
        <v>#DIV/0!</v>
      </c>
      <c r="R826" s="229" t="e">
        <f>AVERAGE('ES Data Entry'!S824:V824)</f>
        <v>#DIV/0!</v>
      </c>
      <c r="S826" s="229" t="e">
        <f t="shared" si="156"/>
        <v>#DIV/0!</v>
      </c>
      <c r="T826" s="229" t="e">
        <f>AVERAGE('ES Data Entry'!W824:Y824)</f>
        <v>#DIV/0!</v>
      </c>
      <c r="U826" s="230" t="e">
        <f t="shared" si="157"/>
        <v>#DIV/0!</v>
      </c>
      <c r="V826" s="231" t="e">
        <f t="shared" si="158"/>
        <v>#DIV/0!</v>
      </c>
      <c r="W826" s="232" t="e">
        <f t="shared" si="159"/>
        <v>#DIV/0!</v>
      </c>
    </row>
    <row r="827" spans="1:23">
      <c r="A827" s="226">
        <f>'ES Data Entry'!A825</f>
        <v>0</v>
      </c>
      <c r="B827" s="226">
        <f>'ES Data Entry'!B825</f>
        <v>0</v>
      </c>
      <c r="C827" s="6">
        <f>'ES Data Entry'!C825</f>
        <v>0</v>
      </c>
      <c r="D827" s="226">
        <f>'ES Data Entry'!D825</f>
        <v>0</v>
      </c>
      <c r="E827" s="226">
        <f>'ES Data Entry'!E825</f>
        <v>0</v>
      </c>
      <c r="F827" s="226">
        <f>'ES Data Entry'!F825</f>
        <v>0</v>
      </c>
      <c r="G827" s="226" t="str" cm="1">
        <f t="array" ref="G827">_xlfn.IFS('ES Data Entry'!G825=0, "Kindergarten", 'ES Data Entry'!G825=1, "1st Grade", 'ES Data Entry'!G825=2, "2nd Grade", 'ES Data Entry'!G825=3, "3rd Grade", 'ES Data Entry'!G825=4, "4th Grade", 'ES Data Entry'!G825=5, "5th Grade")</f>
        <v>Kindergarten</v>
      </c>
      <c r="H827" s="253">
        <f>'ES Data Entry'!L825</f>
        <v>0</v>
      </c>
      <c r="I827" s="227" t="e" cm="1">
        <f t="array" ref="I827">_xlfn.IFS('ES Data Entry'!H825= 1, "American Indian/Alaskan Native", 'ES Data Entry'!H825= 2, "Asian", 'ES Data Entry'!H825= 3, "Native Hawaiian/Pacific Islander", 'ES Data Entry'!H825= 4, "Black/African American",'ES Data Entry'!H825= 5,  "White", 'ES Data Entry'!H825= 6, "Other", 'ES Data Entry'!H825= 7, "Two races or more", 'ES Data Entry'!H825= 8, "Unknown")</f>
        <v>#N/A</v>
      </c>
      <c r="J827" s="226">
        <f>'ES Data Entry'!I825</f>
        <v>0</v>
      </c>
      <c r="K827" s="226" t="e" cm="1">
        <f t="array" ref="K827">_xlfn.IFS('ES Data Entry'!J825= 1, "Male", 'ES Data Entry'!J825= 2, "Female", 'ES Data Entry'!J825= 3, "Transgender Male", 'ES Data Entry'!J825= 4, "Transgender Female",'ES Data Entry'!J825= 5, "Non-binary", 'ES Data Entry'!J825= 6, "Other", 'ES Data Entry'!J825= 7, "Unknown")</f>
        <v>#N/A</v>
      </c>
      <c r="L827" s="228">
        <f>'ES Data Entry'!K825</f>
        <v>0</v>
      </c>
      <c r="M827" s="228" t="str" cm="1">
        <f t="array" ref="M827">IF(MAX(IF(F:F=F827, L:L))=L827, "Yes", "No")</f>
        <v>Yes</v>
      </c>
      <c r="N827" s="229" t="e">
        <f>AVERAGE('ES Data Entry'!N825,'ES Data Entry'!M825)</f>
        <v>#DIV/0!</v>
      </c>
      <c r="O827" s="229" t="e">
        <f t="shared" si="154"/>
        <v>#DIV/0!</v>
      </c>
      <c r="P827" s="229" t="e">
        <f>AVERAGE('ES Data Entry'!O825:R825)</f>
        <v>#DIV/0!</v>
      </c>
      <c r="Q827" s="229" t="e">
        <f t="shared" si="155"/>
        <v>#DIV/0!</v>
      </c>
      <c r="R827" s="229" t="e">
        <f>AVERAGE('ES Data Entry'!S825:V825)</f>
        <v>#DIV/0!</v>
      </c>
      <c r="S827" s="229" t="e">
        <f t="shared" si="156"/>
        <v>#DIV/0!</v>
      </c>
      <c r="T827" s="229" t="e">
        <f>AVERAGE('ES Data Entry'!W825:Y825)</f>
        <v>#DIV/0!</v>
      </c>
      <c r="U827" s="230" t="e">
        <f t="shared" si="157"/>
        <v>#DIV/0!</v>
      </c>
      <c r="V827" s="231" t="e">
        <f t="shared" si="158"/>
        <v>#DIV/0!</v>
      </c>
      <c r="W827" s="232" t="e">
        <f t="shared" si="159"/>
        <v>#DIV/0!</v>
      </c>
    </row>
    <row r="828" spans="1:23">
      <c r="A828" s="226">
        <f>'ES Data Entry'!A826</f>
        <v>0</v>
      </c>
      <c r="B828" s="226">
        <f>'ES Data Entry'!B826</f>
        <v>0</v>
      </c>
      <c r="C828" s="6">
        <f>'ES Data Entry'!C826</f>
        <v>0</v>
      </c>
      <c r="D828" s="226">
        <f>'ES Data Entry'!D826</f>
        <v>0</v>
      </c>
      <c r="E828" s="226">
        <f>'ES Data Entry'!E826</f>
        <v>0</v>
      </c>
      <c r="F828" s="226">
        <f>'ES Data Entry'!F826</f>
        <v>0</v>
      </c>
      <c r="G828" s="226" t="str" cm="1">
        <f t="array" ref="G828">_xlfn.IFS('ES Data Entry'!G826=0, "Kindergarten", 'ES Data Entry'!G826=1, "1st Grade", 'ES Data Entry'!G826=2, "2nd Grade", 'ES Data Entry'!G826=3, "3rd Grade", 'ES Data Entry'!G826=4, "4th Grade", 'ES Data Entry'!G826=5, "5th Grade")</f>
        <v>Kindergarten</v>
      </c>
      <c r="H828" s="253">
        <f>'ES Data Entry'!L826</f>
        <v>0</v>
      </c>
      <c r="I828" s="227" t="e" cm="1">
        <f t="array" ref="I828">_xlfn.IFS('ES Data Entry'!H826= 1, "American Indian/Alaskan Native", 'ES Data Entry'!H826= 2, "Asian", 'ES Data Entry'!H826= 3, "Native Hawaiian/Pacific Islander", 'ES Data Entry'!H826= 4, "Black/African American",'ES Data Entry'!H826= 5,  "White", 'ES Data Entry'!H826= 6, "Other", 'ES Data Entry'!H826= 7, "Two races or more", 'ES Data Entry'!H826= 8, "Unknown")</f>
        <v>#N/A</v>
      </c>
      <c r="J828" s="226">
        <f>'ES Data Entry'!I826</f>
        <v>0</v>
      </c>
      <c r="K828" s="226" t="e" cm="1">
        <f t="array" ref="K828">_xlfn.IFS('ES Data Entry'!J826= 1, "Male", 'ES Data Entry'!J826= 2, "Female", 'ES Data Entry'!J826= 3, "Transgender Male", 'ES Data Entry'!J826= 4, "Transgender Female",'ES Data Entry'!J826= 5, "Non-binary", 'ES Data Entry'!J826= 6, "Other", 'ES Data Entry'!J826= 7, "Unknown")</f>
        <v>#N/A</v>
      </c>
      <c r="L828" s="228">
        <f>'ES Data Entry'!K826</f>
        <v>0</v>
      </c>
      <c r="M828" s="228" t="str" cm="1">
        <f t="array" ref="M828">IF(MAX(IF(F:F=F828, L:L))=L828, "Yes", "No")</f>
        <v>Yes</v>
      </c>
      <c r="N828" s="229" t="e">
        <f>AVERAGE('ES Data Entry'!N826,'ES Data Entry'!M826)</f>
        <v>#DIV/0!</v>
      </c>
      <c r="O828" s="229" t="e">
        <f t="shared" si="154"/>
        <v>#DIV/0!</v>
      </c>
      <c r="P828" s="229" t="e">
        <f>AVERAGE('ES Data Entry'!O826:R826)</f>
        <v>#DIV/0!</v>
      </c>
      <c r="Q828" s="229" t="e">
        <f t="shared" si="155"/>
        <v>#DIV/0!</v>
      </c>
      <c r="R828" s="229" t="e">
        <f>AVERAGE('ES Data Entry'!S826:V826)</f>
        <v>#DIV/0!</v>
      </c>
      <c r="S828" s="229" t="e">
        <f t="shared" si="156"/>
        <v>#DIV/0!</v>
      </c>
      <c r="T828" s="229" t="e">
        <f>AVERAGE('ES Data Entry'!W826:Y826)</f>
        <v>#DIV/0!</v>
      </c>
      <c r="U828" s="230" t="e">
        <f t="shared" si="157"/>
        <v>#DIV/0!</v>
      </c>
      <c r="V828" s="231" t="e">
        <f t="shared" si="158"/>
        <v>#DIV/0!</v>
      </c>
      <c r="W828" s="232" t="e">
        <f t="shared" si="159"/>
        <v>#DIV/0!</v>
      </c>
    </row>
    <row r="829" spans="1:23">
      <c r="A829" s="226">
        <f>'ES Data Entry'!A827</f>
        <v>0</v>
      </c>
      <c r="B829" s="226">
        <f>'ES Data Entry'!B827</f>
        <v>0</v>
      </c>
      <c r="C829" s="6">
        <f>'ES Data Entry'!C827</f>
        <v>0</v>
      </c>
      <c r="D829" s="226">
        <f>'ES Data Entry'!D827</f>
        <v>0</v>
      </c>
      <c r="E829" s="226">
        <f>'ES Data Entry'!E827</f>
        <v>0</v>
      </c>
      <c r="F829" s="226">
        <f>'ES Data Entry'!F827</f>
        <v>0</v>
      </c>
      <c r="G829" s="226" t="str" cm="1">
        <f t="array" ref="G829">_xlfn.IFS('ES Data Entry'!G827=0, "Kindergarten", 'ES Data Entry'!G827=1, "1st Grade", 'ES Data Entry'!G827=2, "2nd Grade", 'ES Data Entry'!G827=3, "3rd Grade", 'ES Data Entry'!G827=4, "4th Grade", 'ES Data Entry'!G827=5, "5th Grade")</f>
        <v>Kindergarten</v>
      </c>
      <c r="H829" s="253">
        <f>'ES Data Entry'!L827</f>
        <v>0</v>
      </c>
      <c r="I829" s="227" t="e" cm="1">
        <f t="array" ref="I829">_xlfn.IFS('ES Data Entry'!H827= 1, "American Indian/Alaskan Native", 'ES Data Entry'!H827= 2, "Asian", 'ES Data Entry'!H827= 3, "Native Hawaiian/Pacific Islander", 'ES Data Entry'!H827= 4, "Black/African American",'ES Data Entry'!H827= 5,  "White", 'ES Data Entry'!H827= 6, "Other", 'ES Data Entry'!H827= 7, "Two races or more", 'ES Data Entry'!H827= 8, "Unknown")</f>
        <v>#N/A</v>
      </c>
      <c r="J829" s="226">
        <f>'ES Data Entry'!I827</f>
        <v>0</v>
      </c>
      <c r="K829" s="226" t="e" cm="1">
        <f t="array" ref="K829">_xlfn.IFS('ES Data Entry'!J827= 1, "Male", 'ES Data Entry'!J827= 2, "Female", 'ES Data Entry'!J827= 3, "Transgender Male", 'ES Data Entry'!J827= 4, "Transgender Female",'ES Data Entry'!J827= 5, "Non-binary", 'ES Data Entry'!J827= 6, "Other", 'ES Data Entry'!J827= 7, "Unknown")</f>
        <v>#N/A</v>
      </c>
      <c r="L829" s="228">
        <f>'ES Data Entry'!K827</f>
        <v>0</v>
      </c>
      <c r="M829" s="228" t="str" cm="1">
        <f t="array" ref="M829">IF(MAX(IF(F:F=F829, L:L))=L829, "Yes", "No")</f>
        <v>Yes</v>
      </c>
      <c r="N829" s="229" t="e">
        <f>AVERAGE('ES Data Entry'!N827,'ES Data Entry'!M827)</f>
        <v>#DIV/0!</v>
      </c>
      <c r="O829" s="229" t="e">
        <f t="shared" si="154"/>
        <v>#DIV/0!</v>
      </c>
      <c r="P829" s="229" t="e">
        <f>AVERAGE('ES Data Entry'!O827:R827)</f>
        <v>#DIV/0!</v>
      </c>
      <c r="Q829" s="229" t="e">
        <f t="shared" si="155"/>
        <v>#DIV/0!</v>
      </c>
      <c r="R829" s="229" t="e">
        <f>AVERAGE('ES Data Entry'!S827:V827)</f>
        <v>#DIV/0!</v>
      </c>
      <c r="S829" s="229" t="e">
        <f t="shared" si="156"/>
        <v>#DIV/0!</v>
      </c>
      <c r="T829" s="229" t="e">
        <f>AVERAGE('ES Data Entry'!W827:Y827)</f>
        <v>#DIV/0!</v>
      </c>
      <c r="U829" s="230" t="e">
        <f t="shared" si="157"/>
        <v>#DIV/0!</v>
      </c>
      <c r="V829" s="231" t="e">
        <f t="shared" si="158"/>
        <v>#DIV/0!</v>
      </c>
      <c r="W829" s="232" t="e">
        <f t="shared" si="159"/>
        <v>#DIV/0!</v>
      </c>
    </row>
    <row r="830" spans="1:23">
      <c r="A830" s="226">
        <f>'ES Data Entry'!A828</f>
        <v>0</v>
      </c>
      <c r="B830" s="226">
        <f>'ES Data Entry'!B828</f>
        <v>0</v>
      </c>
      <c r="C830" s="6">
        <f>'ES Data Entry'!C828</f>
        <v>0</v>
      </c>
      <c r="D830" s="226">
        <f>'ES Data Entry'!D828</f>
        <v>0</v>
      </c>
      <c r="E830" s="226">
        <f>'ES Data Entry'!E828</f>
        <v>0</v>
      </c>
      <c r="F830" s="226">
        <f>'ES Data Entry'!F828</f>
        <v>0</v>
      </c>
      <c r="G830" s="226" t="str" cm="1">
        <f t="array" ref="G830">_xlfn.IFS('ES Data Entry'!G828=0, "Kindergarten", 'ES Data Entry'!G828=1, "1st Grade", 'ES Data Entry'!G828=2, "2nd Grade", 'ES Data Entry'!G828=3, "3rd Grade", 'ES Data Entry'!G828=4, "4th Grade", 'ES Data Entry'!G828=5, "5th Grade")</f>
        <v>Kindergarten</v>
      </c>
      <c r="H830" s="253">
        <f>'ES Data Entry'!L828</f>
        <v>0</v>
      </c>
      <c r="I830" s="227" t="e" cm="1">
        <f t="array" ref="I830">_xlfn.IFS('ES Data Entry'!H828= 1, "American Indian/Alaskan Native", 'ES Data Entry'!H828= 2, "Asian", 'ES Data Entry'!H828= 3, "Native Hawaiian/Pacific Islander", 'ES Data Entry'!H828= 4, "Black/African American",'ES Data Entry'!H828= 5,  "White", 'ES Data Entry'!H828= 6, "Other", 'ES Data Entry'!H828= 7, "Two races or more", 'ES Data Entry'!H828= 8, "Unknown")</f>
        <v>#N/A</v>
      </c>
      <c r="J830" s="226">
        <f>'ES Data Entry'!I828</f>
        <v>0</v>
      </c>
      <c r="K830" s="226" t="e" cm="1">
        <f t="array" ref="K830">_xlfn.IFS('ES Data Entry'!J828= 1, "Male", 'ES Data Entry'!J828= 2, "Female", 'ES Data Entry'!J828= 3, "Transgender Male", 'ES Data Entry'!J828= 4, "Transgender Female",'ES Data Entry'!J828= 5, "Non-binary", 'ES Data Entry'!J828= 6, "Other", 'ES Data Entry'!J828= 7, "Unknown")</f>
        <v>#N/A</v>
      </c>
      <c r="L830" s="228">
        <f>'ES Data Entry'!K828</f>
        <v>0</v>
      </c>
      <c r="M830" s="228" t="str" cm="1">
        <f t="array" ref="M830">IF(MAX(IF(F:F=F830, L:L))=L830, "Yes", "No")</f>
        <v>Yes</v>
      </c>
      <c r="N830" s="229" t="e">
        <f>AVERAGE('ES Data Entry'!N828,'ES Data Entry'!M828)</f>
        <v>#DIV/0!</v>
      </c>
      <c r="O830" s="229" t="e">
        <f t="shared" si="154"/>
        <v>#DIV/0!</v>
      </c>
      <c r="P830" s="229" t="e">
        <f>AVERAGE('ES Data Entry'!O828:R828)</f>
        <v>#DIV/0!</v>
      </c>
      <c r="Q830" s="229" t="e">
        <f t="shared" si="155"/>
        <v>#DIV/0!</v>
      </c>
      <c r="R830" s="229" t="e">
        <f>AVERAGE('ES Data Entry'!S828:V828)</f>
        <v>#DIV/0!</v>
      </c>
      <c r="S830" s="229" t="e">
        <f t="shared" si="156"/>
        <v>#DIV/0!</v>
      </c>
      <c r="T830" s="229" t="e">
        <f>AVERAGE('ES Data Entry'!W828:Y828)</f>
        <v>#DIV/0!</v>
      </c>
      <c r="U830" s="230" t="e">
        <f t="shared" si="157"/>
        <v>#DIV/0!</v>
      </c>
      <c r="V830" s="231" t="e">
        <f t="shared" si="158"/>
        <v>#DIV/0!</v>
      </c>
      <c r="W830" s="232" t="e">
        <f t="shared" si="159"/>
        <v>#DIV/0!</v>
      </c>
    </row>
    <row r="831" spans="1:23">
      <c r="A831" s="226">
        <f>'ES Data Entry'!A829</f>
        <v>0</v>
      </c>
      <c r="B831" s="226">
        <f>'ES Data Entry'!B829</f>
        <v>0</v>
      </c>
      <c r="C831" s="6">
        <f>'ES Data Entry'!C829</f>
        <v>0</v>
      </c>
      <c r="D831" s="226">
        <f>'ES Data Entry'!D829</f>
        <v>0</v>
      </c>
      <c r="E831" s="226">
        <f>'ES Data Entry'!E829</f>
        <v>0</v>
      </c>
      <c r="F831" s="226">
        <f>'ES Data Entry'!F829</f>
        <v>0</v>
      </c>
      <c r="G831" s="226" t="str" cm="1">
        <f t="array" ref="G831">_xlfn.IFS('ES Data Entry'!G829=0, "Kindergarten", 'ES Data Entry'!G829=1, "1st Grade", 'ES Data Entry'!G829=2, "2nd Grade", 'ES Data Entry'!G829=3, "3rd Grade", 'ES Data Entry'!G829=4, "4th Grade", 'ES Data Entry'!G829=5, "5th Grade")</f>
        <v>Kindergarten</v>
      </c>
      <c r="H831" s="253">
        <f>'ES Data Entry'!L829</f>
        <v>0</v>
      </c>
      <c r="I831" s="227" t="e" cm="1">
        <f t="array" ref="I831">_xlfn.IFS('ES Data Entry'!H829= 1, "American Indian/Alaskan Native", 'ES Data Entry'!H829= 2, "Asian", 'ES Data Entry'!H829= 3, "Native Hawaiian/Pacific Islander", 'ES Data Entry'!H829= 4, "Black/African American",'ES Data Entry'!H829= 5,  "White", 'ES Data Entry'!H829= 6, "Other", 'ES Data Entry'!H829= 7, "Two races or more", 'ES Data Entry'!H829= 8, "Unknown")</f>
        <v>#N/A</v>
      </c>
      <c r="J831" s="226">
        <f>'ES Data Entry'!I829</f>
        <v>0</v>
      </c>
      <c r="K831" s="226" t="e" cm="1">
        <f t="array" ref="K831">_xlfn.IFS('ES Data Entry'!J829= 1, "Male", 'ES Data Entry'!J829= 2, "Female", 'ES Data Entry'!J829= 3, "Transgender Male", 'ES Data Entry'!J829= 4, "Transgender Female",'ES Data Entry'!J829= 5, "Non-binary", 'ES Data Entry'!J829= 6, "Other", 'ES Data Entry'!J829= 7, "Unknown")</f>
        <v>#N/A</v>
      </c>
      <c r="L831" s="228">
        <f>'ES Data Entry'!K829</f>
        <v>0</v>
      </c>
      <c r="M831" s="228" t="str" cm="1">
        <f t="array" ref="M831">IF(MAX(IF(F:F=F831, L:L))=L831, "Yes", "No")</f>
        <v>Yes</v>
      </c>
      <c r="N831" s="229" t="e">
        <f>AVERAGE('ES Data Entry'!N829,'ES Data Entry'!M829)</f>
        <v>#DIV/0!</v>
      </c>
      <c r="O831" s="229" t="e">
        <f t="shared" si="154"/>
        <v>#DIV/0!</v>
      </c>
      <c r="P831" s="229" t="e">
        <f>AVERAGE('ES Data Entry'!O829:R829)</f>
        <v>#DIV/0!</v>
      </c>
      <c r="Q831" s="229" t="e">
        <f t="shared" si="155"/>
        <v>#DIV/0!</v>
      </c>
      <c r="R831" s="229" t="e">
        <f>AVERAGE('ES Data Entry'!S829:V829)</f>
        <v>#DIV/0!</v>
      </c>
      <c r="S831" s="229" t="e">
        <f t="shared" si="156"/>
        <v>#DIV/0!</v>
      </c>
      <c r="T831" s="229" t="e">
        <f>AVERAGE('ES Data Entry'!W829:Y829)</f>
        <v>#DIV/0!</v>
      </c>
      <c r="U831" s="230" t="e">
        <f t="shared" si="157"/>
        <v>#DIV/0!</v>
      </c>
      <c r="V831" s="231" t="e">
        <f t="shared" si="158"/>
        <v>#DIV/0!</v>
      </c>
      <c r="W831" s="232" t="e">
        <f t="shared" si="159"/>
        <v>#DIV/0!</v>
      </c>
    </row>
    <row r="832" spans="1:23">
      <c r="A832" s="226">
        <f>'ES Data Entry'!A830</f>
        <v>0</v>
      </c>
      <c r="B832" s="226">
        <f>'ES Data Entry'!B830</f>
        <v>0</v>
      </c>
      <c r="C832" s="6">
        <f>'ES Data Entry'!C830</f>
        <v>0</v>
      </c>
      <c r="D832" s="226">
        <f>'ES Data Entry'!D830</f>
        <v>0</v>
      </c>
      <c r="E832" s="226">
        <f>'ES Data Entry'!E830</f>
        <v>0</v>
      </c>
      <c r="F832" s="226">
        <f>'ES Data Entry'!F830</f>
        <v>0</v>
      </c>
      <c r="G832" s="226" t="str" cm="1">
        <f t="array" ref="G832">_xlfn.IFS('ES Data Entry'!G830=0, "Kindergarten", 'ES Data Entry'!G830=1, "1st Grade", 'ES Data Entry'!G830=2, "2nd Grade", 'ES Data Entry'!G830=3, "3rd Grade", 'ES Data Entry'!G830=4, "4th Grade", 'ES Data Entry'!G830=5, "5th Grade")</f>
        <v>Kindergarten</v>
      </c>
      <c r="H832" s="253">
        <f>'ES Data Entry'!L830</f>
        <v>0</v>
      </c>
      <c r="I832" s="227" t="e" cm="1">
        <f t="array" ref="I832">_xlfn.IFS('ES Data Entry'!H830= 1, "American Indian/Alaskan Native", 'ES Data Entry'!H830= 2, "Asian", 'ES Data Entry'!H830= 3, "Native Hawaiian/Pacific Islander", 'ES Data Entry'!H830= 4, "Black/African American",'ES Data Entry'!H830= 5,  "White", 'ES Data Entry'!H830= 6, "Other", 'ES Data Entry'!H830= 7, "Two races or more", 'ES Data Entry'!H830= 8, "Unknown")</f>
        <v>#N/A</v>
      </c>
      <c r="J832" s="226">
        <f>'ES Data Entry'!I830</f>
        <v>0</v>
      </c>
      <c r="K832" s="226" t="e" cm="1">
        <f t="array" ref="K832">_xlfn.IFS('ES Data Entry'!J830= 1, "Male", 'ES Data Entry'!J830= 2, "Female", 'ES Data Entry'!J830= 3, "Transgender Male", 'ES Data Entry'!J830= 4, "Transgender Female",'ES Data Entry'!J830= 5, "Non-binary", 'ES Data Entry'!J830= 6, "Other", 'ES Data Entry'!J830= 7, "Unknown")</f>
        <v>#N/A</v>
      </c>
      <c r="L832" s="228">
        <f>'ES Data Entry'!K830</f>
        <v>0</v>
      </c>
      <c r="M832" s="228" t="str" cm="1">
        <f t="array" ref="M832">IF(MAX(IF(F:F=F832, L:L))=L832, "Yes", "No")</f>
        <v>Yes</v>
      </c>
      <c r="N832" s="229" t="e">
        <f>AVERAGE('ES Data Entry'!N830,'ES Data Entry'!M830)</f>
        <v>#DIV/0!</v>
      </c>
      <c r="O832" s="229" t="e">
        <f t="shared" si="154"/>
        <v>#DIV/0!</v>
      </c>
      <c r="P832" s="229" t="e">
        <f>AVERAGE('ES Data Entry'!O830:R830)</f>
        <v>#DIV/0!</v>
      </c>
      <c r="Q832" s="229" t="e">
        <f t="shared" si="155"/>
        <v>#DIV/0!</v>
      </c>
      <c r="R832" s="229" t="e">
        <f>AVERAGE('ES Data Entry'!S830:V830)</f>
        <v>#DIV/0!</v>
      </c>
      <c r="S832" s="229" t="e">
        <f t="shared" si="156"/>
        <v>#DIV/0!</v>
      </c>
      <c r="T832" s="229" t="e">
        <f>AVERAGE('ES Data Entry'!W830:Y830)</f>
        <v>#DIV/0!</v>
      </c>
      <c r="U832" s="230" t="e">
        <f t="shared" si="157"/>
        <v>#DIV/0!</v>
      </c>
      <c r="V832" s="231" t="e">
        <f t="shared" si="158"/>
        <v>#DIV/0!</v>
      </c>
      <c r="W832" s="232" t="e">
        <f t="shared" si="159"/>
        <v>#DIV/0!</v>
      </c>
    </row>
    <row r="833" spans="1:23">
      <c r="A833" s="226">
        <f>'ES Data Entry'!A831</f>
        <v>0</v>
      </c>
      <c r="B833" s="226">
        <f>'ES Data Entry'!B831</f>
        <v>0</v>
      </c>
      <c r="C833" s="6">
        <f>'ES Data Entry'!C831</f>
        <v>0</v>
      </c>
      <c r="D833" s="226">
        <f>'ES Data Entry'!D831</f>
        <v>0</v>
      </c>
      <c r="E833" s="226">
        <f>'ES Data Entry'!E831</f>
        <v>0</v>
      </c>
      <c r="F833" s="226">
        <f>'ES Data Entry'!F831</f>
        <v>0</v>
      </c>
      <c r="G833" s="226" t="str" cm="1">
        <f t="array" ref="G833">_xlfn.IFS('ES Data Entry'!G831=0, "Kindergarten", 'ES Data Entry'!G831=1, "1st Grade", 'ES Data Entry'!G831=2, "2nd Grade", 'ES Data Entry'!G831=3, "3rd Grade", 'ES Data Entry'!G831=4, "4th Grade", 'ES Data Entry'!G831=5, "5th Grade")</f>
        <v>Kindergarten</v>
      </c>
      <c r="H833" s="253">
        <f>'ES Data Entry'!L831</f>
        <v>0</v>
      </c>
      <c r="I833" s="227" t="e" cm="1">
        <f t="array" ref="I833">_xlfn.IFS('ES Data Entry'!H831= 1, "American Indian/Alaskan Native", 'ES Data Entry'!H831= 2, "Asian", 'ES Data Entry'!H831= 3, "Native Hawaiian/Pacific Islander", 'ES Data Entry'!H831= 4, "Black/African American",'ES Data Entry'!H831= 5,  "White", 'ES Data Entry'!H831= 6, "Other", 'ES Data Entry'!H831= 7, "Two races or more", 'ES Data Entry'!H831= 8, "Unknown")</f>
        <v>#N/A</v>
      </c>
      <c r="J833" s="226">
        <f>'ES Data Entry'!I831</f>
        <v>0</v>
      </c>
      <c r="K833" s="226" t="e" cm="1">
        <f t="array" ref="K833">_xlfn.IFS('ES Data Entry'!J831= 1, "Male", 'ES Data Entry'!J831= 2, "Female", 'ES Data Entry'!J831= 3, "Transgender Male", 'ES Data Entry'!J831= 4, "Transgender Female",'ES Data Entry'!J831= 5, "Non-binary", 'ES Data Entry'!J831= 6, "Other", 'ES Data Entry'!J831= 7, "Unknown")</f>
        <v>#N/A</v>
      </c>
      <c r="L833" s="228">
        <f>'ES Data Entry'!K831</f>
        <v>0</v>
      </c>
      <c r="M833" s="228" t="str" cm="1">
        <f t="array" ref="M833">IF(MAX(IF(F:F=F833, L:L))=L833, "Yes", "No")</f>
        <v>Yes</v>
      </c>
      <c r="N833" s="229" t="e">
        <f>AVERAGE('ES Data Entry'!N831,'ES Data Entry'!M831)</f>
        <v>#DIV/0!</v>
      </c>
      <c r="O833" s="229" t="e">
        <f t="shared" si="154"/>
        <v>#DIV/0!</v>
      </c>
      <c r="P833" s="229" t="e">
        <f>AVERAGE('ES Data Entry'!O831:R831)</f>
        <v>#DIV/0!</v>
      </c>
      <c r="Q833" s="229" t="e">
        <f t="shared" si="155"/>
        <v>#DIV/0!</v>
      </c>
      <c r="R833" s="229" t="e">
        <f>AVERAGE('ES Data Entry'!S831:V831)</f>
        <v>#DIV/0!</v>
      </c>
      <c r="S833" s="229" t="e">
        <f t="shared" si="156"/>
        <v>#DIV/0!</v>
      </c>
      <c r="T833" s="229" t="e">
        <f>AVERAGE('ES Data Entry'!W831:Y831)</f>
        <v>#DIV/0!</v>
      </c>
      <c r="U833" s="230" t="e">
        <f t="shared" si="157"/>
        <v>#DIV/0!</v>
      </c>
      <c r="V833" s="231" t="e">
        <f t="shared" si="158"/>
        <v>#DIV/0!</v>
      </c>
      <c r="W833" s="232" t="e">
        <f t="shared" si="159"/>
        <v>#DIV/0!</v>
      </c>
    </row>
    <row r="834" spans="1:23">
      <c r="A834" s="226">
        <f>'ES Data Entry'!A832</f>
        <v>0</v>
      </c>
      <c r="B834" s="226">
        <f>'ES Data Entry'!B832</f>
        <v>0</v>
      </c>
      <c r="C834" s="6">
        <f>'ES Data Entry'!C832</f>
        <v>0</v>
      </c>
      <c r="D834" s="226">
        <f>'ES Data Entry'!D832</f>
        <v>0</v>
      </c>
      <c r="E834" s="226">
        <f>'ES Data Entry'!E832</f>
        <v>0</v>
      </c>
      <c r="F834" s="226">
        <f>'ES Data Entry'!F832</f>
        <v>0</v>
      </c>
      <c r="G834" s="226" t="str" cm="1">
        <f t="array" ref="G834">_xlfn.IFS('ES Data Entry'!G832=0, "Kindergarten", 'ES Data Entry'!G832=1, "1st Grade", 'ES Data Entry'!G832=2, "2nd Grade", 'ES Data Entry'!G832=3, "3rd Grade", 'ES Data Entry'!G832=4, "4th Grade", 'ES Data Entry'!G832=5, "5th Grade")</f>
        <v>Kindergarten</v>
      </c>
      <c r="H834" s="253">
        <f>'ES Data Entry'!L832</f>
        <v>0</v>
      </c>
      <c r="I834" s="227" t="e" cm="1">
        <f t="array" ref="I834">_xlfn.IFS('ES Data Entry'!H832= 1, "American Indian/Alaskan Native", 'ES Data Entry'!H832= 2, "Asian", 'ES Data Entry'!H832= 3, "Native Hawaiian/Pacific Islander", 'ES Data Entry'!H832= 4, "Black/African American",'ES Data Entry'!H832= 5,  "White", 'ES Data Entry'!H832= 6, "Other", 'ES Data Entry'!H832= 7, "Two races or more", 'ES Data Entry'!H832= 8, "Unknown")</f>
        <v>#N/A</v>
      </c>
      <c r="J834" s="226">
        <f>'ES Data Entry'!I832</f>
        <v>0</v>
      </c>
      <c r="K834" s="226" t="e" cm="1">
        <f t="array" ref="K834">_xlfn.IFS('ES Data Entry'!J832= 1, "Male", 'ES Data Entry'!J832= 2, "Female", 'ES Data Entry'!J832= 3, "Transgender Male", 'ES Data Entry'!J832= 4, "Transgender Female",'ES Data Entry'!J832= 5, "Non-binary", 'ES Data Entry'!J832= 6, "Other", 'ES Data Entry'!J832= 7, "Unknown")</f>
        <v>#N/A</v>
      </c>
      <c r="L834" s="228">
        <f>'ES Data Entry'!K832</f>
        <v>0</v>
      </c>
      <c r="M834" s="228" t="str" cm="1">
        <f t="array" ref="M834">IF(MAX(IF(F:F=F834, L:L))=L834, "Yes", "No")</f>
        <v>Yes</v>
      </c>
      <c r="N834" s="229" t="e">
        <f>AVERAGE('ES Data Entry'!N832,'ES Data Entry'!M832)</f>
        <v>#DIV/0!</v>
      </c>
      <c r="O834" s="229" t="e">
        <f t="shared" si="154"/>
        <v>#DIV/0!</v>
      </c>
      <c r="P834" s="229" t="e">
        <f>AVERAGE('ES Data Entry'!O832:R832)</f>
        <v>#DIV/0!</v>
      </c>
      <c r="Q834" s="229" t="e">
        <f t="shared" si="155"/>
        <v>#DIV/0!</v>
      </c>
      <c r="R834" s="229" t="e">
        <f>AVERAGE('ES Data Entry'!S832:V832)</f>
        <v>#DIV/0!</v>
      </c>
      <c r="S834" s="229" t="e">
        <f t="shared" si="156"/>
        <v>#DIV/0!</v>
      </c>
      <c r="T834" s="229" t="e">
        <f>AVERAGE('ES Data Entry'!W832:Y832)</f>
        <v>#DIV/0!</v>
      </c>
      <c r="U834" s="230" t="e">
        <f t="shared" si="157"/>
        <v>#DIV/0!</v>
      </c>
      <c r="V834" s="231" t="e">
        <f t="shared" si="158"/>
        <v>#DIV/0!</v>
      </c>
      <c r="W834" s="232" t="e">
        <f t="shared" si="159"/>
        <v>#DIV/0!</v>
      </c>
    </row>
    <row r="835" spans="1:23">
      <c r="A835" s="226">
        <f>'ES Data Entry'!A833</f>
        <v>0</v>
      </c>
      <c r="B835" s="226">
        <f>'ES Data Entry'!B833</f>
        <v>0</v>
      </c>
      <c r="C835" s="6">
        <f>'ES Data Entry'!C833</f>
        <v>0</v>
      </c>
      <c r="D835" s="226">
        <f>'ES Data Entry'!D833</f>
        <v>0</v>
      </c>
      <c r="E835" s="226">
        <f>'ES Data Entry'!E833</f>
        <v>0</v>
      </c>
      <c r="F835" s="226">
        <f>'ES Data Entry'!F833</f>
        <v>0</v>
      </c>
      <c r="G835" s="226" t="str" cm="1">
        <f t="array" ref="G835">_xlfn.IFS('ES Data Entry'!G833=0, "Kindergarten", 'ES Data Entry'!G833=1, "1st Grade", 'ES Data Entry'!G833=2, "2nd Grade", 'ES Data Entry'!G833=3, "3rd Grade", 'ES Data Entry'!G833=4, "4th Grade", 'ES Data Entry'!G833=5, "5th Grade")</f>
        <v>Kindergarten</v>
      </c>
      <c r="H835" s="253">
        <f>'ES Data Entry'!L833</f>
        <v>0</v>
      </c>
      <c r="I835" s="227" t="e" cm="1">
        <f t="array" ref="I835">_xlfn.IFS('ES Data Entry'!H833= 1, "American Indian/Alaskan Native", 'ES Data Entry'!H833= 2, "Asian", 'ES Data Entry'!H833= 3, "Native Hawaiian/Pacific Islander", 'ES Data Entry'!H833= 4, "Black/African American",'ES Data Entry'!H833= 5,  "White", 'ES Data Entry'!H833= 6, "Other", 'ES Data Entry'!H833= 7, "Two races or more", 'ES Data Entry'!H833= 8, "Unknown")</f>
        <v>#N/A</v>
      </c>
      <c r="J835" s="226">
        <f>'ES Data Entry'!I833</f>
        <v>0</v>
      </c>
      <c r="K835" s="226" t="e" cm="1">
        <f t="array" ref="K835">_xlfn.IFS('ES Data Entry'!J833= 1, "Male", 'ES Data Entry'!J833= 2, "Female", 'ES Data Entry'!J833= 3, "Transgender Male", 'ES Data Entry'!J833= 4, "Transgender Female",'ES Data Entry'!J833= 5, "Non-binary", 'ES Data Entry'!J833= 6, "Other", 'ES Data Entry'!J833= 7, "Unknown")</f>
        <v>#N/A</v>
      </c>
      <c r="L835" s="228">
        <f>'ES Data Entry'!K833</f>
        <v>0</v>
      </c>
      <c r="M835" s="228" t="str" cm="1">
        <f t="array" ref="M835">IF(MAX(IF(F:F=F835, L:L))=L835, "Yes", "No")</f>
        <v>Yes</v>
      </c>
      <c r="N835" s="229" t="e">
        <f>AVERAGE('ES Data Entry'!N833,'ES Data Entry'!M833)</f>
        <v>#DIV/0!</v>
      </c>
      <c r="O835" s="229" t="e">
        <f t="shared" si="154"/>
        <v>#DIV/0!</v>
      </c>
      <c r="P835" s="229" t="e">
        <f>AVERAGE('ES Data Entry'!O833:R833)</f>
        <v>#DIV/0!</v>
      </c>
      <c r="Q835" s="229" t="e">
        <f t="shared" si="155"/>
        <v>#DIV/0!</v>
      </c>
      <c r="R835" s="229" t="e">
        <f>AVERAGE('ES Data Entry'!S833:V833)</f>
        <v>#DIV/0!</v>
      </c>
      <c r="S835" s="229" t="e">
        <f t="shared" si="156"/>
        <v>#DIV/0!</v>
      </c>
      <c r="T835" s="229" t="e">
        <f>AVERAGE('ES Data Entry'!W833:Y833)</f>
        <v>#DIV/0!</v>
      </c>
      <c r="U835" s="230" t="e">
        <f t="shared" si="157"/>
        <v>#DIV/0!</v>
      </c>
      <c r="V835" s="231" t="e">
        <f t="shared" si="158"/>
        <v>#DIV/0!</v>
      </c>
      <c r="W835" s="232" t="e">
        <f t="shared" si="159"/>
        <v>#DIV/0!</v>
      </c>
    </row>
    <row r="836" spans="1:23">
      <c r="A836" s="226">
        <f>'ES Data Entry'!A834</f>
        <v>0</v>
      </c>
      <c r="B836" s="226">
        <f>'ES Data Entry'!B834</f>
        <v>0</v>
      </c>
      <c r="C836" s="6">
        <f>'ES Data Entry'!C834</f>
        <v>0</v>
      </c>
      <c r="D836" s="226">
        <f>'ES Data Entry'!D834</f>
        <v>0</v>
      </c>
      <c r="E836" s="226">
        <f>'ES Data Entry'!E834</f>
        <v>0</v>
      </c>
      <c r="F836" s="226">
        <f>'ES Data Entry'!F834</f>
        <v>0</v>
      </c>
      <c r="G836" s="226" t="str" cm="1">
        <f t="array" ref="G836">_xlfn.IFS('ES Data Entry'!G834=0, "Kindergarten", 'ES Data Entry'!G834=1, "1st Grade", 'ES Data Entry'!G834=2, "2nd Grade", 'ES Data Entry'!G834=3, "3rd Grade", 'ES Data Entry'!G834=4, "4th Grade", 'ES Data Entry'!G834=5, "5th Grade")</f>
        <v>Kindergarten</v>
      </c>
      <c r="H836" s="253">
        <f>'ES Data Entry'!L834</f>
        <v>0</v>
      </c>
      <c r="I836" s="227" t="e" cm="1">
        <f t="array" ref="I836">_xlfn.IFS('ES Data Entry'!H834= 1, "American Indian/Alaskan Native", 'ES Data Entry'!H834= 2, "Asian", 'ES Data Entry'!H834= 3, "Native Hawaiian/Pacific Islander", 'ES Data Entry'!H834= 4, "Black/African American",'ES Data Entry'!H834= 5,  "White", 'ES Data Entry'!H834= 6, "Other", 'ES Data Entry'!H834= 7, "Two races or more", 'ES Data Entry'!H834= 8, "Unknown")</f>
        <v>#N/A</v>
      </c>
      <c r="J836" s="226">
        <f>'ES Data Entry'!I834</f>
        <v>0</v>
      </c>
      <c r="K836" s="226" t="e" cm="1">
        <f t="array" ref="K836">_xlfn.IFS('ES Data Entry'!J834= 1, "Male", 'ES Data Entry'!J834= 2, "Female", 'ES Data Entry'!J834= 3, "Transgender Male", 'ES Data Entry'!J834= 4, "Transgender Female",'ES Data Entry'!J834= 5, "Non-binary", 'ES Data Entry'!J834= 6, "Other", 'ES Data Entry'!J834= 7, "Unknown")</f>
        <v>#N/A</v>
      </c>
      <c r="L836" s="228">
        <f>'ES Data Entry'!K834</f>
        <v>0</v>
      </c>
      <c r="M836" s="228" t="str" cm="1">
        <f t="array" ref="M836">IF(MAX(IF(F:F=F836, L:L))=L836, "Yes", "No")</f>
        <v>Yes</v>
      </c>
      <c r="N836" s="229" t="e">
        <f>AVERAGE('ES Data Entry'!N834,'ES Data Entry'!M834)</f>
        <v>#DIV/0!</v>
      </c>
      <c r="O836" s="229" t="e">
        <f t="shared" si="154"/>
        <v>#DIV/0!</v>
      </c>
      <c r="P836" s="229" t="e">
        <f>AVERAGE('ES Data Entry'!O834:R834)</f>
        <v>#DIV/0!</v>
      </c>
      <c r="Q836" s="229" t="e">
        <f t="shared" si="155"/>
        <v>#DIV/0!</v>
      </c>
      <c r="R836" s="229" t="e">
        <f>AVERAGE('ES Data Entry'!S834:V834)</f>
        <v>#DIV/0!</v>
      </c>
      <c r="S836" s="229" t="e">
        <f t="shared" si="156"/>
        <v>#DIV/0!</v>
      </c>
      <c r="T836" s="229" t="e">
        <f>AVERAGE('ES Data Entry'!W834:Y834)</f>
        <v>#DIV/0!</v>
      </c>
      <c r="U836" s="230" t="e">
        <f t="shared" si="157"/>
        <v>#DIV/0!</v>
      </c>
      <c r="V836" s="231" t="e">
        <f t="shared" si="158"/>
        <v>#DIV/0!</v>
      </c>
      <c r="W836" s="232" t="e">
        <f t="shared" si="159"/>
        <v>#DIV/0!</v>
      </c>
    </row>
    <row r="837" spans="1:23">
      <c r="A837" s="226">
        <f>'ES Data Entry'!A835</f>
        <v>0</v>
      </c>
      <c r="B837" s="226">
        <f>'ES Data Entry'!B835</f>
        <v>0</v>
      </c>
      <c r="C837" s="6">
        <f>'ES Data Entry'!C835</f>
        <v>0</v>
      </c>
      <c r="D837" s="226">
        <f>'ES Data Entry'!D835</f>
        <v>0</v>
      </c>
      <c r="E837" s="226">
        <f>'ES Data Entry'!E835</f>
        <v>0</v>
      </c>
      <c r="F837" s="226">
        <f>'ES Data Entry'!F835</f>
        <v>0</v>
      </c>
      <c r="G837" s="226" t="str" cm="1">
        <f t="array" ref="G837">_xlfn.IFS('ES Data Entry'!G835=0, "Kindergarten", 'ES Data Entry'!G835=1, "1st Grade", 'ES Data Entry'!G835=2, "2nd Grade", 'ES Data Entry'!G835=3, "3rd Grade", 'ES Data Entry'!G835=4, "4th Grade", 'ES Data Entry'!G835=5, "5th Grade")</f>
        <v>Kindergarten</v>
      </c>
      <c r="H837" s="253">
        <f>'ES Data Entry'!L835</f>
        <v>0</v>
      </c>
      <c r="I837" s="227" t="e" cm="1">
        <f t="array" ref="I837">_xlfn.IFS('ES Data Entry'!H835= 1, "American Indian/Alaskan Native", 'ES Data Entry'!H835= 2, "Asian", 'ES Data Entry'!H835= 3, "Native Hawaiian/Pacific Islander", 'ES Data Entry'!H835= 4, "Black/African American",'ES Data Entry'!H835= 5,  "White", 'ES Data Entry'!H835= 6, "Other", 'ES Data Entry'!H835= 7, "Two races or more", 'ES Data Entry'!H835= 8, "Unknown")</f>
        <v>#N/A</v>
      </c>
      <c r="J837" s="226">
        <f>'ES Data Entry'!I835</f>
        <v>0</v>
      </c>
      <c r="K837" s="226" t="e" cm="1">
        <f t="array" ref="K837">_xlfn.IFS('ES Data Entry'!J835= 1, "Male", 'ES Data Entry'!J835= 2, "Female", 'ES Data Entry'!J835= 3, "Transgender Male", 'ES Data Entry'!J835= 4, "Transgender Female",'ES Data Entry'!J835= 5, "Non-binary", 'ES Data Entry'!J835= 6, "Other", 'ES Data Entry'!J835= 7, "Unknown")</f>
        <v>#N/A</v>
      </c>
      <c r="L837" s="228">
        <f>'ES Data Entry'!K835</f>
        <v>0</v>
      </c>
      <c r="M837" s="228" t="str" cm="1">
        <f t="array" ref="M837">IF(MAX(IF(F:F=F837, L:L))=L837, "Yes", "No")</f>
        <v>Yes</v>
      </c>
      <c r="N837" s="229" t="e">
        <f>AVERAGE('ES Data Entry'!N835,'ES Data Entry'!M835)</f>
        <v>#DIV/0!</v>
      </c>
      <c r="O837" s="229" t="e">
        <f t="shared" si="154"/>
        <v>#DIV/0!</v>
      </c>
      <c r="P837" s="229" t="e">
        <f>AVERAGE('ES Data Entry'!O835:R835)</f>
        <v>#DIV/0!</v>
      </c>
      <c r="Q837" s="229" t="e">
        <f t="shared" si="155"/>
        <v>#DIV/0!</v>
      </c>
      <c r="R837" s="229" t="e">
        <f>AVERAGE('ES Data Entry'!S835:V835)</f>
        <v>#DIV/0!</v>
      </c>
      <c r="S837" s="229" t="e">
        <f t="shared" si="156"/>
        <v>#DIV/0!</v>
      </c>
      <c r="T837" s="229" t="e">
        <f>AVERAGE('ES Data Entry'!W835:Y835)</f>
        <v>#DIV/0!</v>
      </c>
      <c r="U837" s="230" t="e">
        <f t="shared" si="157"/>
        <v>#DIV/0!</v>
      </c>
      <c r="V837" s="231" t="e">
        <f t="shared" si="158"/>
        <v>#DIV/0!</v>
      </c>
      <c r="W837" s="232" t="e">
        <f t="shared" si="159"/>
        <v>#DIV/0!</v>
      </c>
    </row>
    <row r="838" spans="1:23">
      <c r="A838" s="226">
        <f>'ES Data Entry'!A836</f>
        <v>0</v>
      </c>
      <c r="B838" s="226">
        <f>'ES Data Entry'!B836</f>
        <v>0</v>
      </c>
      <c r="C838" s="6">
        <f>'ES Data Entry'!C836</f>
        <v>0</v>
      </c>
      <c r="D838" s="226">
        <f>'ES Data Entry'!D836</f>
        <v>0</v>
      </c>
      <c r="E838" s="226">
        <f>'ES Data Entry'!E836</f>
        <v>0</v>
      </c>
      <c r="F838" s="226">
        <f>'ES Data Entry'!F836</f>
        <v>0</v>
      </c>
      <c r="G838" s="226" t="str" cm="1">
        <f t="array" ref="G838">_xlfn.IFS('ES Data Entry'!G836=0, "Kindergarten", 'ES Data Entry'!G836=1, "1st Grade", 'ES Data Entry'!G836=2, "2nd Grade", 'ES Data Entry'!G836=3, "3rd Grade", 'ES Data Entry'!G836=4, "4th Grade", 'ES Data Entry'!G836=5, "5th Grade")</f>
        <v>Kindergarten</v>
      </c>
      <c r="H838" s="253">
        <f>'ES Data Entry'!L836</f>
        <v>0</v>
      </c>
      <c r="I838" s="227" t="e" cm="1">
        <f t="array" ref="I838">_xlfn.IFS('ES Data Entry'!H836= 1, "American Indian/Alaskan Native", 'ES Data Entry'!H836= 2, "Asian", 'ES Data Entry'!H836= 3, "Native Hawaiian/Pacific Islander", 'ES Data Entry'!H836= 4, "Black/African American",'ES Data Entry'!H836= 5,  "White", 'ES Data Entry'!H836= 6, "Other", 'ES Data Entry'!H836= 7, "Two races or more", 'ES Data Entry'!H836= 8, "Unknown")</f>
        <v>#N/A</v>
      </c>
      <c r="J838" s="226">
        <f>'ES Data Entry'!I836</f>
        <v>0</v>
      </c>
      <c r="K838" s="226" t="e" cm="1">
        <f t="array" ref="K838">_xlfn.IFS('ES Data Entry'!J836= 1, "Male", 'ES Data Entry'!J836= 2, "Female", 'ES Data Entry'!J836= 3, "Transgender Male", 'ES Data Entry'!J836= 4, "Transgender Female",'ES Data Entry'!J836= 5, "Non-binary", 'ES Data Entry'!J836= 6, "Other", 'ES Data Entry'!J836= 7, "Unknown")</f>
        <v>#N/A</v>
      </c>
      <c r="L838" s="228">
        <f>'ES Data Entry'!K836</f>
        <v>0</v>
      </c>
      <c r="M838" s="228" t="str" cm="1">
        <f t="array" ref="M838">IF(MAX(IF(F:F=F838, L:L))=L838, "Yes", "No")</f>
        <v>Yes</v>
      </c>
      <c r="N838" s="229" t="e">
        <f>AVERAGE('ES Data Entry'!N836,'ES Data Entry'!M836)</f>
        <v>#DIV/0!</v>
      </c>
      <c r="O838" s="229" t="e">
        <f t="shared" si="154"/>
        <v>#DIV/0!</v>
      </c>
      <c r="P838" s="229" t="e">
        <f>AVERAGE('ES Data Entry'!O836:R836)</f>
        <v>#DIV/0!</v>
      </c>
      <c r="Q838" s="229" t="e">
        <f t="shared" si="155"/>
        <v>#DIV/0!</v>
      </c>
      <c r="R838" s="229" t="e">
        <f>AVERAGE('ES Data Entry'!S836:V836)</f>
        <v>#DIV/0!</v>
      </c>
      <c r="S838" s="229" t="e">
        <f t="shared" si="156"/>
        <v>#DIV/0!</v>
      </c>
      <c r="T838" s="229" t="e">
        <f>AVERAGE('ES Data Entry'!W836:Y836)</f>
        <v>#DIV/0!</v>
      </c>
      <c r="U838" s="230" t="e">
        <f t="shared" si="157"/>
        <v>#DIV/0!</v>
      </c>
      <c r="V838" s="231" t="e">
        <f t="shared" si="158"/>
        <v>#DIV/0!</v>
      </c>
      <c r="W838" s="232" t="e">
        <f t="shared" si="159"/>
        <v>#DIV/0!</v>
      </c>
    </row>
    <row r="839" spans="1:23">
      <c r="A839" s="226">
        <f>'ES Data Entry'!A837</f>
        <v>0</v>
      </c>
      <c r="B839" s="226">
        <f>'ES Data Entry'!B837</f>
        <v>0</v>
      </c>
      <c r="C839" s="6">
        <f>'ES Data Entry'!C837</f>
        <v>0</v>
      </c>
      <c r="D839" s="226">
        <f>'ES Data Entry'!D837</f>
        <v>0</v>
      </c>
      <c r="E839" s="226">
        <f>'ES Data Entry'!E837</f>
        <v>0</v>
      </c>
      <c r="F839" s="226">
        <f>'ES Data Entry'!F837</f>
        <v>0</v>
      </c>
      <c r="G839" s="226" t="str" cm="1">
        <f t="array" ref="G839">_xlfn.IFS('ES Data Entry'!G837=0, "Kindergarten", 'ES Data Entry'!G837=1, "1st Grade", 'ES Data Entry'!G837=2, "2nd Grade", 'ES Data Entry'!G837=3, "3rd Grade", 'ES Data Entry'!G837=4, "4th Grade", 'ES Data Entry'!G837=5, "5th Grade")</f>
        <v>Kindergarten</v>
      </c>
      <c r="H839" s="253">
        <f>'ES Data Entry'!L837</f>
        <v>0</v>
      </c>
      <c r="I839" s="227" t="e" cm="1">
        <f t="array" ref="I839">_xlfn.IFS('ES Data Entry'!H837= 1, "American Indian/Alaskan Native", 'ES Data Entry'!H837= 2, "Asian", 'ES Data Entry'!H837= 3, "Native Hawaiian/Pacific Islander", 'ES Data Entry'!H837= 4, "Black/African American",'ES Data Entry'!H837= 5,  "White", 'ES Data Entry'!H837= 6, "Other", 'ES Data Entry'!H837= 7, "Two races or more", 'ES Data Entry'!H837= 8, "Unknown")</f>
        <v>#N/A</v>
      </c>
      <c r="J839" s="226">
        <f>'ES Data Entry'!I837</f>
        <v>0</v>
      </c>
      <c r="K839" s="226" t="e" cm="1">
        <f t="array" ref="K839">_xlfn.IFS('ES Data Entry'!J837= 1, "Male", 'ES Data Entry'!J837= 2, "Female", 'ES Data Entry'!J837= 3, "Transgender Male", 'ES Data Entry'!J837= 4, "Transgender Female",'ES Data Entry'!J837= 5, "Non-binary", 'ES Data Entry'!J837= 6, "Other", 'ES Data Entry'!J837= 7, "Unknown")</f>
        <v>#N/A</v>
      </c>
      <c r="L839" s="228">
        <f>'ES Data Entry'!K837</f>
        <v>0</v>
      </c>
      <c r="M839" s="228" t="str" cm="1">
        <f t="array" ref="M839">IF(MAX(IF(F:F=F839, L:L))=L839, "Yes", "No")</f>
        <v>Yes</v>
      </c>
      <c r="N839" s="229" t="e">
        <f>AVERAGE('ES Data Entry'!N837,'ES Data Entry'!M837)</f>
        <v>#DIV/0!</v>
      </c>
      <c r="O839" s="229" t="e">
        <f t="shared" si="154"/>
        <v>#DIV/0!</v>
      </c>
      <c r="P839" s="229" t="e">
        <f>AVERAGE('ES Data Entry'!O837:R837)</f>
        <v>#DIV/0!</v>
      </c>
      <c r="Q839" s="229" t="e">
        <f t="shared" si="155"/>
        <v>#DIV/0!</v>
      </c>
      <c r="R839" s="229" t="e">
        <f>AVERAGE('ES Data Entry'!S837:V837)</f>
        <v>#DIV/0!</v>
      </c>
      <c r="S839" s="229" t="e">
        <f t="shared" si="156"/>
        <v>#DIV/0!</v>
      </c>
      <c r="T839" s="229" t="e">
        <f>AVERAGE('ES Data Entry'!W837:Y837)</f>
        <v>#DIV/0!</v>
      </c>
      <c r="U839" s="230" t="e">
        <f t="shared" si="157"/>
        <v>#DIV/0!</v>
      </c>
      <c r="V839" s="231" t="e">
        <f t="shared" si="158"/>
        <v>#DIV/0!</v>
      </c>
      <c r="W839" s="232" t="e">
        <f t="shared" si="159"/>
        <v>#DIV/0!</v>
      </c>
    </row>
    <row r="840" spans="1:23">
      <c r="A840" s="226">
        <f>'ES Data Entry'!A838</f>
        <v>0</v>
      </c>
      <c r="B840" s="226">
        <f>'ES Data Entry'!B838</f>
        <v>0</v>
      </c>
      <c r="C840" s="6">
        <f>'ES Data Entry'!C838</f>
        <v>0</v>
      </c>
      <c r="D840" s="226">
        <f>'ES Data Entry'!D838</f>
        <v>0</v>
      </c>
      <c r="E840" s="226">
        <f>'ES Data Entry'!E838</f>
        <v>0</v>
      </c>
      <c r="F840" s="226">
        <f>'ES Data Entry'!F838</f>
        <v>0</v>
      </c>
      <c r="G840" s="226" t="str" cm="1">
        <f t="array" ref="G840">_xlfn.IFS('ES Data Entry'!G838=0, "Kindergarten", 'ES Data Entry'!G838=1, "1st Grade", 'ES Data Entry'!G838=2, "2nd Grade", 'ES Data Entry'!G838=3, "3rd Grade", 'ES Data Entry'!G838=4, "4th Grade", 'ES Data Entry'!G838=5, "5th Grade")</f>
        <v>Kindergarten</v>
      </c>
      <c r="H840" s="253">
        <f>'ES Data Entry'!L838</f>
        <v>0</v>
      </c>
      <c r="I840" s="227" t="e" cm="1">
        <f t="array" ref="I840">_xlfn.IFS('ES Data Entry'!H838= 1, "American Indian/Alaskan Native", 'ES Data Entry'!H838= 2, "Asian", 'ES Data Entry'!H838= 3, "Native Hawaiian/Pacific Islander", 'ES Data Entry'!H838= 4, "Black/African American",'ES Data Entry'!H838= 5,  "White", 'ES Data Entry'!H838= 6, "Other", 'ES Data Entry'!H838= 7, "Two races or more", 'ES Data Entry'!H838= 8, "Unknown")</f>
        <v>#N/A</v>
      </c>
      <c r="J840" s="226">
        <f>'ES Data Entry'!I838</f>
        <v>0</v>
      </c>
      <c r="K840" s="226" t="e" cm="1">
        <f t="array" ref="K840">_xlfn.IFS('ES Data Entry'!J838= 1, "Male", 'ES Data Entry'!J838= 2, "Female", 'ES Data Entry'!J838= 3, "Transgender Male", 'ES Data Entry'!J838= 4, "Transgender Female",'ES Data Entry'!J838= 5, "Non-binary", 'ES Data Entry'!J838= 6, "Other", 'ES Data Entry'!J838= 7, "Unknown")</f>
        <v>#N/A</v>
      </c>
      <c r="L840" s="228">
        <f>'ES Data Entry'!K838</f>
        <v>0</v>
      </c>
      <c r="M840" s="228" t="str" cm="1">
        <f t="array" ref="M840">IF(MAX(IF(F:F=F840, L:L))=L840, "Yes", "No")</f>
        <v>Yes</v>
      </c>
      <c r="N840" s="229" t="e">
        <f>AVERAGE('ES Data Entry'!N838,'ES Data Entry'!M838)</f>
        <v>#DIV/0!</v>
      </c>
      <c r="O840" s="229" t="e">
        <f t="shared" si="154"/>
        <v>#DIV/0!</v>
      </c>
      <c r="P840" s="229" t="e">
        <f>AVERAGE('ES Data Entry'!O838:R838)</f>
        <v>#DIV/0!</v>
      </c>
      <c r="Q840" s="229" t="e">
        <f t="shared" si="155"/>
        <v>#DIV/0!</v>
      </c>
      <c r="R840" s="229" t="e">
        <f>AVERAGE('ES Data Entry'!S838:V838)</f>
        <v>#DIV/0!</v>
      </c>
      <c r="S840" s="229" t="e">
        <f t="shared" si="156"/>
        <v>#DIV/0!</v>
      </c>
      <c r="T840" s="229" t="e">
        <f>AVERAGE('ES Data Entry'!W838:Y838)</f>
        <v>#DIV/0!</v>
      </c>
      <c r="U840" s="230" t="e">
        <f t="shared" si="157"/>
        <v>#DIV/0!</v>
      </c>
      <c r="V840" s="231" t="e">
        <f t="shared" si="158"/>
        <v>#DIV/0!</v>
      </c>
      <c r="W840" s="232" t="e">
        <f t="shared" si="159"/>
        <v>#DIV/0!</v>
      </c>
    </row>
    <row r="841" spans="1:23">
      <c r="A841" s="226">
        <f>'ES Data Entry'!A839</f>
        <v>0</v>
      </c>
      <c r="B841" s="226">
        <f>'ES Data Entry'!B839</f>
        <v>0</v>
      </c>
      <c r="C841" s="6">
        <f>'ES Data Entry'!C839</f>
        <v>0</v>
      </c>
      <c r="D841" s="226">
        <f>'ES Data Entry'!D839</f>
        <v>0</v>
      </c>
      <c r="E841" s="226">
        <f>'ES Data Entry'!E839</f>
        <v>0</v>
      </c>
      <c r="F841" s="226">
        <f>'ES Data Entry'!F839</f>
        <v>0</v>
      </c>
      <c r="G841" s="226" t="str" cm="1">
        <f t="array" ref="G841">_xlfn.IFS('ES Data Entry'!G839=0, "Kindergarten", 'ES Data Entry'!G839=1, "1st Grade", 'ES Data Entry'!G839=2, "2nd Grade", 'ES Data Entry'!G839=3, "3rd Grade", 'ES Data Entry'!G839=4, "4th Grade", 'ES Data Entry'!G839=5, "5th Grade")</f>
        <v>Kindergarten</v>
      </c>
      <c r="H841" s="253">
        <f>'ES Data Entry'!L839</f>
        <v>0</v>
      </c>
      <c r="I841" s="227" t="e" cm="1">
        <f t="array" ref="I841">_xlfn.IFS('ES Data Entry'!H839= 1, "American Indian/Alaskan Native", 'ES Data Entry'!H839= 2, "Asian", 'ES Data Entry'!H839= 3, "Native Hawaiian/Pacific Islander", 'ES Data Entry'!H839= 4, "Black/African American",'ES Data Entry'!H839= 5,  "White", 'ES Data Entry'!H839= 6, "Other", 'ES Data Entry'!H839= 7, "Two races or more", 'ES Data Entry'!H839= 8, "Unknown")</f>
        <v>#N/A</v>
      </c>
      <c r="J841" s="226">
        <f>'ES Data Entry'!I839</f>
        <v>0</v>
      </c>
      <c r="K841" s="226" t="e" cm="1">
        <f t="array" ref="K841">_xlfn.IFS('ES Data Entry'!J839= 1, "Male", 'ES Data Entry'!J839= 2, "Female", 'ES Data Entry'!J839= 3, "Transgender Male", 'ES Data Entry'!J839= 4, "Transgender Female",'ES Data Entry'!J839= 5, "Non-binary", 'ES Data Entry'!J839= 6, "Other", 'ES Data Entry'!J839= 7, "Unknown")</f>
        <v>#N/A</v>
      </c>
      <c r="L841" s="228">
        <f>'ES Data Entry'!K839</f>
        <v>0</v>
      </c>
      <c r="M841" s="228" t="str" cm="1">
        <f t="array" ref="M841">IF(MAX(IF(F:F=F841, L:L))=L841, "Yes", "No")</f>
        <v>Yes</v>
      </c>
      <c r="N841" s="229" t="e">
        <f>AVERAGE('ES Data Entry'!N839,'ES Data Entry'!M839)</f>
        <v>#DIV/0!</v>
      </c>
      <c r="O841" s="229" t="e">
        <f t="shared" si="154"/>
        <v>#DIV/0!</v>
      </c>
      <c r="P841" s="229" t="e">
        <f>AVERAGE('ES Data Entry'!O839:R839)</f>
        <v>#DIV/0!</v>
      </c>
      <c r="Q841" s="229" t="e">
        <f t="shared" si="155"/>
        <v>#DIV/0!</v>
      </c>
      <c r="R841" s="229" t="e">
        <f>AVERAGE('ES Data Entry'!S839:V839)</f>
        <v>#DIV/0!</v>
      </c>
      <c r="S841" s="229" t="e">
        <f t="shared" si="156"/>
        <v>#DIV/0!</v>
      </c>
      <c r="T841" s="229" t="e">
        <f>AVERAGE('ES Data Entry'!W839:Y839)</f>
        <v>#DIV/0!</v>
      </c>
      <c r="U841" s="230" t="e">
        <f t="shared" si="157"/>
        <v>#DIV/0!</v>
      </c>
      <c r="V841" s="231" t="e">
        <f t="shared" si="158"/>
        <v>#DIV/0!</v>
      </c>
      <c r="W841" s="232" t="e">
        <f t="shared" si="159"/>
        <v>#DIV/0!</v>
      </c>
    </row>
    <row r="842" spans="1:23">
      <c r="A842" s="226">
        <f>'ES Data Entry'!A840</f>
        <v>0</v>
      </c>
      <c r="B842" s="226">
        <f>'ES Data Entry'!B840</f>
        <v>0</v>
      </c>
      <c r="C842" s="6">
        <f>'ES Data Entry'!C840</f>
        <v>0</v>
      </c>
      <c r="D842" s="226">
        <f>'ES Data Entry'!D840</f>
        <v>0</v>
      </c>
      <c r="E842" s="226">
        <f>'ES Data Entry'!E840</f>
        <v>0</v>
      </c>
      <c r="F842" s="226">
        <f>'ES Data Entry'!F840</f>
        <v>0</v>
      </c>
      <c r="G842" s="226" t="str" cm="1">
        <f t="array" ref="G842">_xlfn.IFS('ES Data Entry'!G840=0, "Kindergarten", 'ES Data Entry'!G840=1, "1st Grade", 'ES Data Entry'!G840=2, "2nd Grade", 'ES Data Entry'!G840=3, "3rd Grade", 'ES Data Entry'!G840=4, "4th Grade", 'ES Data Entry'!G840=5, "5th Grade")</f>
        <v>Kindergarten</v>
      </c>
      <c r="H842" s="253">
        <f>'ES Data Entry'!L840</f>
        <v>0</v>
      </c>
      <c r="I842" s="227" t="e" cm="1">
        <f t="array" ref="I842">_xlfn.IFS('ES Data Entry'!H840= 1, "American Indian/Alaskan Native", 'ES Data Entry'!H840= 2, "Asian", 'ES Data Entry'!H840= 3, "Native Hawaiian/Pacific Islander", 'ES Data Entry'!H840= 4, "Black/African American",'ES Data Entry'!H840= 5,  "White", 'ES Data Entry'!H840= 6, "Other", 'ES Data Entry'!H840= 7, "Two races or more", 'ES Data Entry'!H840= 8, "Unknown")</f>
        <v>#N/A</v>
      </c>
      <c r="J842" s="226">
        <f>'ES Data Entry'!I840</f>
        <v>0</v>
      </c>
      <c r="K842" s="226" t="e" cm="1">
        <f t="array" ref="K842">_xlfn.IFS('ES Data Entry'!J840= 1, "Male", 'ES Data Entry'!J840= 2, "Female", 'ES Data Entry'!J840= 3, "Transgender Male", 'ES Data Entry'!J840= 4, "Transgender Female",'ES Data Entry'!J840= 5, "Non-binary", 'ES Data Entry'!J840= 6, "Other", 'ES Data Entry'!J840= 7, "Unknown")</f>
        <v>#N/A</v>
      </c>
      <c r="L842" s="228">
        <f>'ES Data Entry'!K840</f>
        <v>0</v>
      </c>
      <c r="M842" s="228" t="str" cm="1">
        <f t="array" ref="M842">IF(MAX(IF(F:F=F842, L:L))=L842, "Yes", "No")</f>
        <v>Yes</v>
      </c>
      <c r="N842" s="229" t="e">
        <f>AVERAGE('ES Data Entry'!N840,'ES Data Entry'!M840)</f>
        <v>#DIV/0!</v>
      </c>
      <c r="O842" s="229" t="e">
        <f t="shared" si="154"/>
        <v>#DIV/0!</v>
      </c>
      <c r="P842" s="229" t="e">
        <f>AVERAGE('ES Data Entry'!O840:R840)</f>
        <v>#DIV/0!</v>
      </c>
      <c r="Q842" s="229" t="e">
        <f t="shared" si="155"/>
        <v>#DIV/0!</v>
      </c>
      <c r="R842" s="229" t="e">
        <f>AVERAGE('ES Data Entry'!S840:V840)</f>
        <v>#DIV/0!</v>
      </c>
      <c r="S842" s="229" t="e">
        <f t="shared" si="156"/>
        <v>#DIV/0!</v>
      </c>
      <c r="T842" s="229" t="e">
        <f>AVERAGE('ES Data Entry'!W840:Y840)</f>
        <v>#DIV/0!</v>
      </c>
      <c r="U842" s="230" t="e">
        <f t="shared" si="157"/>
        <v>#DIV/0!</v>
      </c>
      <c r="V842" s="231" t="e">
        <f t="shared" si="158"/>
        <v>#DIV/0!</v>
      </c>
      <c r="W842" s="232" t="e">
        <f t="shared" si="159"/>
        <v>#DIV/0!</v>
      </c>
    </row>
    <row r="843" spans="1:23">
      <c r="A843" s="226">
        <f>'ES Data Entry'!A841</f>
        <v>0</v>
      </c>
      <c r="B843" s="226">
        <f>'ES Data Entry'!B841</f>
        <v>0</v>
      </c>
      <c r="C843" s="6">
        <f>'ES Data Entry'!C841</f>
        <v>0</v>
      </c>
      <c r="D843" s="226">
        <f>'ES Data Entry'!D841</f>
        <v>0</v>
      </c>
      <c r="E843" s="226">
        <f>'ES Data Entry'!E841</f>
        <v>0</v>
      </c>
      <c r="F843" s="226">
        <f>'ES Data Entry'!F841</f>
        <v>0</v>
      </c>
      <c r="G843" s="226" t="str" cm="1">
        <f t="array" ref="G843">_xlfn.IFS('ES Data Entry'!G841=0, "Kindergarten", 'ES Data Entry'!G841=1, "1st Grade", 'ES Data Entry'!G841=2, "2nd Grade", 'ES Data Entry'!G841=3, "3rd Grade", 'ES Data Entry'!G841=4, "4th Grade", 'ES Data Entry'!G841=5, "5th Grade")</f>
        <v>Kindergarten</v>
      </c>
      <c r="H843" s="253">
        <f>'ES Data Entry'!L841</f>
        <v>0</v>
      </c>
      <c r="I843" s="227" t="e" cm="1">
        <f t="array" ref="I843">_xlfn.IFS('ES Data Entry'!H841= 1, "American Indian/Alaskan Native", 'ES Data Entry'!H841= 2, "Asian", 'ES Data Entry'!H841= 3, "Native Hawaiian/Pacific Islander", 'ES Data Entry'!H841= 4, "Black/African American",'ES Data Entry'!H841= 5,  "White", 'ES Data Entry'!H841= 6, "Other", 'ES Data Entry'!H841= 7, "Two races or more", 'ES Data Entry'!H841= 8, "Unknown")</f>
        <v>#N/A</v>
      </c>
      <c r="J843" s="226">
        <f>'ES Data Entry'!I841</f>
        <v>0</v>
      </c>
      <c r="K843" s="226" t="e" cm="1">
        <f t="array" ref="K843">_xlfn.IFS('ES Data Entry'!J841= 1, "Male", 'ES Data Entry'!J841= 2, "Female", 'ES Data Entry'!J841= 3, "Transgender Male", 'ES Data Entry'!J841= 4, "Transgender Female",'ES Data Entry'!J841= 5, "Non-binary", 'ES Data Entry'!J841= 6, "Other", 'ES Data Entry'!J841= 7, "Unknown")</f>
        <v>#N/A</v>
      </c>
      <c r="L843" s="228">
        <f>'ES Data Entry'!K841</f>
        <v>0</v>
      </c>
      <c r="M843" s="228" t="str" cm="1">
        <f t="array" ref="M843">IF(MAX(IF(F:F=F843, L:L))=L843, "Yes", "No")</f>
        <v>Yes</v>
      </c>
      <c r="N843" s="229" t="e">
        <f>AVERAGE('ES Data Entry'!N841,'ES Data Entry'!M841)</f>
        <v>#DIV/0!</v>
      </c>
      <c r="O843" s="229" t="e">
        <f t="shared" si="154"/>
        <v>#DIV/0!</v>
      </c>
      <c r="P843" s="229" t="e">
        <f>AVERAGE('ES Data Entry'!O841:R841)</f>
        <v>#DIV/0!</v>
      </c>
      <c r="Q843" s="229" t="e">
        <f t="shared" si="155"/>
        <v>#DIV/0!</v>
      </c>
      <c r="R843" s="229" t="e">
        <f>AVERAGE('ES Data Entry'!S841:V841)</f>
        <v>#DIV/0!</v>
      </c>
      <c r="S843" s="229" t="e">
        <f t="shared" si="156"/>
        <v>#DIV/0!</v>
      </c>
      <c r="T843" s="229" t="e">
        <f>AVERAGE('ES Data Entry'!W841:Y841)</f>
        <v>#DIV/0!</v>
      </c>
      <c r="U843" s="230" t="e">
        <f t="shared" si="157"/>
        <v>#DIV/0!</v>
      </c>
      <c r="V843" s="231" t="e">
        <f t="shared" si="158"/>
        <v>#DIV/0!</v>
      </c>
      <c r="W843" s="232" t="e">
        <f t="shared" si="159"/>
        <v>#DIV/0!</v>
      </c>
    </row>
    <row r="844" spans="1:23">
      <c r="A844" s="226">
        <f>'ES Data Entry'!A842</f>
        <v>0</v>
      </c>
      <c r="B844" s="226">
        <f>'ES Data Entry'!B842</f>
        <v>0</v>
      </c>
      <c r="C844" s="6">
        <f>'ES Data Entry'!C842</f>
        <v>0</v>
      </c>
      <c r="D844" s="226">
        <f>'ES Data Entry'!D842</f>
        <v>0</v>
      </c>
      <c r="E844" s="226">
        <f>'ES Data Entry'!E842</f>
        <v>0</v>
      </c>
      <c r="F844" s="226">
        <f>'ES Data Entry'!F842</f>
        <v>0</v>
      </c>
      <c r="G844" s="226" t="str" cm="1">
        <f t="array" ref="G844">_xlfn.IFS('ES Data Entry'!G842=0, "Kindergarten", 'ES Data Entry'!G842=1, "1st Grade", 'ES Data Entry'!G842=2, "2nd Grade", 'ES Data Entry'!G842=3, "3rd Grade", 'ES Data Entry'!G842=4, "4th Grade", 'ES Data Entry'!G842=5, "5th Grade")</f>
        <v>Kindergarten</v>
      </c>
      <c r="H844" s="253">
        <f>'ES Data Entry'!L842</f>
        <v>0</v>
      </c>
      <c r="I844" s="227" t="e" cm="1">
        <f t="array" ref="I844">_xlfn.IFS('ES Data Entry'!H842= 1, "American Indian/Alaskan Native", 'ES Data Entry'!H842= 2, "Asian", 'ES Data Entry'!H842= 3, "Native Hawaiian/Pacific Islander", 'ES Data Entry'!H842= 4, "Black/African American",'ES Data Entry'!H842= 5,  "White", 'ES Data Entry'!H842= 6, "Other", 'ES Data Entry'!H842= 7, "Two races or more", 'ES Data Entry'!H842= 8, "Unknown")</f>
        <v>#N/A</v>
      </c>
      <c r="J844" s="226">
        <f>'ES Data Entry'!I842</f>
        <v>0</v>
      </c>
      <c r="K844" s="226" t="e" cm="1">
        <f t="array" ref="K844">_xlfn.IFS('ES Data Entry'!J842= 1, "Male", 'ES Data Entry'!J842= 2, "Female", 'ES Data Entry'!J842= 3, "Transgender Male", 'ES Data Entry'!J842= 4, "Transgender Female",'ES Data Entry'!J842= 5, "Non-binary", 'ES Data Entry'!J842= 6, "Other", 'ES Data Entry'!J842= 7, "Unknown")</f>
        <v>#N/A</v>
      </c>
      <c r="L844" s="228">
        <f>'ES Data Entry'!K842</f>
        <v>0</v>
      </c>
      <c r="M844" s="228" t="str" cm="1">
        <f t="array" ref="M844">IF(MAX(IF(F:F=F844, L:L))=L844, "Yes", "No")</f>
        <v>Yes</v>
      </c>
      <c r="N844" s="229" t="e">
        <f>AVERAGE('ES Data Entry'!N842,'ES Data Entry'!M842)</f>
        <v>#DIV/0!</v>
      </c>
      <c r="O844" s="229" t="e">
        <f t="shared" si="154"/>
        <v>#DIV/0!</v>
      </c>
      <c r="P844" s="229" t="e">
        <f>AVERAGE('ES Data Entry'!O842:R842)</f>
        <v>#DIV/0!</v>
      </c>
      <c r="Q844" s="229" t="e">
        <f t="shared" si="155"/>
        <v>#DIV/0!</v>
      </c>
      <c r="R844" s="229" t="e">
        <f>AVERAGE('ES Data Entry'!S842:V842)</f>
        <v>#DIV/0!</v>
      </c>
      <c r="S844" s="229" t="e">
        <f t="shared" si="156"/>
        <v>#DIV/0!</v>
      </c>
      <c r="T844" s="229" t="e">
        <f>AVERAGE('ES Data Entry'!W842:Y842)</f>
        <v>#DIV/0!</v>
      </c>
      <c r="U844" s="230" t="e">
        <f t="shared" si="157"/>
        <v>#DIV/0!</v>
      </c>
      <c r="V844" s="231" t="e">
        <f t="shared" si="158"/>
        <v>#DIV/0!</v>
      </c>
      <c r="W844" s="232" t="e">
        <f t="shared" si="159"/>
        <v>#DIV/0!</v>
      </c>
    </row>
    <row r="845" spans="1:23">
      <c r="A845" s="226">
        <f>'ES Data Entry'!A843</f>
        <v>0</v>
      </c>
      <c r="B845" s="226">
        <f>'ES Data Entry'!B843</f>
        <v>0</v>
      </c>
      <c r="C845" s="6">
        <f>'ES Data Entry'!C843</f>
        <v>0</v>
      </c>
      <c r="D845" s="226">
        <f>'ES Data Entry'!D843</f>
        <v>0</v>
      </c>
      <c r="E845" s="226">
        <f>'ES Data Entry'!E843</f>
        <v>0</v>
      </c>
      <c r="F845" s="226">
        <f>'ES Data Entry'!F843</f>
        <v>0</v>
      </c>
      <c r="G845" s="226" t="str" cm="1">
        <f t="array" ref="G845">_xlfn.IFS('ES Data Entry'!G843=0, "Kindergarten", 'ES Data Entry'!G843=1, "1st Grade", 'ES Data Entry'!G843=2, "2nd Grade", 'ES Data Entry'!G843=3, "3rd Grade", 'ES Data Entry'!G843=4, "4th Grade", 'ES Data Entry'!G843=5, "5th Grade")</f>
        <v>Kindergarten</v>
      </c>
      <c r="H845" s="253">
        <f>'ES Data Entry'!L843</f>
        <v>0</v>
      </c>
      <c r="I845" s="227" t="e" cm="1">
        <f t="array" ref="I845">_xlfn.IFS('ES Data Entry'!H843= 1, "American Indian/Alaskan Native", 'ES Data Entry'!H843= 2, "Asian", 'ES Data Entry'!H843= 3, "Native Hawaiian/Pacific Islander", 'ES Data Entry'!H843= 4, "Black/African American",'ES Data Entry'!H843= 5,  "White", 'ES Data Entry'!H843= 6, "Other", 'ES Data Entry'!H843= 7, "Two races or more", 'ES Data Entry'!H843= 8, "Unknown")</f>
        <v>#N/A</v>
      </c>
      <c r="J845" s="226">
        <f>'ES Data Entry'!I843</f>
        <v>0</v>
      </c>
      <c r="K845" s="226" t="e" cm="1">
        <f t="array" ref="K845">_xlfn.IFS('ES Data Entry'!J843= 1, "Male", 'ES Data Entry'!J843= 2, "Female", 'ES Data Entry'!J843= 3, "Transgender Male", 'ES Data Entry'!J843= 4, "Transgender Female",'ES Data Entry'!J843= 5, "Non-binary", 'ES Data Entry'!J843= 6, "Other", 'ES Data Entry'!J843= 7, "Unknown")</f>
        <v>#N/A</v>
      </c>
      <c r="L845" s="228">
        <f>'ES Data Entry'!K843</f>
        <v>0</v>
      </c>
      <c r="M845" s="228" t="str" cm="1">
        <f t="array" ref="M845">IF(MAX(IF(F:F=F845, L:L))=L845, "Yes", "No")</f>
        <v>Yes</v>
      </c>
      <c r="N845" s="229" t="e">
        <f>AVERAGE('ES Data Entry'!N843,'ES Data Entry'!M843)</f>
        <v>#DIV/0!</v>
      </c>
      <c r="O845" s="229" t="e">
        <f t="shared" si="154"/>
        <v>#DIV/0!</v>
      </c>
      <c r="P845" s="229" t="e">
        <f>AVERAGE('ES Data Entry'!O843:R843)</f>
        <v>#DIV/0!</v>
      </c>
      <c r="Q845" s="229" t="e">
        <f t="shared" si="155"/>
        <v>#DIV/0!</v>
      </c>
      <c r="R845" s="229" t="e">
        <f>AVERAGE('ES Data Entry'!S843:V843)</f>
        <v>#DIV/0!</v>
      </c>
      <c r="S845" s="229" t="e">
        <f t="shared" si="156"/>
        <v>#DIV/0!</v>
      </c>
      <c r="T845" s="229" t="e">
        <f>AVERAGE('ES Data Entry'!W843:Y843)</f>
        <v>#DIV/0!</v>
      </c>
      <c r="U845" s="230" t="e">
        <f t="shared" si="157"/>
        <v>#DIV/0!</v>
      </c>
      <c r="V845" s="231" t="e">
        <f t="shared" si="158"/>
        <v>#DIV/0!</v>
      </c>
      <c r="W845" s="232" t="e">
        <f t="shared" si="159"/>
        <v>#DIV/0!</v>
      </c>
    </row>
    <row r="846" spans="1:23">
      <c r="A846" s="226">
        <f>'ES Data Entry'!A844</f>
        <v>0</v>
      </c>
      <c r="B846" s="226">
        <f>'ES Data Entry'!B844</f>
        <v>0</v>
      </c>
      <c r="C846" s="6">
        <f>'ES Data Entry'!C844</f>
        <v>0</v>
      </c>
      <c r="D846" s="226">
        <f>'ES Data Entry'!D844</f>
        <v>0</v>
      </c>
      <c r="E846" s="226">
        <f>'ES Data Entry'!E844</f>
        <v>0</v>
      </c>
      <c r="F846" s="226">
        <f>'ES Data Entry'!F844</f>
        <v>0</v>
      </c>
      <c r="G846" s="226" t="str" cm="1">
        <f t="array" ref="G846">_xlfn.IFS('ES Data Entry'!G844=0, "Kindergarten", 'ES Data Entry'!G844=1, "1st Grade", 'ES Data Entry'!G844=2, "2nd Grade", 'ES Data Entry'!G844=3, "3rd Grade", 'ES Data Entry'!G844=4, "4th Grade", 'ES Data Entry'!G844=5, "5th Grade")</f>
        <v>Kindergarten</v>
      </c>
      <c r="H846" s="253">
        <f>'ES Data Entry'!L844</f>
        <v>0</v>
      </c>
      <c r="I846" s="227" t="e" cm="1">
        <f t="array" ref="I846">_xlfn.IFS('ES Data Entry'!H844= 1, "American Indian/Alaskan Native", 'ES Data Entry'!H844= 2, "Asian", 'ES Data Entry'!H844= 3, "Native Hawaiian/Pacific Islander", 'ES Data Entry'!H844= 4, "Black/African American",'ES Data Entry'!H844= 5,  "White", 'ES Data Entry'!H844= 6, "Other", 'ES Data Entry'!H844= 7, "Two races or more", 'ES Data Entry'!H844= 8, "Unknown")</f>
        <v>#N/A</v>
      </c>
      <c r="J846" s="226">
        <f>'ES Data Entry'!I844</f>
        <v>0</v>
      </c>
      <c r="K846" s="226" t="e" cm="1">
        <f t="array" ref="K846">_xlfn.IFS('ES Data Entry'!J844= 1, "Male", 'ES Data Entry'!J844= 2, "Female", 'ES Data Entry'!J844= 3, "Transgender Male", 'ES Data Entry'!J844= 4, "Transgender Female",'ES Data Entry'!J844= 5, "Non-binary", 'ES Data Entry'!J844= 6, "Other", 'ES Data Entry'!J844= 7, "Unknown")</f>
        <v>#N/A</v>
      </c>
      <c r="L846" s="228">
        <f>'ES Data Entry'!K844</f>
        <v>0</v>
      </c>
      <c r="M846" s="228" t="str" cm="1">
        <f t="array" ref="M846">IF(MAX(IF(F:F=F846, L:L))=L846, "Yes", "No")</f>
        <v>Yes</v>
      </c>
      <c r="N846" s="229" t="e">
        <f>AVERAGE('ES Data Entry'!N844,'ES Data Entry'!M844)</f>
        <v>#DIV/0!</v>
      </c>
      <c r="O846" s="229" t="e">
        <f t="shared" si="154"/>
        <v>#DIV/0!</v>
      </c>
      <c r="P846" s="229" t="e">
        <f>AVERAGE('ES Data Entry'!O844:R844)</f>
        <v>#DIV/0!</v>
      </c>
      <c r="Q846" s="229" t="e">
        <f t="shared" si="155"/>
        <v>#DIV/0!</v>
      </c>
      <c r="R846" s="229" t="e">
        <f>AVERAGE('ES Data Entry'!S844:V844)</f>
        <v>#DIV/0!</v>
      </c>
      <c r="S846" s="229" t="e">
        <f t="shared" si="156"/>
        <v>#DIV/0!</v>
      </c>
      <c r="T846" s="229" t="e">
        <f>AVERAGE('ES Data Entry'!W844:Y844)</f>
        <v>#DIV/0!</v>
      </c>
      <c r="U846" s="230" t="e">
        <f t="shared" si="157"/>
        <v>#DIV/0!</v>
      </c>
      <c r="V846" s="231" t="e">
        <f t="shared" si="158"/>
        <v>#DIV/0!</v>
      </c>
      <c r="W846" s="232" t="e">
        <f t="shared" si="159"/>
        <v>#DIV/0!</v>
      </c>
    </row>
    <row r="847" spans="1:23">
      <c r="A847" s="226">
        <f>'ES Data Entry'!A845</f>
        <v>0</v>
      </c>
      <c r="B847" s="226">
        <f>'ES Data Entry'!B845</f>
        <v>0</v>
      </c>
      <c r="C847" s="6">
        <f>'ES Data Entry'!C845</f>
        <v>0</v>
      </c>
      <c r="D847" s="226">
        <f>'ES Data Entry'!D845</f>
        <v>0</v>
      </c>
      <c r="E847" s="226">
        <f>'ES Data Entry'!E845</f>
        <v>0</v>
      </c>
      <c r="F847" s="226">
        <f>'ES Data Entry'!F845</f>
        <v>0</v>
      </c>
      <c r="G847" s="226" t="str" cm="1">
        <f t="array" ref="G847">_xlfn.IFS('ES Data Entry'!G845=0, "Kindergarten", 'ES Data Entry'!G845=1, "1st Grade", 'ES Data Entry'!G845=2, "2nd Grade", 'ES Data Entry'!G845=3, "3rd Grade", 'ES Data Entry'!G845=4, "4th Grade", 'ES Data Entry'!G845=5, "5th Grade")</f>
        <v>Kindergarten</v>
      </c>
      <c r="H847" s="253">
        <f>'ES Data Entry'!L845</f>
        <v>0</v>
      </c>
      <c r="I847" s="227" t="e" cm="1">
        <f t="array" ref="I847">_xlfn.IFS('ES Data Entry'!H845= 1, "American Indian/Alaskan Native", 'ES Data Entry'!H845= 2, "Asian", 'ES Data Entry'!H845= 3, "Native Hawaiian/Pacific Islander", 'ES Data Entry'!H845= 4, "Black/African American",'ES Data Entry'!H845= 5,  "White", 'ES Data Entry'!H845= 6, "Other", 'ES Data Entry'!H845= 7, "Two races or more", 'ES Data Entry'!H845= 8, "Unknown")</f>
        <v>#N/A</v>
      </c>
      <c r="J847" s="226">
        <f>'ES Data Entry'!I845</f>
        <v>0</v>
      </c>
      <c r="K847" s="226" t="e" cm="1">
        <f t="array" ref="K847">_xlfn.IFS('ES Data Entry'!J845= 1, "Male", 'ES Data Entry'!J845= 2, "Female", 'ES Data Entry'!J845= 3, "Transgender Male", 'ES Data Entry'!J845= 4, "Transgender Female",'ES Data Entry'!J845= 5, "Non-binary", 'ES Data Entry'!J845= 6, "Other", 'ES Data Entry'!J845= 7, "Unknown")</f>
        <v>#N/A</v>
      </c>
      <c r="L847" s="228">
        <f>'ES Data Entry'!K845</f>
        <v>0</v>
      </c>
      <c r="M847" s="228" t="str" cm="1">
        <f t="array" ref="M847">IF(MAX(IF(F:F=F847, L:L))=L847, "Yes", "No")</f>
        <v>Yes</v>
      </c>
      <c r="N847" s="229" t="e">
        <f>AVERAGE('ES Data Entry'!N845,'ES Data Entry'!M845)</f>
        <v>#DIV/0!</v>
      </c>
      <c r="O847" s="229" t="e">
        <f t="shared" si="154"/>
        <v>#DIV/0!</v>
      </c>
      <c r="P847" s="229" t="e">
        <f>AVERAGE('ES Data Entry'!O845:R845)</f>
        <v>#DIV/0!</v>
      </c>
      <c r="Q847" s="229" t="e">
        <f t="shared" si="155"/>
        <v>#DIV/0!</v>
      </c>
      <c r="R847" s="229" t="e">
        <f>AVERAGE('ES Data Entry'!S845:V845)</f>
        <v>#DIV/0!</v>
      </c>
      <c r="S847" s="229" t="e">
        <f t="shared" si="156"/>
        <v>#DIV/0!</v>
      </c>
      <c r="T847" s="229" t="e">
        <f>AVERAGE('ES Data Entry'!W845:Y845)</f>
        <v>#DIV/0!</v>
      </c>
      <c r="U847" s="230" t="e">
        <f t="shared" si="157"/>
        <v>#DIV/0!</v>
      </c>
      <c r="V847" s="231" t="e">
        <f t="shared" si="158"/>
        <v>#DIV/0!</v>
      </c>
      <c r="W847" s="232" t="e">
        <f t="shared" si="159"/>
        <v>#DIV/0!</v>
      </c>
    </row>
    <row r="848" spans="1:23">
      <c r="A848" s="226">
        <f>'ES Data Entry'!A846</f>
        <v>0</v>
      </c>
      <c r="B848" s="226">
        <f>'ES Data Entry'!B846</f>
        <v>0</v>
      </c>
      <c r="C848" s="6">
        <f>'ES Data Entry'!C846</f>
        <v>0</v>
      </c>
      <c r="D848" s="226">
        <f>'ES Data Entry'!D846</f>
        <v>0</v>
      </c>
      <c r="E848" s="226">
        <f>'ES Data Entry'!E846</f>
        <v>0</v>
      </c>
      <c r="F848" s="226">
        <f>'ES Data Entry'!F846</f>
        <v>0</v>
      </c>
      <c r="G848" s="226" t="str" cm="1">
        <f t="array" ref="G848">_xlfn.IFS('ES Data Entry'!G846=0, "Kindergarten", 'ES Data Entry'!G846=1, "1st Grade", 'ES Data Entry'!G846=2, "2nd Grade", 'ES Data Entry'!G846=3, "3rd Grade", 'ES Data Entry'!G846=4, "4th Grade", 'ES Data Entry'!G846=5, "5th Grade")</f>
        <v>Kindergarten</v>
      </c>
      <c r="H848" s="253">
        <f>'ES Data Entry'!L846</f>
        <v>0</v>
      </c>
      <c r="I848" s="227" t="e" cm="1">
        <f t="array" ref="I848">_xlfn.IFS('ES Data Entry'!H846= 1, "American Indian/Alaskan Native", 'ES Data Entry'!H846= 2, "Asian", 'ES Data Entry'!H846= 3, "Native Hawaiian/Pacific Islander", 'ES Data Entry'!H846= 4, "Black/African American",'ES Data Entry'!H846= 5,  "White", 'ES Data Entry'!H846= 6, "Other", 'ES Data Entry'!H846= 7, "Two races or more", 'ES Data Entry'!H846= 8, "Unknown")</f>
        <v>#N/A</v>
      </c>
      <c r="J848" s="226">
        <f>'ES Data Entry'!I846</f>
        <v>0</v>
      </c>
      <c r="K848" s="226" t="e" cm="1">
        <f t="array" ref="K848">_xlfn.IFS('ES Data Entry'!J846= 1, "Male", 'ES Data Entry'!J846= 2, "Female", 'ES Data Entry'!J846= 3, "Transgender Male", 'ES Data Entry'!J846= 4, "Transgender Female",'ES Data Entry'!J846= 5, "Non-binary", 'ES Data Entry'!J846= 6, "Other", 'ES Data Entry'!J846= 7, "Unknown")</f>
        <v>#N/A</v>
      </c>
      <c r="L848" s="228">
        <f>'ES Data Entry'!K846</f>
        <v>0</v>
      </c>
      <c r="M848" s="228" t="str" cm="1">
        <f t="array" ref="M848">IF(MAX(IF(F:F=F848, L:L))=L848, "Yes", "No")</f>
        <v>Yes</v>
      </c>
      <c r="N848" s="229" t="e">
        <f>AVERAGE('ES Data Entry'!N846,'ES Data Entry'!M846)</f>
        <v>#DIV/0!</v>
      </c>
      <c r="O848" s="229" t="e">
        <f t="shared" si="154"/>
        <v>#DIV/0!</v>
      </c>
      <c r="P848" s="229" t="e">
        <f>AVERAGE('ES Data Entry'!O846:R846)</f>
        <v>#DIV/0!</v>
      </c>
      <c r="Q848" s="229" t="e">
        <f t="shared" si="155"/>
        <v>#DIV/0!</v>
      </c>
      <c r="R848" s="229" t="e">
        <f>AVERAGE('ES Data Entry'!S846:V846)</f>
        <v>#DIV/0!</v>
      </c>
      <c r="S848" s="229" t="e">
        <f t="shared" si="156"/>
        <v>#DIV/0!</v>
      </c>
      <c r="T848" s="229" t="e">
        <f>AVERAGE('ES Data Entry'!W846:Y846)</f>
        <v>#DIV/0!</v>
      </c>
      <c r="U848" s="230" t="e">
        <f t="shared" si="157"/>
        <v>#DIV/0!</v>
      </c>
      <c r="V848" s="231" t="e">
        <f t="shared" si="158"/>
        <v>#DIV/0!</v>
      </c>
      <c r="W848" s="232" t="e">
        <f t="shared" si="159"/>
        <v>#DIV/0!</v>
      </c>
    </row>
    <row r="849" spans="1:23">
      <c r="A849" s="226">
        <f>'ES Data Entry'!A847</f>
        <v>0</v>
      </c>
      <c r="B849" s="226">
        <f>'ES Data Entry'!B847</f>
        <v>0</v>
      </c>
      <c r="C849" s="6">
        <f>'ES Data Entry'!C847</f>
        <v>0</v>
      </c>
      <c r="D849" s="226">
        <f>'ES Data Entry'!D847</f>
        <v>0</v>
      </c>
      <c r="E849" s="226">
        <f>'ES Data Entry'!E847</f>
        <v>0</v>
      </c>
      <c r="F849" s="226">
        <f>'ES Data Entry'!F847</f>
        <v>0</v>
      </c>
      <c r="G849" s="226" t="str" cm="1">
        <f t="array" ref="G849">_xlfn.IFS('ES Data Entry'!G847=0, "Kindergarten", 'ES Data Entry'!G847=1, "1st Grade", 'ES Data Entry'!G847=2, "2nd Grade", 'ES Data Entry'!G847=3, "3rd Grade", 'ES Data Entry'!G847=4, "4th Grade", 'ES Data Entry'!G847=5, "5th Grade")</f>
        <v>Kindergarten</v>
      </c>
      <c r="H849" s="253">
        <f>'ES Data Entry'!L847</f>
        <v>0</v>
      </c>
      <c r="I849" s="227" t="e" cm="1">
        <f t="array" ref="I849">_xlfn.IFS('ES Data Entry'!H847= 1, "American Indian/Alaskan Native", 'ES Data Entry'!H847= 2, "Asian", 'ES Data Entry'!H847= 3, "Native Hawaiian/Pacific Islander", 'ES Data Entry'!H847= 4, "Black/African American",'ES Data Entry'!H847= 5,  "White", 'ES Data Entry'!H847= 6, "Other", 'ES Data Entry'!H847= 7, "Two races or more", 'ES Data Entry'!H847= 8, "Unknown")</f>
        <v>#N/A</v>
      </c>
      <c r="J849" s="226">
        <f>'ES Data Entry'!I847</f>
        <v>0</v>
      </c>
      <c r="K849" s="226" t="e" cm="1">
        <f t="array" ref="K849">_xlfn.IFS('ES Data Entry'!J847= 1, "Male", 'ES Data Entry'!J847= 2, "Female", 'ES Data Entry'!J847= 3, "Transgender Male", 'ES Data Entry'!J847= 4, "Transgender Female",'ES Data Entry'!J847= 5, "Non-binary", 'ES Data Entry'!J847= 6, "Other", 'ES Data Entry'!J847= 7, "Unknown")</f>
        <v>#N/A</v>
      </c>
      <c r="L849" s="228">
        <f>'ES Data Entry'!K847</f>
        <v>0</v>
      </c>
      <c r="M849" s="228" t="str" cm="1">
        <f t="array" ref="M849">IF(MAX(IF(F:F=F849, L:L))=L849, "Yes", "No")</f>
        <v>Yes</v>
      </c>
      <c r="N849" s="229" t="e">
        <f>AVERAGE('ES Data Entry'!N847,'ES Data Entry'!M847)</f>
        <v>#DIV/0!</v>
      </c>
      <c r="O849" s="229" t="e">
        <f t="shared" si="154"/>
        <v>#DIV/0!</v>
      </c>
      <c r="P849" s="229" t="e">
        <f>AVERAGE('ES Data Entry'!O847:R847)</f>
        <v>#DIV/0!</v>
      </c>
      <c r="Q849" s="229" t="e">
        <f t="shared" si="155"/>
        <v>#DIV/0!</v>
      </c>
      <c r="R849" s="229" t="e">
        <f>AVERAGE('ES Data Entry'!S847:V847)</f>
        <v>#DIV/0!</v>
      </c>
      <c r="S849" s="229" t="e">
        <f t="shared" si="156"/>
        <v>#DIV/0!</v>
      </c>
      <c r="T849" s="229" t="e">
        <f>AVERAGE('ES Data Entry'!W847:Y847)</f>
        <v>#DIV/0!</v>
      </c>
      <c r="U849" s="230" t="e">
        <f t="shared" si="157"/>
        <v>#DIV/0!</v>
      </c>
      <c r="V849" s="231" t="e">
        <f t="shared" si="158"/>
        <v>#DIV/0!</v>
      </c>
      <c r="W849" s="232" t="e">
        <f t="shared" si="159"/>
        <v>#DIV/0!</v>
      </c>
    </row>
    <row r="850" spans="1:23">
      <c r="A850" s="226">
        <f>'ES Data Entry'!A848</f>
        <v>0</v>
      </c>
      <c r="B850" s="226">
        <f>'ES Data Entry'!B848</f>
        <v>0</v>
      </c>
      <c r="C850" s="6">
        <f>'ES Data Entry'!C848</f>
        <v>0</v>
      </c>
      <c r="D850" s="226">
        <f>'ES Data Entry'!D848</f>
        <v>0</v>
      </c>
      <c r="E850" s="226">
        <f>'ES Data Entry'!E848</f>
        <v>0</v>
      </c>
      <c r="F850" s="226">
        <f>'ES Data Entry'!F848</f>
        <v>0</v>
      </c>
      <c r="G850" s="226" t="str" cm="1">
        <f t="array" ref="G850">_xlfn.IFS('ES Data Entry'!G848=0, "Kindergarten", 'ES Data Entry'!G848=1, "1st Grade", 'ES Data Entry'!G848=2, "2nd Grade", 'ES Data Entry'!G848=3, "3rd Grade", 'ES Data Entry'!G848=4, "4th Grade", 'ES Data Entry'!G848=5, "5th Grade")</f>
        <v>Kindergarten</v>
      </c>
      <c r="H850" s="253">
        <f>'ES Data Entry'!L848</f>
        <v>0</v>
      </c>
      <c r="I850" s="227" t="e" cm="1">
        <f t="array" ref="I850">_xlfn.IFS('ES Data Entry'!H848= 1, "American Indian/Alaskan Native", 'ES Data Entry'!H848= 2, "Asian", 'ES Data Entry'!H848= 3, "Native Hawaiian/Pacific Islander", 'ES Data Entry'!H848= 4, "Black/African American",'ES Data Entry'!H848= 5,  "White", 'ES Data Entry'!H848= 6, "Other", 'ES Data Entry'!H848= 7, "Two races or more", 'ES Data Entry'!H848= 8, "Unknown")</f>
        <v>#N/A</v>
      </c>
      <c r="J850" s="226">
        <f>'ES Data Entry'!I848</f>
        <v>0</v>
      </c>
      <c r="K850" s="226" t="e" cm="1">
        <f t="array" ref="K850">_xlfn.IFS('ES Data Entry'!J848= 1, "Male", 'ES Data Entry'!J848= 2, "Female", 'ES Data Entry'!J848= 3, "Transgender Male", 'ES Data Entry'!J848= 4, "Transgender Female",'ES Data Entry'!J848= 5, "Non-binary", 'ES Data Entry'!J848= 6, "Other", 'ES Data Entry'!J848= 7, "Unknown")</f>
        <v>#N/A</v>
      </c>
      <c r="L850" s="228">
        <f>'ES Data Entry'!K848</f>
        <v>0</v>
      </c>
      <c r="M850" s="228" t="str" cm="1">
        <f t="array" ref="M850">IF(MAX(IF(F:F=F850, L:L))=L850, "Yes", "No")</f>
        <v>Yes</v>
      </c>
      <c r="N850" s="229" t="e">
        <f>AVERAGE('ES Data Entry'!N848,'ES Data Entry'!M848)</f>
        <v>#DIV/0!</v>
      </c>
      <c r="O850" s="229" t="e">
        <f t="shared" si="154"/>
        <v>#DIV/0!</v>
      </c>
      <c r="P850" s="229" t="e">
        <f>AVERAGE('ES Data Entry'!O848:R848)</f>
        <v>#DIV/0!</v>
      </c>
      <c r="Q850" s="229" t="e">
        <f t="shared" si="155"/>
        <v>#DIV/0!</v>
      </c>
      <c r="R850" s="229" t="e">
        <f>AVERAGE('ES Data Entry'!S848:V848)</f>
        <v>#DIV/0!</v>
      </c>
      <c r="S850" s="229" t="e">
        <f t="shared" si="156"/>
        <v>#DIV/0!</v>
      </c>
      <c r="T850" s="229" t="e">
        <f>AVERAGE('ES Data Entry'!W848:Y848)</f>
        <v>#DIV/0!</v>
      </c>
      <c r="U850" s="230" t="e">
        <f t="shared" si="157"/>
        <v>#DIV/0!</v>
      </c>
      <c r="V850" s="231" t="e">
        <f t="shared" si="158"/>
        <v>#DIV/0!</v>
      </c>
      <c r="W850" s="232" t="e">
        <f t="shared" si="159"/>
        <v>#DIV/0!</v>
      </c>
    </row>
    <row r="851" spans="1:23">
      <c r="A851" s="226">
        <f>'ES Data Entry'!A849</f>
        <v>0</v>
      </c>
      <c r="B851" s="226">
        <f>'ES Data Entry'!B849</f>
        <v>0</v>
      </c>
      <c r="C851" s="6">
        <f>'ES Data Entry'!C849</f>
        <v>0</v>
      </c>
      <c r="D851" s="226">
        <f>'ES Data Entry'!D849</f>
        <v>0</v>
      </c>
      <c r="E851" s="226">
        <f>'ES Data Entry'!E849</f>
        <v>0</v>
      </c>
      <c r="F851" s="226">
        <f>'ES Data Entry'!F849</f>
        <v>0</v>
      </c>
      <c r="G851" s="226" t="str" cm="1">
        <f t="array" ref="G851">_xlfn.IFS('ES Data Entry'!G849=0, "Kindergarten", 'ES Data Entry'!G849=1, "1st Grade", 'ES Data Entry'!G849=2, "2nd Grade", 'ES Data Entry'!G849=3, "3rd Grade", 'ES Data Entry'!G849=4, "4th Grade", 'ES Data Entry'!G849=5, "5th Grade")</f>
        <v>Kindergarten</v>
      </c>
      <c r="H851" s="253">
        <f>'ES Data Entry'!L849</f>
        <v>0</v>
      </c>
      <c r="I851" s="227" t="e" cm="1">
        <f t="array" ref="I851">_xlfn.IFS('ES Data Entry'!H849= 1, "American Indian/Alaskan Native", 'ES Data Entry'!H849= 2, "Asian", 'ES Data Entry'!H849= 3, "Native Hawaiian/Pacific Islander", 'ES Data Entry'!H849= 4, "Black/African American",'ES Data Entry'!H849= 5,  "White", 'ES Data Entry'!H849= 6, "Other", 'ES Data Entry'!H849= 7, "Two races or more", 'ES Data Entry'!H849= 8, "Unknown")</f>
        <v>#N/A</v>
      </c>
      <c r="J851" s="226">
        <f>'ES Data Entry'!I849</f>
        <v>0</v>
      </c>
      <c r="K851" s="226" t="e" cm="1">
        <f t="array" ref="K851">_xlfn.IFS('ES Data Entry'!J849= 1, "Male", 'ES Data Entry'!J849= 2, "Female", 'ES Data Entry'!J849= 3, "Transgender Male", 'ES Data Entry'!J849= 4, "Transgender Female",'ES Data Entry'!J849= 5, "Non-binary", 'ES Data Entry'!J849= 6, "Other", 'ES Data Entry'!J849= 7, "Unknown")</f>
        <v>#N/A</v>
      </c>
      <c r="L851" s="228">
        <f>'ES Data Entry'!K849</f>
        <v>0</v>
      </c>
      <c r="M851" s="228" t="str" cm="1">
        <f t="array" ref="M851">IF(MAX(IF(F:F=F851, L:L))=L851, "Yes", "No")</f>
        <v>Yes</v>
      </c>
      <c r="N851" s="229" t="e">
        <f>AVERAGE('ES Data Entry'!N849,'ES Data Entry'!M849)</f>
        <v>#DIV/0!</v>
      </c>
      <c r="O851" s="229" t="e">
        <f t="shared" si="154"/>
        <v>#DIV/0!</v>
      </c>
      <c r="P851" s="229" t="e">
        <f>AVERAGE('ES Data Entry'!O849:R849)</f>
        <v>#DIV/0!</v>
      </c>
      <c r="Q851" s="229" t="e">
        <f t="shared" si="155"/>
        <v>#DIV/0!</v>
      </c>
      <c r="R851" s="229" t="e">
        <f>AVERAGE('ES Data Entry'!S849:V849)</f>
        <v>#DIV/0!</v>
      </c>
      <c r="S851" s="229" t="e">
        <f t="shared" si="156"/>
        <v>#DIV/0!</v>
      </c>
      <c r="T851" s="229" t="e">
        <f>AVERAGE('ES Data Entry'!W849:Y849)</f>
        <v>#DIV/0!</v>
      </c>
      <c r="U851" s="230" t="e">
        <f t="shared" si="157"/>
        <v>#DIV/0!</v>
      </c>
      <c r="V851" s="231" t="e">
        <f t="shared" si="158"/>
        <v>#DIV/0!</v>
      </c>
      <c r="W851" s="232" t="e">
        <f t="shared" si="159"/>
        <v>#DIV/0!</v>
      </c>
    </row>
    <row r="852" spans="1:23">
      <c r="A852" s="226">
        <f>'ES Data Entry'!A850</f>
        <v>0</v>
      </c>
      <c r="B852" s="226">
        <f>'ES Data Entry'!B850</f>
        <v>0</v>
      </c>
      <c r="C852" s="6">
        <f>'ES Data Entry'!C850</f>
        <v>0</v>
      </c>
      <c r="D852" s="226">
        <f>'ES Data Entry'!D850</f>
        <v>0</v>
      </c>
      <c r="E852" s="226">
        <f>'ES Data Entry'!E850</f>
        <v>0</v>
      </c>
      <c r="F852" s="226">
        <f>'ES Data Entry'!F850</f>
        <v>0</v>
      </c>
      <c r="G852" s="226" t="str" cm="1">
        <f t="array" ref="G852">_xlfn.IFS('ES Data Entry'!G850=0, "Kindergarten", 'ES Data Entry'!G850=1, "1st Grade", 'ES Data Entry'!G850=2, "2nd Grade", 'ES Data Entry'!G850=3, "3rd Grade", 'ES Data Entry'!G850=4, "4th Grade", 'ES Data Entry'!G850=5, "5th Grade")</f>
        <v>Kindergarten</v>
      </c>
      <c r="H852" s="253">
        <f>'ES Data Entry'!L850</f>
        <v>0</v>
      </c>
      <c r="I852" s="227" t="e" cm="1">
        <f t="array" ref="I852">_xlfn.IFS('ES Data Entry'!H850= 1, "American Indian/Alaskan Native", 'ES Data Entry'!H850= 2, "Asian", 'ES Data Entry'!H850= 3, "Native Hawaiian/Pacific Islander", 'ES Data Entry'!H850= 4, "Black/African American",'ES Data Entry'!H850= 5,  "White", 'ES Data Entry'!H850= 6, "Other", 'ES Data Entry'!H850= 7, "Two races or more", 'ES Data Entry'!H850= 8, "Unknown")</f>
        <v>#N/A</v>
      </c>
      <c r="J852" s="226">
        <f>'ES Data Entry'!I850</f>
        <v>0</v>
      </c>
      <c r="K852" s="226" t="e" cm="1">
        <f t="array" ref="K852">_xlfn.IFS('ES Data Entry'!J850= 1, "Male", 'ES Data Entry'!J850= 2, "Female", 'ES Data Entry'!J850= 3, "Transgender Male", 'ES Data Entry'!J850= 4, "Transgender Female",'ES Data Entry'!J850= 5, "Non-binary", 'ES Data Entry'!J850= 6, "Other", 'ES Data Entry'!J850= 7, "Unknown")</f>
        <v>#N/A</v>
      </c>
      <c r="L852" s="228">
        <f>'ES Data Entry'!K850</f>
        <v>0</v>
      </c>
      <c r="M852" s="228" t="str" cm="1">
        <f t="array" ref="M852">IF(MAX(IF(F:F=F852, L:L))=L852, "Yes", "No")</f>
        <v>Yes</v>
      </c>
      <c r="N852" s="229" t="e">
        <f>AVERAGE('ES Data Entry'!N850,'ES Data Entry'!M850)</f>
        <v>#DIV/0!</v>
      </c>
      <c r="O852" s="229" t="e">
        <f t="shared" si="154"/>
        <v>#DIV/0!</v>
      </c>
      <c r="P852" s="229" t="e">
        <f>AVERAGE('ES Data Entry'!O850:R850)</f>
        <v>#DIV/0!</v>
      </c>
      <c r="Q852" s="229" t="e">
        <f t="shared" si="155"/>
        <v>#DIV/0!</v>
      </c>
      <c r="R852" s="229" t="e">
        <f>AVERAGE('ES Data Entry'!S850:V850)</f>
        <v>#DIV/0!</v>
      </c>
      <c r="S852" s="229" t="e">
        <f t="shared" si="156"/>
        <v>#DIV/0!</v>
      </c>
      <c r="T852" s="229" t="e">
        <f>AVERAGE('ES Data Entry'!W850:Y850)</f>
        <v>#DIV/0!</v>
      </c>
      <c r="U852" s="230" t="e">
        <f t="shared" si="157"/>
        <v>#DIV/0!</v>
      </c>
      <c r="V852" s="231" t="e">
        <f t="shared" si="158"/>
        <v>#DIV/0!</v>
      </c>
      <c r="W852" s="232" t="e">
        <f t="shared" si="159"/>
        <v>#DIV/0!</v>
      </c>
    </row>
    <row r="853" spans="1:23">
      <c r="A853" s="226">
        <f>'ES Data Entry'!A851</f>
        <v>0</v>
      </c>
      <c r="B853" s="226">
        <f>'ES Data Entry'!B851</f>
        <v>0</v>
      </c>
      <c r="C853" s="6">
        <f>'ES Data Entry'!C851</f>
        <v>0</v>
      </c>
      <c r="D853" s="226">
        <f>'ES Data Entry'!D851</f>
        <v>0</v>
      </c>
      <c r="E853" s="226">
        <f>'ES Data Entry'!E851</f>
        <v>0</v>
      </c>
      <c r="F853" s="226">
        <f>'ES Data Entry'!F851</f>
        <v>0</v>
      </c>
      <c r="G853" s="226" t="str" cm="1">
        <f t="array" ref="G853">_xlfn.IFS('ES Data Entry'!G851=0, "Kindergarten", 'ES Data Entry'!G851=1, "1st Grade", 'ES Data Entry'!G851=2, "2nd Grade", 'ES Data Entry'!G851=3, "3rd Grade", 'ES Data Entry'!G851=4, "4th Grade", 'ES Data Entry'!G851=5, "5th Grade")</f>
        <v>Kindergarten</v>
      </c>
      <c r="H853" s="253">
        <f>'ES Data Entry'!L851</f>
        <v>0</v>
      </c>
      <c r="I853" s="227" t="e" cm="1">
        <f t="array" ref="I853">_xlfn.IFS('ES Data Entry'!H851= 1, "American Indian/Alaskan Native", 'ES Data Entry'!H851= 2, "Asian", 'ES Data Entry'!H851= 3, "Native Hawaiian/Pacific Islander", 'ES Data Entry'!H851= 4, "Black/African American",'ES Data Entry'!H851= 5,  "White", 'ES Data Entry'!H851= 6, "Other", 'ES Data Entry'!H851= 7, "Two races or more", 'ES Data Entry'!H851= 8, "Unknown")</f>
        <v>#N/A</v>
      </c>
      <c r="J853" s="226">
        <f>'ES Data Entry'!I851</f>
        <v>0</v>
      </c>
      <c r="K853" s="226" t="e" cm="1">
        <f t="array" ref="K853">_xlfn.IFS('ES Data Entry'!J851= 1, "Male", 'ES Data Entry'!J851= 2, "Female", 'ES Data Entry'!J851= 3, "Transgender Male", 'ES Data Entry'!J851= 4, "Transgender Female",'ES Data Entry'!J851= 5, "Non-binary", 'ES Data Entry'!J851= 6, "Other", 'ES Data Entry'!J851= 7, "Unknown")</f>
        <v>#N/A</v>
      </c>
      <c r="L853" s="228">
        <f>'ES Data Entry'!K851</f>
        <v>0</v>
      </c>
      <c r="M853" s="228" t="str" cm="1">
        <f t="array" ref="M853">IF(MAX(IF(F:F=F853, L:L))=L853, "Yes", "No")</f>
        <v>Yes</v>
      </c>
      <c r="N853" s="229" t="e">
        <f>AVERAGE('ES Data Entry'!N851,'ES Data Entry'!M851)</f>
        <v>#DIV/0!</v>
      </c>
      <c r="O853" s="229" t="e">
        <f t="shared" si="154"/>
        <v>#DIV/0!</v>
      </c>
      <c r="P853" s="229" t="e">
        <f>AVERAGE('ES Data Entry'!O851:R851)</f>
        <v>#DIV/0!</v>
      </c>
      <c r="Q853" s="229" t="e">
        <f t="shared" si="155"/>
        <v>#DIV/0!</v>
      </c>
      <c r="R853" s="229" t="e">
        <f>AVERAGE('ES Data Entry'!S851:V851)</f>
        <v>#DIV/0!</v>
      </c>
      <c r="S853" s="229" t="e">
        <f t="shared" si="156"/>
        <v>#DIV/0!</v>
      </c>
      <c r="T853" s="229" t="e">
        <f>AVERAGE('ES Data Entry'!W851:Y851)</f>
        <v>#DIV/0!</v>
      </c>
      <c r="U853" s="230" t="e">
        <f t="shared" si="157"/>
        <v>#DIV/0!</v>
      </c>
      <c r="V853" s="231" t="e">
        <f t="shared" si="158"/>
        <v>#DIV/0!</v>
      </c>
      <c r="W853" s="232" t="e">
        <f t="shared" si="159"/>
        <v>#DIV/0!</v>
      </c>
    </row>
    <row r="854" spans="1:23">
      <c r="A854" s="226">
        <f>'ES Data Entry'!A852</f>
        <v>0</v>
      </c>
      <c r="B854" s="226">
        <f>'ES Data Entry'!B852</f>
        <v>0</v>
      </c>
      <c r="C854" s="6">
        <f>'ES Data Entry'!C852</f>
        <v>0</v>
      </c>
      <c r="D854" s="226">
        <f>'ES Data Entry'!D852</f>
        <v>0</v>
      </c>
      <c r="E854" s="226">
        <f>'ES Data Entry'!E852</f>
        <v>0</v>
      </c>
      <c r="F854" s="226">
        <f>'ES Data Entry'!F852</f>
        <v>0</v>
      </c>
      <c r="G854" s="226" t="str" cm="1">
        <f t="array" ref="G854">_xlfn.IFS('ES Data Entry'!G852=0, "Kindergarten", 'ES Data Entry'!G852=1, "1st Grade", 'ES Data Entry'!G852=2, "2nd Grade", 'ES Data Entry'!G852=3, "3rd Grade", 'ES Data Entry'!G852=4, "4th Grade", 'ES Data Entry'!G852=5, "5th Grade")</f>
        <v>Kindergarten</v>
      </c>
      <c r="H854" s="253">
        <f>'ES Data Entry'!L852</f>
        <v>0</v>
      </c>
      <c r="I854" s="227" t="e" cm="1">
        <f t="array" ref="I854">_xlfn.IFS('ES Data Entry'!H852= 1, "American Indian/Alaskan Native", 'ES Data Entry'!H852= 2, "Asian", 'ES Data Entry'!H852= 3, "Native Hawaiian/Pacific Islander", 'ES Data Entry'!H852= 4, "Black/African American",'ES Data Entry'!H852= 5,  "White", 'ES Data Entry'!H852= 6, "Other", 'ES Data Entry'!H852= 7, "Two races or more", 'ES Data Entry'!H852= 8, "Unknown")</f>
        <v>#N/A</v>
      </c>
      <c r="J854" s="226">
        <f>'ES Data Entry'!I852</f>
        <v>0</v>
      </c>
      <c r="K854" s="226" t="e" cm="1">
        <f t="array" ref="K854">_xlfn.IFS('ES Data Entry'!J852= 1, "Male", 'ES Data Entry'!J852= 2, "Female", 'ES Data Entry'!J852= 3, "Transgender Male", 'ES Data Entry'!J852= 4, "Transgender Female",'ES Data Entry'!J852= 5, "Non-binary", 'ES Data Entry'!J852= 6, "Other", 'ES Data Entry'!J852= 7, "Unknown")</f>
        <v>#N/A</v>
      </c>
      <c r="L854" s="228">
        <f>'ES Data Entry'!K852</f>
        <v>0</v>
      </c>
      <c r="M854" s="228" t="str" cm="1">
        <f t="array" ref="M854">IF(MAX(IF(F:F=F854, L:L))=L854, "Yes", "No")</f>
        <v>Yes</v>
      </c>
      <c r="N854" s="229" t="e">
        <f>AVERAGE('ES Data Entry'!N852,'ES Data Entry'!M852)</f>
        <v>#DIV/0!</v>
      </c>
      <c r="O854" s="229" t="e">
        <f t="shared" si="154"/>
        <v>#DIV/0!</v>
      </c>
      <c r="P854" s="229" t="e">
        <f>AVERAGE('ES Data Entry'!O852:R852)</f>
        <v>#DIV/0!</v>
      </c>
      <c r="Q854" s="229" t="e">
        <f t="shared" si="155"/>
        <v>#DIV/0!</v>
      </c>
      <c r="R854" s="229" t="e">
        <f>AVERAGE('ES Data Entry'!S852:V852)</f>
        <v>#DIV/0!</v>
      </c>
      <c r="S854" s="229" t="e">
        <f t="shared" si="156"/>
        <v>#DIV/0!</v>
      </c>
      <c r="T854" s="229" t="e">
        <f>AVERAGE('ES Data Entry'!W852:Y852)</f>
        <v>#DIV/0!</v>
      </c>
      <c r="U854" s="230" t="e">
        <f t="shared" si="157"/>
        <v>#DIV/0!</v>
      </c>
      <c r="V854" s="231" t="e">
        <f t="shared" si="158"/>
        <v>#DIV/0!</v>
      </c>
      <c r="W854" s="232" t="e">
        <f t="shared" si="159"/>
        <v>#DIV/0!</v>
      </c>
    </row>
    <row r="855" spans="1:23">
      <c r="A855" s="226">
        <f>'ES Data Entry'!A853</f>
        <v>0</v>
      </c>
      <c r="B855" s="226">
        <f>'ES Data Entry'!B853</f>
        <v>0</v>
      </c>
      <c r="C855" s="6">
        <f>'ES Data Entry'!C853</f>
        <v>0</v>
      </c>
      <c r="D855" s="226">
        <f>'ES Data Entry'!D853</f>
        <v>0</v>
      </c>
      <c r="E855" s="226">
        <f>'ES Data Entry'!E853</f>
        <v>0</v>
      </c>
      <c r="F855" s="226">
        <f>'ES Data Entry'!F853</f>
        <v>0</v>
      </c>
      <c r="G855" s="226" t="str" cm="1">
        <f t="array" ref="G855">_xlfn.IFS('ES Data Entry'!G853=0, "Kindergarten", 'ES Data Entry'!G853=1, "1st Grade", 'ES Data Entry'!G853=2, "2nd Grade", 'ES Data Entry'!G853=3, "3rd Grade", 'ES Data Entry'!G853=4, "4th Grade", 'ES Data Entry'!G853=5, "5th Grade")</f>
        <v>Kindergarten</v>
      </c>
      <c r="H855" s="253">
        <f>'ES Data Entry'!L853</f>
        <v>0</v>
      </c>
      <c r="I855" s="227" t="e" cm="1">
        <f t="array" ref="I855">_xlfn.IFS('ES Data Entry'!H853= 1, "American Indian/Alaskan Native", 'ES Data Entry'!H853= 2, "Asian", 'ES Data Entry'!H853= 3, "Native Hawaiian/Pacific Islander", 'ES Data Entry'!H853= 4, "Black/African American",'ES Data Entry'!H853= 5,  "White", 'ES Data Entry'!H853= 6, "Other", 'ES Data Entry'!H853= 7, "Two races or more", 'ES Data Entry'!H853= 8, "Unknown")</f>
        <v>#N/A</v>
      </c>
      <c r="J855" s="226">
        <f>'ES Data Entry'!I853</f>
        <v>0</v>
      </c>
      <c r="K855" s="226" t="e" cm="1">
        <f t="array" ref="K855">_xlfn.IFS('ES Data Entry'!J853= 1, "Male", 'ES Data Entry'!J853= 2, "Female", 'ES Data Entry'!J853= 3, "Transgender Male", 'ES Data Entry'!J853= 4, "Transgender Female",'ES Data Entry'!J853= 5, "Non-binary", 'ES Data Entry'!J853= 6, "Other", 'ES Data Entry'!J853= 7, "Unknown")</f>
        <v>#N/A</v>
      </c>
      <c r="L855" s="228">
        <f>'ES Data Entry'!K853</f>
        <v>0</v>
      </c>
      <c r="M855" s="228" t="str" cm="1">
        <f t="array" ref="M855">IF(MAX(IF(F:F=F855, L:L))=L855, "Yes", "No")</f>
        <v>Yes</v>
      </c>
      <c r="N855" s="229" t="e">
        <f>AVERAGE('ES Data Entry'!N853,'ES Data Entry'!M853)</f>
        <v>#DIV/0!</v>
      </c>
      <c r="O855" s="229" t="e">
        <f t="shared" si="154"/>
        <v>#DIV/0!</v>
      </c>
      <c r="P855" s="229" t="e">
        <f>AVERAGE('ES Data Entry'!O853:R853)</f>
        <v>#DIV/0!</v>
      </c>
      <c r="Q855" s="229" t="e">
        <f t="shared" si="155"/>
        <v>#DIV/0!</v>
      </c>
      <c r="R855" s="229" t="e">
        <f>AVERAGE('ES Data Entry'!S853:V853)</f>
        <v>#DIV/0!</v>
      </c>
      <c r="S855" s="229" t="e">
        <f t="shared" si="156"/>
        <v>#DIV/0!</v>
      </c>
      <c r="T855" s="229" t="e">
        <f>AVERAGE('ES Data Entry'!W853:Y853)</f>
        <v>#DIV/0!</v>
      </c>
      <c r="U855" s="230" t="e">
        <f t="shared" si="157"/>
        <v>#DIV/0!</v>
      </c>
      <c r="V855" s="231" t="e">
        <f t="shared" si="158"/>
        <v>#DIV/0!</v>
      </c>
      <c r="W855" s="232" t="e">
        <f t="shared" si="159"/>
        <v>#DIV/0!</v>
      </c>
    </row>
    <row r="856" spans="1:23">
      <c r="A856" s="226">
        <f>'ES Data Entry'!A854</f>
        <v>0</v>
      </c>
      <c r="B856" s="226">
        <f>'ES Data Entry'!B854</f>
        <v>0</v>
      </c>
      <c r="C856" s="6">
        <f>'ES Data Entry'!C854</f>
        <v>0</v>
      </c>
      <c r="D856" s="226">
        <f>'ES Data Entry'!D854</f>
        <v>0</v>
      </c>
      <c r="E856" s="226">
        <f>'ES Data Entry'!E854</f>
        <v>0</v>
      </c>
      <c r="F856" s="226">
        <f>'ES Data Entry'!F854</f>
        <v>0</v>
      </c>
      <c r="G856" s="226" t="str" cm="1">
        <f t="array" ref="G856">_xlfn.IFS('ES Data Entry'!G854=0, "Kindergarten", 'ES Data Entry'!G854=1, "1st Grade", 'ES Data Entry'!G854=2, "2nd Grade", 'ES Data Entry'!G854=3, "3rd Grade", 'ES Data Entry'!G854=4, "4th Grade", 'ES Data Entry'!G854=5, "5th Grade")</f>
        <v>Kindergarten</v>
      </c>
      <c r="H856" s="253">
        <f>'ES Data Entry'!L854</f>
        <v>0</v>
      </c>
      <c r="I856" s="227" t="e" cm="1">
        <f t="array" ref="I856">_xlfn.IFS('ES Data Entry'!H854= 1, "American Indian/Alaskan Native", 'ES Data Entry'!H854= 2, "Asian", 'ES Data Entry'!H854= 3, "Native Hawaiian/Pacific Islander", 'ES Data Entry'!H854= 4, "Black/African American",'ES Data Entry'!H854= 5,  "White", 'ES Data Entry'!H854= 6, "Other", 'ES Data Entry'!H854= 7, "Two races or more", 'ES Data Entry'!H854= 8, "Unknown")</f>
        <v>#N/A</v>
      </c>
      <c r="J856" s="226">
        <f>'ES Data Entry'!I854</f>
        <v>0</v>
      </c>
      <c r="K856" s="226" t="e" cm="1">
        <f t="array" ref="K856">_xlfn.IFS('ES Data Entry'!J854= 1, "Male", 'ES Data Entry'!J854= 2, "Female", 'ES Data Entry'!J854= 3, "Transgender Male", 'ES Data Entry'!J854= 4, "Transgender Female",'ES Data Entry'!J854= 5, "Non-binary", 'ES Data Entry'!J854= 6, "Other", 'ES Data Entry'!J854= 7, "Unknown")</f>
        <v>#N/A</v>
      </c>
      <c r="L856" s="228">
        <f>'ES Data Entry'!K854</f>
        <v>0</v>
      </c>
      <c r="M856" s="228" t="str" cm="1">
        <f t="array" ref="M856">IF(MAX(IF(F:F=F856, L:L))=L856, "Yes", "No")</f>
        <v>Yes</v>
      </c>
      <c r="N856" s="229" t="e">
        <f>AVERAGE('ES Data Entry'!N854,'ES Data Entry'!M854)</f>
        <v>#DIV/0!</v>
      </c>
      <c r="O856" s="229" t="e">
        <f t="shared" si="154"/>
        <v>#DIV/0!</v>
      </c>
      <c r="P856" s="229" t="e">
        <f>AVERAGE('ES Data Entry'!O854:R854)</f>
        <v>#DIV/0!</v>
      </c>
      <c r="Q856" s="229" t="e">
        <f t="shared" si="155"/>
        <v>#DIV/0!</v>
      </c>
      <c r="R856" s="229" t="e">
        <f>AVERAGE('ES Data Entry'!S854:V854)</f>
        <v>#DIV/0!</v>
      </c>
      <c r="S856" s="229" t="e">
        <f t="shared" si="156"/>
        <v>#DIV/0!</v>
      </c>
      <c r="T856" s="229" t="e">
        <f>AVERAGE('ES Data Entry'!W854:Y854)</f>
        <v>#DIV/0!</v>
      </c>
      <c r="U856" s="230" t="e">
        <f t="shared" si="157"/>
        <v>#DIV/0!</v>
      </c>
      <c r="V856" s="231" t="e">
        <f t="shared" si="158"/>
        <v>#DIV/0!</v>
      </c>
      <c r="W856" s="232" t="e">
        <f t="shared" si="159"/>
        <v>#DIV/0!</v>
      </c>
    </row>
    <row r="857" spans="1:23">
      <c r="A857" s="226">
        <f>'ES Data Entry'!A855</f>
        <v>0</v>
      </c>
      <c r="B857" s="226">
        <f>'ES Data Entry'!B855</f>
        <v>0</v>
      </c>
      <c r="C857" s="6">
        <f>'ES Data Entry'!C855</f>
        <v>0</v>
      </c>
      <c r="D857" s="226">
        <f>'ES Data Entry'!D855</f>
        <v>0</v>
      </c>
      <c r="E857" s="226">
        <f>'ES Data Entry'!E855</f>
        <v>0</v>
      </c>
      <c r="F857" s="226">
        <f>'ES Data Entry'!F855</f>
        <v>0</v>
      </c>
      <c r="G857" s="226" t="str" cm="1">
        <f t="array" ref="G857">_xlfn.IFS('ES Data Entry'!G855=0, "Kindergarten", 'ES Data Entry'!G855=1, "1st Grade", 'ES Data Entry'!G855=2, "2nd Grade", 'ES Data Entry'!G855=3, "3rd Grade", 'ES Data Entry'!G855=4, "4th Grade", 'ES Data Entry'!G855=5, "5th Grade")</f>
        <v>Kindergarten</v>
      </c>
      <c r="H857" s="253">
        <f>'ES Data Entry'!L855</f>
        <v>0</v>
      </c>
      <c r="I857" s="227" t="e" cm="1">
        <f t="array" ref="I857">_xlfn.IFS('ES Data Entry'!H855= 1, "American Indian/Alaskan Native", 'ES Data Entry'!H855= 2, "Asian", 'ES Data Entry'!H855= 3, "Native Hawaiian/Pacific Islander", 'ES Data Entry'!H855= 4, "Black/African American",'ES Data Entry'!H855= 5,  "White", 'ES Data Entry'!H855= 6, "Other", 'ES Data Entry'!H855= 7, "Two races or more", 'ES Data Entry'!H855= 8, "Unknown")</f>
        <v>#N/A</v>
      </c>
      <c r="J857" s="226">
        <f>'ES Data Entry'!I855</f>
        <v>0</v>
      </c>
      <c r="K857" s="226" t="e" cm="1">
        <f t="array" ref="K857">_xlfn.IFS('ES Data Entry'!J855= 1, "Male", 'ES Data Entry'!J855= 2, "Female", 'ES Data Entry'!J855= 3, "Transgender Male", 'ES Data Entry'!J855= 4, "Transgender Female",'ES Data Entry'!J855= 5, "Non-binary", 'ES Data Entry'!J855= 6, "Other", 'ES Data Entry'!J855= 7, "Unknown")</f>
        <v>#N/A</v>
      </c>
      <c r="L857" s="228">
        <f>'ES Data Entry'!K855</f>
        <v>0</v>
      </c>
      <c r="M857" s="228" t="str" cm="1">
        <f t="array" ref="M857">IF(MAX(IF(F:F=F857, L:L))=L857, "Yes", "No")</f>
        <v>Yes</v>
      </c>
      <c r="N857" s="229" t="e">
        <f>AVERAGE('ES Data Entry'!N855,'ES Data Entry'!M855)</f>
        <v>#DIV/0!</v>
      </c>
      <c r="O857" s="229" t="e">
        <f t="shared" si="154"/>
        <v>#DIV/0!</v>
      </c>
      <c r="P857" s="229" t="e">
        <f>AVERAGE('ES Data Entry'!O855:R855)</f>
        <v>#DIV/0!</v>
      </c>
      <c r="Q857" s="229" t="e">
        <f t="shared" si="155"/>
        <v>#DIV/0!</v>
      </c>
      <c r="R857" s="229" t="e">
        <f>AVERAGE('ES Data Entry'!S855:V855)</f>
        <v>#DIV/0!</v>
      </c>
      <c r="S857" s="229" t="e">
        <f t="shared" si="156"/>
        <v>#DIV/0!</v>
      </c>
      <c r="T857" s="229" t="e">
        <f>AVERAGE('ES Data Entry'!W855:Y855)</f>
        <v>#DIV/0!</v>
      </c>
      <c r="U857" s="230" t="e">
        <f t="shared" si="157"/>
        <v>#DIV/0!</v>
      </c>
      <c r="V857" s="231" t="e">
        <f t="shared" si="158"/>
        <v>#DIV/0!</v>
      </c>
      <c r="W857" s="232" t="e">
        <f t="shared" si="159"/>
        <v>#DIV/0!</v>
      </c>
    </row>
    <row r="858" spans="1:23">
      <c r="A858" s="226">
        <f>'ES Data Entry'!A856</f>
        <v>0</v>
      </c>
      <c r="B858" s="226">
        <f>'ES Data Entry'!B856</f>
        <v>0</v>
      </c>
      <c r="C858" s="6">
        <f>'ES Data Entry'!C856</f>
        <v>0</v>
      </c>
      <c r="D858" s="226">
        <f>'ES Data Entry'!D856</f>
        <v>0</v>
      </c>
      <c r="E858" s="226">
        <f>'ES Data Entry'!E856</f>
        <v>0</v>
      </c>
      <c r="F858" s="226">
        <f>'ES Data Entry'!F856</f>
        <v>0</v>
      </c>
      <c r="G858" s="226" t="str" cm="1">
        <f t="array" ref="G858">_xlfn.IFS('ES Data Entry'!G856=0, "Kindergarten", 'ES Data Entry'!G856=1, "1st Grade", 'ES Data Entry'!G856=2, "2nd Grade", 'ES Data Entry'!G856=3, "3rd Grade", 'ES Data Entry'!G856=4, "4th Grade", 'ES Data Entry'!G856=5, "5th Grade")</f>
        <v>Kindergarten</v>
      </c>
      <c r="H858" s="253">
        <f>'ES Data Entry'!L856</f>
        <v>0</v>
      </c>
      <c r="I858" s="227" t="e" cm="1">
        <f t="array" ref="I858">_xlfn.IFS('ES Data Entry'!H856= 1, "American Indian/Alaskan Native", 'ES Data Entry'!H856= 2, "Asian", 'ES Data Entry'!H856= 3, "Native Hawaiian/Pacific Islander", 'ES Data Entry'!H856= 4, "Black/African American",'ES Data Entry'!H856= 5,  "White", 'ES Data Entry'!H856= 6, "Other", 'ES Data Entry'!H856= 7, "Two races or more", 'ES Data Entry'!H856= 8, "Unknown")</f>
        <v>#N/A</v>
      </c>
      <c r="J858" s="226">
        <f>'ES Data Entry'!I856</f>
        <v>0</v>
      </c>
      <c r="K858" s="226" t="e" cm="1">
        <f t="array" ref="K858">_xlfn.IFS('ES Data Entry'!J856= 1, "Male", 'ES Data Entry'!J856= 2, "Female", 'ES Data Entry'!J856= 3, "Transgender Male", 'ES Data Entry'!J856= 4, "Transgender Female",'ES Data Entry'!J856= 5, "Non-binary", 'ES Data Entry'!J856= 6, "Other", 'ES Data Entry'!J856= 7, "Unknown")</f>
        <v>#N/A</v>
      </c>
      <c r="L858" s="228">
        <f>'ES Data Entry'!K856</f>
        <v>0</v>
      </c>
      <c r="M858" s="228" t="str" cm="1">
        <f t="array" ref="M858">IF(MAX(IF(F:F=F858, L:L))=L858, "Yes", "No")</f>
        <v>Yes</v>
      </c>
      <c r="N858" s="229" t="e">
        <f>AVERAGE('ES Data Entry'!N856,'ES Data Entry'!M856)</f>
        <v>#DIV/0!</v>
      </c>
      <c r="O858" s="229" t="e">
        <f t="shared" si="154"/>
        <v>#DIV/0!</v>
      </c>
      <c r="P858" s="229" t="e">
        <f>AVERAGE('ES Data Entry'!O856:R856)</f>
        <v>#DIV/0!</v>
      </c>
      <c r="Q858" s="229" t="e">
        <f t="shared" si="155"/>
        <v>#DIV/0!</v>
      </c>
      <c r="R858" s="229" t="e">
        <f>AVERAGE('ES Data Entry'!S856:V856)</f>
        <v>#DIV/0!</v>
      </c>
      <c r="S858" s="229" t="e">
        <f t="shared" si="156"/>
        <v>#DIV/0!</v>
      </c>
      <c r="T858" s="229" t="e">
        <f>AVERAGE('ES Data Entry'!W856:Y856)</f>
        <v>#DIV/0!</v>
      </c>
      <c r="U858" s="230" t="e">
        <f t="shared" si="157"/>
        <v>#DIV/0!</v>
      </c>
      <c r="V858" s="231" t="e">
        <f t="shared" si="158"/>
        <v>#DIV/0!</v>
      </c>
      <c r="W858" s="232" t="e">
        <f t="shared" si="159"/>
        <v>#DIV/0!</v>
      </c>
    </row>
    <row r="859" spans="1:23">
      <c r="A859" s="226">
        <f>'ES Data Entry'!A857</f>
        <v>0</v>
      </c>
      <c r="B859" s="226">
        <f>'ES Data Entry'!B857</f>
        <v>0</v>
      </c>
      <c r="C859" s="6">
        <f>'ES Data Entry'!C857</f>
        <v>0</v>
      </c>
      <c r="D859" s="226">
        <f>'ES Data Entry'!D857</f>
        <v>0</v>
      </c>
      <c r="E859" s="226">
        <f>'ES Data Entry'!E857</f>
        <v>0</v>
      </c>
      <c r="F859" s="226">
        <f>'ES Data Entry'!F857</f>
        <v>0</v>
      </c>
      <c r="G859" s="226" t="str" cm="1">
        <f t="array" ref="G859">_xlfn.IFS('ES Data Entry'!G857=0, "Kindergarten", 'ES Data Entry'!G857=1, "1st Grade", 'ES Data Entry'!G857=2, "2nd Grade", 'ES Data Entry'!G857=3, "3rd Grade", 'ES Data Entry'!G857=4, "4th Grade", 'ES Data Entry'!G857=5, "5th Grade")</f>
        <v>Kindergarten</v>
      </c>
      <c r="H859" s="253">
        <f>'ES Data Entry'!L857</f>
        <v>0</v>
      </c>
      <c r="I859" s="227" t="e" cm="1">
        <f t="array" ref="I859">_xlfn.IFS('ES Data Entry'!H857= 1, "American Indian/Alaskan Native", 'ES Data Entry'!H857= 2, "Asian", 'ES Data Entry'!H857= 3, "Native Hawaiian/Pacific Islander", 'ES Data Entry'!H857= 4, "Black/African American",'ES Data Entry'!H857= 5,  "White", 'ES Data Entry'!H857= 6, "Other", 'ES Data Entry'!H857= 7, "Two races or more", 'ES Data Entry'!H857= 8, "Unknown")</f>
        <v>#N/A</v>
      </c>
      <c r="J859" s="226">
        <f>'ES Data Entry'!I857</f>
        <v>0</v>
      </c>
      <c r="K859" s="226" t="e" cm="1">
        <f t="array" ref="K859">_xlfn.IFS('ES Data Entry'!J857= 1, "Male", 'ES Data Entry'!J857= 2, "Female", 'ES Data Entry'!J857= 3, "Transgender Male", 'ES Data Entry'!J857= 4, "Transgender Female",'ES Data Entry'!J857= 5, "Non-binary", 'ES Data Entry'!J857= 6, "Other", 'ES Data Entry'!J857= 7, "Unknown")</f>
        <v>#N/A</v>
      </c>
      <c r="L859" s="228">
        <f>'ES Data Entry'!K857</f>
        <v>0</v>
      </c>
      <c r="M859" s="228" t="str" cm="1">
        <f t="array" ref="M859">IF(MAX(IF(F:F=F859, L:L))=L859, "Yes", "No")</f>
        <v>Yes</v>
      </c>
      <c r="N859" s="229" t="e">
        <f>AVERAGE('ES Data Entry'!N857,'ES Data Entry'!M857)</f>
        <v>#DIV/0!</v>
      </c>
      <c r="O859" s="229" t="e">
        <f t="shared" si="154"/>
        <v>#DIV/0!</v>
      </c>
      <c r="P859" s="229" t="e">
        <f>AVERAGE('ES Data Entry'!O857:R857)</f>
        <v>#DIV/0!</v>
      </c>
      <c r="Q859" s="229" t="e">
        <f t="shared" si="155"/>
        <v>#DIV/0!</v>
      </c>
      <c r="R859" s="229" t="e">
        <f>AVERAGE('ES Data Entry'!S857:V857)</f>
        <v>#DIV/0!</v>
      </c>
      <c r="S859" s="229" t="e">
        <f t="shared" si="156"/>
        <v>#DIV/0!</v>
      </c>
      <c r="T859" s="229" t="e">
        <f>AVERAGE('ES Data Entry'!W857:Y857)</f>
        <v>#DIV/0!</v>
      </c>
      <c r="U859" s="230" t="e">
        <f t="shared" si="157"/>
        <v>#DIV/0!</v>
      </c>
      <c r="V859" s="231" t="e">
        <f t="shared" si="158"/>
        <v>#DIV/0!</v>
      </c>
      <c r="W859" s="232" t="e">
        <f t="shared" si="159"/>
        <v>#DIV/0!</v>
      </c>
    </row>
    <row r="860" spans="1:23">
      <c r="A860" s="226">
        <f>'ES Data Entry'!A858</f>
        <v>0</v>
      </c>
      <c r="B860" s="226">
        <f>'ES Data Entry'!B858</f>
        <v>0</v>
      </c>
      <c r="C860" s="6">
        <f>'ES Data Entry'!C858</f>
        <v>0</v>
      </c>
      <c r="D860" s="226">
        <f>'ES Data Entry'!D858</f>
        <v>0</v>
      </c>
      <c r="E860" s="226">
        <f>'ES Data Entry'!E858</f>
        <v>0</v>
      </c>
      <c r="F860" s="226">
        <f>'ES Data Entry'!F858</f>
        <v>0</v>
      </c>
      <c r="G860" s="226" t="str" cm="1">
        <f t="array" ref="G860">_xlfn.IFS('ES Data Entry'!G858=0, "Kindergarten", 'ES Data Entry'!G858=1, "1st Grade", 'ES Data Entry'!G858=2, "2nd Grade", 'ES Data Entry'!G858=3, "3rd Grade", 'ES Data Entry'!G858=4, "4th Grade", 'ES Data Entry'!G858=5, "5th Grade")</f>
        <v>Kindergarten</v>
      </c>
      <c r="H860" s="253">
        <f>'ES Data Entry'!L858</f>
        <v>0</v>
      </c>
      <c r="I860" s="227" t="e" cm="1">
        <f t="array" ref="I860">_xlfn.IFS('ES Data Entry'!H858= 1, "American Indian/Alaskan Native", 'ES Data Entry'!H858= 2, "Asian", 'ES Data Entry'!H858= 3, "Native Hawaiian/Pacific Islander", 'ES Data Entry'!H858= 4, "Black/African American",'ES Data Entry'!H858= 5,  "White", 'ES Data Entry'!H858= 6, "Other", 'ES Data Entry'!H858= 7, "Two races or more", 'ES Data Entry'!H858= 8, "Unknown")</f>
        <v>#N/A</v>
      </c>
      <c r="J860" s="226">
        <f>'ES Data Entry'!I858</f>
        <v>0</v>
      </c>
      <c r="K860" s="226" t="e" cm="1">
        <f t="array" ref="K860">_xlfn.IFS('ES Data Entry'!J858= 1, "Male", 'ES Data Entry'!J858= 2, "Female", 'ES Data Entry'!J858= 3, "Transgender Male", 'ES Data Entry'!J858= 4, "Transgender Female",'ES Data Entry'!J858= 5, "Non-binary", 'ES Data Entry'!J858= 6, "Other", 'ES Data Entry'!J858= 7, "Unknown")</f>
        <v>#N/A</v>
      </c>
      <c r="L860" s="228">
        <f>'ES Data Entry'!K858</f>
        <v>0</v>
      </c>
      <c r="M860" s="228" t="str" cm="1">
        <f t="array" ref="M860">IF(MAX(IF(F:F=F860, L:L))=L860, "Yes", "No")</f>
        <v>Yes</v>
      </c>
      <c r="N860" s="229" t="e">
        <f>AVERAGE('ES Data Entry'!N858,'ES Data Entry'!M858)</f>
        <v>#DIV/0!</v>
      </c>
      <c r="O860" s="229" t="e">
        <f t="shared" si="154"/>
        <v>#DIV/0!</v>
      </c>
      <c r="P860" s="229" t="e">
        <f>AVERAGE('ES Data Entry'!O858:R858)</f>
        <v>#DIV/0!</v>
      </c>
      <c r="Q860" s="229" t="e">
        <f t="shared" si="155"/>
        <v>#DIV/0!</v>
      </c>
      <c r="R860" s="229" t="e">
        <f>AVERAGE('ES Data Entry'!S858:V858)</f>
        <v>#DIV/0!</v>
      </c>
      <c r="S860" s="229" t="e">
        <f t="shared" si="156"/>
        <v>#DIV/0!</v>
      </c>
      <c r="T860" s="229" t="e">
        <f>AVERAGE('ES Data Entry'!W858:Y858)</f>
        <v>#DIV/0!</v>
      </c>
      <c r="U860" s="230" t="e">
        <f t="shared" si="157"/>
        <v>#DIV/0!</v>
      </c>
      <c r="V860" s="231" t="e">
        <f t="shared" si="158"/>
        <v>#DIV/0!</v>
      </c>
      <c r="W860" s="232" t="e">
        <f t="shared" si="159"/>
        <v>#DIV/0!</v>
      </c>
    </row>
    <row r="861" spans="1:23">
      <c r="A861" s="226">
        <f>'ES Data Entry'!A859</f>
        <v>0</v>
      </c>
      <c r="B861" s="226">
        <f>'ES Data Entry'!B859</f>
        <v>0</v>
      </c>
      <c r="C861" s="6">
        <f>'ES Data Entry'!C859</f>
        <v>0</v>
      </c>
      <c r="D861" s="226">
        <f>'ES Data Entry'!D859</f>
        <v>0</v>
      </c>
      <c r="E861" s="226">
        <f>'ES Data Entry'!E859</f>
        <v>0</v>
      </c>
      <c r="F861" s="226">
        <f>'ES Data Entry'!F859</f>
        <v>0</v>
      </c>
      <c r="G861" s="226" t="str" cm="1">
        <f t="array" ref="G861">_xlfn.IFS('ES Data Entry'!G859=0, "Kindergarten", 'ES Data Entry'!G859=1, "1st Grade", 'ES Data Entry'!G859=2, "2nd Grade", 'ES Data Entry'!G859=3, "3rd Grade", 'ES Data Entry'!G859=4, "4th Grade", 'ES Data Entry'!G859=5, "5th Grade")</f>
        <v>Kindergarten</v>
      </c>
      <c r="H861" s="253">
        <f>'ES Data Entry'!L859</f>
        <v>0</v>
      </c>
      <c r="I861" s="227" t="e" cm="1">
        <f t="array" ref="I861">_xlfn.IFS('ES Data Entry'!H859= 1, "American Indian/Alaskan Native", 'ES Data Entry'!H859= 2, "Asian", 'ES Data Entry'!H859= 3, "Native Hawaiian/Pacific Islander", 'ES Data Entry'!H859= 4, "Black/African American",'ES Data Entry'!H859= 5,  "White", 'ES Data Entry'!H859= 6, "Other", 'ES Data Entry'!H859= 7, "Two races or more", 'ES Data Entry'!H859= 8, "Unknown")</f>
        <v>#N/A</v>
      </c>
      <c r="J861" s="226">
        <f>'ES Data Entry'!I859</f>
        <v>0</v>
      </c>
      <c r="K861" s="226" t="e" cm="1">
        <f t="array" ref="K861">_xlfn.IFS('ES Data Entry'!J859= 1, "Male", 'ES Data Entry'!J859= 2, "Female", 'ES Data Entry'!J859= 3, "Transgender Male", 'ES Data Entry'!J859= 4, "Transgender Female",'ES Data Entry'!J859= 5, "Non-binary", 'ES Data Entry'!J859= 6, "Other", 'ES Data Entry'!J859= 7, "Unknown")</f>
        <v>#N/A</v>
      </c>
      <c r="L861" s="228">
        <f>'ES Data Entry'!K859</f>
        <v>0</v>
      </c>
      <c r="M861" s="228" t="str" cm="1">
        <f t="array" ref="M861">IF(MAX(IF(F:F=F861, L:L))=L861, "Yes", "No")</f>
        <v>Yes</v>
      </c>
      <c r="N861" s="229" t="e">
        <f>AVERAGE('ES Data Entry'!N859,'ES Data Entry'!M859)</f>
        <v>#DIV/0!</v>
      </c>
      <c r="O861" s="229" t="e">
        <f t="shared" si="154"/>
        <v>#DIV/0!</v>
      </c>
      <c r="P861" s="229" t="e">
        <f>AVERAGE('ES Data Entry'!O859:R859)</f>
        <v>#DIV/0!</v>
      </c>
      <c r="Q861" s="229" t="e">
        <f t="shared" si="155"/>
        <v>#DIV/0!</v>
      </c>
      <c r="R861" s="229" t="e">
        <f>AVERAGE('ES Data Entry'!S859:V859)</f>
        <v>#DIV/0!</v>
      </c>
      <c r="S861" s="229" t="e">
        <f t="shared" si="156"/>
        <v>#DIV/0!</v>
      </c>
      <c r="T861" s="229" t="e">
        <f>AVERAGE('ES Data Entry'!W859:Y859)</f>
        <v>#DIV/0!</v>
      </c>
      <c r="U861" s="230" t="e">
        <f t="shared" si="157"/>
        <v>#DIV/0!</v>
      </c>
      <c r="V861" s="231" t="e">
        <f t="shared" si="158"/>
        <v>#DIV/0!</v>
      </c>
      <c r="W861" s="232" t="e">
        <f t="shared" si="159"/>
        <v>#DIV/0!</v>
      </c>
    </row>
    <row r="862" spans="1:23">
      <c r="A862" s="226">
        <f>'ES Data Entry'!A860</f>
        <v>0</v>
      </c>
      <c r="B862" s="226">
        <f>'ES Data Entry'!B860</f>
        <v>0</v>
      </c>
      <c r="C862" s="6">
        <f>'ES Data Entry'!C860</f>
        <v>0</v>
      </c>
      <c r="D862" s="226">
        <f>'ES Data Entry'!D860</f>
        <v>0</v>
      </c>
      <c r="E862" s="226">
        <f>'ES Data Entry'!E860</f>
        <v>0</v>
      </c>
      <c r="F862" s="226">
        <f>'ES Data Entry'!F860</f>
        <v>0</v>
      </c>
      <c r="G862" s="226" t="str" cm="1">
        <f t="array" ref="G862">_xlfn.IFS('ES Data Entry'!G860=0, "Kindergarten", 'ES Data Entry'!G860=1, "1st Grade", 'ES Data Entry'!G860=2, "2nd Grade", 'ES Data Entry'!G860=3, "3rd Grade", 'ES Data Entry'!G860=4, "4th Grade", 'ES Data Entry'!G860=5, "5th Grade")</f>
        <v>Kindergarten</v>
      </c>
      <c r="H862" s="253">
        <f>'ES Data Entry'!L860</f>
        <v>0</v>
      </c>
      <c r="I862" s="227" t="e" cm="1">
        <f t="array" ref="I862">_xlfn.IFS('ES Data Entry'!H860= 1, "American Indian/Alaskan Native", 'ES Data Entry'!H860= 2, "Asian", 'ES Data Entry'!H860= 3, "Native Hawaiian/Pacific Islander", 'ES Data Entry'!H860= 4, "Black/African American",'ES Data Entry'!H860= 5,  "White", 'ES Data Entry'!H860= 6, "Other", 'ES Data Entry'!H860= 7, "Two races or more", 'ES Data Entry'!H860= 8, "Unknown")</f>
        <v>#N/A</v>
      </c>
      <c r="J862" s="226">
        <f>'ES Data Entry'!I860</f>
        <v>0</v>
      </c>
      <c r="K862" s="226" t="e" cm="1">
        <f t="array" ref="K862">_xlfn.IFS('ES Data Entry'!J860= 1, "Male", 'ES Data Entry'!J860= 2, "Female", 'ES Data Entry'!J860= 3, "Transgender Male", 'ES Data Entry'!J860= 4, "Transgender Female",'ES Data Entry'!J860= 5, "Non-binary", 'ES Data Entry'!J860= 6, "Other", 'ES Data Entry'!J860= 7, "Unknown")</f>
        <v>#N/A</v>
      </c>
      <c r="L862" s="228">
        <f>'ES Data Entry'!K860</f>
        <v>0</v>
      </c>
      <c r="M862" s="228" t="str" cm="1">
        <f t="array" ref="M862">IF(MAX(IF(F:F=F862, L:L))=L862, "Yes", "No")</f>
        <v>Yes</v>
      </c>
      <c r="N862" s="229" t="e">
        <f>AVERAGE('ES Data Entry'!N860,'ES Data Entry'!M860)</f>
        <v>#DIV/0!</v>
      </c>
      <c r="O862" s="229" t="e">
        <f t="shared" si="154"/>
        <v>#DIV/0!</v>
      </c>
      <c r="P862" s="229" t="e">
        <f>AVERAGE('ES Data Entry'!O860:R860)</f>
        <v>#DIV/0!</v>
      </c>
      <c r="Q862" s="229" t="e">
        <f t="shared" si="155"/>
        <v>#DIV/0!</v>
      </c>
      <c r="R862" s="229" t="e">
        <f>AVERAGE('ES Data Entry'!S860:V860)</f>
        <v>#DIV/0!</v>
      </c>
      <c r="S862" s="229" t="e">
        <f t="shared" si="156"/>
        <v>#DIV/0!</v>
      </c>
      <c r="T862" s="229" t="e">
        <f>AVERAGE('ES Data Entry'!W860:Y860)</f>
        <v>#DIV/0!</v>
      </c>
      <c r="U862" s="230" t="e">
        <f t="shared" si="157"/>
        <v>#DIV/0!</v>
      </c>
      <c r="V862" s="231" t="e">
        <f t="shared" si="158"/>
        <v>#DIV/0!</v>
      </c>
      <c r="W862" s="232" t="e">
        <f t="shared" si="159"/>
        <v>#DIV/0!</v>
      </c>
    </row>
    <row r="863" spans="1:23">
      <c r="A863" s="226">
        <f>'ES Data Entry'!A861</f>
        <v>0</v>
      </c>
      <c r="B863" s="226">
        <f>'ES Data Entry'!B861</f>
        <v>0</v>
      </c>
      <c r="C863" s="6">
        <f>'ES Data Entry'!C861</f>
        <v>0</v>
      </c>
      <c r="D863" s="226">
        <f>'ES Data Entry'!D861</f>
        <v>0</v>
      </c>
      <c r="E863" s="226">
        <f>'ES Data Entry'!E861</f>
        <v>0</v>
      </c>
      <c r="F863" s="226">
        <f>'ES Data Entry'!F861</f>
        <v>0</v>
      </c>
      <c r="G863" s="226" t="str" cm="1">
        <f t="array" ref="G863">_xlfn.IFS('ES Data Entry'!G861=0, "Kindergarten", 'ES Data Entry'!G861=1, "1st Grade", 'ES Data Entry'!G861=2, "2nd Grade", 'ES Data Entry'!G861=3, "3rd Grade", 'ES Data Entry'!G861=4, "4th Grade", 'ES Data Entry'!G861=5, "5th Grade")</f>
        <v>Kindergarten</v>
      </c>
      <c r="H863" s="253">
        <f>'ES Data Entry'!L861</f>
        <v>0</v>
      </c>
      <c r="I863" s="227" t="e" cm="1">
        <f t="array" ref="I863">_xlfn.IFS('ES Data Entry'!H861= 1, "American Indian/Alaskan Native", 'ES Data Entry'!H861= 2, "Asian", 'ES Data Entry'!H861= 3, "Native Hawaiian/Pacific Islander", 'ES Data Entry'!H861= 4, "Black/African American",'ES Data Entry'!H861= 5,  "White", 'ES Data Entry'!H861= 6, "Other", 'ES Data Entry'!H861= 7, "Two races or more", 'ES Data Entry'!H861= 8, "Unknown")</f>
        <v>#N/A</v>
      </c>
      <c r="J863" s="226">
        <f>'ES Data Entry'!I861</f>
        <v>0</v>
      </c>
      <c r="K863" s="226" t="e" cm="1">
        <f t="array" ref="K863">_xlfn.IFS('ES Data Entry'!J861= 1, "Male", 'ES Data Entry'!J861= 2, "Female", 'ES Data Entry'!J861= 3, "Transgender Male", 'ES Data Entry'!J861= 4, "Transgender Female",'ES Data Entry'!J861= 5, "Non-binary", 'ES Data Entry'!J861= 6, "Other", 'ES Data Entry'!J861= 7, "Unknown")</f>
        <v>#N/A</v>
      </c>
      <c r="L863" s="228">
        <f>'ES Data Entry'!K861</f>
        <v>0</v>
      </c>
      <c r="M863" s="228" t="str" cm="1">
        <f t="array" ref="M863">IF(MAX(IF(F:F=F863, L:L))=L863, "Yes", "No")</f>
        <v>Yes</v>
      </c>
      <c r="N863" s="229" t="e">
        <f>AVERAGE('ES Data Entry'!N861,'ES Data Entry'!M861)</f>
        <v>#DIV/0!</v>
      </c>
      <c r="O863" s="229" t="e">
        <f t="shared" si="154"/>
        <v>#DIV/0!</v>
      </c>
      <c r="P863" s="229" t="e">
        <f>AVERAGE('ES Data Entry'!O861:R861)</f>
        <v>#DIV/0!</v>
      </c>
      <c r="Q863" s="229" t="e">
        <f t="shared" si="155"/>
        <v>#DIV/0!</v>
      </c>
      <c r="R863" s="229" t="e">
        <f>AVERAGE('ES Data Entry'!S861:V861)</f>
        <v>#DIV/0!</v>
      </c>
      <c r="S863" s="229" t="e">
        <f t="shared" si="156"/>
        <v>#DIV/0!</v>
      </c>
      <c r="T863" s="229" t="e">
        <f>AVERAGE('ES Data Entry'!W861:Y861)</f>
        <v>#DIV/0!</v>
      </c>
      <c r="U863" s="230" t="e">
        <f t="shared" si="157"/>
        <v>#DIV/0!</v>
      </c>
      <c r="V863" s="231" t="e">
        <f t="shared" si="158"/>
        <v>#DIV/0!</v>
      </c>
      <c r="W863" s="232" t="e">
        <f t="shared" si="159"/>
        <v>#DIV/0!</v>
      </c>
    </row>
    <row r="864" spans="1:23">
      <c r="A864" s="226">
        <f>'ES Data Entry'!A862</f>
        <v>0</v>
      </c>
      <c r="B864" s="226">
        <f>'ES Data Entry'!B862</f>
        <v>0</v>
      </c>
      <c r="C864" s="6">
        <f>'ES Data Entry'!C862</f>
        <v>0</v>
      </c>
      <c r="D864" s="226">
        <f>'ES Data Entry'!D862</f>
        <v>0</v>
      </c>
      <c r="E864" s="226">
        <f>'ES Data Entry'!E862</f>
        <v>0</v>
      </c>
      <c r="F864" s="226">
        <f>'ES Data Entry'!F862</f>
        <v>0</v>
      </c>
      <c r="G864" s="226" t="str" cm="1">
        <f t="array" ref="G864">_xlfn.IFS('ES Data Entry'!G862=0, "Kindergarten", 'ES Data Entry'!G862=1, "1st Grade", 'ES Data Entry'!G862=2, "2nd Grade", 'ES Data Entry'!G862=3, "3rd Grade", 'ES Data Entry'!G862=4, "4th Grade", 'ES Data Entry'!G862=5, "5th Grade")</f>
        <v>Kindergarten</v>
      </c>
      <c r="H864" s="253">
        <f>'ES Data Entry'!L862</f>
        <v>0</v>
      </c>
      <c r="I864" s="227" t="e" cm="1">
        <f t="array" ref="I864">_xlfn.IFS('ES Data Entry'!H862= 1, "American Indian/Alaskan Native", 'ES Data Entry'!H862= 2, "Asian", 'ES Data Entry'!H862= 3, "Native Hawaiian/Pacific Islander", 'ES Data Entry'!H862= 4, "Black/African American",'ES Data Entry'!H862= 5,  "White", 'ES Data Entry'!H862= 6, "Other", 'ES Data Entry'!H862= 7, "Two races or more", 'ES Data Entry'!H862= 8, "Unknown")</f>
        <v>#N/A</v>
      </c>
      <c r="J864" s="226">
        <f>'ES Data Entry'!I862</f>
        <v>0</v>
      </c>
      <c r="K864" s="226" t="e" cm="1">
        <f t="array" ref="K864">_xlfn.IFS('ES Data Entry'!J862= 1, "Male", 'ES Data Entry'!J862= 2, "Female", 'ES Data Entry'!J862= 3, "Transgender Male", 'ES Data Entry'!J862= 4, "Transgender Female",'ES Data Entry'!J862= 5, "Non-binary", 'ES Data Entry'!J862= 6, "Other", 'ES Data Entry'!J862= 7, "Unknown")</f>
        <v>#N/A</v>
      </c>
      <c r="L864" s="228">
        <f>'ES Data Entry'!K862</f>
        <v>0</v>
      </c>
      <c r="M864" s="228" t="str" cm="1">
        <f t="array" ref="M864">IF(MAX(IF(F:F=F864, L:L))=L864, "Yes", "No")</f>
        <v>Yes</v>
      </c>
      <c r="N864" s="229" t="e">
        <f>AVERAGE('ES Data Entry'!N862,'ES Data Entry'!M862)</f>
        <v>#DIV/0!</v>
      </c>
      <c r="O864" s="229" t="e">
        <f t="shared" si="154"/>
        <v>#DIV/0!</v>
      </c>
      <c r="P864" s="229" t="e">
        <f>AVERAGE('ES Data Entry'!O862:R862)</f>
        <v>#DIV/0!</v>
      </c>
      <c r="Q864" s="229" t="e">
        <f t="shared" si="155"/>
        <v>#DIV/0!</v>
      </c>
      <c r="R864" s="229" t="e">
        <f>AVERAGE('ES Data Entry'!S862:V862)</f>
        <v>#DIV/0!</v>
      </c>
      <c r="S864" s="229" t="e">
        <f t="shared" si="156"/>
        <v>#DIV/0!</v>
      </c>
      <c r="T864" s="229" t="e">
        <f>AVERAGE('ES Data Entry'!W862:Y862)</f>
        <v>#DIV/0!</v>
      </c>
      <c r="U864" s="230" t="e">
        <f t="shared" si="157"/>
        <v>#DIV/0!</v>
      </c>
      <c r="V864" s="231" t="e">
        <f t="shared" si="158"/>
        <v>#DIV/0!</v>
      </c>
      <c r="W864" s="232" t="e">
        <f t="shared" si="159"/>
        <v>#DIV/0!</v>
      </c>
    </row>
    <row r="865" spans="1:23">
      <c r="A865" s="226">
        <f>'ES Data Entry'!A863</f>
        <v>0</v>
      </c>
      <c r="B865" s="226">
        <f>'ES Data Entry'!B863</f>
        <v>0</v>
      </c>
      <c r="C865" s="6">
        <f>'ES Data Entry'!C863</f>
        <v>0</v>
      </c>
      <c r="D865" s="226">
        <f>'ES Data Entry'!D863</f>
        <v>0</v>
      </c>
      <c r="E865" s="226">
        <f>'ES Data Entry'!E863</f>
        <v>0</v>
      </c>
      <c r="F865" s="226">
        <f>'ES Data Entry'!F863</f>
        <v>0</v>
      </c>
      <c r="G865" s="226" t="str" cm="1">
        <f t="array" ref="G865">_xlfn.IFS('ES Data Entry'!G863=0, "Kindergarten", 'ES Data Entry'!G863=1, "1st Grade", 'ES Data Entry'!G863=2, "2nd Grade", 'ES Data Entry'!G863=3, "3rd Grade", 'ES Data Entry'!G863=4, "4th Grade", 'ES Data Entry'!G863=5, "5th Grade")</f>
        <v>Kindergarten</v>
      </c>
      <c r="H865" s="253">
        <f>'ES Data Entry'!L863</f>
        <v>0</v>
      </c>
      <c r="I865" s="227" t="e" cm="1">
        <f t="array" ref="I865">_xlfn.IFS('ES Data Entry'!H863= 1, "American Indian/Alaskan Native", 'ES Data Entry'!H863= 2, "Asian", 'ES Data Entry'!H863= 3, "Native Hawaiian/Pacific Islander", 'ES Data Entry'!H863= 4, "Black/African American",'ES Data Entry'!H863= 5,  "White", 'ES Data Entry'!H863= 6, "Other", 'ES Data Entry'!H863= 7, "Two races or more", 'ES Data Entry'!H863= 8, "Unknown")</f>
        <v>#N/A</v>
      </c>
      <c r="J865" s="226">
        <f>'ES Data Entry'!I863</f>
        <v>0</v>
      </c>
      <c r="K865" s="226" t="e" cm="1">
        <f t="array" ref="K865">_xlfn.IFS('ES Data Entry'!J863= 1, "Male", 'ES Data Entry'!J863= 2, "Female", 'ES Data Entry'!J863= 3, "Transgender Male", 'ES Data Entry'!J863= 4, "Transgender Female",'ES Data Entry'!J863= 5, "Non-binary", 'ES Data Entry'!J863= 6, "Other", 'ES Data Entry'!J863= 7, "Unknown")</f>
        <v>#N/A</v>
      </c>
      <c r="L865" s="228">
        <f>'ES Data Entry'!K863</f>
        <v>0</v>
      </c>
      <c r="M865" s="228" t="str" cm="1">
        <f t="array" ref="M865">IF(MAX(IF(F:F=F865, L:L))=L865, "Yes", "No")</f>
        <v>Yes</v>
      </c>
      <c r="N865" s="229" t="e">
        <f>AVERAGE('ES Data Entry'!N863,'ES Data Entry'!M863)</f>
        <v>#DIV/0!</v>
      </c>
      <c r="O865" s="229" t="e">
        <f t="shared" si="154"/>
        <v>#DIV/0!</v>
      </c>
      <c r="P865" s="229" t="e">
        <f>AVERAGE('ES Data Entry'!O863:R863)</f>
        <v>#DIV/0!</v>
      </c>
      <c r="Q865" s="229" t="e">
        <f t="shared" si="155"/>
        <v>#DIV/0!</v>
      </c>
      <c r="R865" s="229" t="e">
        <f>AVERAGE('ES Data Entry'!S863:V863)</f>
        <v>#DIV/0!</v>
      </c>
      <c r="S865" s="229" t="e">
        <f t="shared" si="156"/>
        <v>#DIV/0!</v>
      </c>
      <c r="T865" s="229" t="e">
        <f>AVERAGE('ES Data Entry'!W863:Y863)</f>
        <v>#DIV/0!</v>
      </c>
      <c r="U865" s="230" t="e">
        <f t="shared" si="157"/>
        <v>#DIV/0!</v>
      </c>
      <c r="V865" s="231" t="e">
        <f t="shared" si="158"/>
        <v>#DIV/0!</v>
      </c>
      <c r="W865" s="232" t="e">
        <f t="shared" si="159"/>
        <v>#DIV/0!</v>
      </c>
    </row>
    <row r="866" spans="1:23">
      <c r="A866" s="226">
        <f>'ES Data Entry'!A864</f>
        <v>0</v>
      </c>
      <c r="B866" s="226">
        <f>'ES Data Entry'!B864</f>
        <v>0</v>
      </c>
      <c r="C866" s="6">
        <f>'ES Data Entry'!C864</f>
        <v>0</v>
      </c>
      <c r="D866" s="226">
        <f>'ES Data Entry'!D864</f>
        <v>0</v>
      </c>
      <c r="E866" s="226">
        <f>'ES Data Entry'!E864</f>
        <v>0</v>
      </c>
      <c r="F866" s="226">
        <f>'ES Data Entry'!F864</f>
        <v>0</v>
      </c>
      <c r="G866" s="226" t="str" cm="1">
        <f t="array" ref="G866">_xlfn.IFS('ES Data Entry'!G864=0, "Kindergarten", 'ES Data Entry'!G864=1, "1st Grade", 'ES Data Entry'!G864=2, "2nd Grade", 'ES Data Entry'!G864=3, "3rd Grade", 'ES Data Entry'!G864=4, "4th Grade", 'ES Data Entry'!G864=5, "5th Grade")</f>
        <v>Kindergarten</v>
      </c>
      <c r="H866" s="253">
        <f>'ES Data Entry'!L864</f>
        <v>0</v>
      </c>
      <c r="I866" s="227" t="e" cm="1">
        <f t="array" ref="I866">_xlfn.IFS('ES Data Entry'!H864= 1, "American Indian/Alaskan Native", 'ES Data Entry'!H864= 2, "Asian", 'ES Data Entry'!H864= 3, "Native Hawaiian/Pacific Islander", 'ES Data Entry'!H864= 4, "Black/African American",'ES Data Entry'!H864= 5,  "White", 'ES Data Entry'!H864= 6, "Other", 'ES Data Entry'!H864= 7, "Two races or more", 'ES Data Entry'!H864= 8, "Unknown")</f>
        <v>#N/A</v>
      </c>
      <c r="J866" s="226">
        <f>'ES Data Entry'!I864</f>
        <v>0</v>
      </c>
      <c r="K866" s="226" t="e" cm="1">
        <f t="array" ref="K866">_xlfn.IFS('ES Data Entry'!J864= 1, "Male", 'ES Data Entry'!J864= 2, "Female", 'ES Data Entry'!J864= 3, "Transgender Male", 'ES Data Entry'!J864= 4, "Transgender Female",'ES Data Entry'!J864= 5, "Non-binary", 'ES Data Entry'!J864= 6, "Other", 'ES Data Entry'!J864= 7, "Unknown")</f>
        <v>#N/A</v>
      </c>
      <c r="L866" s="228">
        <f>'ES Data Entry'!K864</f>
        <v>0</v>
      </c>
      <c r="M866" s="228" t="str" cm="1">
        <f t="array" ref="M866">IF(MAX(IF(F:F=F866, L:L))=L866, "Yes", "No")</f>
        <v>Yes</v>
      </c>
      <c r="N866" s="229" t="e">
        <f>AVERAGE('ES Data Entry'!N864,'ES Data Entry'!M864)</f>
        <v>#DIV/0!</v>
      </c>
      <c r="O866" s="229" t="e">
        <f t="shared" si="154"/>
        <v>#DIV/0!</v>
      </c>
      <c r="P866" s="229" t="e">
        <f>AVERAGE('ES Data Entry'!O864:R864)</f>
        <v>#DIV/0!</v>
      </c>
      <c r="Q866" s="229" t="e">
        <f t="shared" si="155"/>
        <v>#DIV/0!</v>
      </c>
      <c r="R866" s="229" t="e">
        <f>AVERAGE('ES Data Entry'!S864:V864)</f>
        <v>#DIV/0!</v>
      </c>
      <c r="S866" s="229" t="e">
        <f t="shared" si="156"/>
        <v>#DIV/0!</v>
      </c>
      <c r="T866" s="229" t="e">
        <f>AVERAGE('ES Data Entry'!W864:Y864)</f>
        <v>#DIV/0!</v>
      </c>
      <c r="U866" s="230" t="e">
        <f t="shared" si="157"/>
        <v>#DIV/0!</v>
      </c>
      <c r="V866" s="231" t="e">
        <f t="shared" si="158"/>
        <v>#DIV/0!</v>
      </c>
      <c r="W866" s="232" t="e">
        <f t="shared" si="159"/>
        <v>#DIV/0!</v>
      </c>
    </row>
    <row r="867" spans="1:23">
      <c r="A867" s="226">
        <f>'ES Data Entry'!A865</f>
        <v>0</v>
      </c>
      <c r="B867" s="226">
        <f>'ES Data Entry'!B865</f>
        <v>0</v>
      </c>
      <c r="C867" s="6">
        <f>'ES Data Entry'!C865</f>
        <v>0</v>
      </c>
      <c r="D867" s="226">
        <f>'ES Data Entry'!D865</f>
        <v>0</v>
      </c>
      <c r="E867" s="226">
        <f>'ES Data Entry'!E865</f>
        <v>0</v>
      </c>
      <c r="F867" s="226">
        <f>'ES Data Entry'!F865</f>
        <v>0</v>
      </c>
      <c r="G867" s="226" t="str" cm="1">
        <f t="array" ref="G867">_xlfn.IFS('ES Data Entry'!G865=0, "Kindergarten", 'ES Data Entry'!G865=1, "1st Grade", 'ES Data Entry'!G865=2, "2nd Grade", 'ES Data Entry'!G865=3, "3rd Grade", 'ES Data Entry'!G865=4, "4th Grade", 'ES Data Entry'!G865=5, "5th Grade")</f>
        <v>Kindergarten</v>
      </c>
      <c r="H867" s="253">
        <f>'ES Data Entry'!L865</f>
        <v>0</v>
      </c>
      <c r="I867" s="227" t="e" cm="1">
        <f t="array" ref="I867">_xlfn.IFS('ES Data Entry'!H865= 1, "American Indian/Alaskan Native", 'ES Data Entry'!H865= 2, "Asian", 'ES Data Entry'!H865= 3, "Native Hawaiian/Pacific Islander", 'ES Data Entry'!H865= 4, "Black/African American",'ES Data Entry'!H865= 5,  "White", 'ES Data Entry'!H865= 6, "Other", 'ES Data Entry'!H865= 7, "Two races or more", 'ES Data Entry'!H865= 8, "Unknown")</f>
        <v>#N/A</v>
      </c>
      <c r="J867" s="226">
        <f>'ES Data Entry'!I865</f>
        <v>0</v>
      </c>
      <c r="K867" s="226" t="e" cm="1">
        <f t="array" ref="K867">_xlfn.IFS('ES Data Entry'!J865= 1, "Male", 'ES Data Entry'!J865= 2, "Female", 'ES Data Entry'!J865= 3, "Transgender Male", 'ES Data Entry'!J865= 4, "Transgender Female",'ES Data Entry'!J865= 5, "Non-binary", 'ES Data Entry'!J865= 6, "Other", 'ES Data Entry'!J865= 7, "Unknown")</f>
        <v>#N/A</v>
      </c>
      <c r="L867" s="228">
        <f>'ES Data Entry'!K865</f>
        <v>0</v>
      </c>
      <c r="M867" s="228" t="str" cm="1">
        <f t="array" ref="M867">IF(MAX(IF(F:F=F867, L:L))=L867, "Yes", "No")</f>
        <v>Yes</v>
      </c>
      <c r="N867" s="229" t="e">
        <f>AVERAGE('ES Data Entry'!N865,'ES Data Entry'!M865)</f>
        <v>#DIV/0!</v>
      </c>
      <c r="O867" s="229" t="e">
        <f t="shared" si="154"/>
        <v>#DIV/0!</v>
      </c>
      <c r="P867" s="229" t="e">
        <f>AVERAGE('ES Data Entry'!O865:R865)</f>
        <v>#DIV/0!</v>
      </c>
      <c r="Q867" s="229" t="e">
        <f t="shared" si="155"/>
        <v>#DIV/0!</v>
      </c>
      <c r="R867" s="229" t="e">
        <f>AVERAGE('ES Data Entry'!S865:V865)</f>
        <v>#DIV/0!</v>
      </c>
      <c r="S867" s="229" t="e">
        <f t="shared" si="156"/>
        <v>#DIV/0!</v>
      </c>
      <c r="T867" s="229" t="e">
        <f>AVERAGE('ES Data Entry'!W865:Y865)</f>
        <v>#DIV/0!</v>
      </c>
      <c r="U867" s="230" t="e">
        <f t="shared" si="157"/>
        <v>#DIV/0!</v>
      </c>
      <c r="V867" s="231" t="e">
        <f t="shared" si="158"/>
        <v>#DIV/0!</v>
      </c>
      <c r="W867" s="232" t="e">
        <f t="shared" si="159"/>
        <v>#DIV/0!</v>
      </c>
    </row>
    <row r="868" spans="1:23">
      <c r="A868" s="226">
        <f>'ES Data Entry'!A866</f>
        <v>0</v>
      </c>
      <c r="B868" s="226">
        <f>'ES Data Entry'!B866</f>
        <v>0</v>
      </c>
      <c r="C868" s="6">
        <f>'ES Data Entry'!C866</f>
        <v>0</v>
      </c>
      <c r="D868" s="226">
        <f>'ES Data Entry'!D866</f>
        <v>0</v>
      </c>
      <c r="E868" s="226">
        <f>'ES Data Entry'!E866</f>
        <v>0</v>
      </c>
      <c r="F868" s="226">
        <f>'ES Data Entry'!F866</f>
        <v>0</v>
      </c>
      <c r="G868" s="226" t="str" cm="1">
        <f t="array" ref="G868">_xlfn.IFS('ES Data Entry'!G866=0, "Kindergarten", 'ES Data Entry'!G866=1, "1st Grade", 'ES Data Entry'!G866=2, "2nd Grade", 'ES Data Entry'!G866=3, "3rd Grade", 'ES Data Entry'!G866=4, "4th Grade", 'ES Data Entry'!G866=5, "5th Grade")</f>
        <v>Kindergarten</v>
      </c>
      <c r="H868" s="253">
        <f>'ES Data Entry'!L866</f>
        <v>0</v>
      </c>
      <c r="I868" s="227" t="e" cm="1">
        <f t="array" ref="I868">_xlfn.IFS('ES Data Entry'!H866= 1, "American Indian/Alaskan Native", 'ES Data Entry'!H866= 2, "Asian", 'ES Data Entry'!H866= 3, "Native Hawaiian/Pacific Islander", 'ES Data Entry'!H866= 4, "Black/African American",'ES Data Entry'!H866= 5,  "White", 'ES Data Entry'!H866= 6, "Other", 'ES Data Entry'!H866= 7, "Two races or more", 'ES Data Entry'!H866= 8, "Unknown")</f>
        <v>#N/A</v>
      </c>
      <c r="J868" s="226">
        <f>'ES Data Entry'!I866</f>
        <v>0</v>
      </c>
      <c r="K868" s="226" t="e" cm="1">
        <f t="array" ref="K868">_xlfn.IFS('ES Data Entry'!J866= 1, "Male", 'ES Data Entry'!J866= 2, "Female", 'ES Data Entry'!J866= 3, "Transgender Male", 'ES Data Entry'!J866= 4, "Transgender Female",'ES Data Entry'!J866= 5, "Non-binary", 'ES Data Entry'!J866= 6, "Other", 'ES Data Entry'!J866= 7, "Unknown")</f>
        <v>#N/A</v>
      </c>
      <c r="L868" s="228">
        <f>'ES Data Entry'!K866</f>
        <v>0</v>
      </c>
      <c r="M868" s="228" t="str" cm="1">
        <f t="array" ref="M868">IF(MAX(IF(F:F=F868, L:L))=L868, "Yes", "No")</f>
        <v>Yes</v>
      </c>
      <c r="N868" s="229" t="e">
        <f>AVERAGE('ES Data Entry'!N866,'ES Data Entry'!M866)</f>
        <v>#DIV/0!</v>
      </c>
      <c r="O868" s="229" t="e">
        <f t="shared" si="154"/>
        <v>#DIV/0!</v>
      </c>
      <c r="P868" s="229" t="e">
        <f>AVERAGE('ES Data Entry'!O866:R866)</f>
        <v>#DIV/0!</v>
      </c>
      <c r="Q868" s="229" t="e">
        <f t="shared" si="155"/>
        <v>#DIV/0!</v>
      </c>
      <c r="R868" s="229" t="e">
        <f>AVERAGE('ES Data Entry'!S866:V866)</f>
        <v>#DIV/0!</v>
      </c>
      <c r="S868" s="229" t="e">
        <f t="shared" si="156"/>
        <v>#DIV/0!</v>
      </c>
      <c r="T868" s="229" t="e">
        <f>AVERAGE('ES Data Entry'!W866:Y866)</f>
        <v>#DIV/0!</v>
      </c>
      <c r="U868" s="230" t="e">
        <f t="shared" si="157"/>
        <v>#DIV/0!</v>
      </c>
      <c r="V868" s="231" t="e">
        <f t="shared" si="158"/>
        <v>#DIV/0!</v>
      </c>
      <c r="W868" s="232" t="e">
        <f t="shared" si="159"/>
        <v>#DIV/0!</v>
      </c>
    </row>
    <row r="869" spans="1:23">
      <c r="A869" s="226">
        <f>'ES Data Entry'!A867</f>
        <v>0</v>
      </c>
      <c r="B869" s="226">
        <f>'ES Data Entry'!B867</f>
        <v>0</v>
      </c>
      <c r="C869" s="6">
        <f>'ES Data Entry'!C867</f>
        <v>0</v>
      </c>
      <c r="D869" s="226">
        <f>'ES Data Entry'!D867</f>
        <v>0</v>
      </c>
      <c r="E869" s="226">
        <f>'ES Data Entry'!E867</f>
        <v>0</v>
      </c>
      <c r="F869" s="226">
        <f>'ES Data Entry'!F867</f>
        <v>0</v>
      </c>
      <c r="G869" s="226" t="str" cm="1">
        <f t="array" ref="G869">_xlfn.IFS('ES Data Entry'!G867=0, "Kindergarten", 'ES Data Entry'!G867=1, "1st Grade", 'ES Data Entry'!G867=2, "2nd Grade", 'ES Data Entry'!G867=3, "3rd Grade", 'ES Data Entry'!G867=4, "4th Grade", 'ES Data Entry'!G867=5, "5th Grade")</f>
        <v>Kindergarten</v>
      </c>
      <c r="H869" s="253">
        <f>'ES Data Entry'!L867</f>
        <v>0</v>
      </c>
      <c r="I869" s="227" t="e" cm="1">
        <f t="array" ref="I869">_xlfn.IFS('ES Data Entry'!H867= 1, "American Indian/Alaskan Native", 'ES Data Entry'!H867= 2, "Asian", 'ES Data Entry'!H867= 3, "Native Hawaiian/Pacific Islander", 'ES Data Entry'!H867= 4, "Black/African American",'ES Data Entry'!H867= 5,  "White", 'ES Data Entry'!H867= 6, "Other", 'ES Data Entry'!H867= 7, "Two races or more", 'ES Data Entry'!H867= 8, "Unknown")</f>
        <v>#N/A</v>
      </c>
      <c r="J869" s="226">
        <f>'ES Data Entry'!I867</f>
        <v>0</v>
      </c>
      <c r="K869" s="226" t="e" cm="1">
        <f t="array" ref="K869">_xlfn.IFS('ES Data Entry'!J867= 1, "Male", 'ES Data Entry'!J867= 2, "Female", 'ES Data Entry'!J867= 3, "Transgender Male", 'ES Data Entry'!J867= 4, "Transgender Female",'ES Data Entry'!J867= 5, "Non-binary", 'ES Data Entry'!J867= 6, "Other", 'ES Data Entry'!J867= 7, "Unknown")</f>
        <v>#N/A</v>
      </c>
      <c r="L869" s="228">
        <f>'ES Data Entry'!K867</f>
        <v>0</v>
      </c>
      <c r="M869" s="228" t="str" cm="1">
        <f t="array" ref="M869">IF(MAX(IF(F:F=F869, L:L))=L869, "Yes", "No")</f>
        <v>Yes</v>
      </c>
      <c r="N869" s="229" t="e">
        <f>AVERAGE('ES Data Entry'!N867,'ES Data Entry'!M867)</f>
        <v>#DIV/0!</v>
      </c>
      <c r="O869" s="229" t="e">
        <f t="shared" ref="O869:O932" si="160">IF(OR(N869&gt;3.5,N869=3.5), "Higher Emotional Engagement",IF(N869&lt;1.6, "Lower Emotional Engagement", "Moderate Emotional Engagement"))</f>
        <v>#DIV/0!</v>
      </c>
      <c r="P869" s="229" t="e">
        <f>AVERAGE('ES Data Entry'!O867:R867)</f>
        <v>#DIV/0!</v>
      </c>
      <c r="Q869" s="229" t="e">
        <f t="shared" ref="Q869:Q932" si="161">IF(OR(P869&gt;3.5,P869=3.5), "Higher Social Engagement",IF(P869&lt;1.6, "Lower Social Engagement", "Moderate Social Engagement"))</f>
        <v>#DIV/0!</v>
      </c>
      <c r="R869" s="229" t="e">
        <f>AVERAGE('ES Data Entry'!S867:V867)</f>
        <v>#DIV/0!</v>
      </c>
      <c r="S869" s="229" t="e">
        <f t="shared" ref="S869:S932" si="162">IF(OR(R869&gt;3.5,R869=3.5), "Higher Behavioral Engagement",IF(R869&lt;1.6, "Lower Behavioral Engagement", "Moderate Behavioral Engagement"))</f>
        <v>#DIV/0!</v>
      </c>
      <c r="T869" s="229" t="e">
        <f>AVERAGE('ES Data Entry'!W867:Y867)</f>
        <v>#DIV/0!</v>
      </c>
      <c r="U869" s="230" t="e">
        <f t="shared" ref="U869:U932" si="163">IF(OR(T869&gt;3.5,T869=3.5), "Higher Cognitive Engagement",IF(T869&lt;1.6, "Lower Cognitive Engagement", "Moderate Cognitive Engagement"))</f>
        <v>#DIV/0!</v>
      </c>
      <c r="V869" s="231" t="e">
        <f t="shared" ref="V869:V932" si="164">AVERAGE(N869:T869)</f>
        <v>#DIV/0!</v>
      </c>
      <c r="W869" s="232" t="e">
        <f t="shared" ref="W869:W932" si="165">IF(OR(V869&gt;3.5,V869=3.5), "Higher Engagement",IF(V869&lt;1.6, "Lower Engagement", "Moderate Engagement"))</f>
        <v>#DIV/0!</v>
      </c>
    </row>
    <row r="870" spans="1:23">
      <c r="A870" s="226">
        <f>'ES Data Entry'!A868</f>
        <v>0</v>
      </c>
      <c r="B870" s="226">
        <f>'ES Data Entry'!B868</f>
        <v>0</v>
      </c>
      <c r="C870" s="6">
        <f>'ES Data Entry'!C868</f>
        <v>0</v>
      </c>
      <c r="D870" s="226">
        <f>'ES Data Entry'!D868</f>
        <v>0</v>
      </c>
      <c r="E870" s="226">
        <f>'ES Data Entry'!E868</f>
        <v>0</v>
      </c>
      <c r="F870" s="226">
        <f>'ES Data Entry'!F868</f>
        <v>0</v>
      </c>
      <c r="G870" s="226" t="str" cm="1">
        <f t="array" ref="G870">_xlfn.IFS('ES Data Entry'!G868=0, "Kindergarten", 'ES Data Entry'!G868=1, "1st Grade", 'ES Data Entry'!G868=2, "2nd Grade", 'ES Data Entry'!G868=3, "3rd Grade", 'ES Data Entry'!G868=4, "4th Grade", 'ES Data Entry'!G868=5, "5th Grade")</f>
        <v>Kindergarten</v>
      </c>
      <c r="H870" s="253">
        <f>'ES Data Entry'!L868</f>
        <v>0</v>
      </c>
      <c r="I870" s="227" t="e" cm="1">
        <f t="array" ref="I870">_xlfn.IFS('ES Data Entry'!H868= 1, "American Indian/Alaskan Native", 'ES Data Entry'!H868= 2, "Asian", 'ES Data Entry'!H868= 3, "Native Hawaiian/Pacific Islander", 'ES Data Entry'!H868= 4, "Black/African American",'ES Data Entry'!H868= 5,  "White", 'ES Data Entry'!H868= 6, "Other", 'ES Data Entry'!H868= 7, "Two races or more", 'ES Data Entry'!H868= 8, "Unknown")</f>
        <v>#N/A</v>
      </c>
      <c r="J870" s="226">
        <f>'ES Data Entry'!I868</f>
        <v>0</v>
      </c>
      <c r="K870" s="226" t="e" cm="1">
        <f t="array" ref="K870">_xlfn.IFS('ES Data Entry'!J868= 1, "Male", 'ES Data Entry'!J868= 2, "Female", 'ES Data Entry'!J868= 3, "Transgender Male", 'ES Data Entry'!J868= 4, "Transgender Female",'ES Data Entry'!J868= 5, "Non-binary", 'ES Data Entry'!J868= 6, "Other", 'ES Data Entry'!J868= 7, "Unknown")</f>
        <v>#N/A</v>
      </c>
      <c r="L870" s="228">
        <f>'ES Data Entry'!K868</f>
        <v>0</v>
      </c>
      <c r="M870" s="228" t="str" cm="1">
        <f t="array" ref="M870">IF(MAX(IF(F:F=F870, L:L))=L870, "Yes", "No")</f>
        <v>Yes</v>
      </c>
      <c r="N870" s="229" t="e">
        <f>AVERAGE('ES Data Entry'!N868,'ES Data Entry'!M868)</f>
        <v>#DIV/0!</v>
      </c>
      <c r="O870" s="229" t="e">
        <f t="shared" si="160"/>
        <v>#DIV/0!</v>
      </c>
      <c r="P870" s="229" t="e">
        <f>AVERAGE('ES Data Entry'!O868:R868)</f>
        <v>#DIV/0!</v>
      </c>
      <c r="Q870" s="229" t="e">
        <f t="shared" si="161"/>
        <v>#DIV/0!</v>
      </c>
      <c r="R870" s="229" t="e">
        <f>AVERAGE('ES Data Entry'!S868:V868)</f>
        <v>#DIV/0!</v>
      </c>
      <c r="S870" s="229" t="e">
        <f t="shared" si="162"/>
        <v>#DIV/0!</v>
      </c>
      <c r="T870" s="229" t="e">
        <f>AVERAGE('ES Data Entry'!W868:Y868)</f>
        <v>#DIV/0!</v>
      </c>
      <c r="U870" s="230" t="e">
        <f t="shared" si="163"/>
        <v>#DIV/0!</v>
      </c>
      <c r="V870" s="231" t="e">
        <f t="shared" si="164"/>
        <v>#DIV/0!</v>
      </c>
      <c r="W870" s="232" t="e">
        <f t="shared" si="165"/>
        <v>#DIV/0!</v>
      </c>
    </row>
    <row r="871" spans="1:23">
      <c r="A871" s="226">
        <f>'ES Data Entry'!A869</f>
        <v>0</v>
      </c>
      <c r="B871" s="226">
        <f>'ES Data Entry'!B869</f>
        <v>0</v>
      </c>
      <c r="C871" s="6">
        <f>'ES Data Entry'!C869</f>
        <v>0</v>
      </c>
      <c r="D871" s="226">
        <f>'ES Data Entry'!D869</f>
        <v>0</v>
      </c>
      <c r="E871" s="226">
        <f>'ES Data Entry'!E869</f>
        <v>0</v>
      </c>
      <c r="F871" s="226">
        <f>'ES Data Entry'!F869</f>
        <v>0</v>
      </c>
      <c r="G871" s="226" t="str" cm="1">
        <f t="array" ref="G871">_xlfn.IFS('ES Data Entry'!G869=0, "Kindergarten", 'ES Data Entry'!G869=1, "1st Grade", 'ES Data Entry'!G869=2, "2nd Grade", 'ES Data Entry'!G869=3, "3rd Grade", 'ES Data Entry'!G869=4, "4th Grade", 'ES Data Entry'!G869=5, "5th Grade")</f>
        <v>Kindergarten</v>
      </c>
      <c r="H871" s="253">
        <f>'ES Data Entry'!L869</f>
        <v>0</v>
      </c>
      <c r="I871" s="227" t="e" cm="1">
        <f t="array" ref="I871">_xlfn.IFS('ES Data Entry'!H869= 1, "American Indian/Alaskan Native", 'ES Data Entry'!H869= 2, "Asian", 'ES Data Entry'!H869= 3, "Native Hawaiian/Pacific Islander", 'ES Data Entry'!H869= 4, "Black/African American",'ES Data Entry'!H869= 5,  "White", 'ES Data Entry'!H869= 6, "Other", 'ES Data Entry'!H869= 7, "Two races or more", 'ES Data Entry'!H869= 8, "Unknown")</f>
        <v>#N/A</v>
      </c>
      <c r="J871" s="226">
        <f>'ES Data Entry'!I869</f>
        <v>0</v>
      </c>
      <c r="K871" s="226" t="e" cm="1">
        <f t="array" ref="K871">_xlfn.IFS('ES Data Entry'!J869= 1, "Male", 'ES Data Entry'!J869= 2, "Female", 'ES Data Entry'!J869= 3, "Transgender Male", 'ES Data Entry'!J869= 4, "Transgender Female",'ES Data Entry'!J869= 5, "Non-binary", 'ES Data Entry'!J869= 6, "Other", 'ES Data Entry'!J869= 7, "Unknown")</f>
        <v>#N/A</v>
      </c>
      <c r="L871" s="228">
        <f>'ES Data Entry'!K869</f>
        <v>0</v>
      </c>
      <c r="M871" s="228" t="str" cm="1">
        <f t="array" ref="M871">IF(MAX(IF(F:F=F871, L:L))=L871, "Yes", "No")</f>
        <v>Yes</v>
      </c>
      <c r="N871" s="229" t="e">
        <f>AVERAGE('ES Data Entry'!N869,'ES Data Entry'!M869)</f>
        <v>#DIV/0!</v>
      </c>
      <c r="O871" s="229" t="e">
        <f t="shared" si="160"/>
        <v>#DIV/0!</v>
      </c>
      <c r="P871" s="229" t="e">
        <f>AVERAGE('ES Data Entry'!O869:R869)</f>
        <v>#DIV/0!</v>
      </c>
      <c r="Q871" s="229" t="e">
        <f t="shared" si="161"/>
        <v>#DIV/0!</v>
      </c>
      <c r="R871" s="229" t="e">
        <f>AVERAGE('ES Data Entry'!S869:V869)</f>
        <v>#DIV/0!</v>
      </c>
      <c r="S871" s="229" t="e">
        <f t="shared" si="162"/>
        <v>#DIV/0!</v>
      </c>
      <c r="T871" s="229" t="e">
        <f>AVERAGE('ES Data Entry'!W869:Y869)</f>
        <v>#DIV/0!</v>
      </c>
      <c r="U871" s="230" t="e">
        <f t="shared" si="163"/>
        <v>#DIV/0!</v>
      </c>
      <c r="V871" s="231" t="e">
        <f t="shared" si="164"/>
        <v>#DIV/0!</v>
      </c>
      <c r="W871" s="232" t="e">
        <f t="shared" si="165"/>
        <v>#DIV/0!</v>
      </c>
    </row>
    <row r="872" spans="1:23">
      <c r="A872" s="226">
        <f>'ES Data Entry'!A870</f>
        <v>0</v>
      </c>
      <c r="B872" s="226">
        <f>'ES Data Entry'!B870</f>
        <v>0</v>
      </c>
      <c r="C872" s="6">
        <f>'ES Data Entry'!C870</f>
        <v>0</v>
      </c>
      <c r="D872" s="226">
        <f>'ES Data Entry'!D870</f>
        <v>0</v>
      </c>
      <c r="E872" s="226">
        <f>'ES Data Entry'!E870</f>
        <v>0</v>
      </c>
      <c r="F872" s="226">
        <f>'ES Data Entry'!F870</f>
        <v>0</v>
      </c>
      <c r="G872" s="226" t="str" cm="1">
        <f t="array" ref="G872">_xlfn.IFS('ES Data Entry'!G870=0, "Kindergarten", 'ES Data Entry'!G870=1, "1st Grade", 'ES Data Entry'!G870=2, "2nd Grade", 'ES Data Entry'!G870=3, "3rd Grade", 'ES Data Entry'!G870=4, "4th Grade", 'ES Data Entry'!G870=5, "5th Grade")</f>
        <v>Kindergarten</v>
      </c>
      <c r="H872" s="253">
        <f>'ES Data Entry'!L870</f>
        <v>0</v>
      </c>
      <c r="I872" s="227" t="e" cm="1">
        <f t="array" ref="I872">_xlfn.IFS('ES Data Entry'!H870= 1, "American Indian/Alaskan Native", 'ES Data Entry'!H870= 2, "Asian", 'ES Data Entry'!H870= 3, "Native Hawaiian/Pacific Islander", 'ES Data Entry'!H870= 4, "Black/African American",'ES Data Entry'!H870= 5,  "White", 'ES Data Entry'!H870= 6, "Other", 'ES Data Entry'!H870= 7, "Two races or more", 'ES Data Entry'!H870= 8, "Unknown")</f>
        <v>#N/A</v>
      </c>
      <c r="J872" s="226">
        <f>'ES Data Entry'!I870</f>
        <v>0</v>
      </c>
      <c r="K872" s="226" t="e" cm="1">
        <f t="array" ref="K872">_xlfn.IFS('ES Data Entry'!J870= 1, "Male", 'ES Data Entry'!J870= 2, "Female", 'ES Data Entry'!J870= 3, "Transgender Male", 'ES Data Entry'!J870= 4, "Transgender Female",'ES Data Entry'!J870= 5, "Non-binary", 'ES Data Entry'!J870= 6, "Other", 'ES Data Entry'!J870= 7, "Unknown")</f>
        <v>#N/A</v>
      </c>
      <c r="L872" s="228">
        <f>'ES Data Entry'!K870</f>
        <v>0</v>
      </c>
      <c r="M872" s="228" t="str" cm="1">
        <f t="array" ref="M872">IF(MAX(IF(F:F=F872, L:L))=L872, "Yes", "No")</f>
        <v>Yes</v>
      </c>
      <c r="N872" s="229" t="e">
        <f>AVERAGE('ES Data Entry'!N870,'ES Data Entry'!M870)</f>
        <v>#DIV/0!</v>
      </c>
      <c r="O872" s="229" t="e">
        <f t="shared" si="160"/>
        <v>#DIV/0!</v>
      </c>
      <c r="P872" s="229" t="e">
        <f>AVERAGE('ES Data Entry'!O870:R870)</f>
        <v>#DIV/0!</v>
      </c>
      <c r="Q872" s="229" t="e">
        <f t="shared" si="161"/>
        <v>#DIV/0!</v>
      </c>
      <c r="R872" s="229" t="e">
        <f>AVERAGE('ES Data Entry'!S870:V870)</f>
        <v>#DIV/0!</v>
      </c>
      <c r="S872" s="229" t="e">
        <f t="shared" si="162"/>
        <v>#DIV/0!</v>
      </c>
      <c r="T872" s="229" t="e">
        <f>AVERAGE('ES Data Entry'!W870:Y870)</f>
        <v>#DIV/0!</v>
      </c>
      <c r="U872" s="230" t="e">
        <f t="shared" si="163"/>
        <v>#DIV/0!</v>
      </c>
      <c r="V872" s="231" t="e">
        <f t="shared" si="164"/>
        <v>#DIV/0!</v>
      </c>
      <c r="W872" s="232" t="e">
        <f t="shared" si="165"/>
        <v>#DIV/0!</v>
      </c>
    </row>
    <row r="873" spans="1:23">
      <c r="A873" s="226">
        <f>'ES Data Entry'!A871</f>
        <v>0</v>
      </c>
      <c r="B873" s="226">
        <f>'ES Data Entry'!B871</f>
        <v>0</v>
      </c>
      <c r="C873" s="6">
        <f>'ES Data Entry'!C871</f>
        <v>0</v>
      </c>
      <c r="D873" s="226">
        <f>'ES Data Entry'!D871</f>
        <v>0</v>
      </c>
      <c r="E873" s="226">
        <f>'ES Data Entry'!E871</f>
        <v>0</v>
      </c>
      <c r="F873" s="226">
        <f>'ES Data Entry'!F871</f>
        <v>0</v>
      </c>
      <c r="G873" s="226" t="str" cm="1">
        <f t="array" ref="G873">_xlfn.IFS('ES Data Entry'!G871=0, "Kindergarten", 'ES Data Entry'!G871=1, "1st Grade", 'ES Data Entry'!G871=2, "2nd Grade", 'ES Data Entry'!G871=3, "3rd Grade", 'ES Data Entry'!G871=4, "4th Grade", 'ES Data Entry'!G871=5, "5th Grade")</f>
        <v>Kindergarten</v>
      </c>
      <c r="H873" s="253">
        <f>'ES Data Entry'!L871</f>
        <v>0</v>
      </c>
      <c r="I873" s="227" t="e" cm="1">
        <f t="array" ref="I873">_xlfn.IFS('ES Data Entry'!H871= 1, "American Indian/Alaskan Native", 'ES Data Entry'!H871= 2, "Asian", 'ES Data Entry'!H871= 3, "Native Hawaiian/Pacific Islander", 'ES Data Entry'!H871= 4, "Black/African American",'ES Data Entry'!H871= 5,  "White", 'ES Data Entry'!H871= 6, "Other", 'ES Data Entry'!H871= 7, "Two races or more", 'ES Data Entry'!H871= 8, "Unknown")</f>
        <v>#N/A</v>
      </c>
      <c r="J873" s="226">
        <f>'ES Data Entry'!I871</f>
        <v>0</v>
      </c>
      <c r="K873" s="226" t="e" cm="1">
        <f t="array" ref="K873">_xlfn.IFS('ES Data Entry'!J871= 1, "Male", 'ES Data Entry'!J871= 2, "Female", 'ES Data Entry'!J871= 3, "Transgender Male", 'ES Data Entry'!J871= 4, "Transgender Female",'ES Data Entry'!J871= 5, "Non-binary", 'ES Data Entry'!J871= 6, "Other", 'ES Data Entry'!J871= 7, "Unknown")</f>
        <v>#N/A</v>
      </c>
      <c r="L873" s="228">
        <f>'ES Data Entry'!K871</f>
        <v>0</v>
      </c>
      <c r="M873" s="228" t="str" cm="1">
        <f t="array" ref="M873">IF(MAX(IF(F:F=F873, L:L))=L873, "Yes", "No")</f>
        <v>Yes</v>
      </c>
      <c r="N873" s="229" t="e">
        <f>AVERAGE('ES Data Entry'!N871,'ES Data Entry'!M871)</f>
        <v>#DIV/0!</v>
      </c>
      <c r="O873" s="229" t="e">
        <f t="shared" si="160"/>
        <v>#DIV/0!</v>
      </c>
      <c r="P873" s="229" t="e">
        <f>AVERAGE('ES Data Entry'!O871:R871)</f>
        <v>#DIV/0!</v>
      </c>
      <c r="Q873" s="229" t="e">
        <f t="shared" si="161"/>
        <v>#DIV/0!</v>
      </c>
      <c r="R873" s="229" t="e">
        <f>AVERAGE('ES Data Entry'!S871:V871)</f>
        <v>#DIV/0!</v>
      </c>
      <c r="S873" s="229" t="e">
        <f t="shared" si="162"/>
        <v>#DIV/0!</v>
      </c>
      <c r="T873" s="229" t="e">
        <f>AVERAGE('ES Data Entry'!W871:Y871)</f>
        <v>#DIV/0!</v>
      </c>
      <c r="U873" s="230" t="e">
        <f t="shared" si="163"/>
        <v>#DIV/0!</v>
      </c>
      <c r="V873" s="231" t="e">
        <f t="shared" si="164"/>
        <v>#DIV/0!</v>
      </c>
      <c r="W873" s="232" t="e">
        <f t="shared" si="165"/>
        <v>#DIV/0!</v>
      </c>
    </row>
    <row r="874" spans="1:23">
      <c r="A874" s="226">
        <f>'ES Data Entry'!A872</f>
        <v>0</v>
      </c>
      <c r="B874" s="226">
        <f>'ES Data Entry'!B872</f>
        <v>0</v>
      </c>
      <c r="C874" s="6">
        <f>'ES Data Entry'!C872</f>
        <v>0</v>
      </c>
      <c r="D874" s="226">
        <f>'ES Data Entry'!D872</f>
        <v>0</v>
      </c>
      <c r="E874" s="226">
        <f>'ES Data Entry'!E872</f>
        <v>0</v>
      </c>
      <c r="F874" s="226">
        <f>'ES Data Entry'!F872</f>
        <v>0</v>
      </c>
      <c r="G874" s="226" t="str" cm="1">
        <f t="array" ref="G874">_xlfn.IFS('ES Data Entry'!G872=0, "Kindergarten", 'ES Data Entry'!G872=1, "1st Grade", 'ES Data Entry'!G872=2, "2nd Grade", 'ES Data Entry'!G872=3, "3rd Grade", 'ES Data Entry'!G872=4, "4th Grade", 'ES Data Entry'!G872=5, "5th Grade")</f>
        <v>Kindergarten</v>
      </c>
      <c r="H874" s="253">
        <f>'ES Data Entry'!L872</f>
        <v>0</v>
      </c>
      <c r="I874" s="227" t="e" cm="1">
        <f t="array" ref="I874">_xlfn.IFS('ES Data Entry'!H872= 1, "American Indian/Alaskan Native", 'ES Data Entry'!H872= 2, "Asian", 'ES Data Entry'!H872= 3, "Native Hawaiian/Pacific Islander", 'ES Data Entry'!H872= 4, "Black/African American",'ES Data Entry'!H872= 5,  "White", 'ES Data Entry'!H872= 6, "Other", 'ES Data Entry'!H872= 7, "Two races or more", 'ES Data Entry'!H872= 8, "Unknown")</f>
        <v>#N/A</v>
      </c>
      <c r="J874" s="226">
        <f>'ES Data Entry'!I872</f>
        <v>0</v>
      </c>
      <c r="K874" s="226" t="e" cm="1">
        <f t="array" ref="K874">_xlfn.IFS('ES Data Entry'!J872= 1, "Male", 'ES Data Entry'!J872= 2, "Female", 'ES Data Entry'!J872= 3, "Transgender Male", 'ES Data Entry'!J872= 4, "Transgender Female",'ES Data Entry'!J872= 5, "Non-binary", 'ES Data Entry'!J872= 6, "Other", 'ES Data Entry'!J872= 7, "Unknown")</f>
        <v>#N/A</v>
      </c>
      <c r="L874" s="228">
        <f>'ES Data Entry'!K872</f>
        <v>0</v>
      </c>
      <c r="M874" s="228" t="str" cm="1">
        <f t="array" ref="M874">IF(MAX(IF(F:F=F874, L:L))=L874, "Yes", "No")</f>
        <v>Yes</v>
      </c>
      <c r="N874" s="229" t="e">
        <f>AVERAGE('ES Data Entry'!N872,'ES Data Entry'!M872)</f>
        <v>#DIV/0!</v>
      </c>
      <c r="O874" s="229" t="e">
        <f t="shared" si="160"/>
        <v>#DIV/0!</v>
      </c>
      <c r="P874" s="229" t="e">
        <f>AVERAGE('ES Data Entry'!O872:R872)</f>
        <v>#DIV/0!</v>
      </c>
      <c r="Q874" s="229" t="e">
        <f t="shared" si="161"/>
        <v>#DIV/0!</v>
      </c>
      <c r="R874" s="229" t="e">
        <f>AVERAGE('ES Data Entry'!S872:V872)</f>
        <v>#DIV/0!</v>
      </c>
      <c r="S874" s="229" t="e">
        <f t="shared" si="162"/>
        <v>#DIV/0!</v>
      </c>
      <c r="T874" s="229" t="e">
        <f>AVERAGE('ES Data Entry'!W872:Y872)</f>
        <v>#DIV/0!</v>
      </c>
      <c r="U874" s="230" t="e">
        <f t="shared" si="163"/>
        <v>#DIV/0!</v>
      </c>
      <c r="V874" s="231" t="e">
        <f t="shared" si="164"/>
        <v>#DIV/0!</v>
      </c>
      <c r="W874" s="232" t="e">
        <f t="shared" si="165"/>
        <v>#DIV/0!</v>
      </c>
    </row>
    <row r="875" spans="1:23">
      <c r="A875" s="226">
        <f>'ES Data Entry'!A873</f>
        <v>0</v>
      </c>
      <c r="B875" s="226">
        <f>'ES Data Entry'!B873</f>
        <v>0</v>
      </c>
      <c r="C875" s="6">
        <f>'ES Data Entry'!C873</f>
        <v>0</v>
      </c>
      <c r="D875" s="226">
        <f>'ES Data Entry'!D873</f>
        <v>0</v>
      </c>
      <c r="E875" s="226">
        <f>'ES Data Entry'!E873</f>
        <v>0</v>
      </c>
      <c r="F875" s="226">
        <f>'ES Data Entry'!F873</f>
        <v>0</v>
      </c>
      <c r="G875" s="226" t="str" cm="1">
        <f t="array" ref="G875">_xlfn.IFS('ES Data Entry'!G873=0, "Kindergarten", 'ES Data Entry'!G873=1, "1st Grade", 'ES Data Entry'!G873=2, "2nd Grade", 'ES Data Entry'!G873=3, "3rd Grade", 'ES Data Entry'!G873=4, "4th Grade", 'ES Data Entry'!G873=5, "5th Grade")</f>
        <v>Kindergarten</v>
      </c>
      <c r="H875" s="253">
        <f>'ES Data Entry'!L873</f>
        <v>0</v>
      </c>
      <c r="I875" s="227" t="e" cm="1">
        <f t="array" ref="I875">_xlfn.IFS('ES Data Entry'!H873= 1, "American Indian/Alaskan Native", 'ES Data Entry'!H873= 2, "Asian", 'ES Data Entry'!H873= 3, "Native Hawaiian/Pacific Islander", 'ES Data Entry'!H873= 4, "Black/African American",'ES Data Entry'!H873= 5,  "White", 'ES Data Entry'!H873= 6, "Other", 'ES Data Entry'!H873= 7, "Two races or more", 'ES Data Entry'!H873= 8, "Unknown")</f>
        <v>#N/A</v>
      </c>
      <c r="J875" s="226">
        <f>'ES Data Entry'!I873</f>
        <v>0</v>
      </c>
      <c r="K875" s="226" t="e" cm="1">
        <f t="array" ref="K875">_xlfn.IFS('ES Data Entry'!J873= 1, "Male", 'ES Data Entry'!J873= 2, "Female", 'ES Data Entry'!J873= 3, "Transgender Male", 'ES Data Entry'!J873= 4, "Transgender Female",'ES Data Entry'!J873= 5, "Non-binary", 'ES Data Entry'!J873= 6, "Other", 'ES Data Entry'!J873= 7, "Unknown")</f>
        <v>#N/A</v>
      </c>
      <c r="L875" s="228">
        <f>'ES Data Entry'!K873</f>
        <v>0</v>
      </c>
      <c r="M875" s="228" t="str" cm="1">
        <f t="array" ref="M875">IF(MAX(IF(F:F=F875, L:L))=L875, "Yes", "No")</f>
        <v>Yes</v>
      </c>
      <c r="N875" s="229" t="e">
        <f>AVERAGE('ES Data Entry'!N873,'ES Data Entry'!M873)</f>
        <v>#DIV/0!</v>
      </c>
      <c r="O875" s="229" t="e">
        <f t="shared" si="160"/>
        <v>#DIV/0!</v>
      </c>
      <c r="P875" s="229" t="e">
        <f>AVERAGE('ES Data Entry'!O873:R873)</f>
        <v>#DIV/0!</v>
      </c>
      <c r="Q875" s="229" t="e">
        <f t="shared" si="161"/>
        <v>#DIV/0!</v>
      </c>
      <c r="R875" s="229" t="e">
        <f>AVERAGE('ES Data Entry'!S873:V873)</f>
        <v>#DIV/0!</v>
      </c>
      <c r="S875" s="229" t="e">
        <f t="shared" si="162"/>
        <v>#DIV/0!</v>
      </c>
      <c r="T875" s="229" t="e">
        <f>AVERAGE('ES Data Entry'!W873:Y873)</f>
        <v>#DIV/0!</v>
      </c>
      <c r="U875" s="230" t="e">
        <f t="shared" si="163"/>
        <v>#DIV/0!</v>
      </c>
      <c r="V875" s="231" t="e">
        <f t="shared" si="164"/>
        <v>#DIV/0!</v>
      </c>
      <c r="W875" s="232" t="e">
        <f t="shared" si="165"/>
        <v>#DIV/0!</v>
      </c>
    </row>
    <row r="876" spans="1:23">
      <c r="A876" s="226">
        <f>'ES Data Entry'!A874</f>
        <v>0</v>
      </c>
      <c r="B876" s="226">
        <f>'ES Data Entry'!B874</f>
        <v>0</v>
      </c>
      <c r="C876" s="6">
        <f>'ES Data Entry'!C874</f>
        <v>0</v>
      </c>
      <c r="D876" s="226">
        <f>'ES Data Entry'!D874</f>
        <v>0</v>
      </c>
      <c r="E876" s="226">
        <f>'ES Data Entry'!E874</f>
        <v>0</v>
      </c>
      <c r="F876" s="226">
        <f>'ES Data Entry'!F874</f>
        <v>0</v>
      </c>
      <c r="G876" s="226" t="str" cm="1">
        <f t="array" ref="G876">_xlfn.IFS('ES Data Entry'!G874=0, "Kindergarten", 'ES Data Entry'!G874=1, "1st Grade", 'ES Data Entry'!G874=2, "2nd Grade", 'ES Data Entry'!G874=3, "3rd Grade", 'ES Data Entry'!G874=4, "4th Grade", 'ES Data Entry'!G874=5, "5th Grade")</f>
        <v>Kindergarten</v>
      </c>
      <c r="H876" s="253">
        <f>'ES Data Entry'!L874</f>
        <v>0</v>
      </c>
      <c r="I876" s="227" t="e" cm="1">
        <f t="array" ref="I876">_xlfn.IFS('ES Data Entry'!H874= 1, "American Indian/Alaskan Native", 'ES Data Entry'!H874= 2, "Asian", 'ES Data Entry'!H874= 3, "Native Hawaiian/Pacific Islander", 'ES Data Entry'!H874= 4, "Black/African American",'ES Data Entry'!H874= 5,  "White", 'ES Data Entry'!H874= 6, "Other", 'ES Data Entry'!H874= 7, "Two races or more", 'ES Data Entry'!H874= 8, "Unknown")</f>
        <v>#N/A</v>
      </c>
      <c r="J876" s="226">
        <f>'ES Data Entry'!I874</f>
        <v>0</v>
      </c>
      <c r="K876" s="226" t="e" cm="1">
        <f t="array" ref="K876">_xlfn.IFS('ES Data Entry'!J874= 1, "Male", 'ES Data Entry'!J874= 2, "Female", 'ES Data Entry'!J874= 3, "Transgender Male", 'ES Data Entry'!J874= 4, "Transgender Female",'ES Data Entry'!J874= 5, "Non-binary", 'ES Data Entry'!J874= 6, "Other", 'ES Data Entry'!J874= 7, "Unknown")</f>
        <v>#N/A</v>
      </c>
      <c r="L876" s="228">
        <f>'ES Data Entry'!K874</f>
        <v>0</v>
      </c>
      <c r="M876" s="228" t="str" cm="1">
        <f t="array" ref="M876">IF(MAX(IF(F:F=F876, L:L))=L876, "Yes", "No")</f>
        <v>Yes</v>
      </c>
      <c r="N876" s="229" t="e">
        <f>AVERAGE('ES Data Entry'!N874,'ES Data Entry'!M874)</f>
        <v>#DIV/0!</v>
      </c>
      <c r="O876" s="229" t="e">
        <f t="shared" si="160"/>
        <v>#DIV/0!</v>
      </c>
      <c r="P876" s="229" t="e">
        <f>AVERAGE('ES Data Entry'!O874:R874)</f>
        <v>#DIV/0!</v>
      </c>
      <c r="Q876" s="229" t="e">
        <f t="shared" si="161"/>
        <v>#DIV/0!</v>
      </c>
      <c r="R876" s="229" t="e">
        <f>AVERAGE('ES Data Entry'!S874:V874)</f>
        <v>#DIV/0!</v>
      </c>
      <c r="S876" s="229" t="e">
        <f t="shared" si="162"/>
        <v>#DIV/0!</v>
      </c>
      <c r="T876" s="229" t="e">
        <f>AVERAGE('ES Data Entry'!W874:Y874)</f>
        <v>#DIV/0!</v>
      </c>
      <c r="U876" s="230" t="e">
        <f t="shared" si="163"/>
        <v>#DIV/0!</v>
      </c>
      <c r="V876" s="231" t="e">
        <f t="shared" si="164"/>
        <v>#DIV/0!</v>
      </c>
      <c r="W876" s="232" t="e">
        <f t="shared" si="165"/>
        <v>#DIV/0!</v>
      </c>
    </row>
    <row r="877" spans="1:23">
      <c r="A877" s="226">
        <f>'ES Data Entry'!A875</f>
        <v>0</v>
      </c>
      <c r="B877" s="226">
        <f>'ES Data Entry'!B875</f>
        <v>0</v>
      </c>
      <c r="C877" s="6">
        <f>'ES Data Entry'!C875</f>
        <v>0</v>
      </c>
      <c r="D877" s="226">
        <f>'ES Data Entry'!D875</f>
        <v>0</v>
      </c>
      <c r="E877" s="226">
        <f>'ES Data Entry'!E875</f>
        <v>0</v>
      </c>
      <c r="F877" s="226">
        <f>'ES Data Entry'!F875</f>
        <v>0</v>
      </c>
      <c r="G877" s="226" t="str" cm="1">
        <f t="array" ref="G877">_xlfn.IFS('ES Data Entry'!G875=0, "Kindergarten", 'ES Data Entry'!G875=1, "1st Grade", 'ES Data Entry'!G875=2, "2nd Grade", 'ES Data Entry'!G875=3, "3rd Grade", 'ES Data Entry'!G875=4, "4th Grade", 'ES Data Entry'!G875=5, "5th Grade")</f>
        <v>Kindergarten</v>
      </c>
      <c r="H877" s="253">
        <f>'ES Data Entry'!L875</f>
        <v>0</v>
      </c>
      <c r="I877" s="227" t="e" cm="1">
        <f t="array" ref="I877">_xlfn.IFS('ES Data Entry'!H875= 1, "American Indian/Alaskan Native", 'ES Data Entry'!H875= 2, "Asian", 'ES Data Entry'!H875= 3, "Native Hawaiian/Pacific Islander", 'ES Data Entry'!H875= 4, "Black/African American",'ES Data Entry'!H875= 5,  "White", 'ES Data Entry'!H875= 6, "Other", 'ES Data Entry'!H875= 7, "Two races or more", 'ES Data Entry'!H875= 8, "Unknown")</f>
        <v>#N/A</v>
      </c>
      <c r="J877" s="226">
        <f>'ES Data Entry'!I875</f>
        <v>0</v>
      </c>
      <c r="K877" s="226" t="e" cm="1">
        <f t="array" ref="K877">_xlfn.IFS('ES Data Entry'!J875= 1, "Male", 'ES Data Entry'!J875= 2, "Female", 'ES Data Entry'!J875= 3, "Transgender Male", 'ES Data Entry'!J875= 4, "Transgender Female",'ES Data Entry'!J875= 5, "Non-binary", 'ES Data Entry'!J875= 6, "Other", 'ES Data Entry'!J875= 7, "Unknown")</f>
        <v>#N/A</v>
      </c>
      <c r="L877" s="228">
        <f>'ES Data Entry'!K875</f>
        <v>0</v>
      </c>
      <c r="M877" s="228" t="str" cm="1">
        <f t="array" ref="M877">IF(MAX(IF(F:F=F877, L:L))=L877, "Yes", "No")</f>
        <v>Yes</v>
      </c>
      <c r="N877" s="229" t="e">
        <f>AVERAGE('ES Data Entry'!N875,'ES Data Entry'!M875)</f>
        <v>#DIV/0!</v>
      </c>
      <c r="O877" s="229" t="e">
        <f t="shared" si="160"/>
        <v>#DIV/0!</v>
      </c>
      <c r="P877" s="229" t="e">
        <f>AVERAGE('ES Data Entry'!O875:R875)</f>
        <v>#DIV/0!</v>
      </c>
      <c r="Q877" s="229" t="e">
        <f t="shared" si="161"/>
        <v>#DIV/0!</v>
      </c>
      <c r="R877" s="229" t="e">
        <f>AVERAGE('ES Data Entry'!S875:V875)</f>
        <v>#DIV/0!</v>
      </c>
      <c r="S877" s="229" t="e">
        <f t="shared" si="162"/>
        <v>#DIV/0!</v>
      </c>
      <c r="T877" s="229" t="e">
        <f>AVERAGE('ES Data Entry'!W875:Y875)</f>
        <v>#DIV/0!</v>
      </c>
      <c r="U877" s="230" t="e">
        <f t="shared" si="163"/>
        <v>#DIV/0!</v>
      </c>
      <c r="V877" s="231" t="e">
        <f t="shared" si="164"/>
        <v>#DIV/0!</v>
      </c>
      <c r="W877" s="232" t="e">
        <f t="shared" si="165"/>
        <v>#DIV/0!</v>
      </c>
    </row>
    <row r="878" spans="1:23">
      <c r="A878" s="226">
        <f>'ES Data Entry'!A876</f>
        <v>0</v>
      </c>
      <c r="B878" s="226">
        <f>'ES Data Entry'!B876</f>
        <v>0</v>
      </c>
      <c r="C878" s="6">
        <f>'ES Data Entry'!C876</f>
        <v>0</v>
      </c>
      <c r="D878" s="226">
        <f>'ES Data Entry'!D876</f>
        <v>0</v>
      </c>
      <c r="E878" s="226">
        <f>'ES Data Entry'!E876</f>
        <v>0</v>
      </c>
      <c r="F878" s="226">
        <f>'ES Data Entry'!F876</f>
        <v>0</v>
      </c>
      <c r="G878" s="226" t="str" cm="1">
        <f t="array" ref="G878">_xlfn.IFS('ES Data Entry'!G876=0, "Kindergarten", 'ES Data Entry'!G876=1, "1st Grade", 'ES Data Entry'!G876=2, "2nd Grade", 'ES Data Entry'!G876=3, "3rd Grade", 'ES Data Entry'!G876=4, "4th Grade", 'ES Data Entry'!G876=5, "5th Grade")</f>
        <v>Kindergarten</v>
      </c>
      <c r="H878" s="253">
        <f>'ES Data Entry'!L876</f>
        <v>0</v>
      </c>
      <c r="I878" s="227" t="e" cm="1">
        <f t="array" ref="I878">_xlfn.IFS('ES Data Entry'!H876= 1, "American Indian/Alaskan Native", 'ES Data Entry'!H876= 2, "Asian", 'ES Data Entry'!H876= 3, "Native Hawaiian/Pacific Islander", 'ES Data Entry'!H876= 4, "Black/African American",'ES Data Entry'!H876= 5,  "White", 'ES Data Entry'!H876= 6, "Other", 'ES Data Entry'!H876= 7, "Two races or more", 'ES Data Entry'!H876= 8, "Unknown")</f>
        <v>#N/A</v>
      </c>
      <c r="J878" s="226">
        <f>'ES Data Entry'!I876</f>
        <v>0</v>
      </c>
      <c r="K878" s="226" t="e" cm="1">
        <f t="array" ref="K878">_xlfn.IFS('ES Data Entry'!J876= 1, "Male", 'ES Data Entry'!J876= 2, "Female", 'ES Data Entry'!J876= 3, "Transgender Male", 'ES Data Entry'!J876= 4, "Transgender Female",'ES Data Entry'!J876= 5, "Non-binary", 'ES Data Entry'!J876= 6, "Other", 'ES Data Entry'!J876= 7, "Unknown")</f>
        <v>#N/A</v>
      </c>
      <c r="L878" s="228">
        <f>'ES Data Entry'!K876</f>
        <v>0</v>
      </c>
      <c r="M878" s="228" t="str" cm="1">
        <f t="array" ref="M878">IF(MAX(IF(F:F=F878, L:L))=L878, "Yes", "No")</f>
        <v>Yes</v>
      </c>
      <c r="N878" s="229" t="e">
        <f>AVERAGE('ES Data Entry'!N876,'ES Data Entry'!M876)</f>
        <v>#DIV/0!</v>
      </c>
      <c r="O878" s="229" t="e">
        <f t="shared" si="160"/>
        <v>#DIV/0!</v>
      </c>
      <c r="P878" s="229" t="e">
        <f>AVERAGE('ES Data Entry'!O876:R876)</f>
        <v>#DIV/0!</v>
      </c>
      <c r="Q878" s="229" t="e">
        <f t="shared" si="161"/>
        <v>#DIV/0!</v>
      </c>
      <c r="R878" s="229" t="e">
        <f>AVERAGE('ES Data Entry'!S876:V876)</f>
        <v>#DIV/0!</v>
      </c>
      <c r="S878" s="229" t="e">
        <f t="shared" si="162"/>
        <v>#DIV/0!</v>
      </c>
      <c r="T878" s="229" t="e">
        <f>AVERAGE('ES Data Entry'!W876:Y876)</f>
        <v>#DIV/0!</v>
      </c>
      <c r="U878" s="230" t="e">
        <f t="shared" si="163"/>
        <v>#DIV/0!</v>
      </c>
      <c r="V878" s="231" t="e">
        <f t="shared" si="164"/>
        <v>#DIV/0!</v>
      </c>
      <c r="W878" s="232" t="e">
        <f t="shared" si="165"/>
        <v>#DIV/0!</v>
      </c>
    </row>
    <row r="879" spans="1:23">
      <c r="A879" s="226">
        <f>'ES Data Entry'!A877</f>
        <v>0</v>
      </c>
      <c r="B879" s="226">
        <f>'ES Data Entry'!B877</f>
        <v>0</v>
      </c>
      <c r="C879" s="6">
        <f>'ES Data Entry'!C877</f>
        <v>0</v>
      </c>
      <c r="D879" s="226">
        <f>'ES Data Entry'!D877</f>
        <v>0</v>
      </c>
      <c r="E879" s="226">
        <f>'ES Data Entry'!E877</f>
        <v>0</v>
      </c>
      <c r="F879" s="226">
        <f>'ES Data Entry'!F877</f>
        <v>0</v>
      </c>
      <c r="G879" s="226" t="str" cm="1">
        <f t="array" ref="G879">_xlfn.IFS('ES Data Entry'!G877=0, "Kindergarten", 'ES Data Entry'!G877=1, "1st Grade", 'ES Data Entry'!G877=2, "2nd Grade", 'ES Data Entry'!G877=3, "3rd Grade", 'ES Data Entry'!G877=4, "4th Grade", 'ES Data Entry'!G877=5, "5th Grade")</f>
        <v>Kindergarten</v>
      </c>
      <c r="H879" s="253">
        <f>'ES Data Entry'!L877</f>
        <v>0</v>
      </c>
      <c r="I879" s="227" t="e" cm="1">
        <f t="array" ref="I879">_xlfn.IFS('ES Data Entry'!H877= 1, "American Indian/Alaskan Native", 'ES Data Entry'!H877= 2, "Asian", 'ES Data Entry'!H877= 3, "Native Hawaiian/Pacific Islander", 'ES Data Entry'!H877= 4, "Black/African American",'ES Data Entry'!H877= 5,  "White", 'ES Data Entry'!H877= 6, "Other", 'ES Data Entry'!H877= 7, "Two races or more", 'ES Data Entry'!H877= 8, "Unknown")</f>
        <v>#N/A</v>
      </c>
      <c r="J879" s="226">
        <f>'ES Data Entry'!I877</f>
        <v>0</v>
      </c>
      <c r="K879" s="226" t="e" cm="1">
        <f t="array" ref="K879">_xlfn.IFS('ES Data Entry'!J877= 1, "Male", 'ES Data Entry'!J877= 2, "Female", 'ES Data Entry'!J877= 3, "Transgender Male", 'ES Data Entry'!J877= 4, "Transgender Female",'ES Data Entry'!J877= 5, "Non-binary", 'ES Data Entry'!J877= 6, "Other", 'ES Data Entry'!J877= 7, "Unknown")</f>
        <v>#N/A</v>
      </c>
      <c r="L879" s="228">
        <f>'ES Data Entry'!K877</f>
        <v>0</v>
      </c>
      <c r="M879" s="228" t="str" cm="1">
        <f t="array" ref="M879">IF(MAX(IF(F:F=F879, L:L))=L879, "Yes", "No")</f>
        <v>Yes</v>
      </c>
      <c r="N879" s="229" t="e">
        <f>AVERAGE('ES Data Entry'!N877,'ES Data Entry'!M877)</f>
        <v>#DIV/0!</v>
      </c>
      <c r="O879" s="229" t="e">
        <f t="shared" si="160"/>
        <v>#DIV/0!</v>
      </c>
      <c r="P879" s="229" t="e">
        <f>AVERAGE('ES Data Entry'!O877:R877)</f>
        <v>#DIV/0!</v>
      </c>
      <c r="Q879" s="229" t="e">
        <f t="shared" si="161"/>
        <v>#DIV/0!</v>
      </c>
      <c r="R879" s="229" t="e">
        <f>AVERAGE('ES Data Entry'!S877:V877)</f>
        <v>#DIV/0!</v>
      </c>
      <c r="S879" s="229" t="e">
        <f t="shared" si="162"/>
        <v>#DIV/0!</v>
      </c>
      <c r="T879" s="229" t="e">
        <f>AVERAGE('ES Data Entry'!W877:Y877)</f>
        <v>#DIV/0!</v>
      </c>
      <c r="U879" s="230" t="e">
        <f t="shared" si="163"/>
        <v>#DIV/0!</v>
      </c>
      <c r="V879" s="231" t="e">
        <f t="shared" si="164"/>
        <v>#DIV/0!</v>
      </c>
      <c r="W879" s="232" t="e">
        <f t="shared" si="165"/>
        <v>#DIV/0!</v>
      </c>
    </row>
    <row r="880" spans="1:23">
      <c r="A880" s="226">
        <f>'ES Data Entry'!A878</f>
        <v>0</v>
      </c>
      <c r="B880" s="226">
        <f>'ES Data Entry'!B878</f>
        <v>0</v>
      </c>
      <c r="C880" s="6">
        <f>'ES Data Entry'!C878</f>
        <v>0</v>
      </c>
      <c r="D880" s="226">
        <f>'ES Data Entry'!D878</f>
        <v>0</v>
      </c>
      <c r="E880" s="226">
        <f>'ES Data Entry'!E878</f>
        <v>0</v>
      </c>
      <c r="F880" s="226">
        <f>'ES Data Entry'!F878</f>
        <v>0</v>
      </c>
      <c r="G880" s="226" t="str" cm="1">
        <f t="array" ref="G880">_xlfn.IFS('ES Data Entry'!G878=0, "Kindergarten", 'ES Data Entry'!G878=1, "1st Grade", 'ES Data Entry'!G878=2, "2nd Grade", 'ES Data Entry'!G878=3, "3rd Grade", 'ES Data Entry'!G878=4, "4th Grade", 'ES Data Entry'!G878=5, "5th Grade")</f>
        <v>Kindergarten</v>
      </c>
      <c r="H880" s="253">
        <f>'ES Data Entry'!L878</f>
        <v>0</v>
      </c>
      <c r="I880" s="227" t="e" cm="1">
        <f t="array" ref="I880">_xlfn.IFS('ES Data Entry'!H878= 1, "American Indian/Alaskan Native", 'ES Data Entry'!H878= 2, "Asian", 'ES Data Entry'!H878= 3, "Native Hawaiian/Pacific Islander", 'ES Data Entry'!H878= 4, "Black/African American",'ES Data Entry'!H878= 5,  "White", 'ES Data Entry'!H878= 6, "Other", 'ES Data Entry'!H878= 7, "Two races or more", 'ES Data Entry'!H878= 8, "Unknown")</f>
        <v>#N/A</v>
      </c>
      <c r="J880" s="226">
        <f>'ES Data Entry'!I878</f>
        <v>0</v>
      </c>
      <c r="K880" s="226" t="e" cm="1">
        <f t="array" ref="K880">_xlfn.IFS('ES Data Entry'!J878= 1, "Male", 'ES Data Entry'!J878= 2, "Female", 'ES Data Entry'!J878= 3, "Transgender Male", 'ES Data Entry'!J878= 4, "Transgender Female",'ES Data Entry'!J878= 5, "Non-binary", 'ES Data Entry'!J878= 6, "Other", 'ES Data Entry'!J878= 7, "Unknown")</f>
        <v>#N/A</v>
      </c>
      <c r="L880" s="228">
        <f>'ES Data Entry'!K878</f>
        <v>0</v>
      </c>
      <c r="M880" s="228" t="str" cm="1">
        <f t="array" ref="M880">IF(MAX(IF(F:F=F880, L:L))=L880, "Yes", "No")</f>
        <v>Yes</v>
      </c>
      <c r="N880" s="229" t="e">
        <f>AVERAGE('ES Data Entry'!N878,'ES Data Entry'!M878)</f>
        <v>#DIV/0!</v>
      </c>
      <c r="O880" s="229" t="e">
        <f t="shared" si="160"/>
        <v>#DIV/0!</v>
      </c>
      <c r="P880" s="229" t="e">
        <f>AVERAGE('ES Data Entry'!O878:R878)</f>
        <v>#DIV/0!</v>
      </c>
      <c r="Q880" s="229" t="e">
        <f t="shared" si="161"/>
        <v>#DIV/0!</v>
      </c>
      <c r="R880" s="229" t="e">
        <f>AVERAGE('ES Data Entry'!S878:V878)</f>
        <v>#DIV/0!</v>
      </c>
      <c r="S880" s="229" t="e">
        <f t="shared" si="162"/>
        <v>#DIV/0!</v>
      </c>
      <c r="T880" s="229" t="e">
        <f>AVERAGE('ES Data Entry'!W878:Y878)</f>
        <v>#DIV/0!</v>
      </c>
      <c r="U880" s="230" t="e">
        <f t="shared" si="163"/>
        <v>#DIV/0!</v>
      </c>
      <c r="V880" s="231" t="e">
        <f t="shared" si="164"/>
        <v>#DIV/0!</v>
      </c>
      <c r="W880" s="232" t="e">
        <f t="shared" si="165"/>
        <v>#DIV/0!</v>
      </c>
    </row>
    <row r="881" spans="1:23">
      <c r="A881" s="226">
        <f>'ES Data Entry'!A879</f>
        <v>0</v>
      </c>
      <c r="B881" s="226">
        <f>'ES Data Entry'!B879</f>
        <v>0</v>
      </c>
      <c r="C881" s="6">
        <f>'ES Data Entry'!C879</f>
        <v>0</v>
      </c>
      <c r="D881" s="226">
        <f>'ES Data Entry'!D879</f>
        <v>0</v>
      </c>
      <c r="E881" s="226">
        <f>'ES Data Entry'!E879</f>
        <v>0</v>
      </c>
      <c r="F881" s="226">
        <f>'ES Data Entry'!F879</f>
        <v>0</v>
      </c>
      <c r="G881" s="226" t="str" cm="1">
        <f t="array" ref="G881">_xlfn.IFS('ES Data Entry'!G879=0, "Kindergarten", 'ES Data Entry'!G879=1, "1st Grade", 'ES Data Entry'!G879=2, "2nd Grade", 'ES Data Entry'!G879=3, "3rd Grade", 'ES Data Entry'!G879=4, "4th Grade", 'ES Data Entry'!G879=5, "5th Grade")</f>
        <v>Kindergarten</v>
      </c>
      <c r="H881" s="253">
        <f>'ES Data Entry'!L879</f>
        <v>0</v>
      </c>
      <c r="I881" s="227" t="e" cm="1">
        <f t="array" ref="I881">_xlfn.IFS('ES Data Entry'!H879= 1, "American Indian/Alaskan Native", 'ES Data Entry'!H879= 2, "Asian", 'ES Data Entry'!H879= 3, "Native Hawaiian/Pacific Islander", 'ES Data Entry'!H879= 4, "Black/African American",'ES Data Entry'!H879= 5,  "White", 'ES Data Entry'!H879= 6, "Other", 'ES Data Entry'!H879= 7, "Two races or more", 'ES Data Entry'!H879= 8, "Unknown")</f>
        <v>#N/A</v>
      </c>
      <c r="J881" s="226">
        <f>'ES Data Entry'!I879</f>
        <v>0</v>
      </c>
      <c r="K881" s="226" t="e" cm="1">
        <f t="array" ref="K881">_xlfn.IFS('ES Data Entry'!J879= 1, "Male", 'ES Data Entry'!J879= 2, "Female", 'ES Data Entry'!J879= 3, "Transgender Male", 'ES Data Entry'!J879= 4, "Transgender Female",'ES Data Entry'!J879= 5, "Non-binary", 'ES Data Entry'!J879= 6, "Other", 'ES Data Entry'!J879= 7, "Unknown")</f>
        <v>#N/A</v>
      </c>
      <c r="L881" s="228">
        <f>'ES Data Entry'!K879</f>
        <v>0</v>
      </c>
      <c r="M881" s="228" t="str" cm="1">
        <f t="array" ref="M881">IF(MAX(IF(F:F=F881, L:L))=L881, "Yes", "No")</f>
        <v>Yes</v>
      </c>
      <c r="N881" s="229" t="e">
        <f>AVERAGE('ES Data Entry'!N879,'ES Data Entry'!M879)</f>
        <v>#DIV/0!</v>
      </c>
      <c r="O881" s="229" t="e">
        <f t="shared" si="160"/>
        <v>#DIV/0!</v>
      </c>
      <c r="P881" s="229" t="e">
        <f>AVERAGE('ES Data Entry'!O879:R879)</f>
        <v>#DIV/0!</v>
      </c>
      <c r="Q881" s="229" t="e">
        <f t="shared" si="161"/>
        <v>#DIV/0!</v>
      </c>
      <c r="R881" s="229" t="e">
        <f>AVERAGE('ES Data Entry'!S879:V879)</f>
        <v>#DIV/0!</v>
      </c>
      <c r="S881" s="229" t="e">
        <f t="shared" si="162"/>
        <v>#DIV/0!</v>
      </c>
      <c r="T881" s="229" t="e">
        <f>AVERAGE('ES Data Entry'!W879:Y879)</f>
        <v>#DIV/0!</v>
      </c>
      <c r="U881" s="230" t="e">
        <f t="shared" si="163"/>
        <v>#DIV/0!</v>
      </c>
      <c r="V881" s="231" t="e">
        <f t="shared" si="164"/>
        <v>#DIV/0!</v>
      </c>
      <c r="W881" s="232" t="e">
        <f t="shared" si="165"/>
        <v>#DIV/0!</v>
      </c>
    </row>
    <row r="882" spans="1:23">
      <c r="A882" s="226">
        <f>'ES Data Entry'!A880</f>
        <v>0</v>
      </c>
      <c r="B882" s="226">
        <f>'ES Data Entry'!B880</f>
        <v>0</v>
      </c>
      <c r="C882" s="6">
        <f>'ES Data Entry'!C880</f>
        <v>0</v>
      </c>
      <c r="D882" s="226">
        <f>'ES Data Entry'!D880</f>
        <v>0</v>
      </c>
      <c r="E882" s="226">
        <f>'ES Data Entry'!E880</f>
        <v>0</v>
      </c>
      <c r="F882" s="226">
        <f>'ES Data Entry'!F880</f>
        <v>0</v>
      </c>
      <c r="G882" s="226" t="str" cm="1">
        <f t="array" ref="G882">_xlfn.IFS('ES Data Entry'!G880=0, "Kindergarten", 'ES Data Entry'!G880=1, "1st Grade", 'ES Data Entry'!G880=2, "2nd Grade", 'ES Data Entry'!G880=3, "3rd Grade", 'ES Data Entry'!G880=4, "4th Grade", 'ES Data Entry'!G880=5, "5th Grade")</f>
        <v>Kindergarten</v>
      </c>
      <c r="H882" s="253">
        <f>'ES Data Entry'!L880</f>
        <v>0</v>
      </c>
      <c r="I882" s="227" t="e" cm="1">
        <f t="array" ref="I882">_xlfn.IFS('ES Data Entry'!H880= 1, "American Indian/Alaskan Native", 'ES Data Entry'!H880= 2, "Asian", 'ES Data Entry'!H880= 3, "Native Hawaiian/Pacific Islander", 'ES Data Entry'!H880= 4, "Black/African American",'ES Data Entry'!H880= 5,  "White", 'ES Data Entry'!H880= 6, "Other", 'ES Data Entry'!H880= 7, "Two races or more", 'ES Data Entry'!H880= 8, "Unknown")</f>
        <v>#N/A</v>
      </c>
      <c r="J882" s="226">
        <f>'ES Data Entry'!I880</f>
        <v>0</v>
      </c>
      <c r="K882" s="226" t="e" cm="1">
        <f t="array" ref="K882">_xlfn.IFS('ES Data Entry'!J880= 1, "Male", 'ES Data Entry'!J880= 2, "Female", 'ES Data Entry'!J880= 3, "Transgender Male", 'ES Data Entry'!J880= 4, "Transgender Female",'ES Data Entry'!J880= 5, "Non-binary", 'ES Data Entry'!J880= 6, "Other", 'ES Data Entry'!J880= 7, "Unknown")</f>
        <v>#N/A</v>
      </c>
      <c r="L882" s="228">
        <f>'ES Data Entry'!K880</f>
        <v>0</v>
      </c>
      <c r="M882" s="228" t="str" cm="1">
        <f t="array" ref="M882">IF(MAX(IF(F:F=F882, L:L))=L882, "Yes", "No")</f>
        <v>Yes</v>
      </c>
      <c r="N882" s="229" t="e">
        <f>AVERAGE('ES Data Entry'!N880,'ES Data Entry'!M880)</f>
        <v>#DIV/0!</v>
      </c>
      <c r="O882" s="229" t="e">
        <f t="shared" si="160"/>
        <v>#DIV/0!</v>
      </c>
      <c r="P882" s="229" t="e">
        <f>AVERAGE('ES Data Entry'!O880:R880)</f>
        <v>#DIV/0!</v>
      </c>
      <c r="Q882" s="229" t="e">
        <f t="shared" si="161"/>
        <v>#DIV/0!</v>
      </c>
      <c r="R882" s="229" t="e">
        <f>AVERAGE('ES Data Entry'!S880:V880)</f>
        <v>#DIV/0!</v>
      </c>
      <c r="S882" s="229" t="e">
        <f t="shared" si="162"/>
        <v>#DIV/0!</v>
      </c>
      <c r="T882" s="229" t="e">
        <f>AVERAGE('ES Data Entry'!W880:Y880)</f>
        <v>#DIV/0!</v>
      </c>
      <c r="U882" s="230" t="e">
        <f t="shared" si="163"/>
        <v>#DIV/0!</v>
      </c>
      <c r="V882" s="231" t="e">
        <f t="shared" si="164"/>
        <v>#DIV/0!</v>
      </c>
      <c r="W882" s="232" t="e">
        <f t="shared" si="165"/>
        <v>#DIV/0!</v>
      </c>
    </row>
    <row r="883" spans="1:23">
      <c r="A883" s="226">
        <f>'ES Data Entry'!A881</f>
        <v>0</v>
      </c>
      <c r="B883" s="226">
        <f>'ES Data Entry'!B881</f>
        <v>0</v>
      </c>
      <c r="C883" s="6">
        <f>'ES Data Entry'!C881</f>
        <v>0</v>
      </c>
      <c r="D883" s="226">
        <f>'ES Data Entry'!D881</f>
        <v>0</v>
      </c>
      <c r="E883" s="226">
        <f>'ES Data Entry'!E881</f>
        <v>0</v>
      </c>
      <c r="F883" s="226">
        <f>'ES Data Entry'!F881</f>
        <v>0</v>
      </c>
      <c r="G883" s="226" t="str" cm="1">
        <f t="array" ref="G883">_xlfn.IFS('ES Data Entry'!G881=0, "Kindergarten", 'ES Data Entry'!G881=1, "1st Grade", 'ES Data Entry'!G881=2, "2nd Grade", 'ES Data Entry'!G881=3, "3rd Grade", 'ES Data Entry'!G881=4, "4th Grade", 'ES Data Entry'!G881=5, "5th Grade")</f>
        <v>Kindergarten</v>
      </c>
      <c r="H883" s="253">
        <f>'ES Data Entry'!L881</f>
        <v>0</v>
      </c>
      <c r="I883" s="227" t="e" cm="1">
        <f t="array" ref="I883">_xlfn.IFS('ES Data Entry'!H881= 1, "American Indian/Alaskan Native", 'ES Data Entry'!H881= 2, "Asian", 'ES Data Entry'!H881= 3, "Native Hawaiian/Pacific Islander", 'ES Data Entry'!H881= 4, "Black/African American",'ES Data Entry'!H881= 5,  "White", 'ES Data Entry'!H881= 6, "Other", 'ES Data Entry'!H881= 7, "Two races or more", 'ES Data Entry'!H881= 8, "Unknown")</f>
        <v>#N/A</v>
      </c>
      <c r="J883" s="226">
        <f>'ES Data Entry'!I881</f>
        <v>0</v>
      </c>
      <c r="K883" s="226" t="e" cm="1">
        <f t="array" ref="K883">_xlfn.IFS('ES Data Entry'!J881= 1, "Male", 'ES Data Entry'!J881= 2, "Female", 'ES Data Entry'!J881= 3, "Transgender Male", 'ES Data Entry'!J881= 4, "Transgender Female",'ES Data Entry'!J881= 5, "Non-binary", 'ES Data Entry'!J881= 6, "Other", 'ES Data Entry'!J881= 7, "Unknown")</f>
        <v>#N/A</v>
      </c>
      <c r="L883" s="228">
        <f>'ES Data Entry'!K881</f>
        <v>0</v>
      </c>
      <c r="M883" s="228" t="str" cm="1">
        <f t="array" ref="M883">IF(MAX(IF(F:F=F883, L:L))=L883, "Yes", "No")</f>
        <v>Yes</v>
      </c>
      <c r="N883" s="229" t="e">
        <f>AVERAGE('ES Data Entry'!N881,'ES Data Entry'!M881)</f>
        <v>#DIV/0!</v>
      </c>
      <c r="O883" s="229" t="e">
        <f t="shared" si="160"/>
        <v>#DIV/0!</v>
      </c>
      <c r="P883" s="229" t="e">
        <f>AVERAGE('ES Data Entry'!O881:R881)</f>
        <v>#DIV/0!</v>
      </c>
      <c r="Q883" s="229" t="e">
        <f t="shared" si="161"/>
        <v>#DIV/0!</v>
      </c>
      <c r="R883" s="229" t="e">
        <f>AVERAGE('ES Data Entry'!S881:V881)</f>
        <v>#DIV/0!</v>
      </c>
      <c r="S883" s="229" t="e">
        <f t="shared" si="162"/>
        <v>#DIV/0!</v>
      </c>
      <c r="T883" s="229" t="e">
        <f>AVERAGE('ES Data Entry'!W881:Y881)</f>
        <v>#DIV/0!</v>
      </c>
      <c r="U883" s="230" t="e">
        <f t="shared" si="163"/>
        <v>#DIV/0!</v>
      </c>
      <c r="V883" s="231" t="e">
        <f t="shared" si="164"/>
        <v>#DIV/0!</v>
      </c>
      <c r="W883" s="232" t="e">
        <f t="shared" si="165"/>
        <v>#DIV/0!</v>
      </c>
    </row>
    <row r="884" spans="1:23">
      <c r="A884" s="226">
        <f>'ES Data Entry'!A882</f>
        <v>0</v>
      </c>
      <c r="B884" s="226">
        <f>'ES Data Entry'!B882</f>
        <v>0</v>
      </c>
      <c r="C884" s="6">
        <f>'ES Data Entry'!C882</f>
        <v>0</v>
      </c>
      <c r="D884" s="226">
        <f>'ES Data Entry'!D882</f>
        <v>0</v>
      </c>
      <c r="E884" s="226">
        <f>'ES Data Entry'!E882</f>
        <v>0</v>
      </c>
      <c r="F884" s="226">
        <f>'ES Data Entry'!F882</f>
        <v>0</v>
      </c>
      <c r="G884" s="226" t="str" cm="1">
        <f t="array" ref="G884">_xlfn.IFS('ES Data Entry'!G882=0, "Kindergarten", 'ES Data Entry'!G882=1, "1st Grade", 'ES Data Entry'!G882=2, "2nd Grade", 'ES Data Entry'!G882=3, "3rd Grade", 'ES Data Entry'!G882=4, "4th Grade", 'ES Data Entry'!G882=5, "5th Grade")</f>
        <v>Kindergarten</v>
      </c>
      <c r="H884" s="253">
        <f>'ES Data Entry'!L882</f>
        <v>0</v>
      </c>
      <c r="I884" s="227" t="e" cm="1">
        <f t="array" ref="I884">_xlfn.IFS('ES Data Entry'!H882= 1, "American Indian/Alaskan Native", 'ES Data Entry'!H882= 2, "Asian", 'ES Data Entry'!H882= 3, "Native Hawaiian/Pacific Islander", 'ES Data Entry'!H882= 4, "Black/African American",'ES Data Entry'!H882= 5,  "White", 'ES Data Entry'!H882= 6, "Other", 'ES Data Entry'!H882= 7, "Two races or more", 'ES Data Entry'!H882= 8, "Unknown")</f>
        <v>#N/A</v>
      </c>
      <c r="J884" s="226">
        <f>'ES Data Entry'!I882</f>
        <v>0</v>
      </c>
      <c r="K884" s="226" t="e" cm="1">
        <f t="array" ref="K884">_xlfn.IFS('ES Data Entry'!J882= 1, "Male", 'ES Data Entry'!J882= 2, "Female", 'ES Data Entry'!J882= 3, "Transgender Male", 'ES Data Entry'!J882= 4, "Transgender Female",'ES Data Entry'!J882= 5, "Non-binary", 'ES Data Entry'!J882= 6, "Other", 'ES Data Entry'!J882= 7, "Unknown")</f>
        <v>#N/A</v>
      </c>
      <c r="L884" s="228">
        <f>'ES Data Entry'!K882</f>
        <v>0</v>
      </c>
      <c r="M884" s="228" t="str" cm="1">
        <f t="array" ref="M884">IF(MAX(IF(F:F=F884, L:L))=L884, "Yes", "No")</f>
        <v>Yes</v>
      </c>
      <c r="N884" s="229" t="e">
        <f>AVERAGE('ES Data Entry'!N882,'ES Data Entry'!M882)</f>
        <v>#DIV/0!</v>
      </c>
      <c r="O884" s="229" t="e">
        <f t="shared" si="160"/>
        <v>#DIV/0!</v>
      </c>
      <c r="P884" s="229" t="e">
        <f>AVERAGE('ES Data Entry'!O882:R882)</f>
        <v>#DIV/0!</v>
      </c>
      <c r="Q884" s="229" t="e">
        <f t="shared" si="161"/>
        <v>#DIV/0!</v>
      </c>
      <c r="R884" s="229" t="e">
        <f>AVERAGE('ES Data Entry'!S882:V882)</f>
        <v>#DIV/0!</v>
      </c>
      <c r="S884" s="229" t="e">
        <f t="shared" si="162"/>
        <v>#DIV/0!</v>
      </c>
      <c r="T884" s="229" t="e">
        <f>AVERAGE('ES Data Entry'!W882:Y882)</f>
        <v>#DIV/0!</v>
      </c>
      <c r="U884" s="230" t="e">
        <f t="shared" si="163"/>
        <v>#DIV/0!</v>
      </c>
      <c r="V884" s="231" t="e">
        <f t="shared" si="164"/>
        <v>#DIV/0!</v>
      </c>
      <c r="W884" s="232" t="e">
        <f t="shared" si="165"/>
        <v>#DIV/0!</v>
      </c>
    </row>
    <row r="885" spans="1:23">
      <c r="A885" s="226">
        <f>'ES Data Entry'!A883</f>
        <v>0</v>
      </c>
      <c r="B885" s="226">
        <f>'ES Data Entry'!B883</f>
        <v>0</v>
      </c>
      <c r="C885" s="6">
        <f>'ES Data Entry'!C883</f>
        <v>0</v>
      </c>
      <c r="D885" s="226">
        <f>'ES Data Entry'!D883</f>
        <v>0</v>
      </c>
      <c r="E885" s="226">
        <f>'ES Data Entry'!E883</f>
        <v>0</v>
      </c>
      <c r="F885" s="226">
        <f>'ES Data Entry'!F883</f>
        <v>0</v>
      </c>
      <c r="G885" s="226" t="str" cm="1">
        <f t="array" ref="G885">_xlfn.IFS('ES Data Entry'!G883=0, "Kindergarten", 'ES Data Entry'!G883=1, "1st Grade", 'ES Data Entry'!G883=2, "2nd Grade", 'ES Data Entry'!G883=3, "3rd Grade", 'ES Data Entry'!G883=4, "4th Grade", 'ES Data Entry'!G883=5, "5th Grade")</f>
        <v>Kindergarten</v>
      </c>
      <c r="H885" s="253">
        <f>'ES Data Entry'!L883</f>
        <v>0</v>
      </c>
      <c r="I885" s="227" t="e" cm="1">
        <f t="array" ref="I885">_xlfn.IFS('ES Data Entry'!H883= 1, "American Indian/Alaskan Native", 'ES Data Entry'!H883= 2, "Asian", 'ES Data Entry'!H883= 3, "Native Hawaiian/Pacific Islander", 'ES Data Entry'!H883= 4, "Black/African American",'ES Data Entry'!H883= 5,  "White", 'ES Data Entry'!H883= 6, "Other", 'ES Data Entry'!H883= 7, "Two races or more", 'ES Data Entry'!H883= 8, "Unknown")</f>
        <v>#N/A</v>
      </c>
      <c r="J885" s="226">
        <f>'ES Data Entry'!I883</f>
        <v>0</v>
      </c>
      <c r="K885" s="226" t="e" cm="1">
        <f t="array" ref="K885">_xlfn.IFS('ES Data Entry'!J883= 1, "Male", 'ES Data Entry'!J883= 2, "Female", 'ES Data Entry'!J883= 3, "Transgender Male", 'ES Data Entry'!J883= 4, "Transgender Female",'ES Data Entry'!J883= 5, "Non-binary", 'ES Data Entry'!J883= 6, "Other", 'ES Data Entry'!J883= 7, "Unknown")</f>
        <v>#N/A</v>
      </c>
      <c r="L885" s="228">
        <f>'ES Data Entry'!K883</f>
        <v>0</v>
      </c>
      <c r="M885" s="228" t="str" cm="1">
        <f t="array" ref="M885">IF(MAX(IF(F:F=F885, L:L))=L885, "Yes", "No")</f>
        <v>Yes</v>
      </c>
      <c r="N885" s="229" t="e">
        <f>AVERAGE('ES Data Entry'!N883,'ES Data Entry'!M883)</f>
        <v>#DIV/0!</v>
      </c>
      <c r="O885" s="229" t="e">
        <f t="shared" si="160"/>
        <v>#DIV/0!</v>
      </c>
      <c r="P885" s="229" t="e">
        <f>AVERAGE('ES Data Entry'!O883:R883)</f>
        <v>#DIV/0!</v>
      </c>
      <c r="Q885" s="229" t="e">
        <f t="shared" si="161"/>
        <v>#DIV/0!</v>
      </c>
      <c r="R885" s="229" t="e">
        <f>AVERAGE('ES Data Entry'!S883:V883)</f>
        <v>#DIV/0!</v>
      </c>
      <c r="S885" s="229" t="e">
        <f t="shared" si="162"/>
        <v>#DIV/0!</v>
      </c>
      <c r="T885" s="229" t="e">
        <f>AVERAGE('ES Data Entry'!W883:Y883)</f>
        <v>#DIV/0!</v>
      </c>
      <c r="U885" s="230" t="e">
        <f t="shared" si="163"/>
        <v>#DIV/0!</v>
      </c>
      <c r="V885" s="231" t="e">
        <f t="shared" si="164"/>
        <v>#DIV/0!</v>
      </c>
      <c r="W885" s="232" t="e">
        <f t="shared" si="165"/>
        <v>#DIV/0!</v>
      </c>
    </row>
    <row r="886" spans="1:23">
      <c r="A886" s="226">
        <f>'ES Data Entry'!A884</f>
        <v>0</v>
      </c>
      <c r="B886" s="226">
        <f>'ES Data Entry'!B884</f>
        <v>0</v>
      </c>
      <c r="C886" s="6">
        <f>'ES Data Entry'!C884</f>
        <v>0</v>
      </c>
      <c r="D886" s="226">
        <f>'ES Data Entry'!D884</f>
        <v>0</v>
      </c>
      <c r="E886" s="226">
        <f>'ES Data Entry'!E884</f>
        <v>0</v>
      </c>
      <c r="F886" s="226">
        <f>'ES Data Entry'!F884</f>
        <v>0</v>
      </c>
      <c r="G886" s="226" t="str" cm="1">
        <f t="array" ref="G886">_xlfn.IFS('ES Data Entry'!G884=0, "Kindergarten", 'ES Data Entry'!G884=1, "1st Grade", 'ES Data Entry'!G884=2, "2nd Grade", 'ES Data Entry'!G884=3, "3rd Grade", 'ES Data Entry'!G884=4, "4th Grade", 'ES Data Entry'!G884=5, "5th Grade")</f>
        <v>Kindergarten</v>
      </c>
      <c r="H886" s="253">
        <f>'ES Data Entry'!L884</f>
        <v>0</v>
      </c>
      <c r="I886" s="227" t="e" cm="1">
        <f t="array" ref="I886">_xlfn.IFS('ES Data Entry'!H884= 1, "American Indian/Alaskan Native", 'ES Data Entry'!H884= 2, "Asian", 'ES Data Entry'!H884= 3, "Native Hawaiian/Pacific Islander", 'ES Data Entry'!H884= 4, "Black/African American",'ES Data Entry'!H884= 5,  "White", 'ES Data Entry'!H884= 6, "Other", 'ES Data Entry'!H884= 7, "Two races or more", 'ES Data Entry'!H884= 8, "Unknown")</f>
        <v>#N/A</v>
      </c>
      <c r="J886" s="226">
        <f>'ES Data Entry'!I884</f>
        <v>0</v>
      </c>
      <c r="K886" s="226" t="e" cm="1">
        <f t="array" ref="K886">_xlfn.IFS('ES Data Entry'!J884= 1, "Male", 'ES Data Entry'!J884= 2, "Female", 'ES Data Entry'!J884= 3, "Transgender Male", 'ES Data Entry'!J884= 4, "Transgender Female",'ES Data Entry'!J884= 5, "Non-binary", 'ES Data Entry'!J884= 6, "Other", 'ES Data Entry'!J884= 7, "Unknown")</f>
        <v>#N/A</v>
      </c>
      <c r="L886" s="228">
        <f>'ES Data Entry'!K884</f>
        <v>0</v>
      </c>
      <c r="M886" s="228" t="str" cm="1">
        <f t="array" ref="M886">IF(MAX(IF(F:F=F886, L:L))=L886, "Yes", "No")</f>
        <v>Yes</v>
      </c>
      <c r="N886" s="229" t="e">
        <f>AVERAGE('ES Data Entry'!N884,'ES Data Entry'!M884)</f>
        <v>#DIV/0!</v>
      </c>
      <c r="O886" s="229" t="e">
        <f t="shared" si="160"/>
        <v>#DIV/0!</v>
      </c>
      <c r="P886" s="229" t="e">
        <f>AVERAGE('ES Data Entry'!O884:R884)</f>
        <v>#DIV/0!</v>
      </c>
      <c r="Q886" s="229" t="e">
        <f t="shared" si="161"/>
        <v>#DIV/0!</v>
      </c>
      <c r="R886" s="229" t="e">
        <f>AVERAGE('ES Data Entry'!S884:V884)</f>
        <v>#DIV/0!</v>
      </c>
      <c r="S886" s="229" t="e">
        <f t="shared" si="162"/>
        <v>#DIV/0!</v>
      </c>
      <c r="T886" s="229" t="e">
        <f>AVERAGE('ES Data Entry'!W884:Y884)</f>
        <v>#DIV/0!</v>
      </c>
      <c r="U886" s="230" t="e">
        <f t="shared" si="163"/>
        <v>#DIV/0!</v>
      </c>
      <c r="V886" s="231" t="e">
        <f t="shared" si="164"/>
        <v>#DIV/0!</v>
      </c>
      <c r="W886" s="232" t="e">
        <f t="shared" si="165"/>
        <v>#DIV/0!</v>
      </c>
    </row>
    <row r="887" spans="1:23">
      <c r="A887" s="226">
        <f>'ES Data Entry'!A885</f>
        <v>0</v>
      </c>
      <c r="B887" s="226">
        <f>'ES Data Entry'!B885</f>
        <v>0</v>
      </c>
      <c r="C887" s="6">
        <f>'ES Data Entry'!C885</f>
        <v>0</v>
      </c>
      <c r="D887" s="226">
        <f>'ES Data Entry'!D885</f>
        <v>0</v>
      </c>
      <c r="E887" s="226">
        <f>'ES Data Entry'!E885</f>
        <v>0</v>
      </c>
      <c r="F887" s="226">
        <f>'ES Data Entry'!F885</f>
        <v>0</v>
      </c>
      <c r="G887" s="226" t="str" cm="1">
        <f t="array" ref="G887">_xlfn.IFS('ES Data Entry'!G885=0, "Kindergarten", 'ES Data Entry'!G885=1, "1st Grade", 'ES Data Entry'!G885=2, "2nd Grade", 'ES Data Entry'!G885=3, "3rd Grade", 'ES Data Entry'!G885=4, "4th Grade", 'ES Data Entry'!G885=5, "5th Grade")</f>
        <v>Kindergarten</v>
      </c>
      <c r="H887" s="253">
        <f>'ES Data Entry'!L885</f>
        <v>0</v>
      </c>
      <c r="I887" s="227" t="e" cm="1">
        <f t="array" ref="I887">_xlfn.IFS('ES Data Entry'!H885= 1, "American Indian/Alaskan Native", 'ES Data Entry'!H885= 2, "Asian", 'ES Data Entry'!H885= 3, "Native Hawaiian/Pacific Islander", 'ES Data Entry'!H885= 4, "Black/African American",'ES Data Entry'!H885= 5,  "White", 'ES Data Entry'!H885= 6, "Other", 'ES Data Entry'!H885= 7, "Two races or more", 'ES Data Entry'!H885= 8, "Unknown")</f>
        <v>#N/A</v>
      </c>
      <c r="J887" s="226">
        <f>'ES Data Entry'!I885</f>
        <v>0</v>
      </c>
      <c r="K887" s="226" t="e" cm="1">
        <f t="array" ref="K887">_xlfn.IFS('ES Data Entry'!J885= 1, "Male", 'ES Data Entry'!J885= 2, "Female", 'ES Data Entry'!J885= 3, "Transgender Male", 'ES Data Entry'!J885= 4, "Transgender Female",'ES Data Entry'!J885= 5, "Non-binary", 'ES Data Entry'!J885= 6, "Other", 'ES Data Entry'!J885= 7, "Unknown")</f>
        <v>#N/A</v>
      </c>
      <c r="L887" s="228">
        <f>'ES Data Entry'!K885</f>
        <v>0</v>
      </c>
      <c r="M887" s="228" t="str" cm="1">
        <f t="array" ref="M887">IF(MAX(IF(F:F=F887, L:L))=L887, "Yes", "No")</f>
        <v>Yes</v>
      </c>
      <c r="N887" s="229" t="e">
        <f>AVERAGE('ES Data Entry'!N885,'ES Data Entry'!M885)</f>
        <v>#DIV/0!</v>
      </c>
      <c r="O887" s="229" t="e">
        <f t="shared" si="160"/>
        <v>#DIV/0!</v>
      </c>
      <c r="P887" s="229" t="e">
        <f>AVERAGE('ES Data Entry'!O885:R885)</f>
        <v>#DIV/0!</v>
      </c>
      <c r="Q887" s="229" t="e">
        <f t="shared" si="161"/>
        <v>#DIV/0!</v>
      </c>
      <c r="R887" s="229" t="e">
        <f>AVERAGE('ES Data Entry'!S885:V885)</f>
        <v>#DIV/0!</v>
      </c>
      <c r="S887" s="229" t="e">
        <f t="shared" si="162"/>
        <v>#DIV/0!</v>
      </c>
      <c r="T887" s="229" t="e">
        <f>AVERAGE('ES Data Entry'!W885:Y885)</f>
        <v>#DIV/0!</v>
      </c>
      <c r="U887" s="230" t="e">
        <f t="shared" si="163"/>
        <v>#DIV/0!</v>
      </c>
      <c r="V887" s="231" t="e">
        <f t="shared" si="164"/>
        <v>#DIV/0!</v>
      </c>
      <c r="W887" s="232" t="e">
        <f t="shared" si="165"/>
        <v>#DIV/0!</v>
      </c>
    </row>
    <row r="888" spans="1:23">
      <c r="A888" s="226">
        <f>'ES Data Entry'!A886</f>
        <v>0</v>
      </c>
      <c r="B888" s="226">
        <f>'ES Data Entry'!B886</f>
        <v>0</v>
      </c>
      <c r="C888" s="6">
        <f>'ES Data Entry'!C886</f>
        <v>0</v>
      </c>
      <c r="D888" s="226">
        <f>'ES Data Entry'!D886</f>
        <v>0</v>
      </c>
      <c r="E888" s="226">
        <f>'ES Data Entry'!E886</f>
        <v>0</v>
      </c>
      <c r="F888" s="226">
        <f>'ES Data Entry'!F886</f>
        <v>0</v>
      </c>
      <c r="G888" s="226" t="str" cm="1">
        <f t="array" ref="G888">_xlfn.IFS('ES Data Entry'!G886=0, "Kindergarten", 'ES Data Entry'!G886=1, "1st Grade", 'ES Data Entry'!G886=2, "2nd Grade", 'ES Data Entry'!G886=3, "3rd Grade", 'ES Data Entry'!G886=4, "4th Grade", 'ES Data Entry'!G886=5, "5th Grade")</f>
        <v>Kindergarten</v>
      </c>
      <c r="H888" s="253">
        <f>'ES Data Entry'!L886</f>
        <v>0</v>
      </c>
      <c r="I888" s="227" t="e" cm="1">
        <f t="array" ref="I888">_xlfn.IFS('ES Data Entry'!H886= 1, "American Indian/Alaskan Native", 'ES Data Entry'!H886= 2, "Asian", 'ES Data Entry'!H886= 3, "Native Hawaiian/Pacific Islander", 'ES Data Entry'!H886= 4, "Black/African American",'ES Data Entry'!H886= 5,  "White", 'ES Data Entry'!H886= 6, "Other", 'ES Data Entry'!H886= 7, "Two races or more", 'ES Data Entry'!H886= 8, "Unknown")</f>
        <v>#N/A</v>
      </c>
      <c r="J888" s="226">
        <f>'ES Data Entry'!I886</f>
        <v>0</v>
      </c>
      <c r="K888" s="226" t="e" cm="1">
        <f t="array" ref="K888">_xlfn.IFS('ES Data Entry'!J886= 1, "Male", 'ES Data Entry'!J886= 2, "Female", 'ES Data Entry'!J886= 3, "Transgender Male", 'ES Data Entry'!J886= 4, "Transgender Female",'ES Data Entry'!J886= 5, "Non-binary", 'ES Data Entry'!J886= 6, "Other", 'ES Data Entry'!J886= 7, "Unknown")</f>
        <v>#N/A</v>
      </c>
      <c r="L888" s="228">
        <f>'ES Data Entry'!K886</f>
        <v>0</v>
      </c>
      <c r="M888" s="228" t="str" cm="1">
        <f t="array" ref="M888">IF(MAX(IF(F:F=F888, L:L))=L888, "Yes", "No")</f>
        <v>Yes</v>
      </c>
      <c r="N888" s="229" t="e">
        <f>AVERAGE('ES Data Entry'!N886,'ES Data Entry'!M886)</f>
        <v>#DIV/0!</v>
      </c>
      <c r="O888" s="229" t="e">
        <f t="shared" si="160"/>
        <v>#DIV/0!</v>
      </c>
      <c r="P888" s="229" t="e">
        <f>AVERAGE('ES Data Entry'!O886:R886)</f>
        <v>#DIV/0!</v>
      </c>
      <c r="Q888" s="229" t="e">
        <f t="shared" si="161"/>
        <v>#DIV/0!</v>
      </c>
      <c r="R888" s="229" t="e">
        <f>AVERAGE('ES Data Entry'!S886:V886)</f>
        <v>#DIV/0!</v>
      </c>
      <c r="S888" s="229" t="e">
        <f t="shared" si="162"/>
        <v>#DIV/0!</v>
      </c>
      <c r="T888" s="229" t="e">
        <f>AVERAGE('ES Data Entry'!W886:Y886)</f>
        <v>#DIV/0!</v>
      </c>
      <c r="U888" s="230" t="e">
        <f t="shared" si="163"/>
        <v>#DIV/0!</v>
      </c>
      <c r="V888" s="231" t="e">
        <f t="shared" si="164"/>
        <v>#DIV/0!</v>
      </c>
      <c r="W888" s="232" t="e">
        <f t="shared" si="165"/>
        <v>#DIV/0!</v>
      </c>
    </row>
    <row r="889" spans="1:23">
      <c r="A889" s="226">
        <f>'ES Data Entry'!A887</f>
        <v>0</v>
      </c>
      <c r="B889" s="226">
        <f>'ES Data Entry'!B887</f>
        <v>0</v>
      </c>
      <c r="C889" s="6">
        <f>'ES Data Entry'!C887</f>
        <v>0</v>
      </c>
      <c r="D889" s="226">
        <f>'ES Data Entry'!D887</f>
        <v>0</v>
      </c>
      <c r="E889" s="226">
        <f>'ES Data Entry'!E887</f>
        <v>0</v>
      </c>
      <c r="F889" s="226">
        <f>'ES Data Entry'!F887</f>
        <v>0</v>
      </c>
      <c r="G889" s="226" t="str" cm="1">
        <f t="array" ref="G889">_xlfn.IFS('ES Data Entry'!G887=0, "Kindergarten", 'ES Data Entry'!G887=1, "1st Grade", 'ES Data Entry'!G887=2, "2nd Grade", 'ES Data Entry'!G887=3, "3rd Grade", 'ES Data Entry'!G887=4, "4th Grade", 'ES Data Entry'!G887=5, "5th Grade")</f>
        <v>Kindergarten</v>
      </c>
      <c r="H889" s="253">
        <f>'ES Data Entry'!L887</f>
        <v>0</v>
      </c>
      <c r="I889" s="227" t="e" cm="1">
        <f t="array" ref="I889">_xlfn.IFS('ES Data Entry'!H887= 1, "American Indian/Alaskan Native", 'ES Data Entry'!H887= 2, "Asian", 'ES Data Entry'!H887= 3, "Native Hawaiian/Pacific Islander", 'ES Data Entry'!H887= 4, "Black/African American",'ES Data Entry'!H887= 5,  "White", 'ES Data Entry'!H887= 6, "Other", 'ES Data Entry'!H887= 7, "Two races or more", 'ES Data Entry'!H887= 8, "Unknown")</f>
        <v>#N/A</v>
      </c>
      <c r="J889" s="226">
        <f>'ES Data Entry'!I887</f>
        <v>0</v>
      </c>
      <c r="K889" s="226" t="e" cm="1">
        <f t="array" ref="K889">_xlfn.IFS('ES Data Entry'!J887= 1, "Male", 'ES Data Entry'!J887= 2, "Female", 'ES Data Entry'!J887= 3, "Transgender Male", 'ES Data Entry'!J887= 4, "Transgender Female",'ES Data Entry'!J887= 5, "Non-binary", 'ES Data Entry'!J887= 6, "Other", 'ES Data Entry'!J887= 7, "Unknown")</f>
        <v>#N/A</v>
      </c>
      <c r="L889" s="228">
        <f>'ES Data Entry'!K887</f>
        <v>0</v>
      </c>
      <c r="M889" s="228" t="str" cm="1">
        <f t="array" ref="M889">IF(MAX(IF(F:F=F889, L:L))=L889, "Yes", "No")</f>
        <v>Yes</v>
      </c>
      <c r="N889" s="229" t="e">
        <f>AVERAGE('ES Data Entry'!N887,'ES Data Entry'!M887)</f>
        <v>#DIV/0!</v>
      </c>
      <c r="O889" s="229" t="e">
        <f t="shared" si="160"/>
        <v>#DIV/0!</v>
      </c>
      <c r="P889" s="229" t="e">
        <f>AVERAGE('ES Data Entry'!O887:R887)</f>
        <v>#DIV/0!</v>
      </c>
      <c r="Q889" s="229" t="e">
        <f t="shared" si="161"/>
        <v>#DIV/0!</v>
      </c>
      <c r="R889" s="229" t="e">
        <f>AVERAGE('ES Data Entry'!S887:V887)</f>
        <v>#DIV/0!</v>
      </c>
      <c r="S889" s="229" t="e">
        <f t="shared" si="162"/>
        <v>#DIV/0!</v>
      </c>
      <c r="T889" s="229" t="e">
        <f>AVERAGE('ES Data Entry'!W887:Y887)</f>
        <v>#DIV/0!</v>
      </c>
      <c r="U889" s="230" t="e">
        <f t="shared" si="163"/>
        <v>#DIV/0!</v>
      </c>
      <c r="V889" s="231" t="e">
        <f t="shared" si="164"/>
        <v>#DIV/0!</v>
      </c>
      <c r="W889" s="232" t="e">
        <f t="shared" si="165"/>
        <v>#DIV/0!</v>
      </c>
    </row>
    <row r="890" spans="1:23">
      <c r="A890" s="226">
        <f>'ES Data Entry'!A888</f>
        <v>0</v>
      </c>
      <c r="B890" s="226">
        <f>'ES Data Entry'!B888</f>
        <v>0</v>
      </c>
      <c r="C890" s="6">
        <f>'ES Data Entry'!C888</f>
        <v>0</v>
      </c>
      <c r="D890" s="226">
        <f>'ES Data Entry'!D888</f>
        <v>0</v>
      </c>
      <c r="E890" s="226">
        <f>'ES Data Entry'!E888</f>
        <v>0</v>
      </c>
      <c r="F890" s="226">
        <f>'ES Data Entry'!F888</f>
        <v>0</v>
      </c>
      <c r="G890" s="226" t="str" cm="1">
        <f t="array" ref="G890">_xlfn.IFS('ES Data Entry'!G888=0, "Kindergarten", 'ES Data Entry'!G888=1, "1st Grade", 'ES Data Entry'!G888=2, "2nd Grade", 'ES Data Entry'!G888=3, "3rd Grade", 'ES Data Entry'!G888=4, "4th Grade", 'ES Data Entry'!G888=5, "5th Grade")</f>
        <v>Kindergarten</v>
      </c>
      <c r="H890" s="253">
        <f>'ES Data Entry'!L888</f>
        <v>0</v>
      </c>
      <c r="I890" s="227" t="e" cm="1">
        <f t="array" ref="I890">_xlfn.IFS('ES Data Entry'!H888= 1, "American Indian/Alaskan Native", 'ES Data Entry'!H888= 2, "Asian", 'ES Data Entry'!H888= 3, "Native Hawaiian/Pacific Islander", 'ES Data Entry'!H888= 4, "Black/African American",'ES Data Entry'!H888= 5,  "White", 'ES Data Entry'!H888= 6, "Other", 'ES Data Entry'!H888= 7, "Two races or more", 'ES Data Entry'!H888= 8, "Unknown")</f>
        <v>#N/A</v>
      </c>
      <c r="J890" s="226">
        <f>'ES Data Entry'!I888</f>
        <v>0</v>
      </c>
      <c r="K890" s="226" t="e" cm="1">
        <f t="array" ref="K890">_xlfn.IFS('ES Data Entry'!J888= 1, "Male", 'ES Data Entry'!J888= 2, "Female", 'ES Data Entry'!J888= 3, "Transgender Male", 'ES Data Entry'!J888= 4, "Transgender Female",'ES Data Entry'!J888= 5, "Non-binary", 'ES Data Entry'!J888= 6, "Other", 'ES Data Entry'!J888= 7, "Unknown")</f>
        <v>#N/A</v>
      </c>
      <c r="L890" s="228">
        <f>'ES Data Entry'!K888</f>
        <v>0</v>
      </c>
      <c r="M890" s="228" t="str" cm="1">
        <f t="array" ref="M890">IF(MAX(IF(F:F=F890, L:L))=L890, "Yes", "No")</f>
        <v>Yes</v>
      </c>
      <c r="N890" s="229" t="e">
        <f>AVERAGE('ES Data Entry'!N888,'ES Data Entry'!M888)</f>
        <v>#DIV/0!</v>
      </c>
      <c r="O890" s="229" t="e">
        <f t="shared" si="160"/>
        <v>#DIV/0!</v>
      </c>
      <c r="P890" s="229" t="e">
        <f>AVERAGE('ES Data Entry'!O888:R888)</f>
        <v>#DIV/0!</v>
      </c>
      <c r="Q890" s="229" t="e">
        <f t="shared" si="161"/>
        <v>#DIV/0!</v>
      </c>
      <c r="R890" s="229" t="e">
        <f>AVERAGE('ES Data Entry'!S888:V888)</f>
        <v>#DIV/0!</v>
      </c>
      <c r="S890" s="229" t="e">
        <f t="shared" si="162"/>
        <v>#DIV/0!</v>
      </c>
      <c r="T890" s="229" t="e">
        <f>AVERAGE('ES Data Entry'!W888:Y888)</f>
        <v>#DIV/0!</v>
      </c>
      <c r="U890" s="230" t="e">
        <f t="shared" si="163"/>
        <v>#DIV/0!</v>
      </c>
      <c r="V890" s="231" t="e">
        <f t="shared" si="164"/>
        <v>#DIV/0!</v>
      </c>
      <c r="W890" s="232" t="e">
        <f t="shared" si="165"/>
        <v>#DIV/0!</v>
      </c>
    </row>
    <row r="891" spans="1:23">
      <c r="A891" s="226">
        <f>'ES Data Entry'!A889</f>
        <v>0</v>
      </c>
      <c r="B891" s="226">
        <f>'ES Data Entry'!B889</f>
        <v>0</v>
      </c>
      <c r="C891" s="6">
        <f>'ES Data Entry'!C889</f>
        <v>0</v>
      </c>
      <c r="D891" s="226">
        <f>'ES Data Entry'!D889</f>
        <v>0</v>
      </c>
      <c r="E891" s="226">
        <f>'ES Data Entry'!E889</f>
        <v>0</v>
      </c>
      <c r="F891" s="226">
        <f>'ES Data Entry'!F889</f>
        <v>0</v>
      </c>
      <c r="G891" s="226" t="str" cm="1">
        <f t="array" ref="G891">_xlfn.IFS('ES Data Entry'!G889=0, "Kindergarten", 'ES Data Entry'!G889=1, "1st Grade", 'ES Data Entry'!G889=2, "2nd Grade", 'ES Data Entry'!G889=3, "3rd Grade", 'ES Data Entry'!G889=4, "4th Grade", 'ES Data Entry'!G889=5, "5th Grade")</f>
        <v>Kindergarten</v>
      </c>
      <c r="H891" s="253">
        <f>'ES Data Entry'!L889</f>
        <v>0</v>
      </c>
      <c r="I891" s="227" t="e" cm="1">
        <f t="array" ref="I891">_xlfn.IFS('ES Data Entry'!H889= 1, "American Indian/Alaskan Native", 'ES Data Entry'!H889= 2, "Asian", 'ES Data Entry'!H889= 3, "Native Hawaiian/Pacific Islander", 'ES Data Entry'!H889= 4, "Black/African American",'ES Data Entry'!H889= 5,  "White", 'ES Data Entry'!H889= 6, "Other", 'ES Data Entry'!H889= 7, "Two races or more", 'ES Data Entry'!H889= 8, "Unknown")</f>
        <v>#N/A</v>
      </c>
      <c r="J891" s="226">
        <f>'ES Data Entry'!I889</f>
        <v>0</v>
      </c>
      <c r="K891" s="226" t="e" cm="1">
        <f t="array" ref="K891">_xlfn.IFS('ES Data Entry'!J889= 1, "Male", 'ES Data Entry'!J889= 2, "Female", 'ES Data Entry'!J889= 3, "Transgender Male", 'ES Data Entry'!J889= 4, "Transgender Female",'ES Data Entry'!J889= 5, "Non-binary", 'ES Data Entry'!J889= 6, "Other", 'ES Data Entry'!J889= 7, "Unknown")</f>
        <v>#N/A</v>
      </c>
      <c r="L891" s="228">
        <f>'ES Data Entry'!K889</f>
        <v>0</v>
      </c>
      <c r="M891" s="228" t="str" cm="1">
        <f t="array" ref="M891">IF(MAX(IF(F:F=F891, L:L))=L891, "Yes", "No")</f>
        <v>Yes</v>
      </c>
      <c r="N891" s="229" t="e">
        <f>AVERAGE('ES Data Entry'!N889,'ES Data Entry'!M889)</f>
        <v>#DIV/0!</v>
      </c>
      <c r="O891" s="229" t="e">
        <f t="shared" si="160"/>
        <v>#DIV/0!</v>
      </c>
      <c r="P891" s="229" t="e">
        <f>AVERAGE('ES Data Entry'!O889:R889)</f>
        <v>#DIV/0!</v>
      </c>
      <c r="Q891" s="229" t="e">
        <f t="shared" si="161"/>
        <v>#DIV/0!</v>
      </c>
      <c r="R891" s="229" t="e">
        <f>AVERAGE('ES Data Entry'!S889:V889)</f>
        <v>#DIV/0!</v>
      </c>
      <c r="S891" s="229" t="e">
        <f t="shared" si="162"/>
        <v>#DIV/0!</v>
      </c>
      <c r="T891" s="229" t="e">
        <f>AVERAGE('ES Data Entry'!W889:Y889)</f>
        <v>#DIV/0!</v>
      </c>
      <c r="U891" s="230" t="e">
        <f t="shared" si="163"/>
        <v>#DIV/0!</v>
      </c>
      <c r="V891" s="231" t="e">
        <f t="shared" si="164"/>
        <v>#DIV/0!</v>
      </c>
      <c r="W891" s="232" t="e">
        <f t="shared" si="165"/>
        <v>#DIV/0!</v>
      </c>
    </row>
    <row r="892" spans="1:23">
      <c r="A892" s="226">
        <f>'ES Data Entry'!A890</f>
        <v>0</v>
      </c>
      <c r="B892" s="226">
        <f>'ES Data Entry'!B890</f>
        <v>0</v>
      </c>
      <c r="C892" s="6">
        <f>'ES Data Entry'!C890</f>
        <v>0</v>
      </c>
      <c r="D892" s="226">
        <f>'ES Data Entry'!D890</f>
        <v>0</v>
      </c>
      <c r="E892" s="226">
        <f>'ES Data Entry'!E890</f>
        <v>0</v>
      </c>
      <c r="F892" s="226">
        <f>'ES Data Entry'!F890</f>
        <v>0</v>
      </c>
      <c r="G892" s="226" t="str" cm="1">
        <f t="array" ref="G892">_xlfn.IFS('ES Data Entry'!G890=0, "Kindergarten", 'ES Data Entry'!G890=1, "1st Grade", 'ES Data Entry'!G890=2, "2nd Grade", 'ES Data Entry'!G890=3, "3rd Grade", 'ES Data Entry'!G890=4, "4th Grade", 'ES Data Entry'!G890=5, "5th Grade")</f>
        <v>Kindergarten</v>
      </c>
      <c r="H892" s="253">
        <f>'ES Data Entry'!L890</f>
        <v>0</v>
      </c>
      <c r="I892" s="227" t="e" cm="1">
        <f t="array" ref="I892">_xlfn.IFS('ES Data Entry'!H890= 1, "American Indian/Alaskan Native", 'ES Data Entry'!H890= 2, "Asian", 'ES Data Entry'!H890= 3, "Native Hawaiian/Pacific Islander", 'ES Data Entry'!H890= 4, "Black/African American",'ES Data Entry'!H890= 5,  "White", 'ES Data Entry'!H890= 6, "Other", 'ES Data Entry'!H890= 7, "Two races or more", 'ES Data Entry'!H890= 8, "Unknown")</f>
        <v>#N/A</v>
      </c>
      <c r="J892" s="226">
        <f>'ES Data Entry'!I890</f>
        <v>0</v>
      </c>
      <c r="K892" s="226" t="e" cm="1">
        <f t="array" ref="K892">_xlfn.IFS('ES Data Entry'!J890= 1, "Male", 'ES Data Entry'!J890= 2, "Female", 'ES Data Entry'!J890= 3, "Transgender Male", 'ES Data Entry'!J890= 4, "Transgender Female",'ES Data Entry'!J890= 5, "Non-binary", 'ES Data Entry'!J890= 6, "Other", 'ES Data Entry'!J890= 7, "Unknown")</f>
        <v>#N/A</v>
      </c>
      <c r="L892" s="228">
        <f>'ES Data Entry'!K890</f>
        <v>0</v>
      </c>
      <c r="M892" s="228" t="str" cm="1">
        <f t="array" ref="M892">IF(MAX(IF(F:F=F892, L:L))=L892, "Yes", "No")</f>
        <v>Yes</v>
      </c>
      <c r="N892" s="229" t="e">
        <f>AVERAGE('ES Data Entry'!N890,'ES Data Entry'!M890)</f>
        <v>#DIV/0!</v>
      </c>
      <c r="O892" s="229" t="e">
        <f t="shared" si="160"/>
        <v>#DIV/0!</v>
      </c>
      <c r="P892" s="229" t="e">
        <f>AVERAGE('ES Data Entry'!O890:R890)</f>
        <v>#DIV/0!</v>
      </c>
      <c r="Q892" s="229" t="e">
        <f t="shared" si="161"/>
        <v>#DIV/0!</v>
      </c>
      <c r="R892" s="229" t="e">
        <f>AVERAGE('ES Data Entry'!S890:V890)</f>
        <v>#DIV/0!</v>
      </c>
      <c r="S892" s="229" t="e">
        <f t="shared" si="162"/>
        <v>#DIV/0!</v>
      </c>
      <c r="T892" s="229" t="e">
        <f>AVERAGE('ES Data Entry'!W890:Y890)</f>
        <v>#DIV/0!</v>
      </c>
      <c r="U892" s="230" t="e">
        <f t="shared" si="163"/>
        <v>#DIV/0!</v>
      </c>
      <c r="V892" s="231" t="e">
        <f t="shared" si="164"/>
        <v>#DIV/0!</v>
      </c>
      <c r="W892" s="232" t="e">
        <f t="shared" si="165"/>
        <v>#DIV/0!</v>
      </c>
    </row>
    <row r="893" spans="1:23">
      <c r="A893" s="226">
        <f>'ES Data Entry'!A891</f>
        <v>0</v>
      </c>
      <c r="B893" s="226">
        <f>'ES Data Entry'!B891</f>
        <v>0</v>
      </c>
      <c r="C893" s="6">
        <f>'ES Data Entry'!C891</f>
        <v>0</v>
      </c>
      <c r="D893" s="226">
        <f>'ES Data Entry'!D891</f>
        <v>0</v>
      </c>
      <c r="E893" s="226">
        <f>'ES Data Entry'!E891</f>
        <v>0</v>
      </c>
      <c r="F893" s="226">
        <f>'ES Data Entry'!F891</f>
        <v>0</v>
      </c>
      <c r="G893" s="226" t="str" cm="1">
        <f t="array" ref="G893">_xlfn.IFS('ES Data Entry'!G891=0, "Kindergarten", 'ES Data Entry'!G891=1, "1st Grade", 'ES Data Entry'!G891=2, "2nd Grade", 'ES Data Entry'!G891=3, "3rd Grade", 'ES Data Entry'!G891=4, "4th Grade", 'ES Data Entry'!G891=5, "5th Grade")</f>
        <v>Kindergarten</v>
      </c>
      <c r="H893" s="253">
        <f>'ES Data Entry'!L891</f>
        <v>0</v>
      </c>
      <c r="I893" s="227" t="e" cm="1">
        <f t="array" ref="I893">_xlfn.IFS('ES Data Entry'!H891= 1, "American Indian/Alaskan Native", 'ES Data Entry'!H891= 2, "Asian", 'ES Data Entry'!H891= 3, "Native Hawaiian/Pacific Islander", 'ES Data Entry'!H891= 4, "Black/African American",'ES Data Entry'!H891= 5,  "White", 'ES Data Entry'!H891= 6, "Other", 'ES Data Entry'!H891= 7, "Two races or more", 'ES Data Entry'!H891= 8, "Unknown")</f>
        <v>#N/A</v>
      </c>
      <c r="J893" s="226">
        <f>'ES Data Entry'!I891</f>
        <v>0</v>
      </c>
      <c r="K893" s="226" t="e" cm="1">
        <f t="array" ref="K893">_xlfn.IFS('ES Data Entry'!J891= 1, "Male", 'ES Data Entry'!J891= 2, "Female", 'ES Data Entry'!J891= 3, "Transgender Male", 'ES Data Entry'!J891= 4, "Transgender Female",'ES Data Entry'!J891= 5, "Non-binary", 'ES Data Entry'!J891= 6, "Other", 'ES Data Entry'!J891= 7, "Unknown")</f>
        <v>#N/A</v>
      </c>
      <c r="L893" s="228">
        <f>'ES Data Entry'!K891</f>
        <v>0</v>
      </c>
      <c r="M893" s="228" t="str" cm="1">
        <f t="array" ref="M893">IF(MAX(IF(F:F=F893, L:L))=L893, "Yes", "No")</f>
        <v>Yes</v>
      </c>
      <c r="N893" s="229" t="e">
        <f>AVERAGE('ES Data Entry'!N891,'ES Data Entry'!M891)</f>
        <v>#DIV/0!</v>
      </c>
      <c r="O893" s="229" t="e">
        <f t="shared" si="160"/>
        <v>#DIV/0!</v>
      </c>
      <c r="P893" s="229" t="e">
        <f>AVERAGE('ES Data Entry'!O891:R891)</f>
        <v>#DIV/0!</v>
      </c>
      <c r="Q893" s="229" t="e">
        <f t="shared" si="161"/>
        <v>#DIV/0!</v>
      </c>
      <c r="R893" s="229" t="e">
        <f>AVERAGE('ES Data Entry'!S891:V891)</f>
        <v>#DIV/0!</v>
      </c>
      <c r="S893" s="229" t="e">
        <f t="shared" si="162"/>
        <v>#DIV/0!</v>
      </c>
      <c r="T893" s="229" t="e">
        <f>AVERAGE('ES Data Entry'!W891:Y891)</f>
        <v>#DIV/0!</v>
      </c>
      <c r="U893" s="230" t="e">
        <f t="shared" si="163"/>
        <v>#DIV/0!</v>
      </c>
      <c r="V893" s="231" t="e">
        <f t="shared" si="164"/>
        <v>#DIV/0!</v>
      </c>
      <c r="W893" s="232" t="e">
        <f t="shared" si="165"/>
        <v>#DIV/0!</v>
      </c>
    </row>
    <row r="894" spans="1:23">
      <c r="A894" s="226">
        <f>'ES Data Entry'!A892</f>
        <v>0</v>
      </c>
      <c r="B894" s="226">
        <f>'ES Data Entry'!B892</f>
        <v>0</v>
      </c>
      <c r="C894" s="6">
        <f>'ES Data Entry'!C892</f>
        <v>0</v>
      </c>
      <c r="D894" s="226">
        <f>'ES Data Entry'!D892</f>
        <v>0</v>
      </c>
      <c r="E894" s="226">
        <f>'ES Data Entry'!E892</f>
        <v>0</v>
      </c>
      <c r="F894" s="226">
        <f>'ES Data Entry'!F892</f>
        <v>0</v>
      </c>
      <c r="G894" s="226" t="str" cm="1">
        <f t="array" ref="G894">_xlfn.IFS('ES Data Entry'!G892=0, "Kindergarten", 'ES Data Entry'!G892=1, "1st Grade", 'ES Data Entry'!G892=2, "2nd Grade", 'ES Data Entry'!G892=3, "3rd Grade", 'ES Data Entry'!G892=4, "4th Grade", 'ES Data Entry'!G892=5, "5th Grade")</f>
        <v>Kindergarten</v>
      </c>
      <c r="H894" s="253">
        <f>'ES Data Entry'!L892</f>
        <v>0</v>
      </c>
      <c r="I894" s="227" t="e" cm="1">
        <f t="array" ref="I894">_xlfn.IFS('ES Data Entry'!H892= 1, "American Indian/Alaskan Native", 'ES Data Entry'!H892= 2, "Asian", 'ES Data Entry'!H892= 3, "Native Hawaiian/Pacific Islander", 'ES Data Entry'!H892= 4, "Black/African American",'ES Data Entry'!H892= 5,  "White", 'ES Data Entry'!H892= 6, "Other", 'ES Data Entry'!H892= 7, "Two races or more", 'ES Data Entry'!H892= 8, "Unknown")</f>
        <v>#N/A</v>
      </c>
      <c r="J894" s="226">
        <f>'ES Data Entry'!I892</f>
        <v>0</v>
      </c>
      <c r="K894" s="226" t="e" cm="1">
        <f t="array" ref="K894">_xlfn.IFS('ES Data Entry'!J892= 1, "Male", 'ES Data Entry'!J892= 2, "Female", 'ES Data Entry'!J892= 3, "Transgender Male", 'ES Data Entry'!J892= 4, "Transgender Female",'ES Data Entry'!J892= 5, "Non-binary", 'ES Data Entry'!J892= 6, "Other", 'ES Data Entry'!J892= 7, "Unknown")</f>
        <v>#N/A</v>
      </c>
      <c r="L894" s="228">
        <f>'ES Data Entry'!K892</f>
        <v>0</v>
      </c>
      <c r="M894" s="228" t="str" cm="1">
        <f t="array" ref="M894">IF(MAX(IF(F:F=F894, L:L))=L894, "Yes", "No")</f>
        <v>Yes</v>
      </c>
      <c r="N894" s="229" t="e">
        <f>AVERAGE('ES Data Entry'!N892,'ES Data Entry'!M892)</f>
        <v>#DIV/0!</v>
      </c>
      <c r="O894" s="229" t="e">
        <f t="shared" si="160"/>
        <v>#DIV/0!</v>
      </c>
      <c r="P894" s="229" t="e">
        <f>AVERAGE('ES Data Entry'!O892:R892)</f>
        <v>#DIV/0!</v>
      </c>
      <c r="Q894" s="229" t="e">
        <f t="shared" si="161"/>
        <v>#DIV/0!</v>
      </c>
      <c r="R894" s="229" t="e">
        <f>AVERAGE('ES Data Entry'!S892:V892)</f>
        <v>#DIV/0!</v>
      </c>
      <c r="S894" s="229" t="e">
        <f t="shared" si="162"/>
        <v>#DIV/0!</v>
      </c>
      <c r="T894" s="229" t="e">
        <f>AVERAGE('ES Data Entry'!W892:Y892)</f>
        <v>#DIV/0!</v>
      </c>
      <c r="U894" s="230" t="e">
        <f t="shared" si="163"/>
        <v>#DIV/0!</v>
      </c>
      <c r="V894" s="231" t="e">
        <f t="shared" si="164"/>
        <v>#DIV/0!</v>
      </c>
      <c r="W894" s="232" t="e">
        <f t="shared" si="165"/>
        <v>#DIV/0!</v>
      </c>
    </row>
    <row r="895" spans="1:23">
      <c r="A895" s="226">
        <f>'ES Data Entry'!A893</f>
        <v>0</v>
      </c>
      <c r="B895" s="226">
        <f>'ES Data Entry'!B893</f>
        <v>0</v>
      </c>
      <c r="C895" s="6">
        <f>'ES Data Entry'!C893</f>
        <v>0</v>
      </c>
      <c r="D895" s="226">
        <f>'ES Data Entry'!D893</f>
        <v>0</v>
      </c>
      <c r="E895" s="226">
        <f>'ES Data Entry'!E893</f>
        <v>0</v>
      </c>
      <c r="F895" s="226">
        <f>'ES Data Entry'!F893</f>
        <v>0</v>
      </c>
      <c r="G895" s="226" t="str" cm="1">
        <f t="array" ref="G895">_xlfn.IFS('ES Data Entry'!G893=0, "Kindergarten", 'ES Data Entry'!G893=1, "1st Grade", 'ES Data Entry'!G893=2, "2nd Grade", 'ES Data Entry'!G893=3, "3rd Grade", 'ES Data Entry'!G893=4, "4th Grade", 'ES Data Entry'!G893=5, "5th Grade")</f>
        <v>Kindergarten</v>
      </c>
      <c r="H895" s="253">
        <f>'ES Data Entry'!L893</f>
        <v>0</v>
      </c>
      <c r="I895" s="227" t="e" cm="1">
        <f t="array" ref="I895">_xlfn.IFS('ES Data Entry'!H893= 1, "American Indian/Alaskan Native", 'ES Data Entry'!H893= 2, "Asian", 'ES Data Entry'!H893= 3, "Native Hawaiian/Pacific Islander", 'ES Data Entry'!H893= 4, "Black/African American",'ES Data Entry'!H893= 5,  "White", 'ES Data Entry'!H893= 6, "Other", 'ES Data Entry'!H893= 7, "Two races or more", 'ES Data Entry'!H893= 8, "Unknown")</f>
        <v>#N/A</v>
      </c>
      <c r="J895" s="226">
        <f>'ES Data Entry'!I893</f>
        <v>0</v>
      </c>
      <c r="K895" s="226" t="e" cm="1">
        <f t="array" ref="K895">_xlfn.IFS('ES Data Entry'!J893= 1, "Male", 'ES Data Entry'!J893= 2, "Female", 'ES Data Entry'!J893= 3, "Transgender Male", 'ES Data Entry'!J893= 4, "Transgender Female",'ES Data Entry'!J893= 5, "Non-binary", 'ES Data Entry'!J893= 6, "Other", 'ES Data Entry'!J893= 7, "Unknown")</f>
        <v>#N/A</v>
      </c>
      <c r="L895" s="228">
        <f>'ES Data Entry'!K893</f>
        <v>0</v>
      </c>
      <c r="M895" s="228" t="str" cm="1">
        <f t="array" ref="M895">IF(MAX(IF(F:F=F895, L:L))=L895, "Yes", "No")</f>
        <v>Yes</v>
      </c>
      <c r="N895" s="229" t="e">
        <f>AVERAGE('ES Data Entry'!N893,'ES Data Entry'!M893)</f>
        <v>#DIV/0!</v>
      </c>
      <c r="O895" s="229" t="e">
        <f t="shared" si="160"/>
        <v>#DIV/0!</v>
      </c>
      <c r="P895" s="229" t="e">
        <f>AVERAGE('ES Data Entry'!O893:R893)</f>
        <v>#DIV/0!</v>
      </c>
      <c r="Q895" s="229" t="e">
        <f t="shared" si="161"/>
        <v>#DIV/0!</v>
      </c>
      <c r="R895" s="229" t="e">
        <f>AVERAGE('ES Data Entry'!S893:V893)</f>
        <v>#DIV/0!</v>
      </c>
      <c r="S895" s="229" t="e">
        <f t="shared" si="162"/>
        <v>#DIV/0!</v>
      </c>
      <c r="T895" s="229" t="e">
        <f>AVERAGE('ES Data Entry'!W893:Y893)</f>
        <v>#DIV/0!</v>
      </c>
      <c r="U895" s="230" t="e">
        <f t="shared" si="163"/>
        <v>#DIV/0!</v>
      </c>
      <c r="V895" s="231" t="e">
        <f t="shared" si="164"/>
        <v>#DIV/0!</v>
      </c>
      <c r="W895" s="232" t="e">
        <f t="shared" si="165"/>
        <v>#DIV/0!</v>
      </c>
    </row>
    <row r="896" spans="1:23">
      <c r="A896" s="226">
        <f>'ES Data Entry'!A894</f>
        <v>0</v>
      </c>
      <c r="B896" s="226">
        <f>'ES Data Entry'!B894</f>
        <v>0</v>
      </c>
      <c r="C896" s="6">
        <f>'ES Data Entry'!C894</f>
        <v>0</v>
      </c>
      <c r="D896" s="226">
        <f>'ES Data Entry'!D894</f>
        <v>0</v>
      </c>
      <c r="E896" s="226">
        <f>'ES Data Entry'!E894</f>
        <v>0</v>
      </c>
      <c r="F896" s="226">
        <f>'ES Data Entry'!F894</f>
        <v>0</v>
      </c>
      <c r="G896" s="226" t="str" cm="1">
        <f t="array" ref="G896">_xlfn.IFS('ES Data Entry'!G894=0, "Kindergarten", 'ES Data Entry'!G894=1, "1st Grade", 'ES Data Entry'!G894=2, "2nd Grade", 'ES Data Entry'!G894=3, "3rd Grade", 'ES Data Entry'!G894=4, "4th Grade", 'ES Data Entry'!G894=5, "5th Grade")</f>
        <v>Kindergarten</v>
      </c>
      <c r="H896" s="253">
        <f>'ES Data Entry'!L894</f>
        <v>0</v>
      </c>
      <c r="I896" s="227" t="e" cm="1">
        <f t="array" ref="I896">_xlfn.IFS('ES Data Entry'!H894= 1, "American Indian/Alaskan Native", 'ES Data Entry'!H894= 2, "Asian", 'ES Data Entry'!H894= 3, "Native Hawaiian/Pacific Islander", 'ES Data Entry'!H894= 4, "Black/African American",'ES Data Entry'!H894= 5,  "White", 'ES Data Entry'!H894= 6, "Other", 'ES Data Entry'!H894= 7, "Two races or more", 'ES Data Entry'!H894= 8, "Unknown")</f>
        <v>#N/A</v>
      </c>
      <c r="J896" s="226">
        <f>'ES Data Entry'!I894</f>
        <v>0</v>
      </c>
      <c r="K896" s="226" t="e" cm="1">
        <f t="array" ref="K896">_xlfn.IFS('ES Data Entry'!J894= 1, "Male", 'ES Data Entry'!J894= 2, "Female", 'ES Data Entry'!J894= 3, "Transgender Male", 'ES Data Entry'!J894= 4, "Transgender Female",'ES Data Entry'!J894= 5, "Non-binary", 'ES Data Entry'!J894= 6, "Other", 'ES Data Entry'!J894= 7, "Unknown")</f>
        <v>#N/A</v>
      </c>
      <c r="L896" s="228">
        <f>'ES Data Entry'!K894</f>
        <v>0</v>
      </c>
      <c r="M896" s="228" t="str" cm="1">
        <f t="array" ref="M896">IF(MAX(IF(F:F=F896, L:L))=L896, "Yes", "No")</f>
        <v>Yes</v>
      </c>
      <c r="N896" s="229" t="e">
        <f>AVERAGE('ES Data Entry'!N894,'ES Data Entry'!M894)</f>
        <v>#DIV/0!</v>
      </c>
      <c r="O896" s="229" t="e">
        <f t="shared" si="160"/>
        <v>#DIV/0!</v>
      </c>
      <c r="P896" s="229" t="e">
        <f>AVERAGE('ES Data Entry'!O894:R894)</f>
        <v>#DIV/0!</v>
      </c>
      <c r="Q896" s="229" t="e">
        <f t="shared" si="161"/>
        <v>#DIV/0!</v>
      </c>
      <c r="R896" s="229" t="e">
        <f>AVERAGE('ES Data Entry'!S894:V894)</f>
        <v>#DIV/0!</v>
      </c>
      <c r="S896" s="229" t="e">
        <f t="shared" si="162"/>
        <v>#DIV/0!</v>
      </c>
      <c r="T896" s="229" t="e">
        <f>AVERAGE('ES Data Entry'!W894:Y894)</f>
        <v>#DIV/0!</v>
      </c>
      <c r="U896" s="230" t="e">
        <f t="shared" si="163"/>
        <v>#DIV/0!</v>
      </c>
      <c r="V896" s="231" t="e">
        <f t="shared" si="164"/>
        <v>#DIV/0!</v>
      </c>
      <c r="W896" s="232" t="e">
        <f t="shared" si="165"/>
        <v>#DIV/0!</v>
      </c>
    </row>
    <row r="897" spans="1:23">
      <c r="A897" s="226">
        <f>'ES Data Entry'!A895</f>
        <v>0</v>
      </c>
      <c r="B897" s="226">
        <f>'ES Data Entry'!B895</f>
        <v>0</v>
      </c>
      <c r="C897" s="6">
        <f>'ES Data Entry'!C895</f>
        <v>0</v>
      </c>
      <c r="D897" s="226">
        <f>'ES Data Entry'!D895</f>
        <v>0</v>
      </c>
      <c r="E897" s="226">
        <f>'ES Data Entry'!E895</f>
        <v>0</v>
      </c>
      <c r="F897" s="226">
        <f>'ES Data Entry'!F895</f>
        <v>0</v>
      </c>
      <c r="G897" s="226" t="str" cm="1">
        <f t="array" ref="G897">_xlfn.IFS('ES Data Entry'!G895=0, "Kindergarten", 'ES Data Entry'!G895=1, "1st Grade", 'ES Data Entry'!G895=2, "2nd Grade", 'ES Data Entry'!G895=3, "3rd Grade", 'ES Data Entry'!G895=4, "4th Grade", 'ES Data Entry'!G895=5, "5th Grade")</f>
        <v>Kindergarten</v>
      </c>
      <c r="H897" s="253">
        <f>'ES Data Entry'!L895</f>
        <v>0</v>
      </c>
      <c r="I897" s="227" t="e" cm="1">
        <f t="array" ref="I897">_xlfn.IFS('ES Data Entry'!H895= 1, "American Indian/Alaskan Native", 'ES Data Entry'!H895= 2, "Asian", 'ES Data Entry'!H895= 3, "Native Hawaiian/Pacific Islander", 'ES Data Entry'!H895= 4, "Black/African American",'ES Data Entry'!H895= 5,  "White", 'ES Data Entry'!H895= 6, "Other", 'ES Data Entry'!H895= 7, "Two races or more", 'ES Data Entry'!H895= 8, "Unknown")</f>
        <v>#N/A</v>
      </c>
      <c r="J897" s="226">
        <f>'ES Data Entry'!I895</f>
        <v>0</v>
      </c>
      <c r="K897" s="226" t="e" cm="1">
        <f t="array" ref="K897">_xlfn.IFS('ES Data Entry'!J895= 1, "Male", 'ES Data Entry'!J895= 2, "Female", 'ES Data Entry'!J895= 3, "Transgender Male", 'ES Data Entry'!J895= 4, "Transgender Female",'ES Data Entry'!J895= 5, "Non-binary", 'ES Data Entry'!J895= 6, "Other", 'ES Data Entry'!J895= 7, "Unknown")</f>
        <v>#N/A</v>
      </c>
      <c r="L897" s="228">
        <f>'ES Data Entry'!K895</f>
        <v>0</v>
      </c>
      <c r="M897" s="228" t="str" cm="1">
        <f t="array" ref="M897">IF(MAX(IF(F:F=F897, L:L))=L897, "Yes", "No")</f>
        <v>Yes</v>
      </c>
      <c r="N897" s="229" t="e">
        <f>AVERAGE('ES Data Entry'!N895,'ES Data Entry'!M895)</f>
        <v>#DIV/0!</v>
      </c>
      <c r="O897" s="229" t="e">
        <f t="shared" si="160"/>
        <v>#DIV/0!</v>
      </c>
      <c r="P897" s="229" t="e">
        <f>AVERAGE('ES Data Entry'!O895:R895)</f>
        <v>#DIV/0!</v>
      </c>
      <c r="Q897" s="229" t="e">
        <f t="shared" si="161"/>
        <v>#DIV/0!</v>
      </c>
      <c r="R897" s="229" t="e">
        <f>AVERAGE('ES Data Entry'!S895:V895)</f>
        <v>#DIV/0!</v>
      </c>
      <c r="S897" s="229" t="e">
        <f t="shared" si="162"/>
        <v>#DIV/0!</v>
      </c>
      <c r="T897" s="229" t="e">
        <f>AVERAGE('ES Data Entry'!W895:Y895)</f>
        <v>#DIV/0!</v>
      </c>
      <c r="U897" s="230" t="e">
        <f t="shared" si="163"/>
        <v>#DIV/0!</v>
      </c>
      <c r="V897" s="231" t="e">
        <f t="shared" si="164"/>
        <v>#DIV/0!</v>
      </c>
      <c r="W897" s="232" t="e">
        <f t="shared" si="165"/>
        <v>#DIV/0!</v>
      </c>
    </row>
    <row r="898" spans="1:23">
      <c r="A898" s="226">
        <f>'ES Data Entry'!A896</f>
        <v>0</v>
      </c>
      <c r="B898" s="226">
        <f>'ES Data Entry'!B896</f>
        <v>0</v>
      </c>
      <c r="C898" s="6">
        <f>'ES Data Entry'!C896</f>
        <v>0</v>
      </c>
      <c r="D898" s="226">
        <f>'ES Data Entry'!D896</f>
        <v>0</v>
      </c>
      <c r="E898" s="226">
        <f>'ES Data Entry'!E896</f>
        <v>0</v>
      </c>
      <c r="F898" s="226">
        <f>'ES Data Entry'!F896</f>
        <v>0</v>
      </c>
      <c r="G898" s="226" t="str" cm="1">
        <f t="array" ref="G898">_xlfn.IFS('ES Data Entry'!G896=0, "Kindergarten", 'ES Data Entry'!G896=1, "1st Grade", 'ES Data Entry'!G896=2, "2nd Grade", 'ES Data Entry'!G896=3, "3rd Grade", 'ES Data Entry'!G896=4, "4th Grade", 'ES Data Entry'!G896=5, "5th Grade")</f>
        <v>Kindergarten</v>
      </c>
      <c r="H898" s="253">
        <f>'ES Data Entry'!L896</f>
        <v>0</v>
      </c>
      <c r="I898" s="227" t="e" cm="1">
        <f t="array" ref="I898">_xlfn.IFS('ES Data Entry'!H896= 1, "American Indian/Alaskan Native", 'ES Data Entry'!H896= 2, "Asian", 'ES Data Entry'!H896= 3, "Native Hawaiian/Pacific Islander", 'ES Data Entry'!H896= 4, "Black/African American",'ES Data Entry'!H896= 5,  "White", 'ES Data Entry'!H896= 6, "Other", 'ES Data Entry'!H896= 7, "Two races or more", 'ES Data Entry'!H896= 8, "Unknown")</f>
        <v>#N/A</v>
      </c>
      <c r="J898" s="226">
        <f>'ES Data Entry'!I896</f>
        <v>0</v>
      </c>
      <c r="K898" s="226" t="e" cm="1">
        <f t="array" ref="K898">_xlfn.IFS('ES Data Entry'!J896= 1, "Male", 'ES Data Entry'!J896= 2, "Female", 'ES Data Entry'!J896= 3, "Transgender Male", 'ES Data Entry'!J896= 4, "Transgender Female",'ES Data Entry'!J896= 5, "Non-binary", 'ES Data Entry'!J896= 6, "Other", 'ES Data Entry'!J896= 7, "Unknown")</f>
        <v>#N/A</v>
      </c>
      <c r="L898" s="228">
        <f>'ES Data Entry'!K896</f>
        <v>0</v>
      </c>
      <c r="M898" s="228" t="str" cm="1">
        <f t="array" ref="M898">IF(MAX(IF(F:F=F898, L:L))=L898, "Yes", "No")</f>
        <v>Yes</v>
      </c>
      <c r="N898" s="229" t="e">
        <f>AVERAGE('ES Data Entry'!N896,'ES Data Entry'!M896)</f>
        <v>#DIV/0!</v>
      </c>
      <c r="O898" s="229" t="e">
        <f t="shared" si="160"/>
        <v>#DIV/0!</v>
      </c>
      <c r="P898" s="229" t="e">
        <f>AVERAGE('ES Data Entry'!O896:R896)</f>
        <v>#DIV/0!</v>
      </c>
      <c r="Q898" s="229" t="e">
        <f t="shared" si="161"/>
        <v>#DIV/0!</v>
      </c>
      <c r="R898" s="229" t="e">
        <f>AVERAGE('ES Data Entry'!S896:V896)</f>
        <v>#DIV/0!</v>
      </c>
      <c r="S898" s="229" t="e">
        <f t="shared" si="162"/>
        <v>#DIV/0!</v>
      </c>
      <c r="T898" s="229" t="e">
        <f>AVERAGE('ES Data Entry'!W896:Y896)</f>
        <v>#DIV/0!</v>
      </c>
      <c r="U898" s="230" t="e">
        <f t="shared" si="163"/>
        <v>#DIV/0!</v>
      </c>
      <c r="V898" s="231" t="e">
        <f t="shared" si="164"/>
        <v>#DIV/0!</v>
      </c>
      <c r="W898" s="232" t="e">
        <f t="shared" si="165"/>
        <v>#DIV/0!</v>
      </c>
    </row>
    <row r="899" spans="1:23">
      <c r="A899" s="226">
        <f>'ES Data Entry'!A897</f>
        <v>0</v>
      </c>
      <c r="B899" s="226">
        <f>'ES Data Entry'!B897</f>
        <v>0</v>
      </c>
      <c r="C899" s="6">
        <f>'ES Data Entry'!C897</f>
        <v>0</v>
      </c>
      <c r="D899" s="226">
        <f>'ES Data Entry'!D897</f>
        <v>0</v>
      </c>
      <c r="E899" s="226">
        <f>'ES Data Entry'!E897</f>
        <v>0</v>
      </c>
      <c r="F899" s="226">
        <f>'ES Data Entry'!F897</f>
        <v>0</v>
      </c>
      <c r="G899" s="226" t="str" cm="1">
        <f t="array" ref="G899">_xlfn.IFS('ES Data Entry'!G897=0, "Kindergarten", 'ES Data Entry'!G897=1, "1st Grade", 'ES Data Entry'!G897=2, "2nd Grade", 'ES Data Entry'!G897=3, "3rd Grade", 'ES Data Entry'!G897=4, "4th Grade", 'ES Data Entry'!G897=5, "5th Grade")</f>
        <v>Kindergarten</v>
      </c>
      <c r="H899" s="253">
        <f>'ES Data Entry'!L897</f>
        <v>0</v>
      </c>
      <c r="I899" s="227" t="e" cm="1">
        <f t="array" ref="I899">_xlfn.IFS('ES Data Entry'!H897= 1, "American Indian/Alaskan Native", 'ES Data Entry'!H897= 2, "Asian", 'ES Data Entry'!H897= 3, "Native Hawaiian/Pacific Islander", 'ES Data Entry'!H897= 4, "Black/African American",'ES Data Entry'!H897= 5,  "White", 'ES Data Entry'!H897= 6, "Other", 'ES Data Entry'!H897= 7, "Two races or more", 'ES Data Entry'!H897= 8, "Unknown")</f>
        <v>#N/A</v>
      </c>
      <c r="J899" s="226">
        <f>'ES Data Entry'!I897</f>
        <v>0</v>
      </c>
      <c r="K899" s="226" t="e" cm="1">
        <f t="array" ref="K899">_xlfn.IFS('ES Data Entry'!J897= 1, "Male", 'ES Data Entry'!J897= 2, "Female", 'ES Data Entry'!J897= 3, "Transgender Male", 'ES Data Entry'!J897= 4, "Transgender Female",'ES Data Entry'!J897= 5, "Non-binary", 'ES Data Entry'!J897= 6, "Other", 'ES Data Entry'!J897= 7, "Unknown")</f>
        <v>#N/A</v>
      </c>
      <c r="L899" s="228">
        <f>'ES Data Entry'!K897</f>
        <v>0</v>
      </c>
      <c r="M899" s="228" t="str" cm="1">
        <f t="array" ref="M899">IF(MAX(IF(F:F=F899, L:L))=L899, "Yes", "No")</f>
        <v>Yes</v>
      </c>
      <c r="N899" s="229" t="e">
        <f>AVERAGE('ES Data Entry'!N897,'ES Data Entry'!M897)</f>
        <v>#DIV/0!</v>
      </c>
      <c r="O899" s="229" t="e">
        <f t="shared" si="160"/>
        <v>#DIV/0!</v>
      </c>
      <c r="P899" s="229" t="e">
        <f>AVERAGE('ES Data Entry'!O897:R897)</f>
        <v>#DIV/0!</v>
      </c>
      <c r="Q899" s="229" t="e">
        <f t="shared" si="161"/>
        <v>#DIV/0!</v>
      </c>
      <c r="R899" s="229" t="e">
        <f>AVERAGE('ES Data Entry'!S897:V897)</f>
        <v>#DIV/0!</v>
      </c>
      <c r="S899" s="229" t="e">
        <f t="shared" si="162"/>
        <v>#DIV/0!</v>
      </c>
      <c r="T899" s="229" t="e">
        <f>AVERAGE('ES Data Entry'!W897:Y897)</f>
        <v>#DIV/0!</v>
      </c>
      <c r="U899" s="230" t="e">
        <f t="shared" si="163"/>
        <v>#DIV/0!</v>
      </c>
      <c r="V899" s="231" t="e">
        <f t="shared" si="164"/>
        <v>#DIV/0!</v>
      </c>
      <c r="W899" s="232" t="e">
        <f t="shared" si="165"/>
        <v>#DIV/0!</v>
      </c>
    </row>
    <row r="900" spans="1:23">
      <c r="A900" s="226">
        <f>'ES Data Entry'!A898</f>
        <v>0</v>
      </c>
      <c r="B900" s="226">
        <f>'ES Data Entry'!B898</f>
        <v>0</v>
      </c>
      <c r="C900" s="6">
        <f>'ES Data Entry'!C898</f>
        <v>0</v>
      </c>
      <c r="D900" s="226">
        <f>'ES Data Entry'!D898</f>
        <v>0</v>
      </c>
      <c r="E900" s="226">
        <f>'ES Data Entry'!E898</f>
        <v>0</v>
      </c>
      <c r="F900" s="226">
        <f>'ES Data Entry'!F898</f>
        <v>0</v>
      </c>
      <c r="G900" s="226" t="str" cm="1">
        <f t="array" ref="G900">_xlfn.IFS('ES Data Entry'!G898=0, "Kindergarten", 'ES Data Entry'!G898=1, "1st Grade", 'ES Data Entry'!G898=2, "2nd Grade", 'ES Data Entry'!G898=3, "3rd Grade", 'ES Data Entry'!G898=4, "4th Grade", 'ES Data Entry'!G898=5, "5th Grade")</f>
        <v>Kindergarten</v>
      </c>
      <c r="H900" s="253">
        <f>'ES Data Entry'!L898</f>
        <v>0</v>
      </c>
      <c r="I900" s="227" t="e" cm="1">
        <f t="array" ref="I900">_xlfn.IFS('ES Data Entry'!H898= 1, "American Indian/Alaskan Native", 'ES Data Entry'!H898= 2, "Asian", 'ES Data Entry'!H898= 3, "Native Hawaiian/Pacific Islander", 'ES Data Entry'!H898= 4, "Black/African American",'ES Data Entry'!H898= 5,  "White", 'ES Data Entry'!H898= 6, "Other", 'ES Data Entry'!H898= 7, "Two races or more", 'ES Data Entry'!H898= 8, "Unknown")</f>
        <v>#N/A</v>
      </c>
      <c r="J900" s="226">
        <f>'ES Data Entry'!I898</f>
        <v>0</v>
      </c>
      <c r="K900" s="226" t="e" cm="1">
        <f t="array" ref="K900">_xlfn.IFS('ES Data Entry'!J898= 1, "Male", 'ES Data Entry'!J898= 2, "Female", 'ES Data Entry'!J898= 3, "Transgender Male", 'ES Data Entry'!J898= 4, "Transgender Female",'ES Data Entry'!J898= 5, "Non-binary", 'ES Data Entry'!J898= 6, "Other", 'ES Data Entry'!J898= 7, "Unknown")</f>
        <v>#N/A</v>
      </c>
      <c r="L900" s="228">
        <f>'ES Data Entry'!K898</f>
        <v>0</v>
      </c>
      <c r="M900" s="228" t="str" cm="1">
        <f t="array" ref="M900">IF(MAX(IF(F:F=F900, L:L))=L900, "Yes", "No")</f>
        <v>Yes</v>
      </c>
      <c r="N900" s="229" t="e">
        <f>AVERAGE('ES Data Entry'!N898,'ES Data Entry'!M898)</f>
        <v>#DIV/0!</v>
      </c>
      <c r="O900" s="229" t="e">
        <f t="shared" si="160"/>
        <v>#DIV/0!</v>
      </c>
      <c r="P900" s="229" t="e">
        <f>AVERAGE('ES Data Entry'!O898:R898)</f>
        <v>#DIV/0!</v>
      </c>
      <c r="Q900" s="229" t="e">
        <f t="shared" si="161"/>
        <v>#DIV/0!</v>
      </c>
      <c r="R900" s="229" t="e">
        <f>AVERAGE('ES Data Entry'!S898:V898)</f>
        <v>#DIV/0!</v>
      </c>
      <c r="S900" s="229" t="e">
        <f t="shared" si="162"/>
        <v>#DIV/0!</v>
      </c>
      <c r="T900" s="229" t="e">
        <f>AVERAGE('ES Data Entry'!W898:Y898)</f>
        <v>#DIV/0!</v>
      </c>
      <c r="U900" s="230" t="e">
        <f t="shared" si="163"/>
        <v>#DIV/0!</v>
      </c>
      <c r="V900" s="231" t="e">
        <f t="shared" si="164"/>
        <v>#DIV/0!</v>
      </c>
      <c r="W900" s="232" t="e">
        <f t="shared" si="165"/>
        <v>#DIV/0!</v>
      </c>
    </row>
    <row r="901" spans="1:23">
      <c r="A901" s="226">
        <f>'ES Data Entry'!A899</f>
        <v>0</v>
      </c>
      <c r="B901" s="226">
        <f>'ES Data Entry'!B899</f>
        <v>0</v>
      </c>
      <c r="C901" s="6">
        <f>'ES Data Entry'!C899</f>
        <v>0</v>
      </c>
      <c r="D901" s="226">
        <f>'ES Data Entry'!D899</f>
        <v>0</v>
      </c>
      <c r="E901" s="226">
        <f>'ES Data Entry'!E899</f>
        <v>0</v>
      </c>
      <c r="F901" s="226">
        <f>'ES Data Entry'!F899</f>
        <v>0</v>
      </c>
      <c r="G901" s="226" t="str" cm="1">
        <f t="array" ref="G901">_xlfn.IFS('ES Data Entry'!G899=0, "Kindergarten", 'ES Data Entry'!G899=1, "1st Grade", 'ES Data Entry'!G899=2, "2nd Grade", 'ES Data Entry'!G899=3, "3rd Grade", 'ES Data Entry'!G899=4, "4th Grade", 'ES Data Entry'!G899=5, "5th Grade")</f>
        <v>Kindergarten</v>
      </c>
      <c r="H901" s="253">
        <f>'ES Data Entry'!L899</f>
        <v>0</v>
      </c>
      <c r="I901" s="227" t="e" cm="1">
        <f t="array" ref="I901">_xlfn.IFS('ES Data Entry'!H899= 1, "American Indian/Alaskan Native", 'ES Data Entry'!H899= 2, "Asian", 'ES Data Entry'!H899= 3, "Native Hawaiian/Pacific Islander", 'ES Data Entry'!H899= 4, "Black/African American",'ES Data Entry'!H899= 5,  "White", 'ES Data Entry'!H899= 6, "Other", 'ES Data Entry'!H899= 7, "Two races or more", 'ES Data Entry'!H899= 8, "Unknown")</f>
        <v>#N/A</v>
      </c>
      <c r="J901" s="226">
        <f>'ES Data Entry'!I899</f>
        <v>0</v>
      </c>
      <c r="K901" s="226" t="e" cm="1">
        <f t="array" ref="K901">_xlfn.IFS('ES Data Entry'!J899= 1, "Male", 'ES Data Entry'!J899= 2, "Female", 'ES Data Entry'!J899= 3, "Transgender Male", 'ES Data Entry'!J899= 4, "Transgender Female",'ES Data Entry'!J899= 5, "Non-binary", 'ES Data Entry'!J899= 6, "Other", 'ES Data Entry'!J899= 7, "Unknown")</f>
        <v>#N/A</v>
      </c>
      <c r="L901" s="228">
        <f>'ES Data Entry'!K899</f>
        <v>0</v>
      </c>
      <c r="M901" s="228" t="str" cm="1">
        <f t="array" ref="M901">IF(MAX(IF(F:F=F901, L:L))=L901, "Yes", "No")</f>
        <v>Yes</v>
      </c>
      <c r="N901" s="229" t="e">
        <f>AVERAGE('ES Data Entry'!N899,'ES Data Entry'!M899)</f>
        <v>#DIV/0!</v>
      </c>
      <c r="O901" s="229" t="e">
        <f t="shared" si="160"/>
        <v>#DIV/0!</v>
      </c>
      <c r="P901" s="229" t="e">
        <f>AVERAGE('ES Data Entry'!O899:R899)</f>
        <v>#DIV/0!</v>
      </c>
      <c r="Q901" s="229" t="e">
        <f t="shared" si="161"/>
        <v>#DIV/0!</v>
      </c>
      <c r="R901" s="229" t="e">
        <f>AVERAGE('ES Data Entry'!S899:V899)</f>
        <v>#DIV/0!</v>
      </c>
      <c r="S901" s="229" t="e">
        <f t="shared" si="162"/>
        <v>#DIV/0!</v>
      </c>
      <c r="T901" s="229" t="e">
        <f>AVERAGE('ES Data Entry'!W899:Y899)</f>
        <v>#DIV/0!</v>
      </c>
      <c r="U901" s="230" t="e">
        <f t="shared" si="163"/>
        <v>#DIV/0!</v>
      </c>
      <c r="V901" s="231" t="e">
        <f t="shared" si="164"/>
        <v>#DIV/0!</v>
      </c>
      <c r="W901" s="232" t="e">
        <f t="shared" si="165"/>
        <v>#DIV/0!</v>
      </c>
    </row>
    <row r="902" spans="1:23">
      <c r="A902" s="226">
        <f>'ES Data Entry'!A900</f>
        <v>0</v>
      </c>
      <c r="B902" s="226">
        <f>'ES Data Entry'!B900</f>
        <v>0</v>
      </c>
      <c r="C902" s="6">
        <f>'ES Data Entry'!C900</f>
        <v>0</v>
      </c>
      <c r="D902" s="226">
        <f>'ES Data Entry'!D900</f>
        <v>0</v>
      </c>
      <c r="E902" s="226">
        <f>'ES Data Entry'!E900</f>
        <v>0</v>
      </c>
      <c r="F902" s="226">
        <f>'ES Data Entry'!F900</f>
        <v>0</v>
      </c>
      <c r="G902" s="226" t="str" cm="1">
        <f t="array" ref="G902">_xlfn.IFS('ES Data Entry'!G900=0, "Kindergarten", 'ES Data Entry'!G900=1, "1st Grade", 'ES Data Entry'!G900=2, "2nd Grade", 'ES Data Entry'!G900=3, "3rd Grade", 'ES Data Entry'!G900=4, "4th Grade", 'ES Data Entry'!G900=5, "5th Grade")</f>
        <v>Kindergarten</v>
      </c>
      <c r="H902" s="253">
        <f>'ES Data Entry'!L900</f>
        <v>0</v>
      </c>
      <c r="I902" s="227" t="e" cm="1">
        <f t="array" ref="I902">_xlfn.IFS('ES Data Entry'!H900= 1, "American Indian/Alaskan Native", 'ES Data Entry'!H900= 2, "Asian", 'ES Data Entry'!H900= 3, "Native Hawaiian/Pacific Islander", 'ES Data Entry'!H900= 4, "Black/African American",'ES Data Entry'!H900= 5,  "White", 'ES Data Entry'!H900= 6, "Other", 'ES Data Entry'!H900= 7, "Two races or more", 'ES Data Entry'!H900= 8, "Unknown")</f>
        <v>#N/A</v>
      </c>
      <c r="J902" s="226">
        <f>'ES Data Entry'!I900</f>
        <v>0</v>
      </c>
      <c r="K902" s="226" t="e" cm="1">
        <f t="array" ref="K902">_xlfn.IFS('ES Data Entry'!J900= 1, "Male", 'ES Data Entry'!J900= 2, "Female", 'ES Data Entry'!J900= 3, "Transgender Male", 'ES Data Entry'!J900= 4, "Transgender Female",'ES Data Entry'!J900= 5, "Non-binary", 'ES Data Entry'!J900= 6, "Other", 'ES Data Entry'!J900= 7, "Unknown")</f>
        <v>#N/A</v>
      </c>
      <c r="L902" s="228">
        <f>'ES Data Entry'!K900</f>
        <v>0</v>
      </c>
      <c r="M902" s="228" t="str" cm="1">
        <f t="array" ref="M902">IF(MAX(IF(F:F=F902, L:L))=L902, "Yes", "No")</f>
        <v>Yes</v>
      </c>
      <c r="N902" s="229" t="e">
        <f>AVERAGE('ES Data Entry'!N900,'ES Data Entry'!M900)</f>
        <v>#DIV/0!</v>
      </c>
      <c r="O902" s="229" t="e">
        <f t="shared" si="160"/>
        <v>#DIV/0!</v>
      </c>
      <c r="P902" s="229" t="e">
        <f>AVERAGE('ES Data Entry'!O900:R900)</f>
        <v>#DIV/0!</v>
      </c>
      <c r="Q902" s="229" t="e">
        <f t="shared" si="161"/>
        <v>#DIV/0!</v>
      </c>
      <c r="R902" s="229" t="e">
        <f>AVERAGE('ES Data Entry'!S900:V900)</f>
        <v>#DIV/0!</v>
      </c>
      <c r="S902" s="229" t="e">
        <f t="shared" si="162"/>
        <v>#DIV/0!</v>
      </c>
      <c r="T902" s="229" t="e">
        <f>AVERAGE('ES Data Entry'!W900:Y900)</f>
        <v>#DIV/0!</v>
      </c>
      <c r="U902" s="230" t="e">
        <f t="shared" si="163"/>
        <v>#DIV/0!</v>
      </c>
      <c r="V902" s="231" t="e">
        <f t="shared" si="164"/>
        <v>#DIV/0!</v>
      </c>
      <c r="W902" s="232" t="e">
        <f t="shared" si="165"/>
        <v>#DIV/0!</v>
      </c>
    </row>
    <row r="903" spans="1:23">
      <c r="A903" s="226">
        <f>'ES Data Entry'!A901</f>
        <v>0</v>
      </c>
      <c r="B903" s="226">
        <f>'ES Data Entry'!B901</f>
        <v>0</v>
      </c>
      <c r="C903" s="6">
        <f>'ES Data Entry'!C901</f>
        <v>0</v>
      </c>
      <c r="D903" s="226">
        <f>'ES Data Entry'!D901</f>
        <v>0</v>
      </c>
      <c r="E903" s="226">
        <f>'ES Data Entry'!E901</f>
        <v>0</v>
      </c>
      <c r="F903" s="226">
        <f>'ES Data Entry'!F901</f>
        <v>0</v>
      </c>
      <c r="G903" s="226" t="str" cm="1">
        <f t="array" ref="G903">_xlfn.IFS('ES Data Entry'!G901=0, "Kindergarten", 'ES Data Entry'!G901=1, "1st Grade", 'ES Data Entry'!G901=2, "2nd Grade", 'ES Data Entry'!G901=3, "3rd Grade", 'ES Data Entry'!G901=4, "4th Grade", 'ES Data Entry'!G901=5, "5th Grade")</f>
        <v>Kindergarten</v>
      </c>
      <c r="H903" s="253">
        <f>'ES Data Entry'!L901</f>
        <v>0</v>
      </c>
      <c r="I903" s="227" t="e" cm="1">
        <f t="array" ref="I903">_xlfn.IFS('ES Data Entry'!H901= 1, "American Indian/Alaskan Native", 'ES Data Entry'!H901= 2, "Asian", 'ES Data Entry'!H901= 3, "Native Hawaiian/Pacific Islander", 'ES Data Entry'!H901= 4, "Black/African American",'ES Data Entry'!H901= 5,  "White", 'ES Data Entry'!H901= 6, "Other", 'ES Data Entry'!H901= 7, "Two races or more", 'ES Data Entry'!H901= 8, "Unknown")</f>
        <v>#N/A</v>
      </c>
      <c r="J903" s="226">
        <f>'ES Data Entry'!I901</f>
        <v>0</v>
      </c>
      <c r="K903" s="226" t="e" cm="1">
        <f t="array" ref="K903">_xlfn.IFS('ES Data Entry'!J901= 1, "Male", 'ES Data Entry'!J901= 2, "Female", 'ES Data Entry'!J901= 3, "Transgender Male", 'ES Data Entry'!J901= 4, "Transgender Female",'ES Data Entry'!J901= 5, "Non-binary", 'ES Data Entry'!J901= 6, "Other", 'ES Data Entry'!J901= 7, "Unknown")</f>
        <v>#N/A</v>
      </c>
      <c r="L903" s="228">
        <f>'ES Data Entry'!K901</f>
        <v>0</v>
      </c>
      <c r="M903" s="228" t="str" cm="1">
        <f t="array" ref="M903">IF(MAX(IF(F:F=F903, L:L))=L903, "Yes", "No")</f>
        <v>Yes</v>
      </c>
      <c r="N903" s="229" t="e">
        <f>AVERAGE('ES Data Entry'!N901,'ES Data Entry'!M901)</f>
        <v>#DIV/0!</v>
      </c>
      <c r="O903" s="229" t="e">
        <f t="shared" si="160"/>
        <v>#DIV/0!</v>
      </c>
      <c r="P903" s="229" t="e">
        <f>AVERAGE('ES Data Entry'!O901:R901)</f>
        <v>#DIV/0!</v>
      </c>
      <c r="Q903" s="229" t="e">
        <f t="shared" si="161"/>
        <v>#DIV/0!</v>
      </c>
      <c r="R903" s="229" t="e">
        <f>AVERAGE('ES Data Entry'!S901:V901)</f>
        <v>#DIV/0!</v>
      </c>
      <c r="S903" s="229" t="e">
        <f t="shared" si="162"/>
        <v>#DIV/0!</v>
      </c>
      <c r="T903" s="229" t="e">
        <f>AVERAGE('ES Data Entry'!W901:Y901)</f>
        <v>#DIV/0!</v>
      </c>
      <c r="U903" s="230" t="e">
        <f t="shared" si="163"/>
        <v>#DIV/0!</v>
      </c>
      <c r="V903" s="231" t="e">
        <f t="shared" si="164"/>
        <v>#DIV/0!</v>
      </c>
      <c r="W903" s="232" t="e">
        <f t="shared" si="165"/>
        <v>#DIV/0!</v>
      </c>
    </row>
    <row r="904" spans="1:23">
      <c r="A904" s="226">
        <f>'ES Data Entry'!A902</f>
        <v>0</v>
      </c>
      <c r="B904" s="226">
        <f>'ES Data Entry'!B902</f>
        <v>0</v>
      </c>
      <c r="C904" s="6">
        <f>'ES Data Entry'!C902</f>
        <v>0</v>
      </c>
      <c r="D904" s="226">
        <f>'ES Data Entry'!D902</f>
        <v>0</v>
      </c>
      <c r="E904" s="226">
        <f>'ES Data Entry'!E902</f>
        <v>0</v>
      </c>
      <c r="F904" s="226">
        <f>'ES Data Entry'!F902</f>
        <v>0</v>
      </c>
      <c r="G904" s="226" t="str" cm="1">
        <f t="array" ref="G904">_xlfn.IFS('ES Data Entry'!G902=0, "Kindergarten", 'ES Data Entry'!G902=1, "1st Grade", 'ES Data Entry'!G902=2, "2nd Grade", 'ES Data Entry'!G902=3, "3rd Grade", 'ES Data Entry'!G902=4, "4th Grade", 'ES Data Entry'!G902=5, "5th Grade")</f>
        <v>Kindergarten</v>
      </c>
      <c r="H904" s="253">
        <f>'ES Data Entry'!L902</f>
        <v>0</v>
      </c>
      <c r="I904" s="227" t="e" cm="1">
        <f t="array" ref="I904">_xlfn.IFS('ES Data Entry'!H902= 1, "American Indian/Alaskan Native", 'ES Data Entry'!H902= 2, "Asian", 'ES Data Entry'!H902= 3, "Native Hawaiian/Pacific Islander", 'ES Data Entry'!H902= 4, "Black/African American",'ES Data Entry'!H902= 5,  "White", 'ES Data Entry'!H902= 6, "Other", 'ES Data Entry'!H902= 7, "Two races or more", 'ES Data Entry'!H902= 8, "Unknown")</f>
        <v>#N/A</v>
      </c>
      <c r="J904" s="226">
        <f>'ES Data Entry'!I902</f>
        <v>0</v>
      </c>
      <c r="K904" s="226" t="e" cm="1">
        <f t="array" ref="K904">_xlfn.IFS('ES Data Entry'!J902= 1, "Male", 'ES Data Entry'!J902= 2, "Female", 'ES Data Entry'!J902= 3, "Transgender Male", 'ES Data Entry'!J902= 4, "Transgender Female",'ES Data Entry'!J902= 5, "Non-binary", 'ES Data Entry'!J902= 6, "Other", 'ES Data Entry'!J902= 7, "Unknown")</f>
        <v>#N/A</v>
      </c>
      <c r="L904" s="228">
        <f>'ES Data Entry'!K902</f>
        <v>0</v>
      </c>
      <c r="M904" s="228" t="str" cm="1">
        <f t="array" ref="M904">IF(MAX(IF(F:F=F904, L:L))=L904, "Yes", "No")</f>
        <v>Yes</v>
      </c>
      <c r="N904" s="229" t="e">
        <f>AVERAGE('ES Data Entry'!N902,'ES Data Entry'!M902)</f>
        <v>#DIV/0!</v>
      </c>
      <c r="O904" s="229" t="e">
        <f t="shared" si="160"/>
        <v>#DIV/0!</v>
      </c>
      <c r="P904" s="229" t="e">
        <f>AVERAGE('ES Data Entry'!O902:R902)</f>
        <v>#DIV/0!</v>
      </c>
      <c r="Q904" s="229" t="e">
        <f t="shared" si="161"/>
        <v>#DIV/0!</v>
      </c>
      <c r="R904" s="229" t="e">
        <f>AVERAGE('ES Data Entry'!S902:V902)</f>
        <v>#DIV/0!</v>
      </c>
      <c r="S904" s="229" t="e">
        <f t="shared" si="162"/>
        <v>#DIV/0!</v>
      </c>
      <c r="T904" s="229" t="e">
        <f>AVERAGE('ES Data Entry'!W902:Y902)</f>
        <v>#DIV/0!</v>
      </c>
      <c r="U904" s="230" t="e">
        <f t="shared" si="163"/>
        <v>#DIV/0!</v>
      </c>
      <c r="V904" s="231" t="e">
        <f t="shared" si="164"/>
        <v>#DIV/0!</v>
      </c>
      <c r="W904" s="232" t="e">
        <f t="shared" si="165"/>
        <v>#DIV/0!</v>
      </c>
    </row>
    <row r="905" spans="1:23">
      <c r="A905" s="226">
        <f>'ES Data Entry'!A903</f>
        <v>0</v>
      </c>
      <c r="B905" s="226">
        <f>'ES Data Entry'!B903</f>
        <v>0</v>
      </c>
      <c r="C905" s="6">
        <f>'ES Data Entry'!C903</f>
        <v>0</v>
      </c>
      <c r="D905" s="226">
        <f>'ES Data Entry'!D903</f>
        <v>0</v>
      </c>
      <c r="E905" s="226">
        <f>'ES Data Entry'!E903</f>
        <v>0</v>
      </c>
      <c r="F905" s="226">
        <f>'ES Data Entry'!F903</f>
        <v>0</v>
      </c>
      <c r="G905" s="226" t="str" cm="1">
        <f t="array" ref="G905">_xlfn.IFS('ES Data Entry'!G903=0, "Kindergarten", 'ES Data Entry'!G903=1, "1st Grade", 'ES Data Entry'!G903=2, "2nd Grade", 'ES Data Entry'!G903=3, "3rd Grade", 'ES Data Entry'!G903=4, "4th Grade", 'ES Data Entry'!G903=5, "5th Grade")</f>
        <v>Kindergarten</v>
      </c>
      <c r="H905" s="253">
        <f>'ES Data Entry'!L903</f>
        <v>0</v>
      </c>
      <c r="I905" s="227" t="e" cm="1">
        <f t="array" ref="I905">_xlfn.IFS('ES Data Entry'!H903= 1, "American Indian/Alaskan Native", 'ES Data Entry'!H903= 2, "Asian", 'ES Data Entry'!H903= 3, "Native Hawaiian/Pacific Islander", 'ES Data Entry'!H903= 4, "Black/African American",'ES Data Entry'!H903= 5,  "White", 'ES Data Entry'!H903= 6, "Other", 'ES Data Entry'!H903= 7, "Two races or more", 'ES Data Entry'!H903= 8, "Unknown")</f>
        <v>#N/A</v>
      </c>
      <c r="J905" s="226">
        <f>'ES Data Entry'!I903</f>
        <v>0</v>
      </c>
      <c r="K905" s="226" t="e" cm="1">
        <f t="array" ref="K905">_xlfn.IFS('ES Data Entry'!J903= 1, "Male", 'ES Data Entry'!J903= 2, "Female", 'ES Data Entry'!J903= 3, "Transgender Male", 'ES Data Entry'!J903= 4, "Transgender Female",'ES Data Entry'!J903= 5, "Non-binary", 'ES Data Entry'!J903= 6, "Other", 'ES Data Entry'!J903= 7, "Unknown")</f>
        <v>#N/A</v>
      </c>
      <c r="L905" s="228">
        <f>'ES Data Entry'!K903</f>
        <v>0</v>
      </c>
      <c r="M905" s="228" t="str" cm="1">
        <f t="array" ref="M905">IF(MAX(IF(F:F=F905, L:L))=L905, "Yes", "No")</f>
        <v>Yes</v>
      </c>
      <c r="N905" s="229" t="e">
        <f>AVERAGE('ES Data Entry'!N903,'ES Data Entry'!M903)</f>
        <v>#DIV/0!</v>
      </c>
      <c r="O905" s="229" t="e">
        <f t="shared" si="160"/>
        <v>#DIV/0!</v>
      </c>
      <c r="P905" s="229" t="e">
        <f>AVERAGE('ES Data Entry'!O903:R903)</f>
        <v>#DIV/0!</v>
      </c>
      <c r="Q905" s="229" t="e">
        <f t="shared" si="161"/>
        <v>#DIV/0!</v>
      </c>
      <c r="R905" s="229" t="e">
        <f>AVERAGE('ES Data Entry'!S903:V903)</f>
        <v>#DIV/0!</v>
      </c>
      <c r="S905" s="229" t="e">
        <f t="shared" si="162"/>
        <v>#DIV/0!</v>
      </c>
      <c r="T905" s="229" t="e">
        <f>AVERAGE('ES Data Entry'!W903:Y903)</f>
        <v>#DIV/0!</v>
      </c>
      <c r="U905" s="230" t="e">
        <f t="shared" si="163"/>
        <v>#DIV/0!</v>
      </c>
      <c r="V905" s="231" t="e">
        <f t="shared" si="164"/>
        <v>#DIV/0!</v>
      </c>
      <c r="W905" s="232" t="e">
        <f t="shared" si="165"/>
        <v>#DIV/0!</v>
      </c>
    </row>
    <row r="906" spans="1:23">
      <c r="A906" s="226">
        <f>'ES Data Entry'!A904</f>
        <v>0</v>
      </c>
      <c r="B906" s="226">
        <f>'ES Data Entry'!B904</f>
        <v>0</v>
      </c>
      <c r="C906" s="6">
        <f>'ES Data Entry'!C904</f>
        <v>0</v>
      </c>
      <c r="D906" s="226">
        <f>'ES Data Entry'!D904</f>
        <v>0</v>
      </c>
      <c r="E906" s="226">
        <f>'ES Data Entry'!E904</f>
        <v>0</v>
      </c>
      <c r="F906" s="226">
        <f>'ES Data Entry'!F904</f>
        <v>0</v>
      </c>
      <c r="G906" s="226" t="str" cm="1">
        <f t="array" ref="G906">_xlfn.IFS('ES Data Entry'!G904=0, "Kindergarten", 'ES Data Entry'!G904=1, "1st Grade", 'ES Data Entry'!G904=2, "2nd Grade", 'ES Data Entry'!G904=3, "3rd Grade", 'ES Data Entry'!G904=4, "4th Grade", 'ES Data Entry'!G904=5, "5th Grade")</f>
        <v>Kindergarten</v>
      </c>
      <c r="H906" s="253">
        <f>'ES Data Entry'!L904</f>
        <v>0</v>
      </c>
      <c r="I906" s="227" t="e" cm="1">
        <f t="array" ref="I906">_xlfn.IFS('ES Data Entry'!H904= 1, "American Indian/Alaskan Native", 'ES Data Entry'!H904= 2, "Asian", 'ES Data Entry'!H904= 3, "Native Hawaiian/Pacific Islander", 'ES Data Entry'!H904= 4, "Black/African American",'ES Data Entry'!H904= 5,  "White", 'ES Data Entry'!H904= 6, "Other", 'ES Data Entry'!H904= 7, "Two races or more", 'ES Data Entry'!H904= 8, "Unknown")</f>
        <v>#N/A</v>
      </c>
      <c r="J906" s="226">
        <f>'ES Data Entry'!I904</f>
        <v>0</v>
      </c>
      <c r="K906" s="226" t="e" cm="1">
        <f t="array" ref="K906">_xlfn.IFS('ES Data Entry'!J904= 1, "Male", 'ES Data Entry'!J904= 2, "Female", 'ES Data Entry'!J904= 3, "Transgender Male", 'ES Data Entry'!J904= 4, "Transgender Female",'ES Data Entry'!J904= 5, "Non-binary", 'ES Data Entry'!J904= 6, "Other", 'ES Data Entry'!J904= 7, "Unknown")</f>
        <v>#N/A</v>
      </c>
      <c r="L906" s="228">
        <f>'ES Data Entry'!K904</f>
        <v>0</v>
      </c>
      <c r="M906" s="228" t="str" cm="1">
        <f t="array" ref="M906">IF(MAX(IF(F:F=F906, L:L))=L906, "Yes", "No")</f>
        <v>Yes</v>
      </c>
      <c r="N906" s="229" t="e">
        <f>AVERAGE('ES Data Entry'!N904,'ES Data Entry'!M904)</f>
        <v>#DIV/0!</v>
      </c>
      <c r="O906" s="229" t="e">
        <f t="shared" si="160"/>
        <v>#DIV/0!</v>
      </c>
      <c r="P906" s="229" t="e">
        <f>AVERAGE('ES Data Entry'!O904:R904)</f>
        <v>#DIV/0!</v>
      </c>
      <c r="Q906" s="229" t="e">
        <f t="shared" si="161"/>
        <v>#DIV/0!</v>
      </c>
      <c r="R906" s="229" t="e">
        <f>AVERAGE('ES Data Entry'!S904:V904)</f>
        <v>#DIV/0!</v>
      </c>
      <c r="S906" s="229" t="e">
        <f t="shared" si="162"/>
        <v>#DIV/0!</v>
      </c>
      <c r="T906" s="229" t="e">
        <f>AVERAGE('ES Data Entry'!W904:Y904)</f>
        <v>#DIV/0!</v>
      </c>
      <c r="U906" s="230" t="e">
        <f t="shared" si="163"/>
        <v>#DIV/0!</v>
      </c>
      <c r="V906" s="231" t="e">
        <f t="shared" si="164"/>
        <v>#DIV/0!</v>
      </c>
      <c r="W906" s="232" t="e">
        <f t="shared" si="165"/>
        <v>#DIV/0!</v>
      </c>
    </row>
    <row r="907" spans="1:23">
      <c r="A907" s="226">
        <f>'ES Data Entry'!A905</f>
        <v>0</v>
      </c>
      <c r="B907" s="226">
        <f>'ES Data Entry'!B905</f>
        <v>0</v>
      </c>
      <c r="C907" s="6">
        <f>'ES Data Entry'!C905</f>
        <v>0</v>
      </c>
      <c r="D907" s="226">
        <f>'ES Data Entry'!D905</f>
        <v>0</v>
      </c>
      <c r="E907" s="226">
        <f>'ES Data Entry'!E905</f>
        <v>0</v>
      </c>
      <c r="F907" s="226">
        <f>'ES Data Entry'!F905</f>
        <v>0</v>
      </c>
      <c r="G907" s="226" t="str" cm="1">
        <f t="array" ref="G907">_xlfn.IFS('ES Data Entry'!G905=0, "Kindergarten", 'ES Data Entry'!G905=1, "1st Grade", 'ES Data Entry'!G905=2, "2nd Grade", 'ES Data Entry'!G905=3, "3rd Grade", 'ES Data Entry'!G905=4, "4th Grade", 'ES Data Entry'!G905=5, "5th Grade")</f>
        <v>Kindergarten</v>
      </c>
      <c r="H907" s="253">
        <f>'ES Data Entry'!L905</f>
        <v>0</v>
      </c>
      <c r="I907" s="227" t="e" cm="1">
        <f t="array" ref="I907">_xlfn.IFS('ES Data Entry'!H905= 1, "American Indian/Alaskan Native", 'ES Data Entry'!H905= 2, "Asian", 'ES Data Entry'!H905= 3, "Native Hawaiian/Pacific Islander", 'ES Data Entry'!H905= 4, "Black/African American",'ES Data Entry'!H905= 5,  "White", 'ES Data Entry'!H905= 6, "Other", 'ES Data Entry'!H905= 7, "Two races or more", 'ES Data Entry'!H905= 8, "Unknown")</f>
        <v>#N/A</v>
      </c>
      <c r="J907" s="226">
        <f>'ES Data Entry'!I905</f>
        <v>0</v>
      </c>
      <c r="K907" s="226" t="e" cm="1">
        <f t="array" ref="K907">_xlfn.IFS('ES Data Entry'!J905= 1, "Male", 'ES Data Entry'!J905= 2, "Female", 'ES Data Entry'!J905= 3, "Transgender Male", 'ES Data Entry'!J905= 4, "Transgender Female",'ES Data Entry'!J905= 5, "Non-binary", 'ES Data Entry'!J905= 6, "Other", 'ES Data Entry'!J905= 7, "Unknown")</f>
        <v>#N/A</v>
      </c>
      <c r="L907" s="228">
        <f>'ES Data Entry'!K905</f>
        <v>0</v>
      </c>
      <c r="M907" s="228" t="str" cm="1">
        <f t="array" ref="M907">IF(MAX(IF(F:F=F907, L:L))=L907, "Yes", "No")</f>
        <v>Yes</v>
      </c>
      <c r="N907" s="229" t="e">
        <f>AVERAGE('ES Data Entry'!N905,'ES Data Entry'!M905)</f>
        <v>#DIV/0!</v>
      </c>
      <c r="O907" s="229" t="e">
        <f t="shared" si="160"/>
        <v>#DIV/0!</v>
      </c>
      <c r="P907" s="229" t="e">
        <f>AVERAGE('ES Data Entry'!O905:R905)</f>
        <v>#DIV/0!</v>
      </c>
      <c r="Q907" s="229" t="e">
        <f t="shared" si="161"/>
        <v>#DIV/0!</v>
      </c>
      <c r="R907" s="229" t="e">
        <f>AVERAGE('ES Data Entry'!S905:V905)</f>
        <v>#DIV/0!</v>
      </c>
      <c r="S907" s="229" t="e">
        <f t="shared" si="162"/>
        <v>#DIV/0!</v>
      </c>
      <c r="T907" s="229" t="e">
        <f>AVERAGE('ES Data Entry'!W905:Y905)</f>
        <v>#DIV/0!</v>
      </c>
      <c r="U907" s="230" t="e">
        <f t="shared" si="163"/>
        <v>#DIV/0!</v>
      </c>
      <c r="V907" s="231" t="e">
        <f t="shared" si="164"/>
        <v>#DIV/0!</v>
      </c>
      <c r="W907" s="232" t="e">
        <f t="shared" si="165"/>
        <v>#DIV/0!</v>
      </c>
    </row>
    <row r="908" spans="1:23">
      <c r="A908" s="226">
        <f>'ES Data Entry'!A906</f>
        <v>0</v>
      </c>
      <c r="B908" s="226">
        <f>'ES Data Entry'!B906</f>
        <v>0</v>
      </c>
      <c r="C908" s="6">
        <f>'ES Data Entry'!C906</f>
        <v>0</v>
      </c>
      <c r="D908" s="226">
        <f>'ES Data Entry'!D906</f>
        <v>0</v>
      </c>
      <c r="E908" s="226">
        <f>'ES Data Entry'!E906</f>
        <v>0</v>
      </c>
      <c r="F908" s="226">
        <f>'ES Data Entry'!F906</f>
        <v>0</v>
      </c>
      <c r="G908" s="226" t="str" cm="1">
        <f t="array" ref="G908">_xlfn.IFS('ES Data Entry'!G906=0, "Kindergarten", 'ES Data Entry'!G906=1, "1st Grade", 'ES Data Entry'!G906=2, "2nd Grade", 'ES Data Entry'!G906=3, "3rd Grade", 'ES Data Entry'!G906=4, "4th Grade", 'ES Data Entry'!G906=5, "5th Grade")</f>
        <v>Kindergarten</v>
      </c>
      <c r="H908" s="253">
        <f>'ES Data Entry'!L906</f>
        <v>0</v>
      </c>
      <c r="I908" s="227" t="e" cm="1">
        <f t="array" ref="I908">_xlfn.IFS('ES Data Entry'!H906= 1, "American Indian/Alaskan Native", 'ES Data Entry'!H906= 2, "Asian", 'ES Data Entry'!H906= 3, "Native Hawaiian/Pacific Islander", 'ES Data Entry'!H906= 4, "Black/African American",'ES Data Entry'!H906= 5,  "White", 'ES Data Entry'!H906= 6, "Other", 'ES Data Entry'!H906= 7, "Two races or more", 'ES Data Entry'!H906= 8, "Unknown")</f>
        <v>#N/A</v>
      </c>
      <c r="J908" s="226">
        <f>'ES Data Entry'!I906</f>
        <v>0</v>
      </c>
      <c r="K908" s="226" t="e" cm="1">
        <f t="array" ref="K908">_xlfn.IFS('ES Data Entry'!J906= 1, "Male", 'ES Data Entry'!J906= 2, "Female", 'ES Data Entry'!J906= 3, "Transgender Male", 'ES Data Entry'!J906= 4, "Transgender Female",'ES Data Entry'!J906= 5, "Non-binary", 'ES Data Entry'!J906= 6, "Other", 'ES Data Entry'!J906= 7, "Unknown")</f>
        <v>#N/A</v>
      </c>
      <c r="L908" s="228">
        <f>'ES Data Entry'!K906</f>
        <v>0</v>
      </c>
      <c r="M908" s="228" t="str" cm="1">
        <f t="array" ref="M908">IF(MAX(IF(F:F=F908, L:L))=L908, "Yes", "No")</f>
        <v>Yes</v>
      </c>
      <c r="N908" s="229" t="e">
        <f>AVERAGE('ES Data Entry'!N906,'ES Data Entry'!M906)</f>
        <v>#DIV/0!</v>
      </c>
      <c r="O908" s="229" t="e">
        <f t="shared" si="160"/>
        <v>#DIV/0!</v>
      </c>
      <c r="P908" s="229" t="e">
        <f>AVERAGE('ES Data Entry'!O906:R906)</f>
        <v>#DIV/0!</v>
      </c>
      <c r="Q908" s="229" t="e">
        <f t="shared" si="161"/>
        <v>#DIV/0!</v>
      </c>
      <c r="R908" s="229" t="e">
        <f>AVERAGE('ES Data Entry'!S906:V906)</f>
        <v>#DIV/0!</v>
      </c>
      <c r="S908" s="229" t="e">
        <f t="shared" si="162"/>
        <v>#DIV/0!</v>
      </c>
      <c r="T908" s="229" t="e">
        <f>AVERAGE('ES Data Entry'!W906:Y906)</f>
        <v>#DIV/0!</v>
      </c>
      <c r="U908" s="230" t="e">
        <f t="shared" si="163"/>
        <v>#DIV/0!</v>
      </c>
      <c r="V908" s="231" t="e">
        <f t="shared" si="164"/>
        <v>#DIV/0!</v>
      </c>
      <c r="W908" s="232" t="e">
        <f t="shared" si="165"/>
        <v>#DIV/0!</v>
      </c>
    </row>
    <row r="909" spans="1:23">
      <c r="A909" s="226">
        <f>'ES Data Entry'!A907</f>
        <v>0</v>
      </c>
      <c r="B909" s="226">
        <f>'ES Data Entry'!B907</f>
        <v>0</v>
      </c>
      <c r="C909" s="6">
        <f>'ES Data Entry'!C907</f>
        <v>0</v>
      </c>
      <c r="D909" s="226">
        <f>'ES Data Entry'!D907</f>
        <v>0</v>
      </c>
      <c r="E909" s="226">
        <f>'ES Data Entry'!E907</f>
        <v>0</v>
      </c>
      <c r="F909" s="226">
        <f>'ES Data Entry'!F907</f>
        <v>0</v>
      </c>
      <c r="G909" s="226" t="str" cm="1">
        <f t="array" ref="G909">_xlfn.IFS('ES Data Entry'!G907=0, "Kindergarten", 'ES Data Entry'!G907=1, "1st Grade", 'ES Data Entry'!G907=2, "2nd Grade", 'ES Data Entry'!G907=3, "3rd Grade", 'ES Data Entry'!G907=4, "4th Grade", 'ES Data Entry'!G907=5, "5th Grade")</f>
        <v>Kindergarten</v>
      </c>
      <c r="H909" s="253">
        <f>'ES Data Entry'!L907</f>
        <v>0</v>
      </c>
      <c r="I909" s="227" t="e" cm="1">
        <f t="array" ref="I909">_xlfn.IFS('ES Data Entry'!H907= 1, "American Indian/Alaskan Native", 'ES Data Entry'!H907= 2, "Asian", 'ES Data Entry'!H907= 3, "Native Hawaiian/Pacific Islander", 'ES Data Entry'!H907= 4, "Black/African American",'ES Data Entry'!H907= 5,  "White", 'ES Data Entry'!H907= 6, "Other", 'ES Data Entry'!H907= 7, "Two races or more", 'ES Data Entry'!H907= 8, "Unknown")</f>
        <v>#N/A</v>
      </c>
      <c r="J909" s="226">
        <f>'ES Data Entry'!I907</f>
        <v>0</v>
      </c>
      <c r="K909" s="226" t="e" cm="1">
        <f t="array" ref="K909">_xlfn.IFS('ES Data Entry'!J907= 1, "Male", 'ES Data Entry'!J907= 2, "Female", 'ES Data Entry'!J907= 3, "Transgender Male", 'ES Data Entry'!J907= 4, "Transgender Female",'ES Data Entry'!J907= 5, "Non-binary", 'ES Data Entry'!J907= 6, "Other", 'ES Data Entry'!J907= 7, "Unknown")</f>
        <v>#N/A</v>
      </c>
      <c r="L909" s="228">
        <f>'ES Data Entry'!K907</f>
        <v>0</v>
      </c>
      <c r="M909" s="228" t="str" cm="1">
        <f t="array" ref="M909">IF(MAX(IF(F:F=F909, L:L))=L909, "Yes", "No")</f>
        <v>Yes</v>
      </c>
      <c r="N909" s="229" t="e">
        <f>AVERAGE('ES Data Entry'!N907,'ES Data Entry'!M907)</f>
        <v>#DIV/0!</v>
      </c>
      <c r="O909" s="229" t="e">
        <f t="shared" si="160"/>
        <v>#DIV/0!</v>
      </c>
      <c r="P909" s="229" t="e">
        <f>AVERAGE('ES Data Entry'!O907:R907)</f>
        <v>#DIV/0!</v>
      </c>
      <c r="Q909" s="229" t="e">
        <f t="shared" si="161"/>
        <v>#DIV/0!</v>
      </c>
      <c r="R909" s="229" t="e">
        <f>AVERAGE('ES Data Entry'!S907:V907)</f>
        <v>#DIV/0!</v>
      </c>
      <c r="S909" s="229" t="e">
        <f t="shared" si="162"/>
        <v>#DIV/0!</v>
      </c>
      <c r="T909" s="229" t="e">
        <f>AVERAGE('ES Data Entry'!W907:Y907)</f>
        <v>#DIV/0!</v>
      </c>
      <c r="U909" s="230" t="e">
        <f t="shared" si="163"/>
        <v>#DIV/0!</v>
      </c>
      <c r="V909" s="231" t="e">
        <f t="shared" si="164"/>
        <v>#DIV/0!</v>
      </c>
      <c r="W909" s="232" t="e">
        <f t="shared" si="165"/>
        <v>#DIV/0!</v>
      </c>
    </row>
    <row r="910" spans="1:23">
      <c r="A910" s="226">
        <f>'ES Data Entry'!A908</f>
        <v>0</v>
      </c>
      <c r="B910" s="226">
        <f>'ES Data Entry'!B908</f>
        <v>0</v>
      </c>
      <c r="C910" s="6">
        <f>'ES Data Entry'!C908</f>
        <v>0</v>
      </c>
      <c r="D910" s="226">
        <f>'ES Data Entry'!D908</f>
        <v>0</v>
      </c>
      <c r="E910" s="226">
        <f>'ES Data Entry'!E908</f>
        <v>0</v>
      </c>
      <c r="F910" s="226">
        <f>'ES Data Entry'!F908</f>
        <v>0</v>
      </c>
      <c r="G910" s="226" t="str" cm="1">
        <f t="array" ref="G910">_xlfn.IFS('ES Data Entry'!G908=0, "Kindergarten", 'ES Data Entry'!G908=1, "1st Grade", 'ES Data Entry'!G908=2, "2nd Grade", 'ES Data Entry'!G908=3, "3rd Grade", 'ES Data Entry'!G908=4, "4th Grade", 'ES Data Entry'!G908=5, "5th Grade")</f>
        <v>Kindergarten</v>
      </c>
      <c r="H910" s="253">
        <f>'ES Data Entry'!L908</f>
        <v>0</v>
      </c>
      <c r="I910" s="227" t="e" cm="1">
        <f t="array" ref="I910">_xlfn.IFS('ES Data Entry'!H908= 1, "American Indian/Alaskan Native", 'ES Data Entry'!H908= 2, "Asian", 'ES Data Entry'!H908= 3, "Native Hawaiian/Pacific Islander", 'ES Data Entry'!H908= 4, "Black/African American",'ES Data Entry'!H908= 5,  "White", 'ES Data Entry'!H908= 6, "Other", 'ES Data Entry'!H908= 7, "Two races or more", 'ES Data Entry'!H908= 8, "Unknown")</f>
        <v>#N/A</v>
      </c>
      <c r="J910" s="226">
        <f>'ES Data Entry'!I908</f>
        <v>0</v>
      </c>
      <c r="K910" s="226" t="e" cm="1">
        <f t="array" ref="K910">_xlfn.IFS('ES Data Entry'!J908= 1, "Male", 'ES Data Entry'!J908= 2, "Female", 'ES Data Entry'!J908= 3, "Transgender Male", 'ES Data Entry'!J908= 4, "Transgender Female",'ES Data Entry'!J908= 5, "Non-binary", 'ES Data Entry'!J908= 6, "Other", 'ES Data Entry'!J908= 7, "Unknown")</f>
        <v>#N/A</v>
      </c>
      <c r="L910" s="228">
        <f>'ES Data Entry'!K908</f>
        <v>0</v>
      </c>
      <c r="M910" s="228" t="str" cm="1">
        <f t="array" ref="M910">IF(MAX(IF(F:F=F910, L:L))=L910, "Yes", "No")</f>
        <v>Yes</v>
      </c>
      <c r="N910" s="229" t="e">
        <f>AVERAGE('ES Data Entry'!N908,'ES Data Entry'!M908)</f>
        <v>#DIV/0!</v>
      </c>
      <c r="O910" s="229" t="e">
        <f t="shared" si="160"/>
        <v>#DIV/0!</v>
      </c>
      <c r="P910" s="229" t="e">
        <f>AVERAGE('ES Data Entry'!O908:R908)</f>
        <v>#DIV/0!</v>
      </c>
      <c r="Q910" s="229" t="e">
        <f t="shared" si="161"/>
        <v>#DIV/0!</v>
      </c>
      <c r="R910" s="229" t="e">
        <f>AVERAGE('ES Data Entry'!S908:V908)</f>
        <v>#DIV/0!</v>
      </c>
      <c r="S910" s="229" t="e">
        <f t="shared" si="162"/>
        <v>#DIV/0!</v>
      </c>
      <c r="T910" s="229" t="e">
        <f>AVERAGE('ES Data Entry'!W908:Y908)</f>
        <v>#DIV/0!</v>
      </c>
      <c r="U910" s="230" t="e">
        <f t="shared" si="163"/>
        <v>#DIV/0!</v>
      </c>
      <c r="V910" s="231" t="e">
        <f t="shared" si="164"/>
        <v>#DIV/0!</v>
      </c>
      <c r="W910" s="232" t="e">
        <f t="shared" si="165"/>
        <v>#DIV/0!</v>
      </c>
    </row>
    <row r="911" spans="1:23">
      <c r="A911" s="226">
        <f>'ES Data Entry'!A909</f>
        <v>0</v>
      </c>
      <c r="B911" s="226">
        <f>'ES Data Entry'!B909</f>
        <v>0</v>
      </c>
      <c r="C911" s="6">
        <f>'ES Data Entry'!C909</f>
        <v>0</v>
      </c>
      <c r="D911" s="226">
        <f>'ES Data Entry'!D909</f>
        <v>0</v>
      </c>
      <c r="E911" s="226">
        <f>'ES Data Entry'!E909</f>
        <v>0</v>
      </c>
      <c r="F911" s="226">
        <f>'ES Data Entry'!F909</f>
        <v>0</v>
      </c>
      <c r="G911" s="226" t="str" cm="1">
        <f t="array" ref="G911">_xlfn.IFS('ES Data Entry'!G909=0, "Kindergarten", 'ES Data Entry'!G909=1, "1st Grade", 'ES Data Entry'!G909=2, "2nd Grade", 'ES Data Entry'!G909=3, "3rd Grade", 'ES Data Entry'!G909=4, "4th Grade", 'ES Data Entry'!G909=5, "5th Grade")</f>
        <v>Kindergarten</v>
      </c>
      <c r="H911" s="253">
        <f>'ES Data Entry'!L909</f>
        <v>0</v>
      </c>
      <c r="I911" s="227" t="e" cm="1">
        <f t="array" ref="I911">_xlfn.IFS('ES Data Entry'!H909= 1, "American Indian/Alaskan Native", 'ES Data Entry'!H909= 2, "Asian", 'ES Data Entry'!H909= 3, "Native Hawaiian/Pacific Islander", 'ES Data Entry'!H909= 4, "Black/African American",'ES Data Entry'!H909= 5,  "White", 'ES Data Entry'!H909= 6, "Other", 'ES Data Entry'!H909= 7, "Two races or more", 'ES Data Entry'!H909= 8, "Unknown")</f>
        <v>#N/A</v>
      </c>
      <c r="J911" s="226">
        <f>'ES Data Entry'!I909</f>
        <v>0</v>
      </c>
      <c r="K911" s="226" t="e" cm="1">
        <f t="array" ref="K911">_xlfn.IFS('ES Data Entry'!J909= 1, "Male", 'ES Data Entry'!J909= 2, "Female", 'ES Data Entry'!J909= 3, "Transgender Male", 'ES Data Entry'!J909= 4, "Transgender Female",'ES Data Entry'!J909= 5, "Non-binary", 'ES Data Entry'!J909= 6, "Other", 'ES Data Entry'!J909= 7, "Unknown")</f>
        <v>#N/A</v>
      </c>
      <c r="L911" s="228">
        <f>'ES Data Entry'!K909</f>
        <v>0</v>
      </c>
      <c r="M911" s="228" t="str" cm="1">
        <f t="array" ref="M911">IF(MAX(IF(F:F=F911, L:L))=L911, "Yes", "No")</f>
        <v>Yes</v>
      </c>
      <c r="N911" s="229" t="e">
        <f>AVERAGE('ES Data Entry'!N909,'ES Data Entry'!M909)</f>
        <v>#DIV/0!</v>
      </c>
      <c r="O911" s="229" t="e">
        <f t="shared" si="160"/>
        <v>#DIV/0!</v>
      </c>
      <c r="P911" s="229" t="e">
        <f>AVERAGE('ES Data Entry'!O909:R909)</f>
        <v>#DIV/0!</v>
      </c>
      <c r="Q911" s="229" t="e">
        <f t="shared" si="161"/>
        <v>#DIV/0!</v>
      </c>
      <c r="R911" s="229" t="e">
        <f>AVERAGE('ES Data Entry'!S909:V909)</f>
        <v>#DIV/0!</v>
      </c>
      <c r="S911" s="229" t="e">
        <f t="shared" si="162"/>
        <v>#DIV/0!</v>
      </c>
      <c r="T911" s="229" t="e">
        <f>AVERAGE('ES Data Entry'!W909:Y909)</f>
        <v>#DIV/0!</v>
      </c>
      <c r="U911" s="230" t="e">
        <f t="shared" si="163"/>
        <v>#DIV/0!</v>
      </c>
      <c r="V911" s="231" t="e">
        <f t="shared" si="164"/>
        <v>#DIV/0!</v>
      </c>
      <c r="W911" s="232" t="e">
        <f t="shared" si="165"/>
        <v>#DIV/0!</v>
      </c>
    </row>
    <row r="912" spans="1:23">
      <c r="A912" s="226">
        <f>'ES Data Entry'!A910</f>
        <v>0</v>
      </c>
      <c r="B912" s="226">
        <f>'ES Data Entry'!B910</f>
        <v>0</v>
      </c>
      <c r="C912" s="6">
        <f>'ES Data Entry'!C910</f>
        <v>0</v>
      </c>
      <c r="D912" s="226">
        <f>'ES Data Entry'!D910</f>
        <v>0</v>
      </c>
      <c r="E912" s="226">
        <f>'ES Data Entry'!E910</f>
        <v>0</v>
      </c>
      <c r="F912" s="226">
        <f>'ES Data Entry'!F910</f>
        <v>0</v>
      </c>
      <c r="G912" s="226" t="str" cm="1">
        <f t="array" ref="G912">_xlfn.IFS('ES Data Entry'!G910=0, "Kindergarten", 'ES Data Entry'!G910=1, "1st Grade", 'ES Data Entry'!G910=2, "2nd Grade", 'ES Data Entry'!G910=3, "3rd Grade", 'ES Data Entry'!G910=4, "4th Grade", 'ES Data Entry'!G910=5, "5th Grade")</f>
        <v>Kindergarten</v>
      </c>
      <c r="H912" s="253">
        <f>'ES Data Entry'!L910</f>
        <v>0</v>
      </c>
      <c r="I912" s="227" t="e" cm="1">
        <f t="array" ref="I912">_xlfn.IFS('ES Data Entry'!H910= 1, "American Indian/Alaskan Native", 'ES Data Entry'!H910= 2, "Asian", 'ES Data Entry'!H910= 3, "Native Hawaiian/Pacific Islander", 'ES Data Entry'!H910= 4, "Black/African American",'ES Data Entry'!H910= 5,  "White", 'ES Data Entry'!H910= 6, "Other", 'ES Data Entry'!H910= 7, "Two races or more", 'ES Data Entry'!H910= 8, "Unknown")</f>
        <v>#N/A</v>
      </c>
      <c r="J912" s="226">
        <f>'ES Data Entry'!I910</f>
        <v>0</v>
      </c>
      <c r="K912" s="226" t="e" cm="1">
        <f t="array" ref="K912">_xlfn.IFS('ES Data Entry'!J910= 1, "Male", 'ES Data Entry'!J910= 2, "Female", 'ES Data Entry'!J910= 3, "Transgender Male", 'ES Data Entry'!J910= 4, "Transgender Female",'ES Data Entry'!J910= 5, "Non-binary", 'ES Data Entry'!J910= 6, "Other", 'ES Data Entry'!J910= 7, "Unknown")</f>
        <v>#N/A</v>
      </c>
      <c r="L912" s="228">
        <f>'ES Data Entry'!K910</f>
        <v>0</v>
      </c>
      <c r="M912" s="228" t="str" cm="1">
        <f t="array" ref="M912">IF(MAX(IF(F:F=F912, L:L))=L912, "Yes", "No")</f>
        <v>Yes</v>
      </c>
      <c r="N912" s="229" t="e">
        <f>AVERAGE('ES Data Entry'!N910,'ES Data Entry'!M910)</f>
        <v>#DIV/0!</v>
      </c>
      <c r="O912" s="229" t="e">
        <f t="shared" si="160"/>
        <v>#DIV/0!</v>
      </c>
      <c r="P912" s="229" t="e">
        <f>AVERAGE('ES Data Entry'!O910:R910)</f>
        <v>#DIV/0!</v>
      </c>
      <c r="Q912" s="229" t="e">
        <f t="shared" si="161"/>
        <v>#DIV/0!</v>
      </c>
      <c r="R912" s="229" t="e">
        <f>AVERAGE('ES Data Entry'!S910:V910)</f>
        <v>#DIV/0!</v>
      </c>
      <c r="S912" s="229" t="e">
        <f t="shared" si="162"/>
        <v>#DIV/0!</v>
      </c>
      <c r="T912" s="229" t="e">
        <f>AVERAGE('ES Data Entry'!W910:Y910)</f>
        <v>#DIV/0!</v>
      </c>
      <c r="U912" s="230" t="e">
        <f t="shared" si="163"/>
        <v>#DIV/0!</v>
      </c>
      <c r="V912" s="231" t="e">
        <f t="shared" si="164"/>
        <v>#DIV/0!</v>
      </c>
      <c r="W912" s="232" t="e">
        <f t="shared" si="165"/>
        <v>#DIV/0!</v>
      </c>
    </row>
    <row r="913" spans="1:23">
      <c r="A913" s="226">
        <f>'ES Data Entry'!A911</f>
        <v>0</v>
      </c>
      <c r="B913" s="226">
        <f>'ES Data Entry'!B911</f>
        <v>0</v>
      </c>
      <c r="C913" s="6">
        <f>'ES Data Entry'!C911</f>
        <v>0</v>
      </c>
      <c r="D913" s="226">
        <f>'ES Data Entry'!D911</f>
        <v>0</v>
      </c>
      <c r="E913" s="226">
        <f>'ES Data Entry'!E911</f>
        <v>0</v>
      </c>
      <c r="F913" s="226">
        <f>'ES Data Entry'!F911</f>
        <v>0</v>
      </c>
      <c r="G913" s="226" t="str" cm="1">
        <f t="array" ref="G913">_xlfn.IFS('ES Data Entry'!G911=0, "Kindergarten", 'ES Data Entry'!G911=1, "1st Grade", 'ES Data Entry'!G911=2, "2nd Grade", 'ES Data Entry'!G911=3, "3rd Grade", 'ES Data Entry'!G911=4, "4th Grade", 'ES Data Entry'!G911=5, "5th Grade")</f>
        <v>Kindergarten</v>
      </c>
      <c r="H913" s="253">
        <f>'ES Data Entry'!L911</f>
        <v>0</v>
      </c>
      <c r="I913" s="227" t="e" cm="1">
        <f t="array" ref="I913">_xlfn.IFS('ES Data Entry'!H911= 1, "American Indian/Alaskan Native", 'ES Data Entry'!H911= 2, "Asian", 'ES Data Entry'!H911= 3, "Native Hawaiian/Pacific Islander", 'ES Data Entry'!H911= 4, "Black/African American",'ES Data Entry'!H911= 5,  "White", 'ES Data Entry'!H911= 6, "Other", 'ES Data Entry'!H911= 7, "Two races or more", 'ES Data Entry'!H911= 8, "Unknown")</f>
        <v>#N/A</v>
      </c>
      <c r="J913" s="226">
        <f>'ES Data Entry'!I911</f>
        <v>0</v>
      </c>
      <c r="K913" s="226" t="e" cm="1">
        <f t="array" ref="K913">_xlfn.IFS('ES Data Entry'!J911= 1, "Male", 'ES Data Entry'!J911= 2, "Female", 'ES Data Entry'!J911= 3, "Transgender Male", 'ES Data Entry'!J911= 4, "Transgender Female",'ES Data Entry'!J911= 5, "Non-binary", 'ES Data Entry'!J911= 6, "Other", 'ES Data Entry'!J911= 7, "Unknown")</f>
        <v>#N/A</v>
      </c>
      <c r="L913" s="228">
        <f>'ES Data Entry'!K911</f>
        <v>0</v>
      </c>
      <c r="M913" s="228" t="str" cm="1">
        <f t="array" ref="M913">IF(MAX(IF(F:F=F913, L:L))=L913, "Yes", "No")</f>
        <v>Yes</v>
      </c>
      <c r="N913" s="229" t="e">
        <f>AVERAGE('ES Data Entry'!N911,'ES Data Entry'!M911)</f>
        <v>#DIV/0!</v>
      </c>
      <c r="O913" s="229" t="e">
        <f t="shared" si="160"/>
        <v>#DIV/0!</v>
      </c>
      <c r="P913" s="229" t="e">
        <f>AVERAGE('ES Data Entry'!O911:R911)</f>
        <v>#DIV/0!</v>
      </c>
      <c r="Q913" s="229" t="e">
        <f t="shared" si="161"/>
        <v>#DIV/0!</v>
      </c>
      <c r="R913" s="229" t="e">
        <f>AVERAGE('ES Data Entry'!S911:V911)</f>
        <v>#DIV/0!</v>
      </c>
      <c r="S913" s="229" t="e">
        <f t="shared" si="162"/>
        <v>#DIV/0!</v>
      </c>
      <c r="T913" s="229" t="e">
        <f>AVERAGE('ES Data Entry'!W911:Y911)</f>
        <v>#DIV/0!</v>
      </c>
      <c r="U913" s="230" t="e">
        <f t="shared" si="163"/>
        <v>#DIV/0!</v>
      </c>
      <c r="V913" s="231" t="e">
        <f t="shared" si="164"/>
        <v>#DIV/0!</v>
      </c>
      <c r="W913" s="232" t="e">
        <f t="shared" si="165"/>
        <v>#DIV/0!</v>
      </c>
    </row>
    <row r="914" spans="1:23">
      <c r="A914" s="226">
        <f>'ES Data Entry'!A912</f>
        <v>0</v>
      </c>
      <c r="B914" s="226">
        <f>'ES Data Entry'!B912</f>
        <v>0</v>
      </c>
      <c r="C914" s="6">
        <f>'ES Data Entry'!C912</f>
        <v>0</v>
      </c>
      <c r="D914" s="226">
        <f>'ES Data Entry'!D912</f>
        <v>0</v>
      </c>
      <c r="E914" s="226">
        <f>'ES Data Entry'!E912</f>
        <v>0</v>
      </c>
      <c r="F914" s="226">
        <f>'ES Data Entry'!F912</f>
        <v>0</v>
      </c>
      <c r="G914" s="226" t="str" cm="1">
        <f t="array" ref="G914">_xlfn.IFS('ES Data Entry'!G912=0, "Kindergarten", 'ES Data Entry'!G912=1, "1st Grade", 'ES Data Entry'!G912=2, "2nd Grade", 'ES Data Entry'!G912=3, "3rd Grade", 'ES Data Entry'!G912=4, "4th Grade", 'ES Data Entry'!G912=5, "5th Grade")</f>
        <v>Kindergarten</v>
      </c>
      <c r="H914" s="253">
        <f>'ES Data Entry'!L912</f>
        <v>0</v>
      </c>
      <c r="I914" s="227" t="e" cm="1">
        <f t="array" ref="I914">_xlfn.IFS('ES Data Entry'!H912= 1, "American Indian/Alaskan Native", 'ES Data Entry'!H912= 2, "Asian", 'ES Data Entry'!H912= 3, "Native Hawaiian/Pacific Islander", 'ES Data Entry'!H912= 4, "Black/African American",'ES Data Entry'!H912= 5,  "White", 'ES Data Entry'!H912= 6, "Other", 'ES Data Entry'!H912= 7, "Two races or more", 'ES Data Entry'!H912= 8, "Unknown")</f>
        <v>#N/A</v>
      </c>
      <c r="J914" s="226">
        <f>'ES Data Entry'!I912</f>
        <v>0</v>
      </c>
      <c r="K914" s="226" t="e" cm="1">
        <f t="array" ref="K914">_xlfn.IFS('ES Data Entry'!J912= 1, "Male", 'ES Data Entry'!J912= 2, "Female", 'ES Data Entry'!J912= 3, "Transgender Male", 'ES Data Entry'!J912= 4, "Transgender Female",'ES Data Entry'!J912= 5, "Non-binary", 'ES Data Entry'!J912= 6, "Other", 'ES Data Entry'!J912= 7, "Unknown")</f>
        <v>#N/A</v>
      </c>
      <c r="L914" s="228">
        <f>'ES Data Entry'!K912</f>
        <v>0</v>
      </c>
      <c r="M914" s="228" t="str" cm="1">
        <f t="array" ref="M914">IF(MAX(IF(F:F=F914, L:L))=L914, "Yes", "No")</f>
        <v>Yes</v>
      </c>
      <c r="N914" s="229" t="e">
        <f>AVERAGE('ES Data Entry'!N912,'ES Data Entry'!M912)</f>
        <v>#DIV/0!</v>
      </c>
      <c r="O914" s="229" t="e">
        <f t="shared" si="160"/>
        <v>#DIV/0!</v>
      </c>
      <c r="P914" s="229" t="e">
        <f>AVERAGE('ES Data Entry'!O912:R912)</f>
        <v>#DIV/0!</v>
      </c>
      <c r="Q914" s="229" t="e">
        <f t="shared" si="161"/>
        <v>#DIV/0!</v>
      </c>
      <c r="R914" s="229" t="e">
        <f>AVERAGE('ES Data Entry'!S912:V912)</f>
        <v>#DIV/0!</v>
      </c>
      <c r="S914" s="229" t="e">
        <f t="shared" si="162"/>
        <v>#DIV/0!</v>
      </c>
      <c r="T914" s="229" t="e">
        <f>AVERAGE('ES Data Entry'!W912:Y912)</f>
        <v>#DIV/0!</v>
      </c>
      <c r="U914" s="230" t="e">
        <f t="shared" si="163"/>
        <v>#DIV/0!</v>
      </c>
      <c r="V914" s="231" t="e">
        <f t="shared" si="164"/>
        <v>#DIV/0!</v>
      </c>
      <c r="W914" s="232" t="e">
        <f t="shared" si="165"/>
        <v>#DIV/0!</v>
      </c>
    </row>
    <row r="915" spans="1:23">
      <c r="A915" s="226">
        <f>'ES Data Entry'!A913</f>
        <v>0</v>
      </c>
      <c r="B915" s="226">
        <f>'ES Data Entry'!B913</f>
        <v>0</v>
      </c>
      <c r="C915" s="6">
        <f>'ES Data Entry'!C913</f>
        <v>0</v>
      </c>
      <c r="D915" s="226">
        <f>'ES Data Entry'!D913</f>
        <v>0</v>
      </c>
      <c r="E915" s="226">
        <f>'ES Data Entry'!E913</f>
        <v>0</v>
      </c>
      <c r="F915" s="226">
        <f>'ES Data Entry'!F913</f>
        <v>0</v>
      </c>
      <c r="G915" s="226" t="str" cm="1">
        <f t="array" ref="G915">_xlfn.IFS('ES Data Entry'!G913=0, "Kindergarten", 'ES Data Entry'!G913=1, "1st Grade", 'ES Data Entry'!G913=2, "2nd Grade", 'ES Data Entry'!G913=3, "3rd Grade", 'ES Data Entry'!G913=4, "4th Grade", 'ES Data Entry'!G913=5, "5th Grade")</f>
        <v>Kindergarten</v>
      </c>
      <c r="H915" s="253">
        <f>'ES Data Entry'!L913</f>
        <v>0</v>
      </c>
      <c r="I915" s="227" t="e" cm="1">
        <f t="array" ref="I915">_xlfn.IFS('ES Data Entry'!H913= 1, "American Indian/Alaskan Native", 'ES Data Entry'!H913= 2, "Asian", 'ES Data Entry'!H913= 3, "Native Hawaiian/Pacific Islander", 'ES Data Entry'!H913= 4, "Black/African American",'ES Data Entry'!H913= 5,  "White", 'ES Data Entry'!H913= 6, "Other", 'ES Data Entry'!H913= 7, "Two races or more", 'ES Data Entry'!H913= 8, "Unknown")</f>
        <v>#N/A</v>
      </c>
      <c r="J915" s="226">
        <f>'ES Data Entry'!I913</f>
        <v>0</v>
      </c>
      <c r="K915" s="226" t="e" cm="1">
        <f t="array" ref="K915">_xlfn.IFS('ES Data Entry'!J913= 1, "Male", 'ES Data Entry'!J913= 2, "Female", 'ES Data Entry'!J913= 3, "Transgender Male", 'ES Data Entry'!J913= 4, "Transgender Female",'ES Data Entry'!J913= 5, "Non-binary", 'ES Data Entry'!J913= 6, "Other", 'ES Data Entry'!J913= 7, "Unknown")</f>
        <v>#N/A</v>
      </c>
      <c r="L915" s="228">
        <f>'ES Data Entry'!K913</f>
        <v>0</v>
      </c>
      <c r="M915" s="228" t="str" cm="1">
        <f t="array" ref="M915">IF(MAX(IF(F:F=F915, L:L))=L915, "Yes", "No")</f>
        <v>Yes</v>
      </c>
      <c r="N915" s="229" t="e">
        <f>AVERAGE('ES Data Entry'!N913,'ES Data Entry'!M913)</f>
        <v>#DIV/0!</v>
      </c>
      <c r="O915" s="229" t="e">
        <f t="shared" si="160"/>
        <v>#DIV/0!</v>
      </c>
      <c r="P915" s="229" t="e">
        <f>AVERAGE('ES Data Entry'!O913:R913)</f>
        <v>#DIV/0!</v>
      </c>
      <c r="Q915" s="229" t="e">
        <f t="shared" si="161"/>
        <v>#DIV/0!</v>
      </c>
      <c r="R915" s="229" t="e">
        <f>AVERAGE('ES Data Entry'!S913:V913)</f>
        <v>#DIV/0!</v>
      </c>
      <c r="S915" s="229" t="e">
        <f t="shared" si="162"/>
        <v>#DIV/0!</v>
      </c>
      <c r="T915" s="229" t="e">
        <f>AVERAGE('ES Data Entry'!W913:Y913)</f>
        <v>#DIV/0!</v>
      </c>
      <c r="U915" s="230" t="e">
        <f t="shared" si="163"/>
        <v>#DIV/0!</v>
      </c>
      <c r="V915" s="231" t="e">
        <f t="shared" si="164"/>
        <v>#DIV/0!</v>
      </c>
      <c r="W915" s="232" t="e">
        <f t="shared" si="165"/>
        <v>#DIV/0!</v>
      </c>
    </row>
    <row r="916" spans="1:23">
      <c r="A916" s="226">
        <f>'ES Data Entry'!A914</f>
        <v>0</v>
      </c>
      <c r="B916" s="226">
        <f>'ES Data Entry'!B914</f>
        <v>0</v>
      </c>
      <c r="C916" s="6">
        <f>'ES Data Entry'!C914</f>
        <v>0</v>
      </c>
      <c r="D916" s="226">
        <f>'ES Data Entry'!D914</f>
        <v>0</v>
      </c>
      <c r="E916" s="226">
        <f>'ES Data Entry'!E914</f>
        <v>0</v>
      </c>
      <c r="F916" s="226">
        <f>'ES Data Entry'!F914</f>
        <v>0</v>
      </c>
      <c r="G916" s="226" t="str" cm="1">
        <f t="array" ref="G916">_xlfn.IFS('ES Data Entry'!G914=0, "Kindergarten", 'ES Data Entry'!G914=1, "1st Grade", 'ES Data Entry'!G914=2, "2nd Grade", 'ES Data Entry'!G914=3, "3rd Grade", 'ES Data Entry'!G914=4, "4th Grade", 'ES Data Entry'!G914=5, "5th Grade")</f>
        <v>Kindergarten</v>
      </c>
      <c r="H916" s="253">
        <f>'ES Data Entry'!L914</f>
        <v>0</v>
      </c>
      <c r="I916" s="227" t="e" cm="1">
        <f t="array" ref="I916">_xlfn.IFS('ES Data Entry'!H914= 1, "American Indian/Alaskan Native", 'ES Data Entry'!H914= 2, "Asian", 'ES Data Entry'!H914= 3, "Native Hawaiian/Pacific Islander", 'ES Data Entry'!H914= 4, "Black/African American",'ES Data Entry'!H914= 5,  "White", 'ES Data Entry'!H914= 6, "Other", 'ES Data Entry'!H914= 7, "Two races or more", 'ES Data Entry'!H914= 8, "Unknown")</f>
        <v>#N/A</v>
      </c>
      <c r="J916" s="226">
        <f>'ES Data Entry'!I914</f>
        <v>0</v>
      </c>
      <c r="K916" s="226" t="e" cm="1">
        <f t="array" ref="K916">_xlfn.IFS('ES Data Entry'!J914= 1, "Male", 'ES Data Entry'!J914= 2, "Female", 'ES Data Entry'!J914= 3, "Transgender Male", 'ES Data Entry'!J914= 4, "Transgender Female",'ES Data Entry'!J914= 5, "Non-binary", 'ES Data Entry'!J914= 6, "Other", 'ES Data Entry'!J914= 7, "Unknown")</f>
        <v>#N/A</v>
      </c>
      <c r="L916" s="228">
        <f>'ES Data Entry'!K914</f>
        <v>0</v>
      </c>
      <c r="M916" s="228" t="str" cm="1">
        <f t="array" ref="M916">IF(MAX(IF(F:F=F916, L:L))=L916, "Yes", "No")</f>
        <v>Yes</v>
      </c>
      <c r="N916" s="229" t="e">
        <f>AVERAGE('ES Data Entry'!N914,'ES Data Entry'!M914)</f>
        <v>#DIV/0!</v>
      </c>
      <c r="O916" s="229" t="e">
        <f t="shared" si="160"/>
        <v>#DIV/0!</v>
      </c>
      <c r="P916" s="229" t="e">
        <f>AVERAGE('ES Data Entry'!O914:R914)</f>
        <v>#DIV/0!</v>
      </c>
      <c r="Q916" s="229" t="e">
        <f t="shared" si="161"/>
        <v>#DIV/0!</v>
      </c>
      <c r="R916" s="229" t="e">
        <f>AVERAGE('ES Data Entry'!S914:V914)</f>
        <v>#DIV/0!</v>
      </c>
      <c r="S916" s="229" t="e">
        <f t="shared" si="162"/>
        <v>#DIV/0!</v>
      </c>
      <c r="T916" s="229" t="e">
        <f>AVERAGE('ES Data Entry'!W914:Y914)</f>
        <v>#DIV/0!</v>
      </c>
      <c r="U916" s="230" t="e">
        <f t="shared" si="163"/>
        <v>#DIV/0!</v>
      </c>
      <c r="V916" s="231" t="e">
        <f t="shared" si="164"/>
        <v>#DIV/0!</v>
      </c>
      <c r="W916" s="232" t="e">
        <f t="shared" si="165"/>
        <v>#DIV/0!</v>
      </c>
    </row>
    <row r="917" spans="1:23">
      <c r="A917" s="226">
        <f>'ES Data Entry'!A915</f>
        <v>0</v>
      </c>
      <c r="B917" s="226">
        <f>'ES Data Entry'!B915</f>
        <v>0</v>
      </c>
      <c r="C917" s="6">
        <f>'ES Data Entry'!C915</f>
        <v>0</v>
      </c>
      <c r="D917" s="226">
        <f>'ES Data Entry'!D915</f>
        <v>0</v>
      </c>
      <c r="E917" s="226">
        <f>'ES Data Entry'!E915</f>
        <v>0</v>
      </c>
      <c r="F917" s="226">
        <f>'ES Data Entry'!F915</f>
        <v>0</v>
      </c>
      <c r="G917" s="226" t="str" cm="1">
        <f t="array" ref="G917">_xlfn.IFS('ES Data Entry'!G915=0, "Kindergarten", 'ES Data Entry'!G915=1, "1st Grade", 'ES Data Entry'!G915=2, "2nd Grade", 'ES Data Entry'!G915=3, "3rd Grade", 'ES Data Entry'!G915=4, "4th Grade", 'ES Data Entry'!G915=5, "5th Grade")</f>
        <v>Kindergarten</v>
      </c>
      <c r="H917" s="253">
        <f>'ES Data Entry'!L915</f>
        <v>0</v>
      </c>
      <c r="I917" s="227" t="e" cm="1">
        <f t="array" ref="I917">_xlfn.IFS('ES Data Entry'!H915= 1, "American Indian/Alaskan Native", 'ES Data Entry'!H915= 2, "Asian", 'ES Data Entry'!H915= 3, "Native Hawaiian/Pacific Islander", 'ES Data Entry'!H915= 4, "Black/African American",'ES Data Entry'!H915= 5,  "White", 'ES Data Entry'!H915= 6, "Other", 'ES Data Entry'!H915= 7, "Two races or more", 'ES Data Entry'!H915= 8, "Unknown")</f>
        <v>#N/A</v>
      </c>
      <c r="J917" s="226">
        <f>'ES Data Entry'!I915</f>
        <v>0</v>
      </c>
      <c r="K917" s="226" t="e" cm="1">
        <f t="array" ref="K917">_xlfn.IFS('ES Data Entry'!J915= 1, "Male", 'ES Data Entry'!J915= 2, "Female", 'ES Data Entry'!J915= 3, "Transgender Male", 'ES Data Entry'!J915= 4, "Transgender Female",'ES Data Entry'!J915= 5, "Non-binary", 'ES Data Entry'!J915= 6, "Other", 'ES Data Entry'!J915= 7, "Unknown")</f>
        <v>#N/A</v>
      </c>
      <c r="L917" s="228">
        <f>'ES Data Entry'!K915</f>
        <v>0</v>
      </c>
      <c r="M917" s="228" t="str" cm="1">
        <f t="array" ref="M917">IF(MAX(IF(F:F=F917, L:L))=L917, "Yes", "No")</f>
        <v>Yes</v>
      </c>
      <c r="N917" s="229" t="e">
        <f>AVERAGE('ES Data Entry'!N915,'ES Data Entry'!M915)</f>
        <v>#DIV/0!</v>
      </c>
      <c r="O917" s="229" t="e">
        <f t="shared" si="160"/>
        <v>#DIV/0!</v>
      </c>
      <c r="P917" s="229" t="e">
        <f>AVERAGE('ES Data Entry'!O915:R915)</f>
        <v>#DIV/0!</v>
      </c>
      <c r="Q917" s="229" t="e">
        <f t="shared" si="161"/>
        <v>#DIV/0!</v>
      </c>
      <c r="R917" s="229" t="e">
        <f>AVERAGE('ES Data Entry'!S915:V915)</f>
        <v>#DIV/0!</v>
      </c>
      <c r="S917" s="229" t="e">
        <f t="shared" si="162"/>
        <v>#DIV/0!</v>
      </c>
      <c r="T917" s="229" t="e">
        <f>AVERAGE('ES Data Entry'!W915:Y915)</f>
        <v>#DIV/0!</v>
      </c>
      <c r="U917" s="230" t="e">
        <f t="shared" si="163"/>
        <v>#DIV/0!</v>
      </c>
      <c r="V917" s="231" t="e">
        <f t="shared" si="164"/>
        <v>#DIV/0!</v>
      </c>
      <c r="W917" s="232" t="e">
        <f t="shared" si="165"/>
        <v>#DIV/0!</v>
      </c>
    </row>
    <row r="918" spans="1:23">
      <c r="A918" s="226">
        <f>'ES Data Entry'!A916</f>
        <v>0</v>
      </c>
      <c r="B918" s="226">
        <f>'ES Data Entry'!B916</f>
        <v>0</v>
      </c>
      <c r="C918" s="6">
        <f>'ES Data Entry'!C916</f>
        <v>0</v>
      </c>
      <c r="D918" s="226">
        <f>'ES Data Entry'!D916</f>
        <v>0</v>
      </c>
      <c r="E918" s="226">
        <f>'ES Data Entry'!E916</f>
        <v>0</v>
      </c>
      <c r="F918" s="226">
        <f>'ES Data Entry'!F916</f>
        <v>0</v>
      </c>
      <c r="G918" s="226" t="str" cm="1">
        <f t="array" ref="G918">_xlfn.IFS('ES Data Entry'!G916=0, "Kindergarten", 'ES Data Entry'!G916=1, "1st Grade", 'ES Data Entry'!G916=2, "2nd Grade", 'ES Data Entry'!G916=3, "3rd Grade", 'ES Data Entry'!G916=4, "4th Grade", 'ES Data Entry'!G916=5, "5th Grade")</f>
        <v>Kindergarten</v>
      </c>
      <c r="H918" s="253">
        <f>'ES Data Entry'!L916</f>
        <v>0</v>
      </c>
      <c r="I918" s="227" t="e" cm="1">
        <f t="array" ref="I918">_xlfn.IFS('ES Data Entry'!H916= 1, "American Indian/Alaskan Native", 'ES Data Entry'!H916= 2, "Asian", 'ES Data Entry'!H916= 3, "Native Hawaiian/Pacific Islander", 'ES Data Entry'!H916= 4, "Black/African American",'ES Data Entry'!H916= 5,  "White", 'ES Data Entry'!H916= 6, "Other", 'ES Data Entry'!H916= 7, "Two races or more", 'ES Data Entry'!H916= 8, "Unknown")</f>
        <v>#N/A</v>
      </c>
      <c r="J918" s="226">
        <f>'ES Data Entry'!I916</f>
        <v>0</v>
      </c>
      <c r="K918" s="226" t="e" cm="1">
        <f t="array" ref="K918">_xlfn.IFS('ES Data Entry'!J916= 1, "Male", 'ES Data Entry'!J916= 2, "Female", 'ES Data Entry'!J916= 3, "Transgender Male", 'ES Data Entry'!J916= 4, "Transgender Female",'ES Data Entry'!J916= 5, "Non-binary", 'ES Data Entry'!J916= 6, "Other", 'ES Data Entry'!J916= 7, "Unknown")</f>
        <v>#N/A</v>
      </c>
      <c r="L918" s="228">
        <f>'ES Data Entry'!K916</f>
        <v>0</v>
      </c>
      <c r="M918" s="228" t="str" cm="1">
        <f t="array" ref="M918">IF(MAX(IF(F:F=F918, L:L))=L918, "Yes", "No")</f>
        <v>Yes</v>
      </c>
      <c r="N918" s="229" t="e">
        <f>AVERAGE('ES Data Entry'!N916,'ES Data Entry'!M916)</f>
        <v>#DIV/0!</v>
      </c>
      <c r="O918" s="229" t="e">
        <f t="shared" si="160"/>
        <v>#DIV/0!</v>
      </c>
      <c r="P918" s="229" t="e">
        <f>AVERAGE('ES Data Entry'!O916:R916)</f>
        <v>#DIV/0!</v>
      </c>
      <c r="Q918" s="229" t="e">
        <f t="shared" si="161"/>
        <v>#DIV/0!</v>
      </c>
      <c r="R918" s="229" t="e">
        <f>AVERAGE('ES Data Entry'!S916:V916)</f>
        <v>#DIV/0!</v>
      </c>
      <c r="S918" s="229" t="e">
        <f t="shared" si="162"/>
        <v>#DIV/0!</v>
      </c>
      <c r="T918" s="229" t="e">
        <f>AVERAGE('ES Data Entry'!W916:Y916)</f>
        <v>#DIV/0!</v>
      </c>
      <c r="U918" s="230" t="e">
        <f t="shared" si="163"/>
        <v>#DIV/0!</v>
      </c>
      <c r="V918" s="231" t="e">
        <f t="shared" si="164"/>
        <v>#DIV/0!</v>
      </c>
      <c r="W918" s="232" t="e">
        <f t="shared" si="165"/>
        <v>#DIV/0!</v>
      </c>
    </row>
    <row r="919" spans="1:23">
      <c r="A919" s="226">
        <f>'ES Data Entry'!A917</f>
        <v>0</v>
      </c>
      <c r="B919" s="226">
        <f>'ES Data Entry'!B917</f>
        <v>0</v>
      </c>
      <c r="C919" s="6">
        <f>'ES Data Entry'!C917</f>
        <v>0</v>
      </c>
      <c r="D919" s="226">
        <f>'ES Data Entry'!D917</f>
        <v>0</v>
      </c>
      <c r="E919" s="226">
        <f>'ES Data Entry'!E917</f>
        <v>0</v>
      </c>
      <c r="F919" s="226">
        <f>'ES Data Entry'!F917</f>
        <v>0</v>
      </c>
      <c r="G919" s="226" t="str" cm="1">
        <f t="array" ref="G919">_xlfn.IFS('ES Data Entry'!G917=0, "Kindergarten", 'ES Data Entry'!G917=1, "1st Grade", 'ES Data Entry'!G917=2, "2nd Grade", 'ES Data Entry'!G917=3, "3rd Grade", 'ES Data Entry'!G917=4, "4th Grade", 'ES Data Entry'!G917=5, "5th Grade")</f>
        <v>Kindergarten</v>
      </c>
      <c r="H919" s="253">
        <f>'ES Data Entry'!L917</f>
        <v>0</v>
      </c>
      <c r="I919" s="227" t="e" cm="1">
        <f t="array" ref="I919">_xlfn.IFS('ES Data Entry'!H917= 1, "American Indian/Alaskan Native", 'ES Data Entry'!H917= 2, "Asian", 'ES Data Entry'!H917= 3, "Native Hawaiian/Pacific Islander", 'ES Data Entry'!H917= 4, "Black/African American",'ES Data Entry'!H917= 5,  "White", 'ES Data Entry'!H917= 6, "Other", 'ES Data Entry'!H917= 7, "Two races or more", 'ES Data Entry'!H917= 8, "Unknown")</f>
        <v>#N/A</v>
      </c>
      <c r="J919" s="226">
        <f>'ES Data Entry'!I917</f>
        <v>0</v>
      </c>
      <c r="K919" s="226" t="e" cm="1">
        <f t="array" ref="K919">_xlfn.IFS('ES Data Entry'!J917= 1, "Male", 'ES Data Entry'!J917= 2, "Female", 'ES Data Entry'!J917= 3, "Transgender Male", 'ES Data Entry'!J917= 4, "Transgender Female",'ES Data Entry'!J917= 5, "Non-binary", 'ES Data Entry'!J917= 6, "Other", 'ES Data Entry'!J917= 7, "Unknown")</f>
        <v>#N/A</v>
      </c>
      <c r="L919" s="228">
        <f>'ES Data Entry'!K917</f>
        <v>0</v>
      </c>
      <c r="M919" s="228" t="str" cm="1">
        <f t="array" ref="M919">IF(MAX(IF(F:F=F919, L:L))=L919, "Yes", "No")</f>
        <v>Yes</v>
      </c>
      <c r="N919" s="229" t="e">
        <f>AVERAGE('ES Data Entry'!N917,'ES Data Entry'!M917)</f>
        <v>#DIV/0!</v>
      </c>
      <c r="O919" s="229" t="e">
        <f t="shared" si="160"/>
        <v>#DIV/0!</v>
      </c>
      <c r="P919" s="229" t="e">
        <f>AVERAGE('ES Data Entry'!O917:R917)</f>
        <v>#DIV/0!</v>
      </c>
      <c r="Q919" s="229" t="e">
        <f t="shared" si="161"/>
        <v>#DIV/0!</v>
      </c>
      <c r="R919" s="229" t="e">
        <f>AVERAGE('ES Data Entry'!S917:V917)</f>
        <v>#DIV/0!</v>
      </c>
      <c r="S919" s="229" t="e">
        <f t="shared" si="162"/>
        <v>#DIV/0!</v>
      </c>
      <c r="T919" s="229" t="e">
        <f>AVERAGE('ES Data Entry'!W917:Y917)</f>
        <v>#DIV/0!</v>
      </c>
      <c r="U919" s="230" t="e">
        <f t="shared" si="163"/>
        <v>#DIV/0!</v>
      </c>
      <c r="V919" s="231" t="e">
        <f t="shared" si="164"/>
        <v>#DIV/0!</v>
      </c>
      <c r="W919" s="232" t="e">
        <f t="shared" si="165"/>
        <v>#DIV/0!</v>
      </c>
    </row>
    <row r="920" spans="1:23">
      <c r="A920" s="226">
        <f>'ES Data Entry'!A918</f>
        <v>0</v>
      </c>
      <c r="B920" s="226">
        <f>'ES Data Entry'!B918</f>
        <v>0</v>
      </c>
      <c r="C920" s="6">
        <f>'ES Data Entry'!C918</f>
        <v>0</v>
      </c>
      <c r="D920" s="226">
        <f>'ES Data Entry'!D918</f>
        <v>0</v>
      </c>
      <c r="E920" s="226">
        <f>'ES Data Entry'!E918</f>
        <v>0</v>
      </c>
      <c r="F920" s="226">
        <f>'ES Data Entry'!F918</f>
        <v>0</v>
      </c>
      <c r="G920" s="226" t="str" cm="1">
        <f t="array" ref="G920">_xlfn.IFS('ES Data Entry'!G918=0, "Kindergarten", 'ES Data Entry'!G918=1, "1st Grade", 'ES Data Entry'!G918=2, "2nd Grade", 'ES Data Entry'!G918=3, "3rd Grade", 'ES Data Entry'!G918=4, "4th Grade", 'ES Data Entry'!G918=5, "5th Grade")</f>
        <v>Kindergarten</v>
      </c>
      <c r="H920" s="253">
        <f>'ES Data Entry'!L918</f>
        <v>0</v>
      </c>
      <c r="I920" s="227" t="e" cm="1">
        <f t="array" ref="I920">_xlfn.IFS('ES Data Entry'!H918= 1, "American Indian/Alaskan Native", 'ES Data Entry'!H918= 2, "Asian", 'ES Data Entry'!H918= 3, "Native Hawaiian/Pacific Islander", 'ES Data Entry'!H918= 4, "Black/African American",'ES Data Entry'!H918= 5,  "White", 'ES Data Entry'!H918= 6, "Other", 'ES Data Entry'!H918= 7, "Two races or more", 'ES Data Entry'!H918= 8, "Unknown")</f>
        <v>#N/A</v>
      </c>
      <c r="J920" s="226">
        <f>'ES Data Entry'!I918</f>
        <v>0</v>
      </c>
      <c r="K920" s="226" t="e" cm="1">
        <f t="array" ref="K920">_xlfn.IFS('ES Data Entry'!J918= 1, "Male", 'ES Data Entry'!J918= 2, "Female", 'ES Data Entry'!J918= 3, "Transgender Male", 'ES Data Entry'!J918= 4, "Transgender Female",'ES Data Entry'!J918= 5, "Non-binary", 'ES Data Entry'!J918= 6, "Other", 'ES Data Entry'!J918= 7, "Unknown")</f>
        <v>#N/A</v>
      </c>
      <c r="L920" s="228">
        <f>'ES Data Entry'!K918</f>
        <v>0</v>
      </c>
      <c r="M920" s="228" t="str" cm="1">
        <f t="array" ref="M920">IF(MAX(IF(F:F=F920, L:L))=L920, "Yes", "No")</f>
        <v>Yes</v>
      </c>
      <c r="N920" s="229" t="e">
        <f>AVERAGE('ES Data Entry'!N918,'ES Data Entry'!M918)</f>
        <v>#DIV/0!</v>
      </c>
      <c r="O920" s="229" t="e">
        <f t="shared" si="160"/>
        <v>#DIV/0!</v>
      </c>
      <c r="P920" s="229" t="e">
        <f>AVERAGE('ES Data Entry'!O918:R918)</f>
        <v>#DIV/0!</v>
      </c>
      <c r="Q920" s="229" t="e">
        <f t="shared" si="161"/>
        <v>#DIV/0!</v>
      </c>
      <c r="R920" s="229" t="e">
        <f>AVERAGE('ES Data Entry'!S918:V918)</f>
        <v>#DIV/0!</v>
      </c>
      <c r="S920" s="229" t="e">
        <f t="shared" si="162"/>
        <v>#DIV/0!</v>
      </c>
      <c r="T920" s="229" t="e">
        <f>AVERAGE('ES Data Entry'!W918:Y918)</f>
        <v>#DIV/0!</v>
      </c>
      <c r="U920" s="230" t="e">
        <f t="shared" si="163"/>
        <v>#DIV/0!</v>
      </c>
      <c r="V920" s="231" t="e">
        <f t="shared" si="164"/>
        <v>#DIV/0!</v>
      </c>
      <c r="W920" s="232" t="e">
        <f t="shared" si="165"/>
        <v>#DIV/0!</v>
      </c>
    </row>
    <row r="921" spans="1:23">
      <c r="A921" s="226">
        <f>'ES Data Entry'!A919</f>
        <v>0</v>
      </c>
      <c r="B921" s="226">
        <f>'ES Data Entry'!B919</f>
        <v>0</v>
      </c>
      <c r="C921" s="6">
        <f>'ES Data Entry'!C919</f>
        <v>0</v>
      </c>
      <c r="D921" s="226">
        <f>'ES Data Entry'!D919</f>
        <v>0</v>
      </c>
      <c r="E921" s="226">
        <f>'ES Data Entry'!E919</f>
        <v>0</v>
      </c>
      <c r="F921" s="226">
        <f>'ES Data Entry'!F919</f>
        <v>0</v>
      </c>
      <c r="G921" s="226" t="str" cm="1">
        <f t="array" ref="G921">_xlfn.IFS('ES Data Entry'!G919=0, "Kindergarten", 'ES Data Entry'!G919=1, "1st Grade", 'ES Data Entry'!G919=2, "2nd Grade", 'ES Data Entry'!G919=3, "3rd Grade", 'ES Data Entry'!G919=4, "4th Grade", 'ES Data Entry'!G919=5, "5th Grade")</f>
        <v>Kindergarten</v>
      </c>
      <c r="H921" s="253">
        <f>'ES Data Entry'!L919</f>
        <v>0</v>
      </c>
      <c r="I921" s="227" t="e" cm="1">
        <f t="array" ref="I921">_xlfn.IFS('ES Data Entry'!H919= 1, "American Indian/Alaskan Native", 'ES Data Entry'!H919= 2, "Asian", 'ES Data Entry'!H919= 3, "Native Hawaiian/Pacific Islander", 'ES Data Entry'!H919= 4, "Black/African American",'ES Data Entry'!H919= 5,  "White", 'ES Data Entry'!H919= 6, "Other", 'ES Data Entry'!H919= 7, "Two races or more", 'ES Data Entry'!H919= 8, "Unknown")</f>
        <v>#N/A</v>
      </c>
      <c r="J921" s="226">
        <f>'ES Data Entry'!I919</f>
        <v>0</v>
      </c>
      <c r="K921" s="226" t="e" cm="1">
        <f t="array" ref="K921">_xlfn.IFS('ES Data Entry'!J919= 1, "Male", 'ES Data Entry'!J919= 2, "Female", 'ES Data Entry'!J919= 3, "Transgender Male", 'ES Data Entry'!J919= 4, "Transgender Female",'ES Data Entry'!J919= 5, "Non-binary", 'ES Data Entry'!J919= 6, "Other", 'ES Data Entry'!J919= 7, "Unknown")</f>
        <v>#N/A</v>
      </c>
      <c r="L921" s="228">
        <f>'ES Data Entry'!K919</f>
        <v>0</v>
      </c>
      <c r="M921" s="228" t="str" cm="1">
        <f t="array" ref="M921">IF(MAX(IF(F:F=F921, L:L))=L921, "Yes", "No")</f>
        <v>Yes</v>
      </c>
      <c r="N921" s="229" t="e">
        <f>AVERAGE('ES Data Entry'!N919,'ES Data Entry'!M919)</f>
        <v>#DIV/0!</v>
      </c>
      <c r="O921" s="229" t="e">
        <f t="shared" si="160"/>
        <v>#DIV/0!</v>
      </c>
      <c r="P921" s="229" t="e">
        <f>AVERAGE('ES Data Entry'!O919:R919)</f>
        <v>#DIV/0!</v>
      </c>
      <c r="Q921" s="229" t="e">
        <f t="shared" si="161"/>
        <v>#DIV/0!</v>
      </c>
      <c r="R921" s="229" t="e">
        <f>AVERAGE('ES Data Entry'!S919:V919)</f>
        <v>#DIV/0!</v>
      </c>
      <c r="S921" s="229" t="e">
        <f t="shared" si="162"/>
        <v>#DIV/0!</v>
      </c>
      <c r="T921" s="229" t="e">
        <f>AVERAGE('ES Data Entry'!W919:Y919)</f>
        <v>#DIV/0!</v>
      </c>
      <c r="U921" s="230" t="e">
        <f t="shared" si="163"/>
        <v>#DIV/0!</v>
      </c>
      <c r="V921" s="231" t="e">
        <f t="shared" si="164"/>
        <v>#DIV/0!</v>
      </c>
      <c r="W921" s="232" t="e">
        <f t="shared" si="165"/>
        <v>#DIV/0!</v>
      </c>
    </row>
    <row r="922" spans="1:23">
      <c r="A922" s="226">
        <f>'ES Data Entry'!A920</f>
        <v>0</v>
      </c>
      <c r="B922" s="226">
        <f>'ES Data Entry'!B920</f>
        <v>0</v>
      </c>
      <c r="C922" s="6">
        <f>'ES Data Entry'!C920</f>
        <v>0</v>
      </c>
      <c r="D922" s="226">
        <f>'ES Data Entry'!D920</f>
        <v>0</v>
      </c>
      <c r="E922" s="226">
        <f>'ES Data Entry'!E920</f>
        <v>0</v>
      </c>
      <c r="F922" s="226">
        <f>'ES Data Entry'!F920</f>
        <v>0</v>
      </c>
      <c r="G922" s="226" t="str" cm="1">
        <f t="array" ref="G922">_xlfn.IFS('ES Data Entry'!G920=0, "Kindergarten", 'ES Data Entry'!G920=1, "1st Grade", 'ES Data Entry'!G920=2, "2nd Grade", 'ES Data Entry'!G920=3, "3rd Grade", 'ES Data Entry'!G920=4, "4th Grade", 'ES Data Entry'!G920=5, "5th Grade")</f>
        <v>Kindergarten</v>
      </c>
      <c r="H922" s="253">
        <f>'ES Data Entry'!L920</f>
        <v>0</v>
      </c>
      <c r="I922" s="227" t="e" cm="1">
        <f t="array" ref="I922">_xlfn.IFS('ES Data Entry'!H920= 1, "American Indian/Alaskan Native", 'ES Data Entry'!H920= 2, "Asian", 'ES Data Entry'!H920= 3, "Native Hawaiian/Pacific Islander", 'ES Data Entry'!H920= 4, "Black/African American",'ES Data Entry'!H920= 5,  "White", 'ES Data Entry'!H920= 6, "Other", 'ES Data Entry'!H920= 7, "Two races or more", 'ES Data Entry'!H920= 8, "Unknown")</f>
        <v>#N/A</v>
      </c>
      <c r="J922" s="226">
        <f>'ES Data Entry'!I920</f>
        <v>0</v>
      </c>
      <c r="K922" s="226" t="e" cm="1">
        <f t="array" ref="K922">_xlfn.IFS('ES Data Entry'!J920= 1, "Male", 'ES Data Entry'!J920= 2, "Female", 'ES Data Entry'!J920= 3, "Transgender Male", 'ES Data Entry'!J920= 4, "Transgender Female",'ES Data Entry'!J920= 5, "Non-binary", 'ES Data Entry'!J920= 6, "Other", 'ES Data Entry'!J920= 7, "Unknown")</f>
        <v>#N/A</v>
      </c>
      <c r="L922" s="228">
        <f>'ES Data Entry'!K920</f>
        <v>0</v>
      </c>
      <c r="M922" s="228" t="str" cm="1">
        <f t="array" ref="M922">IF(MAX(IF(F:F=F922, L:L))=L922, "Yes", "No")</f>
        <v>Yes</v>
      </c>
      <c r="N922" s="229" t="e">
        <f>AVERAGE('ES Data Entry'!N920,'ES Data Entry'!M920)</f>
        <v>#DIV/0!</v>
      </c>
      <c r="O922" s="229" t="e">
        <f t="shared" si="160"/>
        <v>#DIV/0!</v>
      </c>
      <c r="P922" s="229" t="e">
        <f>AVERAGE('ES Data Entry'!O920:R920)</f>
        <v>#DIV/0!</v>
      </c>
      <c r="Q922" s="229" t="e">
        <f t="shared" si="161"/>
        <v>#DIV/0!</v>
      </c>
      <c r="R922" s="229" t="e">
        <f>AVERAGE('ES Data Entry'!S920:V920)</f>
        <v>#DIV/0!</v>
      </c>
      <c r="S922" s="229" t="e">
        <f t="shared" si="162"/>
        <v>#DIV/0!</v>
      </c>
      <c r="T922" s="229" t="e">
        <f>AVERAGE('ES Data Entry'!W920:Y920)</f>
        <v>#DIV/0!</v>
      </c>
      <c r="U922" s="230" t="e">
        <f t="shared" si="163"/>
        <v>#DIV/0!</v>
      </c>
      <c r="V922" s="231" t="e">
        <f t="shared" si="164"/>
        <v>#DIV/0!</v>
      </c>
      <c r="W922" s="232" t="e">
        <f t="shared" si="165"/>
        <v>#DIV/0!</v>
      </c>
    </row>
    <row r="923" spans="1:23">
      <c r="A923" s="226">
        <f>'ES Data Entry'!A921</f>
        <v>0</v>
      </c>
      <c r="B923" s="226">
        <f>'ES Data Entry'!B921</f>
        <v>0</v>
      </c>
      <c r="C923" s="6">
        <f>'ES Data Entry'!C921</f>
        <v>0</v>
      </c>
      <c r="D923" s="226">
        <f>'ES Data Entry'!D921</f>
        <v>0</v>
      </c>
      <c r="E923" s="226">
        <f>'ES Data Entry'!E921</f>
        <v>0</v>
      </c>
      <c r="F923" s="226">
        <f>'ES Data Entry'!F921</f>
        <v>0</v>
      </c>
      <c r="G923" s="226" t="str" cm="1">
        <f t="array" ref="G923">_xlfn.IFS('ES Data Entry'!G921=0, "Kindergarten", 'ES Data Entry'!G921=1, "1st Grade", 'ES Data Entry'!G921=2, "2nd Grade", 'ES Data Entry'!G921=3, "3rd Grade", 'ES Data Entry'!G921=4, "4th Grade", 'ES Data Entry'!G921=5, "5th Grade")</f>
        <v>Kindergarten</v>
      </c>
      <c r="H923" s="253">
        <f>'ES Data Entry'!L921</f>
        <v>0</v>
      </c>
      <c r="I923" s="227" t="e" cm="1">
        <f t="array" ref="I923">_xlfn.IFS('ES Data Entry'!H921= 1, "American Indian/Alaskan Native", 'ES Data Entry'!H921= 2, "Asian", 'ES Data Entry'!H921= 3, "Native Hawaiian/Pacific Islander", 'ES Data Entry'!H921= 4, "Black/African American",'ES Data Entry'!H921= 5,  "White", 'ES Data Entry'!H921= 6, "Other", 'ES Data Entry'!H921= 7, "Two races or more", 'ES Data Entry'!H921= 8, "Unknown")</f>
        <v>#N/A</v>
      </c>
      <c r="J923" s="226">
        <f>'ES Data Entry'!I921</f>
        <v>0</v>
      </c>
      <c r="K923" s="226" t="e" cm="1">
        <f t="array" ref="K923">_xlfn.IFS('ES Data Entry'!J921= 1, "Male", 'ES Data Entry'!J921= 2, "Female", 'ES Data Entry'!J921= 3, "Transgender Male", 'ES Data Entry'!J921= 4, "Transgender Female",'ES Data Entry'!J921= 5, "Non-binary", 'ES Data Entry'!J921= 6, "Other", 'ES Data Entry'!J921= 7, "Unknown")</f>
        <v>#N/A</v>
      </c>
      <c r="L923" s="228">
        <f>'ES Data Entry'!K921</f>
        <v>0</v>
      </c>
      <c r="M923" s="228" t="str" cm="1">
        <f t="array" ref="M923">IF(MAX(IF(F:F=F923, L:L))=L923, "Yes", "No")</f>
        <v>Yes</v>
      </c>
      <c r="N923" s="229" t="e">
        <f>AVERAGE('ES Data Entry'!N921,'ES Data Entry'!M921)</f>
        <v>#DIV/0!</v>
      </c>
      <c r="O923" s="229" t="e">
        <f t="shared" si="160"/>
        <v>#DIV/0!</v>
      </c>
      <c r="P923" s="229" t="e">
        <f>AVERAGE('ES Data Entry'!O921:R921)</f>
        <v>#DIV/0!</v>
      </c>
      <c r="Q923" s="229" t="e">
        <f t="shared" si="161"/>
        <v>#DIV/0!</v>
      </c>
      <c r="R923" s="229" t="e">
        <f>AVERAGE('ES Data Entry'!S921:V921)</f>
        <v>#DIV/0!</v>
      </c>
      <c r="S923" s="229" t="e">
        <f t="shared" si="162"/>
        <v>#DIV/0!</v>
      </c>
      <c r="T923" s="229" t="e">
        <f>AVERAGE('ES Data Entry'!W921:Y921)</f>
        <v>#DIV/0!</v>
      </c>
      <c r="U923" s="230" t="e">
        <f t="shared" si="163"/>
        <v>#DIV/0!</v>
      </c>
      <c r="V923" s="231" t="e">
        <f t="shared" si="164"/>
        <v>#DIV/0!</v>
      </c>
      <c r="W923" s="232" t="e">
        <f t="shared" si="165"/>
        <v>#DIV/0!</v>
      </c>
    </row>
    <row r="924" spans="1:23">
      <c r="A924" s="226">
        <f>'ES Data Entry'!A922</f>
        <v>0</v>
      </c>
      <c r="B924" s="226">
        <f>'ES Data Entry'!B922</f>
        <v>0</v>
      </c>
      <c r="C924" s="6">
        <f>'ES Data Entry'!C922</f>
        <v>0</v>
      </c>
      <c r="D924" s="226">
        <f>'ES Data Entry'!D922</f>
        <v>0</v>
      </c>
      <c r="E924" s="226">
        <f>'ES Data Entry'!E922</f>
        <v>0</v>
      </c>
      <c r="F924" s="226">
        <f>'ES Data Entry'!F922</f>
        <v>0</v>
      </c>
      <c r="G924" s="226" t="str" cm="1">
        <f t="array" ref="G924">_xlfn.IFS('ES Data Entry'!G922=0, "Kindergarten", 'ES Data Entry'!G922=1, "1st Grade", 'ES Data Entry'!G922=2, "2nd Grade", 'ES Data Entry'!G922=3, "3rd Grade", 'ES Data Entry'!G922=4, "4th Grade", 'ES Data Entry'!G922=5, "5th Grade")</f>
        <v>Kindergarten</v>
      </c>
      <c r="H924" s="253">
        <f>'ES Data Entry'!L922</f>
        <v>0</v>
      </c>
      <c r="I924" s="227" t="e" cm="1">
        <f t="array" ref="I924">_xlfn.IFS('ES Data Entry'!H922= 1, "American Indian/Alaskan Native", 'ES Data Entry'!H922= 2, "Asian", 'ES Data Entry'!H922= 3, "Native Hawaiian/Pacific Islander", 'ES Data Entry'!H922= 4, "Black/African American",'ES Data Entry'!H922= 5,  "White", 'ES Data Entry'!H922= 6, "Other", 'ES Data Entry'!H922= 7, "Two races or more", 'ES Data Entry'!H922= 8, "Unknown")</f>
        <v>#N/A</v>
      </c>
      <c r="J924" s="226">
        <f>'ES Data Entry'!I922</f>
        <v>0</v>
      </c>
      <c r="K924" s="226" t="e" cm="1">
        <f t="array" ref="K924">_xlfn.IFS('ES Data Entry'!J922= 1, "Male", 'ES Data Entry'!J922= 2, "Female", 'ES Data Entry'!J922= 3, "Transgender Male", 'ES Data Entry'!J922= 4, "Transgender Female",'ES Data Entry'!J922= 5, "Non-binary", 'ES Data Entry'!J922= 6, "Other", 'ES Data Entry'!J922= 7, "Unknown")</f>
        <v>#N/A</v>
      </c>
      <c r="L924" s="228">
        <f>'ES Data Entry'!K922</f>
        <v>0</v>
      </c>
      <c r="M924" s="228" t="str" cm="1">
        <f t="array" ref="M924">IF(MAX(IF(F:F=F924, L:L))=L924, "Yes", "No")</f>
        <v>Yes</v>
      </c>
      <c r="N924" s="229" t="e">
        <f>AVERAGE('ES Data Entry'!N922,'ES Data Entry'!M922)</f>
        <v>#DIV/0!</v>
      </c>
      <c r="O924" s="229" t="e">
        <f t="shared" si="160"/>
        <v>#DIV/0!</v>
      </c>
      <c r="P924" s="229" t="e">
        <f>AVERAGE('ES Data Entry'!O922:R922)</f>
        <v>#DIV/0!</v>
      </c>
      <c r="Q924" s="229" t="e">
        <f t="shared" si="161"/>
        <v>#DIV/0!</v>
      </c>
      <c r="R924" s="229" t="e">
        <f>AVERAGE('ES Data Entry'!S922:V922)</f>
        <v>#DIV/0!</v>
      </c>
      <c r="S924" s="229" t="e">
        <f t="shared" si="162"/>
        <v>#DIV/0!</v>
      </c>
      <c r="T924" s="229" t="e">
        <f>AVERAGE('ES Data Entry'!W922:Y922)</f>
        <v>#DIV/0!</v>
      </c>
      <c r="U924" s="230" t="e">
        <f t="shared" si="163"/>
        <v>#DIV/0!</v>
      </c>
      <c r="V924" s="231" t="e">
        <f t="shared" si="164"/>
        <v>#DIV/0!</v>
      </c>
      <c r="W924" s="232" t="e">
        <f t="shared" si="165"/>
        <v>#DIV/0!</v>
      </c>
    </row>
    <row r="925" spans="1:23">
      <c r="A925" s="226">
        <f>'ES Data Entry'!A923</f>
        <v>0</v>
      </c>
      <c r="B925" s="226">
        <f>'ES Data Entry'!B923</f>
        <v>0</v>
      </c>
      <c r="C925" s="6">
        <f>'ES Data Entry'!C923</f>
        <v>0</v>
      </c>
      <c r="D925" s="226">
        <f>'ES Data Entry'!D923</f>
        <v>0</v>
      </c>
      <c r="E925" s="226">
        <f>'ES Data Entry'!E923</f>
        <v>0</v>
      </c>
      <c r="F925" s="226">
        <f>'ES Data Entry'!F923</f>
        <v>0</v>
      </c>
      <c r="G925" s="226" t="str" cm="1">
        <f t="array" ref="G925">_xlfn.IFS('ES Data Entry'!G923=0, "Kindergarten", 'ES Data Entry'!G923=1, "1st Grade", 'ES Data Entry'!G923=2, "2nd Grade", 'ES Data Entry'!G923=3, "3rd Grade", 'ES Data Entry'!G923=4, "4th Grade", 'ES Data Entry'!G923=5, "5th Grade")</f>
        <v>Kindergarten</v>
      </c>
      <c r="H925" s="253">
        <f>'ES Data Entry'!L923</f>
        <v>0</v>
      </c>
      <c r="I925" s="227" t="e" cm="1">
        <f t="array" ref="I925">_xlfn.IFS('ES Data Entry'!H923= 1, "American Indian/Alaskan Native", 'ES Data Entry'!H923= 2, "Asian", 'ES Data Entry'!H923= 3, "Native Hawaiian/Pacific Islander", 'ES Data Entry'!H923= 4, "Black/African American",'ES Data Entry'!H923= 5,  "White", 'ES Data Entry'!H923= 6, "Other", 'ES Data Entry'!H923= 7, "Two races or more", 'ES Data Entry'!H923= 8, "Unknown")</f>
        <v>#N/A</v>
      </c>
      <c r="J925" s="226">
        <f>'ES Data Entry'!I923</f>
        <v>0</v>
      </c>
      <c r="K925" s="226" t="e" cm="1">
        <f t="array" ref="K925">_xlfn.IFS('ES Data Entry'!J923= 1, "Male", 'ES Data Entry'!J923= 2, "Female", 'ES Data Entry'!J923= 3, "Transgender Male", 'ES Data Entry'!J923= 4, "Transgender Female",'ES Data Entry'!J923= 5, "Non-binary", 'ES Data Entry'!J923= 6, "Other", 'ES Data Entry'!J923= 7, "Unknown")</f>
        <v>#N/A</v>
      </c>
      <c r="L925" s="228">
        <f>'ES Data Entry'!K923</f>
        <v>0</v>
      </c>
      <c r="M925" s="228" t="str" cm="1">
        <f t="array" ref="M925">IF(MAX(IF(F:F=F925, L:L))=L925, "Yes", "No")</f>
        <v>Yes</v>
      </c>
      <c r="N925" s="229" t="e">
        <f>AVERAGE('ES Data Entry'!N923,'ES Data Entry'!M923)</f>
        <v>#DIV/0!</v>
      </c>
      <c r="O925" s="229" t="e">
        <f t="shared" si="160"/>
        <v>#DIV/0!</v>
      </c>
      <c r="P925" s="229" t="e">
        <f>AVERAGE('ES Data Entry'!O923:R923)</f>
        <v>#DIV/0!</v>
      </c>
      <c r="Q925" s="229" t="e">
        <f t="shared" si="161"/>
        <v>#DIV/0!</v>
      </c>
      <c r="R925" s="229" t="e">
        <f>AVERAGE('ES Data Entry'!S923:V923)</f>
        <v>#DIV/0!</v>
      </c>
      <c r="S925" s="229" t="e">
        <f t="shared" si="162"/>
        <v>#DIV/0!</v>
      </c>
      <c r="T925" s="229" t="e">
        <f>AVERAGE('ES Data Entry'!W923:Y923)</f>
        <v>#DIV/0!</v>
      </c>
      <c r="U925" s="230" t="e">
        <f t="shared" si="163"/>
        <v>#DIV/0!</v>
      </c>
      <c r="V925" s="231" t="e">
        <f t="shared" si="164"/>
        <v>#DIV/0!</v>
      </c>
      <c r="W925" s="232" t="e">
        <f t="shared" si="165"/>
        <v>#DIV/0!</v>
      </c>
    </row>
    <row r="926" spans="1:23">
      <c r="A926" s="226">
        <f>'ES Data Entry'!A924</f>
        <v>0</v>
      </c>
      <c r="B926" s="226">
        <f>'ES Data Entry'!B924</f>
        <v>0</v>
      </c>
      <c r="C926" s="6">
        <f>'ES Data Entry'!C924</f>
        <v>0</v>
      </c>
      <c r="D926" s="226">
        <f>'ES Data Entry'!D924</f>
        <v>0</v>
      </c>
      <c r="E926" s="226">
        <f>'ES Data Entry'!E924</f>
        <v>0</v>
      </c>
      <c r="F926" s="226">
        <f>'ES Data Entry'!F924</f>
        <v>0</v>
      </c>
      <c r="G926" s="226" t="str" cm="1">
        <f t="array" ref="G926">_xlfn.IFS('ES Data Entry'!G924=0, "Kindergarten", 'ES Data Entry'!G924=1, "1st Grade", 'ES Data Entry'!G924=2, "2nd Grade", 'ES Data Entry'!G924=3, "3rd Grade", 'ES Data Entry'!G924=4, "4th Grade", 'ES Data Entry'!G924=5, "5th Grade")</f>
        <v>Kindergarten</v>
      </c>
      <c r="H926" s="253">
        <f>'ES Data Entry'!L924</f>
        <v>0</v>
      </c>
      <c r="I926" s="227" t="e" cm="1">
        <f t="array" ref="I926">_xlfn.IFS('ES Data Entry'!H924= 1, "American Indian/Alaskan Native", 'ES Data Entry'!H924= 2, "Asian", 'ES Data Entry'!H924= 3, "Native Hawaiian/Pacific Islander", 'ES Data Entry'!H924= 4, "Black/African American",'ES Data Entry'!H924= 5,  "White", 'ES Data Entry'!H924= 6, "Other", 'ES Data Entry'!H924= 7, "Two races or more", 'ES Data Entry'!H924= 8, "Unknown")</f>
        <v>#N/A</v>
      </c>
      <c r="J926" s="226">
        <f>'ES Data Entry'!I924</f>
        <v>0</v>
      </c>
      <c r="K926" s="226" t="e" cm="1">
        <f t="array" ref="K926">_xlfn.IFS('ES Data Entry'!J924= 1, "Male", 'ES Data Entry'!J924= 2, "Female", 'ES Data Entry'!J924= 3, "Transgender Male", 'ES Data Entry'!J924= 4, "Transgender Female",'ES Data Entry'!J924= 5, "Non-binary", 'ES Data Entry'!J924= 6, "Other", 'ES Data Entry'!J924= 7, "Unknown")</f>
        <v>#N/A</v>
      </c>
      <c r="L926" s="228">
        <f>'ES Data Entry'!K924</f>
        <v>0</v>
      </c>
      <c r="M926" s="228" t="str" cm="1">
        <f t="array" ref="M926">IF(MAX(IF(F:F=F926, L:L))=L926, "Yes", "No")</f>
        <v>Yes</v>
      </c>
      <c r="N926" s="229" t="e">
        <f>AVERAGE('ES Data Entry'!N924,'ES Data Entry'!M924)</f>
        <v>#DIV/0!</v>
      </c>
      <c r="O926" s="229" t="e">
        <f t="shared" si="160"/>
        <v>#DIV/0!</v>
      </c>
      <c r="P926" s="229" t="e">
        <f>AVERAGE('ES Data Entry'!O924:R924)</f>
        <v>#DIV/0!</v>
      </c>
      <c r="Q926" s="229" t="e">
        <f t="shared" si="161"/>
        <v>#DIV/0!</v>
      </c>
      <c r="R926" s="229" t="e">
        <f>AVERAGE('ES Data Entry'!S924:V924)</f>
        <v>#DIV/0!</v>
      </c>
      <c r="S926" s="229" t="e">
        <f t="shared" si="162"/>
        <v>#DIV/0!</v>
      </c>
      <c r="T926" s="229" t="e">
        <f>AVERAGE('ES Data Entry'!W924:Y924)</f>
        <v>#DIV/0!</v>
      </c>
      <c r="U926" s="230" t="e">
        <f t="shared" si="163"/>
        <v>#DIV/0!</v>
      </c>
      <c r="V926" s="231" t="e">
        <f t="shared" si="164"/>
        <v>#DIV/0!</v>
      </c>
      <c r="W926" s="232" t="e">
        <f t="shared" si="165"/>
        <v>#DIV/0!</v>
      </c>
    </row>
    <row r="927" spans="1:23">
      <c r="A927" s="226">
        <f>'ES Data Entry'!A925</f>
        <v>0</v>
      </c>
      <c r="B927" s="226">
        <f>'ES Data Entry'!B925</f>
        <v>0</v>
      </c>
      <c r="C927" s="6">
        <f>'ES Data Entry'!C925</f>
        <v>0</v>
      </c>
      <c r="D927" s="226">
        <f>'ES Data Entry'!D925</f>
        <v>0</v>
      </c>
      <c r="E927" s="226">
        <f>'ES Data Entry'!E925</f>
        <v>0</v>
      </c>
      <c r="F927" s="226">
        <f>'ES Data Entry'!F925</f>
        <v>0</v>
      </c>
      <c r="G927" s="226" t="str" cm="1">
        <f t="array" ref="G927">_xlfn.IFS('ES Data Entry'!G925=0, "Kindergarten", 'ES Data Entry'!G925=1, "1st Grade", 'ES Data Entry'!G925=2, "2nd Grade", 'ES Data Entry'!G925=3, "3rd Grade", 'ES Data Entry'!G925=4, "4th Grade", 'ES Data Entry'!G925=5, "5th Grade")</f>
        <v>Kindergarten</v>
      </c>
      <c r="H927" s="253">
        <f>'ES Data Entry'!L925</f>
        <v>0</v>
      </c>
      <c r="I927" s="227" t="e" cm="1">
        <f t="array" ref="I927">_xlfn.IFS('ES Data Entry'!H925= 1, "American Indian/Alaskan Native", 'ES Data Entry'!H925= 2, "Asian", 'ES Data Entry'!H925= 3, "Native Hawaiian/Pacific Islander", 'ES Data Entry'!H925= 4, "Black/African American",'ES Data Entry'!H925= 5,  "White", 'ES Data Entry'!H925= 6, "Other", 'ES Data Entry'!H925= 7, "Two races or more", 'ES Data Entry'!H925= 8, "Unknown")</f>
        <v>#N/A</v>
      </c>
      <c r="J927" s="226">
        <f>'ES Data Entry'!I925</f>
        <v>0</v>
      </c>
      <c r="K927" s="226" t="e" cm="1">
        <f t="array" ref="K927">_xlfn.IFS('ES Data Entry'!J925= 1, "Male", 'ES Data Entry'!J925= 2, "Female", 'ES Data Entry'!J925= 3, "Transgender Male", 'ES Data Entry'!J925= 4, "Transgender Female",'ES Data Entry'!J925= 5, "Non-binary", 'ES Data Entry'!J925= 6, "Other", 'ES Data Entry'!J925= 7, "Unknown")</f>
        <v>#N/A</v>
      </c>
      <c r="L927" s="228">
        <f>'ES Data Entry'!K925</f>
        <v>0</v>
      </c>
      <c r="M927" s="228" t="str" cm="1">
        <f t="array" ref="M927">IF(MAX(IF(F:F=F927, L:L))=L927, "Yes", "No")</f>
        <v>Yes</v>
      </c>
      <c r="N927" s="229" t="e">
        <f>AVERAGE('ES Data Entry'!N925,'ES Data Entry'!M925)</f>
        <v>#DIV/0!</v>
      </c>
      <c r="O927" s="229" t="e">
        <f t="shared" si="160"/>
        <v>#DIV/0!</v>
      </c>
      <c r="P927" s="229" t="e">
        <f>AVERAGE('ES Data Entry'!O925:R925)</f>
        <v>#DIV/0!</v>
      </c>
      <c r="Q927" s="229" t="e">
        <f t="shared" si="161"/>
        <v>#DIV/0!</v>
      </c>
      <c r="R927" s="229" t="e">
        <f>AVERAGE('ES Data Entry'!S925:V925)</f>
        <v>#DIV/0!</v>
      </c>
      <c r="S927" s="229" t="e">
        <f t="shared" si="162"/>
        <v>#DIV/0!</v>
      </c>
      <c r="T927" s="229" t="e">
        <f>AVERAGE('ES Data Entry'!W925:Y925)</f>
        <v>#DIV/0!</v>
      </c>
      <c r="U927" s="230" t="e">
        <f t="shared" si="163"/>
        <v>#DIV/0!</v>
      </c>
      <c r="V927" s="231" t="e">
        <f t="shared" si="164"/>
        <v>#DIV/0!</v>
      </c>
      <c r="W927" s="232" t="e">
        <f t="shared" si="165"/>
        <v>#DIV/0!</v>
      </c>
    </row>
    <row r="928" spans="1:23">
      <c r="A928" s="226">
        <f>'ES Data Entry'!A926</f>
        <v>0</v>
      </c>
      <c r="B928" s="226">
        <f>'ES Data Entry'!B926</f>
        <v>0</v>
      </c>
      <c r="C928" s="6">
        <f>'ES Data Entry'!C926</f>
        <v>0</v>
      </c>
      <c r="D928" s="226">
        <f>'ES Data Entry'!D926</f>
        <v>0</v>
      </c>
      <c r="E928" s="226">
        <f>'ES Data Entry'!E926</f>
        <v>0</v>
      </c>
      <c r="F928" s="226">
        <f>'ES Data Entry'!F926</f>
        <v>0</v>
      </c>
      <c r="G928" s="226" t="str" cm="1">
        <f t="array" ref="G928">_xlfn.IFS('ES Data Entry'!G926=0, "Kindergarten", 'ES Data Entry'!G926=1, "1st Grade", 'ES Data Entry'!G926=2, "2nd Grade", 'ES Data Entry'!G926=3, "3rd Grade", 'ES Data Entry'!G926=4, "4th Grade", 'ES Data Entry'!G926=5, "5th Grade")</f>
        <v>Kindergarten</v>
      </c>
      <c r="H928" s="253">
        <f>'ES Data Entry'!L926</f>
        <v>0</v>
      </c>
      <c r="I928" s="227" t="e" cm="1">
        <f t="array" ref="I928">_xlfn.IFS('ES Data Entry'!H926= 1, "American Indian/Alaskan Native", 'ES Data Entry'!H926= 2, "Asian", 'ES Data Entry'!H926= 3, "Native Hawaiian/Pacific Islander", 'ES Data Entry'!H926= 4, "Black/African American",'ES Data Entry'!H926= 5,  "White", 'ES Data Entry'!H926= 6, "Other", 'ES Data Entry'!H926= 7, "Two races or more", 'ES Data Entry'!H926= 8, "Unknown")</f>
        <v>#N/A</v>
      </c>
      <c r="J928" s="226">
        <f>'ES Data Entry'!I926</f>
        <v>0</v>
      </c>
      <c r="K928" s="226" t="e" cm="1">
        <f t="array" ref="K928">_xlfn.IFS('ES Data Entry'!J926= 1, "Male", 'ES Data Entry'!J926= 2, "Female", 'ES Data Entry'!J926= 3, "Transgender Male", 'ES Data Entry'!J926= 4, "Transgender Female",'ES Data Entry'!J926= 5, "Non-binary", 'ES Data Entry'!J926= 6, "Other", 'ES Data Entry'!J926= 7, "Unknown")</f>
        <v>#N/A</v>
      </c>
      <c r="L928" s="228">
        <f>'ES Data Entry'!K926</f>
        <v>0</v>
      </c>
      <c r="M928" s="228" t="str" cm="1">
        <f t="array" ref="M928">IF(MAX(IF(F:F=F928, L:L))=L928, "Yes", "No")</f>
        <v>Yes</v>
      </c>
      <c r="N928" s="229" t="e">
        <f>AVERAGE('ES Data Entry'!N926,'ES Data Entry'!M926)</f>
        <v>#DIV/0!</v>
      </c>
      <c r="O928" s="229" t="e">
        <f t="shared" si="160"/>
        <v>#DIV/0!</v>
      </c>
      <c r="P928" s="229" t="e">
        <f>AVERAGE('ES Data Entry'!O926:R926)</f>
        <v>#DIV/0!</v>
      </c>
      <c r="Q928" s="229" t="e">
        <f t="shared" si="161"/>
        <v>#DIV/0!</v>
      </c>
      <c r="R928" s="229" t="e">
        <f>AVERAGE('ES Data Entry'!S926:V926)</f>
        <v>#DIV/0!</v>
      </c>
      <c r="S928" s="229" t="e">
        <f t="shared" si="162"/>
        <v>#DIV/0!</v>
      </c>
      <c r="T928" s="229" t="e">
        <f>AVERAGE('ES Data Entry'!W926:Y926)</f>
        <v>#DIV/0!</v>
      </c>
      <c r="U928" s="230" t="e">
        <f t="shared" si="163"/>
        <v>#DIV/0!</v>
      </c>
      <c r="V928" s="231" t="e">
        <f t="shared" si="164"/>
        <v>#DIV/0!</v>
      </c>
      <c r="W928" s="232" t="e">
        <f t="shared" si="165"/>
        <v>#DIV/0!</v>
      </c>
    </row>
    <row r="929" spans="1:23">
      <c r="A929" s="226">
        <f>'ES Data Entry'!A927</f>
        <v>0</v>
      </c>
      <c r="B929" s="226">
        <f>'ES Data Entry'!B927</f>
        <v>0</v>
      </c>
      <c r="C929" s="6">
        <f>'ES Data Entry'!C927</f>
        <v>0</v>
      </c>
      <c r="D929" s="226">
        <f>'ES Data Entry'!D927</f>
        <v>0</v>
      </c>
      <c r="E929" s="226">
        <f>'ES Data Entry'!E927</f>
        <v>0</v>
      </c>
      <c r="F929" s="226">
        <f>'ES Data Entry'!F927</f>
        <v>0</v>
      </c>
      <c r="G929" s="226" t="str" cm="1">
        <f t="array" ref="G929">_xlfn.IFS('ES Data Entry'!G927=0, "Kindergarten", 'ES Data Entry'!G927=1, "1st Grade", 'ES Data Entry'!G927=2, "2nd Grade", 'ES Data Entry'!G927=3, "3rd Grade", 'ES Data Entry'!G927=4, "4th Grade", 'ES Data Entry'!G927=5, "5th Grade")</f>
        <v>Kindergarten</v>
      </c>
      <c r="H929" s="253">
        <f>'ES Data Entry'!L927</f>
        <v>0</v>
      </c>
      <c r="I929" s="227" t="e" cm="1">
        <f t="array" ref="I929">_xlfn.IFS('ES Data Entry'!H927= 1, "American Indian/Alaskan Native", 'ES Data Entry'!H927= 2, "Asian", 'ES Data Entry'!H927= 3, "Native Hawaiian/Pacific Islander", 'ES Data Entry'!H927= 4, "Black/African American",'ES Data Entry'!H927= 5,  "White", 'ES Data Entry'!H927= 6, "Other", 'ES Data Entry'!H927= 7, "Two races or more", 'ES Data Entry'!H927= 8, "Unknown")</f>
        <v>#N/A</v>
      </c>
      <c r="J929" s="226">
        <f>'ES Data Entry'!I927</f>
        <v>0</v>
      </c>
      <c r="K929" s="226" t="e" cm="1">
        <f t="array" ref="K929">_xlfn.IFS('ES Data Entry'!J927= 1, "Male", 'ES Data Entry'!J927= 2, "Female", 'ES Data Entry'!J927= 3, "Transgender Male", 'ES Data Entry'!J927= 4, "Transgender Female",'ES Data Entry'!J927= 5, "Non-binary", 'ES Data Entry'!J927= 6, "Other", 'ES Data Entry'!J927= 7, "Unknown")</f>
        <v>#N/A</v>
      </c>
      <c r="L929" s="228">
        <f>'ES Data Entry'!K927</f>
        <v>0</v>
      </c>
      <c r="M929" s="228" t="str" cm="1">
        <f t="array" ref="M929">IF(MAX(IF(F:F=F929, L:L))=L929, "Yes", "No")</f>
        <v>Yes</v>
      </c>
      <c r="N929" s="229" t="e">
        <f>AVERAGE('ES Data Entry'!N927,'ES Data Entry'!M927)</f>
        <v>#DIV/0!</v>
      </c>
      <c r="O929" s="229" t="e">
        <f t="shared" si="160"/>
        <v>#DIV/0!</v>
      </c>
      <c r="P929" s="229" t="e">
        <f>AVERAGE('ES Data Entry'!O927:R927)</f>
        <v>#DIV/0!</v>
      </c>
      <c r="Q929" s="229" t="e">
        <f t="shared" si="161"/>
        <v>#DIV/0!</v>
      </c>
      <c r="R929" s="229" t="e">
        <f>AVERAGE('ES Data Entry'!S927:V927)</f>
        <v>#DIV/0!</v>
      </c>
      <c r="S929" s="229" t="e">
        <f t="shared" si="162"/>
        <v>#DIV/0!</v>
      </c>
      <c r="T929" s="229" t="e">
        <f>AVERAGE('ES Data Entry'!W927:Y927)</f>
        <v>#DIV/0!</v>
      </c>
      <c r="U929" s="230" t="e">
        <f t="shared" si="163"/>
        <v>#DIV/0!</v>
      </c>
      <c r="V929" s="231" t="e">
        <f t="shared" si="164"/>
        <v>#DIV/0!</v>
      </c>
      <c r="W929" s="232" t="e">
        <f t="shared" si="165"/>
        <v>#DIV/0!</v>
      </c>
    </row>
    <row r="930" spans="1:23">
      <c r="A930" s="226">
        <f>'ES Data Entry'!A928</f>
        <v>0</v>
      </c>
      <c r="B930" s="226">
        <f>'ES Data Entry'!B928</f>
        <v>0</v>
      </c>
      <c r="C930" s="6">
        <f>'ES Data Entry'!C928</f>
        <v>0</v>
      </c>
      <c r="D930" s="226">
        <f>'ES Data Entry'!D928</f>
        <v>0</v>
      </c>
      <c r="E930" s="226">
        <f>'ES Data Entry'!E928</f>
        <v>0</v>
      </c>
      <c r="F930" s="226">
        <f>'ES Data Entry'!F928</f>
        <v>0</v>
      </c>
      <c r="G930" s="226" t="str" cm="1">
        <f t="array" ref="G930">_xlfn.IFS('ES Data Entry'!G928=0, "Kindergarten", 'ES Data Entry'!G928=1, "1st Grade", 'ES Data Entry'!G928=2, "2nd Grade", 'ES Data Entry'!G928=3, "3rd Grade", 'ES Data Entry'!G928=4, "4th Grade", 'ES Data Entry'!G928=5, "5th Grade")</f>
        <v>Kindergarten</v>
      </c>
      <c r="H930" s="253">
        <f>'ES Data Entry'!L928</f>
        <v>0</v>
      </c>
      <c r="I930" s="227" t="e" cm="1">
        <f t="array" ref="I930">_xlfn.IFS('ES Data Entry'!H928= 1, "American Indian/Alaskan Native", 'ES Data Entry'!H928= 2, "Asian", 'ES Data Entry'!H928= 3, "Native Hawaiian/Pacific Islander", 'ES Data Entry'!H928= 4, "Black/African American",'ES Data Entry'!H928= 5,  "White", 'ES Data Entry'!H928= 6, "Other", 'ES Data Entry'!H928= 7, "Two races or more", 'ES Data Entry'!H928= 8, "Unknown")</f>
        <v>#N/A</v>
      </c>
      <c r="J930" s="226">
        <f>'ES Data Entry'!I928</f>
        <v>0</v>
      </c>
      <c r="K930" s="226" t="e" cm="1">
        <f t="array" ref="K930">_xlfn.IFS('ES Data Entry'!J928= 1, "Male", 'ES Data Entry'!J928= 2, "Female", 'ES Data Entry'!J928= 3, "Transgender Male", 'ES Data Entry'!J928= 4, "Transgender Female",'ES Data Entry'!J928= 5, "Non-binary", 'ES Data Entry'!J928= 6, "Other", 'ES Data Entry'!J928= 7, "Unknown")</f>
        <v>#N/A</v>
      </c>
      <c r="L930" s="228">
        <f>'ES Data Entry'!K928</f>
        <v>0</v>
      </c>
      <c r="M930" s="228" t="str" cm="1">
        <f t="array" ref="M930">IF(MAX(IF(F:F=F930, L:L))=L930, "Yes", "No")</f>
        <v>Yes</v>
      </c>
      <c r="N930" s="229" t="e">
        <f>AVERAGE('ES Data Entry'!N928,'ES Data Entry'!M928)</f>
        <v>#DIV/0!</v>
      </c>
      <c r="O930" s="229" t="e">
        <f t="shared" si="160"/>
        <v>#DIV/0!</v>
      </c>
      <c r="P930" s="229" t="e">
        <f>AVERAGE('ES Data Entry'!O928:R928)</f>
        <v>#DIV/0!</v>
      </c>
      <c r="Q930" s="229" t="e">
        <f t="shared" si="161"/>
        <v>#DIV/0!</v>
      </c>
      <c r="R930" s="229" t="e">
        <f>AVERAGE('ES Data Entry'!S928:V928)</f>
        <v>#DIV/0!</v>
      </c>
      <c r="S930" s="229" t="e">
        <f t="shared" si="162"/>
        <v>#DIV/0!</v>
      </c>
      <c r="T930" s="229" t="e">
        <f>AVERAGE('ES Data Entry'!W928:Y928)</f>
        <v>#DIV/0!</v>
      </c>
      <c r="U930" s="230" t="e">
        <f t="shared" si="163"/>
        <v>#DIV/0!</v>
      </c>
      <c r="V930" s="231" t="e">
        <f t="shared" si="164"/>
        <v>#DIV/0!</v>
      </c>
      <c r="W930" s="232" t="e">
        <f t="shared" si="165"/>
        <v>#DIV/0!</v>
      </c>
    </row>
    <row r="931" spans="1:23">
      <c r="A931" s="226">
        <f>'ES Data Entry'!A929</f>
        <v>0</v>
      </c>
      <c r="B931" s="226">
        <f>'ES Data Entry'!B929</f>
        <v>0</v>
      </c>
      <c r="C931" s="6">
        <f>'ES Data Entry'!C929</f>
        <v>0</v>
      </c>
      <c r="D931" s="226">
        <f>'ES Data Entry'!D929</f>
        <v>0</v>
      </c>
      <c r="E931" s="226">
        <f>'ES Data Entry'!E929</f>
        <v>0</v>
      </c>
      <c r="F931" s="226">
        <f>'ES Data Entry'!F929</f>
        <v>0</v>
      </c>
      <c r="G931" s="226" t="str" cm="1">
        <f t="array" ref="G931">_xlfn.IFS('ES Data Entry'!G929=0, "Kindergarten", 'ES Data Entry'!G929=1, "1st Grade", 'ES Data Entry'!G929=2, "2nd Grade", 'ES Data Entry'!G929=3, "3rd Grade", 'ES Data Entry'!G929=4, "4th Grade", 'ES Data Entry'!G929=5, "5th Grade")</f>
        <v>Kindergarten</v>
      </c>
      <c r="H931" s="253">
        <f>'ES Data Entry'!L929</f>
        <v>0</v>
      </c>
      <c r="I931" s="227" t="e" cm="1">
        <f t="array" ref="I931">_xlfn.IFS('ES Data Entry'!H929= 1, "American Indian/Alaskan Native", 'ES Data Entry'!H929= 2, "Asian", 'ES Data Entry'!H929= 3, "Native Hawaiian/Pacific Islander", 'ES Data Entry'!H929= 4, "Black/African American",'ES Data Entry'!H929= 5,  "White", 'ES Data Entry'!H929= 6, "Other", 'ES Data Entry'!H929= 7, "Two races or more", 'ES Data Entry'!H929= 8, "Unknown")</f>
        <v>#N/A</v>
      </c>
      <c r="J931" s="226">
        <f>'ES Data Entry'!I929</f>
        <v>0</v>
      </c>
      <c r="K931" s="226" t="e" cm="1">
        <f t="array" ref="K931">_xlfn.IFS('ES Data Entry'!J929= 1, "Male", 'ES Data Entry'!J929= 2, "Female", 'ES Data Entry'!J929= 3, "Transgender Male", 'ES Data Entry'!J929= 4, "Transgender Female",'ES Data Entry'!J929= 5, "Non-binary", 'ES Data Entry'!J929= 6, "Other", 'ES Data Entry'!J929= 7, "Unknown")</f>
        <v>#N/A</v>
      </c>
      <c r="L931" s="228">
        <f>'ES Data Entry'!K929</f>
        <v>0</v>
      </c>
      <c r="M931" s="228" t="str" cm="1">
        <f t="array" ref="M931">IF(MAX(IF(F:F=F931, L:L))=L931, "Yes", "No")</f>
        <v>Yes</v>
      </c>
      <c r="N931" s="229" t="e">
        <f>AVERAGE('ES Data Entry'!N929,'ES Data Entry'!M929)</f>
        <v>#DIV/0!</v>
      </c>
      <c r="O931" s="229" t="e">
        <f t="shared" si="160"/>
        <v>#DIV/0!</v>
      </c>
      <c r="P931" s="229" t="e">
        <f>AVERAGE('ES Data Entry'!O929:R929)</f>
        <v>#DIV/0!</v>
      </c>
      <c r="Q931" s="229" t="e">
        <f t="shared" si="161"/>
        <v>#DIV/0!</v>
      </c>
      <c r="R931" s="229" t="e">
        <f>AVERAGE('ES Data Entry'!S929:V929)</f>
        <v>#DIV/0!</v>
      </c>
      <c r="S931" s="229" t="e">
        <f t="shared" si="162"/>
        <v>#DIV/0!</v>
      </c>
      <c r="T931" s="229" t="e">
        <f>AVERAGE('ES Data Entry'!W929:Y929)</f>
        <v>#DIV/0!</v>
      </c>
      <c r="U931" s="230" t="e">
        <f t="shared" si="163"/>
        <v>#DIV/0!</v>
      </c>
      <c r="V931" s="231" t="e">
        <f t="shared" si="164"/>
        <v>#DIV/0!</v>
      </c>
      <c r="W931" s="232" t="e">
        <f t="shared" si="165"/>
        <v>#DIV/0!</v>
      </c>
    </row>
    <row r="932" spans="1:23">
      <c r="A932" s="226">
        <f>'ES Data Entry'!A930</f>
        <v>0</v>
      </c>
      <c r="B932" s="226">
        <f>'ES Data Entry'!B930</f>
        <v>0</v>
      </c>
      <c r="C932" s="6">
        <f>'ES Data Entry'!C930</f>
        <v>0</v>
      </c>
      <c r="D932" s="226">
        <f>'ES Data Entry'!D930</f>
        <v>0</v>
      </c>
      <c r="E932" s="226">
        <f>'ES Data Entry'!E930</f>
        <v>0</v>
      </c>
      <c r="F932" s="226">
        <f>'ES Data Entry'!F930</f>
        <v>0</v>
      </c>
      <c r="G932" s="226" t="str" cm="1">
        <f t="array" ref="G932">_xlfn.IFS('ES Data Entry'!G930=0, "Kindergarten", 'ES Data Entry'!G930=1, "1st Grade", 'ES Data Entry'!G930=2, "2nd Grade", 'ES Data Entry'!G930=3, "3rd Grade", 'ES Data Entry'!G930=4, "4th Grade", 'ES Data Entry'!G930=5, "5th Grade")</f>
        <v>Kindergarten</v>
      </c>
      <c r="H932" s="253">
        <f>'ES Data Entry'!L930</f>
        <v>0</v>
      </c>
      <c r="I932" s="227" t="e" cm="1">
        <f t="array" ref="I932">_xlfn.IFS('ES Data Entry'!H930= 1, "American Indian/Alaskan Native", 'ES Data Entry'!H930= 2, "Asian", 'ES Data Entry'!H930= 3, "Native Hawaiian/Pacific Islander", 'ES Data Entry'!H930= 4, "Black/African American",'ES Data Entry'!H930= 5,  "White", 'ES Data Entry'!H930= 6, "Other", 'ES Data Entry'!H930= 7, "Two races or more", 'ES Data Entry'!H930= 8, "Unknown")</f>
        <v>#N/A</v>
      </c>
      <c r="J932" s="226">
        <f>'ES Data Entry'!I930</f>
        <v>0</v>
      </c>
      <c r="K932" s="226" t="e" cm="1">
        <f t="array" ref="K932">_xlfn.IFS('ES Data Entry'!J930= 1, "Male", 'ES Data Entry'!J930= 2, "Female", 'ES Data Entry'!J930= 3, "Transgender Male", 'ES Data Entry'!J930= 4, "Transgender Female",'ES Data Entry'!J930= 5, "Non-binary", 'ES Data Entry'!J930= 6, "Other", 'ES Data Entry'!J930= 7, "Unknown")</f>
        <v>#N/A</v>
      </c>
      <c r="L932" s="228">
        <f>'ES Data Entry'!K930</f>
        <v>0</v>
      </c>
      <c r="M932" s="228" t="str" cm="1">
        <f t="array" ref="M932">IF(MAX(IF(F:F=F932, L:L))=L932, "Yes", "No")</f>
        <v>Yes</v>
      </c>
      <c r="N932" s="229" t="e">
        <f>AVERAGE('ES Data Entry'!N930,'ES Data Entry'!M930)</f>
        <v>#DIV/0!</v>
      </c>
      <c r="O932" s="229" t="e">
        <f t="shared" si="160"/>
        <v>#DIV/0!</v>
      </c>
      <c r="P932" s="229" t="e">
        <f>AVERAGE('ES Data Entry'!O930:R930)</f>
        <v>#DIV/0!</v>
      </c>
      <c r="Q932" s="229" t="e">
        <f t="shared" si="161"/>
        <v>#DIV/0!</v>
      </c>
      <c r="R932" s="229" t="e">
        <f>AVERAGE('ES Data Entry'!S930:V930)</f>
        <v>#DIV/0!</v>
      </c>
      <c r="S932" s="229" t="e">
        <f t="shared" si="162"/>
        <v>#DIV/0!</v>
      </c>
      <c r="T932" s="229" t="e">
        <f>AVERAGE('ES Data Entry'!W930:Y930)</f>
        <v>#DIV/0!</v>
      </c>
      <c r="U932" s="230" t="e">
        <f t="shared" si="163"/>
        <v>#DIV/0!</v>
      </c>
      <c r="V932" s="231" t="e">
        <f t="shared" si="164"/>
        <v>#DIV/0!</v>
      </c>
      <c r="W932" s="232" t="e">
        <f t="shared" si="165"/>
        <v>#DIV/0!</v>
      </c>
    </row>
    <row r="933" spans="1:23">
      <c r="A933" s="226">
        <f>'ES Data Entry'!A931</f>
        <v>0</v>
      </c>
      <c r="B933" s="226">
        <f>'ES Data Entry'!B931</f>
        <v>0</v>
      </c>
      <c r="C933" s="6">
        <f>'ES Data Entry'!C931</f>
        <v>0</v>
      </c>
      <c r="D933" s="226">
        <f>'ES Data Entry'!D931</f>
        <v>0</v>
      </c>
      <c r="E933" s="226">
        <f>'ES Data Entry'!E931</f>
        <v>0</v>
      </c>
      <c r="F933" s="226">
        <f>'ES Data Entry'!F931</f>
        <v>0</v>
      </c>
      <c r="G933" s="226" t="str" cm="1">
        <f t="array" ref="G933">_xlfn.IFS('ES Data Entry'!G931=0, "Kindergarten", 'ES Data Entry'!G931=1, "1st Grade", 'ES Data Entry'!G931=2, "2nd Grade", 'ES Data Entry'!G931=3, "3rd Grade", 'ES Data Entry'!G931=4, "4th Grade", 'ES Data Entry'!G931=5, "5th Grade")</f>
        <v>Kindergarten</v>
      </c>
      <c r="H933" s="253">
        <f>'ES Data Entry'!L931</f>
        <v>0</v>
      </c>
      <c r="I933" s="227" t="e" cm="1">
        <f t="array" ref="I933">_xlfn.IFS('ES Data Entry'!H931= 1, "American Indian/Alaskan Native", 'ES Data Entry'!H931= 2, "Asian", 'ES Data Entry'!H931= 3, "Native Hawaiian/Pacific Islander", 'ES Data Entry'!H931= 4, "Black/African American",'ES Data Entry'!H931= 5,  "White", 'ES Data Entry'!H931= 6, "Other", 'ES Data Entry'!H931= 7, "Two races or more", 'ES Data Entry'!H931= 8, "Unknown")</f>
        <v>#N/A</v>
      </c>
      <c r="J933" s="226">
        <f>'ES Data Entry'!I931</f>
        <v>0</v>
      </c>
      <c r="K933" s="226" t="e" cm="1">
        <f t="array" ref="K933">_xlfn.IFS('ES Data Entry'!J931= 1, "Male", 'ES Data Entry'!J931= 2, "Female", 'ES Data Entry'!J931= 3, "Transgender Male", 'ES Data Entry'!J931= 4, "Transgender Female",'ES Data Entry'!J931= 5, "Non-binary", 'ES Data Entry'!J931= 6, "Other", 'ES Data Entry'!J931= 7, "Unknown")</f>
        <v>#N/A</v>
      </c>
      <c r="L933" s="228">
        <f>'ES Data Entry'!K931</f>
        <v>0</v>
      </c>
      <c r="M933" s="228" t="str" cm="1">
        <f t="array" ref="M933">IF(MAX(IF(F:F=F933, L:L))=L933, "Yes", "No")</f>
        <v>Yes</v>
      </c>
      <c r="N933" s="229" t="e">
        <f>AVERAGE('ES Data Entry'!N931,'ES Data Entry'!M931)</f>
        <v>#DIV/0!</v>
      </c>
      <c r="O933" s="229" t="e">
        <f t="shared" ref="O933:O996" si="166">IF(OR(N933&gt;3.5,N933=3.5), "Higher Emotional Engagement",IF(N933&lt;1.6, "Lower Emotional Engagement", "Moderate Emotional Engagement"))</f>
        <v>#DIV/0!</v>
      </c>
      <c r="P933" s="229" t="e">
        <f>AVERAGE('ES Data Entry'!O931:R931)</f>
        <v>#DIV/0!</v>
      </c>
      <c r="Q933" s="229" t="e">
        <f t="shared" ref="Q933:Q996" si="167">IF(OR(P933&gt;3.5,P933=3.5), "Higher Social Engagement",IF(P933&lt;1.6, "Lower Social Engagement", "Moderate Social Engagement"))</f>
        <v>#DIV/0!</v>
      </c>
      <c r="R933" s="229" t="e">
        <f>AVERAGE('ES Data Entry'!S931:V931)</f>
        <v>#DIV/0!</v>
      </c>
      <c r="S933" s="229" t="e">
        <f t="shared" ref="S933:S996" si="168">IF(OR(R933&gt;3.5,R933=3.5), "Higher Behavioral Engagement",IF(R933&lt;1.6, "Lower Behavioral Engagement", "Moderate Behavioral Engagement"))</f>
        <v>#DIV/0!</v>
      </c>
      <c r="T933" s="229" t="e">
        <f>AVERAGE('ES Data Entry'!W931:Y931)</f>
        <v>#DIV/0!</v>
      </c>
      <c r="U933" s="230" t="e">
        <f t="shared" ref="U933:U996" si="169">IF(OR(T933&gt;3.5,T933=3.5), "Higher Cognitive Engagement",IF(T933&lt;1.6, "Lower Cognitive Engagement", "Moderate Cognitive Engagement"))</f>
        <v>#DIV/0!</v>
      </c>
      <c r="V933" s="231" t="e">
        <f t="shared" ref="V933:V996" si="170">AVERAGE(N933:T933)</f>
        <v>#DIV/0!</v>
      </c>
      <c r="W933" s="232" t="e">
        <f t="shared" ref="W933:W996" si="171">IF(OR(V933&gt;3.5,V933=3.5), "Higher Engagement",IF(V933&lt;1.6, "Lower Engagement", "Moderate Engagement"))</f>
        <v>#DIV/0!</v>
      </c>
    </row>
    <row r="934" spans="1:23">
      <c r="A934" s="226">
        <f>'ES Data Entry'!A932</f>
        <v>0</v>
      </c>
      <c r="B934" s="226">
        <f>'ES Data Entry'!B932</f>
        <v>0</v>
      </c>
      <c r="C934" s="6">
        <f>'ES Data Entry'!C932</f>
        <v>0</v>
      </c>
      <c r="D934" s="226">
        <f>'ES Data Entry'!D932</f>
        <v>0</v>
      </c>
      <c r="E934" s="226">
        <f>'ES Data Entry'!E932</f>
        <v>0</v>
      </c>
      <c r="F934" s="226">
        <f>'ES Data Entry'!F932</f>
        <v>0</v>
      </c>
      <c r="G934" s="226" t="str" cm="1">
        <f t="array" ref="G934">_xlfn.IFS('ES Data Entry'!G932=0, "Kindergarten", 'ES Data Entry'!G932=1, "1st Grade", 'ES Data Entry'!G932=2, "2nd Grade", 'ES Data Entry'!G932=3, "3rd Grade", 'ES Data Entry'!G932=4, "4th Grade", 'ES Data Entry'!G932=5, "5th Grade")</f>
        <v>Kindergarten</v>
      </c>
      <c r="H934" s="253">
        <f>'ES Data Entry'!L932</f>
        <v>0</v>
      </c>
      <c r="I934" s="227" t="e" cm="1">
        <f t="array" ref="I934">_xlfn.IFS('ES Data Entry'!H932= 1, "American Indian/Alaskan Native", 'ES Data Entry'!H932= 2, "Asian", 'ES Data Entry'!H932= 3, "Native Hawaiian/Pacific Islander", 'ES Data Entry'!H932= 4, "Black/African American",'ES Data Entry'!H932= 5,  "White", 'ES Data Entry'!H932= 6, "Other", 'ES Data Entry'!H932= 7, "Two races or more", 'ES Data Entry'!H932= 8, "Unknown")</f>
        <v>#N/A</v>
      </c>
      <c r="J934" s="226">
        <f>'ES Data Entry'!I932</f>
        <v>0</v>
      </c>
      <c r="K934" s="226" t="e" cm="1">
        <f t="array" ref="K934">_xlfn.IFS('ES Data Entry'!J932= 1, "Male", 'ES Data Entry'!J932= 2, "Female", 'ES Data Entry'!J932= 3, "Transgender Male", 'ES Data Entry'!J932= 4, "Transgender Female",'ES Data Entry'!J932= 5, "Non-binary", 'ES Data Entry'!J932= 6, "Other", 'ES Data Entry'!J932= 7, "Unknown")</f>
        <v>#N/A</v>
      </c>
      <c r="L934" s="228">
        <f>'ES Data Entry'!K932</f>
        <v>0</v>
      </c>
      <c r="M934" s="228" t="str" cm="1">
        <f t="array" ref="M934">IF(MAX(IF(F:F=F934, L:L))=L934, "Yes", "No")</f>
        <v>Yes</v>
      </c>
      <c r="N934" s="229" t="e">
        <f>AVERAGE('ES Data Entry'!N932,'ES Data Entry'!M932)</f>
        <v>#DIV/0!</v>
      </c>
      <c r="O934" s="229" t="e">
        <f t="shared" si="166"/>
        <v>#DIV/0!</v>
      </c>
      <c r="P934" s="229" t="e">
        <f>AVERAGE('ES Data Entry'!O932:R932)</f>
        <v>#DIV/0!</v>
      </c>
      <c r="Q934" s="229" t="e">
        <f t="shared" si="167"/>
        <v>#DIV/0!</v>
      </c>
      <c r="R934" s="229" t="e">
        <f>AVERAGE('ES Data Entry'!S932:V932)</f>
        <v>#DIV/0!</v>
      </c>
      <c r="S934" s="229" t="e">
        <f t="shared" si="168"/>
        <v>#DIV/0!</v>
      </c>
      <c r="T934" s="229" t="e">
        <f>AVERAGE('ES Data Entry'!W932:Y932)</f>
        <v>#DIV/0!</v>
      </c>
      <c r="U934" s="230" t="e">
        <f t="shared" si="169"/>
        <v>#DIV/0!</v>
      </c>
      <c r="V934" s="231" t="e">
        <f t="shared" si="170"/>
        <v>#DIV/0!</v>
      </c>
      <c r="W934" s="232" t="e">
        <f t="shared" si="171"/>
        <v>#DIV/0!</v>
      </c>
    </row>
    <row r="935" spans="1:23">
      <c r="A935" s="226">
        <f>'ES Data Entry'!A933</f>
        <v>0</v>
      </c>
      <c r="B935" s="226">
        <f>'ES Data Entry'!B933</f>
        <v>0</v>
      </c>
      <c r="C935" s="6">
        <f>'ES Data Entry'!C933</f>
        <v>0</v>
      </c>
      <c r="D935" s="226">
        <f>'ES Data Entry'!D933</f>
        <v>0</v>
      </c>
      <c r="E935" s="226">
        <f>'ES Data Entry'!E933</f>
        <v>0</v>
      </c>
      <c r="F935" s="226">
        <f>'ES Data Entry'!F933</f>
        <v>0</v>
      </c>
      <c r="G935" s="226" t="str" cm="1">
        <f t="array" ref="G935">_xlfn.IFS('ES Data Entry'!G933=0, "Kindergarten", 'ES Data Entry'!G933=1, "1st Grade", 'ES Data Entry'!G933=2, "2nd Grade", 'ES Data Entry'!G933=3, "3rd Grade", 'ES Data Entry'!G933=4, "4th Grade", 'ES Data Entry'!G933=5, "5th Grade")</f>
        <v>Kindergarten</v>
      </c>
      <c r="H935" s="253">
        <f>'ES Data Entry'!L933</f>
        <v>0</v>
      </c>
      <c r="I935" s="227" t="e" cm="1">
        <f t="array" ref="I935">_xlfn.IFS('ES Data Entry'!H933= 1, "American Indian/Alaskan Native", 'ES Data Entry'!H933= 2, "Asian", 'ES Data Entry'!H933= 3, "Native Hawaiian/Pacific Islander", 'ES Data Entry'!H933= 4, "Black/African American",'ES Data Entry'!H933= 5,  "White", 'ES Data Entry'!H933= 6, "Other", 'ES Data Entry'!H933= 7, "Two races or more", 'ES Data Entry'!H933= 8, "Unknown")</f>
        <v>#N/A</v>
      </c>
      <c r="J935" s="226">
        <f>'ES Data Entry'!I933</f>
        <v>0</v>
      </c>
      <c r="K935" s="226" t="e" cm="1">
        <f t="array" ref="K935">_xlfn.IFS('ES Data Entry'!J933= 1, "Male", 'ES Data Entry'!J933= 2, "Female", 'ES Data Entry'!J933= 3, "Transgender Male", 'ES Data Entry'!J933= 4, "Transgender Female",'ES Data Entry'!J933= 5, "Non-binary", 'ES Data Entry'!J933= 6, "Other", 'ES Data Entry'!J933= 7, "Unknown")</f>
        <v>#N/A</v>
      </c>
      <c r="L935" s="228">
        <f>'ES Data Entry'!K933</f>
        <v>0</v>
      </c>
      <c r="M935" s="228" t="str" cm="1">
        <f t="array" ref="M935">IF(MAX(IF(F:F=F935, L:L))=L935, "Yes", "No")</f>
        <v>Yes</v>
      </c>
      <c r="N935" s="229" t="e">
        <f>AVERAGE('ES Data Entry'!N933,'ES Data Entry'!M933)</f>
        <v>#DIV/0!</v>
      </c>
      <c r="O935" s="229" t="e">
        <f t="shared" si="166"/>
        <v>#DIV/0!</v>
      </c>
      <c r="P935" s="229" t="e">
        <f>AVERAGE('ES Data Entry'!O933:R933)</f>
        <v>#DIV/0!</v>
      </c>
      <c r="Q935" s="229" t="e">
        <f t="shared" si="167"/>
        <v>#DIV/0!</v>
      </c>
      <c r="R935" s="229" t="e">
        <f>AVERAGE('ES Data Entry'!S933:V933)</f>
        <v>#DIV/0!</v>
      </c>
      <c r="S935" s="229" t="e">
        <f t="shared" si="168"/>
        <v>#DIV/0!</v>
      </c>
      <c r="T935" s="229" t="e">
        <f>AVERAGE('ES Data Entry'!W933:Y933)</f>
        <v>#DIV/0!</v>
      </c>
      <c r="U935" s="230" t="e">
        <f t="shared" si="169"/>
        <v>#DIV/0!</v>
      </c>
      <c r="V935" s="231" t="e">
        <f t="shared" si="170"/>
        <v>#DIV/0!</v>
      </c>
      <c r="W935" s="232" t="e">
        <f t="shared" si="171"/>
        <v>#DIV/0!</v>
      </c>
    </row>
    <row r="936" spans="1:23">
      <c r="A936" s="226">
        <f>'ES Data Entry'!A934</f>
        <v>0</v>
      </c>
      <c r="B936" s="226">
        <f>'ES Data Entry'!B934</f>
        <v>0</v>
      </c>
      <c r="C936" s="6">
        <f>'ES Data Entry'!C934</f>
        <v>0</v>
      </c>
      <c r="D936" s="226">
        <f>'ES Data Entry'!D934</f>
        <v>0</v>
      </c>
      <c r="E936" s="226">
        <f>'ES Data Entry'!E934</f>
        <v>0</v>
      </c>
      <c r="F936" s="226">
        <f>'ES Data Entry'!F934</f>
        <v>0</v>
      </c>
      <c r="G936" s="226" t="str" cm="1">
        <f t="array" ref="G936">_xlfn.IFS('ES Data Entry'!G934=0, "Kindergarten", 'ES Data Entry'!G934=1, "1st Grade", 'ES Data Entry'!G934=2, "2nd Grade", 'ES Data Entry'!G934=3, "3rd Grade", 'ES Data Entry'!G934=4, "4th Grade", 'ES Data Entry'!G934=5, "5th Grade")</f>
        <v>Kindergarten</v>
      </c>
      <c r="H936" s="253">
        <f>'ES Data Entry'!L934</f>
        <v>0</v>
      </c>
      <c r="I936" s="227" t="e" cm="1">
        <f t="array" ref="I936">_xlfn.IFS('ES Data Entry'!H934= 1, "American Indian/Alaskan Native", 'ES Data Entry'!H934= 2, "Asian", 'ES Data Entry'!H934= 3, "Native Hawaiian/Pacific Islander", 'ES Data Entry'!H934= 4, "Black/African American",'ES Data Entry'!H934= 5,  "White", 'ES Data Entry'!H934= 6, "Other", 'ES Data Entry'!H934= 7, "Two races or more", 'ES Data Entry'!H934= 8, "Unknown")</f>
        <v>#N/A</v>
      </c>
      <c r="J936" s="226">
        <f>'ES Data Entry'!I934</f>
        <v>0</v>
      </c>
      <c r="K936" s="226" t="e" cm="1">
        <f t="array" ref="K936">_xlfn.IFS('ES Data Entry'!J934= 1, "Male", 'ES Data Entry'!J934= 2, "Female", 'ES Data Entry'!J934= 3, "Transgender Male", 'ES Data Entry'!J934= 4, "Transgender Female",'ES Data Entry'!J934= 5, "Non-binary", 'ES Data Entry'!J934= 6, "Other", 'ES Data Entry'!J934= 7, "Unknown")</f>
        <v>#N/A</v>
      </c>
      <c r="L936" s="228">
        <f>'ES Data Entry'!K934</f>
        <v>0</v>
      </c>
      <c r="M936" s="228" t="str" cm="1">
        <f t="array" ref="M936">IF(MAX(IF(F:F=F936, L:L))=L936, "Yes", "No")</f>
        <v>Yes</v>
      </c>
      <c r="N936" s="229" t="e">
        <f>AVERAGE('ES Data Entry'!N934,'ES Data Entry'!M934)</f>
        <v>#DIV/0!</v>
      </c>
      <c r="O936" s="229" t="e">
        <f t="shared" si="166"/>
        <v>#DIV/0!</v>
      </c>
      <c r="P936" s="229" t="e">
        <f>AVERAGE('ES Data Entry'!O934:R934)</f>
        <v>#DIV/0!</v>
      </c>
      <c r="Q936" s="229" t="e">
        <f t="shared" si="167"/>
        <v>#DIV/0!</v>
      </c>
      <c r="R936" s="229" t="e">
        <f>AVERAGE('ES Data Entry'!S934:V934)</f>
        <v>#DIV/0!</v>
      </c>
      <c r="S936" s="229" t="e">
        <f t="shared" si="168"/>
        <v>#DIV/0!</v>
      </c>
      <c r="T936" s="229" t="e">
        <f>AVERAGE('ES Data Entry'!W934:Y934)</f>
        <v>#DIV/0!</v>
      </c>
      <c r="U936" s="230" t="e">
        <f t="shared" si="169"/>
        <v>#DIV/0!</v>
      </c>
      <c r="V936" s="231" t="e">
        <f t="shared" si="170"/>
        <v>#DIV/0!</v>
      </c>
      <c r="W936" s="232" t="e">
        <f t="shared" si="171"/>
        <v>#DIV/0!</v>
      </c>
    </row>
    <row r="937" spans="1:23">
      <c r="A937" s="226">
        <f>'ES Data Entry'!A935</f>
        <v>0</v>
      </c>
      <c r="B937" s="226">
        <f>'ES Data Entry'!B935</f>
        <v>0</v>
      </c>
      <c r="C937" s="6">
        <f>'ES Data Entry'!C935</f>
        <v>0</v>
      </c>
      <c r="D937" s="226">
        <f>'ES Data Entry'!D935</f>
        <v>0</v>
      </c>
      <c r="E937" s="226">
        <f>'ES Data Entry'!E935</f>
        <v>0</v>
      </c>
      <c r="F937" s="226">
        <f>'ES Data Entry'!F935</f>
        <v>0</v>
      </c>
      <c r="G937" s="226" t="str" cm="1">
        <f t="array" ref="G937">_xlfn.IFS('ES Data Entry'!G935=0, "Kindergarten", 'ES Data Entry'!G935=1, "1st Grade", 'ES Data Entry'!G935=2, "2nd Grade", 'ES Data Entry'!G935=3, "3rd Grade", 'ES Data Entry'!G935=4, "4th Grade", 'ES Data Entry'!G935=5, "5th Grade")</f>
        <v>Kindergarten</v>
      </c>
      <c r="H937" s="253">
        <f>'ES Data Entry'!L935</f>
        <v>0</v>
      </c>
      <c r="I937" s="227" t="e" cm="1">
        <f t="array" ref="I937">_xlfn.IFS('ES Data Entry'!H935= 1, "American Indian/Alaskan Native", 'ES Data Entry'!H935= 2, "Asian", 'ES Data Entry'!H935= 3, "Native Hawaiian/Pacific Islander", 'ES Data Entry'!H935= 4, "Black/African American",'ES Data Entry'!H935= 5,  "White", 'ES Data Entry'!H935= 6, "Other", 'ES Data Entry'!H935= 7, "Two races or more", 'ES Data Entry'!H935= 8, "Unknown")</f>
        <v>#N/A</v>
      </c>
      <c r="J937" s="226">
        <f>'ES Data Entry'!I935</f>
        <v>0</v>
      </c>
      <c r="K937" s="226" t="e" cm="1">
        <f t="array" ref="K937">_xlfn.IFS('ES Data Entry'!J935= 1, "Male", 'ES Data Entry'!J935= 2, "Female", 'ES Data Entry'!J935= 3, "Transgender Male", 'ES Data Entry'!J935= 4, "Transgender Female",'ES Data Entry'!J935= 5, "Non-binary", 'ES Data Entry'!J935= 6, "Other", 'ES Data Entry'!J935= 7, "Unknown")</f>
        <v>#N/A</v>
      </c>
      <c r="L937" s="228">
        <f>'ES Data Entry'!K935</f>
        <v>0</v>
      </c>
      <c r="M937" s="228" t="str" cm="1">
        <f t="array" ref="M937">IF(MAX(IF(F:F=F937, L:L))=L937, "Yes", "No")</f>
        <v>Yes</v>
      </c>
      <c r="N937" s="229" t="e">
        <f>AVERAGE('ES Data Entry'!N935,'ES Data Entry'!M935)</f>
        <v>#DIV/0!</v>
      </c>
      <c r="O937" s="229" t="e">
        <f t="shared" si="166"/>
        <v>#DIV/0!</v>
      </c>
      <c r="P937" s="229" t="e">
        <f>AVERAGE('ES Data Entry'!O935:R935)</f>
        <v>#DIV/0!</v>
      </c>
      <c r="Q937" s="229" t="e">
        <f t="shared" si="167"/>
        <v>#DIV/0!</v>
      </c>
      <c r="R937" s="229" t="e">
        <f>AVERAGE('ES Data Entry'!S935:V935)</f>
        <v>#DIV/0!</v>
      </c>
      <c r="S937" s="229" t="e">
        <f t="shared" si="168"/>
        <v>#DIV/0!</v>
      </c>
      <c r="T937" s="229" t="e">
        <f>AVERAGE('ES Data Entry'!W935:Y935)</f>
        <v>#DIV/0!</v>
      </c>
      <c r="U937" s="230" t="e">
        <f t="shared" si="169"/>
        <v>#DIV/0!</v>
      </c>
      <c r="V937" s="231" t="e">
        <f t="shared" si="170"/>
        <v>#DIV/0!</v>
      </c>
      <c r="W937" s="232" t="e">
        <f t="shared" si="171"/>
        <v>#DIV/0!</v>
      </c>
    </row>
    <row r="938" spans="1:23">
      <c r="A938" s="226">
        <f>'ES Data Entry'!A936</f>
        <v>0</v>
      </c>
      <c r="B938" s="226">
        <f>'ES Data Entry'!B936</f>
        <v>0</v>
      </c>
      <c r="C938" s="6">
        <f>'ES Data Entry'!C936</f>
        <v>0</v>
      </c>
      <c r="D938" s="226">
        <f>'ES Data Entry'!D936</f>
        <v>0</v>
      </c>
      <c r="E938" s="226">
        <f>'ES Data Entry'!E936</f>
        <v>0</v>
      </c>
      <c r="F938" s="226">
        <f>'ES Data Entry'!F936</f>
        <v>0</v>
      </c>
      <c r="G938" s="226" t="str" cm="1">
        <f t="array" ref="G938">_xlfn.IFS('ES Data Entry'!G936=0, "Kindergarten", 'ES Data Entry'!G936=1, "1st Grade", 'ES Data Entry'!G936=2, "2nd Grade", 'ES Data Entry'!G936=3, "3rd Grade", 'ES Data Entry'!G936=4, "4th Grade", 'ES Data Entry'!G936=5, "5th Grade")</f>
        <v>Kindergarten</v>
      </c>
      <c r="H938" s="253">
        <f>'ES Data Entry'!L936</f>
        <v>0</v>
      </c>
      <c r="I938" s="227" t="e" cm="1">
        <f t="array" ref="I938">_xlfn.IFS('ES Data Entry'!H936= 1, "American Indian/Alaskan Native", 'ES Data Entry'!H936= 2, "Asian", 'ES Data Entry'!H936= 3, "Native Hawaiian/Pacific Islander", 'ES Data Entry'!H936= 4, "Black/African American",'ES Data Entry'!H936= 5,  "White", 'ES Data Entry'!H936= 6, "Other", 'ES Data Entry'!H936= 7, "Two races or more", 'ES Data Entry'!H936= 8, "Unknown")</f>
        <v>#N/A</v>
      </c>
      <c r="J938" s="226">
        <f>'ES Data Entry'!I936</f>
        <v>0</v>
      </c>
      <c r="K938" s="226" t="e" cm="1">
        <f t="array" ref="K938">_xlfn.IFS('ES Data Entry'!J936= 1, "Male", 'ES Data Entry'!J936= 2, "Female", 'ES Data Entry'!J936= 3, "Transgender Male", 'ES Data Entry'!J936= 4, "Transgender Female",'ES Data Entry'!J936= 5, "Non-binary", 'ES Data Entry'!J936= 6, "Other", 'ES Data Entry'!J936= 7, "Unknown")</f>
        <v>#N/A</v>
      </c>
      <c r="L938" s="228">
        <f>'ES Data Entry'!K936</f>
        <v>0</v>
      </c>
      <c r="M938" s="228" t="str" cm="1">
        <f t="array" ref="M938">IF(MAX(IF(F:F=F938, L:L))=L938, "Yes", "No")</f>
        <v>Yes</v>
      </c>
      <c r="N938" s="229" t="e">
        <f>AVERAGE('ES Data Entry'!N936,'ES Data Entry'!M936)</f>
        <v>#DIV/0!</v>
      </c>
      <c r="O938" s="229" t="e">
        <f t="shared" si="166"/>
        <v>#DIV/0!</v>
      </c>
      <c r="P938" s="229" t="e">
        <f>AVERAGE('ES Data Entry'!O936:R936)</f>
        <v>#DIV/0!</v>
      </c>
      <c r="Q938" s="229" t="e">
        <f t="shared" si="167"/>
        <v>#DIV/0!</v>
      </c>
      <c r="R938" s="229" t="e">
        <f>AVERAGE('ES Data Entry'!S936:V936)</f>
        <v>#DIV/0!</v>
      </c>
      <c r="S938" s="229" t="e">
        <f t="shared" si="168"/>
        <v>#DIV/0!</v>
      </c>
      <c r="T938" s="229" t="e">
        <f>AVERAGE('ES Data Entry'!W936:Y936)</f>
        <v>#DIV/0!</v>
      </c>
      <c r="U938" s="230" t="e">
        <f t="shared" si="169"/>
        <v>#DIV/0!</v>
      </c>
      <c r="V938" s="231" t="e">
        <f t="shared" si="170"/>
        <v>#DIV/0!</v>
      </c>
      <c r="W938" s="232" t="e">
        <f t="shared" si="171"/>
        <v>#DIV/0!</v>
      </c>
    </row>
    <row r="939" spans="1:23">
      <c r="A939" s="226">
        <f>'ES Data Entry'!A937</f>
        <v>0</v>
      </c>
      <c r="B939" s="226">
        <f>'ES Data Entry'!B937</f>
        <v>0</v>
      </c>
      <c r="C939" s="6">
        <f>'ES Data Entry'!C937</f>
        <v>0</v>
      </c>
      <c r="D939" s="226">
        <f>'ES Data Entry'!D937</f>
        <v>0</v>
      </c>
      <c r="E939" s="226">
        <f>'ES Data Entry'!E937</f>
        <v>0</v>
      </c>
      <c r="F939" s="226">
        <f>'ES Data Entry'!F937</f>
        <v>0</v>
      </c>
      <c r="G939" s="226" t="str" cm="1">
        <f t="array" ref="G939">_xlfn.IFS('ES Data Entry'!G937=0, "Kindergarten", 'ES Data Entry'!G937=1, "1st Grade", 'ES Data Entry'!G937=2, "2nd Grade", 'ES Data Entry'!G937=3, "3rd Grade", 'ES Data Entry'!G937=4, "4th Grade", 'ES Data Entry'!G937=5, "5th Grade")</f>
        <v>Kindergarten</v>
      </c>
      <c r="H939" s="253">
        <f>'ES Data Entry'!L937</f>
        <v>0</v>
      </c>
      <c r="I939" s="227" t="e" cm="1">
        <f t="array" ref="I939">_xlfn.IFS('ES Data Entry'!H937= 1, "American Indian/Alaskan Native", 'ES Data Entry'!H937= 2, "Asian", 'ES Data Entry'!H937= 3, "Native Hawaiian/Pacific Islander", 'ES Data Entry'!H937= 4, "Black/African American",'ES Data Entry'!H937= 5,  "White", 'ES Data Entry'!H937= 6, "Other", 'ES Data Entry'!H937= 7, "Two races or more", 'ES Data Entry'!H937= 8, "Unknown")</f>
        <v>#N/A</v>
      </c>
      <c r="J939" s="226">
        <f>'ES Data Entry'!I937</f>
        <v>0</v>
      </c>
      <c r="K939" s="226" t="e" cm="1">
        <f t="array" ref="K939">_xlfn.IFS('ES Data Entry'!J937= 1, "Male", 'ES Data Entry'!J937= 2, "Female", 'ES Data Entry'!J937= 3, "Transgender Male", 'ES Data Entry'!J937= 4, "Transgender Female",'ES Data Entry'!J937= 5, "Non-binary", 'ES Data Entry'!J937= 6, "Other", 'ES Data Entry'!J937= 7, "Unknown")</f>
        <v>#N/A</v>
      </c>
      <c r="L939" s="228">
        <f>'ES Data Entry'!K937</f>
        <v>0</v>
      </c>
      <c r="M939" s="228" t="str" cm="1">
        <f t="array" ref="M939">IF(MAX(IF(F:F=F939, L:L))=L939, "Yes", "No")</f>
        <v>Yes</v>
      </c>
      <c r="N939" s="229" t="e">
        <f>AVERAGE('ES Data Entry'!N937,'ES Data Entry'!M937)</f>
        <v>#DIV/0!</v>
      </c>
      <c r="O939" s="229" t="e">
        <f t="shared" si="166"/>
        <v>#DIV/0!</v>
      </c>
      <c r="P939" s="229" t="e">
        <f>AVERAGE('ES Data Entry'!O937:R937)</f>
        <v>#DIV/0!</v>
      </c>
      <c r="Q939" s="229" t="e">
        <f t="shared" si="167"/>
        <v>#DIV/0!</v>
      </c>
      <c r="R939" s="229" t="e">
        <f>AVERAGE('ES Data Entry'!S937:V937)</f>
        <v>#DIV/0!</v>
      </c>
      <c r="S939" s="229" t="e">
        <f t="shared" si="168"/>
        <v>#DIV/0!</v>
      </c>
      <c r="T939" s="229" t="e">
        <f>AVERAGE('ES Data Entry'!W937:Y937)</f>
        <v>#DIV/0!</v>
      </c>
      <c r="U939" s="230" t="e">
        <f t="shared" si="169"/>
        <v>#DIV/0!</v>
      </c>
      <c r="V939" s="231" t="e">
        <f t="shared" si="170"/>
        <v>#DIV/0!</v>
      </c>
      <c r="W939" s="232" t="e">
        <f t="shared" si="171"/>
        <v>#DIV/0!</v>
      </c>
    </row>
    <row r="940" spans="1:23">
      <c r="A940" s="226">
        <f>'ES Data Entry'!A938</f>
        <v>0</v>
      </c>
      <c r="B940" s="226">
        <f>'ES Data Entry'!B938</f>
        <v>0</v>
      </c>
      <c r="C940" s="6">
        <f>'ES Data Entry'!C938</f>
        <v>0</v>
      </c>
      <c r="D940" s="226">
        <f>'ES Data Entry'!D938</f>
        <v>0</v>
      </c>
      <c r="E940" s="226">
        <f>'ES Data Entry'!E938</f>
        <v>0</v>
      </c>
      <c r="F940" s="226">
        <f>'ES Data Entry'!F938</f>
        <v>0</v>
      </c>
      <c r="G940" s="226" t="str" cm="1">
        <f t="array" ref="G940">_xlfn.IFS('ES Data Entry'!G938=0, "Kindergarten", 'ES Data Entry'!G938=1, "1st Grade", 'ES Data Entry'!G938=2, "2nd Grade", 'ES Data Entry'!G938=3, "3rd Grade", 'ES Data Entry'!G938=4, "4th Grade", 'ES Data Entry'!G938=5, "5th Grade")</f>
        <v>Kindergarten</v>
      </c>
      <c r="H940" s="253">
        <f>'ES Data Entry'!L938</f>
        <v>0</v>
      </c>
      <c r="I940" s="227" t="e" cm="1">
        <f t="array" ref="I940">_xlfn.IFS('ES Data Entry'!H938= 1, "American Indian/Alaskan Native", 'ES Data Entry'!H938= 2, "Asian", 'ES Data Entry'!H938= 3, "Native Hawaiian/Pacific Islander", 'ES Data Entry'!H938= 4, "Black/African American",'ES Data Entry'!H938= 5,  "White", 'ES Data Entry'!H938= 6, "Other", 'ES Data Entry'!H938= 7, "Two races or more", 'ES Data Entry'!H938= 8, "Unknown")</f>
        <v>#N/A</v>
      </c>
      <c r="J940" s="226">
        <f>'ES Data Entry'!I938</f>
        <v>0</v>
      </c>
      <c r="K940" s="226" t="e" cm="1">
        <f t="array" ref="K940">_xlfn.IFS('ES Data Entry'!J938= 1, "Male", 'ES Data Entry'!J938= 2, "Female", 'ES Data Entry'!J938= 3, "Transgender Male", 'ES Data Entry'!J938= 4, "Transgender Female",'ES Data Entry'!J938= 5, "Non-binary", 'ES Data Entry'!J938= 6, "Other", 'ES Data Entry'!J938= 7, "Unknown")</f>
        <v>#N/A</v>
      </c>
      <c r="L940" s="228">
        <f>'ES Data Entry'!K938</f>
        <v>0</v>
      </c>
      <c r="M940" s="228" t="str" cm="1">
        <f t="array" ref="M940">IF(MAX(IF(F:F=F940, L:L))=L940, "Yes", "No")</f>
        <v>Yes</v>
      </c>
      <c r="N940" s="229" t="e">
        <f>AVERAGE('ES Data Entry'!N938,'ES Data Entry'!M938)</f>
        <v>#DIV/0!</v>
      </c>
      <c r="O940" s="229" t="e">
        <f t="shared" si="166"/>
        <v>#DIV/0!</v>
      </c>
      <c r="P940" s="229" t="e">
        <f>AVERAGE('ES Data Entry'!O938:R938)</f>
        <v>#DIV/0!</v>
      </c>
      <c r="Q940" s="229" t="e">
        <f t="shared" si="167"/>
        <v>#DIV/0!</v>
      </c>
      <c r="R940" s="229" t="e">
        <f>AVERAGE('ES Data Entry'!S938:V938)</f>
        <v>#DIV/0!</v>
      </c>
      <c r="S940" s="229" t="e">
        <f t="shared" si="168"/>
        <v>#DIV/0!</v>
      </c>
      <c r="T940" s="229" t="e">
        <f>AVERAGE('ES Data Entry'!W938:Y938)</f>
        <v>#DIV/0!</v>
      </c>
      <c r="U940" s="230" t="e">
        <f t="shared" si="169"/>
        <v>#DIV/0!</v>
      </c>
      <c r="V940" s="231" t="e">
        <f t="shared" si="170"/>
        <v>#DIV/0!</v>
      </c>
      <c r="W940" s="232" t="e">
        <f t="shared" si="171"/>
        <v>#DIV/0!</v>
      </c>
    </row>
    <row r="941" spans="1:23">
      <c r="A941" s="226">
        <f>'ES Data Entry'!A939</f>
        <v>0</v>
      </c>
      <c r="B941" s="226">
        <f>'ES Data Entry'!B939</f>
        <v>0</v>
      </c>
      <c r="C941" s="6">
        <f>'ES Data Entry'!C939</f>
        <v>0</v>
      </c>
      <c r="D941" s="226">
        <f>'ES Data Entry'!D939</f>
        <v>0</v>
      </c>
      <c r="E941" s="226">
        <f>'ES Data Entry'!E939</f>
        <v>0</v>
      </c>
      <c r="F941" s="226">
        <f>'ES Data Entry'!F939</f>
        <v>0</v>
      </c>
      <c r="G941" s="226" t="str" cm="1">
        <f t="array" ref="G941">_xlfn.IFS('ES Data Entry'!G939=0, "Kindergarten", 'ES Data Entry'!G939=1, "1st Grade", 'ES Data Entry'!G939=2, "2nd Grade", 'ES Data Entry'!G939=3, "3rd Grade", 'ES Data Entry'!G939=4, "4th Grade", 'ES Data Entry'!G939=5, "5th Grade")</f>
        <v>Kindergarten</v>
      </c>
      <c r="H941" s="253">
        <f>'ES Data Entry'!L939</f>
        <v>0</v>
      </c>
      <c r="I941" s="227" t="e" cm="1">
        <f t="array" ref="I941">_xlfn.IFS('ES Data Entry'!H939= 1, "American Indian/Alaskan Native", 'ES Data Entry'!H939= 2, "Asian", 'ES Data Entry'!H939= 3, "Native Hawaiian/Pacific Islander", 'ES Data Entry'!H939= 4, "Black/African American",'ES Data Entry'!H939= 5,  "White", 'ES Data Entry'!H939= 6, "Other", 'ES Data Entry'!H939= 7, "Two races or more", 'ES Data Entry'!H939= 8, "Unknown")</f>
        <v>#N/A</v>
      </c>
      <c r="J941" s="226">
        <f>'ES Data Entry'!I939</f>
        <v>0</v>
      </c>
      <c r="K941" s="226" t="e" cm="1">
        <f t="array" ref="K941">_xlfn.IFS('ES Data Entry'!J939= 1, "Male", 'ES Data Entry'!J939= 2, "Female", 'ES Data Entry'!J939= 3, "Transgender Male", 'ES Data Entry'!J939= 4, "Transgender Female",'ES Data Entry'!J939= 5, "Non-binary", 'ES Data Entry'!J939= 6, "Other", 'ES Data Entry'!J939= 7, "Unknown")</f>
        <v>#N/A</v>
      </c>
      <c r="L941" s="228">
        <f>'ES Data Entry'!K939</f>
        <v>0</v>
      </c>
      <c r="M941" s="228" t="str" cm="1">
        <f t="array" ref="M941">IF(MAX(IF(F:F=F941, L:L))=L941, "Yes", "No")</f>
        <v>Yes</v>
      </c>
      <c r="N941" s="229" t="e">
        <f>AVERAGE('ES Data Entry'!N939,'ES Data Entry'!M939)</f>
        <v>#DIV/0!</v>
      </c>
      <c r="O941" s="229" t="e">
        <f t="shared" si="166"/>
        <v>#DIV/0!</v>
      </c>
      <c r="P941" s="229" t="e">
        <f>AVERAGE('ES Data Entry'!O939:R939)</f>
        <v>#DIV/0!</v>
      </c>
      <c r="Q941" s="229" t="e">
        <f t="shared" si="167"/>
        <v>#DIV/0!</v>
      </c>
      <c r="R941" s="229" t="e">
        <f>AVERAGE('ES Data Entry'!S939:V939)</f>
        <v>#DIV/0!</v>
      </c>
      <c r="S941" s="229" t="e">
        <f t="shared" si="168"/>
        <v>#DIV/0!</v>
      </c>
      <c r="T941" s="229" t="e">
        <f>AVERAGE('ES Data Entry'!W939:Y939)</f>
        <v>#DIV/0!</v>
      </c>
      <c r="U941" s="230" t="e">
        <f t="shared" si="169"/>
        <v>#DIV/0!</v>
      </c>
      <c r="V941" s="231" t="e">
        <f t="shared" si="170"/>
        <v>#DIV/0!</v>
      </c>
      <c r="W941" s="232" t="e">
        <f t="shared" si="171"/>
        <v>#DIV/0!</v>
      </c>
    </row>
    <row r="942" spans="1:23">
      <c r="A942" s="226">
        <f>'ES Data Entry'!A940</f>
        <v>0</v>
      </c>
      <c r="B942" s="226">
        <f>'ES Data Entry'!B940</f>
        <v>0</v>
      </c>
      <c r="C942" s="6">
        <f>'ES Data Entry'!C940</f>
        <v>0</v>
      </c>
      <c r="D942" s="226">
        <f>'ES Data Entry'!D940</f>
        <v>0</v>
      </c>
      <c r="E942" s="226">
        <f>'ES Data Entry'!E940</f>
        <v>0</v>
      </c>
      <c r="F942" s="226">
        <f>'ES Data Entry'!F940</f>
        <v>0</v>
      </c>
      <c r="G942" s="226" t="str" cm="1">
        <f t="array" ref="G942">_xlfn.IFS('ES Data Entry'!G940=0, "Kindergarten", 'ES Data Entry'!G940=1, "1st Grade", 'ES Data Entry'!G940=2, "2nd Grade", 'ES Data Entry'!G940=3, "3rd Grade", 'ES Data Entry'!G940=4, "4th Grade", 'ES Data Entry'!G940=5, "5th Grade")</f>
        <v>Kindergarten</v>
      </c>
      <c r="H942" s="253">
        <f>'ES Data Entry'!L940</f>
        <v>0</v>
      </c>
      <c r="I942" s="227" t="e" cm="1">
        <f t="array" ref="I942">_xlfn.IFS('ES Data Entry'!H940= 1, "American Indian/Alaskan Native", 'ES Data Entry'!H940= 2, "Asian", 'ES Data Entry'!H940= 3, "Native Hawaiian/Pacific Islander", 'ES Data Entry'!H940= 4, "Black/African American",'ES Data Entry'!H940= 5,  "White", 'ES Data Entry'!H940= 6, "Other", 'ES Data Entry'!H940= 7, "Two races or more", 'ES Data Entry'!H940= 8, "Unknown")</f>
        <v>#N/A</v>
      </c>
      <c r="J942" s="226">
        <f>'ES Data Entry'!I940</f>
        <v>0</v>
      </c>
      <c r="K942" s="226" t="e" cm="1">
        <f t="array" ref="K942">_xlfn.IFS('ES Data Entry'!J940= 1, "Male", 'ES Data Entry'!J940= 2, "Female", 'ES Data Entry'!J940= 3, "Transgender Male", 'ES Data Entry'!J940= 4, "Transgender Female",'ES Data Entry'!J940= 5, "Non-binary", 'ES Data Entry'!J940= 6, "Other", 'ES Data Entry'!J940= 7, "Unknown")</f>
        <v>#N/A</v>
      </c>
      <c r="L942" s="228">
        <f>'ES Data Entry'!K940</f>
        <v>0</v>
      </c>
      <c r="M942" s="228" t="str" cm="1">
        <f t="array" ref="M942">IF(MAX(IF(F:F=F942, L:L))=L942, "Yes", "No")</f>
        <v>Yes</v>
      </c>
      <c r="N942" s="229" t="e">
        <f>AVERAGE('ES Data Entry'!N940,'ES Data Entry'!M940)</f>
        <v>#DIV/0!</v>
      </c>
      <c r="O942" s="229" t="e">
        <f t="shared" si="166"/>
        <v>#DIV/0!</v>
      </c>
      <c r="P942" s="229" t="e">
        <f>AVERAGE('ES Data Entry'!O940:R940)</f>
        <v>#DIV/0!</v>
      </c>
      <c r="Q942" s="229" t="e">
        <f t="shared" si="167"/>
        <v>#DIV/0!</v>
      </c>
      <c r="R942" s="229" t="e">
        <f>AVERAGE('ES Data Entry'!S940:V940)</f>
        <v>#DIV/0!</v>
      </c>
      <c r="S942" s="229" t="e">
        <f t="shared" si="168"/>
        <v>#DIV/0!</v>
      </c>
      <c r="T942" s="229" t="e">
        <f>AVERAGE('ES Data Entry'!W940:Y940)</f>
        <v>#DIV/0!</v>
      </c>
      <c r="U942" s="230" t="e">
        <f t="shared" si="169"/>
        <v>#DIV/0!</v>
      </c>
      <c r="V942" s="231" t="e">
        <f t="shared" si="170"/>
        <v>#DIV/0!</v>
      </c>
      <c r="W942" s="232" t="e">
        <f t="shared" si="171"/>
        <v>#DIV/0!</v>
      </c>
    </row>
    <row r="943" spans="1:23">
      <c r="A943" s="226">
        <f>'ES Data Entry'!A941</f>
        <v>0</v>
      </c>
      <c r="B943" s="226">
        <f>'ES Data Entry'!B941</f>
        <v>0</v>
      </c>
      <c r="C943" s="6">
        <f>'ES Data Entry'!C941</f>
        <v>0</v>
      </c>
      <c r="D943" s="226">
        <f>'ES Data Entry'!D941</f>
        <v>0</v>
      </c>
      <c r="E943" s="226">
        <f>'ES Data Entry'!E941</f>
        <v>0</v>
      </c>
      <c r="F943" s="226">
        <f>'ES Data Entry'!F941</f>
        <v>0</v>
      </c>
      <c r="G943" s="226" t="str" cm="1">
        <f t="array" ref="G943">_xlfn.IFS('ES Data Entry'!G941=0, "Kindergarten", 'ES Data Entry'!G941=1, "1st Grade", 'ES Data Entry'!G941=2, "2nd Grade", 'ES Data Entry'!G941=3, "3rd Grade", 'ES Data Entry'!G941=4, "4th Grade", 'ES Data Entry'!G941=5, "5th Grade")</f>
        <v>Kindergarten</v>
      </c>
      <c r="H943" s="253">
        <f>'ES Data Entry'!L941</f>
        <v>0</v>
      </c>
      <c r="I943" s="227" t="e" cm="1">
        <f t="array" ref="I943">_xlfn.IFS('ES Data Entry'!H941= 1, "American Indian/Alaskan Native", 'ES Data Entry'!H941= 2, "Asian", 'ES Data Entry'!H941= 3, "Native Hawaiian/Pacific Islander", 'ES Data Entry'!H941= 4, "Black/African American",'ES Data Entry'!H941= 5,  "White", 'ES Data Entry'!H941= 6, "Other", 'ES Data Entry'!H941= 7, "Two races or more", 'ES Data Entry'!H941= 8, "Unknown")</f>
        <v>#N/A</v>
      </c>
      <c r="J943" s="226">
        <f>'ES Data Entry'!I941</f>
        <v>0</v>
      </c>
      <c r="K943" s="226" t="e" cm="1">
        <f t="array" ref="K943">_xlfn.IFS('ES Data Entry'!J941= 1, "Male", 'ES Data Entry'!J941= 2, "Female", 'ES Data Entry'!J941= 3, "Transgender Male", 'ES Data Entry'!J941= 4, "Transgender Female",'ES Data Entry'!J941= 5, "Non-binary", 'ES Data Entry'!J941= 6, "Other", 'ES Data Entry'!J941= 7, "Unknown")</f>
        <v>#N/A</v>
      </c>
      <c r="L943" s="228">
        <f>'ES Data Entry'!K941</f>
        <v>0</v>
      </c>
      <c r="M943" s="228" t="str" cm="1">
        <f t="array" ref="M943">IF(MAX(IF(F:F=F943, L:L))=L943, "Yes", "No")</f>
        <v>Yes</v>
      </c>
      <c r="N943" s="229" t="e">
        <f>AVERAGE('ES Data Entry'!N941,'ES Data Entry'!M941)</f>
        <v>#DIV/0!</v>
      </c>
      <c r="O943" s="229" t="e">
        <f t="shared" si="166"/>
        <v>#DIV/0!</v>
      </c>
      <c r="P943" s="229" t="e">
        <f>AVERAGE('ES Data Entry'!O941:R941)</f>
        <v>#DIV/0!</v>
      </c>
      <c r="Q943" s="229" t="e">
        <f t="shared" si="167"/>
        <v>#DIV/0!</v>
      </c>
      <c r="R943" s="229" t="e">
        <f>AVERAGE('ES Data Entry'!S941:V941)</f>
        <v>#DIV/0!</v>
      </c>
      <c r="S943" s="229" t="e">
        <f t="shared" si="168"/>
        <v>#DIV/0!</v>
      </c>
      <c r="T943" s="229" t="e">
        <f>AVERAGE('ES Data Entry'!W941:Y941)</f>
        <v>#DIV/0!</v>
      </c>
      <c r="U943" s="230" t="e">
        <f t="shared" si="169"/>
        <v>#DIV/0!</v>
      </c>
      <c r="V943" s="231" t="e">
        <f t="shared" si="170"/>
        <v>#DIV/0!</v>
      </c>
      <c r="W943" s="232" t="e">
        <f t="shared" si="171"/>
        <v>#DIV/0!</v>
      </c>
    </row>
    <row r="944" spans="1:23">
      <c r="A944" s="226">
        <f>'ES Data Entry'!A942</f>
        <v>0</v>
      </c>
      <c r="B944" s="226">
        <f>'ES Data Entry'!B942</f>
        <v>0</v>
      </c>
      <c r="C944" s="6">
        <f>'ES Data Entry'!C942</f>
        <v>0</v>
      </c>
      <c r="D944" s="226">
        <f>'ES Data Entry'!D942</f>
        <v>0</v>
      </c>
      <c r="E944" s="226">
        <f>'ES Data Entry'!E942</f>
        <v>0</v>
      </c>
      <c r="F944" s="226">
        <f>'ES Data Entry'!F942</f>
        <v>0</v>
      </c>
      <c r="G944" s="226" t="str" cm="1">
        <f t="array" ref="G944">_xlfn.IFS('ES Data Entry'!G942=0, "Kindergarten", 'ES Data Entry'!G942=1, "1st Grade", 'ES Data Entry'!G942=2, "2nd Grade", 'ES Data Entry'!G942=3, "3rd Grade", 'ES Data Entry'!G942=4, "4th Grade", 'ES Data Entry'!G942=5, "5th Grade")</f>
        <v>Kindergarten</v>
      </c>
      <c r="H944" s="253">
        <f>'ES Data Entry'!L942</f>
        <v>0</v>
      </c>
      <c r="I944" s="227" t="e" cm="1">
        <f t="array" ref="I944">_xlfn.IFS('ES Data Entry'!H942= 1, "American Indian/Alaskan Native", 'ES Data Entry'!H942= 2, "Asian", 'ES Data Entry'!H942= 3, "Native Hawaiian/Pacific Islander", 'ES Data Entry'!H942= 4, "Black/African American",'ES Data Entry'!H942= 5,  "White", 'ES Data Entry'!H942= 6, "Other", 'ES Data Entry'!H942= 7, "Two races or more", 'ES Data Entry'!H942= 8, "Unknown")</f>
        <v>#N/A</v>
      </c>
      <c r="J944" s="226">
        <f>'ES Data Entry'!I942</f>
        <v>0</v>
      </c>
      <c r="K944" s="226" t="e" cm="1">
        <f t="array" ref="K944">_xlfn.IFS('ES Data Entry'!J942= 1, "Male", 'ES Data Entry'!J942= 2, "Female", 'ES Data Entry'!J942= 3, "Transgender Male", 'ES Data Entry'!J942= 4, "Transgender Female",'ES Data Entry'!J942= 5, "Non-binary", 'ES Data Entry'!J942= 6, "Other", 'ES Data Entry'!J942= 7, "Unknown")</f>
        <v>#N/A</v>
      </c>
      <c r="L944" s="228">
        <f>'ES Data Entry'!K942</f>
        <v>0</v>
      </c>
      <c r="M944" s="228" t="str" cm="1">
        <f t="array" ref="M944">IF(MAX(IF(F:F=F944, L:L))=L944, "Yes", "No")</f>
        <v>Yes</v>
      </c>
      <c r="N944" s="229" t="e">
        <f>AVERAGE('ES Data Entry'!N942,'ES Data Entry'!M942)</f>
        <v>#DIV/0!</v>
      </c>
      <c r="O944" s="229" t="e">
        <f t="shared" si="166"/>
        <v>#DIV/0!</v>
      </c>
      <c r="P944" s="229" t="e">
        <f>AVERAGE('ES Data Entry'!O942:R942)</f>
        <v>#DIV/0!</v>
      </c>
      <c r="Q944" s="229" t="e">
        <f t="shared" si="167"/>
        <v>#DIV/0!</v>
      </c>
      <c r="R944" s="229" t="e">
        <f>AVERAGE('ES Data Entry'!S942:V942)</f>
        <v>#DIV/0!</v>
      </c>
      <c r="S944" s="229" t="e">
        <f t="shared" si="168"/>
        <v>#DIV/0!</v>
      </c>
      <c r="T944" s="229" t="e">
        <f>AVERAGE('ES Data Entry'!W942:Y942)</f>
        <v>#DIV/0!</v>
      </c>
      <c r="U944" s="230" t="e">
        <f t="shared" si="169"/>
        <v>#DIV/0!</v>
      </c>
      <c r="V944" s="231" t="e">
        <f t="shared" si="170"/>
        <v>#DIV/0!</v>
      </c>
      <c r="W944" s="232" t="e">
        <f t="shared" si="171"/>
        <v>#DIV/0!</v>
      </c>
    </row>
    <row r="945" spans="1:23">
      <c r="A945" s="226">
        <f>'ES Data Entry'!A943</f>
        <v>0</v>
      </c>
      <c r="B945" s="226">
        <f>'ES Data Entry'!B943</f>
        <v>0</v>
      </c>
      <c r="C945" s="6">
        <f>'ES Data Entry'!C943</f>
        <v>0</v>
      </c>
      <c r="D945" s="226">
        <f>'ES Data Entry'!D943</f>
        <v>0</v>
      </c>
      <c r="E945" s="226">
        <f>'ES Data Entry'!E943</f>
        <v>0</v>
      </c>
      <c r="F945" s="226">
        <f>'ES Data Entry'!F943</f>
        <v>0</v>
      </c>
      <c r="G945" s="226" t="str" cm="1">
        <f t="array" ref="G945">_xlfn.IFS('ES Data Entry'!G943=0, "Kindergarten", 'ES Data Entry'!G943=1, "1st Grade", 'ES Data Entry'!G943=2, "2nd Grade", 'ES Data Entry'!G943=3, "3rd Grade", 'ES Data Entry'!G943=4, "4th Grade", 'ES Data Entry'!G943=5, "5th Grade")</f>
        <v>Kindergarten</v>
      </c>
      <c r="H945" s="253">
        <f>'ES Data Entry'!L943</f>
        <v>0</v>
      </c>
      <c r="I945" s="227" t="e" cm="1">
        <f t="array" ref="I945">_xlfn.IFS('ES Data Entry'!H943= 1, "American Indian/Alaskan Native", 'ES Data Entry'!H943= 2, "Asian", 'ES Data Entry'!H943= 3, "Native Hawaiian/Pacific Islander", 'ES Data Entry'!H943= 4, "Black/African American",'ES Data Entry'!H943= 5,  "White", 'ES Data Entry'!H943= 6, "Other", 'ES Data Entry'!H943= 7, "Two races or more", 'ES Data Entry'!H943= 8, "Unknown")</f>
        <v>#N/A</v>
      </c>
      <c r="J945" s="226">
        <f>'ES Data Entry'!I943</f>
        <v>0</v>
      </c>
      <c r="K945" s="226" t="e" cm="1">
        <f t="array" ref="K945">_xlfn.IFS('ES Data Entry'!J943= 1, "Male", 'ES Data Entry'!J943= 2, "Female", 'ES Data Entry'!J943= 3, "Transgender Male", 'ES Data Entry'!J943= 4, "Transgender Female",'ES Data Entry'!J943= 5, "Non-binary", 'ES Data Entry'!J943= 6, "Other", 'ES Data Entry'!J943= 7, "Unknown")</f>
        <v>#N/A</v>
      </c>
      <c r="L945" s="228">
        <f>'ES Data Entry'!K943</f>
        <v>0</v>
      </c>
      <c r="M945" s="228" t="str" cm="1">
        <f t="array" ref="M945">IF(MAX(IF(F:F=F945, L:L))=L945, "Yes", "No")</f>
        <v>Yes</v>
      </c>
      <c r="N945" s="229" t="e">
        <f>AVERAGE('ES Data Entry'!N943,'ES Data Entry'!M943)</f>
        <v>#DIV/0!</v>
      </c>
      <c r="O945" s="229" t="e">
        <f t="shared" si="166"/>
        <v>#DIV/0!</v>
      </c>
      <c r="P945" s="229" t="e">
        <f>AVERAGE('ES Data Entry'!O943:R943)</f>
        <v>#DIV/0!</v>
      </c>
      <c r="Q945" s="229" t="e">
        <f t="shared" si="167"/>
        <v>#DIV/0!</v>
      </c>
      <c r="R945" s="229" t="e">
        <f>AVERAGE('ES Data Entry'!S943:V943)</f>
        <v>#DIV/0!</v>
      </c>
      <c r="S945" s="229" t="e">
        <f t="shared" si="168"/>
        <v>#DIV/0!</v>
      </c>
      <c r="T945" s="229" t="e">
        <f>AVERAGE('ES Data Entry'!W943:Y943)</f>
        <v>#DIV/0!</v>
      </c>
      <c r="U945" s="230" t="e">
        <f t="shared" si="169"/>
        <v>#DIV/0!</v>
      </c>
      <c r="V945" s="231" t="e">
        <f t="shared" si="170"/>
        <v>#DIV/0!</v>
      </c>
      <c r="W945" s="232" t="e">
        <f t="shared" si="171"/>
        <v>#DIV/0!</v>
      </c>
    </row>
    <row r="946" spans="1:23">
      <c r="A946" s="226">
        <f>'ES Data Entry'!A944</f>
        <v>0</v>
      </c>
      <c r="B946" s="226">
        <f>'ES Data Entry'!B944</f>
        <v>0</v>
      </c>
      <c r="C946" s="6">
        <f>'ES Data Entry'!C944</f>
        <v>0</v>
      </c>
      <c r="D946" s="226">
        <f>'ES Data Entry'!D944</f>
        <v>0</v>
      </c>
      <c r="E946" s="226">
        <f>'ES Data Entry'!E944</f>
        <v>0</v>
      </c>
      <c r="F946" s="226">
        <f>'ES Data Entry'!F944</f>
        <v>0</v>
      </c>
      <c r="G946" s="226" t="str" cm="1">
        <f t="array" ref="G946">_xlfn.IFS('ES Data Entry'!G944=0, "Kindergarten", 'ES Data Entry'!G944=1, "1st Grade", 'ES Data Entry'!G944=2, "2nd Grade", 'ES Data Entry'!G944=3, "3rd Grade", 'ES Data Entry'!G944=4, "4th Grade", 'ES Data Entry'!G944=5, "5th Grade")</f>
        <v>Kindergarten</v>
      </c>
      <c r="H946" s="253">
        <f>'ES Data Entry'!L944</f>
        <v>0</v>
      </c>
      <c r="I946" s="227" t="e" cm="1">
        <f t="array" ref="I946">_xlfn.IFS('ES Data Entry'!H944= 1, "American Indian/Alaskan Native", 'ES Data Entry'!H944= 2, "Asian", 'ES Data Entry'!H944= 3, "Native Hawaiian/Pacific Islander", 'ES Data Entry'!H944= 4, "Black/African American",'ES Data Entry'!H944= 5,  "White", 'ES Data Entry'!H944= 6, "Other", 'ES Data Entry'!H944= 7, "Two races or more", 'ES Data Entry'!H944= 8, "Unknown")</f>
        <v>#N/A</v>
      </c>
      <c r="J946" s="226">
        <f>'ES Data Entry'!I944</f>
        <v>0</v>
      </c>
      <c r="K946" s="226" t="e" cm="1">
        <f t="array" ref="K946">_xlfn.IFS('ES Data Entry'!J944= 1, "Male", 'ES Data Entry'!J944= 2, "Female", 'ES Data Entry'!J944= 3, "Transgender Male", 'ES Data Entry'!J944= 4, "Transgender Female",'ES Data Entry'!J944= 5, "Non-binary", 'ES Data Entry'!J944= 6, "Other", 'ES Data Entry'!J944= 7, "Unknown")</f>
        <v>#N/A</v>
      </c>
      <c r="L946" s="228">
        <f>'ES Data Entry'!K944</f>
        <v>0</v>
      </c>
      <c r="M946" s="228" t="str" cm="1">
        <f t="array" ref="M946">IF(MAX(IF(F:F=F946, L:L))=L946, "Yes", "No")</f>
        <v>Yes</v>
      </c>
      <c r="N946" s="229" t="e">
        <f>AVERAGE('ES Data Entry'!N944,'ES Data Entry'!M944)</f>
        <v>#DIV/0!</v>
      </c>
      <c r="O946" s="229" t="e">
        <f t="shared" si="166"/>
        <v>#DIV/0!</v>
      </c>
      <c r="P946" s="229" t="e">
        <f>AVERAGE('ES Data Entry'!O944:R944)</f>
        <v>#DIV/0!</v>
      </c>
      <c r="Q946" s="229" t="e">
        <f t="shared" si="167"/>
        <v>#DIV/0!</v>
      </c>
      <c r="R946" s="229" t="e">
        <f>AVERAGE('ES Data Entry'!S944:V944)</f>
        <v>#DIV/0!</v>
      </c>
      <c r="S946" s="229" t="e">
        <f t="shared" si="168"/>
        <v>#DIV/0!</v>
      </c>
      <c r="T946" s="229" t="e">
        <f>AVERAGE('ES Data Entry'!W944:Y944)</f>
        <v>#DIV/0!</v>
      </c>
      <c r="U946" s="230" t="e">
        <f t="shared" si="169"/>
        <v>#DIV/0!</v>
      </c>
      <c r="V946" s="231" t="e">
        <f t="shared" si="170"/>
        <v>#DIV/0!</v>
      </c>
      <c r="W946" s="232" t="e">
        <f t="shared" si="171"/>
        <v>#DIV/0!</v>
      </c>
    </row>
    <row r="947" spans="1:23">
      <c r="A947" s="226">
        <f>'ES Data Entry'!A945</f>
        <v>0</v>
      </c>
      <c r="B947" s="226">
        <f>'ES Data Entry'!B945</f>
        <v>0</v>
      </c>
      <c r="C947" s="6">
        <f>'ES Data Entry'!C945</f>
        <v>0</v>
      </c>
      <c r="D947" s="226">
        <f>'ES Data Entry'!D945</f>
        <v>0</v>
      </c>
      <c r="E947" s="226">
        <f>'ES Data Entry'!E945</f>
        <v>0</v>
      </c>
      <c r="F947" s="226">
        <f>'ES Data Entry'!F945</f>
        <v>0</v>
      </c>
      <c r="G947" s="226" t="str" cm="1">
        <f t="array" ref="G947">_xlfn.IFS('ES Data Entry'!G945=0, "Kindergarten", 'ES Data Entry'!G945=1, "1st Grade", 'ES Data Entry'!G945=2, "2nd Grade", 'ES Data Entry'!G945=3, "3rd Grade", 'ES Data Entry'!G945=4, "4th Grade", 'ES Data Entry'!G945=5, "5th Grade")</f>
        <v>Kindergarten</v>
      </c>
      <c r="H947" s="253">
        <f>'ES Data Entry'!L945</f>
        <v>0</v>
      </c>
      <c r="I947" s="227" t="e" cm="1">
        <f t="array" ref="I947">_xlfn.IFS('ES Data Entry'!H945= 1, "American Indian/Alaskan Native", 'ES Data Entry'!H945= 2, "Asian", 'ES Data Entry'!H945= 3, "Native Hawaiian/Pacific Islander", 'ES Data Entry'!H945= 4, "Black/African American",'ES Data Entry'!H945= 5,  "White", 'ES Data Entry'!H945= 6, "Other", 'ES Data Entry'!H945= 7, "Two races or more", 'ES Data Entry'!H945= 8, "Unknown")</f>
        <v>#N/A</v>
      </c>
      <c r="J947" s="226">
        <f>'ES Data Entry'!I945</f>
        <v>0</v>
      </c>
      <c r="K947" s="226" t="e" cm="1">
        <f t="array" ref="K947">_xlfn.IFS('ES Data Entry'!J945= 1, "Male", 'ES Data Entry'!J945= 2, "Female", 'ES Data Entry'!J945= 3, "Transgender Male", 'ES Data Entry'!J945= 4, "Transgender Female",'ES Data Entry'!J945= 5, "Non-binary", 'ES Data Entry'!J945= 6, "Other", 'ES Data Entry'!J945= 7, "Unknown")</f>
        <v>#N/A</v>
      </c>
      <c r="L947" s="228">
        <f>'ES Data Entry'!K945</f>
        <v>0</v>
      </c>
      <c r="M947" s="228" t="str" cm="1">
        <f t="array" ref="M947">IF(MAX(IF(F:F=F947, L:L))=L947, "Yes", "No")</f>
        <v>Yes</v>
      </c>
      <c r="N947" s="229" t="e">
        <f>AVERAGE('ES Data Entry'!N945,'ES Data Entry'!M945)</f>
        <v>#DIV/0!</v>
      </c>
      <c r="O947" s="229" t="e">
        <f t="shared" si="166"/>
        <v>#DIV/0!</v>
      </c>
      <c r="P947" s="229" t="e">
        <f>AVERAGE('ES Data Entry'!O945:R945)</f>
        <v>#DIV/0!</v>
      </c>
      <c r="Q947" s="229" t="e">
        <f t="shared" si="167"/>
        <v>#DIV/0!</v>
      </c>
      <c r="R947" s="229" t="e">
        <f>AVERAGE('ES Data Entry'!S945:V945)</f>
        <v>#DIV/0!</v>
      </c>
      <c r="S947" s="229" t="e">
        <f t="shared" si="168"/>
        <v>#DIV/0!</v>
      </c>
      <c r="T947" s="229" t="e">
        <f>AVERAGE('ES Data Entry'!W945:Y945)</f>
        <v>#DIV/0!</v>
      </c>
      <c r="U947" s="230" t="e">
        <f t="shared" si="169"/>
        <v>#DIV/0!</v>
      </c>
      <c r="V947" s="231" t="e">
        <f t="shared" si="170"/>
        <v>#DIV/0!</v>
      </c>
      <c r="W947" s="232" t="e">
        <f t="shared" si="171"/>
        <v>#DIV/0!</v>
      </c>
    </row>
    <row r="948" spans="1:23">
      <c r="A948" s="226">
        <f>'ES Data Entry'!A946</f>
        <v>0</v>
      </c>
      <c r="B948" s="226">
        <f>'ES Data Entry'!B946</f>
        <v>0</v>
      </c>
      <c r="C948" s="6">
        <f>'ES Data Entry'!C946</f>
        <v>0</v>
      </c>
      <c r="D948" s="226">
        <f>'ES Data Entry'!D946</f>
        <v>0</v>
      </c>
      <c r="E948" s="226">
        <f>'ES Data Entry'!E946</f>
        <v>0</v>
      </c>
      <c r="F948" s="226">
        <f>'ES Data Entry'!F946</f>
        <v>0</v>
      </c>
      <c r="G948" s="226" t="str" cm="1">
        <f t="array" ref="G948">_xlfn.IFS('ES Data Entry'!G946=0, "Kindergarten", 'ES Data Entry'!G946=1, "1st Grade", 'ES Data Entry'!G946=2, "2nd Grade", 'ES Data Entry'!G946=3, "3rd Grade", 'ES Data Entry'!G946=4, "4th Grade", 'ES Data Entry'!G946=5, "5th Grade")</f>
        <v>Kindergarten</v>
      </c>
      <c r="H948" s="253">
        <f>'ES Data Entry'!L946</f>
        <v>0</v>
      </c>
      <c r="I948" s="227" t="e" cm="1">
        <f t="array" ref="I948">_xlfn.IFS('ES Data Entry'!H946= 1, "American Indian/Alaskan Native", 'ES Data Entry'!H946= 2, "Asian", 'ES Data Entry'!H946= 3, "Native Hawaiian/Pacific Islander", 'ES Data Entry'!H946= 4, "Black/African American",'ES Data Entry'!H946= 5,  "White", 'ES Data Entry'!H946= 6, "Other", 'ES Data Entry'!H946= 7, "Two races or more", 'ES Data Entry'!H946= 8, "Unknown")</f>
        <v>#N/A</v>
      </c>
      <c r="J948" s="226">
        <f>'ES Data Entry'!I946</f>
        <v>0</v>
      </c>
      <c r="K948" s="226" t="e" cm="1">
        <f t="array" ref="K948">_xlfn.IFS('ES Data Entry'!J946= 1, "Male", 'ES Data Entry'!J946= 2, "Female", 'ES Data Entry'!J946= 3, "Transgender Male", 'ES Data Entry'!J946= 4, "Transgender Female",'ES Data Entry'!J946= 5, "Non-binary", 'ES Data Entry'!J946= 6, "Other", 'ES Data Entry'!J946= 7, "Unknown")</f>
        <v>#N/A</v>
      </c>
      <c r="L948" s="228">
        <f>'ES Data Entry'!K946</f>
        <v>0</v>
      </c>
      <c r="M948" s="228" t="str" cm="1">
        <f t="array" ref="M948">IF(MAX(IF(F:F=F948, L:L))=L948, "Yes", "No")</f>
        <v>Yes</v>
      </c>
      <c r="N948" s="229" t="e">
        <f>AVERAGE('ES Data Entry'!N946,'ES Data Entry'!M946)</f>
        <v>#DIV/0!</v>
      </c>
      <c r="O948" s="229" t="e">
        <f t="shared" si="166"/>
        <v>#DIV/0!</v>
      </c>
      <c r="P948" s="229" t="e">
        <f>AVERAGE('ES Data Entry'!O946:R946)</f>
        <v>#DIV/0!</v>
      </c>
      <c r="Q948" s="229" t="e">
        <f t="shared" si="167"/>
        <v>#DIV/0!</v>
      </c>
      <c r="R948" s="229" t="e">
        <f>AVERAGE('ES Data Entry'!S946:V946)</f>
        <v>#DIV/0!</v>
      </c>
      <c r="S948" s="229" t="e">
        <f t="shared" si="168"/>
        <v>#DIV/0!</v>
      </c>
      <c r="T948" s="229" t="e">
        <f>AVERAGE('ES Data Entry'!W946:Y946)</f>
        <v>#DIV/0!</v>
      </c>
      <c r="U948" s="230" t="e">
        <f t="shared" si="169"/>
        <v>#DIV/0!</v>
      </c>
      <c r="V948" s="231" t="e">
        <f t="shared" si="170"/>
        <v>#DIV/0!</v>
      </c>
      <c r="W948" s="232" t="e">
        <f t="shared" si="171"/>
        <v>#DIV/0!</v>
      </c>
    </row>
    <row r="949" spans="1:23">
      <c r="A949" s="226">
        <f>'ES Data Entry'!A947</f>
        <v>0</v>
      </c>
      <c r="B949" s="226">
        <f>'ES Data Entry'!B947</f>
        <v>0</v>
      </c>
      <c r="C949" s="6">
        <f>'ES Data Entry'!C947</f>
        <v>0</v>
      </c>
      <c r="D949" s="226">
        <f>'ES Data Entry'!D947</f>
        <v>0</v>
      </c>
      <c r="E949" s="226">
        <f>'ES Data Entry'!E947</f>
        <v>0</v>
      </c>
      <c r="F949" s="226">
        <f>'ES Data Entry'!F947</f>
        <v>0</v>
      </c>
      <c r="G949" s="226" t="str" cm="1">
        <f t="array" ref="G949">_xlfn.IFS('ES Data Entry'!G947=0, "Kindergarten", 'ES Data Entry'!G947=1, "1st Grade", 'ES Data Entry'!G947=2, "2nd Grade", 'ES Data Entry'!G947=3, "3rd Grade", 'ES Data Entry'!G947=4, "4th Grade", 'ES Data Entry'!G947=5, "5th Grade")</f>
        <v>Kindergarten</v>
      </c>
      <c r="H949" s="253">
        <f>'ES Data Entry'!L947</f>
        <v>0</v>
      </c>
      <c r="I949" s="227" t="e" cm="1">
        <f t="array" ref="I949">_xlfn.IFS('ES Data Entry'!H947= 1, "American Indian/Alaskan Native", 'ES Data Entry'!H947= 2, "Asian", 'ES Data Entry'!H947= 3, "Native Hawaiian/Pacific Islander", 'ES Data Entry'!H947= 4, "Black/African American",'ES Data Entry'!H947= 5,  "White", 'ES Data Entry'!H947= 6, "Other", 'ES Data Entry'!H947= 7, "Two races or more", 'ES Data Entry'!H947= 8, "Unknown")</f>
        <v>#N/A</v>
      </c>
      <c r="J949" s="226">
        <f>'ES Data Entry'!I947</f>
        <v>0</v>
      </c>
      <c r="K949" s="226" t="e" cm="1">
        <f t="array" ref="K949">_xlfn.IFS('ES Data Entry'!J947= 1, "Male", 'ES Data Entry'!J947= 2, "Female", 'ES Data Entry'!J947= 3, "Transgender Male", 'ES Data Entry'!J947= 4, "Transgender Female",'ES Data Entry'!J947= 5, "Non-binary", 'ES Data Entry'!J947= 6, "Other", 'ES Data Entry'!J947= 7, "Unknown")</f>
        <v>#N/A</v>
      </c>
      <c r="L949" s="228">
        <f>'ES Data Entry'!K947</f>
        <v>0</v>
      </c>
      <c r="M949" s="228" t="str" cm="1">
        <f t="array" ref="M949">IF(MAX(IF(F:F=F949, L:L))=L949, "Yes", "No")</f>
        <v>Yes</v>
      </c>
      <c r="N949" s="229" t="e">
        <f>AVERAGE('ES Data Entry'!N947,'ES Data Entry'!M947)</f>
        <v>#DIV/0!</v>
      </c>
      <c r="O949" s="229" t="e">
        <f t="shared" si="166"/>
        <v>#DIV/0!</v>
      </c>
      <c r="P949" s="229" t="e">
        <f>AVERAGE('ES Data Entry'!O947:R947)</f>
        <v>#DIV/0!</v>
      </c>
      <c r="Q949" s="229" t="e">
        <f t="shared" si="167"/>
        <v>#DIV/0!</v>
      </c>
      <c r="R949" s="229" t="e">
        <f>AVERAGE('ES Data Entry'!S947:V947)</f>
        <v>#DIV/0!</v>
      </c>
      <c r="S949" s="229" t="e">
        <f t="shared" si="168"/>
        <v>#DIV/0!</v>
      </c>
      <c r="T949" s="229" t="e">
        <f>AVERAGE('ES Data Entry'!W947:Y947)</f>
        <v>#DIV/0!</v>
      </c>
      <c r="U949" s="230" t="e">
        <f t="shared" si="169"/>
        <v>#DIV/0!</v>
      </c>
      <c r="V949" s="231" t="e">
        <f t="shared" si="170"/>
        <v>#DIV/0!</v>
      </c>
      <c r="W949" s="232" t="e">
        <f t="shared" si="171"/>
        <v>#DIV/0!</v>
      </c>
    </row>
    <row r="950" spans="1:23">
      <c r="A950" s="226">
        <f>'ES Data Entry'!A948</f>
        <v>0</v>
      </c>
      <c r="B950" s="226">
        <f>'ES Data Entry'!B948</f>
        <v>0</v>
      </c>
      <c r="C950" s="6">
        <f>'ES Data Entry'!C948</f>
        <v>0</v>
      </c>
      <c r="D950" s="226">
        <f>'ES Data Entry'!D948</f>
        <v>0</v>
      </c>
      <c r="E950" s="226">
        <f>'ES Data Entry'!E948</f>
        <v>0</v>
      </c>
      <c r="F950" s="226">
        <f>'ES Data Entry'!F948</f>
        <v>0</v>
      </c>
      <c r="G950" s="226" t="str" cm="1">
        <f t="array" ref="G950">_xlfn.IFS('ES Data Entry'!G948=0, "Kindergarten", 'ES Data Entry'!G948=1, "1st Grade", 'ES Data Entry'!G948=2, "2nd Grade", 'ES Data Entry'!G948=3, "3rd Grade", 'ES Data Entry'!G948=4, "4th Grade", 'ES Data Entry'!G948=5, "5th Grade")</f>
        <v>Kindergarten</v>
      </c>
      <c r="H950" s="253">
        <f>'ES Data Entry'!L948</f>
        <v>0</v>
      </c>
      <c r="I950" s="227" t="e" cm="1">
        <f t="array" ref="I950">_xlfn.IFS('ES Data Entry'!H948= 1, "American Indian/Alaskan Native", 'ES Data Entry'!H948= 2, "Asian", 'ES Data Entry'!H948= 3, "Native Hawaiian/Pacific Islander", 'ES Data Entry'!H948= 4, "Black/African American",'ES Data Entry'!H948= 5,  "White", 'ES Data Entry'!H948= 6, "Other", 'ES Data Entry'!H948= 7, "Two races or more", 'ES Data Entry'!H948= 8, "Unknown")</f>
        <v>#N/A</v>
      </c>
      <c r="J950" s="226">
        <f>'ES Data Entry'!I948</f>
        <v>0</v>
      </c>
      <c r="K950" s="226" t="e" cm="1">
        <f t="array" ref="K950">_xlfn.IFS('ES Data Entry'!J948= 1, "Male", 'ES Data Entry'!J948= 2, "Female", 'ES Data Entry'!J948= 3, "Transgender Male", 'ES Data Entry'!J948= 4, "Transgender Female",'ES Data Entry'!J948= 5, "Non-binary", 'ES Data Entry'!J948= 6, "Other", 'ES Data Entry'!J948= 7, "Unknown")</f>
        <v>#N/A</v>
      </c>
      <c r="L950" s="228">
        <f>'ES Data Entry'!K948</f>
        <v>0</v>
      </c>
      <c r="M950" s="228" t="str" cm="1">
        <f t="array" ref="M950">IF(MAX(IF(F:F=F950, L:L))=L950, "Yes", "No")</f>
        <v>Yes</v>
      </c>
      <c r="N950" s="229" t="e">
        <f>AVERAGE('ES Data Entry'!N948,'ES Data Entry'!M948)</f>
        <v>#DIV/0!</v>
      </c>
      <c r="O950" s="229" t="e">
        <f t="shared" si="166"/>
        <v>#DIV/0!</v>
      </c>
      <c r="P950" s="229" t="e">
        <f>AVERAGE('ES Data Entry'!O948:R948)</f>
        <v>#DIV/0!</v>
      </c>
      <c r="Q950" s="229" t="e">
        <f t="shared" si="167"/>
        <v>#DIV/0!</v>
      </c>
      <c r="R950" s="229" t="e">
        <f>AVERAGE('ES Data Entry'!S948:V948)</f>
        <v>#DIV/0!</v>
      </c>
      <c r="S950" s="229" t="e">
        <f t="shared" si="168"/>
        <v>#DIV/0!</v>
      </c>
      <c r="T950" s="229" t="e">
        <f>AVERAGE('ES Data Entry'!W948:Y948)</f>
        <v>#DIV/0!</v>
      </c>
      <c r="U950" s="230" t="e">
        <f t="shared" si="169"/>
        <v>#DIV/0!</v>
      </c>
      <c r="V950" s="231" t="e">
        <f t="shared" si="170"/>
        <v>#DIV/0!</v>
      </c>
      <c r="W950" s="232" t="e">
        <f t="shared" si="171"/>
        <v>#DIV/0!</v>
      </c>
    </row>
    <row r="951" spans="1:23">
      <c r="A951" s="226">
        <f>'ES Data Entry'!A949</f>
        <v>0</v>
      </c>
      <c r="B951" s="226">
        <f>'ES Data Entry'!B949</f>
        <v>0</v>
      </c>
      <c r="C951" s="6">
        <f>'ES Data Entry'!C949</f>
        <v>0</v>
      </c>
      <c r="D951" s="226">
        <f>'ES Data Entry'!D949</f>
        <v>0</v>
      </c>
      <c r="E951" s="226">
        <f>'ES Data Entry'!E949</f>
        <v>0</v>
      </c>
      <c r="F951" s="226">
        <f>'ES Data Entry'!F949</f>
        <v>0</v>
      </c>
      <c r="G951" s="226" t="str" cm="1">
        <f t="array" ref="G951">_xlfn.IFS('ES Data Entry'!G949=0, "Kindergarten", 'ES Data Entry'!G949=1, "1st Grade", 'ES Data Entry'!G949=2, "2nd Grade", 'ES Data Entry'!G949=3, "3rd Grade", 'ES Data Entry'!G949=4, "4th Grade", 'ES Data Entry'!G949=5, "5th Grade")</f>
        <v>Kindergarten</v>
      </c>
      <c r="H951" s="253">
        <f>'ES Data Entry'!L949</f>
        <v>0</v>
      </c>
      <c r="I951" s="227" t="e" cm="1">
        <f t="array" ref="I951">_xlfn.IFS('ES Data Entry'!H949= 1, "American Indian/Alaskan Native", 'ES Data Entry'!H949= 2, "Asian", 'ES Data Entry'!H949= 3, "Native Hawaiian/Pacific Islander", 'ES Data Entry'!H949= 4, "Black/African American",'ES Data Entry'!H949= 5,  "White", 'ES Data Entry'!H949= 6, "Other", 'ES Data Entry'!H949= 7, "Two races or more", 'ES Data Entry'!H949= 8, "Unknown")</f>
        <v>#N/A</v>
      </c>
      <c r="J951" s="226">
        <f>'ES Data Entry'!I949</f>
        <v>0</v>
      </c>
      <c r="K951" s="226" t="e" cm="1">
        <f t="array" ref="K951">_xlfn.IFS('ES Data Entry'!J949= 1, "Male", 'ES Data Entry'!J949= 2, "Female", 'ES Data Entry'!J949= 3, "Transgender Male", 'ES Data Entry'!J949= 4, "Transgender Female",'ES Data Entry'!J949= 5, "Non-binary", 'ES Data Entry'!J949= 6, "Other", 'ES Data Entry'!J949= 7, "Unknown")</f>
        <v>#N/A</v>
      </c>
      <c r="L951" s="228">
        <f>'ES Data Entry'!K949</f>
        <v>0</v>
      </c>
      <c r="M951" s="228" t="str" cm="1">
        <f t="array" ref="M951">IF(MAX(IF(F:F=F951, L:L))=L951, "Yes", "No")</f>
        <v>Yes</v>
      </c>
      <c r="N951" s="229" t="e">
        <f>AVERAGE('ES Data Entry'!N949,'ES Data Entry'!M949)</f>
        <v>#DIV/0!</v>
      </c>
      <c r="O951" s="229" t="e">
        <f t="shared" si="166"/>
        <v>#DIV/0!</v>
      </c>
      <c r="P951" s="229" t="e">
        <f>AVERAGE('ES Data Entry'!O949:R949)</f>
        <v>#DIV/0!</v>
      </c>
      <c r="Q951" s="229" t="e">
        <f t="shared" si="167"/>
        <v>#DIV/0!</v>
      </c>
      <c r="R951" s="229" t="e">
        <f>AVERAGE('ES Data Entry'!S949:V949)</f>
        <v>#DIV/0!</v>
      </c>
      <c r="S951" s="229" t="e">
        <f t="shared" si="168"/>
        <v>#DIV/0!</v>
      </c>
      <c r="T951" s="229" t="e">
        <f>AVERAGE('ES Data Entry'!W949:Y949)</f>
        <v>#DIV/0!</v>
      </c>
      <c r="U951" s="230" t="e">
        <f t="shared" si="169"/>
        <v>#DIV/0!</v>
      </c>
      <c r="V951" s="231" t="e">
        <f t="shared" si="170"/>
        <v>#DIV/0!</v>
      </c>
      <c r="W951" s="232" t="e">
        <f t="shared" si="171"/>
        <v>#DIV/0!</v>
      </c>
    </row>
    <row r="952" spans="1:23">
      <c r="A952" s="226">
        <f>'ES Data Entry'!A950</f>
        <v>0</v>
      </c>
      <c r="B952" s="226">
        <f>'ES Data Entry'!B950</f>
        <v>0</v>
      </c>
      <c r="C952" s="6">
        <f>'ES Data Entry'!C950</f>
        <v>0</v>
      </c>
      <c r="D952" s="226">
        <f>'ES Data Entry'!D950</f>
        <v>0</v>
      </c>
      <c r="E952" s="226">
        <f>'ES Data Entry'!E950</f>
        <v>0</v>
      </c>
      <c r="F952" s="226">
        <f>'ES Data Entry'!F950</f>
        <v>0</v>
      </c>
      <c r="G952" s="226" t="str" cm="1">
        <f t="array" ref="G952">_xlfn.IFS('ES Data Entry'!G950=0, "Kindergarten", 'ES Data Entry'!G950=1, "1st Grade", 'ES Data Entry'!G950=2, "2nd Grade", 'ES Data Entry'!G950=3, "3rd Grade", 'ES Data Entry'!G950=4, "4th Grade", 'ES Data Entry'!G950=5, "5th Grade")</f>
        <v>Kindergarten</v>
      </c>
      <c r="H952" s="253">
        <f>'ES Data Entry'!L950</f>
        <v>0</v>
      </c>
      <c r="I952" s="227" t="e" cm="1">
        <f t="array" ref="I952">_xlfn.IFS('ES Data Entry'!H950= 1, "American Indian/Alaskan Native", 'ES Data Entry'!H950= 2, "Asian", 'ES Data Entry'!H950= 3, "Native Hawaiian/Pacific Islander", 'ES Data Entry'!H950= 4, "Black/African American",'ES Data Entry'!H950= 5,  "White", 'ES Data Entry'!H950= 6, "Other", 'ES Data Entry'!H950= 7, "Two races or more", 'ES Data Entry'!H950= 8, "Unknown")</f>
        <v>#N/A</v>
      </c>
      <c r="J952" s="226">
        <f>'ES Data Entry'!I950</f>
        <v>0</v>
      </c>
      <c r="K952" s="226" t="e" cm="1">
        <f t="array" ref="K952">_xlfn.IFS('ES Data Entry'!J950= 1, "Male", 'ES Data Entry'!J950= 2, "Female", 'ES Data Entry'!J950= 3, "Transgender Male", 'ES Data Entry'!J950= 4, "Transgender Female",'ES Data Entry'!J950= 5, "Non-binary", 'ES Data Entry'!J950= 6, "Other", 'ES Data Entry'!J950= 7, "Unknown")</f>
        <v>#N/A</v>
      </c>
      <c r="L952" s="228">
        <f>'ES Data Entry'!K950</f>
        <v>0</v>
      </c>
      <c r="M952" s="228" t="str" cm="1">
        <f t="array" ref="M952">IF(MAX(IF(F:F=F952, L:L))=L952, "Yes", "No")</f>
        <v>Yes</v>
      </c>
      <c r="N952" s="229" t="e">
        <f>AVERAGE('ES Data Entry'!N950,'ES Data Entry'!M950)</f>
        <v>#DIV/0!</v>
      </c>
      <c r="O952" s="229" t="e">
        <f t="shared" si="166"/>
        <v>#DIV/0!</v>
      </c>
      <c r="P952" s="229" t="e">
        <f>AVERAGE('ES Data Entry'!O950:R950)</f>
        <v>#DIV/0!</v>
      </c>
      <c r="Q952" s="229" t="e">
        <f t="shared" si="167"/>
        <v>#DIV/0!</v>
      </c>
      <c r="R952" s="229" t="e">
        <f>AVERAGE('ES Data Entry'!S950:V950)</f>
        <v>#DIV/0!</v>
      </c>
      <c r="S952" s="229" t="e">
        <f t="shared" si="168"/>
        <v>#DIV/0!</v>
      </c>
      <c r="T952" s="229" t="e">
        <f>AVERAGE('ES Data Entry'!W950:Y950)</f>
        <v>#DIV/0!</v>
      </c>
      <c r="U952" s="230" t="e">
        <f t="shared" si="169"/>
        <v>#DIV/0!</v>
      </c>
      <c r="V952" s="231" t="e">
        <f t="shared" si="170"/>
        <v>#DIV/0!</v>
      </c>
      <c r="W952" s="232" t="e">
        <f t="shared" si="171"/>
        <v>#DIV/0!</v>
      </c>
    </row>
    <row r="953" spans="1:23">
      <c r="A953" s="226">
        <f>'ES Data Entry'!A951</f>
        <v>0</v>
      </c>
      <c r="B953" s="226">
        <f>'ES Data Entry'!B951</f>
        <v>0</v>
      </c>
      <c r="C953" s="6">
        <f>'ES Data Entry'!C951</f>
        <v>0</v>
      </c>
      <c r="D953" s="226">
        <f>'ES Data Entry'!D951</f>
        <v>0</v>
      </c>
      <c r="E953" s="226">
        <f>'ES Data Entry'!E951</f>
        <v>0</v>
      </c>
      <c r="F953" s="226">
        <f>'ES Data Entry'!F951</f>
        <v>0</v>
      </c>
      <c r="G953" s="226" t="str" cm="1">
        <f t="array" ref="G953">_xlfn.IFS('ES Data Entry'!G951=0, "Kindergarten", 'ES Data Entry'!G951=1, "1st Grade", 'ES Data Entry'!G951=2, "2nd Grade", 'ES Data Entry'!G951=3, "3rd Grade", 'ES Data Entry'!G951=4, "4th Grade", 'ES Data Entry'!G951=5, "5th Grade")</f>
        <v>Kindergarten</v>
      </c>
      <c r="H953" s="253">
        <f>'ES Data Entry'!L951</f>
        <v>0</v>
      </c>
      <c r="I953" s="227" t="e" cm="1">
        <f t="array" ref="I953">_xlfn.IFS('ES Data Entry'!H951= 1, "American Indian/Alaskan Native", 'ES Data Entry'!H951= 2, "Asian", 'ES Data Entry'!H951= 3, "Native Hawaiian/Pacific Islander", 'ES Data Entry'!H951= 4, "Black/African American",'ES Data Entry'!H951= 5,  "White", 'ES Data Entry'!H951= 6, "Other", 'ES Data Entry'!H951= 7, "Two races or more", 'ES Data Entry'!H951= 8, "Unknown")</f>
        <v>#N/A</v>
      </c>
      <c r="J953" s="226">
        <f>'ES Data Entry'!I951</f>
        <v>0</v>
      </c>
      <c r="K953" s="226" t="e" cm="1">
        <f t="array" ref="K953">_xlfn.IFS('ES Data Entry'!J951= 1, "Male", 'ES Data Entry'!J951= 2, "Female", 'ES Data Entry'!J951= 3, "Transgender Male", 'ES Data Entry'!J951= 4, "Transgender Female",'ES Data Entry'!J951= 5, "Non-binary", 'ES Data Entry'!J951= 6, "Other", 'ES Data Entry'!J951= 7, "Unknown")</f>
        <v>#N/A</v>
      </c>
      <c r="L953" s="228">
        <f>'ES Data Entry'!K951</f>
        <v>0</v>
      </c>
      <c r="M953" s="228" t="str" cm="1">
        <f t="array" ref="M953">IF(MAX(IF(F:F=F953, L:L))=L953, "Yes", "No")</f>
        <v>Yes</v>
      </c>
      <c r="N953" s="229" t="e">
        <f>AVERAGE('ES Data Entry'!N951,'ES Data Entry'!M951)</f>
        <v>#DIV/0!</v>
      </c>
      <c r="O953" s="229" t="e">
        <f t="shared" si="166"/>
        <v>#DIV/0!</v>
      </c>
      <c r="P953" s="229" t="e">
        <f>AVERAGE('ES Data Entry'!O951:R951)</f>
        <v>#DIV/0!</v>
      </c>
      <c r="Q953" s="229" t="e">
        <f t="shared" si="167"/>
        <v>#DIV/0!</v>
      </c>
      <c r="R953" s="229" t="e">
        <f>AVERAGE('ES Data Entry'!S951:V951)</f>
        <v>#DIV/0!</v>
      </c>
      <c r="S953" s="229" t="e">
        <f t="shared" si="168"/>
        <v>#DIV/0!</v>
      </c>
      <c r="T953" s="229" t="e">
        <f>AVERAGE('ES Data Entry'!W951:Y951)</f>
        <v>#DIV/0!</v>
      </c>
      <c r="U953" s="230" t="e">
        <f t="shared" si="169"/>
        <v>#DIV/0!</v>
      </c>
      <c r="V953" s="231" t="e">
        <f t="shared" si="170"/>
        <v>#DIV/0!</v>
      </c>
      <c r="W953" s="232" t="e">
        <f t="shared" si="171"/>
        <v>#DIV/0!</v>
      </c>
    </row>
    <row r="954" spans="1:23">
      <c r="A954" s="226">
        <f>'ES Data Entry'!A952</f>
        <v>0</v>
      </c>
      <c r="B954" s="226">
        <f>'ES Data Entry'!B952</f>
        <v>0</v>
      </c>
      <c r="C954" s="6">
        <f>'ES Data Entry'!C952</f>
        <v>0</v>
      </c>
      <c r="D954" s="226">
        <f>'ES Data Entry'!D952</f>
        <v>0</v>
      </c>
      <c r="E954" s="226">
        <f>'ES Data Entry'!E952</f>
        <v>0</v>
      </c>
      <c r="F954" s="226">
        <f>'ES Data Entry'!F952</f>
        <v>0</v>
      </c>
      <c r="G954" s="226" t="str" cm="1">
        <f t="array" ref="G954">_xlfn.IFS('ES Data Entry'!G952=0, "Kindergarten", 'ES Data Entry'!G952=1, "1st Grade", 'ES Data Entry'!G952=2, "2nd Grade", 'ES Data Entry'!G952=3, "3rd Grade", 'ES Data Entry'!G952=4, "4th Grade", 'ES Data Entry'!G952=5, "5th Grade")</f>
        <v>Kindergarten</v>
      </c>
      <c r="H954" s="253">
        <f>'ES Data Entry'!L952</f>
        <v>0</v>
      </c>
      <c r="I954" s="227" t="e" cm="1">
        <f t="array" ref="I954">_xlfn.IFS('ES Data Entry'!H952= 1, "American Indian/Alaskan Native", 'ES Data Entry'!H952= 2, "Asian", 'ES Data Entry'!H952= 3, "Native Hawaiian/Pacific Islander", 'ES Data Entry'!H952= 4, "Black/African American",'ES Data Entry'!H952= 5,  "White", 'ES Data Entry'!H952= 6, "Other", 'ES Data Entry'!H952= 7, "Two races or more", 'ES Data Entry'!H952= 8, "Unknown")</f>
        <v>#N/A</v>
      </c>
      <c r="J954" s="226">
        <f>'ES Data Entry'!I952</f>
        <v>0</v>
      </c>
      <c r="K954" s="226" t="e" cm="1">
        <f t="array" ref="K954">_xlfn.IFS('ES Data Entry'!J952= 1, "Male", 'ES Data Entry'!J952= 2, "Female", 'ES Data Entry'!J952= 3, "Transgender Male", 'ES Data Entry'!J952= 4, "Transgender Female",'ES Data Entry'!J952= 5, "Non-binary", 'ES Data Entry'!J952= 6, "Other", 'ES Data Entry'!J952= 7, "Unknown")</f>
        <v>#N/A</v>
      </c>
      <c r="L954" s="228">
        <f>'ES Data Entry'!K952</f>
        <v>0</v>
      </c>
      <c r="M954" s="228" t="str" cm="1">
        <f t="array" ref="M954">IF(MAX(IF(F:F=F954, L:L))=L954, "Yes", "No")</f>
        <v>Yes</v>
      </c>
      <c r="N954" s="229" t="e">
        <f>AVERAGE('ES Data Entry'!N952,'ES Data Entry'!M952)</f>
        <v>#DIV/0!</v>
      </c>
      <c r="O954" s="229" t="e">
        <f t="shared" si="166"/>
        <v>#DIV/0!</v>
      </c>
      <c r="P954" s="229" t="e">
        <f>AVERAGE('ES Data Entry'!O952:R952)</f>
        <v>#DIV/0!</v>
      </c>
      <c r="Q954" s="229" t="e">
        <f t="shared" si="167"/>
        <v>#DIV/0!</v>
      </c>
      <c r="R954" s="229" t="e">
        <f>AVERAGE('ES Data Entry'!S952:V952)</f>
        <v>#DIV/0!</v>
      </c>
      <c r="S954" s="229" t="e">
        <f t="shared" si="168"/>
        <v>#DIV/0!</v>
      </c>
      <c r="T954" s="229" t="e">
        <f>AVERAGE('ES Data Entry'!W952:Y952)</f>
        <v>#DIV/0!</v>
      </c>
      <c r="U954" s="230" t="e">
        <f t="shared" si="169"/>
        <v>#DIV/0!</v>
      </c>
      <c r="V954" s="231" t="e">
        <f t="shared" si="170"/>
        <v>#DIV/0!</v>
      </c>
      <c r="W954" s="232" t="e">
        <f t="shared" si="171"/>
        <v>#DIV/0!</v>
      </c>
    </row>
    <row r="955" spans="1:23">
      <c r="A955" s="226">
        <f>'ES Data Entry'!A953</f>
        <v>0</v>
      </c>
      <c r="B955" s="226">
        <f>'ES Data Entry'!B953</f>
        <v>0</v>
      </c>
      <c r="C955" s="6">
        <f>'ES Data Entry'!C953</f>
        <v>0</v>
      </c>
      <c r="D955" s="226">
        <f>'ES Data Entry'!D953</f>
        <v>0</v>
      </c>
      <c r="E955" s="226">
        <f>'ES Data Entry'!E953</f>
        <v>0</v>
      </c>
      <c r="F955" s="226">
        <f>'ES Data Entry'!F953</f>
        <v>0</v>
      </c>
      <c r="G955" s="226" t="str" cm="1">
        <f t="array" ref="G955">_xlfn.IFS('ES Data Entry'!G953=0, "Kindergarten", 'ES Data Entry'!G953=1, "1st Grade", 'ES Data Entry'!G953=2, "2nd Grade", 'ES Data Entry'!G953=3, "3rd Grade", 'ES Data Entry'!G953=4, "4th Grade", 'ES Data Entry'!G953=5, "5th Grade")</f>
        <v>Kindergarten</v>
      </c>
      <c r="H955" s="253">
        <f>'ES Data Entry'!L953</f>
        <v>0</v>
      </c>
      <c r="I955" s="227" t="e" cm="1">
        <f t="array" ref="I955">_xlfn.IFS('ES Data Entry'!H953= 1, "American Indian/Alaskan Native", 'ES Data Entry'!H953= 2, "Asian", 'ES Data Entry'!H953= 3, "Native Hawaiian/Pacific Islander", 'ES Data Entry'!H953= 4, "Black/African American",'ES Data Entry'!H953= 5,  "White", 'ES Data Entry'!H953= 6, "Other", 'ES Data Entry'!H953= 7, "Two races or more", 'ES Data Entry'!H953= 8, "Unknown")</f>
        <v>#N/A</v>
      </c>
      <c r="J955" s="226">
        <f>'ES Data Entry'!I953</f>
        <v>0</v>
      </c>
      <c r="K955" s="226" t="e" cm="1">
        <f t="array" ref="K955">_xlfn.IFS('ES Data Entry'!J953= 1, "Male", 'ES Data Entry'!J953= 2, "Female", 'ES Data Entry'!J953= 3, "Transgender Male", 'ES Data Entry'!J953= 4, "Transgender Female",'ES Data Entry'!J953= 5, "Non-binary", 'ES Data Entry'!J953= 6, "Other", 'ES Data Entry'!J953= 7, "Unknown")</f>
        <v>#N/A</v>
      </c>
      <c r="L955" s="228">
        <f>'ES Data Entry'!K953</f>
        <v>0</v>
      </c>
      <c r="M955" s="228" t="str" cm="1">
        <f t="array" ref="M955">IF(MAX(IF(F:F=F955, L:L))=L955, "Yes", "No")</f>
        <v>Yes</v>
      </c>
      <c r="N955" s="229" t="e">
        <f>AVERAGE('ES Data Entry'!N953,'ES Data Entry'!M953)</f>
        <v>#DIV/0!</v>
      </c>
      <c r="O955" s="229" t="e">
        <f t="shared" si="166"/>
        <v>#DIV/0!</v>
      </c>
      <c r="P955" s="229" t="e">
        <f>AVERAGE('ES Data Entry'!O953:R953)</f>
        <v>#DIV/0!</v>
      </c>
      <c r="Q955" s="229" t="e">
        <f t="shared" si="167"/>
        <v>#DIV/0!</v>
      </c>
      <c r="R955" s="229" t="e">
        <f>AVERAGE('ES Data Entry'!S953:V953)</f>
        <v>#DIV/0!</v>
      </c>
      <c r="S955" s="229" t="e">
        <f t="shared" si="168"/>
        <v>#DIV/0!</v>
      </c>
      <c r="T955" s="229" t="e">
        <f>AVERAGE('ES Data Entry'!W953:Y953)</f>
        <v>#DIV/0!</v>
      </c>
      <c r="U955" s="230" t="e">
        <f t="shared" si="169"/>
        <v>#DIV/0!</v>
      </c>
      <c r="V955" s="231" t="e">
        <f t="shared" si="170"/>
        <v>#DIV/0!</v>
      </c>
      <c r="W955" s="232" t="e">
        <f t="shared" si="171"/>
        <v>#DIV/0!</v>
      </c>
    </row>
    <row r="956" spans="1:23">
      <c r="A956" s="226">
        <f>'ES Data Entry'!A954</f>
        <v>0</v>
      </c>
      <c r="B956" s="226">
        <f>'ES Data Entry'!B954</f>
        <v>0</v>
      </c>
      <c r="C956" s="6">
        <f>'ES Data Entry'!C954</f>
        <v>0</v>
      </c>
      <c r="D956" s="226">
        <f>'ES Data Entry'!D954</f>
        <v>0</v>
      </c>
      <c r="E956" s="226">
        <f>'ES Data Entry'!E954</f>
        <v>0</v>
      </c>
      <c r="F956" s="226">
        <f>'ES Data Entry'!F954</f>
        <v>0</v>
      </c>
      <c r="G956" s="226" t="str" cm="1">
        <f t="array" ref="G956">_xlfn.IFS('ES Data Entry'!G954=0, "Kindergarten", 'ES Data Entry'!G954=1, "1st Grade", 'ES Data Entry'!G954=2, "2nd Grade", 'ES Data Entry'!G954=3, "3rd Grade", 'ES Data Entry'!G954=4, "4th Grade", 'ES Data Entry'!G954=5, "5th Grade")</f>
        <v>Kindergarten</v>
      </c>
      <c r="H956" s="253">
        <f>'ES Data Entry'!L954</f>
        <v>0</v>
      </c>
      <c r="I956" s="227" t="e" cm="1">
        <f t="array" ref="I956">_xlfn.IFS('ES Data Entry'!H954= 1, "American Indian/Alaskan Native", 'ES Data Entry'!H954= 2, "Asian", 'ES Data Entry'!H954= 3, "Native Hawaiian/Pacific Islander", 'ES Data Entry'!H954= 4, "Black/African American",'ES Data Entry'!H954= 5,  "White", 'ES Data Entry'!H954= 6, "Other", 'ES Data Entry'!H954= 7, "Two races or more", 'ES Data Entry'!H954= 8, "Unknown")</f>
        <v>#N/A</v>
      </c>
      <c r="J956" s="226">
        <f>'ES Data Entry'!I954</f>
        <v>0</v>
      </c>
      <c r="K956" s="226" t="e" cm="1">
        <f t="array" ref="K956">_xlfn.IFS('ES Data Entry'!J954= 1, "Male", 'ES Data Entry'!J954= 2, "Female", 'ES Data Entry'!J954= 3, "Transgender Male", 'ES Data Entry'!J954= 4, "Transgender Female",'ES Data Entry'!J954= 5, "Non-binary", 'ES Data Entry'!J954= 6, "Other", 'ES Data Entry'!J954= 7, "Unknown")</f>
        <v>#N/A</v>
      </c>
      <c r="L956" s="228">
        <f>'ES Data Entry'!K954</f>
        <v>0</v>
      </c>
      <c r="M956" s="228" t="str" cm="1">
        <f t="array" ref="M956">IF(MAX(IF(F:F=F956, L:L))=L956, "Yes", "No")</f>
        <v>Yes</v>
      </c>
      <c r="N956" s="229" t="e">
        <f>AVERAGE('ES Data Entry'!N954,'ES Data Entry'!M954)</f>
        <v>#DIV/0!</v>
      </c>
      <c r="O956" s="229" t="e">
        <f t="shared" si="166"/>
        <v>#DIV/0!</v>
      </c>
      <c r="P956" s="229" t="e">
        <f>AVERAGE('ES Data Entry'!O954:R954)</f>
        <v>#DIV/0!</v>
      </c>
      <c r="Q956" s="229" t="e">
        <f t="shared" si="167"/>
        <v>#DIV/0!</v>
      </c>
      <c r="R956" s="229" t="e">
        <f>AVERAGE('ES Data Entry'!S954:V954)</f>
        <v>#DIV/0!</v>
      </c>
      <c r="S956" s="229" t="e">
        <f t="shared" si="168"/>
        <v>#DIV/0!</v>
      </c>
      <c r="T956" s="229" t="e">
        <f>AVERAGE('ES Data Entry'!W954:Y954)</f>
        <v>#DIV/0!</v>
      </c>
      <c r="U956" s="230" t="e">
        <f t="shared" si="169"/>
        <v>#DIV/0!</v>
      </c>
      <c r="V956" s="231" t="e">
        <f t="shared" si="170"/>
        <v>#DIV/0!</v>
      </c>
      <c r="W956" s="232" t="e">
        <f t="shared" si="171"/>
        <v>#DIV/0!</v>
      </c>
    </row>
    <row r="957" spans="1:23">
      <c r="A957" s="226">
        <f>'ES Data Entry'!A955</f>
        <v>0</v>
      </c>
      <c r="B957" s="226">
        <f>'ES Data Entry'!B955</f>
        <v>0</v>
      </c>
      <c r="C957" s="6">
        <f>'ES Data Entry'!C955</f>
        <v>0</v>
      </c>
      <c r="D957" s="226">
        <f>'ES Data Entry'!D955</f>
        <v>0</v>
      </c>
      <c r="E957" s="226">
        <f>'ES Data Entry'!E955</f>
        <v>0</v>
      </c>
      <c r="F957" s="226">
        <f>'ES Data Entry'!F955</f>
        <v>0</v>
      </c>
      <c r="G957" s="226" t="str" cm="1">
        <f t="array" ref="G957">_xlfn.IFS('ES Data Entry'!G955=0, "Kindergarten", 'ES Data Entry'!G955=1, "1st Grade", 'ES Data Entry'!G955=2, "2nd Grade", 'ES Data Entry'!G955=3, "3rd Grade", 'ES Data Entry'!G955=4, "4th Grade", 'ES Data Entry'!G955=5, "5th Grade")</f>
        <v>Kindergarten</v>
      </c>
      <c r="H957" s="253">
        <f>'ES Data Entry'!L955</f>
        <v>0</v>
      </c>
      <c r="I957" s="227" t="e" cm="1">
        <f t="array" ref="I957">_xlfn.IFS('ES Data Entry'!H955= 1, "American Indian/Alaskan Native", 'ES Data Entry'!H955= 2, "Asian", 'ES Data Entry'!H955= 3, "Native Hawaiian/Pacific Islander", 'ES Data Entry'!H955= 4, "Black/African American",'ES Data Entry'!H955= 5,  "White", 'ES Data Entry'!H955= 6, "Other", 'ES Data Entry'!H955= 7, "Two races or more", 'ES Data Entry'!H955= 8, "Unknown")</f>
        <v>#N/A</v>
      </c>
      <c r="J957" s="226">
        <f>'ES Data Entry'!I955</f>
        <v>0</v>
      </c>
      <c r="K957" s="226" t="e" cm="1">
        <f t="array" ref="K957">_xlfn.IFS('ES Data Entry'!J955= 1, "Male", 'ES Data Entry'!J955= 2, "Female", 'ES Data Entry'!J955= 3, "Transgender Male", 'ES Data Entry'!J955= 4, "Transgender Female",'ES Data Entry'!J955= 5, "Non-binary", 'ES Data Entry'!J955= 6, "Other", 'ES Data Entry'!J955= 7, "Unknown")</f>
        <v>#N/A</v>
      </c>
      <c r="L957" s="228">
        <f>'ES Data Entry'!K955</f>
        <v>0</v>
      </c>
      <c r="M957" s="228" t="str" cm="1">
        <f t="array" ref="M957">IF(MAX(IF(F:F=F957, L:L))=L957, "Yes", "No")</f>
        <v>Yes</v>
      </c>
      <c r="N957" s="229" t="e">
        <f>AVERAGE('ES Data Entry'!N955,'ES Data Entry'!M955)</f>
        <v>#DIV/0!</v>
      </c>
      <c r="O957" s="229" t="e">
        <f t="shared" si="166"/>
        <v>#DIV/0!</v>
      </c>
      <c r="P957" s="229" t="e">
        <f>AVERAGE('ES Data Entry'!O955:R955)</f>
        <v>#DIV/0!</v>
      </c>
      <c r="Q957" s="229" t="e">
        <f t="shared" si="167"/>
        <v>#DIV/0!</v>
      </c>
      <c r="R957" s="229" t="e">
        <f>AVERAGE('ES Data Entry'!S955:V955)</f>
        <v>#DIV/0!</v>
      </c>
      <c r="S957" s="229" t="e">
        <f t="shared" si="168"/>
        <v>#DIV/0!</v>
      </c>
      <c r="T957" s="229" t="e">
        <f>AVERAGE('ES Data Entry'!W955:Y955)</f>
        <v>#DIV/0!</v>
      </c>
      <c r="U957" s="230" t="e">
        <f t="shared" si="169"/>
        <v>#DIV/0!</v>
      </c>
      <c r="V957" s="231" t="e">
        <f t="shared" si="170"/>
        <v>#DIV/0!</v>
      </c>
      <c r="W957" s="232" t="e">
        <f t="shared" si="171"/>
        <v>#DIV/0!</v>
      </c>
    </row>
    <row r="958" spans="1:23">
      <c r="A958" s="226">
        <f>'ES Data Entry'!A956</f>
        <v>0</v>
      </c>
      <c r="B958" s="226">
        <f>'ES Data Entry'!B956</f>
        <v>0</v>
      </c>
      <c r="C958" s="6">
        <f>'ES Data Entry'!C956</f>
        <v>0</v>
      </c>
      <c r="D958" s="226">
        <f>'ES Data Entry'!D956</f>
        <v>0</v>
      </c>
      <c r="E958" s="226">
        <f>'ES Data Entry'!E956</f>
        <v>0</v>
      </c>
      <c r="F958" s="226">
        <f>'ES Data Entry'!F956</f>
        <v>0</v>
      </c>
      <c r="G958" s="226" t="str" cm="1">
        <f t="array" ref="G958">_xlfn.IFS('ES Data Entry'!G956=0, "Kindergarten", 'ES Data Entry'!G956=1, "1st Grade", 'ES Data Entry'!G956=2, "2nd Grade", 'ES Data Entry'!G956=3, "3rd Grade", 'ES Data Entry'!G956=4, "4th Grade", 'ES Data Entry'!G956=5, "5th Grade")</f>
        <v>Kindergarten</v>
      </c>
      <c r="H958" s="253">
        <f>'ES Data Entry'!L956</f>
        <v>0</v>
      </c>
      <c r="I958" s="227" t="e" cm="1">
        <f t="array" ref="I958">_xlfn.IFS('ES Data Entry'!H956= 1, "American Indian/Alaskan Native", 'ES Data Entry'!H956= 2, "Asian", 'ES Data Entry'!H956= 3, "Native Hawaiian/Pacific Islander", 'ES Data Entry'!H956= 4, "Black/African American",'ES Data Entry'!H956= 5,  "White", 'ES Data Entry'!H956= 6, "Other", 'ES Data Entry'!H956= 7, "Two races or more", 'ES Data Entry'!H956= 8, "Unknown")</f>
        <v>#N/A</v>
      </c>
      <c r="J958" s="226">
        <f>'ES Data Entry'!I956</f>
        <v>0</v>
      </c>
      <c r="K958" s="226" t="e" cm="1">
        <f t="array" ref="K958">_xlfn.IFS('ES Data Entry'!J956= 1, "Male", 'ES Data Entry'!J956= 2, "Female", 'ES Data Entry'!J956= 3, "Transgender Male", 'ES Data Entry'!J956= 4, "Transgender Female",'ES Data Entry'!J956= 5, "Non-binary", 'ES Data Entry'!J956= 6, "Other", 'ES Data Entry'!J956= 7, "Unknown")</f>
        <v>#N/A</v>
      </c>
      <c r="L958" s="228">
        <f>'ES Data Entry'!K956</f>
        <v>0</v>
      </c>
      <c r="M958" s="228" t="str" cm="1">
        <f t="array" ref="M958">IF(MAX(IF(F:F=F958, L:L))=L958, "Yes", "No")</f>
        <v>Yes</v>
      </c>
      <c r="N958" s="229" t="e">
        <f>AVERAGE('ES Data Entry'!N956,'ES Data Entry'!M956)</f>
        <v>#DIV/0!</v>
      </c>
      <c r="O958" s="229" t="e">
        <f t="shared" si="166"/>
        <v>#DIV/0!</v>
      </c>
      <c r="P958" s="229" t="e">
        <f>AVERAGE('ES Data Entry'!O956:R956)</f>
        <v>#DIV/0!</v>
      </c>
      <c r="Q958" s="229" t="e">
        <f t="shared" si="167"/>
        <v>#DIV/0!</v>
      </c>
      <c r="R958" s="229" t="e">
        <f>AVERAGE('ES Data Entry'!S956:V956)</f>
        <v>#DIV/0!</v>
      </c>
      <c r="S958" s="229" t="e">
        <f t="shared" si="168"/>
        <v>#DIV/0!</v>
      </c>
      <c r="T958" s="229" t="e">
        <f>AVERAGE('ES Data Entry'!W956:Y956)</f>
        <v>#DIV/0!</v>
      </c>
      <c r="U958" s="230" t="e">
        <f t="shared" si="169"/>
        <v>#DIV/0!</v>
      </c>
      <c r="V958" s="231" t="e">
        <f t="shared" si="170"/>
        <v>#DIV/0!</v>
      </c>
      <c r="W958" s="232" t="e">
        <f t="shared" si="171"/>
        <v>#DIV/0!</v>
      </c>
    </row>
    <row r="959" spans="1:23">
      <c r="A959" s="226">
        <f>'ES Data Entry'!A957</f>
        <v>0</v>
      </c>
      <c r="B959" s="226">
        <f>'ES Data Entry'!B957</f>
        <v>0</v>
      </c>
      <c r="C959" s="6">
        <f>'ES Data Entry'!C957</f>
        <v>0</v>
      </c>
      <c r="D959" s="226">
        <f>'ES Data Entry'!D957</f>
        <v>0</v>
      </c>
      <c r="E959" s="226">
        <f>'ES Data Entry'!E957</f>
        <v>0</v>
      </c>
      <c r="F959" s="226">
        <f>'ES Data Entry'!F957</f>
        <v>0</v>
      </c>
      <c r="G959" s="226" t="str" cm="1">
        <f t="array" ref="G959">_xlfn.IFS('ES Data Entry'!G957=0, "Kindergarten", 'ES Data Entry'!G957=1, "1st Grade", 'ES Data Entry'!G957=2, "2nd Grade", 'ES Data Entry'!G957=3, "3rd Grade", 'ES Data Entry'!G957=4, "4th Grade", 'ES Data Entry'!G957=5, "5th Grade")</f>
        <v>Kindergarten</v>
      </c>
      <c r="H959" s="253">
        <f>'ES Data Entry'!L957</f>
        <v>0</v>
      </c>
      <c r="I959" s="227" t="e" cm="1">
        <f t="array" ref="I959">_xlfn.IFS('ES Data Entry'!H957= 1, "American Indian/Alaskan Native", 'ES Data Entry'!H957= 2, "Asian", 'ES Data Entry'!H957= 3, "Native Hawaiian/Pacific Islander", 'ES Data Entry'!H957= 4, "Black/African American",'ES Data Entry'!H957= 5,  "White", 'ES Data Entry'!H957= 6, "Other", 'ES Data Entry'!H957= 7, "Two races or more", 'ES Data Entry'!H957= 8, "Unknown")</f>
        <v>#N/A</v>
      </c>
      <c r="J959" s="226">
        <f>'ES Data Entry'!I957</f>
        <v>0</v>
      </c>
      <c r="K959" s="226" t="e" cm="1">
        <f t="array" ref="K959">_xlfn.IFS('ES Data Entry'!J957= 1, "Male", 'ES Data Entry'!J957= 2, "Female", 'ES Data Entry'!J957= 3, "Transgender Male", 'ES Data Entry'!J957= 4, "Transgender Female",'ES Data Entry'!J957= 5, "Non-binary", 'ES Data Entry'!J957= 6, "Other", 'ES Data Entry'!J957= 7, "Unknown")</f>
        <v>#N/A</v>
      </c>
      <c r="L959" s="228">
        <f>'ES Data Entry'!K957</f>
        <v>0</v>
      </c>
      <c r="M959" s="228" t="str" cm="1">
        <f t="array" ref="M959">IF(MAX(IF(F:F=F959, L:L))=L959, "Yes", "No")</f>
        <v>Yes</v>
      </c>
      <c r="N959" s="229" t="e">
        <f>AVERAGE('ES Data Entry'!N957,'ES Data Entry'!M957)</f>
        <v>#DIV/0!</v>
      </c>
      <c r="O959" s="229" t="e">
        <f t="shared" si="166"/>
        <v>#DIV/0!</v>
      </c>
      <c r="P959" s="229" t="e">
        <f>AVERAGE('ES Data Entry'!O957:R957)</f>
        <v>#DIV/0!</v>
      </c>
      <c r="Q959" s="229" t="e">
        <f t="shared" si="167"/>
        <v>#DIV/0!</v>
      </c>
      <c r="R959" s="229" t="e">
        <f>AVERAGE('ES Data Entry'!S957:V957)</f>
        <v>#DIV/0!</v>
      </c>
      <c r="S959" s="229" t="e">
        <f t="shared" si="168"/>
        <v>#DIV/0!</v>
      </c>
      <c r="T959" s="229" t="e">
        <f>AVERAGE('ES Data Entry'!W957:Y957)</f>
        <v>#DIV/0!</v>
      </c>
      <c r="U959" s="230" t="e">
        <f t="shared" si="169"/>
        <v>#DIV/0!</v>
      </c>
      <c r="V959" s="231" t="e">
        <f t="shared" si="170"/>
        <v>#DIV/0!</v>
      </c>
      <c r="W959" s="232" t="e">
        <f t="shared" si="171"/>
        <v>#DIV/0!</v>
      </c>
    </row>
    <row r="960" spans="1:23">
      <c r="A960" s="226">
        <f>'ES Data Entry'!A958</f>
        <v>0</v>
      </c>
      <c r="B960" s="226">
        <f>'ES Data Entry'!B958</f>
        <v>0</v>
      </c>
      <c r="C960" s="6">
        <f>'ES Data Entry'!C958</f>
        <v>0</v>
      </c>
      <c r="D960" s="226">
        <f>'ES Data Entry'!D958</f>
        <v>0</v>
      </c>
      <c r="E960" s="226">
        <f>'ES Data Entry'!E958</f>
        <v>0</v>
      </c>
      <c r="F960" s="226">
        <f>'ES Data Entry'!F958</f>
        <v>0</v>
      </c>
      <c r="G960" s="226" t="str" cm="1">
        <f t="array" ref="G960">_xlfn.IFS('ES Data Entry'!G958=0, "Kindergarten", 'ES Data Entry'!G958=1, "1st Grade", 'ES Data Entry'!G958=2, "2nd Grade", 'ES Data Entry'!G958=3, "3rd Grade", 'ES Data Entry'!G958=4, "4th Grade", 'ES Data Entry'!G958=5, "5th Grade")</f>
        <v>Kindergarten</v>
      </c>
      <c r="H960" s="253">
        <f>'ES Data Entry'!L958</f>
        <v>0</v>
      </c>
      <c r="I960" s="227" t="e" cm="1">
        <f t="array" ref="I960">_xlfn.IFS('ES Data Entry'!H958= 1, "American Indian/Alaskan Native", 'ES Data Entry'!H958= 2, "Asian", 'ES Data Entry'!H958= 3, "Native Hawaiian/Pacific Islander", 'ES Data Entry'!H958= 4, "Black/African American",'ES Data Entry'!H958= 5,  "White", 'ES Data Entry'!H958= 6, "Other", 'ES Data Entry'!H958= 7, "Two races or more", 'ES Data Entry'!H958= 8, "Unknown")</f>
        <v>#N/A</v>
      </c>
      <c r="J960" s="226">
        <f>'ES Data Entry'!I958</f>
        <v>0</v>
      </c>
      <c r="K960" s="226" t="e" cm="1">
        <f t="array" ref="K960">_xlfn.IFS('ES Data Entry'!J958= 1, "Male", 'ES Data Entry'!J958= 2, "Female", 'ES Data Entry'!J958= 3, "Transgender Male", 'ES Data Entry'!J958= 4, "Transgender Female",'ES Data Entry'!J958= 5, "Non-binary", 'ES Data Entry'!J958= 6, "Other", 'ES Data Entry'!J958= 7, "Unknown")</f>
        <v>#N/A</v>
      </c>
      <c r="L960" s="228">
        <f>'ES Data Entry'!K958</f>
        <v>0</v>
      </c>
      <c r="M960" s="228" t="str" cm="1">
        <f t="array" ref="M960">IF(MAX(IF(F:F=F960, L:L))=L960, "Yes", "No")</f>
        <v>Yes</v>
      </c>
      <c r="N960" s="229" t="e">
        <f>AVERAGE('ES Data Entry'!N958,'ES Data Entry'!M958)</f>
        <v>#DIV/0!</v>
      </c>
      <c r="O960" s="229" t="e">
        <f t="shared" si="166"/>
        <v>#DIV/0!</v>
      </c>
      <c r="P960" s="229" t="e">
        <f>AVERAGE('ES Data Entry'!O958:R958)</f>
        <v>#DIV/0!</v>
      </c>
      <c r="Q960" s="229" t="e">
        <f t="shared" si="167"/>
        <v>#DIV/0!</v>
      </c>
      <c r="R960" s="229" t="e">
        <f>AVERAGE('ES Data Entry'!S958:V958)</f>
        <v>#DIV/0!</v>
      </c>
      <c r="S960" s="229" t="e">
        <f t="shared" si="168"/>
        <v>#DIV/0!</v>
      </c>
      <c r="T960" s="229" t="e">
        <f>AVERAGE('ES Data Entry'!W958:Y958)</f>
        <v>#DIV/0!</v>
      </c>
      <c r="U960" s="230" t="e">
        <f t="shared" si="169"/>
        <v>#DIV/0!</v>
      </c>
      <c r="V960" s="231" t="e">
        <f t="shared" si="170"/>
        <v>#DIV/0!</v>
      </c>
      <c r="W960" s="232" t="e">
        <f t="shared" si="171"/>
        <v>#DIV/0!</v>
      </c>
    </row>
    <row r="961" spans="1:23">
      <c r="A961" s="226">
        <f>'ES Data Entry'!A959</f>
        <v>0</v>
      </c>
      <c r="B961" s="226">
        <f>'ES Data Entry'!B959</f>
        <v>0</v>
      </c>
      <c r="C961" s="6">
        <f>'ES Data Entry'!C959</f>
        <v>0</v>
      </c>
      <c r="D961" s="226">
        <f>'ES Data Entry'!D959</f>
        <v>0</v>
      </c>
      <c r="E961" s="226">
        <f>'ES Data Entry'!E959</f>
        <v>0</v>
      </c>
      <c r="F961" s="226">
        <f>'ES Data Entry'!F959</f>
        <v>0</v>
      </c>
      <c r="G961" s="226" t="str" cm="1">
        <f t="array" ref="G961">_xlfn.IFS('ES Data Entry'!G959=0, "Kindergarten", 'ES Data Entry'!G959=1, "1st Grade", 'ES Data Entry'!G959=2, "2nd Grade", 'ES Data Entry'!G959=3, "3rd Grade", 'ES Data Entry'!G959=4, "4th Grade", 'ES Data Entry'!G959=5, "5th Grade")</f>
        <v>Kindergarten</v>
      </c>
      <c r="H961" s="253">
        <f>'ES Data Entry'!L959</f>
        <v>0</v>
      </c>
      <c r="I961" s="227" t="e" cm="1">
        <f t="array" ref="I961">_xlfn.IFS('ES Data Entry'!H959= 1, "American Indian/Alaskan Native", 'ES Data Entry'!H959= 2, "Asian", 'ES Data Entry'!H959= 3, "Native Hawaiian/Pacific Islander", 'ES Data Entry'!H959= 4, "Black/African American",'ES Data Entry'!H959= 5,  "White", 'ES Data Entry'!H959= 6, "Other", 'ES Data Entry'!H959= 7, "Two races or more", 'ES Data Entry'!H959= 8, "Unknown")</f>
        <v>#N/A</v>
      </c>
      <c r="J961" s="226">
        <f>'ES Data Entry'!I959</f>
        <v>0</v>
      </c>
      <c r="K961" s="226" t="e" cm="1">
        <f t="array" ref="K961">_xlfn.IFS('ES Data Entry'!J959= 1, "Male", 'ES Data Entry'!J959= 2, "Female", 'ES Data Entry'!J959= 3, "Transgender Male", 'ES Data Entry'!J959= 4, "Transgender Female",'ES Data Entry'!J959= 5, "Non-binary", 'ES Data Entry'!J959= 6, "Other", 'ES Data Entry'!J959= 7, "Unknown")</f>
        <v>#N/A</v>
      </c>
      <c r="L961" s="228">
        <f>'ES Data Entry'!K959</f>
        <v>0</v>
      </c>
      <c r="M961" s="228" t="str" cm="1">
        <f t="array" ref="M961">IF(MAX(IF(F:F=F961, L:L))=L961, "Yes", "No")</f>
        <v>Yes</v>
      </c>
      <c r="N961" s="229" t="e">
        <f>AVERAGE('ES Data Entry'!N959,'ES Data Entry'!M959)</f>
        <v>#DIV/0!</v>
      </c>
      <c r="O961" s="229" t="e">
        <f t="shared" si="166"/>
        <v>#DIV/0!</v>
      </c>
      <c r="P961" s="229" t="e">
        <f>AVERAGE('ES Data Entry'!O959:R959)</f>
        <v>#DIV/0!</v>
      </c>
      <c r="Q961" s="229" t="e">
        <f t="shared" si="167"/>
        <v>#DIV/0!</v>
      </c>
      <c r="R961" s="229" t="e">
        <f>AVERAGE('ES Data Entry'!S959:V959)</f>
        <v>#DIV/0!</v>
      </c>
      <c r="S961" s="229" t="e">
        <f t="shared" si="168"/>
        <v>#DIV/0!</v>
      </c>
      <c r="T961" s="229" t="e">
        <f>AVERAGE('ES Data Entry'!W959:Y959)</f>
        <v>#DIV/0!</v>
      </c>
      <c r="U961" s="230" t="e">
        <f t="shared" si="169"/>
        <v>#DIV/0!</v>
      </c>
      <c r="V961" s="231" t="e">
        <f t="shared" si="170"/>
        <v>#DIV/0!</v>
      </c>
      <c r="W961" s="232" t="e">
        <f t="shared" si="171"/>
        <v>#DIV/0!</v>
      </c>
    </row>
    <row r="962" spans="1:23">
      <c r="A962" s="226">
        <f>'ES Data Entry'!A960</f>
        <v>0</v>
      </c>
      <c r="B962" s="226">
        <f>'ES Data Entry'!B960</f>
        <v>0</v>
      </c>
      <c r="C962" s="6">
        <f>'ES Data Entry'!C960</f>
        <v>0</v>
      </c>
      <c r="D962" s="226">
        <f>'ES Data Entry'!D960</f>
        <v>0</v>
      </c>
      <c r="E962" s="226">
        <f>'ES Data Entry'!E960</f>
        <v>0</v>
      </c>
      <c r="F962" s="226">
        <f>'ES Data Entry'!F960</f>
        <v>0</v>
      </c>
      <c r="G962" s="226" t="str" cm="1">
        <f t="array" ref="G962">_xlfn.IFS('ES Data Entry'!G960=0, "Kindergarten", 'ES Data Entry'!G960=1, "1st Grade", 'ES Data Entry'!G960=2, "2nd Grade", 'ES Data Entry'!G960=3, "3rd Grade", 'ES Data Entry'!G960=4, "4th Grade", 'ES Data Entry'!G960=5, "5th Grade")</f>
        <v>Kindergarten</v>
      </c>
      <c r="H962" s="253">
        <f>'ES Data Entry'!L960</f>
        <v>0</v>
      </c>
      <c r="I962" s="227" t="e" cm="1">
        <f t="array" ref="I962">_xlfn.IFS('ES Data Entry'!H960= 1, "American Indian/Alaskan Native", 'ES Data Entry'!H960= 2, "Asian", 'ES Data Entry'!H960= 3, "Native Hawaiian/Pacific Islander", 'ES Data Entry'!H960= 4, "Black/African American",'ES Data Entry'!H960= 5,  "White", 'ES Data Entry'!H960= 6, "Other", 'ES Data Entry'!H960= 7, "Two races or more", 'ES Data Entry'!H960= 8, "Unknown")</f>
        <v>#N/A</v>
      </c>
      <c r="J962" s="226">
        <f>'ES Data Entry'!I960</f>
        <v>0</v>
      </c>
      <c r="K962" s="226" t="e" cm="1">
        <f t="array" ref="K962">_xlfn.IFS('ES Data Entry'!J960= 1, "Male", 'ES Data Entry'!J960= 2, "Female", 'ES Data Entry'!J960= 3, "Transgender Male", 'ES Data Entry'!J960= 4, "Transgender Female",'ES Data Entry'!J960= 5, "Non-binary", 'ES Data Entry'!J960= 6, "Other", 'ES Data Entry'!J960= 7, "Unknown")</f>
        <v>#N/A</v>
      </c>
      <c r="L962" s="228">
        <f>'ES Data Entry'!K960</f>
        <v>0</v>
      </c>
      <c r="M962" s="228" t="str" cm="1">
        <f t="array" ref="M962">IF(MAX(IF(F:F=F962, L:L))=L962, "Yes", "No")</f>
        <v>Yes</v>
      </c>
      <c r="N962" s="229" t="e">
        <f>AVERAGE('ES Data Entry'!N960,'ES Data Entry'!M960)</f>
        <v>#DIV/0!</v>
      </c>
      <c r="O962" s="229" t="e">
        <f t="shared" si="166"/>
        <v>#DIV/0!</v>
      </c>
      <c r="P962" s="229" t="e">
        <f>AVERAGE('ES Data Entry'!O960:R960)</f>
        <v>#DIV/0!</v>
      </c>
      <c r="Q962" s="229" t="e">
        <f t="shared" si="167"/>
        <v>#DIV/0!</v>
      </c>
      <c r="R962" s="229" t="e">
        <f>AVERAGE('ES Data Entry'!S960:V960)</f>
        <v>#DIV/0!</v>
      </c>
      <c r="S962" s="229" t="e">
        <f t="shared" si="168"/>
        <v>#DIV/0!</v>
      </c>
      <c r="T962" s="229" t="e">
        <f>AVERAGE('ES Data Entry'!W960:Y960)</f>
        <v>#DIV/0!</v>
      </c>
      <c r="U962" s="230" t="e">
        <f t="shared" si="169"/>
        <v>#DIV/0!</v>
      </c>
      <c r="V962" s="231" t="e">
        <f t="shared" si="170"/>
        <v>#DIV/0!</v>
      </c>
      <c r="W962" s="232" t="e">
        <f t="shared" si="171"/>
        <v>#DIV/0!</v>
      </c>
    </row>
    <row r="963" spans="1:23">
      <c r="A963" s="226">
        <f>'ES Data Entry'!A961</f>
        <v>0</v>
      </c>
      <c r="B963" s="226">
        <f>'ES Data Entry'!B961</f>
        <v>0</v>
      </c>
      <c r="C963" s="6">
        <f>'ES Data Entry'!C961</f>
        <v>0</v>
      </c>
      <c r="D963" s="226">
        <f>'ES Data Entry'!D961</f>
        <v>0</v>
      </c>
      <c r="E963" s="226">
        <f>'ES Data Entry'!E961</f>
        <v>0</v>
      </c>
      <c r="F963" s="226">
        <f>'ES Data Entry'!F961</f>
        <v>0</v>
      </c>
      <c r="G963" s="226" t="str" cm="1">
        <f t="array" ref="G963">_xlfn.IFS('ES Data Entry'!G961=0, "Kindergarten", 'ES Data Entry'!G961=1, "1st Grade", 'ES Data Entry'!G961=2, "2nd Grade", 'ES Data Entry'!G961=3, "3rd Grade", 'ES Data Entry'!G961=4, "4th Grade", 'ES Data Entry'!G961=5, "5th Grade")</f>
        <v>Kindergarten</v>
      </c>
      <c r="H963" s="253">
        <f>'ES Data Entry'!L961</f>
        <v>0</v>
      </c>
      <c r="I963" s="227" t="e" cm="1">
        <f t="array" ref="I963">_xlfn.IFS('ES Data Entry'!H961= 1, "American Indian/Alaskan Native", 'ES Data Entry'!H961= 2, "Asian", 'ES Data Entry'!H961= 3, "Native Hawaiian/Pacific Islander", 'ES Data Entry'!H961= 4, "Black/African American",'ES Data Entry'!H961= 5,  "White", 'ES Data Entry'!H961= 6, "Other", 'ES Data Entry'!H961= 7, "Two races or more", 'ES Data Entry'!H961= 8, "Unknown")</f>
        <v>#N/A</v>
      </c>
      <c r="J963" s="226">
        <f>'ES Data Entry'!I961</f>
        <v>0</v>
      </c>
      <c r="K963" s="226" t="e" cm="1">
        <f t="array" ref="K963">_xlfn.IFS('ES Data Entry'!J961= 1, "Male", 'ES Data Entry'!J961= 2, "Female", 'ES Data Entry'!J961= 3, "Transgender Male", 'ES Data Entry'!J961= 4, "Transgender Female",'ES Data Entry'!J961= 5, "Non-binary", 'ES Data Entry'!J961= 6, "Other", 'ES Data Entry'!J961= 7, "Unknown")</f>
        <v>#N/A</v>
      </c>
      <c r="L963" s="228">
        <f>'ES Data Entry'!K961</f>
        <v>0</v>
      </c>
      <c r="M963" s="228" t="str" cm="1">
        <f t="array" ref="M963">IF(MAX(IF(F:F=F963, L:L))=L963, "Yes", "No")</f>
        <v>Yes</v>
      </c>
      <c r="N963" s="229" t="e">
        <f>AVERAGE('ES Data Entry'!N961,'ES Data Entry'!M961)</f>
        <v>#DIV/0!</v>
      </c>
      <c r="O963" s="229" t="e">
        <f t="shared" si="166"/>
        <v>#DIV/0!</v>
      </c>
      <c r="P963" s="229" t="e">
        <f>AVERAGE('ES Data Entry'!O961:R961)</f>
        <v>#DIV/0!</v>
      </c>
      <c r="Q963" s="229" t="e">
        <f t="shared" si="167"/>
        <v>#DIV/0!</v>
      </c>
      <c r="R963" s="229" t="e">
        <f>AVERAGE('ES Data Entry'!S961:V961)</f>
        <v>#DIV/0!</v>
      </c>
      <c r="S963" s="229" t="e">
        <f t="shared" si="168"/>
        <v>#DIV/0!</v>
      </c>
      <c r="T963" s="229" t="e">
        <f>AVERAGE('ES Data Entry'!W961:Y961)</f>
        <v>#DIV/0!</v>
      </c>
      <c r="U963" s="230" t="e">
        <f t="shared" si="169"/>
        <v>#DIV/0!</v>
      </c>
      <c r="V963" s="231" t="e">
        <f t="shared" si="170"/>
        <v>#DIV/0!</v>
      </c>
      <c r="W963" s="232" t="e">
        <f t="shared" si="171"/>
        <v>#DIV/0!</v>
      </c>
    </row>
    <row r="964" spans="1:23">
      <c r="A964" s="226">
        <f>'ES Data Entry'!A962</f>
        <v>0</v>
      </c>
      <c r="B964" s="226">
        <f>'ES Data Entry'!B962</f>
        <v>0</v>
      </c>
      <c r="C964" s="6">
        <f>'ES Data Entry'!C962</f>
        <v>0</v>
      </c>
      <c r="D964" s="226">
        <f>'ES Data Entry'!D962</f>
        <v>0</v>
      </c>
      <c r="E964" s="226">
        <f>'ES Data Entry'!E962</f>
        <v>0</v>
      </c>
      <c r="F964" s="226">
        <f>'ES Data Entry'!F962</f>
        <v>0</v>
      </c>
      <c r="G964" s="226" t="str" cm="1">
        <f t="array" ref="G964">_xlfn.IFS('ES Data Entry'!G962=0, "Kindergarten", 'ES Data Entry'!G962=1, "1st Grade", 'ES Data Entry'!G962=2, "2nd Grade", 'ES Data Entry'!G962=3, "3rd Grade", 'ES Data Entry'!G962=4, "4th Grade", 'ES Data Entry'!G962=5, "5th Grade")</f>
        <v>Kindergarten</v>
      </c>
      <c r="H964" s="253">
        <f>'ES Data Entry'!L962</f>
        <v>0</v>
      </c>
      <c r="I964" s="227" t="e" cm="1">
        <f t="array" ref="I964">_xlfn.IFS('ES Data Entry'!H962= 1, "American Indian/Alaskan Native", 'ES Data Entry'!H962= 2, "Asian", 'ES Data Entry'!H962= 3, "Native Hawaiian/Pacific Islander", 'ES Data Entry'!H962= 4, "Black/African American",'ES Data Entry'!H962= 5,  "White", 'ES Data Entry'!H962= 6, "Other", 'ES Data Entry'!H962= 7, "Two races or more", 'ES Data Entry'!H962= 8, "Unknown")</f>
        <v>#N/A</v>
      </c>
      <c r="J964" s="226">
        <f>'ES Data Entry'!I962</f>
        <v>0</v>
      </c>
      <c r="K964" s="226" t="e" cm="1">
        <f t="array" ref="K964">_xlfn.IFS('ES Data Entry'!J962= 1, "Male", 'ES Data Entry'!J962= 2, "Female", 'ES Data Entry'!J962= 3, "Transgender Male", 'ES Data Entry'!J962= 4, "Transgender Female",'ES Data Entry'!J962= 5, "Non-binary", 'ES Data Entry'!J962= 6, "Other", 'ES Data Entry'!J962= 7, "Unknown")</f>
        <v>#N/A</v>
      </c>
      <c r="L964" s="228">
        <f>'ES Data Entry'!K962</f>
        <v>0</v>
      </c>
      <c r="M964" s="228" t="str" cm="1">
        <f t="array" ref="M964">IF(MAX(IF(F:F=F964, L:L))=L964, "Yes", "No")</f>
        <v>Yes</v>
      </c>
      <c r="N964" s="229" t="e">
        <f>AVERAGE('ES Data Entry'!N962,'ES Data Entry'!M962)</f>
        <v>#DIV/0!</v>
      </c>
      <c r="O964" s="229" t="e">
        <f t="shared" si="166"/>
        <v>#DIV/0!</v>
      </c>
      <c r="P964" s="229" t="e">
        <f>AVERAGE('ES Data Entry'!O962:R962)</f>
        <v>#DIV/0!</v>
      </c>
      <c r="Q964" s="229" t="e">
        <f t="shared" si="167"/>
        <v>#DIV/0!</v>
      </c>
      <c r="R964" s="229" t="e">
        <f>AVERAGE('ES Data Entry'!S962:V962)</f>
        <v>#DIV/0!</v>
      </c>
      <c r="S964" s="229" t="e">
        <f t="shared" si="168"/>
        <v>#DIV/0!</v>
      </c>
      <c r="T964" s="229" t="e">
        <f>AVERAGE('ES Data Entry'!W962:Y962)</f>
        <v>#DIV/0!</v>
      </c>
      <c r="U964" s="230" t="e">
        <f t="shared" si="169"/>
        <v>#DIV/0!</v>
      </c>
      <c r="V964" s="231" t="e">
        <f t="shared" si="170"/>
        <v>#DIV/0!</v>
      </c>
      <c r="W964" s="232" t="e">
        <f t="shared" si="171"/>
        <v>#DIV/0!</v>
      </c>
    </row>
    <row r="965" spans="1:23">
      <c r="A965" s="226">
        <f>'ES Data Entry'!A963</f>
        <v>0</v>
      </c>
      <c r="B965" s="226">
        <f>'ES Data Entry'!B963</f>
        <v>0</v>
      </c>
      <c r="C965" s="6">
        <f>'ES Data Entry'!C963</f>
        <v>0</v>
      </c>
      <c r="D965" s="226">
        <f>'ES Data Entry'!D963</f>
        <v>0</v>
      </c>
      <c r="E965" s="226">
        <f>'ES Data Entry'!E963</f>
        <v>0</v>
      </c>
      <c r="F965" s="226">
        <f>'ES Data Entry'!F963</f>
        <v>0</v>
      </c>
      <c r="G965" s="226" t="str" cm="1">
        <f t="array" ref="G965">_xlfn.IFS('ES Data Entry'!G963=0, "Kindergarten", 'ES Data Entry'!G963=1, "1st Grade", 'ES Data Entry'!G963=2, "2nd Grade", 'ES Data Entry'!G963=3, "3rd Grade", 'ES Data Entry'!G963=4, "4th Grade", 'ES Data Entry'!G963=5, "5th Grade")</f>
        <v>Kindergarten</v>
      </c>
      <c r="H965" s="253">
        <f>'ES Data Entry'!L963</f>
        <v>0</v>
      </c>
      <c r="I965" s="227" t="e" cm="1">
        <f t="array" ref="I965">_xlfn.IFS('ES Data Entry'!H963= 1, "American Indian/Alaskan Native", 'ES Data Entry'!H963= 2, "Asian", 'ES Data Entry'!H963= 3, "Native Hawaiian/Pacific Islander", 'ES Data Entry'!H963= 4, "Black/African American",'ES Data Entry'!H963= 5,  "White", 'ES Data Entry'!H963= 6, "Other", 'ES Data Entry'!H963= 7, "Two races or more", 'ES Data Entry'!H963= 8, "Unknown")</f>
        <v>#N/A</v>
      </c>
      <c r="J965" s="226">
        <f>'ES Data Entry'!I963</f>
        <v>0</v>
      </c>
      <c r="K965" s="226" t="e" cm="1">
        <f t="array" ref="K965">_xlfn.IFS('ES Data Entry'!J963= 1, "Male", 'ES Data Entry'!J963= 2, "Female", 'ES Data Entry'!J963= 3, "Transgender Male", 'ES Data Entry'!J963= 4, "Transgender Female",'ES Data Entry'!J963= 5, "Non-binary", 'ES Data Entry'!J963= 6, "Other", 'ES Data Entry'!J963= 7, "Unknown")</f>
        <v>#N/A</v>
      </c>
      <c r="L965" s="228">
        <f>'ES Data Entry'!K963</f>
        <v>0</v>
      </c>
      <c r="M965" s="228" t="str" cm="1">
        <f t="array" ref="M965">IF(MAX(IF(F:F=F965, L:L))=L965, "Yes", "No")</f>
        <v>Yes</v>
      </c>
      <c r="N965" s="229" t="e">
        <f>AVERAGE('ES Data Entry'!N963,'ES Data Entry'!M963)</f>
        <v>#DIV/0!</v>
      </c>
      <c r="O965" s="229" t="e">
        <f t="shared" si="166"/>
        <v>#DIV/0!</v>
      </c>
      <c r="P965" s="229" t="e">
        <f>AVERAGE('ES Data Entry'!O963:R963)</f>
        <v>#DIV/0!</v>
      </c>
      <c r="Q965" s="229" t="e">
        <f t="shared" si="167"/>
        <v>#DIV/0!</v>
      </c>
      <c r="R965" s="229" t="e">
        <f>AVERAGE('ES Data Entry'!S963:V963)</f>
        <v>#DIV/0!</v>
      </c>
      <c r="S965" s="229" t="e">
        <f t="shared" si="168"/>
        <v>#DIV/0!</v>
      </c>
      <c r="T965" s="229" t="e">
        <f>AVERAGE('ES Data Entry'!W963:Y963)</f>
        <v>#DIV/0!</v>
      </c>
      <c r="U965" s="230" t="e">
        <f t="shared" si="169"/>
        <v>#DIV/0!</v>
      </c>
      <c r="V965" s="231" t="e">
        <f t="shared" si="170"/>
        <v>#DIV/0!</v>
      </c>
      <c r="W965" s="232" t="e">
        <f t="shared" si="171"/>
        <v>#DIV/0!</v>
      </c>
    </row>
    <row r="966" spans="1:23">
      <c r="A966" s="226">
        <f>'ES Data Entry'!A964</f>
        <v>0</v>
      </c>
      <c r="B966" s="226">
        <f>'ES Data Entry'!B964</f>
        <v>0</v>
      </c>
      <c r="C966" s="6">
        <f>'ES Data Entry'!C964</f>
        <v>0</v>
      </c>
      <c r="D966" s="226">
        <f>'ES Data Entry'!D964</f>
        <v>0</v>
      </c>
      <c r="E966" s="226">
        <f>'ES Data Entry'!E964</f>
        <v>0</v>
      </c>
      <c r="F966" s="226">
        <f>'ES Data Entry'!F964</f>
        <v>0</v>
      </c>
      <c r="G966" s="226" t="str" cm="1">
        <f t="array" ref="G966">_xlfn.IFS('ES Data Entry'!G964=0, "Kindergarten", 'ES Data Entry'!G964=1, "1st Grade", 'ES Data Entry'!G964=2, "2nd Grade", 'ES Data Entry'!G964=3, "3rd Grade", 'ES Data Entry'!G964=4, "4th Grade", 'ES Data Entry'!G964=5, "5th Grade")</f>
        <v>Kindergarten</v>
      </c>
      <c r="H966" s="253">
        <f>'ES Data Entry'!L964</f>
        <v>0</v>
      </c>
      <c r="I966" s="227" t="e" cm="1">
        <f t="array" ref="I966">_xlfn.IFS('ES Data Entry'!H964= 1, "American Indian/Alaskan Native", 'ES Data Entry'!H964= 2, "Asian", 'ES Data Entry'!H964= 3, "Native Hawaiian/Pacific Islander", 'ES Data Entry'!H964= 4, "Black/African American",'ES Data Entry'!H964= 5,  "White", 'ES Data Entry'!H964= 6, "Other", 'ES Data Entry'!H964= 7, "Two races or more", 'ES Data Entry'!H964= 8, "Unknown")</f>
        <v>#N/A</v>
      </c>
      <c r="J966" s="226">
        <f>'ES Data Entry'!I964</f>
        <v>0</v>
      </c>
      <c r="K966" s="226" t="e" cm="1">
        <f t="array" ref="K966">_xlfn.IFS('ES Data Entry'!J964= 1, "Male", 'ES Data Entry'!J964= 2, "Female", 'ES Data Entry'!J964= 3, "Transgender Male", 'ES Data Entry'!J964= 4, "Transgender Female",'ES Data Entry'!J964= 5, "Non-binary", 'ES Data Entry'!J964= 6, "Other", 'ES Data Entry'!J964= 7, "Unknown")</f>
        <v>#N/A</v>
      </c>
      <c r="L966" s="228">
        <f>'ES Data Entry'!K964</f>
        <v>0</v>
      </c>
      <c r="M966" s="228" t="str" cm="1">
        <f t="array" ref="M966">IF(MAX(IF(F:F=F966, L:L))=L966, "Yes", "No")</f>
        <v>Yes</v>
      </c>
      <c r="N966" s="229" t="e">
        <f>AVERAGE('ES Data Entry'!N964,'ES Data Entry'!M964)</f>
        <v>#DIV/0!</v>
      </c>
      <c r="O966" s="229" t="e">
        <f t="shared" si="166"/>
        <v>#DIV/0!</v>
      </c>
      <c r="P966" s="229" t="e">
        <f>AVERAGE('ES Data Entry'!O964:R964)</f>
        <v>#DIV/0!</v>
      </c>
      <c r="Q966" s="229" t="e">
        <f t="shared" si="167"/>
        <v>#DIV/0!</v>
      </c>
      <c r="R966" s="229" t="e">
        <f>AVERAGE('ES Data Entry'!S964:V964)</f>
        <v>#DIV/0!</v>
      </c>
      <c r="S966" s="229" t="e">
        <f t="shared" si="168"/>
        <v>#DIV/0!</v>
      </c>
      <c r="T966" s="229" t="e">
        <f>AVERAGE('ES Data Entry'!W964:Y964)</f>
        <v>#DIV/0!</v>
      </c>
      <c r="U966" s="230" t="e">
        <f t="shared" si="169"/>
        <v>#DIV/0!</v>
      </c>
      <c r="V966" s="231" t="e">
        <f t="shared" si="170"/>
        <v>#DIV/0!</v>
      </c>
      <c r="W966" s="232" t="e">
        <f t="shared" si="171"/>
        <v>#DIV/0!</v>
      </c>
    </row>
    <row r="967" spans="1:23">
      <c r="A967" s="226">
        <f>'ES Data Entry'!A965</f>
        <v>0</v>
      </c>
      <c r="B967" s="226">
        <f>'ES Data Entry'!B965</f>
        <v>0</v>
      </c>
      <c r="C967" s="6">
        <f>'ES Data Entry'!C965</f>
        <v>0</v>
      </c>
      <c r="D967" s="226">
        <f>'ES Data Entry'!D965</f>
        <v>0</v>
      </c>
      <c r="E967" s="226">
        <f>'ES Data Entry'!E965</f>
        <v>0</v>
      </c>
      <c r="F967" s="226">
        <f>'ES Data Entry'!F965</f>
        <v>0</v>
      </c>
      <c r="G967" s="226" t="str" cm="1">
        <f t="array" ref="G967">_xlfn.IFS('ES Data Entry'!G965=0, "Kindergarten", 'ES Data Entry'!G965=1, "1st Grade", 'ES Data Entry'!G965=2, "2nd Grade", 'ES Data Entry'!G965=3, "3rd Grade", 'ES Data Entry'!G965=4, "4th Grade", 'ES Data Entry'!G965=5, "5th Grade")</f>
        <v>Kindergarten</v>
      </c>
      <c r="H967" s="253">
        <f>'ES Data Entry'!L965</f>
        <v>0</v>
      </c>
      <c r="I967" s="227" t="e" cm="1">
        <f t="array" ref="I967">_xlfn.IFS('ES Data Entry'!H965= 1, "American Indian/Alaskan Native", 'ES Data Entry'!H965= 2, "Asian", 'ES Data Entry'!H965= 3, "Native Hawaiian/Pacific Islander", 'ES Data Entry'!H965= 4, "Black/African American",'ES Data Entry'!H965= 5,  "White", 'ES Data Entry'!H965= 6, "Other", 'ES Data Entry'!H965= 7, "Two races or more", 'ES Data Entry'!H965= 8, "Unknown")</f>
        <v>#N/A</v>
      </c>
      <c r="J967" s="226">
        <f>'ES Data Entry'!I965</f>
        <v>0</v>
      </c>
      <c r="K967" s="226" t="e" cm="1">
        <f t="array" ref="K967">_xlfn.IFS('ES Data Entry'!J965= 1, "Male", 'ES Data Entry'!J965= 2, "Female", 'ES Data Entry'!J965= 3, "Transgender Male", 'ES Data Entry'!J965= 4, "Transgender Female",'ES Data Entry'!J965= 5, "Non-binary", 'ES Data Entry'!J965= 6, "Other", 'ES Data Entry'!J965= 7, "Unknown")</f>
        <v>#N/A</v>
      </c>
      <c r="L967" s="228">
        <f>'ES Data Entry'!K965</f>
        <v>0</v>
      </c>
      <c r="M967" s="228" t="str" cm="1">
        <f t="array" ref="M967">IF(MAX(IF(F:F=F967, L:L))=L967, "Yes", "No")</f>
        <v>Yes</v>
      </c>
      <c r="N967" s="229" t="e">
        <f>AVERAGE('ES Data Entry'!N965,'ES Data Entry'!M965)</f>
        <v>#DIV/0!</v>
      </c>
      <c r="O967" s="229" t="e">
        <f t="shared" si="166"/>
        <v>#DIV/0!</v>
      </c>
      <c r="P967" s="229" t="e">
        <f>AVERAGE('ES Data Entry'!O965:R965)</f>
        <v>#DIV/0!</v>
      </c>
      <c r="Q967" s="229" t="e">
        <f t="shared" si="167"/>
        <v>#DIV/0!</v>
      </c>
      <c r="R967" s="229" t="e">
        <f>AVERAGE('ES Data Entry'!S965:V965)</f>
        <v>#DIV/0!</v>
      </c>
      <c r="S967" s="229" t="e">
        <f t="shared" si="168"/>
        <v>#DIV/0!</v>
      </c>
      <c r="T967" s="229" t="e">
        <f>AVERAGE('ES Data Entry'!W965:Y965)</f>
        <v>#DIV/0!</v>
      </c>
      <c r="U967" s="230" t="e">
        <f t="shared" si="169"/>
        <v>#DIV/0!</v>
      </c>
      <c r="V967" s="231" t="e">
        <f t="shared" si="170"/>
        <v>#DIV/0!</v>
      </c>
      <c r="W967" s="232" t="e">
        <f t="shared" si="171"/>
        <v>#DIV/0!</v>
      </c>
    </row>
    <row r="968" spans="1:23">
      <c r="A968" s="226">
        <f>'ES Data Entry'!A966</f>
        <v>0</v>
      </c>
      <c r="B968" s="226">
        <f>'ES Data Entry'!B966</f>
        <v>0</v>
      </c>
      <c r="C968" s="6">
        <f>'ES Data Entry'!C966</f>
        <v>0</v>
      </c>
      <c r="D968" s="226">
        <f>'ES Data Entry'!D966</f>
        <v>0</v>
      </c>
      <c r="E968" s="226">
        <f>'ES Data Entry'!E966</f>
        <v>0</v>
      </c>
      <c r="F968" s="226">
        <f>'ES Data Entry'!F966</f>
        <v>0</v>
      </c>
      <c r="G968" s="226" t="str" cm="1">
        <f t="array" ref="G968">_xlfn.IFS('ES Data Entry'!G966=0, "Kindergarten", 'ES Data Entry'!G966=1, "1st Grade", 'ES Data Entry'!G966=2, "2nd Grade", 'ES Data Entry'!G966=3, "3rd Grade", 'ES Data Entry'!G966=4, "4th Grade", 'ES Data Entry'!G966=5, "5th Grade")</f>
        <v>Kindergarten</v>
      </c>
      <c r="H968" s="253">
        <f>'ES Data Entry'!L966</f>
        <v>0</v>
      </c>
      <c r="I968" s="227" t="e" cm="1">
        <f t="array" ref="I968">_xlfn.IFS('ES Data Entry'!H966= 1, "American Indian/Alaskan Native", 'ES Data Entry'!H966= 2, "Asian", 'ES Data Entry'!H966= 3, "Native Hawaiian/Pacific Islander", 'ES Data Entry'!H966= 4, "Black/African American",'ES Data Entry'!H966= 5,  "White", 'ES Data Entry'!H966= 6, "Other", 'ES Data Entry'!H966= 7, "Two races or more", 'ES Data Entry'!H966= 8, "Unknown")</f>
        <v>#N/A</v>
      </c>
      <c r="J968" s="226">
        <f>'ES Data Entry'!I966</f>
        <v>0</v>
      </c>
      <c r="K968" s="226" t="e" cm="1">
        <f t="array" ref="K968">_xlfn.IFS('ES Data Entry'!J966= 1, "Male", 'ES Data Entry'!J966= 2, "Female", 'ES Data Entry'!J966= 3, "Transgender Male", 'ES Data Entry'!J966= 4, "Transgender Female",'ES Data Entry'!J966= 5, "Non-binary", 'ES Data Entry'!J966= 6, "Other", 'ES Data Entry'!J966= 7, "Unknown")</f>
        <v>#N/A</v>
      </c>
      <c r="L968" s="228">
        <f>'ES Data Entry'!K966</f>
        <v>0</v>
      </c>
      <c r="M968" s="228" t="str" cm="1">
        <f t="array" ref="M968">IF(MAX(IF(F:F=F968, L:L))=L968, "Yes", "No")</f>
        <v>Yes</v>
      </c>
      <c r="N968" s="229" t="e">
        <f>AVERAGE('ES Data Entry'!N966,'ES Data Entry'!M966)</f>
        <v>#DIV/0!</v>
      </c>
      <c r="O968" s="229" t="e">
        <f t="shared" si="166"/>
        <v>#DIV/0!</v>
      </c>
      <c r="P968" s="229" t="e">
        <f>AVERAGE('ES Data Entry'!O966:R966)</f>
        <v>#DIV/0!</v>
      </c>
      <c r="Q968" s="229" t="e">
        <f t="shared" si="167"/>
        <v>#DIV/0!</v>
      </c>
      <c r="R968" s="229" t="e">
        <f>AVERAGE('ES Data Entry'!S966:V966)</f>
        <v>#DIV/0!</v>
      </c>
      <c r="S968" s="229" t="e">
        <f t="shared" si="168"/>
        <v>#DIV/0!</v>
      </c>
      <c r="T968" s="229" t="e">
        <f>AVERAGE('ES Data Entry'!W966:Y966)</f>
        <v>#DIV/0!</v>
      </c>
      <c r="U968" s="230" t="e">
        <f t="shared" si="169"/>
        <v>#DIV/0!</v>
      </c>
      <c r="V968" s="231" t="e">
        <f t="shared" si="170"/>
        <v>#DIV/0!</v>
      </c>
      <c r="W968" s="232" t="e">
        <f t="shared" si="171"/>
        <v>#DIV/0!</v>
      </c>
    </row>
    <row r="969" spans="1:23">
      <c r="A969" s="226">
        <f>'ES Data Entry'!A967</f>
        <v>0</v>
      </c>
      <c r="B969" s="226">
        <f>'ES Data Entry'!B967</f>
        <v>0</v>
      </c>
      <c r="C969" s="6">
        <f>'ES Data Entry'!C967</f>
        <v>0</v>
      </c>
      <c r="D969" s="226">
        <f>'ES Data Entry'!D967</f>
        <v>0</v>
      </c>
      <c r="E969" s="226">
        <f>'ES Data Entry'!E967</f>
        <v>0</v>
      </c>
      <c r="F969" s="226">
        <f>'ES Data Entry'!F967</f>
        <v>0</v>
      </c>
      <c r="G969" s="226" t="str" cm="1">
        <f t="array" ref="G969">_xlfn.IFS('ES Data Entry'!G967=0, "Kindergarten", 'ES Data Entry'!G967=1, "1st Grade", 'ES Data Entry'!G967=2, "2nd Grade", 'ES Data Entry'!G967=3, "3rd Grade", 'ES Data Entry'!G967=4, "4th Grade", 'ES Data Entry'!G967=5, "5th Grade")</f>
        <v>Kindergarten</v>
      </c>
      <c r="H969" s="253">
        <f>'ES Data Entry'!L967</f>
        <v>0</v>
      </c>
      <c r="I969" s="227" t="e" cm="1">
        <f t="array" ref="I969">_xlfn.IFS('ES Data Entry'!H967= 1, "American Indian/Alaskan Native", 'ES Data Entry'!H967= 2, "Asian", 'ES Data Entry'!H967= 3, "Native Hawaiian/Pacific Islander", 'ES Data Entry'!H967= 4, "Black/African American",'ES Data Entry'!H967= 5,  "White", 'ES Data Entry'!H967= 6, "Other", 'ES Data Entry'!H967= 7, "Two races or more", 'ES Data Entry'!H967= 8, "Unknown")</f>
        <v>#N/A</v>
      </c>
      <c r="J969" s="226">
        <f>'ES Data Entry'!I967</f>
        <v>0</v>
      </c>
      <c r="K969" s="226" t="e" cm="1">
        <f t="array" ref="K969">_xlfn.IFS('ES Data Entry'!J967= 1, "Male", 'ES Data Entry'!J967= 2, "Female", 'ES Data Entry'!J967= 3, "Transgender Male", 'ES Data Entry'!J967= 4, "Transgender Female",'ES Data Entry'!J967= 5, "Non-binary", 'ES Data Entry'!J967= 6, "Other", 'ES Data Entry'!J967= 7, "Unknown")</f>
        <v>#N/A</v>
      </c>
      <c r="L969" s="228">
        <f>'ES Data Entry'!K967</f>
        <v>0</v>
      </c>
      <c r="M969" s="228" t="str" cm="1">
        <f t="array" ref="M969">IF(MAX(IF(F:F=F969, L:L))=L969, "Yes", "No")</f>
        <v>Yes</v>
      </c>
      <c r="N969" s="229" t="e">
        <f>AVERAGE('ES Data Entry'!N967,'ES Data Entry'!M967)</f>
        <v>#DIV/0!</v>
      </c>
      <c r="O969" s="229" t="e">
        <f t="shared" si="166"/>
        <v>#DIV/0!</v>
      </c>
      <c r="P969" s="229" t="e">
        <f>AVERAGE('ES Data Entry'!O967:R967)</f>
        <v>#DIV/0!</v>
      </c>
      <c r="Q969" s="229" t="e">
        <f t="shared" si="167"/>
        <v>#DIV/0!</v>
      </c>
      <c r="R969" s="229" t="e">
        <f>AVERAGE('ES Data Entry'!S967:V967)</f>
        <v>#DIV/0!</v>
      </c>
      <c r="S969" s="229" t="e">
        <f t="shared" si="168"/>
        <v>#DIV/0!</v>
      </c>
      <c r="T969" s="229" t="e">
        <f>AVERAGE('ES Data Entry'!W967:Y967)</f>
        <v>#DIV/0!</v>
      </c>
      <c r="U969" s="230" t="e">
        <f t="shared" si="169"/>
        <v>#DIV/0!</v>
      </c>
      <c r="V969" s="231" t="e">
        <f t="shared" si="170"/>
        <v>#DIV/0!</v>
      </c>
      <c r="W969" s="232" t="e">
        <f t="shared" si="171"/>
        <v>#DIV/0!</v>
      </c>
    </row>
    <row r="970" spans="1:23">
      <c r="A970" s="226">
        <f>'ES Data Entry'!A968</f>
        <v>0</v>
      </c>
      <c r="B970" s="226">
        <f>'ES Data Entry'!B968</f>
        <v>0</v>
      </c>
      <c r="C970" s="6">
        <f>'ES Data Entry'!C968</f>
        <v>0</v>
      </c>
      <c r="D970" s="226">
        <f>'ES Data Entry'!D968</f>
        <v>0</v>
      </c>
      <c r="E970" s="226">
        <f>'ES Data Entry'!E968</f>
        <v>0</v>
      </c>
      <c r="F970" s="226">
        <f>'ES Data Entry'!F968</f>
        <v>0</v>
      </c>
      <c r="G970" s="226" t="str" cm="1">
        <f t="array" ref="G970">_xlfn.IFS('ES Data Entry'!G968=0, "Kindergarten", 'ES Data Entry'!G968=1, "1st Grade", 'ES Data Entry'!G968=2, "2nd Grade", 'ES Data Entry'!G968=3, "3rd Grade", 'ES Data Entry'!G968=4, "4th Grade", 'ES Data Entry'!G968=5, "5th Grade")</f>
        <v>Kindergarten</v>
      </c>
      <c r="H970" s="253">
        <f>'ES Data Entry'!L968</f>
        <v>0</v>
      </c>
      <c r="I970" s="227" t="e" cm="1">
        <f t="array" ref="I970">_xlfn.IFS('ES Data Entry'!H968= 1, "American Indian/Alaskan Native", 'ES Data Entry'!H968= 2, "Asian", 'ES Data Entry'!H968= 3, "Native Hawaiian/Pacific Islander", 'ES Data Entry'!H968= 4, "Black/African American",'ES Data Entry'!H968= 5,  "White", 'ES Data Entry'!H968= 6, "Other", 'ES Data Entry'!H968= 7, "Two races or more", 'ES Data Entry'!H968= 8, "Unknown")</f>
        <v>#N/A</v>
      </c>
      <c r="J970" s="226">
        <f>'ES Data Entry'!I968</f>
        <v>0</v>
      </c>
      <c r="K970" s="226" t="e" cm="1">
        <f t="array" ref="K970">_xlfn.IFS('ES Data Entry'!J968= 1, "Male", 'ES Data Entry'!J968= 2, "Female", 'ES Data Entry'!J968= 3, "Transgender Male", 'ES Data Entry'!J968= 4, "Transgender Female",'ES Data Entry'!J968= 5, "Non-binary", 'ES Data Entry'!J968= 6, "Other", 'ES Data Entry'!J968= 7, "Unknown")</f>
        <v>#N/A</v>
      </c>
      <c r="L970" s="228">
        <f>'ES Data Entry'!K968</f>
        <v>0</v>
      </c>
      <c r="M970" s="228" t="str" cm="1">
        <f t="array" ref="M970">IF(MAX(IF(F:F=F970, L:L))=L970, "Yes", "No")</f>
        <v>Yes</v>
      </c>
      <c r="N970" s="229" t="e">
        <f>AVERAGE('ES Data Entry'!N968,'ES Data Entry'!M968)</f>
        <v>#DIV/0!</v>
      </c>
      <c r="O970" s="229" t="e">
        <f t="shared" si="166"/>
        <v>#DIV/0!</v>
      </c>
      <c r="P970" s="229" t="e">
        <f>AVERAGE('ES Data Entry'!O968:R968)</f>
        <v>#DIV/0!</v>
      </c>
      <c r="Q970" s="229" t="e">
        <f t="shared" si="167"/>
        <v>#DIV/0!</v>
      </c>
      <c r="R970" s="229" t="e">
        <f>AVERAGE('ES Data Entry'!S968:V968)</f>
        <v>#DIV/0!</v>
      </c>
      <c r="S970" s="229" t="e">
        <f t="shared" si="168"/>
        <v>#DIV/0!</v>
      </c>
      <c r="T970" s="229" t="e">
        <f>AVERAGE('ES Data Entry'!W968:Y968)</f>
        <v>#DIV/0!</v>
      </c>
      <c r="U970" s="230" t="e">
        <f t="shared" si="169"/>
        <v>#DIV/0!</v>
      </c>
      <c r="V970" s="231" t="e">
        <f t="shared" si="170"/>
        <v>#DIV/0!</v>
      </c>
      <c r="W970" s="232" t="e">
        <f t="shared" si="171"/>
        <v>#DIV/0!</v>
      </c>
    </row>
    <row r="971" spans="1:23">
      <c r="A971" s="226">
        <f>'ES Data Entry'!A969</f>
        <v>0</v>
      </c>
      <c r="B971" s="226">
        <f>'ES Data Entry'!B969</f>
        <v>0</v>
      </c>
      <c r="C971" s="6">
        <f>'ES Data Entry'!C969</f>
        <v>0</v>
      </c>
      <c r="D971" s="226">
        <f>'ES Data Entry'!D969</f>
        <v>0</v>
      </c>
      <c r="E971" s="226">
        <f>'ES Data Entry'!E969</f>
        <v>0</v>
      </c>
      <c r="F971" s="226">
        <f>'ES Data Entry'!F969</f>
        <v>0</v>
      </c>
      <c r="G971" s="226" t="str" cm="1">
        <f t="array" ref="G971">_xlfn.IFS('ES Data Entry'!G969=0, "Kindergarten", 'ES Data Entry'!G969=1, "1st Grade", 'ES Data Entry'!G969=2, "2nd Grade", 'ES Data Entry'!G969=3, "3rd Grade", 'ES Data Entry'!G969=4, "4th Grade", 'ES Data Entry'!G969=5, "5th Grade")</f>
        <v>Kindergarten</v>
      </c>
      <c r="H971" s="253">
        <f>'ES Data Entry'!L969</f>
        <v>0</v>
      </c>
      <c r="I971" s="227" t="e" cm="1">
        <f t="array" ref="I971">_xlfn.IFS('ES Data Entry'!H969= 1, "American Indian/Alaskan Native", 'ES Data Entry'!H969= 2, "Asian", 'ES Data Entry'!H969= 3, "Native Hawaiian/Pacific Islander", 'ES Data Entry'!H969= 4, "Black/African American",'ES Data Entry'!H969= 5,  "White", 'ES Data Entry'!H969= 6, "Other", 'ES Data Entry'!H969= 7, "Two races or more", 'ES Data Entry'!H969= 8, "Unknown")</f>
        <v>#N/A</v>
      </c>
      <c r="J971" s="226">
        <f>'ES Data Entry'!I969</f>
        <v>0</v>
      </c>
      <c r="K971" s="226" t="e" cm="1">
        <f t="array" ref="K971">_xlfn.IFS('ES Data Entry'!J969= 1, "Male", 'ES Data Entry'!J969= 2, "Female", 'ES Data Entry'!J969= 3, "Transgender Male", 'ES Data Entry'!J969= 4, "Transgender Female",'ES Data Entry'!J969= 5, "Non-binary", 'ES Data Entry'!J969= 6, "Other", 'ES Data Entry'!J969= 7, "Unknown")</f>
        <v>#N/A</v>
      </c>
      <c r="L971" s="228">
        <f>'ES Data Entry'!K969</f>
        <v>0</v>
      </c>
      <c r="M971" s="228" t="str" cm="1">
        <f t="array" ref="M971">IF(MAX(IF(F:F=F971, L:L))=L971, "Yes", "No")</f>
        <v>Yes</v>
      </c>
      <c r="N971" s="229" t="e">
        <f>AVERAGE('ES Data Entry'!N969,'ES Data Entry'!M969)</f>
        <v>#DIV/0!</v>
      </c>
      <c r="O971" s="229" t="e">
        <f t="shared" si="166"/>
        <v>#DIV/0!</v>
      </c>
      <c r="P971" s="229" t="e">
        <f>AVERAGE('ES Data Entry'!O969:R969)</f>
        <v>#DIV/0!</v>
      </c>
      <c r="Q971" s="229" t="e">
        <f t="shared" si="167"/>
        <v>#DIV/0!</v>
      </c>
      <c r="R971" s="229" t="e">
        <f>AVERAGE('ES Data Entry'!S969:V969)</f>
        <v>#DIV/0!</v>
      </c>
      <c r="S971" s="229" t="e">
        <f t="shared" si="168"/>
        <v>#DIV/0!</v>
      </c>
      <c r="T971" s="229" t="e">
        <f>AVERAGE('ES Data Entry'!W969:Y969)</f>
        <v>#DIV/0!</v>
      </c>
      <c r="U971" s="230" t="e">
        <f t="shared" si="169"/>
        <v>#DIV/0!</v>
      </c>
      <c r="V971" s="231" t="e">
        <f t="shared" si="170"/>
        <v>#DIV/0!</v>
      </c>
      <c r="W971" s="232" t="e">
        <f t="shared" si="171"/>
        <v>#DIV/0!</v>
      </c>
    </row>
    <row r="972" spans="1:23">
      <c r="A972" s="226">
        <f>'ES Data Entry'!A970</f>
        <v>0</v>
      </c>
      <c r="B972" s="226">
        <f>'ES Data Entry'!B970</f>
        <v>0</v>
      </c>
      <c r="C972" s="6">
        <f>'ES Data Entry'!C970</f>
        <v>0</v>
      </c>
      <c r="D972" s="226">
        <f>'ES Data Entry'!D970</f>
        <v>0</v>
      </c>
      <c r="E972" s="226">
        <f>'ES Data Entry'!E970</f>
        <v>0</v>
      </c>
      <c r="F972" s="226">
        <f>'ES Data Entry'!F970</f>
        <v>0</v>
      </c>
      <c r="G972" s="226" t="str" cm="1">
        <f t="array" ref="G972">_xlfn.IFS('ES Data Entry'!G970=0, "Kindergarten", 'ES Data Entry'!G970=1, "1st Grade", 'ES Data Entry'!G970=2, "2nd Grade", 'ES Data Entry'!G970=3, "3rd Grade", 'ES Data Entry'!G970=4, "4th Grade", 'ES Data Entry'!G970=5, "5th Grade")</f>
        <v>Kindergarten</v>
      </c>
      <c r="H972" s="253">
        <f>'ES Data Entry'!L970</f>
        <v>0</v>
      </c>
      <c r="I972" s="227" t="e" cm="1">
        <f t="array" ref="I972">_xlfn.IFS('ES Data Entry'!H970= 1, "American Indian/Alaskan Native", 'ES Data Entry'!H970= 2, "Asian", 'ES Data Entry'!H970= 3, "Native Hawaiian/Pacific Islander", 'ES Data Entry'!H970= 4, "Black/African American",'ES Data Entry'!H970= 5,  "White", 'ES Data Entry'!H970= 6, "Other", 'ES Data Entry'!H970= 7, "Two races or more", 'ES Data Entry'!H970= 8, "Unknown")</f>
        <v>#N/A</v>
      </c>
      <c r="J972" s="226">
        <f>'ES Data Entry'!I970</f>
        <v>0</v>
      </c>
      <c r="K972" s="226" t="e" cm="1">
        <f t="array" ref="K972">_xlfn.IFS('ES Data Entry'!J970= 1, "Male", 'ES Data Entry'!J970= 2, "Female", 'ES Data Entry'!J970= 3, "Transgender Male", 'ES Data Entry'!J970= 4, "Transgender Female",'ES Data Entry'!J970= 5, "Non-binary", 'ES Data Entry'!J970= 6, "Other", 'ES Data Entry'!J970= 7, "Unknown")</f>
        <v>#N/A</v>
      </c>
      <c r="L972" s="228">
        <f>'ES Data Entry'!K970</f>
        <v>0</v>
      </c>
      <c r="M972" s="228" t="str" cm="1">
        <f t="array" ref="M972">IF(MAX(IF(F:F=F972, L:L))=L972, "Yes", "No")</f>
        <v>Yes</v>
      </c>
      <c r="N972" s="229" t="e">
        <f>AVERAGE('ES Data Entry'!N970,'ES Data Entry'!M970)</f>
        <v>#DIV/0!</v>
      </c>
      <c r="O972" s="229" t="e">
        <f t="shared" si="166"/>
        <v>#DIV/0!</v>
      </c>
      <c r="P972" s="229" t="e">
        <f>AVERAGE('ES Data Entry'!O970:R970)</f>
        <v>#DIV/0!</v>
      </c>
      <c r="Q972" s="229" t="e">
        <f t="shared" si="167"/>
        <v>#DIV/0!</v>
      </c>
      <c r="R972" s="229" t="e">
        <f>AVERAGE('ES Data Entry'!S970:V970)</f>
        <v>#DIV/0!</v>
      </c>
      <c r="S972" s="229" t="e">
        <f t="shared" si="168"/>
        <v>#DIV/0!</v>
      </c>
      <c r="T972" s="229" t="e">
        <f>AVERAGE('ES Data Entry'!W970:Y970)</f>
        <v>#DIV/0!</v>
      </c>
      <c r="U972" s="230" t="e">
        <f t="shared" si="169"/>
        <v>#DIV/0!</v>
      </c>
      <c r="V972" s="231" t="e">
        <f t="shared" si="170"/>
        <v>#DIV/0!</v>
      </c>
      <c r="W972" s="232" t="e">
        <f t="shared" si="171"/>
        <v>#DIV/0!</v>
      </c>
    </row>
    <row r="973" spans="1:23">
      <c r="A973" s="226">
        <f>'ES Data Entry'!A971</f>
        <v>0</v>
      </c>
      <c r="B973" s="226">
        <f>'ES Data Entry'!B971</f>
        <v>0</v>
      </c>
      <c r="C973" s="6">
        <f>'ES Data Entry'!C971</f>
        <v>0</v>
      </c>
      <c r="D973" s="226">
        <f>'ES Data Entry'!D971</f>
        <v>0</v>
      </c>
      <c r="E973" s="226">
        <f>'ES Data Entry'!E971</f>
        <v>0</v>
      </c>
      <c r="F973" s="226">
        <f>'ES Data Entry'!F971</f>
        <v>0</v>
      </c>
      <c r="G973" s="226" t="str" cm="1">
        <f t="array" ref="G973">_xlfn.IFS('ES Data Entry'!G971=0, "Kindergarten", 'ES Data Entry'!G971=1, "1st Grade", 'ES Data Entry'!G971=2, "2nd Grade", 'ES Data Entry'!G971=3, "3rd Grade", 'ES Data Entry'!G971=4, "4th Grade", 'ES Data Entry'!G971=5, "5th Grade")</f>
        <v>Kindergarten</v>
      </c>
      <c r="H973" s="253">
        <f>'ES Data Entry'!L971</f>
        <v>0</v>
      </c>
      <c r="I973" s="227" t="e" cm="1">
        <f t="array" ref="I973">_xlfn.IFS('ES Data Entry'!H971= 1, "American Indian/Alaskan Native", 'ES Data Entry'!H971= 2, "Asian", 'ES Data Entry'!H971= 3, "Native Hawaiian/Pacific Islander", 'ES Data Entry'!H971= 4, "Black/African American",'ES Data Entry'!H971= 5,  "White", 'ES Data Entry'!H971= 6, "Other", 'ES Data Entry'!H971= 7, "Two races or more", 'ES Data Entry'!H971= 8, "Unknown")</f>
        <v>#N/A</v>
      </c>
      <c r="J973" s="226">
        <f>'ES Data Entry'!I971</f>
        <v>0</v>
      </c>
      <c r="K973" s="226" t="e" cm="1">
        <f t="array" ref="K973">_xlfn.IFS('ES Data Entry'!J971= 1, "Male", 'ES Data Entry'!J971= 2, "Female", 'ES Data Entry'!J971= 3, "Transgender Male", 'ES Data Entry'!J971= 4, "Transgender Female",'ES Data Entry'!J971= 5, "Non-binary", 'ES Data Entry'!J971= 6, "Other", 'ES Data Entry'!J971= 7, "Unknown")</f>
        <v>#N/A</v>
      </c>
      <c r="L973" s="228">
        <f>'ES Data Entry'!K971</f>
        <v>0</v>
      </c>
      <c r="M973" s="228" t="str" cm="1">
        <f t="array" ref="M973">IF(MAX(IF(F:F=F973, L:L))=L973, "Yes", "No")</f>
        <v>Yes</v>
      </c>
      <c r="N973" s="229" t="e">
        <f>AVERAGE('ES Data Entry'!N971,'ES Data Entry'!M971)</f>
        <v>#DIV/0!</v>
      </c>
      <c r="O973" s="229" t="e">
        <f t="shared" si="166"/>
        <v>#DIV/0!</v>
      </c>
      <c r="P973" s="229" t="e">
        <f>AVERAGE('ES Data Entry'!O971:R971)</f>
        <v>#DIV/0!</v>
      </c>
      <c r="Q973" s="229" t="e">
        <f t="shared" si="167"/>
        <v>#DIV/0!</v>
      </c>
      <c r="R973" s="229" t="e">
        <f>AVERAGE('ES Data Entry'!S971:V971)</f>
        <v>#DIV/0!</v>
      </c>
      <c r="S973" s="229" t="e">
        <f t="shared" si="168"/>
        <v>#DIV/0!</v>
      </c>
      <c r="T973" s="229" t="e">
        <f>AVERAGE('ES Data Entry'!W971:Y971)</f>
        <v>#DIV/0!</v>
      </c>
      <c r="U973" s="230" t="e">
        <f t="shared" si="169"/>
        <v>#DIV/0!</v>
      </c>
      <c r="V973" s="231" t="e">
        <f t="shared" si="170"/>
        <v>#DIV/0!</v>
      </c>
      <c r="W973" s="232" t="e">
        <f t="shared" si="171"/>
        <v>#DIV/0!</v>
      </c>
    </row>
    <row r="974" spans="1:23">
      <c r="A974" s="226">
        <f>'ES Data Entry'!A972</f>
        <v>0</v>
      </c>
      <c r="B974" s="226">
        <f>'ES Data Entry'!B972</f>
        <v>0</v>
      </c>
      <c r="C974" s="6">
        <f>'ES Data Entry'!C972</f>
        <v>0</v>
      </c>
      <c r="D974" s="226">
        <f>'ES Data Entry'!D972</f>
        <v>0</v>
      </c>
      <c r="E974" s="226">
        <f>'ES Data Entry'!E972</f>
        <v>0</v>
      </c>
      <c r="F974" s="226">
        <f>'ES Data Entry'!F972</f>
        <v>0</v>
      </c>
      <c r="G974" s="226" t="str" cm="1">
        <f t="array" ref="G974">_xlfn.IFS('ES Data Entry'!G972=0, "Kindergarten", 'ES Data Entry'!G972=1, "1st Grade", 'ES Data Entry'!G972=2, "2nd Grade", 'ES Data Entry'!G972=3, "3rd Grade", 'ES Data Entry'!G972=4, "4th Grade", 'ES Data Entry'!G972=5, "5th Grade")</f>
        <v>Kindergarten</v>
      </c>
      <c r="H974" s="253">
        <f>'ES Data Entry'!L972</f>
        <v>0</v>
      </c>
      <c r="I974" s="227" t="e" cm="1">
        <f t="array" ref="I974">_xlfn.IFS('ES Data Entry'!H972= 1, "American Indian/Alaskan Native", 'ES Data Entry'!H972= 2, "Asian", 'ES Data Entry'!H972= 3, "Native Hawaiian/Pacific Islander", 'ES Data Entry'!H972= 4, "Black/African American",'ES Data Entry'!H972= 5,  "White", 'ES Data Entry'!H972= 6, "Other", 'ES Data Entry'!H972= 7, "Two races or more", 'ES Data Entry'!H972= 8, "Unknown")</f>
        <v>#N/A</v>
      </c>
      <c r="J974" s="226">
        <f>'ES Data Entry'!I972</f>
        <v>0</v>
      </c>
      <c r="K974" s="226" t="e" cm="1">
        <f t="array" ref="K974">_xlfn.IFS('ES Data Entry'!J972= 1, "Male", 'ES Data Entry'!J972= 2, "Female", 'ES Data Entry'!J972= 3, "Transgender Male", 'ES Data Entry'!J972= 4, "Transgender Female",'ES Data Entry'!J972= 5, "Non-binary", 'ES Data Entry'!J972= 6, "Other", 'ES Data Entry'!J972= 7, "Unknown")</f>
        <v>#N/A</v>
      </c>
      <c r="L974" s="228">
        <f>'ES Data Entry'!K972</f>
        <v>0</v>
      </c>
      <c r="M974" s="228" t="str" cm="1">
        <f t="array" ref="M974">IF(MAX(IF(F:F=F974, L:L))=L974, "Yes", "No")</f>
        <v>Yes</v>
      </c>
      <c r="N974" s="229" t="e">
        <f>AVERAGE('ES Data Entry'!N972,'ES Data Entry'!M972)</f>
        <v>#DIV/0!</v>
      </c>
      <c r="O974" s="229" t="e">
        <f t="shared" si="166"/>
        <v>#DIV/0!</v>
      </c>
      <c r="P974" s="229" t="e">
        <f>AVERAGE('ES Data Entry'!O972:R972)</f>
        <v>#DIV/0!</v>
      </c>
      <c r="Q974" s="229" t="e">
        <f t="shared" si="167"/>
        <v>#DIV/0!</v>
      </c>
      <c r="R974" s="229" t="e">
        <f>AVERAGE('ES Data Entry'!S972:V972)</f>
        <v>#DIV/0!</v>
      </c>
      <c r="S974" s="229" t="e">
        <f t="shared" si="168"/>
        <v>#DIV/0!</v>
      </c>
      <c r="T974" s="229" t="e">
        <f>AVERAGE('ES Data Entry'!W972:Y972)</f>
        <v>#DIV/0!</v>
      </c>
      <c r="U974" s="230" t="e">
        <f t="shared" si="169"/>
        <v>#DIV/0!</v>
      </c>
      <c r="V974" s="231" t="e">
        <f t="shared" si="170"/>
        <v>#DIV/0!</v>
      </c>
      <c r="W974" s="232" t="e">
        <f t="shared" si="171"/>
        <v>#DIV/0!</v>
      </c>
    </row>
    <row r="975" spans="1:23">
      <c r="A975" s="226">
        <f>'ES Data Entry'!A973</f>
        <v>0</v>
      </c>
      <c r="B975" s="226">
        <f>'ES Data Entry'!B973</f>
        <v>0</v>
      </c>
      <c r="C975" s="6">
        <f>'ES Data Entry'!C973</f>
        <v>0</v>
      </c>
      <c r="D975" s="226">
        <f>'ES Data Entry'!D973</f>
        <v>0</v>
      </c>
      <c r="E975" s="226">
        <f>'ES Data Entry'!E973</f>
        <v>0</v>
      </c>
      <c r="F975" s="226">
        <f>'ES Data Entry'!F973</f>
        <v>0</v>
      </c>
      <c r="G975" s="226" t="str" cm="1">
        <f t="array" ref="G975">_xlfn.IFS('ES Data Entry'!G973=0, "Kindergarten", 'ES Data Entry'!G973=1, "1st Grade", 'ES Data Entry'!G973=2, "2nd Grade", 'ES Data Entry'!G973=3, "3rd Grade", 'ES Data Entry'!G973=4, "4th Grade", 'ES Data Entry'!G973=5, "5th Grade")</f>
        <v>Kindergarten</v>
      </c>
      <c r="H975" s="253">
        <f>'ES Data Entry'!L973</f>
        <v>0</v>
      </c>
      <c r="I975" s="227" t="e" cm="1">
        <f t="array" ref="I975">_xlfn.IFS('ES Data Entry'!H973= 1, "American Indian/Alaskan Native", 'ES Data Entry'!H973= 2, "Asian", 'ES Data Entry'!H973= 3, "Native Hawaiian/Pacific Islander", 'ES Data Entry'!H973= 4, "Black/African American",'ES Data Entry'!H973= 5,  "White", 'ES Data Entry'!H973= 6, "Other", 'ES Data Entry'!H973= 7, "Two races or more", 'ES Data Entry'!H973= 8, "Unknown")</f>
        <v>#N/A</v>
      </c>
      <c r="J975" s="226">
        <f>'ES Data Entry'!I973</f>
        <v>0</v>
      </c>
      <c r="K975" s="226" t="e" cm="1">
        <f t="array" ref="K975">_xlfn.IFS('ES Data Entry'!J973= 1, "Male", 'ES Data Entry'!J973= 2, "Female", 'ES Data Entry'!J973= 3, "Transgender Male", 'ES Data Entry'!J973= 4, "Transgender Female",'ES Data Entry'!J973= 5, "Non-binary", 'ES Data Entry'!J973= 6, "Other", 'ES Data Entry'!J973= 7, "Unknown")</f>
        <v>#N/A</v>
      </c>
      <c r="L975" s="228">
        <f>'ES Data Entry'!K973</f>
        <v>0</v>
      </c>
      <c r="M975" s="228" t="str" cm="1">
        <f t="array" ref="M975">IF(MAX(IF(F:F=F975, L:L))=L975, "Yes", "No")</f>
        <v>Yes</v>
      </c>
      <c r="N975" s="229" t="e">
        <f>AVERAGE('ES Data Entry'!N973,'ES Data Entry'!M973)</f>
        <v>#DIV/0!</v>
      </c>
      <c r="O975" s="229" t="e">
        <f t="shared" si="166"/>
        <v>#DIV/0!</v>
      </c>
      <c r="P975" s="229" t="e">
        <f>AVERAGE('ES Data Entry'!O973:R973)</f>
        <v>#DIV/0!</v>
      </c>
      <c r="Q975" s="229" t="e">
        <f t="shared" si="167"/>
        <v>#DIV/0!</v>
      </c>
      <c r="R975" s="229" t="e">
        <f>AVERAGE('ES Data Entry'!S973:V973)</f>
        <v>#DIV/0!</v>
      </c>
      <c r="S975" s="229" t="e">
        <f t="shared" si="168"/>
        <v>#DIV/0!</v>
      </c>
      <c r="T975" s="229" t="e">
        <f>AVERAGE('ES Data Entry'!W973:Y973)</f>
        <v>#DIV/0!</v>
      </c>
      <c r="U975" s="230" t="e">
        <f t="shared" si="169"/>
        <v>#DIV/0!</v>
      </c>
      <c r="V975" s="231" t="e">
        <f t="shared" si="170"/>
        <v>#DIV/0!</v>
      </c>
      <c r="W975" s="232" t="e">
        <f t="shared" si="171"/>
        <v>#DIV/0!</v>
      </c>
    </row>
    <row r="976" spans="1:23">
      <c r="A976" s="226">
        <f>'ES Data Entry'!A974</f>
        <v>0</v>
      </c>
      <c r="B976" s="226">
        <f>'ES Data Entry'!B974</f>
        <v>0</v>
      </c>
      <c r="C976" s="6">
        <f>'ES Data Entry'!C974</f>
        <v>0</v>
      </c>
      <c r="D976" s="226">
        <f>'ES Data Entry'!D974</f>
        <v>0</v>
      </c>
      <c r="E976" s="226">
        <f>'ES Data Entry'!E974</f>
        <v>0</v>
      </c>
      <c r="F976" s="226">
        <f>'ES Data Entry'!F974</f>
        <v>0</v>
      </c>
      <c r="G976" s="226" t="str" cm="1">
        <f t="array" ref="G976">_xlfn.IFS('ES Data Entry'!G974=0, "Kindergarten", 'ES Data Entry'!G974=1, "1st Grade", 'ES Data Entry'!G974=2, "2nd Grade", 'ES Data Entry'!G974=3, "3rd Grade", 'ES Data Entry'!G974=4, "4th Grade", 'ES Data Entry'!G974=5, "5th Grade")</f>
        <v>Kindergarten</v>
      </c>
      <c r="H976" s="253">
        <f>'ES Data Entry'!L974</f>
        <v>0</v>
      </c>
      <c r="I976" s="227" t="e" cm="1">
        <f t="array" ref="I976">_xlfn.IFS('ES Data Entry'!H974= 1, "American Indian/Alaskan Native", 'ES Data Entry'!H974= 2, "Asian", 'ES Data Entry'!H974= 3, "Native Hawaiian/Pacific Islander", 'ES Data Entry'!H974= 4, "Black/African American",'ES Data Entry'!H974= 5,  "White", 'ES Data Entry'!H974= 6, "Other", 'ES Data Entry'!H974= 7, "Two races or more", 'ES Data Entry'!H974= 8, "Unknown")</f>
        <v>#N/A</v>
      </c>
      <c r="J976" s="226">
        <f>'ES Data Entry'!I974</f>
        <v>0</v>
      </c>
      <c r="K976" s="226" t="e" cm="1">
        <f t="array" ref="K976">_xlfn.IFS('ES Data Entry'!J974= 1, "Male", 'ES Data Entry'!J974= 2, "Female", 'ES Data Entry'!J974= 3, "Transgender Male", 'ES Data Entry'!J974= 4, "Transgender Female",'ES Data Entry'!J974= 5, "Non-binary", 'ES Data Entry'!J974= 6, "Other", 'ES Data Entry'!J974= 7, "Unknown")</f>
        <v>#N/A</v>
      </c>
      <c r="L976" s="228">
        <f>'ES Data Entry'!K974</f>
        <v>0</v>
      </c>
      <c r="M976" s="228" t="str" cm="1">
        <f t="array" ref="M976">IF(MAX(IF(F:F=F976, L:L))=L976, "Yes", "No")</f>
        <v>Yes</v>
      </c>
      <c r="N976" s="229" t="e">
        <f>AVERAGE('ES Data Entry'!N974,'ES Data Entry'!M974)</f>
        <v>#DIV/0!</v>
      </c>
      <c r="O976" s="229" t="e">
        <f t="shared" si="166"/>
        <v>#DIV/0!</v>
      </c>
      <c r="P976" s="229" t="e">
        <f>AVERAGE('ES Data Entry'!O974:R974)</f>
        <v>#DIV/0!</v>
      </c>
      <c r="Q976" s="229" t="e">
        <f t="shared" si="167"/>
        <v>#DIV/0!</v>
      </c>
      <c r="R976" s="229" t="e">
        <f>AVERAGE('ES Data Entry'!S974:V974)</f>
        <v>#DIV/0!</v>
      </c>
      <c r="S976" s="229" t="e">
        <f t="shared" si="168"/>
        <v>#DIV/0!</v>
      </c>
      <c r="T976" s="229" t="e">
        <f>AVERAGE('ES Data Entry'!W974:Y974)</f>
        <v>#DIV/0!</v>
      </c>
      <c r="U976" s="230" t="e">
        <f t="shared" si="169"/>
        <v>#DIV/0!</v>
      </c>
      <c r="V976" s="231" t="e">
        <f t="shared" si="170"/>
        <v>#DIV/0!</v>
      </c>
      <c r="W976" s="232" t="e">
        <f t="shared" si="171"/>
        <v>#DIV/0!</v>
      </c>
    </row>
    <row r="977" spans="1:23">
      <c r="A977" s="226">
        <f>'ES Data Entry'!A975</f>
        <v>0</v>
      </c>
      <c r="B977" s="226">
        <f>'ES Data Entry'!B975</f>
        <v>0</v>
      </c>
      <c r="C977" s="6">
        <f>'ES Data Entry'!C975</f>
        <v>0</v>
      </c>
      <c r="D977" s="226">
        <f>'ES Data Entry'!D975</f>
        <v>0</v>
      </c>
      <c r="E977" s="226">
        <f>'ES Data Entry'!E975</f>
        <v>0</v>
      </c>
      <c r="F977" s="226">
        <f>'ES Data Entry'!F975</f>
        <v>0</v>
      </c>
      <c r="G977" s="226" t="str" cm="1">
        <f t="array" ref="G977">_xlfn.IFS('ES Data Entry'!G975=0, "Kindergarten", 'ES Data Entry'!G975=1, "1st Grade", 'ES Data Entry'!G975=2, "2nd Grade", 'ES Data Entry'!G975=3, "3rd Grade", 'ES Data Entry'!G975=4, "4th Grade", 'ES Data Entry'!G975=5, "5th Grade")</f>
        <v>Kindergarten</v>
      </c>
      <c r="H977" s="253">
        <f>'ES Data Entry'!L975</f>
        <v>0</v>
      </c>
      <c r="I977" s="227" t="e" cm="1">
        <f t="array" ref="I977">_xlfn.IFS('ES Data Entry'!H975= 1, "American Indian/Alaskan Native", 'ES Data Entry'!H975= 2, "Asian", 'ES Data Entry'!H975= 3, "Native Hawaiian/Pacific Islander", 'ES Data Entry'!H975= 4, "Black/African American",'ES Data Entry'!H975= 5,  "White", 'ES Data Entry'!H975= 6, "Other", 'ES Data Entry'!H975= 7, "Two races or more", 'ES Data Entry'!H975= 8, "Unknown")</f>
        <v>#N/A</v>
      </c>
      <c r="J977" s="226">
        <f>'ES Data Entry'!I975</f>
        <v>0</v>
      </c>
      <c r="K977" s="226" t="e" cm="1">
        <f t="array" ref="K977">_xlfn.IFS('ES Data Entry'!J975= 1, "Male", 'ES Data Entry'!J975= 2, "Female", 'ES Data Entry'!J975= 3, "Transgender Male", 'ES Data Entry'!J975= 4, "Transgender Female",'ES Data Entry'!J975= 5, "Non-binary", 'ES Data Entry'!J975= 6, "Other", 'ES Data Entry'!J975= 7, "Unknown")</f>
        <v>#N/A</v>
      </c>
      <c r="L977" s="228">
        <f>'ES Data Entry'!K975</f>
        <v>0</v>
      </c>
      <c r="M977" s="228" t="str" cm="1">
        <f t="array" ref="M977">IF(MAX(IF(F:F=F977, L:L))=L977, "Yes", "No")</f>
        <v>Yes</v>
      </c>
      <c r="N977" s="229" t="e">
        <f>AVERAGE('ES Data Entry'!N975,'ES Data Entry'!M975)</f>
        <v>#DIV/0!</v>
      </c>
      <c r="O977" s="229" t="e">
        <f t="shared" si="166"/>
        <v>#DIV/0!</v>
      </c>
      <c r="P977" s="229" t="e">
        <f>AVERAGE('ES Data Entry'!O975:R975)</f>
        <v>#DIV/0!</v>
      </c>
      <c r="Q977" s="229" t="e">
        <f t="shared" si="167"/>
        <v>#DIV/0!</v>
      </c>
      <c r="R977" s="229" t="e">
        <f>AVERAGE('ES Data Entry'!S975:V975)</f>
        <v>#DIV/0!</v>
      </c>
      <c r="S977" s="229" t="e">
        <f t="shared" si="168"/>
        <v>#DIV/0!</v>
      </c>
      <c r="T977" s="229" t="e">
        <f>AVERAGE('ES Data Entry'!W975:Y975)</f>
        <v>#DIV/0!</v>
      </c>
      <c r="U977" s="230" t="e">
        <f t="shared" si="169"/>
        <v>#DIV/0!</v>
      </c>
      <c r="V977" s="231" t="e">
        <f t="shared" si="170"/>
        <v>#DIV/0!</v>
      </c>
      <c r="W977" s="232" t="e">
        <f t="shared" si="171"/>
        <v>#DIV/0!</v>
      </c>
    </row>
    <row r="978" spans="1:23">
      <c r="A978" s="226">
        <f>'ES Data Entry'!A976</f>
        <v>0</v>
      </c>
      <c r="B978" s="226">
        <f>'ES Data Entry'!B976</f>
        <v>0</v>
      </c>
      <c r="C978" s="6">
        <f>'ES Data Entry'!C976</f>
        <v>0</v>
      </c>
      <c r="D978" s="226">
        <f>'ES Data Entry'!D976</f>
        <v>0</v>
      </c>
      <c r="E978" s="226">
        <f>'ES Data Entry'!E976</f>
        <v>0</v>
      </c>
      <c r="F978" s="226">
        <f>'ES Data Entry'!F976</f>
        <v>0</v>
      </c>
      <c r="G978" s="226" t="str" cm="1">
        <f t="array" ref="G978">_xlfn.IFS('ES Data Entry'!G976=0, "Kindergarten", 'ES Data Entry'!G976=1, "1st Grade", 'ES Data Entry'!G976=2, "2nd Grade", 'ES Data Entry'!G976=3, "3rd Grade", 'ES Data Entry'!G976=4, "4th Grade", 'ES Data Entry'!G976=5, "5th Grade")</f>
        <v>Kindergarten</v>
      </c>
      <c r="H978" s="253">
        <f>'ES Data Entry'!L976</f>
        <v>0</v>
      </c>
      <c r="I978" s="227" t="e" cm="1">
        <f t="array" ref="I978">_xlfn.IFS('ES Data Entry'!H976= 1, "American Indian/Alaskan Native", 'ES Data Entry'!H976= 2, "Asian", 'ES Data Entry'!H976= 3, "Native Hawaiian/Pacific Islander", 'ES Data Entry'!H976= 4, "Black/African American",'ES Data Entry'!H976= 5,  "White", 'ES Data Entry'!H976= 6, "Other", 'ES Data Entry'!H976= 7, "Two races or more", 'ES Data Entry'!H976= 8, "Unknown")</f>
        <v>#N/A</v>
      </c>
      <c r="J978" s="226">
        <f>'ES Data Entry'!I976</f>
        <v>0</v>
      </c>
      <c r="K978" s="226" t="e" cm="1">
        <f t="array" ref="K978">_xlfn.IFS('ES Data Entry'!J976= 1, "Male", 'ES Data Entry'!J976= 2, "Female", 'ES Data Entry'!J976= 3, "Transgender Male", 'ES Data Entry'!J976= 4, "Transgender Female",'ES Data Entry'!J976= 5, "Non-binary", 'ES Data Entry'!J976= 6, "Other", 'ES Data Entry'!J976= 7, "Unknown")</f>
        <v>#N/A</v>
      </c>
      <c r="L978" s="228">
        <f>'ES Data Entry'!K976</f>
        <v>0</v>
      </c>
      <c r="M978" s="228" t="str" cm="1">
        <f t="array" ref="M978">IF(MAX(IF(F:F=F978, L:L))=L978, "Yes", "No")</f>
        <v>Yes</v>
      </c>
      <c r="N978" s="229" t="e">
        <f>AVERAGE('ES Data Entry'!N976,'ES Data Entry'!M976)</f>
        <v>#DIV/0!</v>
      </c>
      <c r="O978" s="229" t="e">
        <f t="shared" si="166"/>
        <v>#DIV/0!</v>
      </c>
      <c r="P978" s="229" t="e">
        <f>AVERAGE('ES Data Entry'!O976:R976)</f>
        <v>#DIV/0!</v>
      </c>
      <c r="Q978" s="229" t="e">
        <f t="shared" si="167"/>
        <v>#DIV/0!</v>
      </c>
      <c r="R978" s="229" t="e">
        <f>AVERAGE('ES Data Entry'!S976:V976)</f>
        <v>#DIV/0!</v>
      </c>
      <c r="S978" s="229" t="e">
        <f t="shared" si="168"/>
        <v>#DIV/0!</v>
      </c>
      <c r="T978" s="229" t="e">
        <f>AVERAGE('ES Data Entry'!W976:Y976)</f>
        <v>#DIV/0!</v>
      </c>
      <c r="U978" s="230" t="e">
        <f t="shared" si="169"/>
        <v>#DIV/0!</v>
      </c>
      <c r="V978" s="231" t="e">
        <f t="shared" si="170"/>
        <v>#DIV/0!</v>
      </c>
      <c r="W978" s="232" t="e">
        <f t="shared" si="171"/>
        <v>#DIV/0!</v>
      </c>
    </row>
    <row r="979" spans="1:23">
      <c r="A979" s="226">
        <f>'ES Data Entry'!A977</f>
        <v>0</v>
      </c>
      <c r="B979" s="226">
        <f>'ES Data Entry'!B977</f>
        <v>0</v>
      </c>
      <c r="C979" s="6">
        <f>'ES Data Entry'!C977</f>
        <v>0</v>
      </c>
      <c r="D979" s="226">
        <f>'ES Data Entry'!D977</f>
        <v>0</v>
      </c>
      <c r="E979" s="226">
        <f>'ES Data Entry'!E977</f>
        <v>0</v>
      </c>
      <c r="F979" s="226">
        <f>'ES Data Entry'!F977</f>
        <v>0</v>
      </c>
      <c r="G979" s="226" t="str" cm="1">
        <f t="array" ref="G979">_xlfn.IFS('ES Data Entry'!G977=0, "Kindergarten", 'ES Data Entry'!G977=1, "1st Grade", 'ES Data Entry'!G977=2, "2nd Grade", 'ES Data Entry'!G977=3, "3rd Grade", 'ES Data Entry'!G977=4, "4th Grade", 'ES Data Entry'!G977=5, "5th Grade")</f>
        <v>Kindergarten</v>
      </c>
      <c r="H979" s="253">
        <f>'ES Data Entry'!L977</f>
        <v>0</v>
      </c>
      <c r="I979" s="227" t="e" cm="1">
        <f t="array" ref="I979">_xlfn.IFS('ES Data Entry'!H977= 1, "American Indian/Alaskan Native", 'ES Data Entry'!H977= 2, "Asian", 'ES Data Entry'!H977= 3, "Native Hawaiian/Pacific Islander", 'ES Data Entry'!H977= 4, "Black/African American",'ES Data Entry'!H977= 5,  "White", 'ES Data Entry'!H977= 6, "Other", 'ES Data Entry'!H977= 7, "Two races or more", 'ES Data Entry'!H977= 8, "Unknown")</f>
        <v>#N/A</v>
      </c>
      <c r="J979" s="226">
        <f>'ES Data Entry'!I977</f>
        <v>0</v>
      </c>
      <c r="K979" s="226" t="e" cm="1">
        <f t="array" ref="K979">_xlfn.IFS('ES Data Entry'!J977= 1, "Male", 'ES Data Entry'!J977= 2, "Female", 'ES Data Entry'!J977= 3, "Transgender Male", 'ES Data Entry'!J977= 4, "Transgender Female",'ES Data Entry'!J977= 5, "Non-binary", 'ES Data Entry'!J977= 6, "Other", 'ES Data Entry'!J977= 7, "Unknown")</f>
        <v>#N/A</v>
      </c>
      <c r="L979" s="228">
        <f>'ES Data Entry'!K977</f>
        <v>0</v>
      </c>
      <c r="M979" s="228" t="str" cm="1">
        <f t="array" ref="M979">IF(MAX(IF(F:F=F979, L:L))=L979, "Yes", "No")</f>
        <v>Yes</v>
      </c>
      <c r="N979" s="229" t="e">
        <f>AVERAGE('ES Data Entry'!N977,'ES Data Entry'!M977)</f>
        <v>#DIV/0!</v>
      </c>
      <c r="O979" s="229" t="e">
        <f t="shared" si="166"/>
        <v>#DIV/0!</v>
      </c>
      <c r="P979" s="229" t="e">
        <f>AVERAGE('ES Data Entry'!O977:R977)</f>
        <v>#DIV/0!</v>
      </c>
      <c r="Q979" s="229" t="e">
        <f t="shared" si="167"/>
        <v>#DIV/0!</v>
      </c>
      <c r="R979" s="229" t="e">
        <f>AVERAGE('ES Data Entry'!S977:V977)</f>
        <v>#DIV/0!</v>
      </c>
      <c r="S979" s="229" t="e">
        <f t="shared" si="168"/>
        <v>#DIV/0!</v>
      </c>
      <c r="T979" s="229" t="e">
        <f>AVERAGE('ES Data Entry'!W977:Y977)</f>
        <v>#DIV/0!</v>
      </c>
      <c r="U979" s="230" t="e">
        <f t="shared" si="169"/>
        <v>#DIV/0!</v>
      </c>
      <c r="V979" s="231" t="e">
        <f t="shared" si="170"/>
        <v>#DIV/0!</v>
      </c>
      <c r="W979" s="232" t="e">
        <f t="shared" si="171"/>
        <v>#DIV/0!</v>
      </c>
    </row>
    <row r="980" spans="1:23">
      <c r="A980" s="226">
        <f>'ES Data Entry'!A978</f>
        <v>0</v>
      </c>
      <c r="B980" s="226">
        <f>'ES Data Entry'!B978</f>
        <v>0</v>
      </c>
      <c r="C980" s="6">
        <f>'ES Data Entry'!C978</f>
        <v>0</v>
      </c>
      <c r="D980" s="226">
        <f>'ES Data Entry'!D978</f>
        <v>0</v>
      </c>
      <c r="E980" s="226">
        <f>'ES Data Entry'!E978</f>
        <v>0</v>
      </c>
      <c r="F980" s="226">
        <f>'ES Data Entry'!F978</f>
        <v>0</v>
      </c>
      <c r="G980" s="226" t="str" cm="1">
        <f t="array" ref="G980">_xlfn.IFS('ES Data Entry'!G978=0, "Kindergarten", 'ES Data Entry'!G978=1, "1st Grade", 'ES Data Entry'!G978=2, "2nd Grade", 'ES Data Entry'!G978=3, "3rd Grade", 'ES Data Entry'!G978=4, "4th Grade", 'ES Data Entry'!G978=5, "5th Grade")</f>
        <v>Kindergarten</v>
      </c>
      <c r="H980" s="253">
        <f>'ES Data Entry'!L978</f>
        <v>0</v>
      </c>
      <c r="I980" s="227" t="e" cm="1">
        <f t="array" ref="I980">_xlfn.IFS('ES Data Entry'!H978= 1, "American Indian/Alaskan Native", 'ES Data Entry'!H978= 2, "Asian", 'ES Data Entry'!H978= 3, "Native Hawaiian/Pacific Islander", 'ES Data Entry'!H978= 4, "Black/African American",'ES Data Entry'!H978= 5,  "White", 'ES Data Entry'!H978= 6, "Other", 'ES Data Entry'!H978= 7, "Two races or more", 'ES Data Entry'!H978= 8, "Unknown")</f>
        <v>#N/A</v>
      </c>
      <c r="J980" s="226">
        <f>'ES Data Entry'!I978</f>
        <v>0</v>
      </c>
      <c r="K980" s="226" t="e" cm="1">
        <f t="array" ref="K980">_xlfn.IFS('ES Data Entry'!J978= 1, "Male", 'ES Data Entry'!J978= 2, "Female", 'ES Data Entry'!J978= 3, "Transgender Male", 'ES Data Entry'!J978= 4, "Transgender Female",'ES Data Entry'!J978= 5, "Non-binary", 'ES Data Entry'!J978= 6, "Other", 'ES Data Entry'!J978= 7, "Unknown")</f>
        <v>#N/A</v>
      </c>
      <c r="L980" s="228">
        <f>'ES Data Entry'!K978</f>
        <v>0</v>
      </c>
      <c r="M980" s="228" t="str" cm="1">
        <f t="array" ref="M980">IF(MAX(IF(F:F=F980, L:L))=L980, "Yes", "No")</f>
        <v>Yes</v>
      </c>
      <c r="N980" s="229" t="e">
        <f>AVERAGE('ES Data Entry'!N978,'ES Data Entry'!M978)</f>
        <v>#DIV/0!</v>
      </c>
      <c r="O980" s="229" t="e">
        <f t="shared" si="166"/>
        <v>#DIV/0!</v>
      </c>
      <c r="P980" s="229" t="e">
        <f>AVERAGE('ES Data Entry'!O978:R978)</f>
        <v>#DIV/0!</v>
      </c>
      <c r="Q980" s="229" t="e">
        <f t="shared" si="167"/>
        <v>#DIV/0!</v>
      </c>
      <c r="R980" s="229" t="e">
        <f>AVERAGE('ES Data Entry'!S978:V978)</f>
        <v>#DIV/0!</v>
      </c>
      <c r="S980" s="229" t="e">
        <f t="shared" si="168"/>
        <v>#DIV/0!</v>
      </c>
      <c r="T980" s="229" t="e">
        <f>AVERAGE('ES Data Entry'!W978:Y978)</f>
        <v>#DIV/0!</v>
      </c>
      <c r="U980" s="230" t="e">
        <f t="shared" si="169"/>
        <v>#DIV/0!</v>
      </c>
      <c r="V980" s="231" t="e">
        <f t="shared" si="170"/>
        <v>#DIV/0!</v>
      </c>
      <c r="W980" s="232" t="e">
        <f t="shared" si="171"/>
        <v>#DIV/0!</v>
      </c>
    </row>
    <row r="981" spans="1:23">
      <c r="A981" s="226">
        <f>'ES Data Entry'!A979</f>
        <v>0</v>
      </c>
      <c r="B981" s="226">
        <f>'ES Data Entry'!B979</f>
        <v>0</v>
      </c>
      <c r="C981" s="6">
        <f>'ES Data Entry'!C979</f>
        <v>0</v>
      </c>
      <c r="D981" s="226">
        <f>'ES Data Entry'!D979</f>
        <v>0</v>
      </c>
      <c r="E981" s="226">
        <f>'ES Data Entry'!E979</f>
        <v>0</v>
      </c>
      <c r="F981" s="226">
        <f>'ES Data Entry'!F979</f>
        <v>0</v>
      </c>
      <c r="G981" s="226" t="str" cm="1">
        <f t="array" ref="G981">_xlfn.IFS('ES Data Entry'!G979=0, "Kindergarten", 'ES Data Entry'!G979=1, "1st Grade", 'ES Data Entry'!G979=2, "2nd Grade", 'ES Data Entry'!G979=3, "3rd Grade", 'ES Data Entry'!G979=4, "4th Grade", 'ES Data Entry'!G979=5, "5th Grade")</f>
        <v>Kindergarten</v>
      </c>
      <c r="H981" s="253">
        <f>'ES Data Entry'!L979</f>
        <v>0</v>
      </c>
      <c r="I981" s="227" t="e" cm="1">
        <f t="array" ref="I981">_xlfn.IFS('ES Data Entry'!H979= 1, "American Indian/Alaskan Native", 'ES Data Entry'!H979= 2, "Asian", 'ES Data Entry'!H979= 3, "Native Hawaiian/Pacific Islander", 'ES Data Entry'!H979= 4, "Black/African American",'ES Data Entry'!H979= 5,  "White", 'ES Data Entry'!H979= 6, "Other", 'ES Data Entry'!H979= 7, "Two races or more", 'ES Data Entry'!H979= 8, "Unknown")</f>
        <v>#N/A</v>
      </c>
      <c r="J981" s="226">
        <f>'ES Data Entry'!I979</f>
        <v>0</v>
      </c>
      <c r="K981" s="226" t="e" cm="1">
        <f t="array" ref="K981">_xlfn.IFS('ES Data Entry'!J979= 1, "Male", 'ES Data Entry'!J979= 2, "Female", 'ES Data Entry'!J979= 3, "Transgender Male", 'ES Data Entry'!J979= 4, "Transgender Female",'ES Data Entry'!J979= 5, "Non-binary", 'ES Data Entry'!J979= 6, "Other", 'ES Data Entry'!J979= 7, "Unknown")</f>
        <v>#N/A</v>
      </c>
      <c r="L981" s="228">
        <f>'ES Data Entry'!K979</f>
        <v>0</v>
      </c>
      <c r="M981" s="228" t="str" cm="1">
        <f t="array" ref="M981">IF(MAX(IF(F:F=F981, L:L))=L981, "Yes", "No")</f>
        <v>Yes</v>
      </c>
      <c r="N981" s="229" t="e">
        <f>AVERAGE('ES Data Entry'!N979,'ES Data Entry'!M979)</f>
        <v>#DIV/0!</v>
      </c>
      <c r="O981" s="229" t="e">
        <f t="shared" si="166"/>
        <v>#DIV/0!</v>
      </c>
      <c r="P981" s="229" t="e">
        <f>AVERAGE('ES Data Entry'!O979:R979)</f>
        <v>#DIV/0!</v>
      </c>
      <c r="Q981" s="229" t="e">
        <f t="shared" si="167"/>
        <v>#DIV/0!</v>
      </c>
      <c r="R981" s="229" t="e">
        <f>AVERAGE('ES Data Entry'!S979:V979)</f>
        <v>#DIV/0!</v>
      </c>
      <c r="S981" s="229" t="e">
        <f t="shared" si="168"/>
        <v>#DIV/0!</v>
      </c>
      <c r="T981" s="229" t="e">
        <f>AVERAGE('ES Data Entry'!W979:Y979)</f>
        <v>#DIV/0!</v>
      </c>
      <c r="U981" s="230" t="e">
        <f t="shared" si="169"/>
        <v>#DIV/0!</v>
      </c>
      <c r="V981" s="231" t="e">
        <f t="shared" si="170"/>
        <v>#DIV/0!</v>
      </c>
      <c r="W981" s="232" t="e">
        <f t="shared" si="171"/>
        <v>#DIV/0!</v>
      </c>
    </row>
    <row r="982" spans="1:23">
      <c r="A982" s="226">
        <f>'ES Data Entry'!A980</f>
        <v>0</v>
      </c>
      <c r="B982" s="226">
        <f>'ES Data Entry'!B980</f>
        <v>0</v>
      </c>
      <c r="C982" s="6">
        <f>'ES Data Entry'!C980</f>
        <v>0</v>
      </c>
      <c r="D982" s="226">
        <f>'ES Data Entry'!D980</f>
        <v>0</v>
      </c>
      <c r="E982" s="226">
        <f>'ES Data Entry'!E980</f>
        <v>0</v>
      </c>
      <c r="F982" s="226">
        <f>'ES Data Entry'!F980</f>
        <v>0</v>
      </c>
      <c r="G982" s="226" t="str" cm="1">
        <f t="array" ref="G982">_xlfn.IFS('ES Data Entry'!G980=0, "Kindergarten", 'ES Data Entry'!G980=1, "1st Grade", 'ES Data Entry'!G980=2, "2nd Grade", 'ES Data Entry'!G980=3, "3rd Grade", 'ES Data Entry'!G980=4, "4th Grade", 'ES Data Entry'!G980=5, "5th Grade")</f>
        <v>Kindergarten</v>
      </c>
      <c r="H982" s="253">
        <f>'ES Data Entry'!L980</f>
        <v>0</v>
      </c>
      <c r="I982" s="227" t="e" cm="1">
        <f t="array" ref="I982">_xlfn.IFS('ES Data Entry'!H980= 1, "American Indian/Alaskan Native", 'ES Data Entry'!H980= 2, "Asian", 'ES Data Entry'!H980= 3, "Native Hawaiian/Pacific Islander", 'ES Data Entry'!H980= 4, "Black/African American",'ES Data Entry'!H980= 5,  "White", 'ES Data Entry'!H980= 6, "Other", 'ES Data Entry'!H980= 7, "Two races or more", 'ES Data Entry'!H980= 8, "Unknown")</f>
        <v>#N/A</v>
      </c>
      <c r="J982" s="226">
        <f>'ES Data Entry'!I980</f>
        <v>0</v>
      </c>
      <c r="K982" s="226" t="e" cm="1">
        <f t="array" ref="K982">_xlfn.IFS('ES Data Entry'!J980= 1, "Male", 'ES Data Entry'!J980= 2, "Female", 'ES Data Entry'!J980= 3, "Transgender Male", 'ES Data Entry'!J980= 4, "Transgender Female",'ES Data Entry'!J980= 5, "Non-binary", 'ES Data Entry'!J980= 6, "Other", 'ES Data Entry'!J980= 7, "Unknown")</f>
        <v>#N/A</v>
      </c>
      <c r="L982" s="228">
        <f>'ES Data Entry'!K980</f>
        <v>0</v>
      </c>
      <c r="M982" s="228" t="str" cm="1">
        <f t="array" ref="M982">IF(MAX(IF(F:F=F982, L:L))=L982, "Yes", "No")</f>
        <v>Yes</v>
      </c>
      <c r="N982" s="229" t="e">
        <f>AVERAGE('ES Data Entry'!N980,'ES Data Entry'!M980)</f>
        <v>#DIV/0!</v>
      </c>
      <c r="O982" s="229" t="e">
        <f t="shared" si="166"/>
        <v>#DIV/0!</v>
      </c>
      <c r="P982" s="229" t="e">
        <f>AVERAGE('ES Data Entry'!O980:R980)</f>
        <v>#DIV/0!</v>
      </c>
      <c r="Q982" s="229" t="e">
        <f t="shared" si="167"/>
        <v>#DIV/0!</v>
      </c>
      <c r="R982" s="229" t="e">
        <f>AVERAGE('ES Data Entry'!S980:V980)</f>
        <v>#DIV/0!</v>
      </c>
      <c r="S982" s="229" t="e">
        <f t="shared" si="168"/>
        <v>#DIV/0!</v>
      </c>
      <c r="T982" s="229" t="e">
        <f>AVERAGE('ES Data Entry'!W980:Y980)</f>
        <v>#DIV/0!</v>
      </c>
      <c r="U982" s="230" t="e">
        <f t="shared" si="169"/>
        <v>#DIV/0!</v>
      </c>
      <c r="V982" s="231" t="e">
        <f t="shared" si="170"/>
        <v>#DIV/0!</v>
      </c>
      <c r="W982" s="232" t="e">
        <f t="shared" si="171"/>
        <v>#DIV/0!</v>
      </c>
    </row>
    <row r="983" spans="1:23">
      <c r="A983" s="226">
        <f>'ES Data Entry'!A981</f>
        <v>0</v>
      </c>
      <c r="B983" s="226">
        <f>'ES Data Entry'!B981</f>
        <v>0</v>
      </c>
      <c r="C983" s="6">
        <f>'ES Data Entry'!C981</f>
        <v>0</v>
      </c>
      <c r="D983" s="226">
        <f>'ES Data Entry'!D981</f>
        <v>0</v>
      </c>
      <c r="E983" s="226">
        <f>'ES Data Entry'!E981</f>
        <v>0</v>
      </c>
      <c r="F983" s="226">
        <f>'ES Data Entry'!F981</f>
        <v>0</v>
      </c>
      <c r="G983" s="226" t="str" cm="1">
        <f t="array" ref="G983">_xlfn.IFS('ES Data Entry'!G981=0, "Kindergarten", 'ES Data Entry'!G981=1, "1st Grade", 'ES Data Entry'!G981=2, "2nd Grade", 'ES Data Entry'!G981=3, "3rd Grade", 'ES Data Entry'!G981=4, "4th Grade", 'ES Data Entry'!G981=5, "5th Grade")</f>
        <v>Kindergarten</v>
      </c>
      <c r="H983" s="253">
        <f>'ES Data Entry'!L981</f>
        <v>0</v>
      </c>
      <c r="I983" s="227" t="e" cm="1">
        <f t="array" ref="I983">_xlfn.IFS('ES Data Entry'!H981= 1, "American Indian/Alaskan Native", 'ES Data Entry'!H981= 2, "Asian", 'ES Data Entry'!H981= 3, "Native Hawaiian/Pacific Islander", 'ES Data Entry'!H981= 4, "Black/African American",'ES Data Entry'!H981= 5,  "White", 'ES Data Entry'!H981= 6, "Other", 'ES Data Entry'!H981= 7, "Two races or more", 'ES Data Entry'!H981= 8, "Unknown")</f>
        <v>#N/A</v>
      </c>
      <c r="J983" s="226">
        <f>'ES Data Entry'!I981</f>
        <v>0</v>
      </c>
      <c r="K983" s="226" t="e" cm="1">
        <f t="array" ref="K983">_xlfn.IFS('ES Data Entry'!J981= 1, "Male", 'ES Data Entry'!J981= 2, "Female", 'ES Data Entry'!J981= 3, "Transgender Male", 'ES Data Entry'!J981= 4, "Transgender Female",'ES Data Entry'!J981= 5, "Non-binary", 'ES Data Entry'!J981= 6, "Other", 'ES Data Entry'!J981= 7, "Unknown")</f>
        <v>#N/A</v>
      </c>
      <c r="L983" s="228">
        <f>'ES Data Entry'!K981</f>
        <v>0</v>
      </c>
      <c r="M983" s="228" t="str" cm="1">
        <f t="array" ref="M983">IF(MAX(IF(F:F=F983, L:L))=L983, "Yes", "No")</f>
        <v>Yes</v>
      </c>
      <c r="N983" s="229" t="e">
        <f>AVERAGE('ES Data Entry'!N981,'ES Data Entry'!M981)</f>
        <v>#DIV/0!</v>
      </c>
      <c r="O983" s="229" t="e">
        <f t="shared" si="166"/>
        <v>#DIV/0!</v>
      </c>
      <c r="P983" s="229" t="e">
        <f>AVERAGE('ES Data Entry'!O981:R981)</f>
        <v>#DIV/0!</v>
      </c>
      <c r="Q983" s="229" t="e">
        <f t="shared" si="167"/>
        <v>#DIV/0!</v>
      </c>
      <c r="R983" s="229" t="e">
        <f>AVERAGE('ES Data Entry'!S981:V981)</f>
        <v>#DIV/0!</v>
      </c>
      <c r="S983" s="229" t="e">
        <f t="shared" si="168"/>
        <v>#DIV/0!</v>
      </c>
      <c r="T983" s="229" t="e">
        <f>AVERAGE('ES Data Entry'!W981:Y981)</f>
        <v>#DIV/0!</v>
      </c>
      <c r="U983" s="230" t="e">
        <f t="shared" si="169"/>
        <v>#DIV/0!</v>
      </c>
      <c r="V983" s="231" t="e">
        <f t="shared" si="170"/>
        <v>#DIV/0!</v>
      </c>
      <c r="W983" s="232" t="e">
        <f t="shared" si="171"/>
        <v>#DIV/0!</v>
      </c>
    </row>
    <row r="984" spans="1:23">
      <c r="A984" s="226">
        <f>'ES Data Entry'!A982</f>
        <v>0</v>
      </c>
      <c r="B984" s="226">
        <f>'ES Data Entry'!B982</f>
        <v>0</v>
      </c>
      <c r="C984" s="6">
        <f>'ES Data Entry'!C982</f>
        <v>0</v>
      </c>
      <c r="D984" s="226">
        <f>'ES Data Entry'!D982</f>
        <v>0</v>
      </c>
      <c r="E984" s="226">
        <f>'ES Data Entry'!E982</f>
        <v>0</v>
      </c>
      <c r="F984" s="226">
        <f>'ES Data Entry'!F982</f>
        <v>0</v>
      </c>
      <c r="G984" s="226" t="str" cm="1">
        <f t="array" ref="G984">_xlfn.IFS('ES Data Entry'!G982=0, "Kindergarten", 'ES Data Entry'!G982=1, "1st Grade", 'ES Data Entry'!G982=2, "2nd Grade", 'ES Data Entry'!G982=3, "3rd Grade", 'ES Data Entry'!G982=4, "4th Grade", 'ES Data Entry'!G982=5, "5th Grade")</f>
        <v>Kindergarten</v>
      </c>
      <c r="H984" s="253">
        <f>'ES Data Entry'!L982</f>
        <v>0</v>
      </c>
      <c r="I984" s="227" t="e" cm="1">
        <f t="array" ref="I984">_xlfn.IFS('ES Data Entry'!H982= 1, "American Indian/Alaskan Native", 'ES Data Entry'!H982= 2, "Asian", 'ES Data Entry'!H982= 3, "Native Hawaiian/Pacific Islander", 'ES Data Entry'!H982= 4, "Black/African American",'ES Data Entry'!H982= 5,  "White", 'ES Data Entry'!H982= 6, "Other", 'ES Data Entry'!H982= 7, "Two races or more", 'ES Data Entry'!H982= 8, "Unknown")</f>
        <v>#N/A</v>
      </c>
      <c r="J984" s="226">
        <f>'ES Data Entry'!I982</f>
        <v>0</v>
      </c>
      <c r="K984" s="226" t="e" cm="1">
        <f t="array" ref="K984">_xlfn.IFS('ES Data Entry'!J982= 1, "Male", 'ES Data Entry'!J982= 2, "Female", 'ES Data Entry'!J982= 3, "Transgender Male", 'ES Data Entry'!J982= 4, "Transgender Female",'ES Data Entry'!J982= 5, "Non-binary", 'ES Data Entry'!J982= 6, "Other", 'ES Data Entry'!J982= 7, "Unknown")</f>
        <v>#N/A</v>
      </c>
      <c r="L984" s="228">
        <f>'ES Data Entry'!K982</f>
        <v>0</v>
      </c>
      <c r="M984" s="228" t="str" cm="1">
        <f t="array" ref="M984">IF(MAX(IF(F:F=F984, L:L))=L984, "Yes", "No")</f>
        <v>Yes</v>
      </c>
      <c r="N984" s="229" t="e">
        <f>AVERAGE('ES Data Entry'!N982,'ES Data Entry'!M982)</f>
        <v>#DIV/0!</v>
      </c>
      <c r="O984" s="229" t="e">
        <f t="shared" si="166"/>
        <v>#DIV/0!</v>
      </c>
      <c r="P984" s="229" t="e">
        <f>AVERAGE('ES Data Entry'!O982:R982)</f>
        <v>#DIV/0!</v>
      </c>
      <c r="Q984" s="229" t="e">
        <f t="shared" si="167"/>
        <v>#DIV/0!</v>
      </c>
      <c r="R984" s="229" t="e">
        <f>AVERAGE('ES Data Entry'!S982:V982)</f>
        <v>#DIV/0!</v>
      </c>
      <c r="S984" s="229" t="e">
        <f t="shared" si="168"/>
        <v>#DIV/0!</v>
      </c>
      <c r="T984" s="229" t="e">
        <f>AVERAGE('ES Data Entry'!W982:Y982)</f>
        <v>#DIV/0!</v>
      </c>
      <c r="U984" s="230" t="e">
        <f t="shared" si="169"/>
        <v>#DIV/0!</v>
      </c>
      <c r="V984" s="231" t="e">
        <f t="shared" si="170"/>
        <v>#DIV/0!</v>
      </c>
      <c r="W984" s="232" t="e">
        <f t="shared" si="171"/>
        <v>#DIV/0!</v>
      </c>
    </row>
    <row r="985" spans="1:23">
      <c r="A985" s="226">
        <f>'ES Data Entry'!A983</f>
        <v>0</v>
      </c>
      <c r="B985" s="226">
        <f>'ES Data Entry'!B983</f>
        <v>0</v>
      </c>
      <c r="C985" s="6">
        <f>'ES Data Entry'!C983</f>
        <v>0</v>
      </c>
      <c r="D985" s="226">
        <f>'ES Data Entry'!D983</f>
        <v>0</v>
      </c>
      <c r="E985" s="226">
        <f>'ES Data Entry'!E983</f>
        <v>0</v>
      </c>
      <c r="F985" s="226">
        <f>'ES Data Entry'!F983</f>
        <v>0</v>
      </c>
      <c r="G985" s="226" t="str" cm="1">
        <f t="array" ref="G985">_xlfn.IFS('ES Data Entry'!G983=0, "Kindergarten", 'ES Data Entry'!G983=1, "1st Grade", 'ES Data Entry'!G983=2, "2nd Grade", 'ES Data Entry'!G983=3, "3rd Grade", 'ES Data Entry'!G983=4, "4th Grade", 'ES Data Entry'!G983=5, "5th Grade")</f>
        <v>Kindergarten</v>
      </c>
      <c r="H985" s="253">
        <f>'ES Data Entry'!L983</f>
        <v>0</v>
      </c>
      <c r="I985" s="227" t="e" cm="1">
        <f t="array" ref="I985">_xlfn.IFS('ES Data Entry'!H983= 1, "American Indian/Alaskan Native", 'ES Data Entry'!H983= 2, "Asian", 'ES Data Entry'!H983= 3, "Native Hawaiian/Pacific Islander", 'ES Data Entry'!H983= 4, "Black/African American",'ES Data Entry'!H983= 5,  "White", 'ES Data Entry'!H983= 6, "Other", 'ES Data Entry'!H983= 7, "Two races or more", 'ES Data Entry'!H983= 8, "Unknown")</f>
        <v>#N/A</v>
      </c>
      <c r="J985" s="226">
        <f>'ES Data Entry'!I983</f>
        <v>0</v>
      </c>
      <c r="K985" s="226" t="e" cm="1">
        <f t="array" ref="K985">_xlfn.IFS('ES Data Entry'!J983= 1, "Male", 'ES Data Entry'!J983= 2, "Female", 'ES Data Entry'!J983= 3, "Transgender Male", 'ES Data Entry'!J983= 4, "Transgender Female",'ES Data Entry'!J983= 5, "Non-binary", 'ES Data Entry'!J983= 6, "Other", 'ES Data Entry'!J983= 7, "Unknown")</f>
        <v>#N/A</v>
      </c>
      <c r="L985" s="228">
        <f>'ES Data Entry'!K983</f>
        <v>0</v>
      </c>
      <c r="M985" s="228" t="str" cm="1">
        <f t="array" ref="M985">IF(MAX(IF(F:F=F985, L:L))=L985, "Yes", "No")</f>
        <v>Yes</v>
      </c>
      <c r="N985" s="229" t="e">
        <f>AVERAGE('ES Data Entry'!N983,'ES Data Entry'!M983)</f>
        <v>#DIV/0!</v>
      </c>
      <c r="O985" s="229" t="e">
        <f t="shared" si="166"/>
        <v>#DIV/0!</v>
      </c>
      <c r="P985" s="229" t="e">
        <f>AVERAGE('ES Data Entry'!O983:R983)</f>
        <v>#DIV/0!</v>
      </c>
      <c r="Q985" s="229" t="e">
        <f t="shared" si="167"/>
        <v>#DIV/0!</v>
      </c>
      <c r="R985" s="229" t="e">
        <f>AVERAGE('ES Data Entry'!S983:V983)</f>
        <v>#DIV/0!</v>
      </c>
      <c r="S985" s="229" t="e">
        <f t="shared" si="168"/>
        <v>#DIV/0!</v>
      </c>
      <c r="T985" s="229" t="e">
        <f>AVERAGE('ES Data Entry'!W983:Y983)</f>
        <v>#DIV/0!</v>
      </c>
      <c r="U985" s="230" t="e">
        <f t="shared" si="169"/>
        <v>#DIV/0!</v>
      </c>
      <c r="V985" s="231" t="e">
        <f t="shared" si="170"/>
        <v>#DIV/0!</v>
      </c>
      <c r="W985" s="232" t="e">
        <f t="shared" si="171"/>
        <v>#DIV/0!</v>
      </c>
    </row>
    <row r="986" spans="1:23">
      <c r="A986" s="226">
        <f>'ES Data Entry'!A984</f>
        <v>0</v>
      </c>
      <c r="B986" s="226">
        <f>'ES Data Entry'!B984</f>
        <v>0</v>
      </c>
      <c r="C986" s="6">
        <f>'ES Data Entry'!C984</f>
        <v>0</v>
      </c>
      <c r="D986" s="226">
        <f>'ES Data Entry'!D984</f>
        <v>0</v>
      </c>
      <c r="E986" s="226">
        <f>'ES Data Entry'!E984</f>
        <v>0</v>
      </c>
      <c r="F986" s="226">
        <f>'ES Data Entry'!F984</f>
        <v>0</v>
      </c>
      <c r="G986" s="226" t="str" cm="1">
        <f t="array" ref="G986">_xlfn.IFS('ES Data Entry'!G984=0, "Kindergarten", 'ES Data Entry'!G984=1, "1st Grade", 'ES Data Entry'!G984=2, "2nd Grade", 'ES Data Entry'!G984=3, "3rd Grade", 'ES Data Entry'!G984=4, "4th Grade", 'ES Data Entry'!G984=5, "5th Grade")</f>
        <v>Kindergarten</v>
      </c>
      <c r="H986" s="253">
        <f>'ES Data Entry'!L984</f>
        <v>0</v>
      </c>
      <c r="I986" s="227" t="e" cm="1">
        <f t="array" ref="I986">_xlfn.IFS('ES Data Entry'!H984= 1, "American Indian/Alaskan Native", 'ES Data Entry'!H984= 2, "Asian", 'ES Data Entry'!H984= 3, "Native Hawaiian/Pacific Islander", 'ES Data Entry'!H984= 4, "Black/African American",'ES Data Entry'!H984= 5,  "White", 'ES Data Entry'!H984= 6, "Other", 'ES Data Entry'!H984= 7, "Two races or more", 'ES Data Entry'!H984= 8, "Unknown")</f>
        <v>#N/A</v>
      </c>
      <c r="J986" s="226">
        <f>'ES Data Entry'!I984</f>
        <v>0</v>
      </c>
      <c r="K986" s="226" t="e" cm="1">
        <f t="array" ref="K986">_xlfn.IFS('ES Data Entry'!J984= 1, "Male", 'ES Data Entry'!J984= 2, "Female", 'ES Data Entry'!J984= 3, "Transgender Male", 'ES Data Entry'!J984= 4, "Transgender Female",'ES Data Entry'!J984= 5, "Non-binary", 'ES Data Entry'!J984= 6, "Other", 'ES Data Entry'!J984= 7, "Unknown")</f>
        <v>#N/A</v>
      </c>
      <c r="L986" s="228">
        <f>'ES Data Entry'!K984</f>
        <v>0</v>
      </c>
      <c r="M986" s="228" t="str" cm="1">
        <f t="array" ref="M986">IF(MAX(IF(F:F=F986, L:L))=L986, "Yes", "No")</f>
        <v>Yes</v>
      </c>
      <c r="N986" s="229" t="e">
        <f>AVERAGE('ES Data Entry'!N984,'ES Data Entry'!M984)</f>
        <v>#DIV/0!</v>
      </c>
      <c r="O986" s="229" t="e">
        <f t="shared" si="166"/>
        <v>#DIV/0!</v>
      </c>
      <c r="P986" s="229" t="e">
        <f>AVERAGE('ES Data Entry'!O984:R984)</f>
        <v>#DIV/0!</v>
      </c>
      <c r="Q986" s="229" t="e">
        <f t="shared" si="167"/>
        <v>#DIV/0!</v>
      </c>
      <c r="R986" s="229" t="e">
        <f>AVERAGE('ES Data Entry'!S984:V984)</f>
        <v>#DIV/0!</v>
      </c>
      <c r="S986" s="229" t="e">
        <f t="shared" si="168"/>
        <v>#DIV/0!</v>
      </c>
      <c r="T986" s="229" t="e">
        <f>AVERAGE('ES Data Entry'!W984:Y984)</f>
        <v>#DIV/0!</v>
      </c>
      <c r="U986" s="230" t="e">
        <f t="shared" si="169"/>
        <v>#DIV/0!</v>
      </c>
      <c r="V986" s="231" t="e">
        <f t="shared" si="170"/>
        <v>#DIV/0!</v>
      </c>
      <c r="W986" s="232" t="e">
        <f t="shared" si="171"/>
        <v>#DIV/0!</v>
      </c>
    </row>
    <row r="987" spans="1:23">
      <c r="A987" s="226">
        <f>'ES Data Entry'!A985</f>
        <v>0</v>
      </c>
      <c r="B987" s="226">
        <f>'ES Data Entry'!B985</f>
        <v>0</v>
      </c>
      <c r="C987" s="6">
        <f>'ES Data Entry'!C985</f>
        <v>0</v>
      </c>
      <c r="D987" s="226">
        <f>'ES Data Entry'!D985</f>
        <v>0</v>
      </c>
      <c r="E987" s="226">
        <f>'ES Data Entry'!E985</f>
        <v>0</v>
      </c>
      <c r="F987" s="226">
        <f>'ES Data Entry'!F985</f>
        <v>0</v>
      </c>
      <c r="G987" s="226" t="str" cm="1">
        <f t="array" ref="G987">_xlfn.IFS('ES Data Entry'!G985=0, "Kindergarten", 'ES Data Entry'!G985=1, "1st Grade", 'ES Data Entry'!G985=2, "2nd Grade", 'ES Data Entry'!G985=3, "3rd Grade", 'ES Data Entry'!G985=4, "4th Grade", 'ES Data Entry'!G985=5, "5th Grade")</f>
        <v>Kindergarten</v>
      </c>
      <c r="H987" s="253">
        <f>'ES Data Entry'!L985</f>
        <v>0</v>
      </c>
      <c r="I987" s="227" t="e" cm="1">
        <f t="array" ref="I987">_xlfn.IFS('ES Data Entry'!H985= 1, "American Indian/Alaskan Native", 'ES Data Entry'!H985= 2, "Asian", 'ES Data Entry'!H985= 3, "Native Hawaiian/Pacific Islander", 'ES Data Entry'!H985= 4, "Black/African American",'ES Data Entry'!H985= 5,  "White", 'ES Data Entry'!H985= 6, "Other", 'ES Data Entry'!H985= 7, "Two races or more", 'ES Data Entry'!H985= 8, "Unknown")</f>
        <v>#N/A</v>
      </c>
      <c r="J987" s="226">
        <f>'ES Data Entry'!I985</f>
        <v>0</v>
      </c>
      <c r="K987" s="226" t="e" cm="1">
        <f t="array" ref="K987">_xlfn.IFS('ES Data Entry'!J985= 1, "Male", 'ES Data Entry'!J985= 2, "Female", 'ES Data Entry'!J985= 3, "Transgender Male", 'ES Data Entry'!J985= 4, "Transgender Female",'ES Data Entry'!J985= 5, "Non-binary", 'ES Data Entry'!J985= 6, "Other", 'ES Data Entry'!J985= 7, "Unknown")</f>
        <v>#N/A</v>
      </c>
      <c r="L987" s="228">
        <f>'ES Data Entry'!K985</f>
        <v>0</v>
      </c>
      <c r="M987" s="228" t="str" cm="1">
        <f t="array" ref="M987">IF(MAX(IF(F:F=F987, L:L))=L987, "Yes", "No")</f>
        <v>Yes</v>
      </c>
      <c r="N987" s="229" t="e">
        <f>AVERAGE('ES Data Entry'!N985,'ES Data Entry'!M985)</f>
        <v>#DIV/0!</v>
      </c>
      <c r="O987" s="229" t="e">
        <f t="shared" si="166"/>
        <v>#DIV/0!</v>
      </c>
      <c r="P987" s="229" t="e">
        <f>AVERAGE('ES Data Entry'!O985:R985)</f>
        <v>#DIV/0!</v>
      </c>
      <c r="Q987" s="229" t="e">
        <f t="shared" si="167"/>
        <v>#DIV/0!</v>
      </c>
      <c r="R987" s="229" t="e">
        <f>AVERAGE('ES Data Entry'!S985:V985)</f>
        <v>#DIV/0!</v>
      </c>
      <c r="S987" s="229" t="e">
        <f t="shared" si="168"/>
        <v>#DIV/0!</v>
      </c>
      <c r="T987" s="229" t="e">
        <f>AVERAGE('ES Data Entry'!W985:Y985)</f>
        <v>#DIV/0!</v>
      </c>
      <c r="U987" s="230" t="e">
        <f t="shared" si="169"/>
        <v>#DIV/0!</v>
      </c>
      <c r="V987" s="231" t="e">
        <f t="shared" si="170"/>
        <v>#DIV/0!</v>
      </c>
      <c r="W987" s="232" t="e">
        <f t="shared" si="171"/>
        <v>#DIV/0!</v>
      </c>
    </row>
    <row r="988" spans="1:23">
      <c r="A988" s="226">
        <f>'ES Data Entry'!A986</f>
        <v>0</v>
      </c>
      <c r="B988" s="226">
        <f>'ES Data Entry'!B986</f>
        <v>0</v>
      </c>
      <c r="C988" s="6">
        <f>'ES Data Entry'!C986</f>
        <v>0</v>
      </c>
      <c r="D988" s="226">
        <f>'ES Data Entry'!D986</f>
        <v>0</v>
      </c>
      <c r="E988" s="226">
        <f>'ES Data Entry'!E986</f>
        <v>0</v>
      </c>
      <c r="F988" s="226">
        <f>'ES Data Entry'!F986</f>
        <v>0</v>
      </c>
      <c r="G988" s="226" t="str" cm="1">
        <f t="array" ref="G988">_xlfn.IFS('ES Data Entry'!G986=0, "Kindergarten", 'ES Data Entry'!G986=1, "1st Grade", 'ES Data Entry'!G986=2, "2nd Grade", 'ES Data Entry'!G986=3, "3rd Grade", 'ES Data Entry'!G986=4, "4th Grade", 'ES Data Entry'!G986=5, "5th Grade")</f>
        <v>Kindergarten</v>
      </c>
      <c r="H988" s="253">
        <f>'ES Data Entry'!L986</f>
        <v>0</v>
      </c>
      <c r="I988" s="227" t="e" cm="1">
        <f t="array" ref="I988">_xlfn.IFS('ES Data Entry'!H986= 1, "American Indian/Alaskan Native", 'ES Data Entry'!H986= 2, "Asian", 'ES Data Entry'!H986= 3, "Native Hawaiian/Pacific Islander", 'ES Data Entry'!H986= 4, "Black/African American",'ES Data Entry'!H986= 5,  "White", 'ES Data Entry'!H986= 6, "Other", 'ES Data Entry'!H986= 7, "Two races or more", 'ES Data Entry'!H986= 8, "Unknown")</f>
        <v>#N/A</v>
      </c>
      <c r="J988" s="226">
        <f>'ES Data Entry'!I986</f>
        <v>0</v>
      </c>
      <c r="K988" s="226" t="e" cm="1">
        <f t="array" ref="K988">_xlfn.IFS('ES Data Entry'!J986= 1, "Male", 'ES Data Entry'!J986= 2, "Female", 'ES Data Entry'!J986= 3, "Transgender Male", 'ES Data Entry'!J986= 4, "Transgender Female",'ES Data Entry'!J986= 5, "Non-binary", 'ES Data Entry'!J986= 6, "Other", 'ES Data Entry'!J986= 7, "Unknown")</f>
        <v>#N/A</v>
      </c>
      <c r="L988" s="228">
        <f>'ES Data Entry'!K986</f>
        <v>0</v>
      </c>
      <c r="M988" s="228" t="str" cm="1">
        <f t="array" ref="M988">IF(MAX(IF(F:F=F988, L:L))=L988, "Yes", "No")</f>
        <v>Yes</v>
      </c>
      <c r="N988" s="229" t="e">
        <f>AVERAGE('ES Data Entry'!N986,'ES Data Entry'!M986)</f>
        <v>#DIV/0!</v>
      </c>
      <c r="O988" s="229" t="e">
        <f t="shared" si="166"/>
        <v>#DIV/0!</v>
      </c>
      <c r="P988" s="229" t="e">
        <f>AVERAGE('ES Data Entry'!O986:R986)</f>
        <v>#DIV/0!</v>
      </c>
      <c r="Q988" s="229" t="e">
        <f t="shared" si="167"/>
        <v>#DIV/0!</v>
      </c>
      <c r="R988" s="229" t="e">
        <f>AVERAGE('ES Data Entry'!S986:V986)</f>
        <v>#DIV/0!</v>
      </c>
      <c r="S988" s="229" t="e">
        <f t="shared" si="168"/>
        <v>#DIV/0!</v>
      </c>
      <c r="T988" s="229" t="e">
        <f>AVERAGE('ES Data Entry'!W986:Y986)</f>
        <v>#DIV/0!</v>
      </c>
      <c r="U988" s="230" t="e">
        <f t="shared" si="169"/>
        <v>#DIV/0!</v>
      </c>
      <c r="V988" s="231" t="e">
        <f t="shared" si="170"/>
        <v>#DIV/0!</v>
      </c>
      <c r="W988" s="232" t="e">
        <f t="shared" si="171"/>
        <v>#DIV/0!</v>
      </c>
    </row>
    <row r="989" spans="1:23">
      <c r="A989" s="226">
        <f>'ES Data Entry'!A987</f>
        <v>0</v>
      </c>
      <c r="B989" s="226">
        <f>'ES Data Entry'!B987</f>
        <v>0</v>
      </c>
      <c r="C989" s="6">
        <f>'ES Data Entry'!C987</f>
        <v>0</v>
      </c>
      <c r="D989" s="226">
        <f>'ES Data Entry'!D987</f>
        <v>0</v>
      </c>
      <c r="E989" s="226">
        <f>'ES Data Entry'!E987</f>
        <v>0</v>
      </c>
      <c r="F989" s="226">
        <f>'ES Data Entry'!F987</f>
        <v>0</v>
      </c>
      <c r="G989" s="226" t="str" cm="1">
        <f t="array" ref="G989">_xlfn.IFS('ES Data Entry'!G987=0, "Kindergarten", 'ES Data Entry'!G987=1, "1st Grade", 'ES Data Entry'!G987=2, "2nd Grade", 'ES Data Entry'!G987=3, "3rd Grade", 'ES Data Entry'!G987=4, "4th Grade", 'ES Data Entry'!G987=5, "5th Grade")</f>
        <v>Kindergarten</v>
      </c>
      <c r="H989" s="253">
        <f>'ES Data Entry'!L987</f>
        <v>0</v>
      </c>
      <c r="I989" s="227" t="e" cm="1">
        <f t="array" ref="I989">_xlfn.IFS('ES Data Entry'!H987= 1, "American Indian/Alaskan Native", 'ES Data Entry'!H987= 2, "Asian", 'ES Data Entry'!H987= 3, "Native Hawaiian/Pacific Islander", 'ES Data Entry'!H987= 4, "Black/African American",'ES Data Entry'!H987= 5,  "White", 'ES Data Entry'!H987= 6, "Other", 'ES Data Entry'!H987= 7, "Two races or more", 'ES Data Entry'!H987= 8, "Unknown")</f>
        <v>#N/A</v>
      </c>
      <c r="J989" s="226">
        <f>'ES Data Entry'!I987</f>
        <v>0</v>
      </c>
      <c r="K989" s="226" t="e" cm="1">
        <f t="array" ref="K989">_xlfn.IFS('ES Data Entry'!J987= 1, "Male", 'ES Data Entry'!J987= 2, "Female", 'ES Data Entry'!J987= 3, "Transgender Male", 'ES Data Entry'!J987= 4, "Transgender Female",'ES Data Entry'!J987= 5, "Non-binary", 'ES Data Entry'!J987= 6, "Other", 'ES Data Entry'!J987= 7, "Unknown")</f>
        <v>#N/A</v>
      </c>
      <c r="L989" s="228">
        <f>'ES Data Entry'!K987</f>
        <v>0</v>
      </c>
      <c r="M989" s="228" t="str" cm="1">
        <f t="array" ref="M989">IF(MAX(IF(F:F=F989, L:L))=L989, "Yes", "No")</f>
        <v>Yes</v>
      </c>
      <c r="N989" s="229" t="e">
        <f>AVERAGE('ES Data Entry'!N987,'ES Data Entry'!M987)</f>
        <v>#DIV/0!</v>
      </c>
      <c r="O989" s="229" t="e">
        <f t="shared" si="166"/>
        <v>#DIV/0!</v>
      </c>
      <c r="P989" s="229" t="e">
        <f>AVERAGE('ES Data Entry'!O987:R987)</f>
        <v>#DIV/0!</v>
      </c>
      <c r="Q989" s="229" t="e">
        <f t="shared" si="167"/>
        <v>#DIV/0!</v>
      </c>
      <c r="R989" s="229" t="e">
        <f>AVERAGE('ES Data Entry'!S987:V987)</f>
        <v>#DIV/0!</v>
      </c>
      <c r="S989" s="229" t="e">
        <f t="shared" si="168"/>
        <v>#DIV/0!</v>
      </c>
      <c r="T989" s="229" t="e">
        <f>AVERAGE('ES Data Entry'!W987:Y987)</f>
        <v>#DIV/0!</v>
      </c>
      <c r="U989" s="230" t="e">
        <f t="shared" si="169"/>
        <v>#DIV/0!</v>
      </c>
      <c r="V989" s="231" t="e">
        <f t="shared" si="170"/>
        <v>#DIV/0!</v>
      </c>
      <c r="W989" s="232" t="e">
        <f t="shared" si="171"/>
        <v>#DIV/0!</v>
      </c>
    </row>
    <row r="990" spans="1:23">
      <c r="A990" s="226">
        <f>'ES Data Entry'!A988</f>
        <v>0</v>
      </c>
      <c r="B990" s="226">
        <f>'ES Data Entry'!B988</f>
        <v>0</v>
      </c>
      <c r="C990" s="6">
        <f>'ES Data Entry'!C988</f>
        <v>0</v>
      </c>
      <c r="D990" s="226">
        <f>'ES Data Entry'!D988</f>
        <v>0</v>
      </c>
      <c r="E990" s="226">
        <f>'ES Data Entry'!E988</f>
        <v>0</v>
      </c>
      <c r="F990" s="226">
        <f>'ES Data Entry'!F988</f>
        <v>0</v>
      </c>
      <c r="G990" s="226" t="str" cm="1">
        <f t="array" ref="G990">_xlfn.IFS('ES Data Entry'!G988=0, "Kindergarten", 'ES Data Entry'!G988=1, "1st Grade", 'ES Data Entry'!G988=2, "2nd Grade", 'ES Data Entry'!G988=3, "3rd Grade", 'ES Data Entry'!G988=4, "4th Grade", 'ES Data Entry'!G988=5, "5th Grade")</f>
        <v>Kindergarten</v>
      </c>
      <c r="H990" s="253">
        <f>'ES Data Entry'!L988</f>
        <v>0</v>
      </c>
      <c r="I990" s="227" t="e" cm="1">
        <f t="array" ref="I990">_xlfn.IFS('ES Data Entry'!H988= 1, "American Indian/Alaskan Native", 'ES Data Entry'!H988= 2, "Asian", 'ES Data Entry'!H988= 3, "Native Hawaiian/Pacific Islander", 'ES Data Entry'!H988= 4, "Black/African American",'ES Data Entry'!H988= 5,  "White", 'ES Data Entry'!H988= 6, "Other", 'ES Data Entry'!H988= 7, "Two races or more", 'ES Data Entry'!H988= 8, "Unknown")</f>
        <v>#N/A</v>
      </c>
      <c r="J990" s="226">
        <f>'ES Data Entry'!I988</f>
        <v>0</v>
      </c>
      <c r="K990" s="226" t="e" cm="1">
        <f t="array" ref="K990">_xlfn.IFS('ES Data Entry'!J988= 1, "Male", 'ES Data Entry'!J988= 2, "Female", 'ES Data Entry'!J988= 3, "Transgender Male", 'ES Data Entry'!J988= 4, "Transgender Female",'ES Data Entry'!J988= 5, "Non-binary", 'ES Data Entry'!J988= 6, "Other", 'ES Data Entry'!J988= 7, "Unknown")</f>
        <v>#N/A</v>
      </c>
      <c r="L990" s="228">
        <f>'ES Data Entry'!K988</f>
        <v>0</v>
      </c>
      <c r="M990" s="228" t="str" cm="1">
        <f t="array" ref="M990">IF(MAX(IF(F:F=F990, L:L))=L990, "Yes", "No")</f>
        <v>Yes</v>
      </c>
      <c r="N990" s="229" t="e">
        <f>AVERAGE('ES Data Entry'!N988,'ES Data Entry'!M988)</f>
        <v>#DIV/0!</v>
      </c>
      <c r="O990" s="229" t="e">
        <f t="shared" si="166"/>
        <v>#DIV/0!</v>
      </c>
      <c r="P990" s="229" t="e">
        <f>AVERAGE('ES Data Entry'!O988:R988)</f>
        <v>#DIV/0!</v>
      </c>
      <c r="Q990" s="229" t="e">
        <f t="shared" si="167"/>
        <v>#DIV/0!</v>
      </c>
      <c r="R990" s="229" t="e">
        <f>AVERAGE('ES Data Entry'!S988:V988)</f>
        <v>#DIV/0!</v>
      </c>
      <c r="S990" s="229" t="e">
        <f t="shared" si="168"/>
        <v>#DIV/0!</v>
      </c>
      <c r="T990" s="229" t="e">
        <f>AVERAGE('ES Data Entry'!W988:Y988)</f>
        <v>#DIV/0!</v>
      </c>
      <c r="U990" s="230" t="e">
        <f t="shared" si="169"/>
        <v>#DIV/0!</v>
      </c>
      <c r="V990" s="231" t="e">
        <f t="shared" si="170"/>
        <v>#DIV/0!</v>
      </c>
      <c r="W990" s="232" t="e">
        <f t="shared" si="171"/>
        <v>#DIV/0!</v>
      </c>
    </row>
    <row r="991" spans="1:23">
      <c r="A991" s="226">
        <f>'ES Data Entry'!A989</f>
        <v>0</v>
      </c>
      <c r="B991" s="226">
        <f>'ES Data Entry'!B989</f>
        <v>0</v>
      </c>
      <c r="C991" s="6">
        <f>'ES Data Entry'!C989</f>
        <v>0</v>
      </c>
      <c r="D991" s="226">
        <f>'ES Data Entry'!D989</f>
        <v>0</v>
      </c>
      <c r="E991" s="226">
        <f>'ES Data Entry'!E989</f>
        <v>0</v>
      </c>
      <c r="F991" s="226">
        <f>'ES Data Entry'!F989</f>
        <v>0</v>
      </c>
      <c r="G991" s="226" t="str" cm="1">
        <f t="array" ref="G991">_xlfn.IFS('ES Data Entry'!G989=0, "Kindergarten", 'ES Data Entry'!G989=1, "1st Grade", 'ES Data Entry'!G989=2, "2nd Grade", 'ES Data Entry'!G989=3, "3rd Grade", 'ES Data Entry'!G989=4, "4th Grade", 'ES Data Entry'!G989=5, "5th Grade")</f>
        <v>Kindergarten</v>
      </c>
      <c r="H991" s="253">
        <f>'ES Data Entry'!L989</f>
        <v>0</v>
      </c>
      <c r="I991" s="227" t="e" cm="1">
        <f t="array" ref="I991">_xlfn.IFS('ES Data Entry'!H989= 1, "American Indian/Alaskan Native", 'ES Data Entry'!H989= 2, "Asian", 'ES Data Entry'!H989= 3, "Native Hawaiian/Pacific Islander", 'ES Data Entry'!H989= 4, "Black/African American",'ES Data Entry'!H989= 5,  "White", 'ES Data Entry'!H989= 6, "Other", 'ES Data Entry'!H989= 7, "Two races or more", 'ES Data Entry'!H989= 8, "Unknown")</f>
        <v>#N/A</v>
      </c>
      <c r="J991" s="226">
        <f>'ES Data Entry'!I989</f>
        <v>0</v>
      </c>
      <c r="K991" s="226" t="e" cm="1">
        <f t="array" ref="K991">_xlfn.IFS('ES Data Entry'!J989= 1, "Male", 'ES Data Entry'!J989= 2, "Female", 'ES Data Entry'!J989= 3, "Transgender Male", 'ES Data Entry'!J989= 4, "Transgender Female",'ES Data Entry'!J989= 5, "Non-binary", 'ES Data Entry'!J989= 6, "Other", 'ES Data Entry'!J989= 7, "Unknown")</f>
        <v>#N/A</v>
      </c>
      <c r="L991" s="228">
        <f>'ES Data Entry'!K989</f>
        <v>0</v>
      </c>
      <c r="M991" s="228" t="str" cm="1">
        <f t="array" ref="M991">IF(MAX(IF(F:F=F991, L:L))=L991, "Yes", "No")</f>
        <v>Yes</v>
      </c>
      <c r="N991" s="229" t="e">
        <f>AVERAGE('ES Data Entry'!N989,'ES Data Entry'!M989)</f>
        <v>#DIV/0!</v>
      </c>
      <c r="O991" s="229" t="e">
        <f t="shared" si="166"/>
        <v>#DIV/0!</v>
      </c>
      <c r="P991" s="229" t="e">
        <f>AVERAGE('ES Data Entry'!O989:R989)</f>
        <v>#DIV/0!</v>
      </c>
      <c r="Q991" s="229" t="e">
        <f t="shared" si="167"/>
        <v>#DIV/0!</v>
      </c>
      <c r="R991" s="229" t="e">
        <f>AVERAGE('ES Data Entry'!S989:V989)</f>
        <v>#DIV/0!</v>
      </c>
      <c r="S991" s="229" t="e">
        <f t="shared" si="168"/>
        <v>#DIV/0!</v>
      </c>
      <c r="T991" s="229" t="e">
        <f>AVERAGE('ES Data Entry'!W989:Y989)</f>
        <v>#DIV/0!</v>
      </c>
      <c r="U991" s="230" t="e">
        <f t="shared" si="169"/>
        <v>#DIV/0!</v>
      </c>
      <c r="V991" s="231" t="e">
        <f t="shared" si="170"/>
        <v>#DIV/0!</v>
      </c>
      <c r="W991" s="232" t="e">
        <f t="shared" si="171"/>
        <v>#DIV/0!</v>
      </c>
    </row>
    <row r="992" spans="1:23">
      <c r="A992" s="226">
        <f>'ES Data Entry'!A990</f>
        <v>0</v>
      </c>
      <c r="B992" s="226">
        <f>'ES Data Entry'!B990</f>
        <v>0</v>
      </c>
      <c r="C992" s="6">
        <f>'ES Data Entry'!C990</f>
        <v>0</v>
      </c>
      <c r="D992" s="226">
        <f>'ES Data Entry'!D990</f>
        <v>0</v>
      </c>
      <c r="E992" s="226">
        <f>'ES Data Entry'!E990</f>
        <v>0</v>
      </c>
      <c r="F992" s="226">
        <f>'ES Data Entry'!F990</f>
        <v>0</v>
      </c>
      <c r="G992" s="226" t="str" cm="1">
        <f t="array" ref="G992">_xlfn.IFS('ES Data Entry'!G990=0, "Kindergarten", 'ES Data Entry'!G990=1, "1st Grade", 'ES Data Entry'!G990=2, "2nd Grade", 'ES Data Entry'!G990=3, "3rd Grade", 'ES Data Entry'!G990=4, "4th Grade", 'ES Data Entry'!G990=5, "5th Grade")</f>
        <v>Kindergarten</v>
      </c>
      <c r="H992" s="253">
        <f>'ES Data Entry'!L990</f>
        <v>0</v>
      </c>
      <c r="I992" s="227" t="e" cm="1">
        <f t="array" ref="I992">_xlfn.IFS('ES Data Entry'!H990= 1, "American Indian/Alaskan Native", 'ES Data Entry'!H990= 2, "Asian", 'ES Data Entry'!H990= 3, "Native Hawaiian/Pacific Islander", 'ES Data Entry'!H990= 4, "Black/African American",'ES Data Entry'!H990= 5,  "White", 'ES Data Entry'!H990= 6, "Other", 'ES Data Entry'!H990= 7, "Two races or more", 'ES Data Entry'!H990= 8, "Unknown")</f>
        <v>#N/A</v>
      </c>
      <c r="J992" s="226">
        <f>'ES Data Entry'!I990</f>
        <v>0</v>
      </c>
      <c r="K992" s="226" t="e" cm="1">
        <f t="array" ref="K992">_xlfn.IFS('ES Data Entry'!J990= 1, "Male", 'ES Data Entry'!J990= 2, "Female", 'ES Data Entry'!J990= 3, "Transgender Male", 'ES Data Entry'!J990= 4, "Transgender Female",'ES Data Entry'!J990= 5, "Non-binary", 'ES Data Entry'!J990= 6, "Other", 'ES Data Entry'!J990= 7, "Unknown")</f>
        <v>#N/A</v>
      </c>
      <c r="L992" s="228">
        <f>'ES Data Entry'!K990</f>
        <v>0</v>
      </c>
      <c r="M992" s="228" t="str" cm="1">
        <f t="array" ref="M992">IF(MAX(IF(F:F=F992, L:L))=L992, "Yes", "No")</f>
        <v>Yes</v>
      </c>
      <c r="N992" s="229" t="e">
        <f>AVERAGE('ES Data Entry'!N990,'ES Data Entry'!M990)</f>
        <v>#DIV/0!</v>
      </c>
      <c r="O992" s="229" t="e">
        <f t="shared" si="166"/>
        <v>#DIV/0!</v>
      </c>
      <c r="P992" s="229" t="e">
        <f>AVERAGE('ES Data Entry'!O990:R990)</f>
        <v>#DIV/0!</v>
      </c>
      <c r="Q992" s="229" t="e">
        <f t="shared" si="167"/>
        <v>#DIV/0!</v>
      </c>
      <c r="R992" s="229" t="e">
        <f>AVERAGE('ES Data Entry'!S990:V990)</f>
        <v>#DIV/0!</v>
      </c>
      <c r="S992" s="229" t="e">
        <f t="shared" si="168"/>
        <v>#DIV/0!</v>
      </c>
      <c r="T992" s="229" t="e">
        <f>AVERAGE('ES Data Entry'!W990:Y990)</f>
        <v>#DIV/0!</v>
      </c>
      <c r="U992" s="230" t="e">
        <f t="shared" si="169"/>
        <v>#DIV/0!</v>
      </c>
      <c r="V992" s="231" t="e">
        <f t="shared" si="170"/>
        <v>#DIV/0!</v>
      </c>
      <c r="W992" s="232" t="e">
        <f t="shared" si="171"/>
        <v>#DIV/0!</v>
      </c>
    </row>
    <row r="993" spans="1:23">
      <c r="A993" s="226">
        <f>'ES Data Entry'!A991</f>
        <v>0</v>
      </c>
      <c r="B993" s="226">
        <f>'ES Data Entry'!B991</f>
        <v>0</v>
      </c>
      <c r="C993" s="6">
        <f>'ES Data Entry'!C991</f>
        <v>0</v>
      </c>
      <c r="D993" s="226">
        <f>'ES Data Entry'!D991</f>
        <v>0</v>
      </c>
      <c r="E993" s="226">
        <f>'ES Data Entry'!E991</f>
        <v>0</v>
      </c>
      <c r="F993" s="226">
        <f>'ES Data Entry'!F991</f>
        <v>0</v>
      </c>
      <c r="G993" s="226" t="str" cm="1">
        <f t="array" ref="G993">_xlfn.IFS('ES Data Entry'!G991=0, "Kindergarten", 'ES Data Entry'!G991=1, "1st Grade", 'ES Data Entry'!G991=2, "2nd Grade", 'ES Data Entry'!G991=3, "3rd Grade", 'ES Data Entry'!G991=4, "4th Grade", 'ES Data Entry'!G991=5, "5th Grade")</f>
        <v>Kindergarten</v>
      </c>
      <c r="H993" s="253">
        <f>'ES Data Entry'!L991</f>
        <v>0</v>
      </c>
      <c r="I993" s="227" t="e" cm="1">
        <f t="array" ref="I993">_xlfn.IFS('ES Data Entry'!H991= 1, "American Indian/Alaskan Native", 'ES Data Entry'!H991= 2, "Asian", 'ES Data Entry'!H991= 3, "Native Hawaiian/Pacific Islander", 'ES Data Entry'!H991= 4, "Black/African American",'ES Data Entry'!H991= 5,  "White", 'ES Data Entry'!H991= 6, "Other", 'ES Data Entry'!H991= 7, "Two races or more", 'ES Data Entry'!H991= 8, "Unknown")</f>
        <v>#N/A</v>
      </c>
      <c r="J993" s="226">
        <f>'ES Data Entry'!I991</f>
        <v>0</v>
      </c>
      <c r="K993" s="226" t="e" cm="1">
        <f t="array" ref="K993">_xlfn.IFS('ES Data Entry'!J991= 1, "Male", 'ES Data Entry'!J991= 2, "Female", 'ES Data Entry'!J991= 3, "Transgender Male", 'ES Data Entry'!J991= 4, "Transgender Female",'ES Data Entry'!J991= 5, "Non-binary", 'ES Data Entry'!J991= 6, "Other", 'ES Data Entry'!J991= 7, "Unknown")</f>
        <v>#N/A</v>
      </c>
      <c r="L993" s="228">
        <f>'ES Data Entry'!K991</f>
        <v>0</v>
      </c>
      <c r="M993" s="228" t="str" cm="1">
        <f t="array" ref="M993">IF(MAX(IF(F:F=F993, L:L))=L993, "Yes", "No")</f>
        <v>Yes</v>
      </c>
      <c r="N993" s="229" t="e">
        <f>AVERAGE('ES Data Entry'!N991,'ES Data Entry'!M991)</f>
        <v>#DIV/0!</v>
      </c>
      <c r="O993" s="229" t="e">
        <f t="shared" si="166"/>
        <v>#DIV/0!</v>
      </c>
      <c r="P993" s="229" t="e">
        <f>AVERAGE('ES Data Entry'!O991:R991)</f>
        <v>#DIV/0!</v>
      </c>
      <c r="Q993" s="229" t="e">
        <f t="shared" si="167"/>
        <v>#DIV/0!</v>
      </c>
      <c r="R993" s="229" t="e">
        <f>AVERAGE('ES Data Entry'!S991:V991)</f>
        <v>#DIV/0!</v>
      </c>
      <c r="S993" s="229" t="e">
        <f t="shared" si="168"/>
        <v>#DIV/0!</v>
      </c>
      <c r="T993" s="229" t="e">
        <f>AVERAGE('ES Data Entry'!W991:Y991)</f>
        <v>#DIV/0!</v>
      </c>
      <c r="U993" s="230" t="e">
        <f t="shared" si="169"/>
        <v>#DIV/0!</v>
      </c>
      <c r="V993" s="231" t="e">
        <f t="shared" si="170"/>
        <v>#DIV/0!</v>
      </c>
      <c r="W993" s="232" t="e">
        <f t="shared" si="171"/>
        <v>#DIV/0!</v>
      </c>
    </row>
    <row r="994" spans="1:23">
      <c r="A994" s="226">
        <f>'ES Data Entry'!A992</f>
        <v>0</v>
      </c>
      <c r="B994" s="226">
        <f>'ES Data Entry'!B992</f>
        <v>0</v>
      </c>
      <c r="C994" s="6">
        <f>'ES Data Entry'!C992</f>
        <v>0</v>
      </c>
      <c r="D994" s="226">
        <f>'ES Data Entry'!D992</f>
        <v>0</v>
      </c>
      <c r="E994" s="226">
        <f>'ES Data Entry'!E992</f>
        <v>0</v>
      </c>
      <c r="F994" s="226">
        <f>'ES Data Entry'!F992</f>
        <v>0</v>
      </c>
      <c r="G994" s="226" t="str" cm="1">
        <f t="array" ref="G994">_xlfn.IFS('ES Data Entry'!G992=0, "Kindergarten", 'ES Data Entry'!G992=1, "1st Grade", 'ES Data Entry'!G992=2, "2nd Grade", 'ES Data Entry'!G992=3, "3rd Grade", 'ES Data Entry'!G992=4, "4th Grade", 'ES Data Entry'!G992=5, "5th Grade")</f>
        <v>Kindergarten</v>
      </c>
      <c r="H994" s="253">
        <f>'ES Data Entry'!L992</f>
        <v>0</v>
      </c>
      <c r="I994" s="227" t="e" cm="1">
        <f t="array" ref="I994">_xlfn.IFS('ES Data Entry'!H992= 1, "American Indian/Alaskan Native", 'ES Data Entry'!H992= 2, "Asian", 'ES Data Entry'!H992= 3, "Native Hawaiian/Pacific Islander", 'ES Data Entry'!H992= 4, "Black/African American",'ES Data Entry'!H992= 5,  "White", 'ES Data Entry'!H992= 6, "Other", 'ES Data Entry'!H992= 7, "Two races or more", 'ES Data Entry'!H992= 8, "Unknown")</f>
        <v>#N/A</v>
      </c>
      <c r="J994" s="226">
        <f>'ES Data Entry'!I992</f>
        <v>0</v>
      </c>
      <c r="K994" s="226" t="e" cm="1">
        <f t="array" ref="K994">_xlfn.IFS('ES Data Entry'!J992= 1, "Male", 'ES Data Entry'!J992= 2, "Female", 'ES Data Entry'!J992= 3, "Transgender Male", 'ES Data Entry'!J992= 4, "Transgender Female",'ES Data Entry'!J992= 5, "Non-binary", 'ES Data Entry'!J992= 6, "Other", 'ES Data Entry'!J992= 7, "Unknown")</f>
        <v>#N/A</v>
      </c>
      <c r="L994" s="228">
        <f>'ES Data Entry'!K992</f>
        <v>0</v>
      </c>
      <c r="M994" s="228" t="str" cm="1">
        <f t="array" ref="M994">IF(MAX(IF(F:F=F994, L:L))=L994, "Yes", "No")</f>
        <v>Yes</v>
      </c>
      <c r="N994" s="229" t="e">
        <f>AVERAGE('ES Data Entry'!N992,'ES Data Entry'!M992)</f>
        <v>#DIV/0!</v>
      </c>
      <c r="O994" s="229" t="e">
        <f t="shared" si="166"/>
        <v>#DIV/0!</v>
      </c>
      <c r="P994" s="229" t="e">
        <f>AVERAGE('ES Data Entry'!O992:R992)</f>
        <v>#DIV/0!</v>
      </c>
      <c r="Q994" s="229" t="e">
        <f t="shared" si="167"/>
        <v>#DIV/0!</v>
      </c>
      <c r="R994" s="229" t="e">
        <f>AVERAGE('ES Data Entry'!S992:V992)</f>
        <v>#DIV/0!</v>
      </c>
      <c r="S994" s="229" t="e">
        <f t="shared" si="168"/>
        <v>#DIV/0!</v>
      </c>
      <c r="T994" s="229" t="e">
        <f>AVERAGE('ES Data Entry'!W992:Y992)</f>
        <v>#DIV/0!</v>
      </c>
      <c r="U994" s="230" t="e">
        <f t="shared" si="169"/>
        <v>#DIV/0!</v>
      </c>
      <c r="V994" s="231" t="e">
        <f t="shared" si="170"/>
        <v>#DIV/0!</v>
      </c>
      <c r="W994" s="232" t="e">
        <f t="shared" si="171"/>
        <v>#DIV/0!</v>
      </c>
    </row>
    <row r="995" spans="1:23">
      <c r="A995" s="226">
        <f>'ES Data Entry'!A993</f>
        <v>0</v>
      </c>
      <c r="B995" s="226">
        <f>'ES Data Entry'!B993</f>
        <v>0</v>
      </c>
      <c r="C995" s="6">
        <f>'ES Data Entry'!C993</f>
        <v>0</v>
      </c>
      <c r="D995" s="226">
        <f>'ES Data Entry'!D993</f>
        <v>0</v>
      </c>
      <c r="E995" s="226">
        <f>'ES Data Entry'!E993</f>
        <v>0</v>
      </c>
      <c r="F995" s="226">
        <f>'ES Data Entry'!F993</f>
        <v>0</v>
      </c>
      <c r="G995" s="226" t="str" cm="1">
        <f t="array" ref="G995">_xlfn.IFS('ES Data Entry'!G993=0, "Kindergarten", 'ES Data Entry'!G993=1, "1st Grade", 'ES Data Entry'!G993=2, "2nd Grade", 'ES Data Entry'!G993=3, "3rd Grade", 'ES Data Entry'!G993=4, "4th Grade", 'ES Data Entry'!G993=5, "5th Grade")</f>
        <v>Kindergarten</v>
      </c>
      <c r="H995" s="253">
        <f>'ES Data Entry'!L993</f>
        <v>0</v>
      </c>
      <c r="I995" s="227" t="e" cm="1">
        <f t="array" ref="I995">_xlfn.IFS('ES Data Entry'!H993= 1, "American Indian/Alaskan Native", 'ES Data Entry'!H993= 2, "Asian", 'ES Data Entry'!H993= 3, "Native Hawaiian/Pacific Islander", 'ES Data Entry'!H993= 4, "Black/African American",'ES Data Entry'!H993= 5,  "White", 'ES Data Entry'!H993= 6, "Other", 'ES Data Entry'!H993= 7, "Two races or more", 'ES Data Entry'!H993= 8, "Unknown")</f>
        <v>#N/A</v>
      </c>
      <c r="J995" s="226">
        <f>'ES Data Entry'!I993</f>
        <v>0</v>
      </c>
      <c r="K995" s="226" t="e" cm="1">
        <f t="array" ref="K995">_xlfn.IFS('ES Data Entry'!J993= 1, "Male", 'ES Data Entry'!J993= 2, "Female", 'ES Data Entry'!J993= 3, "Transgender Male", 'ES Data Entry'!J993= 4, "Transgender Female",'ES Data Entry'!J993= 5, "Non-binary", 'ES Data Entry'!J993= 6, "Other", 'ES Data Entry'!J993= 7, "Unknown")</f>
        <v>#N/A</v>
      </c>
      <c r="L995" s="228">
        <f>'ES Data Entry'!K993</f>
        <v>0</v>
      </c>
      <c r="M995" s="228" t="str" cm="1">
        <f t="array" ref="M995">IF(MAX(IF(F:F=F995, L:L))=L995, "Yes", "No")</f>
        <v>Yes</v>
      </c>
      <c r="N995" s="229" t="e">
        <f>AVERAGE('ES Data Entry'!N993,'ES Data Entry'!M993)</f>
        <v>#DIV/0!</v>
      </c>
      <c r="O995" s="229" t="e">
        <f t="shared" si="166"/>
        <v>#DIV/0!</v>
      </c>
      <c r="P995" s="229" t="e">
        <f>AVERAGE('ES Data Entry'!O993:R993)</f>
        <v>#DIV/0!</v>
      </c>
      <c r="Q995" s="229" t="e">
        <f t="shared" si="167"/>
        <v>#DIV/0!</v>
      </c>
      <c r="R995" s="229" t="e">
        <f>AVERAGE('ES Data Entry'!S993:V993)</f>
        <v>#DIV/0!</v>
      </c>
      <c r="S995" s="229" t="e">
        <f t="shared" si="168"/>
        <v>#DIV/0!</v>
      </c>
      <c r="T995" s="229" t="e">
        <f>AVERAGE('ES Data Entry'!W993:Y993)</f>
        <v>#DIV/0!</v>
      </c>
      <c r="U995" s="230" t="e">
        <f t="shared" si="169"/>
        <v>#DIV/0!</v>
      </c>
      <c r="V995" s="231" t="e">
        <f t="shared" si="170"/>
        <v>#DIV/0!</v>
      </c>
      <c r="W995" s="232" t="e">
        <f t="shared" si="171"/>
        <v>#DIV/0!</v>
      </c>
    </row>
    <row r="996" spans="1:23">
      <c r="A996" s="226">
        <f>'ES Data Entry'!A994</f>
        <v>0</v>
      </c>
      <c r="B996" s="226">
        <f>'ES Data Entry'!B994</f>
        <v>0</v>
      </c>
      <c r="C996" s="6">
        <f>'ES Data Entry'!C994</f>
        <v>0</v>
      </c>
      <c r="D996" s="226">
        <f>'ES Data Entry'!D994</f>
        <v>0</v>
      </c>
      <c r="E996" s="226">
        <f>'ES Data Entry'!E994</f>
        <v>0</v>
      </c>
      <c r="F996" s="226">
        <f>'ES Data Entry'!F994</f>
        <v>0</v>
      </c>
      <c r="G996" s="226" t="str" cm="1">
        <f t="array" ref="G996">_xlfn.IFS('ES Data Entry'!G994=0, "Kindergarten", 'ES Data Entry'!G994=1, "1st Grade", 'ES Data Entry'!G994=2, "2nd Grade", 'ES Data Entry'!G994=3, "3rd Grade", 'ES Data Entry'!G994=4, "4th Grade", 'ES Data Entry'!G994=5, "5th Grade")</f>
        <v>Kindergarten</v>
      </c>
      <c r="H996" s="253">
        <f>'ES Data Entry'!L994</f>
        <v>0</v>
      </c>
      <c r="I996" s="227" t="e" cm="1">
        <f t="array" ref="I996">_xlfn.IFS('ES Data Entry'!H994= 1, "American Indian/Alaskan Native", 'ES Data Entry'!H994= 2, "Asian", 'ES Data Entry'!H994= 3, "Native Hawaiian/Pacific Islander", 'ES Data Entry'!H994= 4, "Black/African American",'ES Data Entry'!H994= 5,  "White", 'ES Data Entry'!H994= 6, "Other", 'ES Data Entry'!H994= 7, "Two races or more", 'ES Data Entry'!H994= 8, "Unknown")</f>
        <v>#N/A</v>
      </c>
      <c r="J996" s="226">
        <f>'ES Data Entry'!I994</f>
        <v>0</v>
      </c>
      <c r="K996" s="226" t="e" cm="1">
        <f t="array" ref="K996">_xlfn.IFS('ES Data Entry'!J994= 1, "Male", 'ES Data Entry'!J994= 2, "Female", 'ES Data Entry'!J994= 3, "Transgender Male", 'ES Data Entry'!J994= 4, "Transgender Female",'ES Data Entry'!J994= 5, "Non-binary", 'ES Data Entry'!J994= 6, "Other", 'ES Data Entry'!J994= 7, "Unknown")</f>
        <v>#N/A</v>
      </c>
      <c r="L996" s="228">
        <f>'ES Data Entry'!K994</f>
        <v>0</v>
      </c>
      <c r="M996" s="228" t="str" cm="1">
        <f t="array" ref="M996">IF(MAX(IF(F:F=F996, L:L))=L996, "Yes", "No")</f>
        <v>Yes</v>
      </c>
      <c r="N996" s="229" t="e">
        <f>AVERAGE('ES Data Entry'!N994,'ES Data Entry'!M994)</f>
        <v>#DIV/0!</v>
      </c>
      <c r="O996" s="229" t="e">
        <f t="shared" si="166"/>
        <v>#DIV/0!</v>
      </c>
      <c r="P996" s="229" t="e">
        <f>AVERAGE('ES Data Entry'!O994:R994)</f>
        <v>#DIV/0!</v>
      </c>
      <c r="Q996" s="229" t="e">
        <f t="shared" si="167"/>
        <v>#DIV/0!</v>
      </c>
      <c r="R996" s="229" t="e">
        <f>AVERAGE('ES Data Entry'!S994:V994)</f>
        <v>#DIV/0!</v>
      </c>
      <c r="S996" s="229" t="e">
        <f t="shared" si="168"/>
        <v>#DIV/0!</v>
      </c>
      <c r="T996" s="229" t="e">
        <f>AVERAGE('ES Data Entry'!W994:Y994)</f>
        <v>#DIV/0!</v>
      </c>
      <c r="U996" s="230" t="e">
        <f t="shared" si="169"/>
        <v>#DIV/0!</v>
      </c>
      <c r="V996" s="231" t="e">
        <f t="shared" si="170"/>
        <v>#DIV/0!</v>
      </c>
      <c r="W996" s="232" t="e">
        <f t="shared" si="171"/>
        <v>#DIV/0!</v>
      </c>
    </row>
    <row r="997" spans="1:23">
      <c r="A997" s="226">
        <f>'ES Data Entry'!A995</f>
        <v>0</v>
      </c>
      <c r="B997" s="226">
        <f>'ES Data Entry'!B995</f>
        <v>0</v>
      </c>
      <c r="C997" s="6">
        <f>'ES Data Entry'!C995</f>
        <v>0</v>
      </c>
      <c r="D997" s="226">
        <f>'ES Data Entry'!D995</f>
        <v>0</v>
      </c>
      <c r="E997" s="226">
        <f>'ES Data Entry'!E995</f>
        <v>0</v>
      </c>
      <c r="F997" s="226">
        <f>'ES Data Entry'!F995</f>
        <v>0</v>
      </c>
      <c r="G997" s="226" t="str" cm="1">
        <f t="array" ref="G997">_xlfn.IFS('ES Data Entry'!G995=0, "Kindergarten", 'ES Data Entry'!G995=1, "1st Grade", 'ES Data Entry'!G995=2, "2nd Grade", 'ES Data Entry'!G995=3, "3rd Grade", 'ES Data Entry'!G995=4, "4th Grade", 'ES Data Entry'!G995=5, "5th Grade")</f>
        <v>Kindergarten</v>
      </c>
      <c r="H997" s="253">
        <f>'ES Data Entry'!L995</f>
        <v>0</v>
      </c>
      <c r="I997" s="227" t="e" cm="1">
        <f t="array" ref="I997">_xlfn.IFS('ES Data Entry'!H995= 1, "American Indian/Alaskan Native", 'ES Data Entry'!H995= 2, "Asian", 'ES Data Entry'!H995= 3, "Native Hawaiian/Pacific Islander", 'ES Data Entry'!H995= 4, "Black/African American",'ES Data Entry'!H995= 5,  "White", 'ES Data Entry'!H995= 6, "Other", 'ES Data Entry'!H995= 7, "Two races or more", 'ES Data Entry'!H995= 8, "Unknown")</f>
        <v>#N/A</v>
      </c>
      <c r="J997" s="226">
        <f>'ES Data Entry'!I995</f>
        <v>0</v>
      </c>
      <c r="K997" s="226" t="e" cm="1">
        <f t="array" ref="K997">_xlfn.IFS('ES Data Entry'!J995= 1, "Male", 'ES Data Entry'!J995= 2, "Female", 'ES Data Entry'!J995= 3, "Transgender Male", 'ES Data Entry'!J995= 4, "Transgender Female",'ES Data Entry'!J995= 5, "Non-binary", 'ES Data Entry'!J995= 6, "Other", 'ES Data Entry'!J995= 7, "Unknown")</f>
        <v>#N/A</v>
      </c>
      <c r="L997" s="228">
        <f>'ES Data Entry'!K995</f>
        <v>0</v>
      </c>
      <c r="M997" s="228" t="str" cm="1">
        <f t="array" ref="M997">IF(MAX(IF(F:F=F997, L:L))=L997, "Yes", "No")</f>
        <v>Yes</v>
      </c>
      <c r="N997" s="229" t="e">
        <f>AVERAGE('ES Data Entry'!N995,'ES Data Entry'!M995)</f>
        <v>#DIV/0!</v>
      </c>
      <c r="O997" s="229" t="e">
        <f t="shared" ref="O997:O1008" si="172">IF(OR(N997&gt;3.5,N997=3.5), "Higher Emotional Engagement",IF(N997&lt;1.6, "Lower Emotional Engagement", "Moderate Emotional Engagement"))</f>
        <v>#DIV/0!</v>
      </c>
      <c r="P997" s="229" t="e">
        <f>AVERAGE('ES Data Entry'!O995:R995)</f>
        <v>#DIV/0!</v>
      </c>
      <c r="Q997" s="229" t="e">
        <f t="shared" ref="Q997:Q1008" si="173">IF(OR(P997&gt;3.5,P997=3.5), "Higher Social Engagement",IF(P997&lt;1.6, "Lower Social Engagement", "Moderate Social Engagement"))</f>
        <v>#DIV/0!</v>
      </c>
      <c r="R997" s="229" t="e">
        <f>AVERAGE('ES Data Entry'!S995:V995)</f>
        <v>#DIV/0!</v>
      </c>
      <c r="S997" s="229" t="e">
        <f t="shared" ref="S997:S1008" si="174">IF(OR(R997&gt;3.5,R997=3.5), "Higher Behavioral Engagement",IF(R997&lt;1.6, "Lower Behavioral Engagement", "Moderate Behavioral Engagement"))</f>
        <v>#DIV/0!</v>
      </c>
      <c r="T997" s="229" t="e">
        <f>AVERAGE('ES Data Entry'!W995:Y995)</f>
        <v>#DIV/0!</v>
      </c>
      <c r="U997" s="230" t="e">
        <f t="shared" ref="U997:U1008" si="175">IF(OR(T997&gt;3.5,T997=3.5), "Higher Cognitive Engagement",IF(T997&lt;1.6, "Lower Cognitive Engagement", "Moderate Cognitive Engagement"))</f>
        <v>#DIV/0!</v>
      </c>
      <c r="V997" s="231" t="e">
        <f t="shared" ref="V997:V1008" si="176">AVERAGE(N997:T997)</f>
        <v>#DIV/0!</v>
      </c>
      <c r="W997" s="232" t="e">
        <f t="shared" ref="W997:W1008" si="177">IF(OR(V997&gt;3.5,V997=3.5), "Higher Engagement",IF(V997&lt;1.6, "Lower Engagement", "Moderate Engagement"))</f>
        <v>#DIV/0!</v>
      </c>
    </row>
    <row r="998" spans="1:23">
      <c r="A998" s="226">
        <f>'ES Data Entry'!A996</f>
        <v>0</v>
      </c>
      <c r="B998" s="226">
        <f>'ES Data Entry'!B996</f>
        <v>0</v>
      </c>
      <c r="C998" s="6">
        <f>'ES Data Entry'!C996</f>
        <v>0</v>
      </c>
      <c r="D998" s="226">
        <f>'ES Data Entry'!D996</f>
        <v>0</v>
      </c>
      <c r="E998" s="226">
        <f>'ES Data Entry'!E996</f>
        <v>0</v>
      </c>
      <c r="F998" s="226">
        <f>'ES Data Entry'!F996</f>
        <v>0</v>
      </c>
      <c r="G998" s="226" t="str" cm="1">
        <f t="array" ref="G998">_xlfn.IFS('ES Data Entry'!G996=0, "Kindergarten", 'ES Data Entry'!G996=1, "1st Grade", 'ES Data Entry'!G996=2, "2nd Grade", 'ES Data Entry'!G996=3, "3rd Grade", 'ES Data Entry'!G996=4, "4th Grade", 'ES Data Entry'!G996=5, "5th Grade")</f>
        <v>Kindergarten</v>
      </c>
      <c r="H998" s="253">
        <f>'ES Data Entry'!L996</f>
        <v>0</v>
      </c>
      <c r="I998" s="227" t="e" cm="1">
        <f t="array" ref="I998">_xlfn.IFS('ES Data Entry'!H996= 1, "American Indian/Alaskan Native", 'ES Data Entry'!H996= 2, "Asian", 'ES Data Entry'!H996= 3, "Native Hawaiian/Pacific Islander", 'ES Data Entry'!H996= 4, "Black/African American",'ES Data Entry'!H996= 5,  "White", 'ES Data Entry'!H996= 6, "Other", 'ES Data Entry'!H996= 7, "Two races or more", 'ES Data Entry'!H996= 8, "Unknown")</f>
        <v>#N/A</v>
      </c>
      <c r="J998" s="226">
        <f>'ES Data Entry'!I996</f>
        <v>0</v>
      </c>
      <c r="K998" s="226" t="e" cm="1">
        <f t="array" ref="K998">_xlfn.IFS('ES Data Entry'!J996= 1, "Male", 'ES Data Entry'!J996= 2, "Female", 'ES Data Entry'!J996= 3, "Transgender Male", 'ES Data Entry'!J996= 4, "Transgender Female",'ES Data Entry'!J996= 5, "Non-binary", 'ES Data Entry'!J996= 6, "Other", 'ES Data Entry'!J996= 7, "Unknown")</f>
        <v>#N/A</v>
      </c>
      <c r="L998" s="228">
        <f>'ES Data Entry'!K996</f>
        <v>0</v>
      </c>
      <c r="M998" s="228" t="str" cm="1">
        <f t="array" ref="M998">IF(MAX(IF(F:F=F998, L:L))=L998, "Yes", "No")</f>
        <v>Yes</v>
      </c>
      <c r="N998" s="229" t="e">
        <f>AVERAGE('ES Data Entry'!N996,'ES Data Entry'!M996)</f>
        <v>#DIV/0!</v>
      </c>
      <c r="O998" s="229" t="e">
        <f t="shared" si="172"/>
        <v>#DIV/0!</v>
      </c>
      <c r="P998" s="229" t="e">
        <f>AVERAGE('ES Data Entry'!O996:R996)</f>
        <v>#DIV/0!</v>
      </c>
      <c r="Q998" s="229" t="e">
        <f t="shared" si="173"/>
        <v>#DIV/0!</v>
      </c>
      <c r="R998" s="229" t="e">
        <f>AVERAGE('ES Data Entry'!S996:V996)</f>
        <v>#DIV/0!</v>
      </c>
      <c r="S998" s="229" t="e">
        <f t="shared" si="174"/>
        <v>#DIV/0!</v>
      </c>
      <c r="T998" s="229" t="e">
        <f>AVERAGE('ES Data Entry'!W996:Y996)</f>
        <v>#DIV/0!</v>
      </c>
      <c r="U998" s="230" t="e">
        <f t="shared" si="175"/>
        <v>#DIV/0!</v>
      </c>
      <c r="V998" s="231" t="e">
        <f t="shared" si="176"/>
        <v>#DIV/0!</v>
      </c>
      <c r="W998" s="232" t="e">
        <f t="shared" si="177"/>
        <v>#DIV/0!</v>
      </c>
    </row>
    <row r="999" spans="1:23">
      <c r="A999" s="226">
        <f>'ES Data Entry'!A997</f>
        <v>0</v>
      </c>
      <c r="B999" s="226">
        <f>'ES Data Entry'!B997</f>
        <v>0</v>
      </c>
      <c r="C999" s="6">
        <f>'ES Data Entry'!C997</f>
        <v>0</v>
      </c>
      <c r="D999" s="226">
        <f>'ES Data Entry'!D997</f>
        <v>0</v>
      </c>
      <c r="E999" s="226">
        <f>'ES Data Entry'!E997</f>
        <v>0</v>
      </c>
      <c r="F999" s="226">
        <f>'ES Data Entry'!F997</f>
        <v>0</v>
      </c>
      <c r="G999" s="226" t="str" cm="1">
        <f t="array" ref="G999">_xlfn.IFS('ES Data Entry'!G997=0, "Kindergarten", 'ES Data Entry'!G997=1, "1st Grade", 'ES Data Entry'!G997=2, "2nd Grade", 'ES Data Entry'!G997=3, "3rd Grade", 'ES Data Entry'!G997=4, "4th Grade", 'ES Data Entry'!G997=5, "5th Grade")</f>
        <v>Kindergarten</v>
      </c>
      <c r="H999" s="253">
        <f>'ES Data Entry'!L997</f>
        <v>0</v>
      </c>
      <c r="I999" s="227" t="e" cm="1">
        <f t="array" ref="I999">_xlfn.IFS('ES Data Entry'!H997= 1, "American Indian/Alaskan Native", 'ES Data Entry'!H997= 2, "Asian", 'ES Data Entry'!H997= 3, "Native Hawaiian/Pacific Islander", 'ES Data Entry'!H997= 4, "Black/African American",'ES Data Entry'!H997= 5,  "White", 'ES Data Entry'!H997= 6, "Other", 'ES Data Entry'!H997= 7, "Two races or more", 'ES Data Entry'!H997= 8, "Unknown")</f>
        <v>#N/A</v>
      </c>
      <c r="J999" s="226">
        <f>'ES Data Entry'!I997</f>
        <v>0</v>
      </c>
      <c r="K999" s="226" t="e" cm="1">
        <f t="array" ref="K999">_xlfn.IFS('ES Data Entry'!J997= 1, "Male", 'ES Data Entry'!J997= 2, "Female", 'ES Data Entry'!J997= 3, "Transgender Male", 'ES Data Entry'!J997= 4, "Transgender Female",'ES Data Entry'!J997= 5, "Non-binary", 'ES Data Entry'!J997= 6, "Other", 'ES Data Entry'!J997= 7, "Unknown")</f>
        <v>#N/A</v>
      </c>
      <c r="L999" s="228">
        <f>'ES Data Entry'!K997</f>
        <v>0</v>
      </c>
      <c r="M999" s="228" t="str" cm="1">
        <f t="array" ref="M999">IF(MAX(IF(F:F=F999, L:L))=L999, "Yes", "No")</f>
        <v>Yes</v>
      </c>
      <c r="N999" s="229" t="e">
        <f>AVERAGE('ES Data Entry'!N997,'ES Data Entry'!M997)</f>
        <v>#DIV/0!</v>
      </c>
      <c r="O999" s="229" t="e">
        <f t="shared" si="172"/>
        <v>#DIV/0!</v>
      </c>
      <c r="P999" s="229" t="e">
        <f>AVERAGE('ES Data Entry'!O997:R997)</f>
        <v>#DIV/0!</v>
      </c>
      <c r="Q999" s="229" t="e">
        <f t="shared" si="173"/>
        <v>#DIV/0!</v>
      </c>
      <c r="R999" s="229" t="e">
        <f>AVERAGE('ES Data Entry'!S997:V997)</f>
        <v>#DIV/0!</v>
      </c>
      <c r="S999" s="229" t="e">
        <f t="shared" si="174"/>
        <v>#DIV/0!</v>
      </c>
      <c r="T999" s="229" t="e">
        <f>AVERAGE('ES Data Entry'!W997:Y997)</f>
        <v>#DIV/0!</v>
      </c>
      <c r="U999" s="230" t="e">
        <f t="shared" si="175"/>
        <v>#DIV/0!</v>
      </c>
      <c r="V999" s="231" t="e">
        <f t="shared" si="176"/>
        <v>#DIV/0!</v>
      </c>
      <c r="W999" s="232" t="e">
        <f t="shared" si="177"/>
        <v>#DIV/0!</v>
      </c>
    </row>
    <row r="1000" spans="1:23">
      <c r="A1000" s="226">
        <f>'ES Data Entry'!A998</f>
        <v>0</v>
      </c>
      <c r="B1000" s="226">
        <f>'ES Data Entry'!B998</f>
        <v>0</v>
      </c>
      <c r="C1000" s="6">
        <f>'ES Data Entry'!C998</f>
        <v>0</v>
      </c>
      <c r="D1000" s="226">
        <f>'ES Data Entry'!D998</f>
        <v>0</v>
      </c>
      <c r="E1000" s="226">
        <f>'ES Data Entry'!E998</f>
        <v>0</v>
      </c>
      <c r="F1000" s="226">
        <f>'ES Data Entry'!F998</f>
        <v>0</v>
      </c>
      <c r="G1000" s="226" t="str" cm="1">
        <f t="array" ref="G1000">_xlfn.IFS('ES Data Entry'!G998=0, "Kindergarten", 'ES Data Entry'!G998=1, "1st Grade", 'ES Data Entry'!G998=2, "2nd Grade", 'ES Data Entry'!G998=3, "3rd Grade", 'ES Data Entry'!G998=4, "4th Grade", 'ES Data Entry'!G998=5, "5th Grade")</f>
        <v>Kindergarten</v>
      </c>
      <c r="H1000" s="253">
        <f>'ES Data Entry'!L998</f>
        <v>0</v>
      </c>
      <c r="I1000" s="227" t="e" cm="1">
        <f t="array" ref="I1000">_xlfn.IFS('ES Data Entry'!H998= 1, "American Indian/Alaskan Native", 'ES Data Entry'!H998= 2, "Asian", 'ES Data Entry'!H998= 3, "Native Hawaiian/Pacific Islander", 'ES Data Entry'!H998= 4, "Black/African American",'ES Data Entry'!H998= 5,  "White", 'ES Data Entry'!H998= 6, "Other", 'ES Data Entry'!H998= 7, "Two races or more", 'ES Data Entry'!H998= 8, "Unknown")</f>
        <v>#N/A</v>
      </c>
      <c r="J1000" s="226">
        <f>'ES Data Entry'!I998</f>
        <v>0</v>
      </c>
      <c r="K1000" s="226" t="e" cm="1">
        <f t="array" ref="K1000">_xlfn.IFS('ES Data Entry'!J998= 1, "Male", 'ES Data Entry'!J998= 2, "Female", 'ES Data Entry'!J998= 3, "Transgender Male", 'ES Data Entry'!J998= 4, "Transgender Female",'ES Data Entry'!J998= 5, "Non-binary", 'ES Data Entry'!J998= 6, "Other", 'ES Data Entry'!J998= 7, "Unknown")</f>
        <v>#N/A</v>
      </c>
      <c r="L1000" s="228">
        <f>'ES Data Entry'!K998</f>
        <v>0</v>
      </c>
      <c r="M1000" s="228" t="str" cm="1">
        <f t="array" ref="M1000">IF(MAX(IF(F:F=F1000, L:L))=L1000, "Yes", "No")</f>
        <v>Yes</v>
      </c>
      <c r="N1000" s="229" t="e">
        <f>AVERAGE('ES Data Entry'!N998,'ES Data Entry'!M998)</f>
        <v>#DIV/0!</v>
      </c>
      <c r="O1000" s="229" t="e">
        <f t="shared" si="172"/>
        <v>#DIV/0!</v>
      </c>
      <c r="P1000" s="229" t="e">
        <f>AVERAGE('ES Data Entry'!O998:R998)</f>
        <v>#DIV/0!</v>
      </c>
      <c r="Q1000" s="229" t="e">
        <f t="shared" si="173"/>
        <v>#DIV/0!</v>
      </c>
      <c r="R1000" s="229" t="e">
        <f>AVERAGE('ES Data Entry'!S998:V998)</f>
        <v>#DIV/0!</v>
      </c>
      <c r="S1000" s="229" t="e">
        <f t="shared" si="174"/>
        <v>#DIV/0!</v>
      </c>
      <c r="T1000" s="229" t="e">
        <f>AVERAGE('ES Data Entry'!W998:Y998)</f>
        <v>#DIV/0!</v>
      </c>
      <c r="U1000" s="230" t="e">
        <f t="shared" si="175"/>
        <v>#DIV/0!</v>
      </c>
      <c r="V1000" s="231" t="e">
        <f t="shared" si="176"/>
        <v>#DIV/0!</v>
      </c>
      <c r="W1000" s="232" t="e">
        <f t="shared" si="177"/>
        <v>#DIV/0!</v>
      </c>
    </row>
    <row r="1001" spans="1:23">
      <c r="A1001" s="226">
        <f>'ES Data Entry'!A999</f>
        <v>0</v>
      </c>
      <c r="B1001" s="226">
        <f>'ES Data Entry'!B999</f>
        <v>0</v>
      </c>
      <c r="C1001" s="6">
        <f>'ES Data Entry'!C999</f>
        <v>0</v>
      </c>
      <c r="D1001" s="226">
        <f>'ES Data Entry'!D999</f>
        <v>0</v>
      </c>
      <c r="E1001" s="226">
        <f>'ES Data Entry'!E999</f>
        <v>0</v>
      </c>
      <c r="F1001" s="226">
        <f>'ES Data Entry'!F999</f>
        <v>0</v>
      </c>
      <c r="G1001" s="226" t="str" cm="1">
        <f t="array" ref="G1001">_xlfn.IFS('ES Data Entry'!G999=0, "Kindergarten", 'ES Data Entry'!G999=1, "1st Grade", 'ES Data Entry'!G999=2, "2nd Grade", 'ES Data Entry'!G999=3, "3rd Grade", 'ES Data Entry'!G999=4, "4th Grade", 'ES Data Entry'!G999=5, "5th Grade")</f>
        <v>Kindergarten</v>
      </c>
      <c r="H1001" s="253">
        <f>'ES Data Entry'!L999</f>
        <v>0</v>
      </c>
      <c r="I1001" s="227" t="e" cm="1">
        <f t="array" ref="I1001">_xlfn.IFS('ES Data Entry'!H999= 1, "American Indian/Alaskan Native", 'ES Data Entry'!H999= 2, "Asian", 'ES Data Entry'!H999= 3, "Native Hawaiian/Pacific Islander", 'ES Data Entry'!H999= 4, "Black/African American",'ES Data Entry'!H999= 5,  "White", 'ES Data Entry'!H999= 6, "Other", 'ES Data Entry'!H999= 7, "Two races or more", 'ES Data Entry'!H999= 8, "Unknown")</f>
        <v>#N/A</v>
      </c>
      <c r="J1001" s="226">
        <f>'ES Data Entry'!I999</f>
        <v>0</v>
      </c>
      <c r="K1001" s="226" t="e" cm="1">
        <f t="array" ref="K1001">_xlfn.IFS('ES Data Entry'!J999= 1, "Male", 'ES Data Entry'!J999= 2, "Female", 'ES Data Entry'!J999= 3, "Transgender Male", 'ES Data Entry'!J999= 4, "Transgender Female",'ES Data Entry'!J999= 5, "Non-binary", 'ES Data Entry'!J999= 6, "Other", 'ES Data Entry'!J999= 7, "Unknown")</f>
        <v>#N/A</v>
      </c>
      <c r="L1001" s="228">
        <f>'ES Data Entry'!K999</f>
        <v>0</v>
      </c>
      <c r="M1001" s="228" t="str" cm="1">
        <f t="array" ref="M1001">IF(MAX(IF(F:F=F1001, L:L))=L1001, "Yes", "No")</f>
        <v>Yes</v>
      </c>
      <c r="N1001" s="229" t="e">
        <f>AVERAGE('ES Data Entry'!N999,'ES Data Entry'!M999)</f>
        <v>#DIV/0!</v>
      </c>
      <c r="O1001" s="229" t="e">
        <f t="shared" si="172"/>
        <v>#DIV/0!</v>
      </c>
      <c r="P1001" s="229" t="e">
        <f>AVERAGE('ES Data Entry'!O999:R999)</f>
        <v>#DIV/0!</v>
      </c>
      <c r="Q1001" s="229" t="e">
        <f t="shared" si="173"/>
        <v>#DIV/0!</v>
      </c>
      <c r="R1001" s="229" t="e">
        <f>AVERAGE('ES Data Entry'!S999:V999)</f>
        <v>#DIV/0!</v>
      </c>
      <c r="S1001" s="229" t="e">
        <f t="shared" si="174"/>
        <v>#DIV/0!</v>
      </c>
      <c r="T1001" s="229" t="e">
        <f>AVERAGE('ES Data Entry'!W999:Y999)</f>
        <v>#DIV/0!</v>
      </c>
      <c r="U1001" s="230" t="e">
        <f t="shared" si="175"/>
        <v>#DIV/0!</v>
      </c>
      <c r="V1001" s="231" t="e">
        <f t="shared" si="176"/>
        <v>#DIV/0!</v>
      </c>
      <c r="W1001" s="232" t="e">
        <f t="shared" si="177"/>
        <v>#DIV/0!</v>
      </c>
    </row>
    <row r="1002" spans="1:23">
      <c r="A1002" s="226">
        <f>'ES Data Entry'!A1000</f>
        <v>0</v>
      </c>
      <c r="B1002" s="226">
        <f>'ES Data Entry'!B1000</f>
        <v>0</v>
      </c>
      <c r="C1002" s="6">
        <f>'ES Data Entry'!C1000</f>
        <v>0</v>
      </c>
      <c r="D1002" s="226">
        <f>'ES Data Entry'!D1000</f>
        <v>0</v>
      </c>
      <c r="E1002" s="226">
        <f>'ES Data Entry'!E1000</f>
        <v>0</v>
      </c>
      <c r="F1002" s="226">
        <f>'ES Data Entry'!F1000</f>
        <v>0</v>
      </c>
      <c r="G1002" s="226" t="str" cm="1">
        <f t="array" ref="G1002">_xlfn.IFS('ES Data Entry'!G1000=0, "Kindergarten", 'ES Data Entry'!G1000=1, "1st Grade", 'ES Data Entry'!G1000=2, "2nd Grade", 'ES Data Entry'!G1000=3, "3rd Grade", 'ES Data Entry'!G1000=4, "4th Grade", 'ES Data Entry'!G1000=5, "5th Grade")</f>
        <v>Kindergarten</v>
      </c>
      <c r="H1002" s="253">
        <f>'ES Data Entry'!L1000</f>
        <v>0</v>
      </c>
      <c r="I1002" s="227" t="e" cm="1">
        <f t="array" ref="I1002">_xlfn.IFS('ES Data Entry'!H1000= 1, "American Indian/Alaskan Native", 'ES Data Entry'!H1000= 2, "Asian", 'ES Data Entry'!H1000= 3, "Native Hawaiian/Pacific Islander", 'ES Data Entry'!H1000= 4, "Black/African American",'ES Data Entry'!H1000= 5,  "White", 'ES Data Entry'!H1000= 6, "Other", 'ES Data Entry'!H1000= 7, "Two races or more", 'ES Data Entry'!H1000= 8, "Unknown")</f>
        <v>#N/A</v>
      </c>
      <c r="J1002" s="226">
        <f>'ES Data Entry'!I1000</f>
        <v>0</v>
      </c>
      <c r="K1002" s="226" t="e" cm="1">
        <f t="array" ref="K1002">_xlfn.IFS('ES Data Entry'!J1000= 1, "Male", 'ES Data Entry'!J1000= 2, "Female", 'ES Data Entry'!J1000= 3, "Transgender Male", 'ES Data Entry'!J1000= 4, "Transgender Female",'ES Data Entry'!J1000= 5, "Non-binary", 'ES Data Entry'!J1000= 6, "Other", 'ES Data Entry'!J1000= 7, "Unknown")</f>
        <v>#N/A</v>
      </c>
      <c r="L1002" s="228">
        <f>'ES Data Entry'!K1000</f>
        <v>0</v>
      </c>
      <c r="M1002" s="228" t="str" cm="1">
        <f t="array" ref="M1002">IF(MAX(IF(F:F=F1002, L:L))=L1002, "Yes", "No")</f>
        <v>Yes</v>
      </c>
      <c r="N1002" s="229" t="e">
        <f>AVERAGE('ES Data Entry'!N1000,'ES Data Entry'!M1000)</f>
        <v>#DIV/0!</v>
      </c>
      <c r="O1002" s="229" t="e">
        <f t="shared" si="172"/>
        <v>#DIV/0!</v>
      </c>
      <c r="P1002" s="229" t="e">
        <f>AVERAGE('ES Data Entry'!O1000:R1000)</f>
        <v>#DIV/0!</v>
      </c>
      <c r="Q1002" s="229" t="e">
        <f t="shared" si="173"/>
        <v>#DIV/0!</v>
      </c>
      <c r="R1002" s="229" t="e">
        <f>AVERAGE('ES Data Entry'!S1000:V1000)</f>
        <v>#DIV/0!</v>
      </c>
      <c r="S1002" s="229" t="e">
        <f t="shared" si="174"/>
        <v>#DIV/0!</v>
      </c>
      <c r="T1002" s="229" t="e">
        <f>AVERAGE('ES Data Entry'!W1000:Y1000)</f>
        <v>#DIV/0!</v>
      </c>
      <c r="U1002" s="230" t="e">
        <f t="shared" si="175"/>
        <v>#DIV/0!</v>
      </c>
      <c r="V1002" s="231" t="e">
        <f t="shared" si="176"/>
        <v>#DIV/0!</v>
      </c>
      <c r="W1002" s="232" t="e">
        <f t="shared" si="177"/>
        <v>#DIV/0!</v>
      </c>
    </row>
    <row r="1003" spans="1:23">
      <c r="A1003" s="226">
        <f>'ES Data Entry'!A1001</f>
        <v>0</v>
      </c>
      <c r="B1003" s="226">
        <f>'ES Data Entry'!B1001</f>
        <v>0</v>
      </c>
      <c r="C1003" s="6">
        <f>'ES Data Entry'!C1001</f>
        <v>0</v>
      </c>
      <c r="D1003" s="226">
        <f>'ES Data Entry'!D1001</f>
        <v>0</v>
      </c>
      <c r="E1003" s="226">
        <f>'ES Data Entry'!E1001</f>
        <v>0</v>
      </c>
      <c r="F1003" s="226">
        <f>'ES Data Entry'!F1001</f>
        <v>0</v>
      </c>
      <c r="G1003" s="226" t="str" cm="1">
        <f t="array" ref="G1003">_xlfn.IFS('ES Data Entry'!G1001=0, "Kindergarten", 'ES Data Entry'!G1001=1, "1st Grade", 'ES Data Entry'!G1001=2, "2nd Grade", 'ES Data Entry'!G1001=3, "3rd Grade", 'ES Data Entry'!G1001=4, "4th Grade", 'ES Data Entry'!G1001=5, "5th Grade")</f>
        <v>Kindergarten</v>
      </c>
      <c r="H1003" s="253">
        <f>'ES Data Entry'!L1001</f>
        <v>0</v>
      </c>
      <c r="I1003" s="227" t="e" cm="1">
        <f t="array" ref="I1003">_xlfn.IFS('ES Data Entry'!H1001= 1, "American Indian/Alaskan Native", 'ES Data Entry'!H1001= 2, "Asian", 'ES Data Entry'!H1001= 3, "Native Hawaiian/Pacific Islander", 'ES Data Entry'!H1001= 4, "Black/African American",'ES Data Entry'!H1001= 5,  "White", 'ES Data Entry'!H1001= 6, "Other", 'ES Data Entry'!H1001= 7, "Two races or more", 'ES Data Entry'!H1001= 8, "Unknown")</f>
        <v>#N/A</v>
      </c>
      <c r="J1003" s="226">
        <f>'ES Data Entry'!I1001</f>
        <v>0</v>
      </c>
      <c r="K1003" s="226" t="e" cm="1">
        <f t="array" ref="K1003">_xlfn.IFS('ES Data Entry'!J1001= 1, "Male", 'ES Data Entry'!J1001= 2, "Female", 'ES Data Entry'!J1001= 3, "Transgender Male", 'ES Data Entry'!J1001= 4, "Transgender Female",'ES Data Entry'!J1001= 5, "Non-binary", 'ES Data Entry'!J1001= 6, "Other", 'ES Data Entry'!J1001= 7, "Unknown")</f>
        <v>#N/A</v>
      </c>
      <c r="L1003" s="228">
        <f>'ES Data Entry'!K1001</f>
        <v>0</v>
      </c>
      <c r="M1003" s="228" t="str" cm="1">
        <f t="array" ref="M1003">IF(MAX(IF(F:F=F1003, L:L))=L1003, "Yes", "No")</f>
        <v>Yes</v>
      </c>
      <c r="N1003" s="229" t="e">
        <f>AVERAGE('ES Data Entry'!N1001,'ES Data Entry'!M1001)</f>
        <v>#DIV/0!</v>
      </c>
      <c r="O1003" s="229" t="e">
        <f t="shared" si="172"/>
        <v>#DIV/0!</v>
      </c>
      <c r="P1003" s="229" t="e">
        <f>AVERAGE('ES Data Entry'!O1001:R1001)</f>
        <v>#DIV/0!</v>
      </c>
      <c r="Q1003" s="229" t="e">
        <f t="shared" si="173"/>
        <v>#DIV/0!</v>
      </c>
      <c r="R1003" s="229" t="e">
        <f>AVERAGE('ES Data Entry'!S1001:V1001)</f>
        <v>#DIV/0!</v>
      </c>
      <c r="S1003" s="229" t="e">
        <f t="shared" si="174"/>
        <v>#DIV/0!</v>
      </c>
      <c r="T1003" s="229" t="e">
        <f>AVERAGE('ES Data Entry'!W1001:Y1001)</f>
        <v>#DIV/0!</v>
      </c>
      <c r="U1003" s="230" t="e">
        <f t="shared" si="175"/>
        <v>#DIV/0!</v>
      </c>
      <c r="V1003" s="231" t="e">
        <f t="shared" si="176"/>
        <v>#DIV/0!</v>
      </c>
      <c r="W1003" s="232" t="e">
        <f t="shared" si="177"/>
        <v>#DIV/0!</v>
      </c>
    </row>
    <row r="1004" spans="1:23">
      <c r="A1004" s="226">
        <f>'ES Data Entry'!A1002</f>
        <v>0</v>
      </c>
      <c r="B1004" s="226">
        <f>'ES Data Entry'!B1002</f>
        <v>0</v>
      </c>
      <c r="C1004" s="6">
        <f>'ES Data Entry'!C1002</f>
        <v>0</v>
      </c>
      <c r="D1004" s="226">
        <f>'ES Data Entry'!D1002</f>
        <v>0</v>
      </c>
      <c r="E1004" s="226">
        <f>'ES Data Entry'!E1002</f>
        <v>0</v>
      </c>
      <c r="F1004" s="226">
        <f>'ES Data Entry'!F1002</f>
        <v>0</v>
      </c>
      <c r="G1004" s="226" t="str" cm="1">
        <f t="array" ref="G1004">_xlfn.IFS('ES Data Entry'!G1002=0, "Kindergarten", 'ES Data Entry'!G1002=1, "1st Grade", 'ES Data Entry'!G1002=2, "2nd Grade", 'ES Data Entry'!G1002=3, "3rd Grade", 'ES Data Entry'!G1002=4, "4th Grade", 'ES Data Entry'!G1002=5, "5th Grade")</f>
        <v>Kindergarten</v>
      </c>
      <c r="H1004" s="253">
        <f>'ES Data Entry'!L1002</f>
        <v>0</v>
      </c>
      <c r="I1004" s="227" t="e" cm="1">
        <f t="array" ref="I1004">_xlfn.IFS('ES Data Entry'!H1002= 1, "American Indian/Alaskan Native", 'ES Data Entry'!H1002= 2, "Asian", 'ES Data Entry'!H1002= 3, "Native Hawaiian/Pacific Islander", 'ES Data Entry'!H1002= 4, "Black/African American",'ES Data Entry'!H1002= 5,  "White", 'ES Data Entry'!H1002= 6, "Other", 'ES Data Entry'!H1002= 7, "Two races or more", 'ES Data Entry'!H1002= 8, "Unknown")</f>
        <v>#N/A</v>
      </c>
      <c r="J1004" s="226">
        <f>'ES Data Entry'!I1002</f>
        <v>0</v>
      </c>
      <c r="K1004" s="226" t="e" cm="1">
        <f t="array" ref="K1004">_xlfn.IFS('ES Data Entry'!J1002= 1, "Male", 'ES Data Entry'!J1002= 2, "Female", 'ES Data Entry'!J1002= 3, "Transgender Male", 'ES Data Entry'!J1002= 4, "Transgender Female",'ES Data Entry'!J1002= 5, "Non-binary", 'ES Data Entry'!J1002= 6, "Other", 'ES Data Entry'!J1002= 7, "Unknown")</f>
        <v>#N/A</v>
      </c>
      <c r="L1004" s="228">
        <f>'ES Data Entry'!K1002</f>
        <v>0</v>
      </c>
      <c r="M1004" s="228" t="str" cm="1">
        <f t="array" ref="M1004">IF(MAX(IF(F:F=F1004, L:L))=L1004, "Yes", "No")</f>
        <v>Yes</v>
      </c>
      <c r="N1004" s="229" t="e">
        <f>AVERAGE('ES Data Entry'!N1002,'ES Data Entry'!M1002)</f>
        <v>#DIV/0!</v>
      </c>
      <c r="O1004" s="229" t="e">
        <f t="shared" si="172"/>
        <v>#DIV/0!</v>
      </c>
      <c r="P1004" s="229" t="e">
        <f>AVERAGE('ES Data Entry'!O1002:R1002)</f>
        <v>#DIV/0!</v>
      </c>
      <c r="Q1004" s="229" t="e">
        <f t="shared" si="173"/>
        <v>#DIV/0!</v>
      </c>
      <c r="R1004" s="229" t="e">
        <f>AVERAGE('ES Data Entry'!S1002:V1002)</f>
        <v>#DIV/0!</v>
      </c>
      <c r="S1004" s="229" t="e">
        <f t="shared" si="174"/>
        <v>#DIV/0!</v>
      </c>
      <c r="T1004" s="229" t="e">
        <f>AVERAGE('ES Data Entry'!W1002:Y1002)</f>
        <v>#DIV/0!</v>
      </c>
      <c r="U1004" s="230" t="e">
        <f t="shared" si="175"/>
        <v>#DIV/0!</v>
      </c>
      <c r="V1004" s="231" t="e">
        <f t="shared" si="176"/>
        <v>#DIV/0!</v>
      </c>
      <c r="W1004" s="232" t="e">
        <f t="shared" si="177"/>
        <v>#DIV/0!</v>
      </c>
    </row>
    <row r="1005" spans="1:23">
      <c r="A1005" s="226">
        <f>'ES Data Entry'!A1003</f>
        <v>0</v>
      </c>
      <c r="B1005" s="226">
        <f>'ES Data Entry'!B1003</f>
        <v>0</v>
      </c>
      <c r="C1005" s="6">
        <f>'ES Data Entry'!C1003</f>
        <v>0</v>
      </c>
      <c r="D1005" s="226">
        <f>'ES Data Entry'!D1003</f>
        <v>0</v>
      </c>
      <c r="E1005" s="226">
        <f>'ES Data Entry'!E1003</f>
        <v>0</v>
      </c>
      <c r="F1005" s="226">
        <f>'ES Data Entry'!F1003</f>
        <v>0</v>
      </c>
      <c r="G1005" s="226" t="str" cm="1">
        <f t="array" ref="G1005">_xlfn.IFS('ES Data Entry'!G1003=0, "Kindergarten", 'ES Data Entry'!G1003=1, "1st Grade", 'ES Data Entry'!G1003=2, "2nd Grade", 'ES Data Entry'!G1003=3, "3rd Grade", 'ES Data Entry'!G1003=4, "4th Grade", 'ES Data Entry'!G1003=5, "5th Grade")</f>
        <v>Kindergarten</v>
      </c>
      <c r="H1005" s="253">
        <f>'ES Data Entry'!L1003</f>
        <v>0</v>
      </c>
      <c r="I1005" s="227" t="e" cm="1">
        <f t="array" ref="I1005">_xlfn.IFS('ES Data Entry'!H1003= 1, "American Indian/Alaskan Native", 'ES Data Entry'!H1003= 2, "Asian", 'ES Data Entry'!H1003= 3, "Native Hawaiian/Pacific Islander", 'ES Data Entry'!H1003= 4, "Black/African American",'ES Data Entry'!H1003= 5,  "White", 'ES Data Entry'!H1003= 6, "Other", 'ES Data Entry'!H1003= 7, "Two races or more", 'ES Data Entry'!H1003= 8, "Unknown")</f>
        <v>#N/A</v>
      </c>
      <c r="J1005" s="226">
        <f>'ES Data Entry'!I1003</f>
        <v>0</v>
      </c>
      <c r="K1005" s="226" t="e" cm="1">
        <f t="array" ref="K1005">_xlfn.IFS('ES Data Entry'!J1003= 1, "Male", 'ES Data Entry'!J1003= 2, "Female", 'ES Data Entry'!J1003= 3, "Transgender Male", 'ES Data Entry'!J1003= 4, "Transgender Female",'ES Data Entry'!J1003= 5, "Non-binary", 'ES Data Entry'!J1003= 6, "Other", 'ES Data Entry'!J1003= 7, "Unknown")</f>
        <v>#N/A</v>
      </c>
      <c r="L1005" s="228">
        <f>'ES Data Entry'!K1003</f>
        <v>0</v>
      </c>
      <c r="M1005" s="228" t="str" cm="1">
        <f t="array" ref="M1005">IF(MAX(IF(F:F=F1005, L:L))=L1005, "Yes", "No")</f>
        <v>Yes</v>
      </c>
      <c r="N1005" s="229" t="e">
        <f>AVERAGE('ES Data Entry'!N1003,'ES Data Entry'!M1003)</f>
        <v>#DIV/0!</v>
      </c>
      <c r="O1005" s="229" t="e">
        <f t="shared" si="172"/>
        <v>#DIV/0!</v>
      </c>
      <c r="P1005" s="229" t="e">
        <f>AVERAGE('ES Data Entry'!O1003:R1003)</f>
        <v>#DIV/0!</v>
      </c>
      <c r="Q1005" s="229" t="e">
        <f t="shared" si="173"/>
        <v>#DIV/0!</v>
      </c>
      <c r="R1005" s="229" t="e">
        <f>AVERAGE('ES Data Entry'!S1003:V1003)</f>
        <v>#DIV/0!</v>
      </c>
      <c r="S1005" s="229" t="e">
        <f t="shared" si="174"/>
        <v>#DIV/0!</v>
      </c>
      <c r="T1005" s="229" t="e">
        <f>AVERAGE('ES Data Entry'!W1003:Y1003)</f>
        <v>#DIV/0!</v>
      </c>
      <c r="U1005" s="230" t="e">
        <f t="shared" si="175"/>
        <v>#DIV/0!</v>
      </c>
      <c r="V1005" s="231" t="e">
        <f t="shared" si="176"/>
        <v>#DIV/0!</v>
      </c>
      <c r="W1005" s="232" t="e">
        <f t="shared" si="177"/>
        <v>#DIV/0!</v>
      </c>
    </row>
    <row r="1006" spans="1:23">
      <c r="A1006" s="226">
        <f>'ES Data Entry'!A1004</f>
        <v>0</v>
      </c>
      <c r="B1006" s="226">
        <f>'ES Data Entry'!B1004</f>
        <v>0</v>
      </c>
      <c r="C1006" s="6">
        <f>'ES Data Entry'!C1004</f>
        <v>0</v>
      </c>
      <c r="D1006" s="226">
        <f>'ES Data Entry'!D1004</f>
        <v>0</v>
      </c>
      <c r="E1006" s="226">
        <f>'ES Data Entry'!E1004</f>
        <v>0</v>
      </c>
      <c r="F1006" s="226">
        <f>'ES Data Entry'!F1004</f>
        <v>0</v>
      </c>
      <c r="G1006" s="226" t="str" cm="1">
        <f t="array" ref="G1006">_xlfn.IFS('ES Data Entry'!G1004=0, "Kindergarten", 'ES Data Entry'!G1004=1, "1st Grade", 'ES Data Entry'!G1004=2, "2nd Grade", 'ES Data Entry'!G1004=3, "3rd Grade", 'ES Data Entry'!G1004=4, "4th Grade", 'ES Data Entry'!G1004=5, "5th Grade")</f>
        <v>Kindergarten</v>
      </c>
      <c r="H1006" s="253">
        <f>'ES Data Entry'!L1004</f>
        <v>0</v>
      </c>
      <c r="I1006" s="227" t="e" cm="1">
        <f t="array" ref="I1006">_xlfn.IFS('ES Data Entry'!H1004= 1, "American Indian/Alaskan Native", 'ES Data Entry'!H1004= 2, "Asian", 'ES Data Entry'!H1004= 3, "Native Hawaiian/Pacific Islander", 'ES Data Entry'!H1004= 4, "Black/African American",'ES Data Entry'!H1004= 5,  "White", 'ES Data Entry'!H1004= 6, "Other", 'ES Data Entry'!H1004= 7, "Two races or more", 'ES Data Entry'!H1004= 8, "Unknown")</f>
        <v>#N/A</v>
      </c>
      <c r="J1006" s="226">
        <f>'ES Data Entry'!I1004</f>
        <v>0</v>
      </c>
      <c r="K1006" s="226" t="e" cm="1">
        <f t="array" ref="K1006">_xlfn.IFS('ES Data Entry'!J1004= 1, "Male", 'ES Data Entry'!J1004= 2, "Female", 'ES Data Entry'!J1004= 3, "Transgender Male", 'ES Data Entry'!J1004= 4, "Transgender Female",'ES Data Entry'!J1004= 5, "Non-binary", 'ES Data Entry'!J1004= 6, "Other", 'ES Data Entry'!J1004= 7, "Unknown")</f>
        <v>#N/A</v>
      </c>
      <c r="L1006" s="228">
        <f>'ES Data Entry'!K1004</f>
        <v>0</v>
      </c>
      <c r="M1006" s="228" t="str" cm="1">
        <f t="array" ref="M1006">IF(MAX(IF(F:F=F1006, L:L))=L1006, "Yes", "No")</f>
        <v>Yes</v>
      </c>
      <c r="N1006" s="229" t="e">
        <f>AVERAGE('ES Data Entry'!N1004,'ES Data Entry'!M1004)</f>
        <v>#DIV/0!</v>
      </c>
      <c r="O1006" s="229" t="e">
        <f t="shared" si="172"/>
        <v>#DIV/0!</v>
      </c>
      <c r="P1006" s="229" t="e">
        <f>AVERAGE('ES Data Entry'!O1004:R1004)</f>
        <v>#DIV/0!</v>
      </c>
      <c r="Q1006" s="229" t="e">
        <f t="shared" si="173"/>
        <v>#DIV/0!</v>
      </c>
      <c r="R1006" s="229" t="e">
        <f>AVERAGE('ES Data Entry'!S1004:V1004)</f>
        <v>#DIV/0!</v>
      </c>
      <c r="S1006" s="229" t="e">
        <f t="shared" si="174"/>
        <v>#DIV/0!</v>
      </c>
      <c r="T1006" s="229" t="e">
        <f>AVERAGE('ES Data Entry'!W1004:Y1004)</f>
        <v>#DIV/0!</v>
      </c>
      <c r="U1006" s="230" t="e">
        <f t="shared" si="175"/>
        <v>#DIV/0!</v>
      </c>
      <c r="V1006" s="231" t="e">
        <f t="shared" si="176"/>
        <v>#DIV/0!</v>
      </c>
      <c r="W1006" s="232" t="e">
        <f t="shared" si="177"/>
        <v>#DIV/0!</v>
      </c>
    </row>
    <row r="1007" spans="1:23">
      <c r="A1007" s="226">
        <f>'ES Data Entry'!A1005</f>
        <v>0</v>
      </c>
      <c r="B1007" s="226">
        <f>'ES Data Entry'!B1005</f>
        <v>0</v>
      </c>
      <c r="C1007" s="6">
        <f>'ES Data Entry'!C1005</f>
        <v>0</v>
      </c>
      <c r="D1007" s="226">
        <f>'ES Data Entry'!D1005</f>
        <v>0</v>
      </c>
      <c r="E1007" s="226">
        <f>'ES Data Entry'!E1005</f>
        <v>0</v>
      </c>
      <c r="F1007" s="226">
        <f>'ES Data Entry'!F1005</f>
        <v>0</v>
      </c>
      <c r="G1007" s="226" t="str" cm="1">
        <f t="array" ref="G1007">_xlfn.IFS('ES Data Entry'!G1005=0, "Kindergarten", 'ES Data Entry'!G1005=1, "1st Grade", 'ES Data Entry'!G1005=2, "2nd Grade", 'ES Data Entry'!G1005=3, "3rd Grade", 'ES Data Entry'!G1005=4, "4th Grade", 'ES Data Entry'!G1005=5, "5th Grade")</f>
        <v>Kindergarten</v>
      </c>
      <c r="H1007" s="253">
        <f>'ES Data Entry'!L1005</f>
        <v>0</v>
      </c>
      <c r="I1007" s="227" t="e" cm="1">
        <f t="array" ref="I1007">_xlfn.IFS('ES Data Entry'!H1005= 1, "American Indian/Alaskan Native", 'ES Data Entry'!H1005= 2, "Asian", 'ES Data Entry'!H1005= 3, "Native Hawaiian/Pacific Islander", 'ES Data Entry'!H1005= 4, "Black/African American",'ES Data Entry'!H1005= 5,  "White", 'ES Data Entry'!H1005= 6, "Other", 'ES Data Entry'!H1005= 7, "Two races or more", 'ES Data Entry'!H1005= 8, "Unknown")</f>
        <v>#N/A</v>
      </c>
      <c r="J1007" s="226">
        <f>'ES Data Entry'!I1005</f>
        <v>0</v>
      </c>
      <c r="K1007" s="226" t="e" cm="1">
        <f t="array" ref="K1007">_xlfn.IFS('ES Data Entry'!J1005= 1, "Male", 'ES Data Entry'!J1005= 2, "Female", 'ES Data Entry'!J1005= 3, "Transgender Male", 'ES Data Entry'!J1005= 4, "Transgender Female",'ES Data Entry'!J1005= 5, "Non-binary", 'ES Data Entry'!J1005= 6, "Other", 'ES Data Entry'!J1005= 7, "Unknown")</f>
        <v>#N/A</v>
      </c>
      <c r="L1007" s="228">
        <f>'ES Data Entry'!K1005</f>
        <v>0</v>
      </c>
      <c r="M1007" s="228" t="str" cm="1">
        <f t="array" ref="M1007">IF(MAX(IF(F:F=F1007, L:L))=L1007, "Yes", "No")</f>
        <v>Yes</v>
      </c>
      <c r="N1007" s="229" t="e">
        <f>AVERAGE('ES Data Entry'!N1005,'ES Data Entry'!M1005)</f>
        <v>#DIV/0!</v>
      </c>
      <c r="O1007" s="229" t="e">
        <f t="shared" si="172"/>
        <v>#DIV/0!</v>
      </c>
      <c r="P1007" s="229" t="e">
        <f>AVERAGE('ES Data Entry'!O1005:R1005)</f>
        <v>#DIV/0!</v>
      </c>
      <c r="Q1007" s="229" t="e">
        <f t="shared" si="173"/>
        <v>#DIV/0!</v>
      </c>
      <c r="R1007" s="229" t="e">
        <f>AVERAGE('ES Data Entry'!S1005:V1005)</f>
        <v>#DIV/0!</v>
      </c>
      <c r="S1007" s="229" t="e">
        <f t="shared" si="174"/>
        <v>#DIV/0!</v>
      </c>
      <c r="T1007" s="229" t="e">
        <f>AVERAGE('ES Data Entry'!W1005:Y1005)</f>
        <v>#DIV/0!</v>
      </c>
      <c r="U1007" s="230" t="e">
        <f t="shared" si="175"/>
        <v>#DIV/0!</v>
      </c>
      <c r="V1007" s="231" t="e">
        <f t="shared" si="176"/>
        <v>#DIV/0!</v>
      </c>
      <c r="W1007" s="232" t="e">
        <f t="shared" si="177"/>
        <v>#DIV/0!</v>
      </c>
    </row>
    <row r="1008" spans="1:23">
      <c r="A1008" s="226">
        <f>'ES Data Entry'!A1006</f>
        <v>0</v>
      </c>
      <c r="B1008" s="226">
        <f>'ES Data Entry'!B1006</f>
        <v>0</v>
      </c>
      <c r="C1008" s="6">
        <f>'ES Data Entry'!C1006</f>
        <v>0</v>
      </c>
      <c r="D1008" s="226">
        <f>'ES Data Entry'!D1006</f>
        <v>0</v>
      </c>
      <c r="E1008" s="226">
        <f>'ES Data Entry'!E1006</f>
        <v>0</v>
      </c>
      <c r="F1008" s="226">
        <f>'ES Data Entry'!F1006</f>
        <v>0</v>
      </c>
      <c r="G1008" s="226" t="str" cm="1">
        <f t="array" ref="G1008">_xlfn.IFS('ES Data Entry'!G1006=0, "Kindergarten", 'ES Data Entry'!G1006=1, "1st Grade", 'ES Data Entry'!G1006=2, "2nd Grade", 'ES Data Entry'!G1006=3, "3rd Grade", 'ES Data Entry'!G1006=4, "4th Grade", 'ES Data Entry'!G1006=5, "5th Grade")</f>
        <v>Kindergarten</v>
      </c>
      <c r="H1008" s="253">
        <f>'ES Data Entry'!L1006</f>
        <v>0</v>
      </c>
      <c r="I1008" s="227" t="e" cm="1">
        <f t="array" ref="I1008">_xlfn.IFS('ES Data Entry'!H1006= 1, "American Indian/Alaskan Native", 'ES Data Entry'!H1006= 2, "Asian", 'ES Data Entry'!H1006= 3, "Native Hawaiian/Pacific Islander", 'ES Data Entry'!H1006= 4, "Black/African American",'ES Data Entry'!H1006= 5,  "White", 'ES Data Entry'!H1006= 6, "Other", 'ES Data Entry'!H1006= 7, "Two races or more", 'ES Data Entry'!H1006= 8, "Unknown")</f>
        <v>#N/A</v>
      </c>
      <c r="J1008" s="226">
        <f>'ES Data Entry'!I1006</f>
        <v>0</v>
      </c>
      <c r="K1008" s="226" t="e" cm="1">
        <f t="array" ref="K1008">_xlfn.IFS('ES Data Entry'!J1006= 1, "Male", 'ES Data Entry'!J1006= 2, "Female", 'ES Data Entry'!J1006= 3, "Transgender Male", 'ES Data Entry'!J1006= 4, "Transgender Female",'ES Data Entry'!J1006= 5, "Non-binary", 'ES Data Entry'!J1006= 6, "Other", 'ES Data Entry'!J1006= 7, "Unknown")</f>
        <v>#N/A</v>
      </c>
      <c r="L1008" s="228">
        <f>'ES Data Entry'!K1006</f>
        <v>0</v>
      </c>
      <c r="M1008" s="228" t="str" cm="1">
        <f t="array" ref="M1008">IF(MAX(IF(F:F=F1008, L:L))=L1008, "Yes", "No")</f>
        <v>Yes</v>
      </c>
      <c r="N1008" s="229" t="e">
        <f>AVERAGE('ES Data Entry'!N1006,'ES Data Entry'!M1006)</f>
        <v>#DIV/0!</v>
      </c>
      <c r="O1008" s="229" t="e">
        <f t="shared" si="172"/>
        <v>#DIV/0!</v>
      </c>
      <c r="P1008" s="229" t="e">
        <f>AVERAGE('ES Data Entry'!O1006:R1006)</f>
        <v>#DIV/0!</v>
      </c>
      <c r="Q1008" s="229" t="e">
        <f t="shared" si="173"/>
        <v>#DIV/0!</v>
      </c>
      <c r="R1008" s="229" t="e">
        <f>AVERAGE('ES Data Entry'!S1006:V1006)</f>
        <v>#DIV/0!</v>
      </c>
      <c r="S1008" s="229" t="e">
        <f t="shared" si="174"/>
        <v>#DIV/0!</v>
      </c>
      <c r="T1008" s="229" t="e">
        <f>AVERAGE('ES Data Entry'!W1006:Y1006)</f>
        <v>#DIV/0!</v>
      </c>
      <c r="U1008" s="230" t="e">
        <f t="shared" si="175"/>
        <v>#DIV/0!</v>
      </c>
      <c r="V1008" s="231" t="e">
        <f t="shared" si="176"/>
        <v>#DIV/0!</v>
      </c>
      <c r="W1008" s="232" t="e">
        <f t="shared" si="177"/>
        <v>#DIV/0!</v>
      </c>
    </row>
  </sheetData>
  <sortState xmlns:xlrd2="http://schemas.microsoft.com/office/spreadsheetml/2017/richdata2" ref="BG14:BI21">
    <sortCondition descending="1" ref="BG14:BG21"/>
  </sortState>
  <mergeCells count="53">
    <mergeCell ref="A2:X2"/>
    <mergeCell ref="A3:M3"/>
    <mergeCell ref="AP24:AS24"/>
    <mergeCell ref="BD48:BF48"/>
    <mergeCell ref="AJ48:AJ53"/>
    <mergeCell ref="AO48:AO53"/>
    <mergeCell ref="Z43:AC43"/>
    <mergeCell ref="AE48:AE49"/>
    <mergeCell ref="AZ47:BA47"/>
    <mergeCell ref="AU48:AW48"/>
    <mergeCell ref="AX48:AZ48"/>
    <mergeCell ref="BA48:BC48"/>
    <mergeCell ref="AK48:AN48"/>
    <mergeCell ref="AF48:AI48"/>
    <mergeCell ref="AP48:AS48"/>
    <mergeCell ref="Z4:AB4"/>
    <mergeCell ref="AP12:AS12"/>
    <mergeCell ref="AE4:AI4"/>
    <mergeCell ref="AE11:AS11"/>
    <mergeCell ref="BD39:BF39"/>
    <mergeCell ref="AZ38:BA38"/>
    <mergeCell ref="AU24:AW24"/>
    <mergeCell ref="AX24:AZ24"/>
    <mergeCell ref="BA24:BC24"/>
    <mergeCell ref="BD24:BF24"/>
    <mergeCell ref="AU39:AW39"/>
    <mergeCell ref="AX39:AZ39"/>
    <mergeCell ref="BA39:BC39"/>
    <mergeCell ref="AZ23:BA23"/>
    <mergeCell ref="AE23:AS23"/>
    <mergeCell ref="AF24:AI24"/>
    <mergeCell ref="AK24:AN24"/>
    <mergeCell ref="N3:V3"/>
    <mergeCell ref="Z8:AC8"/>
    <mergeCell ref="AU56:AW56"/>
    <mergeCell ref="AX56:AZ56"/>
    <mergeCell ref="BA56:BC56"/>
    <mergeCell ref="Z55:AC55"/>
    <mergeCell ref="AE56:AE57"/>
    <mergeCell ref="AF56:AI56"/>
    <mergeCell ref="AF12:AI12"/>
    <mergeCell ref="Z20:AC20"/>
    <mergeCell ref="Z34:AC34"/>
    <mergeCell ref="AE38:AS38"/>
    <mergeCell ref="AF39:AI39"/>
    <mergeCell ref="AK39:AN39"/>
    <mergeCell ref="AP39:AS39"/>
    <mergeCell ref="AK12:AN12"/>
    <mergeCell ref="BD56:BF56"/>
    <mergeCell ref="AJ56:AJ61"/>
    <mergeCell ref="AK56:AN56"/>
    <mergeCell ref="AO56:AO61"/>
    <mergeCell ref="AP56:AS56"/>
  </mergeCells>
  <phoneticPr fontId="9" type="noConversion"/>
  <conditionalFormatting sqref="O1 O3:O1048576">
    <cfRule type="containsText" dxfId="38" priority="39" operator="containsText" text="High">
      <formula>NOT(ISERROR(SEARCH("High",O1)))</formula>
    </cfRule>
    <cfRule type="containsText" dxfId="37" priority="40" operator="containsText" text="Low">
      <formula>NOT(ISERROR(SEARCH("Low",O1)))</formula>
    </cfRule>
  </conditionalFormatting>
  <conditionalFormatting sqref="W1 U1 S1 Q1 Q3:Q1048576 S3:S1048576 U3:U1048576 W3:W1048576">
    <cfRule type="containsText" dxfId="36" priority="37" operator="containsText" text="High">
      <formula>NOT(ISERROR(SEARCH("High",Q1)))</formula>
    </cfRule>
    <cfRule type="cellIs" dxfId="35" priority="38" operator="equal">
      <formula>"Low"</formula>
    </cfRule>
  </conditionalFormatting>
  <conditionalFormatting sqref="U1 U3:U1048576">
    <cfRule type="containsText" dxfId="34" priority="34" operator="containsText" text="Low">
      <formula>NOT(ISERROR(SEARCH("Low",U1)))</formula>
    </cfRule>
  </conditionalFormatting>
  <conditionalFormatting sqref="Q1 Q3:Q1048576">
    <cfRule type="containsText" dxfId="33" priority="33" operator="containsText" text="Low">
      <formula>NOT(ISERROR(SEARCH("Low",Q1)))</formula>
    </cfRule>
  </conditionalFormatting>
  <conditionalFormatting sqref="S1 S3:S1048576">
    <cfRule type="containsText" dxfId="32" priority="32" operator="containsText" text="Low">
      <formula>NOT(ISERROR(SEARCH("Low",S1)))</formula>
    </cfRule>
  </conditionalFormatting>
  <conditionalFormatting sqref="W1 W3:W1048576">
    <cfRule type="containsText" dxfId="31" priority="31" operator="containsText" text="Low">
      <formula>NOT(ISERROR(SEARCH("Low",W1)))</formula>
    </cfRule>
  </conditionalFormatting>
  <conditionalFormatting sqref="S13 U13 W13">
    <cfRule type="containsText" dxfId="30" priority="7" operator="containsText" text="High">
      <formula>NOT(ISERROR(SEARCH("High",S13)))</formula>
    </cfRule>
    <cfRule type="cellIs" dxfId="29" priority="8" operator="equal">
      <formula>"Low"</formula>
    </cfRule>
  </conditionalFormatting>
  <conditionalFormatting sqref="U13">
    <cfRule type="containsText" dxfId="28" priority="6" operator="containsText" text="Low">
      <formula>NOT(ISERROR(SEARCH("Low",U13)))</formula>
    </cfRule>
  </conditionalFormatting>
  <conditionalFormatting sqref="S13">
    <cfRule type="containsText" dxfId="27" priority="4" operator="containsText" text="Low">
      <formula>NOT(ISERROR(SEARCH("Low",S13)))</formula>
    </cfRule>
  </conditionalFormatting>
  <conditionalFormatting sqref="W13">
    <cfRule type="containsText" dxfId="26" priority="3" operator="containsText" text="Low">
      <formula>NOT(ISERROR(SEARCH("Low",W13)))</formula>
    </cfRule>
  </conditionalFormatting>
  <conditionalFormatting sqref="O5:O1008">
    <cfRule type="containsText" dxfId="25" priority="2" operator="containsText" text="Moderate">
      <formula>NOT(ISERROR(SEARCH("Moderate",O5)))</formula>
    </cfRule>
  </conditionalFormatting>
  <conditionalFormatting sqref="Q1 S1 U1 W1 W3:W1048576 U3:U1048576 S3:S1048576 Q3:Q1048576">
    <cfRule type="containsText" dxfId="24" priority="1" operator="containsText" text="Moderate">
      <formula>NOT(ISERROR(SEARCH("Moderate",Q1)))</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2B2A7-1680-445C-80B7-536F2B8CEA69}">
  <dimension ref="A1:Y1008"/>
  <sheetViews>
    <sheetView zoomScale="60" zoomScaleNormal="60" workbookViewId="0">
      <pane ySplit="1" topLeftCell="A2" activePane="bottomLeft" state="frozen"/>
      <selection pane="bottomLeft" activeCell="G3" sqref="G3"/>
    </sheetView>
  </sheetViews>
  <sheetFormatPr defaultColWidth="10.625" defaultRowHeight="15.75"/>
  <cols>
    <col min="1" max="5" width="13.625" style="7" customWidth="1"/>
    <col min="6" max="6" width="9.625" style="7" customWidth="1"/>
    <col min="7" max="7" width="12.375" style="7" customWidth="1"/>
    <col min="8" max="8" width="12.625" style="254" customWidth="1"/>
    <col min="9" max="9" width="15.875" style="141" customWidth="1"/>
    <col min="10" max="10" width="14.875" style="7" customWidth="1"/>
    <col min="11" max="11" width="12.125" style="7" customWidth="1"/>
    <col min="12" max="12" width="10.375" style="7" customWidth="1"/>
    <col min="13" max="13" width="10.375" style="7" hidden="1" customWidth="1"/>
    <col min="14" max="14" width="13.875" style="11" customWidth="1"/>
    <col min="15" max="15" width="13.875" style="148" customWidth="1"/>
    <col min="16" max="16" width="13.875" style="11" customWidth="1"/>
    <col min="17" max="17" width="13.875" style="148" customWidth="1"/>
    <col min="18" max="18" width="13.875" style="11" customWidth="1"/>
    <col min="19" max="19" width="13.875" style="148" customWidth="1"/>
    <col min="20" max="20" width="13.875" style="11" customWidth="1"/>
    <col min="21" max="21" width="13.875" style="147" customWidth="1"/>
    <col min="22" max="22" width="13.875" style="21" customWidth="1"/>
    <col min="23" max="23" width="18.875" style="19" customWidth="1"/>
    <col min="24" max="24" width="3.125" style="17" customWidth="1"/>
    <col min="25" max="25" width="10.625" style="28"/>
    <col min="26" max="16384" width="10.625" style="7"/>
  </cols>
  <sheetData>
    <row r="1" spans="1:25" ht="16.350000000000001" customHeight="1">
      <c r="A1" s="402" t="s">
        <v>135</v>
      </c>
      <c r="B1" s="403"/>
      <c r="C1" s="403"/>
      <c r="D1" s="403"/>
      <c r="E1" s="403"/>
      <c r="F1" s="402" t="s">
        <v>133</v>
      </c>
      <c r="G1" s="403"/>
      <c r="H1" s="403"/>
      <c r="I1" s="403"/>
      <c r="J1" s="403"/>
      <c r="K1" s="403"/>
      <c r="L1" s="403"/>
      <c r="M1" s="326"/>
      <c r="N1" s="368" t="s">
        <v>24</v>
      </c>
      <c r="O1" s="369"/>
      <c r="P1" s="369"/>
      <c r="Q1" s="369"/>
      <c r="R1" s="369"/>
      <c r="S1" s="369"/>
      <c r="T1" s="369"/>
      <c r="U1" s="369"/>
      <c r="V1" s="370"/>
      <c r="X1" s="15"/>
    </row>
    <row r="2" spans="1:25" s="12" customFormat="1" ht="79.349999999999994" customHeight="1">
      <c r="A2" s="1" t="s">
        <v>136</v>
      </c>
      <c r="B2" s="139" t="s">
        <v>129</v>
      </c>
      <c r="C2" s="139" t="s">
        <v>128</v>
      </c>
      <c r="D2" s="139" t="s">
        <v>131</v>
      </c>
      <c r="E2" s="139" t="s">
        <v>132</v>
      </c>
      <c r="F2" s="139" t="s">
        <v>26</v>
      </c>
      <c r="G2" s="139" t="s">
        <v>9</v>
      </c>
      <c r="H2" s="252" t="s">
        <v>114</v>
      </c>
      <c r="I2" s="139" t="s">
        <v>52</v>
      </c>
      <c r="J2" s="139" t="s">
        <v>110</v>
      </c>
      <c r="K2" s="139" t="s">
        <v>10</v>
      </c>
      <c r="L2" s="139" t="s">
        <v>109</v>
      </c>
      <c r="M2" s="139" t="s">
        <v>27</v>
      </c>
      <c r="N2" s="2" t="s">
        <v>29</v>
      </c>
      <c r="O2" s="2" t="s">
        <v>30</v>
      </c>
      <c r="P2" s="92" t="s">
        <v>31</v>
      </c>
      <c r="Q2" s="92" t="s">
        <v>32</v>
      </c>
      <c r="R2" s="3" t="s">
        <v>33</v>
      </c>
      <c r="S2" s="3" t="s">
        <v>34</v>
      </c>
      <c r="T2" s="5" t="s">
        <v>35</v>
      </c>
      <c r="U2" s="8" t="s">
        <v>36</v>
      </c>
      <c r="V2" s="272" t="s">
        <v>37</v>
      </c>
      <c r="W2" s="139" t="s">
        <v>38</v>
      </c>
      <c r="X2" s="16"/>
      <c r="Y2" s="29"/>
    </row>
    <row r="3" spans="1:25" s="6" customFormat="1" ht="62.1" customHeight="1">
      <c r="A3" s="226">
        <f>'ES Data Entry'!A3</f>
        <v>0</v>
      </c>
      <c r="B3" s="226">
        <f>'ES Data Entry'!B3</f>
        <v>0</v>
      </c>
      <c r="C3" s="6">
        <f>'ES Data Entry'!C3</f>
        <v>0</v>
      </c>
      <c r="D3" s="226">
        <f>'ES Data Entry'!D3</f>
        <v>0</v>
      </c>
      <c r="E3" s="226">
        <f>'ES Data Entry'!E3</f>
        <v>0</v>
      </c>
      <c r="F3" s="226">
        <f>'ES Data Entry'!F3</f>
        <v>0</v>
      </c>
      <c r="G3" s="226" t="str" cm="1">
        <f t="array" ref="G3">_xlfn.IFS('ES Data Entry'!G3=0, "Kindergarten", 'ES Data Entry'!G3=1, "1st Grade", 'ES Data Entry'!G3=2, "2nd Grade", 'ES Data Entry'!G3=3, "3rd Grade", 'ES Data Entry'!G3=4, "4th Grade",'ES Data Entry'!G3=5, "5th Grade")</f>
        <v>Kindergarten</v>
      </c>
      <c r="H3" s="253" t="e" cm="1">
        <f t="array" ref="H3">_xlfn.IFS('ES Data Entry'!L3=2, "Virtual", 'ES Data Entry'!L3=1, "In-person",'ES Data Entry'!L3=3, "Hybrid")</f>
        <v>#N/A</v>
      </c>
      <c r="I3" s="227" t="e" cm="1">
        <f t="array" ref="I3">_xlfn.IFS('ES Data Entry'!H3= 1, "American Indian/Alaskan Native", 'ES Data Entry'!H3= 2, "Asian", 'ES Data Entry'!H3= 3, "Native Hawaiian/Pacific Islander", 'ES Data Entry'!H3= 4, "Black/African American",'ES Data Entry'!H3= 5,  "White", 'ES Data Entry'!H3= 6, "Other", 'ES Data Entry'!H3= 7, "Two races or more", 'ES Data Entry'!H3= 8, "Unknown")</f>
        <v>#N/A</v>
      </c>
      <c r="J3" s="226" t="e" cm="1">
        <f t="array" ref="J3">_xlfn.IFS('ES Data Entry'!I3=1, "Hispanic/Latino", 'ES Data Entry'!I3=2, "Not Hispanic/Latino", 'ES Data Entry'!I3=3, "Other")</f>
        <v>#N/A</v>
      </c>
      <c r="K3" s="226" t="e" cm="1">
        <f t="array" ref="K3">_xlfn.IFS('ES Data Entry'!J3= 1, "Male", 'ES Data Entry'!J3= 2, "Female", 'ES Data Entry'!J3= 3, "Transgender Male", 'ES Data Entry'!J3= 4, "Transgender Female",'ES Data Entry'!J3= 5, "Non-binary", 'ES Data Entry'!J3= 6, "Other", 'ES Data Entry'!J3= 7, "Unknown")</f>
        <v>#N/A</v>
      </c>
      <c r="L3" s="228">
        <f>'ES Data Entry'!K3</f>
        <v>0</v>
      </c>
      <c r="M3" s="228" t="str" cm="1">
        <f t="array" ref="M3">IF(MAX(IF(F:F=F3, L:L))=L3, "Yes", "No")</f>
        <v>Yes</v>
      </c>
      <c r="N3" s="229" t="e">
        <f>AVERAGE('ES Data Entry'!N3,'ES Data Entry'!M3)</f>
        <v>#DIV/0!</v>
      </c>
      <c r="O3" s="229" t="e">
        <f>IF(OR(N3&gt;3.5,N3=3.5), "Higher Emotional Engagement",IF(N3&lt;1.6, "Lower Emotional Engagement", "Moderate Emotional Engagement"))</f>
        <v>#DIV/0!</v>
      </c>
      <c r="P3" s="229" t="e">
        <f>AVERAGE('ES Data Entry'!O3:R3)</f>
        <v>#DIV/0!</v>
      </c>
      <c r="Q3" s="229" t="e">
        <f>IF(OR(P3&gt;3.5,P3=3.5), "Higher Social Engagement",IF(P3&lt;1.6, "Lower Social Engagement", "Moderate Social Engagement"))</f>
        <v>#DIV/0!</v>
      </c>
      <c r="R3" s="229" t="e">
        <f>AVERAGE('ES Data Entry'!S3:V3)</f>
        <v>#DIV/0!</v>
      </c>
      <c r="S3" s="229" t="e">
        <f>IF(OR(R3&gt;3.5,R3=3.5), "Higher Behavioral Engagement",IF(R3&lt;1.6, "Lower Behavioral Engagement", "Moderate Behavioral Engagement"))</f>
        <v>#DIV/0!</v>
      </c>
      <c r="T3" s="229" t="e">
        <f>AVERAGE('ES Data Entry'!W3:Y3)</f>
        <v>#DIV/0!</v>
      </c>
      <c r="U3" s="230" t="e">
        <f>IF(OR(T3&gt;3.5,T3=3.5), "Higher Cognitive Engagement",IF(T3&lt;1.6, "Lower Cognitive Engagement", "Moderate Cognitive Engagement"))</f>
        <v>#DIV/0!</v>
      </c>
      <c r="V3" s="231" t="e">
        <f>AVERAGE(N3:T3)</f>
        <v>#DIV/0!</v>
      </c>
      <c r="W3" s="232" t="e">
        <f>IF(OR(V3&gt;3.5,V3=3.5), "Higher Engagement",IF(V3&lt;1.6, "Lower Engagement", "Moderate Engagement"))</f>
        <v>#DIV/0!</v>
      </c>
      <c r="X3" s="233"/>
      <c r="Y3" s="234"/>
    </row>
    <row r="4" spans="1:25" s="4" customFormat="1" ht="62.1" customHeight="1">
      <c r="A4" s="226">
        <f>'ES Data Entry'!A4</f>
        <v>0</v>
      </c>
      <c r="B4" s="226">
        <f>'ES Data Entry'!B4</f>
        <v>0</v>
      </c>
      <c r="C4" s="6">
        <f>'ES Data Entry'!C4</f>
        <v>0</v>
      </c>
      <c r="D4" s="226">
        <f>'ES Data Entry'!D4</f>
        <v>0</v>
      </c>
      <c r="E4" s="226">
        <f>'ES Data Entry'!E4</f>
        <v>0</v>
      </c>
      <c r="F4" s="226">
        <f>'ES Data Entry'!F4</f>
        <v>0</v>
      </c>
      <c r="G4" s="226" t="str" cm="1">
        <f t="array" ref="G4">_xlfn.IFS('ES Data Entry'!G4=0, "Kindergarten", 'ES Data Entry'!G4=1, "1st Grade", 'ES Data Entry'!G4=2, "2nd Grade", 'ES Data Entry'!G4=3, "3rd Grade", 'ES Data Entry'!G4=4, "4th Grade",'ES Data Entry'!G4=5, "5th Grade")</f>
        <v>Kindergarten</v>
      </c>
      <c r="H4" s="253" t="e" cm="1">
        <f t="array" ref="H4">_xlfn.IFS('ES Data Entry'!L4=2, "Virtual", 'ES Data Entry'!L4=1, "In-person",'ES Data Entry'!L4=3, "Hybrid")</f>
        <v>#N/A</v>
      </c>
      <c r="I4" s="227" t="e" cm="1">
        <f t="array" ref="I4">_xlfn.IFS('ES Data Entry'!H4= 1, "American Indian/Alaskan Native", 'ES Data Entry'!H4= 2, "Asian", 'ES Data Entry'!H4= 3, "Native Hawaiian/Pacific Islander", 'ES Data Entry'!H4= 4, "Black/African American",'ES Data Entry'!H4= 5,  "White", 'ES Data Entry'!H4= 6, "Other", 'ES Data Entry'!H4= 7, "Two races or more", 'ES Data Entry'!H4= 8, "Unknown")</f>
        <v>#N/A</v>
      </c>
      <c r="J4" s="226" t="e" cm="1">
        <f t="array" ref="J4">_xlfn.IFS('ES Data Entry'!I4=1, "Hispanic/Latino", 'ES Data Entry'!I4=2, "Not Hispanic/Latino", 'ES Data Entry'!I4=3, "Other")</f>
        <v>#N/A</v>
      </c>
      <c r="K4" s="226" t="e" cm="1">
        <f t="array" ref="K4">_xlfn.IFS('ES Data Entry'!J4= 1, "Male", 'ES Data Entry'!J4= 2, "Female", 'ES Data Entry'!J4= 3, "Transgender Male", 'ES Data Entry'!J4= 4, "Transgender Female",'ES Data Entry'!J4= 5, "Non-binary", 'ES Data Entry'!J4= 6, "Other", 'ES Data Entry'!J4= 7, "Unknown")</f>
        <v>#N/A</v>
      </c>
      <c r="L4" s="228">
        <f>'ES Data Entry'!K4</f>
        <v>0</v>
      </c>
      <c r="M4" s="228" t="str" cm="1">
        <f t="array" ref="M4">IF(MAX(IF(F:F=F4, L:L))=L4, "Yes", "No")</f>
        <v>Yes</v>
      </c>
      <c r="N4" s="229" t="e">
        <f>AVERAGE('ES Data Entry'!N4,'ES Data Entry'!M4)</f>
        <v>#DIV/0!</v>
      </c>
      <c r="O4" s="229" t="e">
        <f t="shared" ref="O4:O67" si="0">IF(OR(N4&gt;3.5,N4=3.5), "Higher Emotional Engagement",IF(N4&lt;1.6, "Lower Emotional Engagement", "Moderate Emotional Engagement"))</f>
        <v>#DIV/0!</v>
      </c>
      <c r="P4" s="229" t="e">
        <f>AVERAGE('ES Data Entry'!O4:R4)</f>
        <v>#DIV/0!</v>
      </c>
      <c r="Q4" s="229" t="e">
        <f t="shared" ref="Q4:Q67" si="1">IF(OR(P4&gt;3.5,P4=3.5), "Higher Social Engagement",IF(P4&lt;1.6, "Lower Social Engagement", "Moderate Social Engagement"))</f>
        <v>#DIV/0!</v>
      </c>
      <c r="R4" s="229" t="e">
        <f>AVERAGE('ES Data Entry'!S4:V4)</f>
        <v>#DIV/0!</v>
      </c>
      <c r="S4" s="229" t="e">
        <f t="shared" ref="S4:S67" si="2">IF(OR(R4&gt;3.5,R4=3.5), "Higher Behavioral Engagement",IF(R4&lt;1.6, "Lower Behavioral Engagement", "Moderate Behavioral Engagement"))</f>
        <v>#DIV/0!</v>
      </c>
      <c r="T4" s="229" t="e">
        <f>AVERAGE('ES Data Entry'!W4:Y4)</f>
        <v>#DIV/0!</v>
      </c>
      <c r="U4" s="230" t="e">
        <f t="shared" ref="U4:U67" si="3">IF(OR(T4&gt;3.5,T4=3.5), "Higher Cognitive Engagement",IF(T4&lt;1.6, "Lower Cognitive Engagement", "Moderate Cognitive Engagement"))</f>
        <v>#DIV/0!</v>
      </c>
      <c r="V4" s="231" t="e">
        <f t="shared" ref="V4:V67" si="4">AVERAGE(N4:T4)</f>
        <v>#DIV/0!</v>
      </c>
      <c r="W4" s="232" t="e">
        <f t="shared" ref="W4:W67" si="5">IF(OR(V4&gt;3.5,V4=3.5), "Higher Engagement",IF(V4&lt;1.6, "Lower Engagement", "Moderate Engagement"))</f>
        <v>#DIV/0!</v>
      </c>
      <c r="X4" s="18"/>
      <c r="Y4" s="30"/>
    </row>
    <row r="5" spans="1:25" s="4" customFormat="1" ht="62.1" customHeight="1">
      <c r="A5" s="226">
        <f>'ES Data Entry'!A5</f>
        <v>0</v>
      </c>
      <c r="B5" s="226">
        <f>'ES Data Entry'!B5</f>
        <v>0</v>
      </c>
      <c r="C5" s="6">
        <f>'ES Data Entry'!C5</f>
        <v>0</v>
      </c>
      <c r="D5" s="226">
        <f>'ES Data Entry'!D5</f>
        <v>0</v>
      </c>
      <c r="E5" s="226">
        <f>'ES Data Entry'!E5</f>
        <v>0</v>
      </c>
      <c r="F5" s="226">
        <f>'ES Data Entry'!F5</f>
        <v>0</v>
      </c>
      <c r="G5" s="226" t="str" cm="1">
        <f t="array" ref="G5">_xlfn.IFS('ES Data Entry'!G5=0, "Kindergarten", 'ES Data Entry'!G5=1, "1st Grade", 'ES Data Entry'!G5=2, "2nd Grade", 'ES Data Entry'!G5=3, "3rd Grade", 'ES Data Entry'!G5=4, "4th Grade",'ES Data Entry'!G5=5, "5th Grade")</f>
        <v>Kindergarten</v>
      </c>
      <c r="H5" s="253" t="e" cm="1">
        <f t="array" ref="H5">_xlfn.IFS('ES Data Entry'!L5=2, "Virtual", 'ES Data Entry'!L5=1, "In-person",'ES Data Entry'!L5=3, "Hybrid")</f>
        <v>#N/A</v>
      </c>
      <c r="I5" s="227" t="e" cm="1">
        <f t="array" ref="I5">_xlfn.IFS('ES Data Entry'!H5= 1, "American Indian/Alaskan Native", 'ES Data Entry'!H5= 2, "Asian", 'ES Data Entry'!H5= 3, "Native Hawaiian/Pacific Islander", 'ES Data Entry'!H5= 4, "Black/African American",'ES Data Entry'!H5= 5,  "White", 'ES Data Entry'!H5= 6, "Other", 'ES Data Entry'!H5= 7, "Two races or more", 'ES Data Entry'!H5= 8, "Unknown")</f>
        <v>#N/A</v>
      </c>
      <c r="J5" s="226" t="e" cm="1">
        <f t="array" ref="J5">_xlfn.IFS('ES Data Entry'!I5=1, "Hispanic/Latino", 'ES Data Entry'!I5=2, "Not Hispanic/Latino", 'ES Data Entry'!I5=3, "Other")</f>
        <v>#N/A</v>
      </c>
      <c r="K5" s="226" t="e" cm="1">
        <f t="array" ref="K5">_xlfn.IFS('ES Data Entry'!J5= 1, "Male", 'ES Data Entry'!J5= 2, "Female", 'ES Data Entry'!J5= 3, "Transgender Male", 'ES Data Entry'!J5= 4, "Transgender Female",'ES Data Entry'!J5= 5, "Non-binary", 'ES Data Entry'!J5= 6, "Other", 'ES Data Entry'!J5= 7, "Unknown")</f>
        <v>#N/A</v>
      </c>
      <c r="L5" s="228">
        <f>'ES Data Entry'!K5</f>
        <v>0</v>
      </c>
      <c r="M5" s="228" t="str" cm="1">
        <f t="array" ref="M5">IF(MAX(IF(F:F=F5, L:L))=L5, "Yes", "No")</f>
        <v>Yes</v>
      </c>
      <c r="N5" s="229" t="e">
        <f>AVERAGE('ES Data Entry'!N5,'ES Data Entry'!M5)</f>
        <v>#DIV/0!</v>
      </c>
      <c r="O5" s="229" t="e">
        <f t="shared" si="0"/>
        <v>#DIV/0!</v>
      </c>
      <c r="P5" s="229" t="e">
        <f>AVERAGE('ES Data Entry'!O5:R5)</f>
        <v>#DIV/0!</v>
      </c>
      <c r="Q5" s="229" t="e">
        <f t="shared" si="1"/>
        <v>#DIV/0!</v>
      </c>
      <c r="R5" s="229" t="e">
        <f>AVERAGE('ES Data Entry'!S5:V5)</f>
        <v>#DIV/0!</v>
      </c>
      <c r="S5" s="229" t="e">
        <f t="shared" si="2"/>
        <v>#DIV/0!</v>
      </c>
      <c r="T5" s="229" t="e">
        <f>AVERAGE('ES Data Entry'!W5:Y5)</f>
        <v>#DIV/0!</v>
      </c>
      <c r="U5" s="230" t="e">
        <f t="shared" si="3"/>
        <v>#DIV/0!</v>
      </c>
      <c r="V5" s="231" t="e">
        <f t="shared" si="4"/>
        <v>#DIV/0!</v>
      </c>
      <c r="W5" s="232" t="e">
        <f t="shared" si="5"/>
        <v>#DIV/0!</v>
      </c>
      <c r="X5" s="18"/>
      <c r="Y5" s="30"/>
    </row>
    <row r="6" spans="1:25" ht="62.1" customHeight="1">
      <c r="A6" s="226">
        <f>'ES Data Entry'!A6</f>
        <v>0</v>
      </c>
      <c r="B6" s="226">
        <f>'ES Data Entry'!B6</f>
        <v>0</v>
      </c>
      <c r="C6" s="6">
        <f>'ES Data Entry'!C6</f>
        <v>0</v>
      </c>
      <c r="D6" s="226">
        <f>'ES Data Entry'!D6</f>
        <v>0</v>
      </c>
      <c r="E6" s="226">
        <f>'ES Data Entry'!E6</f>
        <v>0</v>
      </c>
      <c r="F6" s="226">
        <f>'ES Data Entry'!F6</f>
        <v>0</v>
      </c>
      <c r="G6" s="226" t="str" cm="1">
        <f t="array" ref="G6">_xlfn.IFS('ES Data Entry'!G6=0, "Kindergarten", 'ES Data Entry'!G6=1, "1st Grade", 'ES Data Entry'!G6=2, "2nd Grade", 'ES Data Entry'!G6=3, "3rd Grade", 'ES Data Entry'!G6=4, "4th Grade",'ES Data Entry'!G6=5, "5th Grade")</f>
        <v>Kindergarten</v>
      </c>
      <c r="H6" s="253" t="e" cm="1">
        <f t="array" ref="H6">_xlfn.IFS('ES Data Entry'!L6=2, "Virtual", 'ES Data Entry'!L6=1, "In-person",'ES Data Entry'!L6=3, "Hybrid")</f>
        <v>#N/A</v>
      </c>
      <c r="I6" s="227" t="e" cm="1">
        <f t="array" ref="I6">_xlfn.IFS('ES Data Entry'!H6= 1, "American Indian/Alaskan Native", 'ES Data Entry'!H6= 2, "Asian", 'ES Data Entry'!H6= 3, "Native Hawaiian/Pacific Islander", 'ES Data Entry'!H6= 4, "Black/African American",'ES Data Entry'!H6= 5,  "White", 'ES Data Entry'!H6= 6, "Other", 'ES Data Entry'!H6= 7, "Two races or more", 'ES Data Entry'!H6= 8, "Unknown")</f>
        <v>#N/A</v>
      </c>
      <c r="J6" s="226" t="e" cm="1">
        <f t="array" ref="J6">_xlfn.IFS('ES Data Entry'!I6=1, "Hispanic/Latino", 'ES Data Entry'!I6=2, "Not Hispanic/Latino", 'ES Data Entry'!I6=3, "Other")</f>
        <v>#N/A</v>
      </c>
      <c r="K6" s="226" t="e" cm="1">
        <f t="array" ref="K6">_xlfn.IFS('ES Data Entry'!J6= 1, "Male", 'ES Data Entry'!J6= 2, "Female", 'ES Data Entry'!J6= 3, "Transgender Male", 'ES Data Entry'!J6= 4, "Transgender Female",'ES Data Entry'!J6= 5, "Non-binary", 'ES Data Entry'!J6= 6, "Other", 'ES Data Entry'!J6= 7, "Unknown")</f>
        <v>#N/A</v>
      </c>
      <c r="L6" s="228">
        <f>'ES Data Entry'!K6</f>
        <v>0</v>
      </c>
      <c r="M6" s="228" t="str" cm="1">
        <f t="array" ref="M6">IF(MAX(IF(F:F=F6, L:L))=L6, "Yes", "No")</f>
        <v>Yes</v>
      </c>
      <c r="N6" s="229" t="e">
        <f>AVERAGE('ES Data Entry'!N6,'ES Data Entry'!M6)</f>
        <v>#DIV/0!</v>
      </c>
      <c r="O6" s="229" t="e">
        <f t="shared" si="0"/>
        <v>#DIV/0!</v>
      </c>
      <c r="P6" s="229" t="e">
        <f>AVERAGE('ES Data Entry'!M6:Y6)</f>
        <v>#DIV/0!</v>
      </c>
      <c r="Q6" s="229" t="e">
        <f t="shared" si="1"/>
        <v>#DIV/0!</v>
      </c>
      <c r="R6" s="229" t="e">
        <f>AVERAGE('ES Data Entry'!S6:V6)</f>
        <v>#DIV/0!</v>
      </c>
      <c r="S6" s="229" t="e">
        <f t="shared" si="2"/>
        <v>#DIV/0!</v>
      </c>
      <c r="T6" s="229" t="e">
        <f>AVERAGE('ES Data Entry'!W6:Y6)</f>
        <v>#DIV/0!</v>
      </c>
      <c r="U6" s="230" t="e">
        <f t="shared" si="3"/>
        <v>#DIV/0!</v>
      </c>
      <c r="V6" s="231" t="e">
        <f t="shared" si="4"/>
        <v>#DIV/0!</v>
      </c>
      <c r="W6" s="232" t="e">
        <f t="shared" si="5"/>
        <v>#DIV/0!</v>
      </c>
    </row>
    <row r="7" spans="1:25" ht="62.1" customHeight="1">
      <c r="A7" s="226">
        <f>'ES Data Entry'!A7</f>
        <v>0</v>
      </c>
      <c r="B7" s="226">
        <f>'ES Data Entry'!B7</f>
        <v>0</v>
      </c>
      <c r="C7" s="6">
        <f>'ES Data Entry'!C7</f>
        <v>0</v>
      </c>
      <c r="D7" s="226">
        <f>'ES Data Entry'!D7</f>
        <v>0</v>
      </c>
      <c r="E7" s="226">
        <f>'ES Data Entry'!E7</f>
        <v>0</v>
      </c>
      <c r="F7" s="226">
        <f>'ES Data Entry'!F7</f>
        <v>0</v>
      </c>
      <c r="G7" s="226" t="str" cm="1">
        <f t="array" ref="G7">_xlfn.IFS('ES Data Entry'!G7=0, "Kindergarten", 'ES Data Entry'!G7=1, "1st Grade", 'ES Data Entry'!G7=2, "2nd Grade", 'ES Data Entry'!G7=3, "3rd Grade", 'ES Data Entry'!G7=4, "4th Grade",'ES Data Entry'!G7=5, "5th Grade")</f>
        <v>Kindergarten</v>
      </c>
      <c r="H7" s="253" t="e" cm="1">
        <f t="array" ref="H7">_xlfn.IFS('ES Data Entry'!L7=2, "Virtual", 'ES Data Entry'!L7=1, "In-person",'ES Data Entry'!L7=3, "Hybrid")</f>
        <v>#N/A</v>
      </c>
      <c r="I7" s="227" t="e" cm="1">
        <f t="array" ref="I7">_xlfn.IFS('ES Data Entry'!H7= 1, "American Indian/Alaskan Native", 'ES Data Entry'!H7= 2, "Asian", 'ES Data Entry'!H7= 3, "Native Hawaiian/Pacific Islander", 'ES Data Entry'!H7= 4, "Black/African American",'ES Data Entry'!H7= 5,  "White", 'ES Data Entry'!H7= 6, "Other", 'ES Data Entry'!H7= 7, "Two races or more", 'ES Data Entry'!H7= 8, "Unknown")</f>
        <v>#N/A</v>
      </c>
      <c r="J7" s="226" t="e" cm="1">
        <f t="array" ref="J7">_xlfn.IFS('ES Data Entry'!I7=1, "Hispanic/Latino", 'ES Data Entry'!I7=2, "Not Hispanic/Latino", 'ES Data Entry'!I7=3, "Other")</f>
        <v>#N/A</v>
      </c>
      <c r="K7" s="226" t="e" cm="1">
        <f t="array" ref="K7">_xlfn.IFS('ES Data Entry'!J7= 1, "Male", 'ES Data Entry'!J7= 2, "Female", 'ES Data Entry'!J7= 3, "Transgender Male", 'ES Data Entry'!J7= 4, "Transgender Female",'ES Data Entry'!J7= 5, "Non-binary", 'ES Data Entry'!J7= 6, "Other", 'ES Data Entry'!J7= 7, "Unknown")</f>
        <v>#N/A</v>
      </c>
      <c r="L7" s="228">
        <f>'ES Data Entry'!K7</f>
        <v>0</v>
      </c>
      <c r="M7" s="228" t="str" cm="1">
        <f t="array" ref="M7">IF(MAX(IF(F:F=F7, L:L))=L7, "Yes", "No")</f>
        <v>Yes</v>
      </c>
      <c r="N7" s="229" t="e">
        <f>AVERAGE('ES Data Entry'!N7,'ES Data Entry'!M7)</f>
        <v>#DIV/0!</v>
      </c>
      <c r="O7" s="229" t="e">
        <f t="shared" si="0"/>
        <v>#DIV/0!</v>
      </c>
      <c r="P7" s="229" t="e">
        <f>AVERAGE('ES Data Entry'!O7:R7)</f>
        <v>#DIV/0!</v>
      </c>
      <c r="Q7" s="229" t="e">
        <f t="shared" si="1"/>
        <v>#DIV/0!</v>
      </c>
      <c r="R7" s="229" t="e">
        <f>AVERAGE('ES Data Entry'!S7:V7)</f>
        <v>#DIV/0!</v>
      </c>
      <c r="S7" s="229" t="e">
        <f t="shared" si="2"/>
        <v>#DIV/0!</v>
      </c>
      <c r="T7" s="229" t="e">
        <f>AVERAGE('ES Data Entry'!W7:Y7)</f>
        <v>#DIV/0!</v>
      </c>
      <c r="U7" s="230" t="e">
        <f t="shared" si="3"/>
        <v>#DIV/0!</v>
      </c>
      <c r="V7" s="231" t="e">
        <f t="shared" si="4"/>
        <v>#DIV/0!</v>
      </c>
      <c r="W7" s="232" t="e">
        <f t="shared" si="5"/>
        <v>#DIV/0!</v>
      </c>
    </row>
    <row r="8" spans="1:25" ht="62.1" customHeight="1">
      <c r="A8" s="226">
        <f>'ES Data Entry'!A8</f>
        <v>0</v>
      </c>
      <c r="B8" s="226">
        <f>'ES Data Entry'!B8</f>
        <v>0</v>
      </c>
      <c r="C8" s="6">
        <f>'ES Data Entry'!C8</f>
        <v>0</v>
      </c>
      <c r="D8" s="226">
        <f>'ES Data Entry'!D8</f>
        <v>0</v>
      </c>
      <c r="E8" s="226">
        <f>'ES Data Entry'!E8</f>
        <v>0</v>
      </c>
      <c r="F8" s="226">
        <f>'ES Data Entry'!F8</f>
        <v>0</v>
      </c>
      <c r="G8" s="226" t="str" cm="1">
        <f t="array" ref="G8">_xlfn.IFS('ES Data Entry'!G8=0, "Kindergarten", 'ES Data Entry'!G8=1, "1st Grade", 'ES Data Entry'!G8=2, "2nd Grade", 'ES Data Entry'!G8=3, "3rd Grade", 'ES Data Entry'!G8=4, "4th Grade",'ES Data Entry'!G8=5, "5th Grade")</f>
        <v>Kindergarten</v>
      </c>
      <c r="H8" s="253" t="e" cm="1">
        <f t="array" ref="H8">_xlfn.IFS('ES Data Entry'!L8=2, "Virtual", 'ES Data Entry'!L8=1, "In-person",'ES Data Entry'!L8=3, "Hybrid")</f>
        <v>#N/A</v>
      </c>
      <c r="I8" s="227" t="e" cm="1">
        <f t="array" ref="I8">_xlfn.IFS('ES Data Entry'!H8= 1, "American Indian/Alaskan Native", 'ES Data Entry'!H8= 2, "Asian", 'ES Data Entry'!H8= 3, "Native Hawaiian/Pacific Islander", 'ES Data Entry'!H8= 4, "Black/African American",'ES Data Entry'!H8= 5,  "White", 'ES Data Entry'!H8= 6, "Other", 'ES Data Entry'!H8= 7, "Two races or more", 'ES Data Entry'!H8= 8, "Unknown")</f>
        <v>#N/A</v>
      </c>
      <c r="J8" s="226" t="e" cm="1">
        <f t="array" ref="J8">_xlfn.IFS('ES Data Entry'!I8=1, "Hispanic/Latino", 'ES Data Entry'!I8=2, "Not Hispanic/Latino", 'ES Data Entry'!I8=3, "Other")</f>
        <v>#N/A</v>
      </c>
      <c r="K8" s="226" t="e" cm="1">
        <f t="array" ref="K8">_xlfn.IFS('ES Data Entry'!J8= 1, "Male", 'ES Data Entry'!J8= 2, "Female", 'ES Data Entry'!J8= 3, "Transgender Male", 'ES Data Entry'!J8= 4, "Transgender Female",'ES Data Entry'!J8= 5, "Non-binary", 'ES Data Entry'!J8= 6, "Other", 'ES Data Entry'!J8= 7, "Unknown")</f>
        <v>#N/A</v>
      </c>
      <c r="L8" s="228">
        <f>'ES Data Entry'!K8</f>
        <v>0</v>
      </c>
      <c r="M8" s="228" t="str" cm="1">
        <f t="array" ref="M8">IF(MAX(IF(F:F=F8, L:L))=L8, "Yes", "No")</f>
        <v>Yes</v>
      </c>
      <c r="N8" s="229" t="e">
        <f>AVERAGE('ES Data Entry'!N8,'ES Data Entry'!M8)</f>
        <v>#DIV/0!</v>
      </c>
      <c r="O8" s="229" t="e">
        <f t="shared" si="0"/>
        <v>#DIV/0!</v>
      </c>
      <c r="P8" s="229" t="e">
        <f>AVERAGE('ES Data Entry'!O8:R8)</f>
        <v>#DIV/0!</v>
      </c>
      <c r="Q8" s="229" t="e">
        <f t="shared" si="1"/>
        <v>#DIV/0!</v>
      </c>
      <c r="R8" s="229" t="e">
        <f>AVERAGE('ES Data Entry'!S8:V8)</f>
        <v>#DIV/0!</v>
      </c>
      <c r="S8" s="229" t="e">
        <f t="shared" si="2"/>
        <v>#DIV/0!</v>
      </c>
      <c r="T8" s="229" t="e">
        <f>AVERAGE('ES Data Entry'!W8:Y8)</f>
        <v>#DIV/0!</v>
      </c>
      <c r="U8" s="230" t="e">
        <f t="shared" si="3"/>
        <v>#DIV/0!</v>
      </c>
      <c r="V8" s="231" t="e">
        <f t="shared" si="4"/>
        <v>#DIV/0!</v>
      </c>
      <c r="W8" s="232" t="e">
        <f t="shared" si="5"/>
        <v>#DIV/0!</v>
      </c>
    </row>
    <row r="9" spans="1:25" ht="62.1" customHeight="1">
      <c r="A9" s="226">
        <f>'ES Data Entry'!A9</f>
        <v>0</v>
      </c>
      <c r="B9" s="226">
        <f>'ES Data Entry'!B9</f>
        <v>0</v>
      </c>
      <c r="C9" s="6">
        <f>'ES Data Entry'!C9</f>
        <v>0</v>
      </c>
      <c r="D9" s="226">
        <f>'ES Data Entry'!D9</f>
        <v>0</v>
      </c>
      <c r="E9" s="226">
        <f>'ES Data Entry'!E9</f>
        <v>0</v>
      </c>
      <c r="F9" s="226">
        <f>'ES Data Entry'!F9</f>
        <v>0</v>
      </c>
      <c r="G9" s="226" t="str" cm="1">
        <f t="array" ref="G9">_xlfn.IFS('ES Data Entry'!G9=0, "Kindergarten", 'ES Data Entry'!G9=1, "1st Grade", 'ES Data Entry'!G9=2, "2nd Grade", 'ES Data Entry'!G9=3, "3rd Grade", 'ES Data Entry'!G9=4, "4th Grade",'ES Data Entry'!G9=5, "5th Grade")</f>
        <v>Kindergarten</v>
      </c>
      <c r="H9" s="253" t="e" cm="1">
        <f t="array" ref="H9">_xlfn.IFS('ES Data Entry'!L9=2, "Virtual", 'ES Data Entry'!L9=1, "In-person",'ES Data Entry'!L9=3, "Hybrid")</f>
        <v>#N/A</v>
      </c>
      <c r="I9" s="227" t="e" cm="1">
        <f t="array" ref="I9">_xlfn.IFS('ES Data Entry'!H9= 1, "American Indian/Alaskan Native", 'ES Data Entry'!H9= 2, "Asian", 'ES Data Entry'!H9= 3, "Native Hawaiian/Pacific Islander", 'ES Data Entry'!H9= 4, "Black/African American",'ES Data Entry'!H9= 5,  "White", 'ES Data Entry'!H9= 6, "Other", 'ES Data Entry'!H9= 7, "Two races or more", 'ES Data Entry'!H9= 8, "Unknown")</f>
        <v>#N/A</v>
      </c>
      <c r="J9" s="226" t="e" cm="1">
        <f t="array" ref="J9">_xlfn.IFS('ES Data Entry'!I9=1, "Hispanic/Latino", 'ES Data Entry'!I9=2, "Not Hispanic/Latino", 'ES Data Entry'!I9=3, "Other")</f>
        <v>#N/A</v>
      </c>
      <c r="K9" s="226" t="e" cm="1">
        <f t="array" ref="K9">_xlfn.IFS('ES Data Entry'!J9= 1, "Male", 'ES Data Entry'!J9= 2, "Female", 'ES Data Entry'!J9= 3, "Transgender Male", 'ES Data Entry'!J9= 4, "Transgender Female",'ES Data Entry'!J9= 5, "Non-binary", 'ES Data Entry'!J9= 6, "Other", 'ES Data Entry'!J9= 7, "Unknown")</f>
        <v>#N/A</v>
      </c>
      <c r="L9" s="228">
        <f>'ES Data Entry'!K9</f>
        <v>0</v>
      </c>
      <c r="M9" s="228" t="str" cm="1">
        <f t="array" ref="M9">IF(MAX(IF(F:F=F9, L:L))=L9, "Yes", "No")</f>
        <v>Yes</v>
      </c>
      <c r="N9" s="229" t="e">
        <f>AVERAGE('ES Data Entry'!N9,'ES Data Entry'!M9)</f>
        <v>#DIV/0!</v>
      </c>
      <c r="O9" s="229" t="e">
        <f t="shared" si="0"/>
        <v>#DIV/0!</v>
      </c>
      <c r="P9" s="229" t="e">
        <f>AVERAGE('ES Data Entry'!O9:R9)</f>
        <v>#DIV/0!</v>
      </c>
      <c r="Q9" s="229" t="e">
        <f t="shared" si="1"/>
        <v>#DIV/0!</v>
      </c>
      <c r="R9" s="229" t="e">
        <f>AVERAGE('ES Data Entry'!S9:V9)</f>
        <v>#DIV/0!</v>
      </c>
      <c r="S9" s="229" t="e">
        <f t="shared" si="2"/>
        <v>#DIV/0!</v>
      </c>
      <c r="T9" s="229" t="e">
        <f>AVERAGE('ES Data Entry'!W9:Y9)</f>
        <v>#DIV/0!</v>
      </c>
      <c r="U9" s="230" t="e">
        <f t="shared" si="3"/>
        <v>#DIV/0!</v>
      </c>
      <c r="V9" s="231" t="e">
        <f t="shared" si="4"/>
        <v>#DIV/0!</v>
      </c>
      <c r="W9" s="232" t="e">
        <f t="shared" si="5"/>
        <v>#DIV/0!</v>
      </c>
    </row>
    <row r="10" spans="1:25" ht="62.1" customHeight="1">
      <c r="A10" s="226">
        <f>'ES Data Entry'!A10</f>
        <v>0</v>
      </c>
      <c r="B10" s="226">
        <f>'ES Data Entry'!B10</f>
        <v>0</v>
      </c>
      <c r="C10" s="6">
        <f>'ES Data Entry'!C10</f>
        <v>0</v>
      </c>
      <c r="D10" s="226">
        <f>'ES Data Entry'!D10</f>
        <v>0</v>
      </c>
      <c r="E10" s="226">
        <f>'ES Data Entry'!E10</f>
        <v>0</v>
      </c>
      <c r="F10" s="226">
        <f>'ES Data Entry'!F10</f>
        <v>0</v>
      </c>
      <c r="G10" s="226" t="str" cm="1">
        <f t="array" ref="G10">_xlfn.IFS('ES Data Entry'!G10=0, "Kindergarten", 'ES Data Entry'!G10=1, "1st Grade", 'ES Data Entry'!G10=2, "2nd Grade", 'ES Data Entry'!G10=3, "3rd Grade", 'ES Data Entry'!G10=4, "4th Grade",'ES Data Entry'!G10=5, "5th Grade")</f>
        <v>Kindergarten</v>
      </c>
      <c r="H10" s="253" t="e" cm="1">
        <f t="array" ref="H10">_xlfn.IFS('ES Data Entry'!L10=2, "Virtual", 'ES Data Entry'!L10=1, "In-person",'ES Data Entry'!L10=3, "Hybrid")</f>
        <v>#N/A</v>
      </c>
      <c r="I10" s="227" t="e" cm="1">
        <f t="array" ref="I10">_xlfn.IFS('ES Data Entry'!H10= 1, "American Indian/Alaskan Native", 'ES Data Entry'!H10= 2, "Asian", 'ES Data Entry'!H10= 3, "Native Hawaiian/Pacific Islander", 'ES Data Entry'!H10= 4, "Black/African American",'ES Data Entry'!H10= 5,  "White", 'ES Data Entry'!H10= 6, "Other", 'ES Data Entry'!H10= 7, "Two races or more", 'ES Data Entry'!H10= 8, "Unknown")</f>
        <v>#N/A</v>
      </c>
      <c r="J10" s="226" t="e" cm="1">
        <f t="array" ref="J10">_xlfn.IFS('ES Data Entry'!I10=1, "Hispanic/Latino", 'ES Data Entry'!I10=2, "Not Hispanic/Latino", 'ES Data Entry'!I10=3, "Other")</f>
        <v>#N/A</v>
      </c>
      <c r="K10" s="226" t="e" cm="1">
        <f t="array" ref="K10">_xlfn.IFS('ES Data Entry'!J10= 1, "Male", 'ES Data Entry'!J10= 2, "Female", 'ES Data Entry'!J10= 3, "Transgender Male", 'ES Data Entry'!J10= 4, "Transgender Female",'ES Data Entry'!J10= 5, "Non-binary", 'ES Data Entry'!J10= 6, "Other", 'ES Data Entry'!J10= 7, "Unknown")</f>
        <v>#N/A</v>
      </c>
      <c r="L10" s="228">
        <f>'ES Data Entry'!K10</f>
        <v>0</v>
      </c>
      <c r="M10" s="228" t="str" cm="1">
        <f t="array" ref="M10">IF(MAX(IF(F:F=F10, L:L))=L10, "Yes", "No")</f>
        <v>Yes</v>
      </c>
      <c r="N10" s="229" t="e">
        <f>AVERAGE('ES Data Entry'!N10,'ES Data Entry'!M10)</f>
        <v>#DIV/0!</v>
      </c>
      <c r="O10" s="229" t="e">
        <f t="shared" si="0"/>
        <v>#DIV/0!</v>
      </c>
      <c r="P10" s="229" t="e">
        <f>AVERAGE('ES Data Entry'!O10:R10)</f>
        <v>#DIV/0!</v>
      </c>
      <c r="Q10" s="229" t="e">
        <f t="shared" si="1"/>
        <v>#DIV/0!</v>
      </c>
      <c r="R10" s="229" t="e">
        <f>AVERAGE('ES Data Entry'!S10:V10)</f>
        <v>#DIV/0!</v>
      </c>
      <c r="S10" s="229" t="e">
        <f t="shared" si="2"/>
        <v>#DIV/0!</v>
      </c>
      <c r="T10" s="229" t="e">
        <f>AVERAGE('ES Data Entry'!W10:Y10)</f>
        <v>#DIV/0!</v>
      </c>
      <c r="U10" s="230" t="e">
        <f t="shared" si="3"/>
        <v>#DIV/0!</v>
      </c>
      <c r="V10" s="231" t="e">
        <f t="shared" si="4"/>
        <v>#DIV/0!</v>
      </c>
      <c r="W10" s="232" t="e">
        <f t="shared" si="5"/>
        <v>#DIV/0!</v>
      </c>
    </row>
    <row r="11" spans="1:25" ht="62.1" customHeight="1">
      <c r="A11" s="226">
        <f>'ES Data Entry'!A11</f>
        <v>0</v>
      </c>
      <c r="B11" s="226">
        <f>'ES Data Entry'!B11</f>
        <v>0</v>
      </c>
      <c r="C11" s="6">
        <f>'ES Data Entry'!C11</f>
        <v>0</v>
      </c>
      <c r="D11" s="226">
        <f>'ES Data Entry'!D11</f>
        <v>0</v>
      </c>
      <c r="E11" s="226">
        <f>'ES Data Entry'!E11</f>
        <v>0</v>
      </c>
      <c r="F11" s="226">
        <f>'ES Data Entry'!F11</f>
        <v>0</v>
      </c>
      <c r="G11" s="226" t="str" cm="1">
        <f t="array" ref="G11">_xlfn.IFS('ES Data Entry'!G11=0, "Kindergarten", 'ES Data Entry'!G11=1, "1st Grade", 'ES Data Entry'!G11=2, "2nd Grade", 'ES Data Entry'!G11=3, "3rd Grade", 'ES Data Entry'!G11=4, "4th Grade",'ES Data Entry'!G11=5, "5th Grade")</f>
        <v>Kindergarten</v>
      </c>
      <c r="H11" s="253" t="e" cm="1">
        <f t="array" ref="H11">_xlfn.IFS('ES Data Entry'!L11=2, "Virtual", 'ES Data Entry'!L11=1, "In-person",'ES Data Entry'!L11=3, "Hybrid")</f>
        <v>#N/A</v>
      </c>
      <c r="I11" s="227" t="e" cm="1">
        <f t="array" ref="I11">_xlfn.IFS('ES Data Entry'!H11= 1, "American Indian/Alaskan Native", 'ES Data Entry'!H11= 2, "Asian", 'ES Data Entry'!H11= 3, "Native Hawaiian/Pacific Islander", 'ES Data Entry'!H11= 4, "Black/African American",'ES Data Entry'!H11= 5,  "White", 'ES Data Entry'!H11= 6, "Other", 'ES Data Entry'!H11= 7, "Two races or more", 'ES Data Entry'!H11= 8, "Unknown")</f>
        <v>#N/A</v>
      </c>
      <c r="J11" s="226" t="e" cm="1">
        <f t="array" ref="J11">_xlfn.IFS('ES Data Entry'!I11=1, "Hispanic/Latino", 'ES Data Entry'!I11=2, "Not Hispanic/Latino", 'ES Data Entry'!I11=3, "Other")</f>
        <v>#N/A</v>
      </c>
      <c r="K11" s="226" t="e" cm="1">
        <f t="array" ref="K11">_xlfn.IFS('ES Data Entry'!J11= 1, "Male", 'ES Data Entry'!J11= 2, "Female", 'ES Data Entry'!J11= 3, "Transgender Male", 'ES Data Entry'!J11= 4, "Transgender Female",'ES Data Entry'!J11= 5, "Non-binary", 'ES Data Entry'!J11= 6, "Other", 'ES Data Entry'!J11= 7, "Unknown")</f>
        <v>#N/A</v>
      </c>
      <c r="L11" s="228">
        <f>'ES Data Entry'!K11</f>
        <v>0</v>
      </c>
      <c r="M11" s="228" t="str" cm="1">
        <f t="array" ref="M11">IF(MAX(IF(F:F=F11, L:L))=L11, "Yes", "No")</f>
        <v>Yes</v>
      </c>
      <c r="N11" s="229" t="e">
        <f>AVERAGE('ES Data Entry'!N11,'ES Data Entry'!M11)</f>
        <v>#DIV/0!</v>
      </c>
      <c r="O11" s="229" t="e">
        <f t="shared" si="0"/>
        <v>#DIV/0!</v>
      </c>
      <c r="P11" s="229" t="e">
        <f>AVERAGE('ES Data Entry'!O11:R11)</f>
        <v>#DIV/0!</v>
      </c>
      <c r="Q11" s="229" t="e">
        <f t="shared" si="1"/>
        <v>#DIV/0!</v>
      </c>
      <c r="R11" s="229" t="e">
        <f>AVERAGE('ES Data Entry'!S11:V11)</f>
        <v>#DIV/0!</v>
      </c>
      <c r="S11" s="229" t="e">
        <f t="shared" si="2"/>
        <v>#DIV/0!</v>
      </c>
      <c r="T11" s="229" t="e">
        <f>AVERAGE('ES Data Entry'!W11:Y11)</f>
        <v>#DIV/0!</v>
      </c>
      <c r="U11" s="230" t="e">
        <f t="shared" si="3"/>
        <v>#DIV/0!</v>
      </c>
      <c r="V11" s="231" t="e">
        <f t="shared" si="4"/>
        <v>#DIV/0!</v>
      </c>
      <c r="W11" s="232" t="e">
        <f t="shared" si="5"/>
        <v>#DIV/0!</v>
      </c>
    </row>
    <row r="12" spans="1:25" ht="62.1" customHeight="1">
      <c r="A12" s="226">
        <f>'ES Data Entry'!A12</f>
        <v>0</v>
      </c>
      <c r="B12" s="226">
        <f>'ES Data Entry'!B12</f>
        <v>0</v>
      </c>
      <c r="C12" s="6">
        <f>'ES Data Entry'!C12</f>
        <v>0</v>
      </c>
      <c r="D12" s="226">
        <f>'ES Data Entry'!D12</f>
        <v>0</v>
      </c>
      <c r="E12" s="226">
        <f>'ES Data Entry'!E12</f>
        <v>0</v>
      </c>
      <c r="F12" s="226">
        <f>'ES Data Entry'!F12</f>
        <v>0</v>
      </c>
      <c r="G12" s="226" t="str" cm="1">
        <f t="array" ref="G12">_xlfn.IFS('ES Data Entry'!G12=0, "Kindergarten", 'ES Data Entry'!G12=1, "1st Grade", 'ES Data Entry'!G12=2, "2nd Grade", 'ES Data Entry'!G12=3, "3rd Grade", 'ES Data Entry'!G12=4, "4th Grade",'ES Data Entry'!G12=5, "5th Grade")</f>
        <v>Kindergarten</v>
      </c>
      <c r="H12" s="253" t="e" cm="1">
        <f t="array" ref="H12">_xlfn.IFS('ES Data Entry'!L12=2, "Virtual", 'ES Data Entry'!L12=1, "In-person",'ES Data Entry'!L12=3, "Hybrid")</f>
        <v>#N/A</v>
      </c>
      <c r="I12" s="227" t="e" cm="1">
        <f t="array" ref="I12">_xlfn.IFS('ES Data Entry'!H12= 1, "American Indian/Alaskan Native", 'ES Data Entry'!H12= 2, "Asian", 'ES Data Entry'!H12= 3, "Native Hawaiian/Pacific Islander", 'ES Data Entry'!H12= 4, "Black/African American",'ES Data Entry'!H12= 5,  "White", 'ES Data Entry'!H12= 6, "Other", 'ES Data Entry'!H12= 7, "Two races or more", 'ES Data Entry'!H12= 8, "Unknown")</f>
        <v>#N/A</v>
      </c>
      <c r="J12" s="226" t="e" cm="1">
        <f t="array" ref="J12">_xlfn.IFS('ES Data Entry'!I12=1, "Hispanic/Latino", 'ES Data Entry'!I12=2, "Not Hispanic/Latino", 'ES Data Entry'!I12=3, "Other")</f>
        <v>#N/A</v>
      </c>
      <c r="K12" s="226" t="e" cm="1">
        <f t="array" ref="K12">_xlfn.IFS('ES Data Entry'!J12= 1, "Male", 'ES Data Entry'!J12= 2, "Female", 'ES Data Entry'!J12= 3, "Transgender Male", 'ES Data Entry'!J12= 4, "Transgender Female",'ES Data Entry'!J12= 5, "Non-binary", 'ES Data Entry'!J12= 6, "Other", 'ES Data Entry'!J12= 7, "Unknown")</f>
        <v>#N/A</v>
      </c>
      <c r="L12" s="228">
        <f>'ES Data Entry'!K12</f>
        <v>0</v>
      </c>
      <c r="M12" s="228" t="str" cm="1">
        <f t="array" ref="M12">IF(MAX(IF(F:F=F12, L:L))=L12, "Yes", "No")</f>
        <v>Yes</v>
      </c>
      <c r="N12" s="229" t="e">
        <f>AVERAGE('ES Data Entry'!N12,'ES Data Entry'!M12)</f>
        <v>#DIV/0!</v>
      </c>
      <c r="O12" s="229" t="e">
        <f t="shared" si="0"/>
        <v>#DIV/0!</v>
      </c>
      <c r="P12" s="229" t="e">
        <f>AVERAGE('ES Data Entry'!O12:R12)</f>
        <v>#DIV/0!</v>
      </c>
      <c r="Q12" s="229" t="e">
        <f t="shared" si="1"/>
        <v>#DIV/0!</v>
      </c>
      <c r="R12" s="229" t="e">
        <f>AVERAGE('ES Data Entry'!S12:V12)</f>
        <v>#DIV/0!</v>
      </c>
      <c r="S12" s="229" t="e">
        <f t="shared" si="2"/>
        <v>#DIV/0!</v>
      </c>
      <c r="T12" s="229" t="e">
        <f>AVERAGE('ES Data Entry'!W12:Y12)</f>
        <v>#DIV/0!</v>
      </c>
      <c r="U12" s="230" t="e">
        <f t="shared" si="3"/>
        <v>#DIV/0!</v>
      </c>
      <c r="V12" s="231" t="e">
        <f t="shared" si="4"/>
        <v>#DIV/0!</v>
      </c>
      <c r="W12" s="232" t="e">
        <f t="shared" si="5"/>
        <v>#DIV/0!</v>
      </c>
    </row>
    <row r="13" spans="1:25" ht="62.1" customHeight="1">
      <c r="A13" s="226">
        <f>'ES Data Entry'!A13</f>
        <v>0</v>
      </c>
      <c r="B13" s="226">
        <f>'ES Data Entry'!B13</f>
        <v>0</v>
      </c>
      <c r="C13" s="6">
        <f>'ES Data Entry'!C13</f>
        <v>0</v>
      </c>
      <c r="D13" s="226">
        <f>'ES Data Entry'!D13</f>
        <v>0</v>
      </c>
      <c r="E13" s="226">
        <f>'ES Data Entry'!E13</f>
        <v>0</v>
      </c>
      <c r="F13" s="226">
        <f>'ES Data Entry'!F13</f>
        <v>0</v>
      </c>
      <c r="G13" s="226" t="str" cm="1">
        <f t="array" ref="G13">_xlfn.IFS('ES Data Entry'!G13=0, "Kindergarten", 'ES Data Entry'!G13=1, "1st Grade", 'ES Data Entry'!G13=2, "2nd Grade", 'ES Data Entry'!G13=3, "3rd Grade", 'ES Data Entry'!G13=4, "4th Grade",'ES Data Entry'!G13=5, "5th Grade")</f>
        <v>Kindergarten</v>
      </c>
      <c r="H13" s="253" t="e" cm="1">
        <f t="array" ref="H13">_xlfn.IFS('ES Data Entry'!L13=2, "Virtual", 'ES Data Entry'!L13=1, "In-person",'ES Data Entry'!L13=3, "Hybrid")</f>
        <v>#N/A</v>
      </c>
      <c r="I13" s="227" t="e" cm="1">
        <f t="array" ref="I13">_xlfn.IFS('ES Data Entry'!H13= 1, "American Indian/Alaskan Native", 'ES Data Entry'!H13= 2, "Asian", 'ES Data Entry'!H13= 3, "Native Hawaiian/Pacific Islander", 'ES Data Entry'!H13= 4, "Black/African American",'ES Data Entry'!H13= 5,  "White", 'ES Data Entry'!H13= 6, "Other", 'ES Data Entry'!H13= 7, "Two races or more", 'ES Data Entry'!H13= 8, "Unknown")</f>
        <v>#N/A</v>
      </c>
      <c r="J13" s="226" t="e" cm="1">
        <f t="array" ref="J13">_xlfn.IFS('ES Data Entry'!I13=1, "Hispanic/Latino", 'ES Data Entry'!I13=2, "Not Hispanic/Latino", 'ES Data Entry'!I13=3, "Other")</f>
        <v>#N/A</v>
      </c>
      <c r="K13" s="226" t="e" cm="1">
        <f t="array" ref="K13">_xlfn.IFS('ES Data Entry'!J13= 1, "Male", 'ES Data Entry'!J13= 2, "Female", 'ES Data Entry'!J13= 3, "Transgender Male", 'ES Data Entry'!J13= 4, "Transgender Female",'ES Data Entry'!J13= 5, "Non-binary", 'ES Data Entry'!J13= 6, "Other", 'ES Data Entry'!J13= 7, "Unknown")</f>
        <v>#N/A</v>
      </c>
      <c r="L13" s="228">
        <f>'ES Data Entry'!K13</f>
        <v>0</v>
      </c>
      <c r="M13" s="228" t="str" cm="1">
        <f t="array" ref="M13">IF(MAX(IF(F:F=F13, L:L))=L13, "Yes", "No")</f>
        <v>Yes</v>
      </c>
      <c r="N13" s="229" t="e">
        <f>AVERAGE('ES Data Entry'!N13,'ES Data Entry'!M13)</f>
        <v>#DIV/0!</v>
      </c>
      <c r="O13" s="229" t="e">
        <f t="shared" si="0"/>
        <v>#DIV/0!</v>
      </c>
      <c r="P13" s="229" t="e">
        <f>AVERAGE('ES Data Entry'!O13:R13)</f>
        <v>#DIV/0!</v>
      </c>
      <c r="Q13" s="229" t="e">
        <f t="shared" si="1"/>
        <v>#DIV/0!</v>
      </c>
      <c r="R13" s="229" t="e">
        <f>AVERAGE('ES Data Entry'!S13:V13)</f>
        <v>#DIV/0!</v>
      </c>
      <c r="S13" s="229" t="e">
        <f t="shared" si="2"/>
        <v>#DIV/0!</v>
      </c>
      <c r="T13" s="229" t="e">
        <f>AVERAGE('ES Data Entry'!W13:Y13)</f>
        <v>#DIV/0!</v>
      </c>
      <c r="U13" s="230" t="e">
        <f t="shared" si="3"/>
        <v>#DIV/0!</v>
      </c>
      <c r="V13" s="231" t="e">
        <f t="shared" si="4"/>
        <v>#DIV/0!</v>
      </c>
      <c r="W13" s="232" t="e">
        <f t="shared" si="5"/>
        <v>#DIV/0!</v>
      </c>
    </row>
    <row r="14" spans="1:25" ht="62.1" customHeight="1">
      <c r="A14" s="226">
        <f>'ES Data Entry'!A14</f>
        <v>0</v>
      </c>
      <c r="B14" s="226">
        <f>'ES Data Entry'!B14</f>
        <v>0</v>
      </c>
      <c r="C14" s="6">
        <f>'ES Data Entry'!C14</f>
        <v>0</v>
      </c>
      <c r="D14" s="226">
        <f>'ES Data Entry'!D14</f>
        <v>0</v>
      </c>
      <c r="E14" s="226">
        <f>'ES Data Entry'!E14</f>
        <v>0</v>
      </c>
      <c r="F14" s="226">
        <f>'ES Data Entry'!F14</f>
        <v>0</v>
      </c>
      <c r="G14" s="226" t="str" cm="1">
        <f t="array" ref="G14">_xlfn.IFS('ES Data Entry'!G14=0, "Kindergarten", 'ES Data Entry'!G14=1, "1st Grade", 'ES Data Entry'!G14=2, "2nd Grade", 'ES Data Entry'!G14=3, "3rd Grade", 'ES Data Entry'!G14=4, "4th Grade",'ES Data Entry'!G14=5, "5th Grade")</f>
        <v>Kindergarten</v>
      </c>
      <c r="H14" s="253" t="e" cm="1">
        <f t="array" ref="H14">_xlfn.IFS('ES Data Entry'!L14=2, "Virtual", 'ES Data Entry'!L14=1, "In-person",'ES Data Entry'!L14=3, "Hybrid")</f>
        <v>#N/A</v>
      </c>
      <c r="I14" s="227" t="e" cm="1">
        <f t="array" ref="I14">_xlfn.IFS('ES Data Entry'!H14= 1, "American Indian/Alaskan Native", 'ES Data Entry'!H14= 2, "Asian", 'ES Data Entry'!H14= 3, "Native Hawaiian/Pacific Islander", 'ES Data Entry'!H14= 4, "Black/African American",'ES Data Entry'!H14= 5,  "White", 'ES Data Entry'!H14= 6, "Other", 'ES Data Entry'!H14= 7, "Two races or more", 'ES Data Entry'!H14= 8, "Unknown")</f>
        <v>#N/A</v>
      </c>
      <c r="J14" s="226" t="e" cm="1">
        <f t="array" ref="J14">_xlfn.IFS('ES Data Entry'!I14=1, "Hispanic/Latino", 'ES Data Entry'!I14=2, "Not Hispanic/Latino", 'ES Data Entry'!I14=3, "Other")</f>
        <v>#N/A</v>
      </c>
      <c r="K14" s="226" t="e" cm="1">
        <f t="array" ref="K14">_xlfn.IFS('ES Data Entry'!J14= 1, "Male", 'ES Data Entry'!J14= 2, "Female", 'ES Data Entry'!J14= 3, "Transgender Male", 'ES Data Entry'!J14= 4, "Transgender Female",'ES Data Entry'!J14= 5, "Non-binary", 'ES Data Entry'!J14= 6, "Other", 'ES Data Entry'!J14= 7, "Unknown")</f>
        <v>#N/A</v>
      </c>
      <c r="L14" s="228">
        <f>'ES Data Entry'!K14</f>
        <v>0</v>
      </c>
      <c r="M14" s="228" t="str" cm="1">
        <f t="array" ref="M14">IF(MAX(IF(F:F=F14, L:L))=L14, "Yes", "No")</f>
        <v>Yes</v>
      </c>
      <c r="N14" s="229" t="e">
        <f>AVERAGE('ES Data Entry'!N14,'ES Data Entry'!M14)</f>
        <v>#DIV/0!</v>
      </c>
      <c r="O14" s="229" t="e">
        <f t="shared" si="0"/>
        <v>#DIV/0!</v>
      </c>
      <c r="P14" s="229" t="e">
        <f>AVERAGE('ES Data Entry'!O14:R14)</f>
        <v>#DIV/0!</v>
      </c>
      <c r="Q14" s="229" t="e">
        <f t="shared" si="1"/>
        <v>#DIV/0!</v>
      </c>
      <c r="R14" s="229" t="e">
        <f>AVERAGE('ES Data Entry'!S14:V14)</f>
        <v>#DIV/0!</v>
      </c>
      <c r="S14" s="229" t="e">
        <f t="shared" si="2"/>
        <v>#DIV/0!</v>
      </c>
      <c r="T14" s="229" t="e">
        <f>AVERAGE('ES Data Entry'!W14:Y14)</f>
        <v>#DIV/0!</v>
      </c>
      <c r="U14" s="230" t="e">
        <f t="shared" si="3"/>
        <v>#DIV/0!</v>
      </c>
      <c r="V14" s="231" t="e">
        <f t="shared" si="4"/>
        <v>#DIV/0!</v>
      </c>
      <c r="W14" s="232" t="e">
        <f t="shared" si="5"/>
        <v>#DIV/0!</v>
      </c>
    </row>
    <row r="15" spans="1:25" ht="62.1" customHeight="1">
      <c r="A15" s="226">
        <f>'ES Data Entry'!A15</f>
        <v>0</v>
      </c>
      <c r="B15" s="226">
        <f>'ES Data Entry'!B15</f>
        <v>0</v>
      </c>
      <c r="C15" s="6">
        <f>'ES Data Entry'!C15</f>
        <v>0</v>
      </c>
      <c r="D15" s="226">
        <f>'ES Data Entry'!D15</f>
        <v>0</v>
      </c>
      <c r="E15" s="226">
        <f>'ES Data Entry'!E15</f>
        <v>0</v>
      </c>
      <c r="F15" s="226">
        <f>'ES Data Entry'!F15</f>
        <v>0</v>
      </c>
      <c r="G15" s="226" t="str" cm="1">
        <f t="array" ref="G15">_xlfn.IFS('ES Data Entry'!G15=0, "Kindergarten", 'ES Data Entry'!G15=1, "1st Grade", 'ES Data Entry'!G15=2, "2nd Grade", 'ES Data Entry'!G15=3, "3rd Grade", 'ES Data Entry'!G15=4, "4th Grade",'ES Data Entry'!G15=5, "5th Grade")</f>
        <v>Kindergarten</v>
      </c>
      <c r="H15" s="253" t="e" cm="1">
        <f t="array" ref="H15">_xlfn.IFS('ES Data Entry'!L15=2, "Virtual", 'ES Data Entry'!L15=1, "In-person",'ES Data Entry'!L15=3, "Hybrid")</f>
        <v>#N/A</v>
      </c>
      <c r="I15" s="227" t="e" cm="1">
        <f t="array" ref="I15">_xlfn.IFS('ES Data Entry'!H15= 1, "American Indian/Alaskan Native", 'ES Data Entry'!H15= 2, "Asian", 'ES Data Entry'!H15= 3, "Native Hawaiian/Pacific Islander", 'ES Data Entry'!H15= 4, "Black/African American",'ES Data Entry'!H15= 5,  "White", 'ES Data Entry'!H15= 6, "Other", 'ES Data Entry'!H15= 7, "Two races or more", 'ES Data Entry'!H15= 8, "Unknown")</f>
        <v>#N/A</v>
      </c>
      <c r="J15" s="226" t="e" cm="1">
        <f t="array" ref="J15">_xlfn.IFS('ES Data Entry'!I15=1, "Hispanic/Latino", 'ES Data Entry'!I15=2, "Not Hispanic/Latino", 'ES Data Entry'!I15=3, "Other")</f>
        <v>#N/A</v>
      </c>
      <c r="K15" s="226" t="e" cm="1">
        <f t="array" ref="K15">_xlfn.IFS('ES Data Entry'!J15= 1, "Male", 'ES Data Entry'!J15= 2, "Female", 'ES Data Entry'!J15= 3, "Transgender Male", 'ES Data Entry'!J15= 4, "Transgender Female",'ES Data Entry'!J15= 5, "Non-binary", 'ES Data Entry'!J15= 6, "Other", 'ES Data Entry'!J15= 7, "Unknown")</f>
        <v>#N/A</v>
      </c>
      <c r="L15" s="228">
        <f>'ES Data Entry'!K15</f>
        <v>0</v>
      </c>
      <c r="M15" s="228" t="str" cm="1">
        <f t="array" ref="M15">IF(MAX(IF(F:F=F15, L:L))=L15, "Yes", "No")</f>
        <v>Yes</v>
      </c>
      <c r="N15" s="229" t="e">
        <f>AVERAGE('ES Data Entry'!N15,'ES Data Entry'!M15)</f>
        <v>#DIV/0!</v>
      </c>
      <c r="O15" s="229" t="e">
        <f t="shared" si="0"/>
        <v>#DIV/0!</v>
      </c>
      <c r="P15" s="229" t="e">
        <f>AVERAGE('ES Data Entry'!O15:R15)</f>
        <v>#DIV/0!</v>
      </c>
      <c r="Q15" s="229" t="e">
        <f t="shared" si="1"/>
        <v>#DIV/0!</v>
      </c>
      <c r="R15" s="229" t="e">
        <f>AVERAGE('ES Data Entry'!S15:V15)</f>
        <v>#DIV/0!</v>
      </c>
      <c r="S15" s="229" t="e">
        <f t="shared" si="2"/>
        <v>#DIV/0!</v>
      </c>
      <c r="T15" s="229" t="e">
        <f>AVERAGE('ES Data Entry'!W15:Y15)</f>
        <v>#DIV/0!</v>
      </c>
      <c r="U15" s="230" t="e">
        <f t="shared" si="3"/>
        <v>#DIV/0!</v>
      </c>
      <c r="V15" s="231" t="e">
        <f t="shared" si="4"/>
        <v>#DIV/0!</v>
      </c>
      <c r="W15" s="232" t="e">
        <f t="shared" si="5"/>
        <v>#DIV/0!</v>
      </c>
    </row>
    <row r="16" spans="1:25" ht="62.1" customHeight="1">
      <c r="A16" s="226">
        <f>'ES Data Entry'!A16</f>
        <v>0</v>
      </c>
      <c r="B16" s="226">
        <f>'ES Data Entry'!B16</f>
        <v>0</v>
      </c>
      <c r="C16" s="6">
        <f>'ES Data Entry'!C16</f>
        <v>0</v>
      </c>
      <c r="D16" s="226">
        <f>'ES Data Entry'!D16</f>
        <v>0</v>
      </c>
      <c r="E16" s="226">
        <f>'ES Data Entry'!E16</f>
        <v>0</v>
      </c>
      <c r="F16" s="226">
        <f>'ES Data Entry'!F16</f>
        <v>0</v>
      </c>
      <c r="G16" s="226" t="str" cm="1">
        <f t="array" ref="G16">_xlfn.IFS('ES Data Entry'!G16=0, "Kindergarten", 'ES Data Entry'!G16=1, "1st Grade", 'ES Data Entry'!G16=2, "2nd Grade", 'ES Data Entry'!G16=3, "3rd Grade", 'ES Data Entry'!G16=4, "4th Grade",'ES Data Entry'!G16=5, "5th Grade")</f>
        <v>Kindergarten</v>
      </c>
      <c r="H16" s="253" t="e" cm="1">
        <f t="array" ref="H16">_xlfn.IFS('ES Data Entry'!L16=2, "Virtual", 'ES Data Entry'!L16=1, "In-person",'ES Data Entry'!L16=3, "Hybrid")</f>
        <v>#N/A</v>
      </c>
      <c r="I16" s="227" t="e" cm="1">
        <f t="array" ref="I16">_xlfn.IFS('ES Data Entry'!H16= 1, "American Indian/Alaskan Native", 'ES Data Entry'!H16= 2, "Asian", 'ES Data Entry'!H16= 3, "Native Hawaiian/Pacific Islander", 'ES Data Entry'!H16= 4, "Black/African American",'ES Data Entry'!H16= 5,  "White", 'ES Data Entry'!H16= 6, "Other", 'ES Data Entry'!H16= 7, "Two races or more", 'ES Data Entry'!H16= 8, "Unknown")</f>
        <v>#N/A</v>
      </c>
      <c r="J16" s="226" t="e" cm="1">
        <f t="array" ref="J16">_xlfn.IFS('ES Data Entry'!I16=1, "Hispanic/Latino", 'ES Data Entry'!I16=2, "Not Hispanic/Latino", 'ES Data Entry'!I16=3, "Other")</f>
        <v>#N/A</v>
      </c>
      <c r="K16" s="226" t="e" cm="1">
        <f t="array" ref="K16">_xlfn.IFS('ES Data Entry'!J16= 1, "Male", 'ES Data Entry'!J16= 2, "Female", 'ES Data Entry'!J16= 3, "Transgender Male", 'ES Data Entry'!J16= 4, "Transgender Female",'ES Data Entry'!J16= 5, "Non-binary", 'ES Data Entry'!J16= 6, "Other", 'ES Data Entry'!J16= 7, "Unknown")</f>
        <v>#N/A</v>
      </c>
      <c r="L16" s="228">
        <f>'ES Data Entry'!K16</f>
        <v>0</v>
      </c>
      <c r="M16" s="228" t="str" cm="1">
        <f t="array" ref="M16">IF(MAX(IF(F:F=F16, L:L))=L16, "Yes", "No")</f>
        <v>Yes</v>
      </c>
      <c r="N16" s="229" t="e">
        <f>AVERAGE('ES Data Entry'!N16,'ES Data Entry'!M16)</f>
        <v>#DIV/0!</v>
      </c>
      <c r="O16" s="229" t="e">
        <f t="shared" si="0"/>
        <v>#DIV/0!</v>
      </c>
      <c r="P16" s="229" t="e">
        <f>AVERAGE('ES Data Entry'!O16:R16)</f>
        <v>#DIV/0!</v>
      </c>
      <c r="Q16" s="229" t="e">
        <f t="shared" si="1"/>
        <v>#DIV/0!</v>
      </c>
      <c r="R16" s="229" t="e">
        <f>AVERAGE('ES Data Entry'!S16:V16)</f>
        <v>#DIV/0!</v>
      </c>
      <c r="S16" s="229" t="e">
        <f t="shared" si="2"/>
        <v>#DIV/0!</v>
      </c>
      <c r="T16" s="229" t="e">
        <f>AVERAGE('ES Data Entry'!W16:Y16)</f>
        <v>#DIV/0!</v>
      </c>
      <c r="U16" s="230" t="e">
        <f t="shared" si="3"/>
        <v>#DIV/0!</v>
      </c>
      <c r="V16" s="231" t="e">
        <f t="shared" si="4"/>
        <v>#DIV/0!</v>
      </c>
      <c r="W16" s="232" t="e">
        <f t="shared" si="5"/>
        <v>#DIV/0!</v>
      </c>
    </row>
    <row r="17" spans="1:23" ht="62.1" customHeight="1">
      <c r="A17" s="226">
        <f>'ES Data Entry'!A17</f>
        <v>0</v>
      </c>
      <c r="B17" s="226">
        <f>'ES Data Entry'!B17</f>
        <v>0</v>
      </c>
      <c r="C17" s="6">
        <f>'ES Data Entry'!C17</f>
        <v>0</v>
      </c>
      <c r="D17" s="226">
        <f>'ES Data Entry'!D17</f>
        <v>0</v>
      </c>
      <c r="E17" s="226">
        <f>'ES Data Entry'!E17</f>
        <v>0</v>
      </c>
      <c r="F17" s="226">
        <f>'ES Data Entry'!F17</f>
        <v>0</v>
      </c>
      <c r="G17" s="226" t="str" cm="1">
        <f t="array" ref="G17">_xlfn.IFS('ES Data Entry'!G17=0, "Kindergarten", 'ES Data Entry'!G17=1, "1st Grade", 'ES Data Entry'!G17=2, "2nd Grade", 'ES Data Entry'!G17=3, "3rd Grade", 'ES Data Entry'!G17=4, "4th Grade",'ES Data Entry'!G17=5, "5th Grade")</f>
        <v>Kindergarten</v>
      </c>
      <c r="H17" s="253" t="e" cm="1">
        <f t="array" ref="H17">_xlfn.IFS('ES Data Entry'!L17=2, "Virtual", 'ES Data Entry'!L17=1, "In-person",'ES Data Entry'!L17=3, "Hybrid")</f>
        <v>#N/A</v>
      </c>
      <c r="I17" s="227" t="e" cm="1">
        <f t="array" ref="I17">_xlfn.IFS('ES Data Entry'!H17= 1, "American Indian/Alaskan Native", 'ES Data Entry'!H17= 2, "Asian", 'ES Data Entry'!H17= 3, "Native Hawaiian/Pacific Islander", 'ES Data Entry'!H17= 4, "Black/African American",'ES Data Entry'!H17= 5,  "White", 'ES Data Entry'!H17= 6, "Other", 'ES Data Entry'!H17= 7, "Two races or more", 'ES Data Entry'!H17= 8, "Unknown")</f>
        <v>#N/A</v>
      </c>
      <c r="J17" s="226" t="e" cm="1">
        <f t="array" ref="J17">_xlfn.IFS('ES Data Entry'!I17=1, "Hispanic/Latino", 'ES Data Entry'!I17=2, "Not Hispanic/Latino", 'ES Data Entry'!I17=3, "Other")</f>
        <v>#N/A</v>
      </c>
      <c r="K17" s="226" t="e" cm="1">
        <f t="array" ref="K17">_xlfn.IFS('ES Data Entry'!J17= 1, "Male", 'ES Data Entry'!J17= 2, "Female", 'ES Data Entry'!J17= 3, "Transgender Male", 'ES Data Entry'!J17= 4, "Transgender Female",'ES Data Entry'!J17= 5, "Non-binary", 'ES Data Entry'!J17= 6, "Other", 'ES Data Entry'!J17= 7, "Unknown")</f>
        <v>#N/A</v>
      </c>
      <c r="L17" s="228">
        <f>'ES Data Entry'!K17</f>
        <v>0</v>
      </c>
      <c r="M17" s="228" t="str" cm="1">
        <f t="array" ref="M17">IF(MAX(IF(F:F=F17, L:L))=L17, "Yes", "No")</f>
        <v>Yes</v>
      </c>
      <c r="N17" s="229" t="e">
        <f>AVERAGE('ES Data Entry'!N17,'ES Data Entry'!M17)</f>
        <v>#DIV/0!</v>
      </c>
      <c r="O17" s="229" t="e">
        <f t="shared" si="0"/>
        <v>#DIV/0!</v>
      </c>
      <c r="P17" s="229" t="e">
        <f>AVERAGE('ES Data Entry'!O17:R17)</f>
        <v>#DIV/0!</v>
      </c>
      <c r="Q17" s="229" t="e">
        <f t="shared" si="1"/>
        <v>#DIV/0!</v>
      </c>
      <c r="R17" s="229" t="e">
        <f>AVERAGE('ES Data Entry'!S17:V17)</f>
        <v>#DIV/0!</v>
      </c>
      <c r="S17" s="229" t="e">
        <f t="shared" si="2"/>
        <v>#DIV/0!</v>
      </c>
      <c r="T17" s="229" t="e">
        <f>AVERAGE('ES Data Entry'!W17:Y17)</f>
        <v>#DIV/0!</v>
      </c>
      <c r="U17" s="230" t="e">
        <f t="shared" si="3"/>
        <v>#DIV/0!</v>
      </c>
      <c r="V17" s="231" t="e">
        <f t="shared" si="4"/>
        <v>#DIV/0!</v>
      </c>
      <c r="W17" s="232" t="e">
        <f t="shared" si="5"/>
        <v>#DIV/0!</v>
      </c>
    </row>
    <row r="18" spans="1:23" ht="62.1" customHeight="1">
      <c r="A18" s="226">
        <f>'ES Data Entry'!A18</f>
        <v>0</v>
      </c>
      <c r="B18" s="226">
        <f>'ES Data Entry'!B18</f>
        <v>0</v>
      </c>
      <c r="C18" s="6">
        <f>'ES Data Entry'!C18</f>
        <v>0</v>
      </c>
      <c r="D18" s="226">
        <f>'ES Data Entry'!D18</f>
        <v>0</v>
      </c>
      <c r="E18" s="226">
        <f>'ES Data Entry'!E18</f>
        <v>0</v>
      </c>
      <c r="F18" s="226">
        <f>'ES Data Entry'!F18</f>
        <v>0</v>
      </c>
      <c r="G18" s="226" t="str" cm="1">
        <f t="array" ref="G18">_xlfn.IFS('ES Data Entry'!G18=0, "Kindergarten", 'ES Data Entry'!G18=1, "1st Grade", 'ES Data Entry'!G18=2, "2nd Grade", 'ES Data Entry'!G18=3, "3rd Grade", 'ES Data Entry'!G18=4, "4th Grade",'ES Data Entry'!G18=5, "5th Grade")</f>
        <v>Kindergarten</v>
      </c>
      <c r="H18" s="253" t="e" cm="1">
        <f t="array" ref="H18">_xlfn.IFS('ES Data Entry'!L18=2, "Virtual", 'ES Data Entry'!L18=1, "In-person",'ES Data Entry'!L18=3, "Hybrid")</f>
        <v>#N/A</v>
      </c>
      <c r="I18" s="227" t="e" cm="1">
        <f t="array" ref="I18">_xlfn.IFS('ES Data Entry'!H18= 1, "American Indian/Alaskan Native", 'ES Data Entry'!H18= 2, "Asian", 'ES Data Entry'!H18= 3, "Native Hawaiian/Pacific Islander", 'ES Data Entry'!H18= 4, "Black/African American",'ES Data Entry'!H18= 5,  "White", 'ES Data Entry'!H18= 6, "Other", 'ES Data Entry'!H18= 7, "Two races or more", 'ES Data Entry'!H18= 8, "Unknown")</f>
        <v>#N/A</v>
      </c>
      <c r="J18" s="226" t="e" cm="1">
        <f t="array" ref="J18">_xlfn.IFS('ES Data Entry'!I18=1, "Hispanic/Latino", 'ES Data Entry'!I18=2, "Not Hispanic/Latino", 'ES Data Entry'!I18=3, "Other")</f>
        <v>#N/A</v>
      </c>
      <c r="K18" s="226" t="e" cm="1">
        <f t="array" ref="K18">_xlfn.IFS('ES Data Entry'!J18= 1, "Male", 'ES Data Entry'!J18= 2, "Female", 'ES Data Entry'!J18= 3, "Transgender Male", 'ES Data Entry'!J18= 4, "Transgender Female",'ES Data Entry'!J18= 5, "Non-binary", 'ES Data Entry'!J18= 6, "Other", 'ES Data Entry'!J18= 7, "Unknown")</f>
        <v>#N/A</v>
      </c>
      <c r="L18" s="228">
        <f>'ES Data Entry'!K18</f>
        <v>0</v>
      </c>
      <c r="M18" s="228" t="str" cm="1">
        <f t="array" ref="M18">IF(MAX(IF(F:F=F18, L:L))=L18, "Yes", "No")</f>
        <v>Yes</v>
      </c>
      <c r="N18" s="229" t="e">
        <f>AVERAGE('ES Data Entry'!N18,'ES Data Entry'!M18)</f>
        <v>#DIV/0!</v>
      </c>
      <c r="O18" s="229" t="e">
        <f t="shared" si="0"/>
        <v>#DIV/0!</v>
      </c>
      <c r="P18" s="229" t="e">
        <f>AVERAGE('ES Data Entry'!O18:R18)</f>
        <v>#DIV/0!</v>
      </c>
      <c r="Q18" s="229" t="e">
        <f t="shared" si="1"/>
        <v>#DIV/0!</v>
      </c>
      <c r="R18" s="229" t="e">
        <f>AVERAGE('ES Data Entry'!S18:V18)</f>
        <v>#DIV/0!</v>
      </c>
      <c r="S18" s="229" t="e">
        <f t="shared" si="2"/>
        <v>#DIV/0!</v>
      </c>
      <c r="T18" s="229" t="e">
        <f>AVERAGE('ES Data Entry'!W18:Y18)</f>
        <v>#DIV/0!</v>
      </c>
      <c r="U18" s="230" t="e">
        <f t="shared" si="3"/>
        <v>#DIV/0!</v>
      </c>
      <c r="V18" s="231" t="e">
        <f t="shared" si="4"/>
        <v>#DIV/0!</v>
      </c>
      <c r="W18" s="232" t="e">
        <f t="shared" si="5"/>
        <v>#DIV/0!</v>
      </c>
    </row>
    <row r="19" spans="1:23" ht="62.1" customHeight="1">
      <c r="A19" s="226">
        <f>'ES Data Entry'!A19</f>
        <v>0</v>
      </c>
      <c r="B19" s="226">
        <f>'ES Data Entry'!B19</f>
        <v>0</v>
      </c>
      <c r="C19" s="6">
        <f>'ES Data Entry'!C19</f>
        <v>0</v>
      </c>
      <c r="D19" s="226">
        <f>'ES Data Entry'!D19</f>
        <v>0</v>
      </c>
      <c r="E19" s="226">
        <f>'ES Data Entry'!E19</f>
        <v>0</v>
      </c>
      <c r="F19" s="226">
        <f>'ES Data Entry'!F19</f>
        <v>0</v>
      </c>
      <c r="G19" s="226" t="str" cm="1">
        <f t="array" ref="G19">_xlfn.IFS('ES Data Entry'!G19=0, "Kindergarten", 'ES Data Entry'!G19=1, "1st Grade", 'ES Data Entry'!G19=2, "2nd Grade", 'ES Data Entry'!G19=3, "3rd Grade", 'ES Data Entry'!G19=4, "4th Grade",'ES Data Entry'!G19=5, "5th Grade")</f>
        <v>Kindergarten</v>
      </c>
      <c r="H19" s="253" t="e" cm="1">
        <f t="array" ref="H19">_xlfn.IFS('ES Data Entry'!L19=2, "Virtual", 'ES Data Entry'!L19=1, "In-person",'ES Data Entry'!L19=3, "Hybrid")</f>
        <v>#N/A</v>
      </c>
      <c r="I19" s="227" t="e" cm="1">
        <f t="array" ref="I19">_xlfn.IFS('ES Data Entry'!H19= 1, "American Indian/Alaskan Native", 'ES Data Entry'!H19= 2, "Asian", 'ES Data Entry'!H19= 3, "Native Hawaiian/Pacific Islander", 'ES Data Entry'!H19= 4, "Black/African American",'ES Data Entry'!H19= 5,  "White", 'ES Data Entry'!H19= 6, "Other", 'ES Data Entry'!H19= 7, "Two races or more", 'ES Data Entry'!H19= 8, "Unknown")</f>
        <v>#N/A</v>
      </c>
      <c r="J19" s="226" t="e" cm="1">
        <f t="array" ref="J19">_xlfn.IFS('ES Data Entry'!I19=1, "Hispanic/Latino", 'ES Data Entry'!I19=2, "Not Hispanic/Latino", 'ES Data Entry'!I19=3, "Other")</f>
        <v>#N/A</v>
      </c>
      <c r="K19" s="226" t="e" cm="1">
        <f t="array" ref="K19">_xlfn.IFS('ES Data Entry'!J19= 1, "Male", 'ES Data Entry'!J19= 2, "Female", 'ES Data Entry'!J19= 3, "Transgender Male", 'ES Data Entry'!J19= 4, "Transgender Female",'ES Data Entry'!J19= 5, "Non-binary", 'ES Data Entry'!J19= 6, "Other", 'ES Data Entry'!J19= 7, "Unknown")</f>
        <v>#N/A</v>
      </c>
      <c r="L19" s="228">
        <f>'ES Data Entry'!K19</f>
        <v>0</v>
      </c>
      <c r="M19" s="228" t="str" cm="1">
        <f t="array" ref="M19">IF(MAX(IF(F:F=F19, L:L))=L19, "Yes", "No")</f>
        <v>Yes</v>
      </c>
      <c r="N19" s="229" t="e">
        <f>AVERAGE('ES Data Entry'!N19,'ES Data Entry'!M19)</f>
        <v>#DIV/0!</v>
      </c>
      <c r="O19" s="229" t="e">
        <f t="shared" si="0"/>
        <v>#DIV/0!</v>
      </c>
      <c r="P19" s="229" t="e">
        <f>AVERAGE('ES Data Entry'!O19:R19)</f>
        <v>#DIV/0!</v>
      </c>
      <c r="Q19" s="229" t="e">
        <f t="shared" si="1"/>
        <v>#DIV/0!</v>
      </c>
      <c r="R19" s="229" t="e">
        <f>AVERAGE('ES Data Entry'!S19:V19)</f>
        <v>#DIV/0!</v>
      </c>
      <c r="S19" s="229" t="e">
        <f t="shared" si="2"/>
        <v>#DIV/0!</v>
      </c>
      <c r="T19" s="229" t="e">
        <f>AVERAGE('ES Data Entry'!W19:Y19)</f>
        <v>#DIV/0!</v>
      </c>
      <c r="U19" s="230" t="e">
        <f t="shared" si="3"/>
        <v>#DIV/0!</v>
      </c>
      <c r="V19" s="231" t="e">
        <f t="shared" si="4"/>
        <v>#DIV/0!</v>
      </c>
      <c r="W19" s="232" t="e">
        <f t="shared" si="5"/>
        <v>#DIV/0!</v>
      </c>
    </row>
    <row r="20" spans="1:23" ht="62.1" customHeight="1">
      <c r="A20" s="226">
        <f>'ES Data Entry'!A20</f>
        <v>0</v>
      </c>
      <c r="B20" s="226">
        <f>'ES Data Entry'!B20</f>
        <v>0</v>
      </c>
      <c r="C20" s="6">
        <f>'ES Data Entry'!C20</f>
        <v>0</v>
      </c>
      <c r="D20" s="226">
        <f>'ES Data Entry'!D20</f>
        <v>0</v>
      </c>
      <c r="E20" s="226">
        <f>'ES Data Entry'!E20</f>
        <v>0</v>
      </c>
      <c r="F20" s="226">
        <f>'ES Data Entry'!F20</f>
        <v>0</v>
      </c>
      <c r="G20" s="226" t="str" cm="1">
        <f t="array" ref="G20">_xlfn.IFS('ES Data Entry'!G20=0, "Kindergarten", 'ES Data Entry'!G20=1, "1st Grade", 'ES Data Entry'!G20=2, "2nd Grade", 'ES Data Entry'!G20=3, "3rd Grade", 'ES Data Entry'!G20=4, "4th Grade",'ES Data Entry'!G20=5, "5th Grade")</f>
        <v>Kindergarten</v>
      </c>
      <c r="H20" s="253" t="e" cm="1">
        <f t="array" ref="H20">_xlfn.IFS('ES Data Entry'!L20=2, "Virtual", 'ES Data Entry'!L20=1, "In-person",'ES Data Entry'!L20=3, "Hybrid")</f>
        <v>#N/A</v>
      </c>
      <c r="I20" s="227" t="e" cm="1">
        <f t="array" ref="I20">_xlfn.IFS('ES Data Entry'!H20= 1, "American Indian/Alaskan Native", 'ES Data Entry'!H20= 2, "Asian", 'ES Data Entry'!H20= 3, "Native Hawaiian/Pacific Islander", 'ES Data Entry'!H20= 4, "Black/African American",'ES Data Entry'!H20= 5,  "White", 'ES Data Entry'!H20= 6, "Other", 'ES Data Entry'!H20= 7, "Two races or more", 'ES Data Entry'!H20= 8, "Unknown")</f>
        <v>#N/A</v>
      </c>
      <c r="J20" s="226" t="e" cm="1">
        <f t="array" ref="J20">_xlfn.IFS('ES Data Entry'!I20=1, "Hispanic/Latino", 'ES Data Entry'!I20=2, "Not Hispanic/Latino", 'ES Data Entry'!I20=3, "Other")</f>
        <v>#N/A</v>
      </c>
      <c r="K20" s="226" t="e" cm="1">
        <f t="array" ref="K20">_xlfn.IFS('ES Data Entry'!J20= 1, "Male", 'ES Data Entry'!J20= 2, "Female", 'ES Data Entry'!J20= 3, "Transgender Male", 'ES Data Entry'!J20= 4, "Transgender Female",'ES Data Entry'!J20= 5, "Non-binary", 'ES Data Entry'!J20= 6, "Other", 'ES Data Entry'!J20= 7, "Unknown")</f>
        <v>#N/A</v>
      </c>
      <c r="L20" s="228">
        <f>'ES Data Entry'!K20</f>
        <v>0</v>
      </c>
      <c r="M20" s="228" t="str" cm="1">
        <f t="array" ref="M20">IF(MAX(IF(F:F=F20, L:L))=L20, "Yes", "No")</f>
        <v>Yes</v>
      </c>
      <c r="N20" s="229" t="e">
        <f>AVERAGE('ES Data Entry'!N20,'ES Data Entry'!M20)</f>
        <v>#DIV/0!</v>
      </c>
      <c r="O20" s="229" t="e">
        <f t="shared" si="0"/>
        <v>#DIV/0!</v>
      </c>
      <c r="P20" s="229" t="e">
        <f>AVERAGE('ES Data Entry'!O20:R20)</f>
        <v>#DIV/0!</v>
      </c>
      <c r="Q20" s="229" t="e">
        <f t="shared" si="1"/>
        <v>#DIV/0!</v>
      </c>
      <c r="R20" s="229" t="e">
        <f>AVERAGE('ES Data Entry'!S20:V20)</f>
        <v>#DIV/0!</v>
      </c>
      <c r="S20" s="229" t="e">
        <f t="shared" si="2"/>
        <v>#DIV/0!</v>
      </c>
      <c r="T20" s="229" t="e">
        <f>AVERAGE('ES Data Entry'!W20:Y20)</f>
        <v>#DIV/0!</v>
      </c>
      <c r="U20" s="230" t="e">
        <f t="shared" si="3"/>
        <v>#DIV/0!</v>
      </c>
      <c r="V20" s="231" t="e">
        <f t="shared" si="4"/>
        <v>#DIV/0!</v>
      </c>
      <c r="W20" s="232" t="e">
        <f t="shared" si="5"/>
        <v>#DIV/0!</v>
      </c>
    </row>
    <row r="21" spans="1:23" ht="62.1" customHeight="1">
      <c r="A21" s="226">
        <f>'ES Data Entry'!A21</f>
        <v>0</v>
      </c>
      <c r="B21" s="226">
        <f>'ES Data Entry'!B21</f>
        <v>0</v>
      </c>
      <c r="C21" s="6">
        <f>'ES Data Entry'!C21</f>
        <v>0</v>
      </c>
      <c r="D21" s="226">
        <f>'ES Data Entry'!D21</f>
        <v>0</v>
      </c>
      <c r="E21" s="226">
        <f>'ES Data Entry'!E21</f>
        <v>0</v>
      </c>
      <c r="F21" s="226">
        <f>'ES Data Entry'!F21</f>
        <v>0</v>
      </c>
      <c r="G21" s="226" t="str" cm="1">
        <f t="array" ref="G21">_xlfn.IFS('ES Data Entry'!G21=0, "Kindergarten", 'ES Data Entry'!G21=1, "1st Grade", 'ES Data Entry'!G21=2, "2nd Grade", 'ES Data Entry'!G21=3, "3rd Grade", 'ES Data Entry'!G21=4, "4th Grade",'ES Data Entry'!G21=5, "5th Grade")</f>
        <v>Kindergarten</v>
      </c>
      <c r="H21" s="253" t="e" cm="1">
        <f t="array" ref="H21">_xlfn.IFS('ES Data Entry'!L21=2, "Virtual", 'ES Data Entry'!L21=1, "In-person",'ES Data Entry'!L21=3, "Hybrid")</f>
        <v>#N/A</v>
      </c>
      <c r="I21" s="227" t="e" cm="1">
        <f t="array" ref="I21">_xlfn.IFS('ES Data Entry'!H21= 1, "American Indian/Alaskan Native", 'ES Data Entry'!H21= 2, "Asian", 'ES Data Entry'!H21= 3, "Native Hawaiian/Pacific Islander", 'ES Data Entry'!H21= 4, "Black/African American",'ES Data Entry'!H21= 5,  "White", 'ES Data Entry'!H21= 6, "Other", 'ES Data Entry'!H21= 7, "Two races or more", 'ES Data Entry'!H21= 8, "Unknown")</f>
        <v>#N/A</v>
      </c>
      <c r="J21" s="226" t="e" cm="1">
        <f t="array" ref="J21">_xlfn.IFS('ES Data Entry'!I21=1, "Hispanic/Latino", 'ES Data Entry'!I21=2, "Not Hispanic/Latino", 'ES Data Entry'!I21=3, "Other")</f>
        <v>#N/A</v>
      </c>
      <c r="K21" s="226" t="e" cm="1">
        <f t="array" ref="K21">_xlfn.IFS('ES Data Entry'!J21= 1, "Male", 'ES Data Entry'!J21= 2, "Female", 'ES Data Entry'!J21= 3, "Transgender Male", 'ES Data Entry'!J21= 4, "Transgender Female",'ES Data Entry'!J21= 5, "Non-binary", 'ES Data Entry'!J21= 6, "Other", 'ES Data Entry'!J21= 7, "Unknown")</f>
        <v>#N/A</v>
      </c>
      <c r="L21" s="228">
        <f>'ES Data Entry'!K21</f>
        <v>0</v>
      </c>
      <c r="M21" s="228" t="str" cm="1">
        <f t="array" ref="M21">IF(MAX(IF(F:F=F21, L:L))=L21, "Yes", "No")</f>
        <v>Yes</v>
      </c>
      <c r="N21" s="229" t="e">
        <f>AVERAGE('ES Data Entry'!N21,'ES Data Entry'!M21)</f>
        <v>#DIV/0!</v>
      </c>
      <c r="O21" s="229" t="e">
        <f t="shared" si="0"/>
        <v>#DIV/0!</v>
      </c>
      <c r="P21" s="229" t="e">
        <f>AVERAGE('ES Data Entry'!O21:R21)</f>
        <v>#DIV/0!</v>
      </c>
      <c r="Q21" s="229" t="e">
        <f t="shared" si="1"/>
        <v>#DIV/0!</v>
      </c>
      <c r="R21" s="229" t="e">
        <f>AVERAGE('ES Data Entry'!S21:V21)</f>
        <v>#DIV/0!</v>
      </c>
      <c r="S21" s="229" t="e">
        <f t="shared" si="2"/>
        <v>#DIV/0!</v>
      </c>
      <c r="T21" s="229" t="e">
        <f>AVERAGE('ES Data Entry'!W21:Y21)</f>
        <v>#DIV/0!</v>
      </c>
      <c r="U21" s="230" t="e">
        <f t="shared" si="3"/>
        <v>#DIV/0!</v>
      </c>
      <c r="V21" s="231" t="e">
        <f t="shared" si="4"/>
        <v>#DIV/0!</v>
      </c>
      <c r="W21" s="232" t="e">
        <f t="shared" si="5"/>
        <v>#DIV/0!</v>
      </c>
    </row>
    <row r="22" spans="1:23" ht="62.1" customHeight="1">
      <c r="A22" s="226">
        <f>'ES Data Entry'!A22</f>
        <v>0</v>
      </c>
      <c r="B22" s="226">
        <f>'ES Data Entry'!B22</f>
        <v>0</v>
      </c>
      <c r="C22" s="6">
        <f>'ES Data Entry'!C22</f>
        <v>0</v>
      </c>
      <c r="D22" s="226">
        <f>'ES Data Entry'!D22</f>
        <v>0</v>
      </c>
      <c r="E22" s="226">
        <f>'ES Data Entry'!E22</f>
        <v>0</v>
      </c>
      <c r="F22" s="226">
        <f>'ES Data Entry'!F22</f>
        <v>0</v>
      </c>
      <c r="G22" s="226" t="str" cm="1">
        <f t="array" ref="G22">_xlfn.IFS('ES Data Entry'!G22=0, "Kindergarten", 'ES Data Entry'!G22=1, "1st Grade", 'ES Data Entry'!G22=2, "2nd Grade", 'ES Data Entry'!G22=3, "3rd Grade", 'ES Data Entry'!G22=4, "4th Grade",'ES Data Entry'!G22=5, "5th Grade")</f>
        <v>Kindergarten</v>
      </c>
      <c r="H22" s="253" t="e" cm="1">
        <f t="array" ref="H22">_xlfn.IFS('ES Data Entry'!L22=2, "Virtual", 'ES Data Entry'!L22=1, "In-person",'ES Data Entry'!L22=3, "Hybrid")</f>
        <v>#N/A</v>
      </c>
      <c r="I22" s="227" t="e" cm="1">
        <f t="array" ref="I22">_xlfn.IFS('ES Data Entry'!H22= 1, "American Indian/Alaskan Native", 'ES Data Entry'!H22= 2, "Asian", 'ES Data Entry'!H22= 3, "Native Hawaiian/Pacific Islander", 'ES Data Entry'!H22= 4, "Black/African American",'ES Data Entry'!H22= 5,  "White", 'ES Data Entry'!H22= 6, "Other", 'ES Data Entry'!H22= 7, "Two races or more", 'ES Data Entry'!H22= 8, "Unknown")</f>
        <v>#N/A</v>
      </c>
      <c r="J22" s="226" t="e" cm="1">
        <f t="array" ref="J22">_xlfn.IFS('ES Data Entry'!I22=1, "Hispanic/Latino", 'ES Data Entry'!I22=2, "Not Hispanic/Latino", 'ES Data Entry'!I22=3, "Other")</f>
        <v>#N/A</v>
      </c>
      <c r="K22" s="226" t="e" cm="1">
        <f t="array" ref="K22">_xlfn.IFS('ES Data Entry'!J22= 1, "Male", 'ES Data Entry'!J22= 2, "Female", 'ES Data Entry'!J22= 3, "Transgender Male", 'ES Data Entry'!J22= 4, "Transgender Female",'ES Data Entry'!J22= 5, "Non-binary", 'ES Data Entry'!J22= 6, "Other", 'ES Data Entry'!J22= 7, "Unknown")</f>
        <v>#N/A</v>
      </c>
      <c r="L22" s="228">
        <f>'ES Data Entry'!K22</f>
        <v>0</v>
      </c>
      <c r="M22" s="228" t="str" cm="1">
        <f t="array" ref="M22">IF(MAX(IF(F:F=F22, L:L))=L22, "Yes", "No")</f>
        <v>Yes</v>
      </c>
      <c r="N22" s="229" t="e">
        <f>AVERAGE('ES Data Entry'!N22,'ES Data Entry'!M22)</f>
        <v>#DIV/0!</v>
      </c>
      <c r="O22" s="229" t="e">
        <f t="shared" si="0"/>
        <v>#DIV/0!</v>
      </c>
      <c r="P22" s="229" t="e">
        <f>AVERAGE('ES Data Entry'!O22:R22)</f>
        <v>#DIV/0!</v>
      </c>
      <c r="Q22" s="229" t="e">
        <f t="shared" si="1"/>
        <v>#DIV/0!</v>
      </c>
      <c r="R22" s="229" t="e">
        <f>AVERAGE('ES Data Entry'!S22:V22)</f>
        <v>#DIV/0!</v>
      </c>
      <c r="S22" s="229" t="e">
        <f t="shared" si="2"/>
        <v>#DIV/0!</v>
      </c>
      <c r="T22" s="229" t="e">
        <f>AVERAGE('ES Data Entry'!W22:Y22)</f>
        <v>#DIV/0!</v>
      </c>
      <c r="U22" s="230" t="e">
        <f t="shared" si="3"/>
        <v>#DIV/0!</v>
      </c>
      <c r="V22" s="231" t="e">
        <f t="shared" si="4"/>
        <v>#DIV/0!</v>
      </c>
      <c r="W22" s="232" t="e">
        <f t="shared" si="5"/>
        <v>#DIV/0!</v>
      </c>
    </row>
    <row r="23" spans="1:23" ht="62.1" customHeight="1">
      <c r="A23" s="226">
        <f>'ES Data Entry'!A23</f>
        <v>0</v>
      </c>
      <c r="B23" s="226">
        <f>'ES Data Entry'!B23</f>
        <v>0</v>
      </c>
      <c r="C23" s="6">
        <f>'ES Data Entry'!C23</f>
        <v>0</v>
      </c>
      <c r="D23" s="226">
        <f>'ES Data Entry'!D23</f>
        <v>0</v>
      </c>
      <c r="E23" s="226" t="e">
        <f>'ES Data Entry'!#REF!</f>
        <v>#REF!</v>
      </c>
      <c r="F23" s="226">
        <f>'ES Data Entry'!F23</f>
        <v>0</v>
      </c>
      <c r="G23" s="226" t="str" cm="1">
        <f t="array" ref="G23">_xlfn.IFS('ES Data Entry'!G23=0, "Kindergarten", 'ES Data Entry'!G23=1, "1st Grade", 'ES Data Entry'!G23=2, "2nd Grade", 'ES Data Entry'!G23=3, "3rd Grade", 'ES Data Entry'!G23=4, "4th Grade",'ES Data Entry'!G23=5, "5th Grade")</f>
        <v>Kindergarten</v>
      </c>
      <c r="H23" s="253" t="e" cm="1">
        <f t="array" ref="H23">_xlfn.IFS('ES Data Entry'!L23=2, "Virtual", 'ES Data Entry'!L23=1, "In-person",'ES Data Entry'!L23=3, "Hybrid")</f>
        <v>#N/A</v>
      </c>
      <c r="I23" s="227" t="e" cm="1">
        <f t="array" ref="I23">_xlfn.IFS('ES Data Entry'!H23= 1, "American Indian/Alaskan Native", 'ES Data Entry'!H23= 2, "Asian", 'ES Data Entry'!H23= 3, "Native Hawaiian/Pacific Islander", 'ES Data Entry'!H23= 4, "Black/African American",'ES Data Entry'!H23= 5,  "White", 'ES Data Entry'!H23= 6, "Other", 'ES Data Entry'!H23= 7, "Two races or more", 'ES Data Entry'!H23= 8, "Unknown")</f>
        <v>#N/A</v>
      </c>
      <c r="J23" s="226" t="e" cm="1">
        <f t="array" ref="J23">_xlfn.IFS('ES Data Entry'!I23=1, "Hispanic/Latino", 'ES Data Entry'!I23=2, "Not Hispanic/Latino", 'ES Data Entry'!I23=3, "Other")</f>
        <v>#N/A</v>
      </c>
      <c r="K23" s="226" t="e" cm="1">
        <f t="array" ref="K23">_xlfn.IFS('ES Data Entry'!J23= 1, "Male", 'ES Data Entry'!J23= 2, "Female", 'ES Data Entry'!J23= 3, "Transgender Male", 'ES Data Entry'!J23= 4, "Transgender Female",'ES Data Entry'!J23= 5, "Non-binary", 'ES Data Entry'!J23= 6, "Other", 'ES Data Entry'!J23= 7, "Unknown")</f>
        <v>#N/A</v>
      </c>
      <c r="L23" s="228">
        <f>'ES Data Entry'!K23</f>
        <v>0</v>
      </c>
      <c r="M23" s="228" t="str" cm="1">
        <f t="array" ref="M23">IF(MAX(IF(F:F=F23, L:L))=L23, "Yes", "No")</f>
        <v>Yes</v>
      </c>
      <c r="N23" s="229" t="e">
        <f>AVERAGE('ES Data Entry'!N23,'ES Data Entry'!M23)</f>
        <v>#DIV/0!</v>
      </c>
      <c r="O23" s="229" t="e">
        <f t="shared" si="0"/>
        <v>#DIV/0!</v>
      </c>
      <c r="P23" s="229" t="e">
        <f>AVERAGE('ES Data Entry'!O23:R23)</f>
        <v>#DIV/0!</v>
      </c>
      <c r="Q23" s="229" t="e">
        <f t="shared" si="1"/>
        <v>#DIV/0!</v>
      </c>
      <c r="R23" s="229" t="e">
        <f>AVERAGE('ES Data Entry'!S23:V23)</f>
        <v>#DIV/0!</v>
      </c>
      <c r="S23" s="229" t="e">
        <f t="shared" si="2"/>
        <v>#DIV/0!</v>
      </c>
      <c r="T23" s="229" t="e">
        <f>AVERAGE('ES Data Entry'!W23:Y23)</f>
        <v>#DIV/0!</v>
      </c>
      <c r="U23" s="230" t="e">
        <f t="shared" si="3"/>
        <v>#DIV/0!</v>
      </c>
      <c r="V23" s="231" t="e">
        <f t="shared" si="4"/>
        <v>#DIV/0!</v>
      </c>
      <c r="W23" s="232" t="e">
        <f t="shared" si="5"/>
        <v>#DIV/0!</v>
      </c>
    </row>
    <row r="24" spans="1:23" ht="62.1" customHeight="1">
      <c r="A24" s="226">
        <f>'ES Data Entry'!A24</f>
        <v>0</v>
      </c>
      <c r="B24" s="226">
        <f>'ES Data Entry'!B24</f>
        <v>0</v>
      </c>
      <c r="C24" s="6">
        <f>'ES Data Entry'!C24</f>
        <v>0</v>
      </c>
      <c r="D24" s="226">
        <f>'ES Data Entry'!D24</f>
        <v>0</v>
      </c>
      <c r="E24" s="226">
        <f>'ES Data Entry'!E24</f>
        <v>0</v>
      </c>
      <c r="F24" s="226">
        <f>'ES Data Entry'!F24</f>
        <v>0</v>
      </c>
      <c r="G24" s="226" t="str" cm="1">
        <f t="array" ref="G24">_xlfn.IFS('ES Data Entry'!G24=0, "Kindergarten", 'ES Data Entry'!G24=1, "1st Grade", 'ES Data Entry'!G24=2, "2nd Grade", 'ES Data Entry'!G24=3, "3rd Grade", 'ES Data Entry'!G24=4, "4th Grade",'ES Data Entry'!G24=5, "5th Grade")</f>
        <v>Kindergarten</v>
      </c>
      <c r="H24" s="253" t="e" cm="1">
        <f t="array" ref="H24">_xlfn.IFS('ES Data Entry'!L24=2, "Virtual", 'ES Data Entry'!L24=1, "In-person",'ES Data Entry'!L24=3, "Hybrid")</f>
        <v>#N/A</v>
      </c>
      <c r="I24" s="227" t="e" cm="1">
        <f t="array" ref="I24">_xlfn.IFS('ES Data Entry'!H24= 1, "American Indian/Alaskan Native", 'ES Data Entry'!H24= 2, "Asian", 'ES Data Entry'!H24= 3, "Native Hawaiian/Pacific Islander", 'ES Data Entry'!H24= 4, "Black/African American",'ES Data Entry'!H24= 5,  "White", 'ES Data Entry'!H24= 6, "Other", 'ES Data Entry'!H24= 7, "Two races or more", 'ES Data Entry'!H24= 8, "Unknown")</f>
        <v>#N/A</v>
      </c>
      <c r="J24" s="226" t="e" cm="1">
        <f t="array" ref="J24">_xlfn.IFS('ES Data Entry'!I24=1, "Hispanic/Latino", 'ES Data Entry'!I24=2, "Not Hispanic/Latino", 'ES Data Entry'!I24=3, "Other")</f>
        <v>#N/A</v>
      </c>
      <c r="K24" s="226" t="e" cm="1">
        <f t="array" ref="K24">_xlfn.IFS('ES Data Entry'!J24= 1, "Male", 'ES Data Entry'!J24= 2, "Female", 'ES Data Entry'!J24= 3, "Transgender Male", 'ES Data Entry'!J24= 4, "Transgender Female",'ES Data Entry'!J24= 5, "Non-binary", 'ES Data Entry'!J24= 6, "Other", 'ES Data Entry'!J24= 7, "Unknown")</f>
        <v>#N/A</v>
      </c>
      <c r="L24" s="228">
        <f>'ES Data Entry'!K24</f>
        <v>0</v>
      </c>
      <c r="M24" s="228" t="str" cm="1">
        <f t="array" ref="M24">IF(MAX(IF(F:F=F24, L:L))=L24, "Yes", "No")</f>
        <v>Yes</v>
      </c>
      <c r="N24" s="229" t="e">
        <f>AVERAGE('ES Data Entry'!N24,'ES Data Entry'!M24)</f>
        <v>#DIV/0!</v>
      </c>
      <c r="O24" s="229" t="e">
        <f t="shared" si="0"/>
        <v>#DIV/0!</v>
      </c>
      <c r="P24" s="229" t="e">
        <f>AVERAGE('ES Data Entry'!O24:R24)</f>
        <v>#DIV/0!</v>
      </c>
      <c r="Q24" s="229" t="e">
        <f t="shared" si="1"/>
        <v>#DIV/0!</v>
      </c>
      <c r="R24" s="229" t="e">
        <f>AVERAGE('ES Data Entry'!S24:V24)</f>
        <v>#DIV/0!</v>
      </c>
      <c r="S24" s="229" t="e">
        <f t="shared" si="2"/>
        <v>#DIV/0!</v>
      </c>
      <c r="T24" s="229" t="e">
        <f>AVERAGE('ES Data Entry'!W24:Y24)</f>
        <v>#DIV/0!</v>
      </c>
      <c r="U24" s="230" t="e">
        <f t="shared" si="3"/>
        <v>#DIV/0!</v>
      </c>
      <c r="V24" s="231" t="e">
        <f t="shared" si="4"/>
        <v>#DIV/0!</v>
      </c>
      <c r="W24" s="232" t="e">
        <f t="shared" si="5"/>
        <v>#DIV/0!</v>
      </c>
    </row>
    <row r="25" spans="1:23" ht="62.1" customHeight="1">
      <c r="A25" s="226">
        <f>'ES Data Entry'!A25</f>
        <v>0</v>
      </c>
      <c r="B25" s="226">
        <f>'ES Data Entry'!B25</f>
        <v>0</v>
      </c>
      <c r="C25" s="6">
        <f>'ES Data Entry'!C25</f>
        <v>0</v>
      </c>
      <c r="D25" s="226">
        <f>'ES Data Entry'!D25</f>
        <v>0</v>
      </c>
      <c r="E25" s="226">
        <f>'ES Data Entry'!E25</f>
        <v>0</v>
      </c>
      <c r="F25" s="226">
        <f>'ES Data Entry'!F25</f>
        <v>0</v>
      </c>
      <c r="G25" s="226" t="str" cm="1">
        <f t="array" ref="G25">_xlfn.IFS('ES Data Entry'!G25=0, "Kindergarten", 'ES Data Entry'!G25=1, "1st Grade", 'ES Data Entry'!G25=2, "2nd Grade", 'ES Data Entry'!G25=3, "3rd Grade", 'ES Data Entry'!G25=4, "4th Grade",'ES Data Entry'!G25=5, "5th Grade")</f>
        <v>Kindergarten</v>
      </c>
      <c r="H25" s="253" t="e" cm="1">
        <f t="array" ref="H25">_xlfn.IFS('ES Data Entry'!L25=2, "Virtual", 'ES Data Entry'!L25=1, "In-person",'ES Data Entry'!L25=3, "Hybrid")</f>
        <v>#N/A</v>
      </c>
      <c r="I25" s="227" t="e" cm="1">
        <f t="array" ref="I25">_xlfn.IFS('ES Data Entry'!H25= 1, "American Indian/Alaskan Native", 'ES Data Entry'!H25= 2, "Asian", 'ES Data Entry'!H25= 3, "Native Hawaiian/Pacific Islander", 'ES Data Entry'!H25= 4, "Black/African American",'ES Data Entry'!H25= 5,  "White", 'ES Data Entry'!H25= 6, "Other", 'ES Data Entry'!H25= 7, "Two races or more", 'ES Data Entry'!H25= 8, "Unknown")</f>
        <v>#N/A</v>
      </c>
      <c r="J25" s="226" t="e" cm="1">
        <f t="array" ref="J25">_xlfn.IFS('ES Data Entry'!I25=1, "Hispanic/Latino", 'ES Data Entry'!I25=2, "Not Hispanic/Latino", 'ES Data Entry'!I25=3, "Other")</f>
        <v>#N/A</v>
      </c>
      <c r="K25" s="226" t="e" cm="1">
        <f t="array" ref="K25">_xlfn.IFS('ES Data Entry'!J25= 1, "Male", 'ES Data Entry'!J25= 2, "Female", 'ES Data Entry'!J25= 3, "Transgender Male", 'ES Data Entry'!J25= 4, "Transgender Female",'ES Data Entry'!J25= 5, "Non-binary", 'ES Data Entry'!J25= 6, "Other", 'ES Data Entry'!J25= 7, "Unknown")</f>
        <v>#N/A</v>
      </c>
      <c r="L25" s="228">
        <f>'ES Data Entry'!K25</f>
        <v>0</v>
      </c>
      <c r="M25" s="228" t="str" cm="1">
        <f t="array" ref="M25">IF(MAX(IF(F:F=F25, L:L))=L25, "Yes", "No")</f>
        <v>Yes</v>
      </c>
      <c r="N25" s="229" t="e">
        <f>AVERAGE('ES Data Entry'!N25,'ES Data Entry'!M25)</f>
        <v>#DIV/0!</v>
      </c>
      <c r="O25" s="229" t="e">
        <f t="shared" si="0"/>
        <v>#DIV/0!</v>
      </c>
      <c r="P25" s="229" t="e">
        <f>AVERAGE('ES Data Entry'!O25:R25)</f>
        <v>#DIV/0!</v>
      </c>
      <c r="Q25" s="229" t="e">
        <f t="shared" si="1"/>
        <v>#DIV/0!</v>
      </c>
      <c r="R25" s="229" t="e">
        <f>AVERAGE('ES Data Entry'!S25:V25)</f>
        <v>#DIV/0!</v>
      </c>
      <c r="S25" s="229" t="e">
        <f t="shared" si="2"/>
        <v>#DIV/0!</v>
      </c>
      <c r="T25" s="229" t="e">
        <f>AVERAGE('ES Data Entry'!W25:Y25)</f>
        <v>#DIV/0!</v>
      </c>
      <c r="U25" s="230" t="e">
        <f t="shared" si="3"/>
        <v>#DIV/0!</v>
      </c>
      <c r="V25" s="231" t="e">
        <f t="shared" si="4"/>
        <v>#DIV/0!</v>
      </c>
      <c r="W25" s="232" t="e">
        <f t="shared" si="5"/>
        <v>#DIV/0!</v>
      </c>
    </row>
    <row r="26" spans="1:23" ht="62.1" customHeight="1">
      <c r="A26" s="226">
        <f>'ES Data Entry'!A26</f>
        <v>0</v>
      </c>
      <c r="B26" s="226">
        <f>'ES Data Entry'!B26</f>
        <v>0</v>
      </c>
      <c r="C26" s="6">
        <f>'ES Data Entry'!C26</f>
        <v>0</v>
      </c>
      <c r="D26" s="226">
        <f>'ES Data Entry'!D26</f>
        <v>0</v>
      </c>
      <c r="E26" s="226">
        <f>'ES Data Entry'!E26</f>
        <v>0</v>
      </c>
      <c r="F26" s="226">
        <f>'ES Data Entry'!F26</f>
        <v>0</v>
      </c>
      <c r="G26" s="226" t="str" cm="1">
        <f t="array" ref="G26">_xlfn.IFS('ES Data Entry'!G26=0, "Kindergarten", 'ES Data Entry'!G26=1, "1st Grade", 'ES Data Entry'!G26=2, "2nd Grade", 'ES Data Entry'!G26=3, "3rd Grade", 'ES Data Entry'!G26=4, "4th Grade",'ES Data Entry'!G26=5, "5th Grade")</f>
        <v>Kindergarten</v>
      </c>
      <c r="H26" s="253" t="e" cm="1">
        <f t="array" ref="H26">_xlfn.IFS('ES Data Entry'!L26=2, "Virtual", 'ES Data Entry'!L26=1, "In-person",'ES Data Entry'!L26=3, "Hybrid")</f>
        <v>#N/A</v>
      </c>
      <c r="I26" s="227" t="e" cm="1">
        <f t="array" ref="I26">_xlfn.IFS('ES Data Entry'!H26= 1, "American Indian/Alaskan Native", 'ES Data Entry'!H26= 2, "Asian", 'ES Data Entry'!H26= 3, "Native Hawaiian/Pacific Islander", 'ES Data Entry'!H26= 4, "Black/African American",'ES Data Entry'!H26= 5,  "White", 'ES Data Entry'!H26= 6, "Other", 'ES Data Entry'!H26= 7, "Two races or more", 'ES Data Entry'!H26= 8, "Unknown")</f>
        <v>#N/A</v>
      </c>
      <c r="J26" s="226" t="e" cm="1">
        <f t="array" ref="J26">_xlfn.IFS('ES Data Entry'!I26=1, "Hispanic/Latino", 'ES Data Entry'!I26=2, "Not Hispanic/Latino", 'ES Data Entry'!I26=3, "Other")</f>
        <v>#N/A</v>
      </c>
      <c r="K26" s="226" t="e" cm="1">
        <f t="array" ref="K26">_xlfn.IFS('ES Data Entry'!J26= 1, "Male", 'ES Data Entry'!J26= 2, "Female", 'ES Data Entry'!J26= 3, "Transgender Male", 'ES Data Entry'!J26= 4, "Transgender Female",'ES Data Entry'!J26= 5, "Non-binary", 'ES Data Entry'!J26= 6, "Other", 'ES Data Entry'!J26= 7, "Unknown")</f>
        <v>#N/A</v>
      </c>
      <c r="L26" s="228">
        <f>'ES Data Entry'!K26</f>
        <v>0</v>
      </c>
      <c r="M26" s="228" t="str" cm="1">
        <f t="array" ref="M26">IF(MAX(IF(F:F=F26, L:L))=L26, "Yes", "No")</f>
        <v>Yes</v>
      </c>
      <c r="N26" s="229" t="e">
        <f>AVERAGE('ES Data Entry'!N26,'ES Data Entry'!M26)</f>
        <v>#DIV/0!</v>
      </c>
      <c r="O26" s="229" t="e">
        <f t="shared" si="0"/>
        <v>#DIV/0!</v>
      </c>
      <c r="P26" s="229" t="e">
        <f>AVERAGE('ES Data Entry'!O26:R26)</f>
        <v>#DIV/0!</v>
      </c>
      <c r="Q26" s="229" t="e">
        <f t="shared" si="1"/>
        <v>#DIV/0!</v>
      </c>
      <c r="R26" s="229" t="e">
        <f>AVERAGE('ES Data Entry'!S26:V26)</f>
        <v>#DIV/0!</v>
      </c>
      <c r="S26" s="229" t="e">
        <f t="shared" si="2"/>
        <v>#DIV/0!</v>
      </c>
      <c r="T26" s="229" t="e">
        <f>AVERAGE('ES Data Entry'!W26:Y26)</f>
        <v>#DIV/0!</v>
      </c>
      <c r="U26" s="230" t="e">
        <f t="shared" si="3"/>
        <v>#DIV/0!</v>
      </c>
      <c r="V26" s="231" t="e">
        <f t="shared" si="4"/>
        <v>#DIV/0!</v>
      </c>
      <c r="W26" s="232" t="e">
        <f t="shared" si="5"/>
        <v>#DIV/0!</v>
      </c>
    </row>
    <row r="27" spans="1:23" ht="62.1" customHeight="1">
      <c r="A27" s="226">
        <f>'ES Data Entry'!A27</f>
        <v>0</v>
      </c>
      <c r="B27" s="226">
        <f>'ES Data Entry'!B27</f>
        <v>0</v>
      </c>
      <c r="C27" s="6">
        <f>'ES Data Entry'!C27</f>
        <v>0</v>
      </c>
      <c r="D27" s="226">
        <f>'ES Data Entry'!D27</f>
        <v>0</v>
      </c>
      <c r="E27" s="226">
        <f>'ES Data Entry'!E27</f>
        <v>0</v>
      </c>
      <c r="F27" s="226">
        <f>'ES Data Entry'!F27</f>
        <v>0</v>
      </c>
      <c r="G27" s="226" t="str" cm="1">
        <f t="array" ref="G27">_xlfn.IFS('ES Data Entry'!G27=0, "Kindergarten", 'ES Data Entry'!G27=1, "1st Grade", 'ES Data Entry'!G27=2, "2nd Grade", 'ES Data Entry'!G27=3, "3rd Grade", 'ES Data Entry'!G27=4, "4th Grade",'ES Data Entry'!G27=5, "5th Grade")</f>
        <v>Kindergarten</v>
      </c>
      <c r="H27" s="253" t="e" cm="1">
        <f t="array" ref="H27">_xlfn.IFS('ES Data Entry'!L27=2, "Virtual", 'ES Data Entry'!L27=1, "In-person",'ES Data Entry'!L27=3, "Hybrid")</f>
        <v>#N/A</v>
      </c>
      <c r="I27" s="227" t="e" cm="1">
        <f t="array" ref="I27">_xlfn.IFS('ES Data Entry'!H27= 1, "American Indian/Alaskan Native", 'ES Data Entry'!H27= 2, "Asian", 'ES Data Entry'!H27= 3, "Native Hawaiian/Pacific Islander", 'ES Data Entry'!H27= 4, "Black/African American",'ES Data Entry'!H27= 5,  "White", 'ES Data Entry'!H27= 6, "Other", 'ES Data Entry'!H27= 7, "Two races or more", 'ES Data Entry'!H27= 8, "Unknown")</f>
        <v>#N/A</v>
      </c>
      <c r="J27" s="226" t="e" cm="1">
        <f t="array" ref="J27">_xlfn.IFS('ES Data Entry'!I27=1, "Hispanic/Latino", 'ES Data Entry'!I27=2, "Not Hispanic/Latino", 'ES Data Entry'!I27=3, "Other")</f>
        <v>#N/A</v>
      </c>
      <c r="K27" s="226" t="e" cm="1">
        <f t="array" ref="K27">_xlfn.IFS('ES Data Entry'!J27= 1, "Male", 'ES Data Entry'!J27= 2, "Female", 'ES Data Entry'!J27= 3, "Transgender Male", 'ES Data Entry'!J27= 4, "Transgender Female",'ES Data Entry'!J27= 5, "Non-binary", 'ES Data Entry'!J27= 6, "Other", 'ES Data Entry'!J27= 7, "Unknown")</f>
        <v>#N/A</v>
      </c>
      <c r="L27" s="228">
        <f>'ES Data Entry'!K27</f>
        <v>0</v>
      </c>
      <c r="M27" s="228" t="str" cm="1">
        <f t="array" ref="M27">IF(MAX(IF(F:F=F27, L:L))=L27, "Yes", "No")</f>
        <v>Yes</v>
      </c>
      <c r="N27" s="229" t="e">
        <f>AVERAGE('ES Data Entry'!N27,'ES Data Entry'!M27)</f>
        <v>#DIV/0!</v>
      </c>
      <c r="O27" s="229" t="e">
        <f t="shared" si="0"/>
        <v>#DIV/0!</v>
      </c>
      <c r="P27" s="229" t="e">
        <f>AVERAGE('ES Data Entry'!O27:R27)</f>
        <v>#DIV/0!</v>
      </c>
      <c r="Q27" s="229" t="e">
        <f t="shared" si="1"/>
        <v>#DIV/0!</v>
      </c>
      <c r="R27" s="229" t="e">
        <f>AVERAGE('ES Data Entry'!S27:V27)</f>
        <v>#DIV/0!</v>
      </c>
      <c r="S27" s="229" t="e">
        <f t="shared" si="2"/>
        <v>#DIV/0!</v>
      </c>
      <c r="T27" s="229" t="e">
        <f>AVERAGE('ES Data Entry'!W27:Y27)</f>
        <v>#DIV/0!</v>
      </c>
      <c r="U27" s="230" t="e">
        <f t="shared" si="3"/>
        <v>#DIV/0!</v>
      </c>
      <c r="V27" s="231" t="e">
        <f t="shared" si="4"/>
        <v>#DIV/0!</v>
      </c>
      <c r="W27" s="232" t="e">
        <f t="shared" si="5"/>
        <v>#DIV/0!</v>
      </c>
    </row>
    <row r="28" spans="1:23" ht="62.1" customHeight="1">
      <c r="A28" s="226">
        <f>'ES Data Entry'!A28</f>
        <v>0</v>
      </c>
      <c r="B28" s="226">
        <f>'ES Data Entry'!B28</f>
        <v>0</v>
      </c>
      <c r="C28" s="6">
        <f>'ES Data Entry'!C28</f>
        <v>0</v>
      </c>
      <c r="D28" s="226">
        <f>'ES Data Entry'!D28</f>
        <v>0</v>
      </c>
      <c r="E28" s="226">
        <f>'ES Data Entry'!E28</f>
        <v>0</v>
      </c>
      <c r="F28" s="226">
        <f>'ES Data Entry'!F28</f>
        <v>0</v>
      </c>
      <c r="G28" s="226" t="str" cm="1">
        <f t="array" ref="G28">_xlfn.IFS('ES Data Entry'!G28=0, "Kindergarten", 'ES Data Entry'!G28=1, "1st Grade", 'ES Data Entry'!G28=2, "2nd Grade", 'ES Data Entry'!G28=3, "3rd Grade", 'ES Data Entry'!G28=4, "4th Grade",'ES Data Entry'!G28=5, "5th Grade")</f>
        <v>Kindergarten</v>
      </c>
      <c r="H28" s="253" t="e" cm="1">
        <f t="array" ref="H28">_xlfn.IFS('ES Data Entry'!L28=2, "Virtual", 'ES Data Entry'!L28=1, "In-person",'ES Data Entry'!L28=3, "Hybrid")</f>
        <v>#N/A</v>
      </c>
      <c r="I28" s="227" t="e" cm="1">
        <f t="array" ref="I28">_xlfn.IFS('ES Data Entry'!H28= 1, "American Indian/Alaskan Native", 'ES Data Entry'!H28= 2, "Asian", 'ES Data Entry'!H28= 3, "Native Hawaiian/Pacific Islander", 'ES Data Entry'!H28= 4, "Black/African American",'ES Data Entry'!H28= 5,  "White", 'ES Data Entry'!H28= 6, "Other", 'ES Data Entry'!H28= 7, "Two races or more", 'ES Data Entry'!H28= 8, "Unknown")</f>
        <v>#N/A</v>
      </c>
      <c r="J28" s="226" t="e" cm="1">
        <f t="array" ref="J28">_xlfn.IFS('ES Data Entry'!I28=1, "Hispanic/Latino", 'ES Data Entry'!I28=2, "Not Hispanic/Latino", 'ES Data Entry'!I28=3, "Other")</f>
        <v>#N/A</v>
      </c>
      <c r="K28" s="226" t="e" cm="1">
        <f t="array" ref="K28">_xlfn.IFS('ES Data Entry'!J28= 1, "Male", 'ES Data Entry'!J28= 2, "Female", 'ES Data Entry'!J28= 3, "Transgender Male", 'ES Data Entry'!J28= 4, "Transgender Female",'ES Data Entry'!J28= 5, "Non-binary", 'ES Data Entry'!J28= 6, "Other", 'ES Data Entry'!J28= 7, "Unknown")</f>
        <v>#N/A</v>
      </c>
      <c r="L28" s="228">
        <f>'ES Data Entry'!K28</f>
        <v>0</v>
      </c>
      <c r="M28" s="228" t="str" cm="1">
        <f t="array" ref="M28">IF(MAX(IF(F:F=F28, L:L))=L28, "Yes", "No")</f>
        <v>Yes</v>
      </c>
      <c r="N28" s="229" t="e">
        <f>AVERAGE('ES Data Entry'!N28,'ES Data Entry'!M28)</f>
        <v>#DIV/0!</v>
      </c>
      <c r="O28" s="229" t="e">
        <f t="shared" si="0"/>
        <v>#DIV/0!</v>
      </c>
      <c r="P28" s="229" t="e">
        <f>AVERAGE('ES Data Entry'!O28:R28)</f>
        <v>#DIV/0!</v>
      </c>
      <c r="Q28" s="229" t="e">
        <f t="shared" si="1"/>
        <v>#DIV/0!</v>
      </c>
      <c r="R28" s="229" t="e">
        <f>AVERAGE('ES Data Entry'!S28:V28)</f>
        <v>#DIV/0!</v>
      </c>
      <c r="S28" s="229" t="e">
        <f t="shared" si="2"/>
        <v>#DIV/0!</v>
      </c>
      <c r="T28" s="229" t="e">
        <f>AVERAGE('ES Data Entry'!W28:Y28)</f>
        <v>#DIV/0!</v>
      </c>
      <c r="U28" s="230" t="e">
        <f t="shared" si="3"/>
        <v>#DIV/0!</v>
      </c>
      <c r="V28" s="231" t="e">
        <f t="shared" si="4"/>
        <v>#DIV/0!</v>
      </c>
      <c r="W28" s="232" t="e">
        <f t="shared" si="5"/>
        <v>#DIV/0!</v>
      </c>
    </row>
    <row r="29" spans="1:23" ht="62.1" customHeight="1">
      <c r="A29" s="226">
        <f>'ES Data Entry'!A29</f>
        <v>0</v>
      </c>
      <c r="B29" s="226">
        <f>'ES Data Entry'!B29</f>
        <v>0</v>
      </c>
      <c r="C29" s="6">
        <f>'ES Data Entry'!C29</f>
        <v>0</v>
      </c>
      <c r="D29" s="226">
        <f>'ES Data Entry'!D29</f>
        <v>0</v>
      </c>
      <c r="E29" s="226">
        <f>'ES Data Entry'!E29</f>
        <v>0</v>
      </c>
      <c r="F29" s="226">
        <f>'ES Data Entry'!F29</f>
        <v>0</v>
      </c>
      <c r="G29" s="226" t="str" cm="1">
        <f t="array" ref="G29">_xlfn.IFS('ES Data Entry'!G29=0, "Kindergarten", 'ES Data Entry'!G29=1, "1st Grade", 'ES Data Entry'!G29=2, "2nd Grade", 'ES Data Entry'!G29=3, "3rd Grade", 'ES Data Entry'!G29=4, "4th Grade",'ES Data Entry'!G29=5, "5th Grade")</f>
        <v>Kindergarten</v>
      </c>
      <c r="H29" s="253" t="e" cm="1">
        <f t="array" ref="H29">_xlfn.IFS('ES Data Entry'!L29=2, "Virtual", 'ES Data Entry'!L29=1, "In-person",'ES Data Entry'!L29=3, "Hybrid")</f>
        <v>#N/A</v>
      </c>
      <c r="I29" s="227" t="e" cm="1">
        <f t="array" ref="I29">_xlfn.IFS('ES Data Entry'!H29= 1, "American Indian/Alaskan Native", 'ES Data Entry'!H29= 2, "Asian", 'ES Data Entry'!H29= 3, "Native Hawaiian/Pacific Islander", 'ES Data Entry'!H29= 4, "Black/African American",'ES Data Entry'!H29= 5,  "White", 'ES Data Entry'!H29= 6, "Other", 'ES Data Entry'!H29= 7, "Two races or more", 'ES Data Entry'!H29= 8, "Unknown")</f>
        <v>#N/A</v>
      </c>
      <c r="J29" s="226" t="e" cm="1">
        <f t="array" ref="J29">_xlfn.IFS('ES Data Entry'!I29=1, "Hispanic/Latino", 'ES Data Entry'!I29=2, "Not Hispanic/Latino", 'ES Data Entry'!I29=3, "Other")</f>
        <v>#N/A</v>
      </c>
      <c r="K29" s="226" t="e" cm="1">
        <f t="array" ref="K29">_xlfn.IFS('ES Data Entry'!J29= 1, "Male", 'ES Data Entry'!J29= 2, "Female", 'ES Data Entry'!J29= 3, "Transgender Male", 'ES Data Entry'!J29= 4, "Transgender Female",'ES Data Entry'!J29= 5, "Non-binary", 'ES Data Entry'!J29= 6, "Other", 'ES Data Entry'!J29= 7, "Unknown")</f>
        <v>#N/A</v>
      </c>
      <c r="L29" s="228">
        <f>'ES Data Entry'!K29</f>
        <v>0</v>
      </c>
      <c r="M29" s="228" t="str" cm="1">
        <f t="array" ref="M29">IF(MAX(IF(F:F=F29, L:L))=L29, "Yes", "No")</f>
        <v>Yes</v>
      </c>
      <c r="N29" s="229" t="e">
        <f>AVERAGE('ES Data Entry'!N29,'ES Data Entry'!M29)</f>
        <v>#DIV/0!</v>
      </c>
      <c r="O29" s="229" t="e">
        <f t="shared" si="0"/>
        <v>#DIV/0!</v>
      </c>
      <c r="P29" s="229" t="e">
        <f>AVERAGE('ES Data Entry'!O29:R29)</f>
        <v>#DIV/0!</v>
      </c>
      <c r="Q29" s="229" t="e">
        <f t="shared" si="1"/>
        <v>#DIV/0!</v>
      </c>
      <c r="R29" s="229" t="e">
        <f>AVERAGE('ES Data Entry'!S29:V29)</f>
        <v>#DIV/0!</v>
      </c>
      <c r="S29" s="229" t="e">
        <f t="shared" si="2"/>
        <v>#DIV/0!</v>
      </c>
      <c r="T29" s="229" t="e">
        <f>AVERAGE('ES Data Entry'!W29:Y29)</f>
        <v>#DIV/0!</v>
      </c>
      <c r="U29" s="230" t="e">
        <f t="shared" si="3"/>
        <v>#DIV/0!</v>
      </c>
      <c r="V29" s="231" t="e">
        <f t="shared" si="4"/>
        <v>#DIV/0!</v>
      </c>
      <c r="W29" s="232" t="e">
        <f t="shared" si="5"/>
        <v>#DIV/0!</v>
      </c>
    </row>
    <row r="30" spans="1:23" ht="62.1" customHeight="1">
      <c r="A30" s="226">
        <f>'ES Data Entry'!A30</f>
        <v>0</v>
      </c>
      <c r="B30" s="226">
        <f>'ES Data Entry'!B30</f>
        <v>0</v>
      </c>
      <c r="C30" s="6">
        <f>'ES Data Entry'!C30</f>
        <v>0</v>
      </c>
      <c r="D30" s="226">
        <f>'ES Data Entry'!D30</f>
        <v>0</v>
      </c>
      <c r="E30" s="226">
        <f>'ES Data Entry'!E30</f>
        <v>0</v>
      </c>
      <c r="F30" s="226">
        <f>'ES Data Entry'!F30</f>
        <v>0</v>
      </c>
      <c r="G30" s="226" t="str" cm="1">
        <f t="array" ref="G30">_xlfn.IFS('ES Data Entry'!G30=0, "Kindergarten", 'ES Data Entry'!G30=1, "1st Grade", 'ES Data Entry'!G30=2, "2nd Grade", 'ES Data Entry'!G30=3, "3rd Grade", 'ES Data Entry'!G30=4, "4th Grade",'ES Data Entry'!G30=5, "5th Grade")</f>
        <v>Kindergarten</v>
      </c>
      <c r="H30" s="253" t="e" cm="1">
        <f t="array" ref="H30">_xlfn.IFS('ES Data Entry'!L30=2, "Virtual", 'ES Data Entry'!L30=1, "In-person",'ES Data Entry'!L30=3, "Hybrid")</f>
        <v>#N/A</v>
      </c>
      <c r="I30" s="227" t="e" cm="1">
        <f t="array" ref="I30">_xlfn.IFS('ES Data Entry'!H30= 1, "American Indian/Alaskan Native", 'ES Data Entry'!H30= 2, "Asian", 'ES Data Entry'!H30= 3, "Native Hawaiian/Pacific Islander", 'ES Data Entry'!H30= 4, "Black/African American",'ES Data Entry'!H30= 5,  "White", 'ES Data Entry'!H30= 6, "Other", 'ES Data Entry'!H30= 7, "Two races or more", 'ES Data Entry'!H30= 8, "Unknown")</f>
        <v>#N/A</v>
      </c>
      <c r="J30" s="226" t="e" cm="1">
        <f t="array" ref="J30">_xlfn.IFS('ES Data Entry'!I30=1, "Hispanic/Latino", 'ES Data Entry'!I30=2, "Not Hispanic/Latino", 'ES Data Entry'!I30=3, "Other")</f>
        <v>#N/A</v>
      </c>
      <c r="K30" s="226" t="e" cm="1">
        <f t="array" ref="K30">_xlfn.IFS('ES Data Entry'!J30= 1, "Male", 'ES Data Entry'!J30= 2, "Female", 'ES Data Entry'!J30= 3, "Transgender Male", 'ES Data Entry'!J30= 4, "Transgender Female",'ES Data Entry'!J30= 5, "Non-binary", 'ES Data Entry'!J30= 6, "Other", 'ES Data Entry'!J30= 7, "Unknown")</f>
        <v>#N/A</v>
      </c>
      <c r="L30" s="228">
        <f>'ES Data Entry'!K30</f>
        <v>0</v>
      </c>
      <c r="M30" s="228" t="str" cm="1">
        <f t="array" ref="M30">IF(MAX(IF(F:F=F30, L:L))=L30, "Yes", "No")</f>
        <v>Yes</v>
      </c>
      <c r="N30" s="229" t="e">
        <f>AVERAGE('ES Data Entry'!N30,'ES Data Entry'!M30)</f>
        <v>#DIV/0!</v>
      </c>
      <c r="O30" s="229" t="e">
        <f t="shared" si="0"/>
        <v>#DIV/0!</v>
      </c>
      <c r="P30" s="229" t="e">
        <f>AVERAGE('ES Data Entry'!O30:R30)</f>
        <v>#DIV/0!</v>
      </c>
      <c r="Q30" s="229" t="e">
        <f t="shared" si="1"/>
        <v>#DIV/0!</v>
      </c>
      <c r="R30" s="229" t="e">
        <f>AVERAGE('ES Data Entry'!S30:V30)</f>
        <v>#DIV/0!</v>
      </c>
      <c r="S30" s="229" t="e">
        <f t="shared" si="2"/>
        <v>#DIV/0!</v>
      </c>
      <c r="T30" s="229" t="e">
        <f>AVERAGE('ES Data Entry'!W30:Y30)</f>
        <v>#DIV/0!</v>
      </c>
      <c r="U30" s="230" t="e">
        <f t="shared" si="3"/>
        <v>#DIV/0!</v>
      </c>
      <c r="V30" s="231" t="e">
        <f t="shared" si="4"/>
        <v>#DIV/0!</v>
      </c>
      <c r="W30" s="232" t="e">
        <f t="shared" si="5"/>
        <v>#DIV/0!</v>
      </c>
    </row>
    <row r="31" spans="1:23" ht="62.1" customHeight="1">
      <c r="A31" s="226">
        <f>'ES Data Entry'!A31</f>
        <v>0</v>
      </c>
      <c r="B31" s="226">
        <f>'ES Data Entry'!B31</f>
        <v>0</v>
      </c>
      <c r="C31" s="6">
        <f>'ES Data Entry'!C31</f>
        <v>0</v>
      </c>
      <c r="D31" s="226">
        <f>'ES Data Entry'!D31</f>
        <v>0</v>
      </c>
      <c r="E31" s="226">
        <f>'ES Data Entry'!E31</f>
        <v>0</v>
      </c>
      <c r="F31" s="226">
        <f>'ES Data Entry'!F31</f>
        <v>0</v>
      </c>
      <c r="G31" s="226" t="str" cm="1">
        <f t="array" ref="G31">_xlfn.IFS('ES Data Entry'!G31=0, "Kindergarten", 'ES Data Entry'!G31=1, "1st Grade", 'ES Data Entry'!G31=2, "2nd Grade", 'ES Data Entry'!G31=3, "3rd Grade", 'ES Data Entry'!G31=4, "4th Grade",'ES Data Entry'!G31=5, "5th Grade")</f>
        <v>Kindergarten</v>
      </c>
      <c r="H31" s="253" t="e" cm="1">
        <f t="array" ref="H31">_xlfn.IFS('ES Data Entry'!L31=2, "Virtual", 'ES Data Entry'!L31=1, "In-person",'ES Data Entry'!L31=3, "Hybrid")</f>
        <v>#N/A</v>
      </c>
      <c r="I31" s="227" t="e" cm="1">
        <f t="array" ref="I31">_xlfn.IFS('ES Data Entry'!H31= 1, "American Indian/Alaskan Native", 'ES Data Entry'!H31= 2, "Asian", 'ES Data Entry'!H31= 3, "Native Hawaiian/Pacific Islander", 'ES Data Entry'!H31= 4, "Black/African American",'ES Data Entry'!H31= 5,  "White", 'ES Data Entry'!H31= 6, "Other", 'ES Data Entry'!H31= 7, "Two races or more", 'ES Data Entry'!H31= 8, "Unknown")</f>
        <v>#N/A</v>
      </c>
      <c r="J31" s="226" t="e" cm="1">
        <f t="array" ref="J31">_xlfn.IFS('ES Data Entry'!I31=1, "Hispanic/Latino", 'ES Data Entry'!I31=2, "Not Hispanic/Latino", 'ES Data Entry'!I31=3, "Other")</f>
        <v>#N/A</v>
      </c>
      <c r="K31" s="226" t="e" cm="1">
        <f t="array" ref="K31">_xlfn.IFS('ES Data Entry'!J31= 1, "Male", 'ES Data Entry'!J31= 2, "Female", 'ES Data Entry'!J31= 3, "Transgender Male", 'ES Data Entry'!J31= 4, "Transgender Female",'ES Data Entry'!J31= 5, "Non-binary", 'ES Data Entry'!J31= 6, "Other", 'ES Data Entry'!J31= 7, "Unknown")</f>
        <v>#N/A</v>
      </c>
      <c r="L31" s="228">
        <f>'ES Data Entry'!K31</f>
        <v>0</v>
      </c>
      <c r="M31" s="228" t="str" cm="1">
        <f t="array" ref="M31">IF(MAX(IF(F:F=F31, L:L))=L31, "Yes", "No")</f>
        <v>Yes</v>
      </c>
      <c r="N31" s="229" t="e">
        <f>AVERAGE('ES Data Entry'!N31,'ES Data Entry'!M31)</f>
        <v>#DIV/0!</v>
      </c>
      <c r="O31" s="229" t="e">
        <f t="shared" si="0"/>
        <v>#DIV/0!</v>
      </c>
      <c r="P31" s="229" t="e">
        <f>AVERAGE('ES Data Entry'!O31:R31)</f>
        <v>#DIV/0!</v>
      </c>
      <c r="Q31" s="229" t="e">
        <f t="shared" si="1"/>
        <v>#DIV/0!</v>
      </c>
      <c r="R31" s="229" t="e">
        <f>AVERAGE('ES Data Entry'!S31:V31)</f>
        <v>#DIV/0!</v>
      </c>
      <c r="S31" s="229" t="e">
        <f t="shared" si="2"/>
        <v>#DIV/0!</v>
      </c>
      <c r="T31" s="229" t="e">
        <f>AVERAGE('ES Data Entry'!W31:Y31)</f>
        <v>#DIV/0!</v>
      </c>
      <c r="U31" s="230" t="e">
        <f t="shared" si="3"/>
        <v>#DIV/0!</v>
      </c>
      <c r="V31" s="231" t="e">
        <f t="shared" si="4"/>
        <v>#DIV/0!</v>
      </c>
      <c r="W31" s="232" t="e">
        <f t="shared" si="5"/>
        <v>#DIV/0!</v>
      </c>
    </row>
    <row r="32" spans="1:23" ht="62.1" customHeight="1">
      <c r="A32" s="226">
        <f>'ES Data Entry'!A32</f>
        <v>0</v>
      </c>
      <c r="B32" s="226">
        <f>'ES Data Entry'!B32</f>
        <v>0</v>
      </c>
      <c r="C32" s="6">
        <f>'ES Data Entry'!C32</f>
        <v>0</v>
      </c>
      <c r="D32" s="226">
        <f>'ES Data Entry'!D32</f>
        <v>0</v>
      </c>
      <c r="E32" s="226">
        <f>'ES Data Entry'!E32</f>
        <v>0</v>
      </c>
      <c r="F32" s="226">
        <f>'ES Data Entry'!F32</f>
        <v>0</v>
      </c>
      <c r="G32" s="226" t="str" cm="1">
        <f t="array" ref="G32">_xlfn.IFS('ES Data Entry'!G32=0, "Kindergarten", 'ES Data Entry'!G32=1, "1st Grade", 'ES Data Entry'!G32=2, "2nd Grade", 'ES Data Entry'!G32=3, "3rd Grade", 'ES Data Entry'!G32=4, "4th Grade",'ES Data Entry'!G32=5, "5th Grade")</f>
        <v>Kindergarten</v>
      </c>
      <c r="H32" s="253" t="e" cm="1">
        <f t="array" ref="H32">_xlfn.IFS('ES Data Entry'!L32=2, "Virtual", 'ES Data Entry'!L32=1, "In-person",'ES Data Entry'!L32=3, "Hybrid")</f>
        <v>#N/A</v>
      </c>
      <c r="I32" s="227" t="e" cm="1">
        <f t="array" ref="I32">_xlfn.IFS('ES Data Entry'!H32= 1, "American Indian/Alaskan Native", 'ES Data Entry'!H32= 2, "Asian", 'ES Data Entry'!H32= 3, "Native Hawaiian/Pacific Islander", 'ES Data Entry'!H32= 4, "Black/African American",'ES Data Entry'!H32= 5,  "White", 'ES Data Entry'!H32= 6, "Other", 'ES Data Entry'!H32= 7, "Two races or more", 'ES Data Entry'!H32= 8, "Unknown")</f>
        <v>#N/A</v>
      </c>
      <c r="J32" s="226" t="e" cm="1">
        <f t="array" ref="J32">_xlfn.IFS('ES Data Entry'!I32=1, "Hispanic/Latino", 'ES Data Entry'!I32=2, "Not Hispanic/Latino", 'ES Data Entry'!I32=3, "Other")</f>
        <v>#N/A</v>
      </c>
      <c r="K32" s="226" t="e" cm="1">
        <f t="array" ref="K32">_xlfn.IFS('ES Data Entry'!J32= 1, "Male", 'ES Data Entry'!J32= 2, "Female", 'ES Data Entry'!J32= 3, "Transgender Male", 'ES Data Entry'!J32= 4, "Transgender Female",'ES Data Entry'!J32= 5, "Non-binary", 'ES Data Entry'!J32= 6, "Other", 'ES Data Entry'!J32= 7, "Unknown")</f>
        <v>#N/A</v>
      </c>
      <c r="L32" s="228">
        <f>'ES Data Entry'!K32</f>
        <v>0</v>
      </c>
      <c r="M32" s="228" t="str" cm="1">
        <f t="array" ref="M32">IF(MAX(IF(F:F=F32, L:L))=L32, "Yes", "No")</f>
        <v>Yes</v>
      </c>
      <c r="N32" s="229" t="e">
        <f>AVERAGE('ES Data Entry'!N32,'ES Data Entry'!M32)</f>
        <v>#DIV/0!</v>
      </c>
      <c r="O32" s="229" t="e">
        <f t="shared" si="0"/>
        <v>#DIV/0!</v>
      </c>
      <c r="P32" s="229" t="e">
        <f>AVERAGE('ES Data Entry'!O32:R32)</f>
        <v>#DIV/0!</v>
      </c>
      <c r="Q32" s="229" t="e">
        <f t="shared" si="1"/>
        <v>#DIV/0!</v>
      </c>
      <c r="R32" s="229" t="e">
        <f>AVERAGE('ES Data Entry'!S32:V32)</f>
        <v>#DIV/0!</v>
      </c>
      <c r="S32" s="229" t="e">
        <f t="shared" si="2"/>
        <v>#DIV/0!</v>
      </c>
      <c r="T32" s="229" t="e">
        <f>AVERAGE('ES Data Entry'!W32:Y32)</f>
        <v>#DIV/0!</v>
      </c>
      <c r="U32" s="230" t="e">
        <f t="shared" si="3"/>
        <v>#DIV/0!</v>
      </c>
      <c r="V32" s="231" t="e">
        <f t="shared" si="4"/>
        <v>#DIV/0!</v>
      </c>
      <c r="W32" s="232" t="e">
        <f t="shared" si="5"/>
        <v>#DIV/0!</v>
      </c>
    </row>
    <row r="33" spans="1:23" ht="62.1" customHeight="1">
      <c r="A33" s="226">
        <f>'ES Data Entry'!A33</f>
        <v>0</v>
      </c>
      <c r="B33" s="226">
        <f>'ES Data Entry'!B33</f>
        <v>0</v>
      </c>
      <c r="C33" s="6">
        <f>'ES Data Entry'!C33</f>
        <v>0</v>
      </c>
      <c r="D33" s="226">
        <f>'ES Data Entry'!D33</f>
        <v>0</v>
      </c>
      <c r="E33" s="226">
        <f>'ES Data Entry'!E33</f>
        <v>0</v>
      </c>
      <c r="F33" s="226">
        <f>'ES Data Entry'!F33</f>
        <v>0</v>
      </c>
      <c r="G33" s="226" t="str" cm="1">
        <f t="array" ref="G33">_xlfn.IFS('ES Data Entry'!G33=0, "Kindergarten", 'ES Data Entry'!G33=1, "1st Grade", 'ES Data Entry'!G33=2, "2nd Grade", 'ES Data Entry'!G33=3, "3rd Grade", 'ES Data Entry'!G33=4, "4th Grade",'ES Data Entry'!G33=5, "5th Grade")</f>
        <v>Kindergarten</v>
      </c>
      <c r="H33" s="253" t="e" cm="1">
        <f t="array" ref="H33">_xlfn.IFS('ES Data Entry'!L33=2, "Virtual", 'ES Data Entry'!L33=1, "In-person",'ES Data Entry'!L33=3, "Hybrid")</f>
        <v>#N/A</v>
      </c>
      <c r="I33" s="227" t="e" cm="1">
        <f t="array" ref="I33">_xlfn.IFS('ES Data Entry'!H33= 1, "American Indian/Alaskan Native", 'ES Data Entry'!H33= 2, "Asian", 'ES Data Entry'!H33= 3, "Native Hawaiian/Pacific Islander", 'ES Data Entry'!H33= 4, "Black/African American",'ES Data Entry'!H33= 5,  "White", 'ES Data Entry'!H33= 6, "Other", 'ES Data Entry'!H33= 7, "Two races or more", 'ES Data Entry'!H33= 8, "Unknown")</f>
        <v>#N/A</v>
      </c>
      <c r="J33" s="226" t="e" cm="1">
        <f t="array" ref="J33">_xlfn.IFS('ES Data Entry'!I33=1, "Hispanic/Latino", 'ES Data Entry'!I33=2, "Not Hispanic/Latino", 'ES Data Entry'!I33=3, "Other")</f>
        <v>#N/A</v>
      </c>
      <c r="K33" s="226" t="e" cm="1">
        <f t="array" ref="K33">_xlfn.IFS('ES Data Entry'!J33= 1, "Male", 'ES Data Entry'!J33= 2, "Female", 'ES Data Entry'!J33= 3, "Transgender Male", 'ES Data Entry'!J33= 4, "Transgender Female",'ES Data Entry'!J33= 5, "Non-binary", 'ES Data Entry'!J33= 6, "Other", 'ES Data Entry'!J33= 7, "Unknown")</f>
        <v>#N/A</v>
      </c>
      <c r="L33" s="228">
        <f>'ES Data Entry'!K33</f>
        <v>0</v>
      </c>
      <c r="M33" s="228" t="str" cm="1">
        <f t="array" ref="M33">IF(MAX(IF(F:F=F33, L:L))=L33, "Yes", "No")</f>
        <v>Yes</v>
      </c>
      <c r="N33" s="229" t="e">
        <f>AVERAGE('ES Data Entry'!N33,'ES Data Entry'!M33)</f>
        <v>#DIV/0!</v>
      </c>
      <c r="O33" s="229" t="e">
        <f t="shared" si="0"/>
        <v>#DIV/0!</v>
      </c>
      <c r="P33" s="229" t="e">
        <f>AVERAGE('ES Data Entry'!O33:R33)</f>
        <v>#DIV/0!</v>
      </c>
      <c r="Q33" s="229" t="e">
        <f t="shared" si="1"/>
        <v>#DIV/0!</v>
      </c>
      <c r="R33" s="229" t="e">
        <f>AVERAGE('ES Data Entry'!S33:V33)</f>
        <v>#DIV/0!</v>
      </c>
      <c r="S33" s="229" t="e">
        <f t="shared" si="2"/>
        <v>#DIV/0!</v>
      </c>
      <c r="T33" s="229" t="e">
        <f>AVERAGE('ES Data Entry'!W33:Y33)</f>
        <v>#DIV/0!</v>
      </c>
      <c r="U33" s="230" t="e">
        <f t="shared" si="3"/>
        <v>#DIV/0!</v>
      </c>
      <c r="V33" s="231" t="e">
        <f t="shared" si="4"/>
        <v>#DIV/0!</v>
      </c>
      <c r="W33" s="232" t="e">
        <f t="shared" si="5"/>
        <v>#DIV/0!</v>
      </c>
    </row>
    <row r="34" spans="1:23" ht="62.1" customHeight="1">
      <c r="A34" s="226">
        <f>'ES Data Entry'!A34</f>
        <v>0</v>
      </c>
      <c r="B34" s="226">
        <f>'ES Data Entry'!B34</f>
        <v>0</v>
      </c>
      <c r="C34" s="6">
        <f>'ES Data Entry'!C34</f>
        <v>0</v>
      </c>
      <c r="D34" s="226">
        <f>'ES Data Entry'!D34</f>
        <v>0</v>
      </c>
      <c r="E34" s="226">
        <f>'ES Data Entry'!E34</f>
        <v>0</v>
      </c>
      <c r="F34" s="226">
        <f>'ES Data Entry'!F34</f>
        <v>0</v>
      </c>
      <c r="G34" s="226" t="str" cm="1">
        <f t="array" ref="G34">_xlfn.IFS('ES Data Entry'!G34=0, "Kindergarten", 'ES Data Entry'!G34=1, "1st Grade", 'ES Data Entry'!G34=2, "2nd Grade", 'ES Data Entry'!G34=3, "3rd Grade", 'ES Data Entry'!G34=4, "4th Grade",'ES Data Entry'!G34=5, "5th Grade")</f>
        <v>Kindergarten</v>
      </c>
      <c r="H34" s="253" t="e" cm="1">
        <f t="array" ref="H34">_xlfn.IFS('ES Data Entry'!L34=2, "Virtual", 'ES Data Entry'!L34=1, "In-person",'ES Data Entry'!L34=3, "Hybrid")</f>
        <v>#N/A</v>
      </c>
      <c r="I34" s="227" t="e" cm="1">
        <f t="array" ref="I34">_xlfn.IFS('ES Data Entry'!H34= 1, "American Indian/Alaskan Native", 'ES Data Entry'!H34= 2, "Asian", 'ES Data Entry'!H34= 3, "Native Hawaiian/Pacific Islander", 'ES Data Entry'!H34= 4, "Black/African American",'ES Data Entry'!H34= 5,  "White", 'ES Data Entry'!H34= 6, "Other", 'ES Data Entry'!H34= 7, "Two races or more", 'ES Data Entry'!H34= 8, "Unknown")</f>
        <v>#N/A</v>
      </c>
      <c r="J34" s="226" t="e" cm="1">
        <f t="array" ref="J34">_xlfn.IFS('ES Data Entry'!I34=1, "Hispanic/Latino", 'ES Data Entry'!I34=2, "Not Hispanic/Latino", 'ES Data Entry'!I34=3, "Other")</f>
        <v>#N/A</v>
      </c>
      <c r="K34" s="226" t="e" cm="1">
        <f t="array" ref="K34">_xlfn.IFS('ES Data Entry'!J34= 1, "Male", 'ES Data Entry'!J34= 2, "Female", 'ES Data Entry'!J34= 3, "Transgender Male", 'ES Data Entry'!J34= 4, "Transgender Female",'ES Data Entry'!J34= 5, "Non-binary", 'ES Data Entry'!J34= 6, "Other", 'ES Data Entry'!J34= 7, "Unknown")</f>
        <v>#N/A</v>
      </c>
      <c r="L34" s="228">
        <f>'ES Data Entry'!K34</f>
        <v>0</v>
      </c>
      <c r="M34" s="228" t="str" cm="1">
        <f t="array" ref="M34">IF(MAX(IF(F:F=F34, L:L))=L34, "Yes", "No")</f>
        <v>Yes</v>
      </c>
      <c r="N34" s="229" t="e">
        <f>AVERAGE('ES Data Entry'!N34,'ES Data Entry'!M34)</f>
        <v>#DIV/0!</v>
      </c>
      <c r="O34" s="229" t="e">
        <f t="shared" si="0"/>
        <v>#DIV/0!</v>
      </c>
      <c r="P34" s="229" t="e">
        <f>AVERAGE('ES Data Entry'!O34:R34)</f>
        <v>#DIV/0!</v>
      </c>
      <c r="Q34" s="229" t="e">
        <f t="shared" si="1"/>
        <v>#DIV/0!</v>
      </c>
      <c r="R34" s="229" t="e">
        <f>AVERAGE('ES Data Entry'!S34:V34)</f>
        <v>#DIV/0!</v>
      </c>
      <c r="S34" s="229" t="e">
        <f t="shared" si="2"/>
        <v>#DIV/0!</v>
      </c>
      <c r="T34" s="229" t="e">
        <f>AVERAGE('ES Data Entry'!W34:Y34)</f>
        <v>#DIV/0!</v>
      </c>
      <c r="U34" s="230" t="e">
        <f t="shared" si="3"/>
        <v>#DIV/0!</v>
      </c>
      <c r="V34" s="231" t="e">
        <f t="shared" si="4"/>
        <v>#DIV/0!</v>
      </c>
      <c r="W34" s="232" t="e">
        <f t="shared" si="5"/>
        <v>#DIV/0!</v>
      </c>
    </row>
    <row r="35" spans="1:23" ht="62.1" customHeight="1">
      <c r="A35" s="226">
        <f>'ES Data Entry'!A35</f>
        <v>0</v>
      </c>
      <c r="B35" s="226">
        <f>'ES Data Entry'!B35</f>
        <v>0</v>
      </c>
      <c r="C35" s="6">
        <f>'ES Data Entry'!C35</f>
        <v>0</v>
      </c>
      <c r="D35" s="226">
        <f>'ES Data Entry'!D35</f>
        <v>0</v>
      </c>
      <c r="E35" s="226">
        <f>'ES Data Entry'!E35</f>
        <v>0</v>
      </c>
      <c r="F35" s="226">
        <f>'ES Data Entry'!F35</f>
        <v>0</v>
      </c>
      <c r="G35" s="226" t="str" cm="1">
        <f t="array" ref="G35">_xlfn.IFS('ES Data Entry'!G35=0, "Kindergarten", 'ES Data Entry'!G35=1, "1st Grade", 'ES Data Entry'!G35=2, "2nd Grade", 'ES Data Entry'!G35=3, "3rd Grade", 'ES Data Entry'!G35=4, "4th Grade",'ES Data Entry'!G35=5, "5th Grade")</f>
        <v>Kindergarten</v>
      </c>
      <c r="H35" s="253" t="e" cm="1">
        <f t="array" ref="H35">_xlfn.IFS('ES Data Entry'!L35=2, "Virtual", 'ES Data Entry'!L35=1, "In-person",'ES Data Entry'!L35=3, "Hybrid")</f>
        <v>#N/A</v>
      </c>
      <c r="I35" s="227" t="e" cm="1">
        <f t="array" ref="I35">_xlfn.IFS('ES Data Entry'!H35= 1, "American Indian/Alaskan Native", 'ES Data Entry'!H35= 2, "Asian", 'ES Data Entry'!H35= 3, "Native Hawaiian/Pacific Islander", 'ES Data Entry'!H35= 4, "Black/African American",'ES Data Entry'!H35= 5,  "White", 'ES Data Entry'!H35= 6, "Other", 'ES Data Entry'!H35= 7, "Two races or more", 'ES Data Entry'!H35= 8, "Unknown")</f>
        <v>#N/A</v>
      </c>
      <c r="J35" s="226" t="e" cm="1">
        <f t="array" ref="J35">_xlfn.IFS('ES Data Entry'!I35=1, "Hispanic/Latino", 'ES Data Entry'!I35=2, "Not Hispanic/Latino", 'ES Data Entry'!I35=3, "Other")</f>
        <v>#N/A</v>
      </c>
      <c r="K35" s="226" t="e" cm="1">
        <f t="array" ref="K35">_xlfn.IFS('ES Data Entry'!J35= 1, "Male", 'ES Data Entry'!J35= 2, "Female", 'ES Data Entry'!J35= 3, "Transgender Male", 'ES Data Entry'!J35= 4, "Transgender Female",'ES Data Entry'!J35= 5, "Non-binary", 'ES Data Entry'!J35= 6, "Other", 'ES Data Entry'!J35= 7, "Unknown")</f>
        <v>#N/A</v>
      </c>
      <c r="L35" s="228">
        <f>'ES Data Entry'!K35</f>
        <v>0</v>
      </c>
      <c r="M35" s="228" t="str" cm="1">
        <f t="array" ref="M35">IF(MAX(IF(F:F=F35, L:L))=L35, "Yes", "No")</f>
        <v>Yes</v>
      </c>
      <c r="N35" s="229" t="e">
        <f>AVERAGE('ES Data Entry'!N35,'ES Data Entry'!M35)</f>
        <v>#DIV/0!</v>
      </c>
      <c r="O35" s="229" t="e">
        <f t="shared" si="0"/>
        <v>#DIV/0!</v>
      </c>
      <c r="P35" s="229" t="e">
        <f>AVERAGE('ES Data Entry'!O35:R35)</f>
        <v>#DIV/0!</v>
      </c>
      <c r="Q35" s="229" t="e">
        <f t="shared" si="1"/>
        <v>#DIV/0!</v>
      </c>
      <c r="R35" s="229" t="e">
        <f>AVERAGE('ES Data Entry'!S35:V35)</f>
        <v>#DIV/0!</v>
      </c>
      <c r="S35" s="229" t="e">
        <f t="shared" si="2"/>
        <v>#DIV/0!</v>
      </c>
      <c r="T35" s="229" t="e">
        <f>AVERAGE('ES Data Entry'!W35:Y35)</f>
        <v>#DIV/0!</v>
      </c>
      <c r="U35" s="230" t="e">
        <f t="shared" si="3"/>
        <v>#DIV/0!</v>
      </c>
      <c r="V35" s="231" t="e">
        <f t="shared" si="4"/>
        <v>#DIV/0!</v>
      </c>
      <c r="W35" s="232" t="e">
        <f t="shared" si="5"/>
        <v>#DIV/0!</v>
      </c>
    </row>
    <row r="36" spans="1:23" ht="62.1" customHeight="1">
      <c r="A36" s="226">
        <f>'ES Data Entry'!A36</f>
        <v>0</v>
      </c>
      <c r="B36" s="226">
        <f>'ES Data Entry'!B36</f>
        <v>0</v>
      </c>
      <c r="C36" s="6">
        <f>'ES Data Entry'!C36</f>
        <v>0</v>
      </c>
      <c r="D36" s="226">
        <f>'ES Data Entry'!D36</f>
        <v>0</v>
      </c>
      <c r="E36" s="226">
        <f>'ES Data Entry'!E36</f>
        <v>0</v>
      </c>
      <c r="F36" s="226">
        <f>'ES Data Entry'!F36</f>
        <v>0</v>
      </c>
      <c r="G36" s="226" t="str" cm="1">
        <f t="array" ref="G36">_xlfn.IFS('ES Data Entry'!G36=0, "Kindergarten", 'ES Data Entry'!G36=1, "1st Grade", 'ES Data Entry'!G36=2, "2nd Grade", 'ES Data Entry'!G36=3, "3rd Grade", 'ES Data Entry'!G36=4, "4th Grade",'ES Data Entry'!G36=5, "5th Grade")</f>
        <v>Kindergarten</v>
      </c>
      <c r="H36" s="253" t="e" cm="1">
        <f t="array" ref="H36">_xlfn.IFS('ES Data Entry'!L36=2, "Virtual", 'ES Data Entry'!L36=1, "In-person",'ES Data Entry'!L36=3, "Hybrid")</f>
        <v>#N/A</v>
      </c>
      <c r="I36" s="227" t="e" cm="1">
        <f t="array" ref="I36">_xlfn.IFS('ES Data Entry'!H36= 1, "American Indian/Alaskan Native", 'ES Data Entry'!H36= 2, "Asian", 'ES Data Entry'!H36= 3, "Native Hawaiian/Pacific Islander", 'ES Data Entry'!H36= 4, "Black/African American",'ES Data Entry'!H36= 5,  "White", 'ES Data Entry'!H36= 6, "Other", 'ES Data Entry'!H36= 7, "Two races or more", 'ES Data Entry'!H36= 8, "Unknown")</f>
        <v>#N/A</v>
      </c>
      <c r="J36" s="226" t="e" cm="1">
        <f t="array" ref="J36">_xlfn.IFS('ES Data Entry'!I36=1, "Hispanic/Latino", 'ES Data Entry'!I36=2, "Not Hispanic/Latino", 'ES Data Entry'!I36=3, "Other")</f>
        <v>#N/A</v>
      </c>
      <c r="K36" s="226" t="e" cm="1">
        <f t="array" ref="K36">_xlfn.IFS('ES Data Entry'!J36= 1, "Male", 'ES Data Entry'!J36= 2, "Female", 'ES Data Entry'!J36= 3, "Transgender Male", 'ES Data Entry'!J36= 4, "Transgender Female",'ES Data Entry'!J36= 5, "Non-binary", 'ES Data Entry'!J36= 6, "Other", 'ES Data Entry'!J36= 7, "Unknown")</f>
        <v>#N/A</v>
      </c>
      <c r="L36" s="228">
        <f>'ES Data Entry'!K36</f>
        <v>0</v>
      </c>
      <c r="M36" s="228" t="str" cm="1">
        <f t="array" ref="M36">IF(MAX(IF(F:F=F36, L:L))=L36, "Yes", "No")</f>
        <v>Yes</v>
      </c>
      <c r="N36" s="229" t="e">
        <f>AVERAGE('ES Data Entry'!N36,'ES Data Entry'!M36)</f>
        <v>#DIV/0!</v>
      </c>
      <c r="O36" s="229" t="e">
        <f t="shared" si="0"/>
        <v>#DIV/0!</v>
      </c>
      <c r="P36" s="229" t="e">
        <f>AVERAGE('ES Data Entry'!O36:R36)</f>
        <v>#DIV/0!</v>
      </c>
      <c r="Q36" s="229" t="e">
        <f t="shared" si="1"/>
        <v>#DIV/0!</v>
      </c>
      <c r="R36" s="229" t="e">
        <f>AVERAGE('ES Data Entry'!S36:V36)</f>
        <v>#DIV/0!</v>
      </c>
      <c r="S36" s="229" t="e">
        <f t="shared" si="2"/>
        <v>#DIV/0!</v>
      </c>
      <c r="T36" s="229" t="e">
        <f>AVERAGE('ES Data Entry'!W36:Y36)</f>
        <v>#DIV/0!</v>
      </c>
      <c r="U36" s="230" t="e">
        <f t="shared" si="3"/>
        <v>#DIV/0!</v>
      </c>
      <c r="V36" s="231" t="e">
        <f t="shared" si="4"/>
        <v>#DIV/0!</v>
      </c>
      <c r="W36" s="232" t="e">
        <f t="shared" si="5"/>
        <v>#DIV/0!</v>
      </c>
    </row>
    <row r="37" spans="1:23" ht="62.1" customHeight="1">
      <c r="A37" s="226">
        <f>'ES Data Entry'!A37</f>
        <v>0</v>
      </c>
      <c r="B37" s="226">
        <f>'ES Data Entry'!B37</f>
        <v>0</v>
      </c>
      <c r="C37" s="6">
        <f>'ES Data Entry'!C37</f>
        <v>0</v>
      </c>
      <c r="D37" s="226">
        <f>'ES Data Entry'!D37</f>
        <v>0</v>
      </c>
      <c r="E37" s="226">
        <f>'ES Data Entry'!E37</f>
        <v>0</v>
      </c>
      <c r="F37" s="226">
        <f>'ES Data Entry'!F37</f>
        <v>0</v>
      </c>
      <c r="G37" s="226" t="str" cm="1">
        <f t="array" ref="G37">_xlfn.IFS('ES Data Entry'!G37=0, "Kindergarten", 'ES Data Entry'!G37=1, "1st Grade", 'ES Data Entry'!G37=2, "2nd Grade", 'ES Data Entry'!G37=3, "3rd Grade", 'ES Data Entry'!G37=4, "4th Grade",'ES Data Entry'!G37=5, "5th Grade")</f>
        <v>Kindergarten</v>
      </c>
      <c r="H37" s="253" t="e" cm="1">
        <f t="array" ref="H37">_xlfn.IFS('ES Data Entry'!L37=2, "Virtual", 'ES Data Entry'!L37=1, "In-person",'ES Data Entry'!L37=3, "Hybrid")</f>
        <v>#N/A</v>
      </c>
      <c r="I37" s="227" t="e" cm="1">
        <f t="array" ref="I37">_xlfn.IFS('ES Data Entry'!H37= 1, "American Indian/Alaskan Native", 'ES Data Entry'!H37= 2, "Asian", 'ES Data Entry'!H37= 3, "Native Hawaiian/Pacific Islander", 'ES Data Entry'!H37= 4, "Black/African American",'ES Data Entry'!H37= 5,  "White", 'ES Data Entry'!H37= 6, "Other", 'ES Data Entry'!H37= 7, "Two races or more", 'ES Data Entry'!H37= 8, "Unknown")</f>
        <v>#N/A</v>
      </c>
      <c r="J37" s="226" t="e" cm="1">
        <f t="array" ref="J37">_xlfn.IFS('ES Data Entry'!I37=1, "Hispanic/Latino", 'ES Data Entry'!I37=2, "Not Hispanic/Latino", 'ES Data Entry'!I37=3, "Other")</f>
        <v>#N/A</v>
      </c>
      <c r="K37" s="226" t="e" cm="1">
        <f t="array" ref="K37">_xlfn.IFS('ES Data Entry'!J37= 1, "Male", 'ES Data Entry'!J37= 2, "Female", 'ES Data Entry'!J37= 3, "Transgender Male", 'ES Data Entry'!J37= 4, "Transgender Female",'ES Data Entry'!J37= 5, "Non-binary", 'ES Data Entry'!J37= 6, "Other", 'ES Data Entry'!J37= 7, "Unknown")</f>
        <v>#N/A</v>
      </c>
      <c r="L37" s="228">
        <f>'ES Data Entry'!K37</f>
        <v>0</v>
      </c>
      <c r="M37" s="228" t="str" cm="1">
        <f t="array" ref="M37">IF(MAX(IF(F:F=F37, L:L))=L37, "Yes", "No")</f>
        <v>Yes</v>
      </c>
      <c r="N37" s="229" t="e">
        <f>AVERAGE('ES Data Entry'!N37,'ES Data Entry'!M37)</f>
        <v>#DIV/0!</v>
      </c>
      <c r="O37" s="229" t="e">
        <f t="shared" si="0"/>
        <v>#DIV/0!</v>
      </c>
      <c r="P37" s="229" t="e">
        <f>AVERAGE('ES Data Entry'!O37:R37)</f>
        <v>#DIV/0!</v>
      </c>
      <c r="Q37" s="229" t="e">
        <f t="shared" si="1"/>
        <v>#DIV/0!</v>
      </c>
      <c r="R37" s="229" t="e">
        <f>AVERAGE('ES Data Entry'!S37:V37)</f>
        <v>#DIV/0!</v>
      </c>
      <c r="S37" s="229" t="e">
        <f t="shared" si="2"/>
        <v>#DIV/0!</v>
      </c>
      <c r="T37" s="229" t="e">
        <f>AVERAGE('ES Data Entry'!W37:Y37)</f>
        <v>#DIV/0!</v>
      </c>
      <c r="U37" s="230" t="e">
        <f t="shared" si="3"/>
        <v>#DIV/0!</v>
      </c>
      <c r="V37" s="231" t="e">
        <f t="shared" si="4"/>
        <v>#DIV/0!</v>
      </c>
      <c r="W37" s="232" t="e">
        <f t="shared" si="5"/>
        <v>#DIV/0!</v>
      </c>
    </row>
    <row r="38" spans="1:23" ht="62.1" customHeight="1">
      <c r="A38" s="226">
        <f>'ES Data Entry'!A38</f>
        <v>0</v>
      </c>
      <c r="B38" s="226">
        <f>'ES Data Entry'!B38</f>
        <v>0</v>
      </c>
      <c r="C38" s="6">
        <f>'ES Data Entry'!C38</f>
        <v>0</v>
      </c>
      <c r="D38" s="226">
        <f>'ES Data Entry'!D38</f>
        <v>0</v>
      </c>
      <c r="E38" s="226">
        <f>'ES Data Entry'!E38</f>
        <v>0</v>
      </c>
      <c r="F38" s="226">
        <f>'ES Data Entry'!F38</f>
        <v>0</v>
      </c>
      <c r="G38" s="226" t="str" cm="1">
        <f t="array" ref="G38">_xlfn.IFS('ES Data Entry'!G38=0, "Kindergarten", 'ES Data Entry'!G38=1, "1st Grade", 'ES Data Entry'!G38=2, "2nd Grade", 'ES Data Entry'!G38=3, "3rd Grade", 'ES Data Entry'!G38=4, "4th Grade",'ES Data Entry'!G38=5, "5th Grade")</f>
        <v>Kindergarten</v>
      </c>
      <c r="H38" s="253" t="e" cm="1">
        <f t="array" ref="H38">_xlfn.IFS('ES Data Entry'!L38=2, "Virtual", 'ES Data Entry'!L38=1, "In-person",'ES Data Entry'!L38=3, "Hybrid")</f>
        <v>#N/A</v>
      </c>
      <c r="I38" s="227" t="e" cm="1">
        <f t="array" ref="I38">_xlfn.IFS('ES Data Entry'!H38= 1, "American Indian/Alaskan Native", 'ES Data Entry'!H38= 2, "Asian", 'ES Data Entry'!H38= 3, "Native Hawaiian/Pacific Islander", 'ES Data Entry'!H38= 4, "Black/African American",'ES Data Entry'!H38= 5,  "White", 'ES Data Entry'!H38= 6, "Other", 'ES Data Entry'!H38= 7, "Two races or more", 'ES Data Entry'!H38= 8, "Unknown")</f>
        <v>#N/A</v>
      </c>
      <c r="J38" s="226" t="e" cm="1">
        <f t="array" ref="J38">_xlfn.IFS('ES Data Entry'!I38=1, "Hispanic/Latino", 'ES Data Entry'!I38=2, "Not Hispanic/Latino", 'ES Data Entry'!I38=3, "Other")</f>
        <v>#N/A</v>
      </c>
      <c r="K38" s="226" t="e" cm="1">
        <f t="array" ref="K38">_xlfn.IFS('ES Data Entry'!J38= 1, "Male", 'ES Data Entry'!J38= 2, "Female", 'ES Data Entry'!J38= 3, "Transgender Male", 'ES Data Entry'!J38= 4, "Transgender Female",'ES Data Entry'!J38= 5, "Non-binary", 'ES Data Entry'!J38= 6, "Other", 'ES Data Entry'!J38= 7, "Unknown")</f>
        <v>#N/A</v>
      </c>
      <c r="L38" s="228">
        <f>'ES Data Entry'!K38</f>
        <v>0</v>
      </c>
      <c r="M38" s="228" t="str" cm="1">
        <f t="array" ref="M38">IF(MAX(IF(F:F=F38, L:L))=L38, "Yes", "No")</f>
        <v>Yes</v>
      </c>
      <c r="N38" s="229" t="e">
        <f>AVERAGE('ES Data Entry'!N38,'ES Data Entry'!M38)</f>
        <v>#DIV/0!</v>
      </c>
      <c r="O38" s="229" t="e">
        <f t="shared" si="0"/>
        <v>#DIV/0!</v>
      </c>
      <c r="P38" s="229" t="e">
        <f>AVERAGE('ES Data Entry'!O38:R38)</f>
        <v>#DIV/0!</v>
      </c>
      <c r="Q38" s="229" t="e">
        <f t="shared" si="1"/>
        <v>#DIV/0!</v>
      </c>
      <c r="R38" s="229" t="e">
        <f>AVERAGE('ES Data Entry'!S38:V38)</f>
        <v>#DIV/0!</v>
      </c>
      <c r="S38" s="229" t="e">
        <f t="shared" si="2"/>
        <v>#DIV/0!</v>
      </c>
      <c r="T38" s="229" t="e">
        <f>AVERAGE('ES Data Entry'!W38:Y38)</f>
        <v>#DIV/0!</v>
      </c>
      <c r="U38" s="230" t="e">
        <f t="shared" si="3"/>
        <v>#DIV/0!</v>
      </c>
      <c r="V38" s="231" t="e">
        <f t="shared" si="4"/>
        <v>#DIV/0!</v>
      </c>
      <c r="W38" s="232" t="e">
        <f t="shared" si="5"/>
        <v>#DIV/0!</v>
      </c>
    </row>
    <row r="39" spans="1:23" ht="62.1" customHeight="1">
      <c r="A39" s="226">
        <f>'ES Data Entry'!A39</f>
        <v>0</v>
      </c>
      <c r="B39" s="226">
        <f>'ES Data Entry'!B39</f>
        <v>0</v>
      </c>
      <c r="C39" s="6">
        <f>'ES Data Entry'!C39</f>
        <v>0</v>
      </c>
      <c r="D39" s="226">
        <f>'ES Data Entry'!D39</f>
        <v>0</v>
      </c>
      <c r="E39" s="226">
        <f>'ES Data Entry'!E39</f>
        <v>0</v>
      </c>
      <c r="F39" s="226">
        <f>'ES Data Entry'!F39</f>
        <v>0</v>
      </c>
      <c r="G39" s="226" t="str" cm="1">
        <f t="array" ref="G39">_xlfn.IFS('ES Data Entry'!G39=0, "Kindergarten", 'ES Data Entry'!G39=1, "1st Grade", 'ES Data Entry'!G39=2, "2nd Grade", 'ES Data Entry'!G39=3, "3rd Grade", 'ES Data Entry'!G39=4, "4th Grade",'ES Data Entry'!G39=5, "5th Grade")</f>
        <v>Kindergarten</v>
      </c>
      <c r="H39" s="253" t="e" cm="1">
        <f t="array" ref="H39">_xlfn.IFS('ES Data Entry'!L39=2, "Virtual", 'ES Data Entry'!L39=1, "In-person",'ES Data Entry'!L39=3, "Hybrid")</f>
        <v>#N/A</v>
      </c>
      <c r="I39" s="227" t="e" cm="1">
        <f t="array" ref="I39">_xlfn.IFS('ES Data Entry'!H39= 1, "American Indian/Alaskan Native", 'ES Data Entry'!H39= 2, "Asian", 'ES Data Entry'!H39= 3, "Native Hawaiian/Pacific Islander", 'ES Data Entry'!H39= 4, "Black/African American",'ES Data Entry'!H39= 5,  "White", 'ES Data Entry'!H39= 6, "Other", 'ES Data Entry'!H39= 7, "Two races or more", 'ES Data Entry'!H39= 8, "Unknown")</f>
        <v>#N/A</v>
      </c>
      <c r="J39" s="226" t="e" cm="1">
        <f t="array" ref="J39">_xlfn.IFS('ES Data Entry'!I39=1, "Hispanic/Latino", 'ES Data Entry'!I39=2, "Not Hispanic/Latino", 'ES Data Entry'!I39=3, "Other")</f>
        <v>#N/A</v>
      </c>
      <c r="K39" s="226" t="e" cm="1">
        <f t="array" ref="K39">_xlfn.IFS('ES Data Entry'!J39= 1, "Male", 'ES Data Entry'!J39= 2, "Female", 'ES Data Entry'!J39= 3, "Transgender Male", 'ES Data Entry'!J39= 4, "Transgender Female",'ES Data Entry'!J39= 5, "Non-binary", 'ES Data Entry'!J39= 6, "Other", 'ES Data Entry'!J39= 7, "Unknown")</f>
        <v>#N/A</v>
      </c>
      <c r="L39" s="228">
        <f>'ES Data Entry'!K39</f>
        <v>0</v>
      </c>
      <c r="M39" s="228" t="str" cm="1">
        <f t="array" ref="M39">IF(MAX(IF(F:F=F39, L:L))=L39, "Yes", "No")</f>
        <v>Yes</v>
      </c>
      <c r="N39" s="229" t="e">
        <f>AVERAGE('ES Data Entry'!N39,'ES Data Entry'!M39)</f>
        <v>#DIV/0!</v>
      </c>
      <c r="O39" s="229" t="e">
        <f t="shared" si="0"/>
        <v>#DIV/0!</v>
      </c>
      <c r="P39" s="229" t="e">
        <f>AVERAGE('ES Data Entry'!O39:R39)</f>
        <v>#DIV/0!</v>
      </c>
      <c r="Q39" s="229" t="e">
        <f t="shared" si="1"/>
        <v>#DIV/0!</v>
      </c>
      <c r="R39" s="229" t="e">
        <f>AVERAGE('ES Data Entry'!S39:V39)</f>
        <v>#DIV/0!</v>
      </c>
      <c r="S39" s="229" t="e">
        <f t="shared" si="2"/>
        <v>#DIV/0!</v>
      </c>
      <c r="T39" s="229" t="e">
        <f>AVERAGE('ES Data Entry'!W39:Y39)</f>
        <v>#DIV/0!</v>
      </c>
      <c r="U39" s="230" t="e">
        <f t="shared" si="3"/>
        <v>#DIV/0!</v>
      </c>
      <c r="V39" s="231" t="e">
        <f t="shared" si="4"/>
        <v>#DIV/0!</v>
      </c>
      <c r="W39" s="232" t="e">
        <f t="shared" si="5"/>
        <v>#DIV/0!</v>
      </c>
    </row>
    <row r="40" spans="1:23" ht="62.1" customHeight="1">
      <c r="A40" s="226">
        <f>'ES Data Entry'!A40</f>
        <v>0</v>
      </c>
      <c r="B40" s="226">
        <f>'ES Data Entry'!B40</f>
        <v>0</v>
      </c>
      <c r="C40" s="6">
        <f>'ES Data Entry'!C40</f>
        <v>0</v>
      </c>
      <c r="D40" s="226">
        <f>'ES Data Entry'!D40</f>
        <v>0</v>
      </c>
      <c r="E40" s="226">
        <f>'ES Data Entry'!E40</f>
        <v>0</v>
      </c>
      <c r="F40" s="226">
        <f>'ES Data Entry'!F40</f>
        <v>0</v>
      </c>
      <c r="G40" s="226" t="str" cm="1">
        <f t="array" ref="G40">_xlfn.IFS('ES Data Entry'!G40=0, "Kindergarten", 'ES Data Entry'!G40=1, "1st Grade", 'ES Data Entry'!G40=2, "2nd Grade", 'ES Data Entry'!G40=3, "3rd Grade", 'ES Data Entry'!G40=4, "4th Grade",'ES Data Entry'!G40=5, "5th Grade")</f>
        <v>Kindergarten</v>
      </c>
      <c r="H40" s="253" t="e" cm="1">
        <f t="array" ref="H40">_xlfn.IFS('ES Data Entry'!L40=2, "Virtual", 'ES Data Entry'!L40=1, "In-person",'ES Data Entry'!L40=3, "Hybrid")</f>
        <v>#N/A</v>
      </c>
      <c r="I40" s="227" t="e" cm="1">
        <f t="array" ref="I40">_xlfn.IFS('ES Data Entry'!H40= 1, "American Indian/Alaskan Native", 'ES Data Entry'!H40= 2, "Asian", 'ES Data Entry'!H40= 3, "Native Hawaiian/Pacific Islander", 'ES Data Entry'!H40= 4, "Black/African American",'ES Data Entry'!H40= 5,  "White", 'ES Data Entry'!H40= 6, "Other", 'ES Data Entry'!H40= 7, "Two races or more", 'ES Data Entry'!H40= 8, "Unknown")</f>
        <v>#N/A</v>
      </c>
      <c r="J40" s="226" t="e" cm="1">
        <f t="array" ref="J40">_xlfn.IFS('ES Data Entry'!I40=1, "Hispanic/Latino", 'ES Data Entry'!I40=2, "Not Hispanic/Latino", 'ES Data Entry'!I40=3, "Other")</f>
        <v>#N/A</v>
      </c>
      <c r="K40" s="226" t="e" cm="1">
        <f t="array" ref="K40">_xlfn.IFS('ES Data Entry'!J40= 1, "Male", 'ES Data Entry'!J40= 2, "Female", 'ES Data Entry'!J40= 3, "Transgender Male", 'ES Data Entry'!J40= 4, "Transgender Female",'ES Data Entry'!J40= 5, "Non-binary", 'ES Data Entry'!J40= 6, "Other", 'ES Data Entry'!J40= 7, "Unknown")</f>
        <v>#N/A</v>
      </c>
      <c r="L40" s="228">
        <f>'ES Data Entry'!K40</f>
        <v>0</v>
      </c>
      <c r="M40" s="228" t="str" cm="1">
        <f t="array" ref="M40">IF(MAX(IF(F:F=F40, L:L))=L40, "Yes", "No")</f>
        <v>Yes</v>
      </c>
      <c r="N40" s="229" t="e">
        <f>AVERAGE('ES Data Entry'!N40,'ES Data Entry'!M40)</f>
        <v>#DIV/0!</v>
      </c>
      <c r="O40" s="229" t="e">
        <f t="shared" si="0"/>
        <v>#DIV/0!</v>
      </c>
      <c r="P40" s="229" t="e">
        <f>AVERAGE('ES Data Entry'!O40:R40)</f>
        <v>#DIV/0!</v>
      </c>
      <c r="Q40" s="229" t="e">
        <f t="shared" si="1"/>
        <v>#DIV/0!</v>
      </c>
      <c r="R40" s="229" t="e">
        <f>AVERAGE('ES Data Entry'!S40:V40)</f>
        <v>#DIV/0!</v>
      </c>
      <c r="S40" s="229" t="e">
        <f t="shared" si="2"/>
        <v>#DIV/0!</v>
      </c>
      <c r="T40" s="229" t="e">
        <f>AVERAGE('ES Data Entry'!W40:Y40)</f>
        <v>#DIV/0!</v>
      </c>
      <c r="U40" s="230" t="e">
        <f t="shared" si="3"/>
        <v>#DIV/0!</v>
      </c>
      <c r="V40" s="231" t="e">
        <f t="shared" si="4"/>
        <v>#DIV/0!</v>
      </c>
      <c r="W40" s="232" t="e">
        <f t="shared" si="5"/>
        <v>#DIV/0!</v>
      </c>
    </row>
    <row r="41" spans="1:23" ht="62.1" customHeight="1">
      <c r="A41" s="226">
        <f>'ES Data Entry'!A41</f>
        <v>0</v>
      </c>
      <c r="B41" s="226">
        <f>'ES Data Entry'!B41</f>
        <v>0</v>
      </c>
      <c r="C41" s="6">
        <f>'ES Data Entry'!C41</f>
        <v>0</v>
      </c>
      <c r="D41" s="226">
        <f>'ES Data Entry'!D41</f>
        <v>0</v>
      </c>
      <c r="E41" s="226">
        <f>'ES Data Entry'!E41</f>
        <v>0</v>
      </c>
      <c r="F41" s="226">
        <f>'ES Data Entry'!F41</f>
        <v>0</v>
      </c>
      <c r="G41" s="226" t="str" cm="1">
        <f t="array" ref="G41">_xlfn.IFS('ES Data Entry'!G41=0, "Kindergarten", 'ES Data Entry'!G41=1, "1st Grade", 'ES Data Entry'!G41=2, "2nd Grade", 'ES Data Entry'!G41=3, "3rd Grade", 'ES Data Entry'!G41=4, "4th Grade",'ES Data Entry'!G41=5, "5th Grade")</f>
        <v>Kindergarten</v>
      </c>
      <c r="H41" s="253" t="e" cm="1">
        <f t="array" ref="H41">_xlfn.IFS('ES Data Entry'!L41=2, "Virtual", 'ES Data Entry'!L41=1, "In-person",'ES Data Entry'!L41=3, "Hybrid")</f>
        <v>#N/A</v>
      </c>
      <c r="I41" s="227" t="e" cm="1">
        <f t="array" ref="I41">_xlfn.IFS('ES Data Entry'!H41= 1, "American Indian/Alaskan Native", 'ES Data Entry'!H41= 2, "Asian", 'ES Data Entry'!H41= 3, "Native Hawaiian/Pacific Islander", 'ES Data Entry'!H41= 4, "Black/African American",'ES Data Entry'!H41= 5,  "White", 'ES Data Entry'!H41= 6, "Other", 'ES Data Entry'!H41= 7, "Two races or more", 'ES Data Entry'!H41= 8, "Unknown")</f>
        <v>#N/A</v>
      </c>
      <c r="J41" s="226" t="e" cm="1">
        <f t="array" ref="J41">_xlfn.IFS('ES Data Entry'!I41=1, "Hispanic/Latino", 'ES Data Entry'!I41=2, "Not Hispanic/Latino", 'ES Data Entry'!I41=3, "Other")</f>
        <v>#N/A</v>
      </c>
      <c r="K41" s="226" t="e" cm="1">
        <f t="array" ref="K41">_xlfn.IFS('ES Data Entry'!J41= 1, "Male", 'ES Data Entry'!J41= 2, "Female", 'ES Data Entry'!J41= 3, "Transgender Male", 'ES Data Entry'!J41= 4, "Transgender Female",'ES Data Entry'!J41= 5, "Non-binary", 'ES Data Entry'!J41= 6, "Other", 'ES Data Entry'!J41= 7, "Unknown")</f>
        <v>#N/A</v>
      </c>
      <c r="L41" s="228">
        <f>'ES Data Entry'!K41</f>
        <v>0</v>
      </c>
      <c r="M41" s="228" t="str" cm="1">
        <f t="array" ref="M41">IF(MAX(IF(F:F=F41, L:L))=L41, "Yes", "No")</f>
        <v>Yes</v>
      </c>
      <c r="N41" s="229" t="e">
        <f>AVERAGE('ES Data Entry'!N41,'ES Data Entry'!M41)</f>
        <v>#DIV/0!</v>
      </c>
      <c r="O41" s="229" t="e">
        <f t="shared" si="0"/>
        <v>#DIV/0!</v>
      </c>
      <c r="P41" s="229" t="e">
        <f>AVERAGE('ES Data Entry'!O41:R41)</f>
        <v>#DIV/0!</v>
      </c>
      <c r="Q41" s="229" t="e">
        <f t="shared" si="1"/>
        <v>#DIV/0!</v>
      </c>
      <c r="R41" s="229" t="e">
        <f>AVERAGE('ES Data Entry'!S41:V41)</f>
        <v>#DIV/0!</v>
      </c>
      <c r="S41" s="229" t="e">
        <f t="shared" si="2"/>
        <v>#DIV/0!</v>
      </c>
      <c r="T41" s="229" t="e">
        <f>AVERAGE('ES Data Entry'!W41:Y41)</f>
        <v>#DIV/0!</v>
      </c>
      <c r="U41" s="230" t="e">
        <f t="shared" si="3"/>
        <v>#DIV/0!</v>
      </c>
      <c r="V41" s="231" t="e">
        <f t="shared" si="4"/>
        <v>#DIV/0!</v>
      </c>
      <c r="W41" s="232" t="e">
        <f t="shared" si="5"/>
        <v>#DIV/0!</v>
      </c>
    </row>
    <row r="42" spans="1:23" ht="62.1" customHeight="1">
      <c r="A42" s="226">
        <f>'ES Data Entry'!A42</f>
        <v>0</v>
      </c>
      <c r="B42" s="226">
        <f>'ES Data Entry'!B42</f>
        <v>0</v>
      </c>
      <c r="C42" s="6">
        <f>'ES Data Entry'!C42</f>
        <v>0</v>
      </c>
      <c r="D42" s="226">
        <f>'ES Data Entry'!D42</f>
        <v>0</v>
      </c>
      <c r="E42" s="226">
        <f>'ES Data Entry'!E42</f>
        <v>0</v>
      </c>
      <c r="F42" s="226">
        <f>'ES Data Entry'!F42</f>
        <v>0</v>
      </c>
      <c r="G42" s="226" t="str" cm="1">
        <f t="array" ref="G42">_xlfn.IFS('ES Data Entry'!G42=0, "Kindergarten", 'ES Data Entry'!G42=1, "1st Grade", 'ES Data Entry'!G42=2, "2nd Grade", 'ES Data Entry'!G42=3, "3rd Grade", 'ES Data Entry'!G42=4, "4th Grade",'ES Data Entry'!G42=5, "5th Grade")</f>
        <v>Kindergarten</v>
      </c>
      <c r="H42" s="253" t="e" cm="1">
        <f t="array" ref="H42">_xlfn.IFS('ES Data Entry'!L42=2, "Virtual", 'ES Data Entry'!L42=1, "In-person",'ES Data Entry'!L42=3, "Hybrid")</f>
        <v>#N/A</v>
      </c>
      <c r="I42" s="227" t="e" cm="1">
        <f t="array" ref="I42">_xlfn.IFS('ES Data Entry'!H42= 1, "American Indian/Alaskan Native", 'ES Data Entry'!H42= 2, "Asian", 'ES Data Entry'!H42= 3, "Native Hawaiian/Pacific Islander", 'ES Data Entry'!H42= 4, "Black/African American",'ES Data Entry'!H42= 5,  "White", 'ES Data Entry'!H42= 6, "Other", 'ES Data Entry'!H42= 7, "Two races or more", 'ES Data Entry'!H42= 8, "Unknown")</f>
        <v>#N/A</v>
      </c>
      <c r="J42" s="226" t="e" cm="1">
        <f t="array" ref="J42">_xlfn.IFS('ES Data Entry'!I42=1, "Hispanic/Latino", 'ES Data Entry'!I42=2, "Not Hispanic/Latino", 'ES Data Entry'!I42=3, "Other")</f>
        <v>#N/A</v>
      </c>
      <c r="K42" s="226" t="e" cm="1">
        <f t="array" ref="K42">_xlfn.IFS('ES Data Entry'!J42= 1, "Male", 'ES Data Entry'!J42= 2, "Female", 'ES Data Entry'!J42= 3, "Transgender Male", 'ES Data Entry'!J42= 4, "Transgender Female",'ES Data Entry'!J42= 5, "Non-binary", 'ES Data Entry'!J42= 6, "Other", 'ES Data Entry'!J42= 7, "Unknown")</f>
        <v>#N/A</v>
      </c>
      <c r="L42" s="228">
        <f>'ES Data Entry'!K42</f>
        <v>0</v>
      </c>
      <c r="M42" s="228" t="str" cm="1">
        <f t="array" ref="M42">IF(MAX(IF(F:F=F42, L:L))=L42, "Yes", "No")</f>
        <v>Yes</v>
      </c>
      <c r="N42" s="229" t="e">
        <f>AVERAGE('ES Data Entry'!N42,'ES Data Entry'!M42)</f>
        <v>#DIV/0!</v>
      </c>
      <c r="O42" s="229" t="e">
        <f t="shared" si="0"/>
        <v>#DIV/0!</v>
      </c>
      <c r="P42" s="229" t="e">
        <f>AVERAGE('ES Data Entry'!O42:R42)</f>
        <v>#DIV/0!</v>
      </c>
      <c r="Q42" s="229" t="e">
        <f t="shared" si="1"/>
        <v>#DIV/0!</v>
      </c>
      <c r="R42" s="229" t="e">
        <f>AVERAGE('ES Data Entry'!S42:V42)</f>
        <v>#DIV/0!</v>
      </c>
      <c r="S42" s="229" t="e">
        <f t="shared" si="2"/>
        <v>#DIV/0!</v>
      </c>
      <c r="T42" s="229" t="e">
        <f>AVERAGE('ES Data Entry'!W42:Y42)</f>
        <v>#DIV/0!</v>
      </c>
      <c r="U42" s="230" t="e">
        <f t="shared" si="3"/>
        <v>#DIV/0!</v>
      </c>
      <c r="V42" s="231" t="e">
        <f t="shared" si="4"/>
        <v>#DIV/0!</v>
      </c>
      <c r="W42" s="232" t="e">
        <f t="shared" si="5"/>
        <v>#DIV/0!</v>
      </c>
    </row>
    <row r="43" spans="1:23" ht="62.1" customHeight="1">
      <c r="A43" s="226">
        <f>'ES Data Entry'!A43</f>
        <v>0</v>
      </c>
      <c r="B43" s="226">
        <f>'ES Data Entry'!B43</f>
        <v>0</v>
      </c>
      <c r="C43" s="6">
        <f>'ES Data Entry'!C43</f>
        <v>0</v>
      </c>
      <c r="D43" s="226">
        <f>'ES Data Entry'!D43</f>
        <v>0</v>
      </c>
      <c r="E43" s="226">
        <f>'ES Data Entry'!E43</f>
        <v>0</v>
      </c>
      <c r="F43" s="226">
        <f>'ES Data Entry'!F43</f>
        <v>0</v>
      </c>
      <c r="G43" s="226" t="str" cm="1">
        <f t="array" ref="G43">_xlfn.IFS('ES Data Entry'!G43=0, "Kindergarten", 'ES Data Entry'!G43=1, "1st Grade", 'ES Data Entry'!G43=2, "2nd Grade", 'ES Data Entry'!G43=3, "3rd Grade", 'ES Data Entry'!G43=4, "4th Grade",'ES Data Entry'!G43=5, "5th Grade")</f>
        <v>Kindergarten</v>
      </c>
      <c r="H43" s="253" t="e" cm="1">
        <f t="array" ref="H43">_xlfn.IFS('ES Data Entry'!L43=2, "Virtual", 'ES Data Entry'!L43=1, "In-person",'ES Data Entry'!L43=3, "Hybrid")</f>
        <v>#N/A</v>
      </c>
      <c r="I43" s="227" t="e" cm="1">
        <f t="array" ref="I43">_xlfn.IFS('ES Data Entry'!H43= 1, "American Indian/Alaskan Native", 'ES Data Entry'!H43= 2, "Asian", 'ES Data Entry'!H43= 3, "Native Hawaiian/Pacific Islander", 'ES Data Entry'!H43= 4, "Black/African American",'ES Data Entry'!H43= 5,  "White", 'ES Data Entry'!H43= 6, "Other", 'ES Data Entry'!H43= 7, "Two races or more", 'ES Data Entry'!H43= 8, "Unknown")</f>
        <v>#N/A</v>
      </c>
      <c r="J43" s="226" t="e" cm="1">
        <f t="array" ref="J43">_xlfn.IFS('ES Data Entry'!I43=1, "Hispanic/Latino", 'ES Data Entry'!I43=2, "Not Hispanic/Latino", 'ES Data Entry'!I43=3, "Other")</f>
        <v>#N/A</v>
      </c>
      <c r="K43" s="226" t="e" cm="1">
        <f t="array" ref="K43">_xlfn.IFS('ES Data Entry'!J43= 1, "Male", 'ES Data Entry'!J43= 2, "Female", 'ES Data Entry'!J43= 3, "Transgender Male", 'ES Data Entry'!J43= 4, "Transgender Female",'ES Data Entry'!J43= 5, "Non-binary", 'ES Data Entry'!J43= 6, "Other", 'ES Data Entry'!J43= 7, "Unknown")</f>
        <v>#N/A</v>
      </c>
      <c r="L43" s="228">
        <f>'ES Data Entry'!K43</f>
        <v>0</v>
      </c>
      <c r="M43" s="228" t="str" cm="1">
        <f t="array" ref="M43">IF(MAX(IF(F:F=F43, L:L))=L43, "Yes", "No")</f>
        <v>Yes</v>
      </c>
      <c r="N43" s="229" t="e">
        <f>AVERAGE('ES Data Entry'!N43,'ES Data Entry'!M43)</f>
        <v>#DIV/0!</v>
      </c>
      <c r="O43" s="229" t="e">
        <f t="shared" si="0"/>
        <v>#DIV/0!</v>
      </c>
      <c r="P43" s="229" t="e">
        <f>AVERAGE('ES Data Entry'!O43:R43)</f>
        <v>#DIV/0!</v>
      </c>
      <c r="Q43" s="229" t="e">
        <f t="shared" si="1"/>
        <v>#DIV/0!</v>
      </c>
      <c r="R43" s="229" t="e">
        <f>AVERAGE('ES Data Entry'!S43:V43)</f>
        <v>#DIV/0!</v>
      </c>
      <c r="S43" s="229" t="e">
        <f t="shared" si="2"/>
        <v>#DIV/0!</v>
      </c>
      <c r="T43" s="229" t="e">
        <f>AVERAGE('ES Data Entry'!W43:Y43)</f>
        <v>#DIV/0!</v>
      </c>
      <c r="U43" s="230" t="e">
        <f t="shared" si="3"/>
        <v>#DIV/0!</v>
      </c>
      <c r="V43" s="231" t="e">
        <f t="shared" si="4"/>
        <v>#DIV/0!</v>
      </c>
      <c r="W43" s="232" t="e">
        <f t="shared" si="5"/>
        <v>#DIV/0!</v>
      </c>
    </row>
    <row r="44" spans="1:23" ht="62.1" customHeight="1">
      <c r="A44" s="226">
        <f>'ES Data Entry'!A44</f>
        <v>0</v>
      </c>
      <c r="B44" s="226">
        <f>'ES Data Entry'!B44</f>
        <v>0</v>
      </c>
      <c r="C44" s="6">
        <f>'ES Data Entry'!C44</f>
        <v>0</v>
      </c>
      <c r="D44" s="226">
        <f>'ES Data Entry'!D44</f>
        <v>0</v>
      </c>
      <c r="E44" s="226">
        <f>'ES Data Entry'!E44</f>
        <v>0</v>
      </c>
      <c r="F44" s="226">
        <f>'ES Data Entry'!F44</f>
        <v>0</v>
      </c>
      <c r="G44" s="226" t="str" cm="1">
        <f t="array" ref="G44">_xlfn.IFS('ES Data Entry'!G44=0, "Kindergarten", 'ES Data Entry'!G44=1, "1st Grade", 'ES Data Entry'!G44=2, "2nd Grade", 'ES Data Entry'!G44=3, "3rd Grade", 'ES Data Entry'!G44=4, "4th Grade",'ES Data Entry'!G44=5, "5th Grade")</f>
        <v>Kindergarten</v>
      </c>
      <c r="H44" s="253" t="e" cm="1">
        <f t="array" ref="H44">_xlfn.IFS('ES Data Entry'!L44=2, "Virtual", 'ES Data Entry'!L44=1, "In-person",'ES Data Entry'!L44=3, "Hybrid")</f>
        <v>#N/A</v>
      </c>
      <c r="I44" s="227" t="e" cm="1">
        <f t="array" ref="I44">_xlfn.IFS('ES Data Entry'!H44= 1, "American Indian/Alaskan Native", 'ES Data Entry'!H44= 2, "Asian", 'ES Data Entry'!H44= 3, "Native Hawaiian/Pacific Islander", 'ES Data Entry'!H44= 4, "Black/African American",'ES Data Entry'!H44= 5,  "White", 'ES Data Entry'!H44= 6, "Other", 'ES Data Entry'!H44= 7, "Two races or more", 'ES Data Entry'!H44= 8, "Unknown")</f>
        <v>#N/A</v>
      </c>
      <c r="J44" s="226" t="e" cm="1">
        <f t="array" ref="J44">_xlfn.IFS('ES Data Entry'!I44=1, "Hispanic/Latino", 'ES Data Entry'!I44=2, "Not Hispanic/Latino", 'ES Data Entry'!I44=3, "Other")</f>
        <v>#N/A</v>
      </c>
      <c r="K44" s="226" t="e" cm="1">
        <f t="array" ref="K44">_xlfn.IFS('ES Data Entry'!J44= 1, "Male", 'ES Data Entry'!J44= 2, "Female", 'ES Data Entry'!J44= 3, "Transgender Male", 'ES Data Entry'!J44= 4, "Transgender Female",'ES Data Entry'!J44= 5, "Non-binary", 'ES Data Entry'!J44= 6, "Other", 'ES Data Entry'!J44= 7, "Unknown")</f>
        <v>#N/A</v>
      </c>
      <c r="L44" s="228">
        <f>'ES Data Entry'!K44</f>
        <v>0</v>
      </c>
      <c r="M44" s="228" t="str" cm="1">
        <f t="array" ref="M44">IF(MAX(IF(F:F=F44, L:L))=L44, "Yes", "No")</f>
        <v>Yes</v>
      </c>
      <c r="N44" s="229" t="e">
        <f>AVERAGE('ES Data Entry'!N44,'ES Data Entry'!M44)</f>
        <v>#DIV/0!</v>
      </c>
      <c r="O44" s="229" t="e">
        <f t="shared" si="0"/>
        <v>#DIV/0!</v>
      </c>
      <c r="P44" s="229" t="e">
        <f>AVERAGE('ES Data Entry'!O44:R44)</f>
        <v>#DIV/0!</v>
      </c>
      <c r="Q44" s="229" t="e">
        <f t="shared" si="1"/>
        <v>#DIV/0!</v>
      </c>
      <c r="R44" s="229" t="e">
        <f>AVERAGE('ES Data Entry'!S44:V44)</f>
        <v>#DIV/0!</v>
      </c>
      <c r="S44" s="229" t="e">
        <f t="shared" si="2"/>
        <v>#DIV/0!</v>
      </c>
      <c r="T44" s="229" t="e">
        <f>AVERAGE('ES Data Entry'!W44:Y44)</f>
        <v>#DIV/0!</v>
      </c>
      <c r="U44" s="230" t="e">
        <f t="shared" si="3"/>
        <v>#DIV/0!</v>
      </c>
      <c r="V44" s="231" t="e">
        <f t="shared" si="4"/>
        <v>#DIV/0!</v>
      </c>
      <c r="W44" s="232" t="e">
        <f t="shared" si="5"/>
        <v>#DIV/0!</v>
      </c>
    </row>
    <row r="45" spans="1:23" ht="62.1" customHeight="1">
      <c r="A45" s="226">
        <f>'ES Data Entry'!A45</f>
        <v>0</v>
      </c>
      <c r="B45" s="226">
        <f>'ES Data Entry'!B45</f>
        <v>0</v>
      </c>
      <c r="C45" s="6">
        <f>'ES Data Entry'!C45</f>
        <v>0</v>
      </c>
      <c r="D45" s="226">
        <f>'ES Data Entry'!D45</f>
        <v>0</v>
      </c>
      <c r="E45" s="226">
        <f>'ES Data Entry'!E45</f>
        <v>0</v>
      </c>
      <c r="F45" s="226">
        <f>'ES Data Entry'!F45</f>
        <v>0</v>
      </c>
      <c r="G45" s="226" t="str" cm="1">
        <f t="array" ref="G45">_xlfn.IFS('ES Data Entry'!G45=0, "Kindergarten", 'ES Data Entry'!G45=1, "1st Grade", 'ES Data Entry'!G45=2, "2nd Grade", 'ES Data Entry'!G45=3, "3rd Grade", 'ES Data Entry'!G45=4, "4th Grade",'ES Data Entry'!G45=5, "5th Grade")</f>
        <v>Kindergarten</v>
      </c>
      <c r="H45" s="253" t="e" cm="1">
        <f t="array" ref="H45">_xlfn.IFS('ES Data Entry'!L45=2, "Virtual", 'ES Data Entry'!L45=1, "In-person",'ES Data Entry'!L45=3, "Hybrid")</f>
        <v>#N/A</v>
      </c>
      <c r="I45" s="227" t="e" cm="1">
        <f t="array" ref="I45">_xlfn.IFS('ES Data Entry'!H45= 1, "American Indian/Alaskan Native", 'ES Data Entry'!H45= 2, "Asian", 'ES Data Entry'!H45= 3, "Native Hawaiian/Pacific Islander", 'ES Data Entry'!H45= 4, "Black/African American",'ES Data Entry'!H45= 5,  "White", 'ES Data Entry'!H45= 6, "Other", 'ES Data Entry'!H45= 7, "Two races or more", 'ES Data Entry'!H45= 8, "Unknown")</f>
        <v>#N/A</v>
      </c>
      <c r="J45" s="226" t="e" cm="1">
        <f t="array" ref="J45">_xlfn.IFS('ES Data Entry'!I45=1, "Hispanic/Latino", 'ES Data Entry'!I45=2, "Not Hispanic/Latino", 'ES Data Entry'!I45=3, "Other")</f>
        <v>#N/A</v>
      </c>
      <c r="K45" s="226" t="e" cm="1">
        <f t="array" ref="K45">_xlfn.IFS('ES Data Entry'!J45= 1, "Male", 'ES Data Entry'!J45= 2, "Female", 'ES Data Entry'!J45= 3, "Transgender Male", 'ES Data Entry'!J45= 4, "Transgender Female",'ES Data Entry'!J45= 5, "Non-binary", 'ES Data Entry'!J45= 6, "Other", 'ES Data Entry'!J45= 7, "Unknown")</f>
        <v>#N/A</v>
      </c>
      <c r="L45" s="228">
        <f>'ES Data Entry'!K45</f>
        <v>0</v>
      </c>
      <c r="M45" s="228" t="str" cm="1">
        <f t="array" ref="M45">IF(MAX(IF(F:F=F45, L:L))=L45, "Yes", "No")</f>
        <v>Yes</v>
      </c>
      <c r="N45" s="229" t="e">
        <f>AVERAGE('ES Data Entry'!N45,'ES Data Entry'!M45)</f>
        <v>#DIV/0!</v>
      </c>
      <c r="O45" s="229" t="e">
        <f t="shared" si="0"/>
        <v>#DIV/0!</v>
      </c>
      <c r="P45" s="229" t="e">
        <f>AVERAGE('ES Data Entry'!O45:R45)</f>
        <v>#DIV/0!</v>
      </c>
      <c r="Q45" s="229" t="e">
        <f t="shared" si="1"/>
        <v>#DIV/0!</v>
      </c>
      <c r="R45" s="229" t="e">
        <f>AVERAGE('ES Data Entry'!S45:V45)</f>
        <v>#DIV/0!</v>
      </c>
      <c r="S45" s="229" t="e">
        <f t="shared" si="2"/>
        <v>#DIV/0!</v>
      </c>
      <c r="T45" s="229" t="e">
        <f>AVERAGE('ES Data Entry'!W45:Y45)</f>
        <v>#DIV/0!</v>
      </c>
      <c r="U45" s="230" t="e">
        <f t="shared" si="3"/>
        <v>#DIV/0!</v>
      </c>
      <c r="V45" s="231" t="e">
        <f t="shared" si="4"/>
        <v>#DIV/0!</v>
      </c>
      <c r="W45" s="232" t="e">
        <f t="shared" si="5"/>
        <v>#DIV/0!</v>
      </c>
    </row>
    <row r="46" spans="1:23" ht="62.1" customHeight="1">
      <c r="A46" s="226">
        <f>'ES Data Entry'!A46</f>
        <v>0</v>
      </c>
      <c r="B46" s="226">
        <f>'ES Data Entry'!B46</f>
        <v>0</v>
      </c>
      <c r="C46" s="6">
        <f>'ES Data Entry'!C46</f>
        <v>0</v>
      </c>
      <c r="D46" s="226">
        <f>'ES Data Entry'!D46</f>
        <v>0</v>
      </c>
      <c r="E46" s="226">
        <f>'ES Data Entry'!E46</f>
        <v>0</v>
      </c>
      <c r="F46" s="226">
        <f>'ES Data Entry'!F46</f>
        <v>0</v>
      </c>
      <c r="G46" s="226" t="str" cm="1">
        <f t="array" ref="G46">_xlfn.IFS('ES Data Entry'!G46=0, "Kindergarten", 'ES Data Entry'!G46=1, "1st Grade", 'ES Data Entry'!G46=2, "2nd Grade", 'ES Data Entry'!G46=3, "3rd Grade", 'ES Data Entry'!G46=4, "4th Grade",'ES Data Entry'!G46=5, "5th Grade")</f>
        <v>Kindergarten</v>
      </c>
      <c r="H46" s="253" t="e" cm="1">
        <f t="array" ref="H46">_xlfn.IFS('ES Data Entry'!L46=2, "Virtual", 'ES Data Entry'!L46=1, "In-person",'ES Data Entry'!L46=3, "Hybrid")</f>
        <v>#N/A</v>
      </c>
      <c r="I46" s="227" t="e" cm="1">
        <f t="array" ref="I46">_xlfn.IFS('ES Data Entry'!H46= 1, "American Indian/Alaskan Native", 'ES Data Entry'!H46= 2, "Asian", 'ES Data Entry'!H46= 3, "Native Hawaiian/Pacific Islander", 'ES Data Entry'!H46= 4, "Black/African American",'ES Data Entry'!H46= 5,  "White", 'ES Data Entry'!H46= 6, "Other", 'ES Data Entry'!H46= 7, "Two races or more", 'ES Data Entry'!H46= 8, "Unknown")</f>
        <v>#N/A</v>
      </c>
      <c r="J46" s="226" t="e" cm="1">
        <f t="array" ref="J46">_xlfn.IFS('ES Data Entry'!I46=1, "Hispanic/Latino", 'ES Data Entry'!I46=2, "Not Hispanic/Latino", 'ES Data Entry'!I46=3, "Other")</f>
        <v>#N/A</v>
      </c>
      <c r="K46" s="226" t="e" cm="1">
        <f t="array" ref="K46">_xlfn.IFS('ES Data Entry'!J46= 1, "Male", 'ES Data Entry'!J46= 2, "Female", 'ES Data Entry'!J46= 3, "Transgender Male", 'ES Data Entry'!J46= 4, "Transgender Female",'ES Data Entry'!J46= 5, "Non-binary", 'ES Data Entry'!J46= 6, "Other", 'ES Data Entry'!J46= 7, "Unknown")</f>
        <v>#N/A</v>
      </c>
      <c r="L46" s="228">
        <f>'ES Data Entry'!K46</f>
        <v>0</v>
      </c>
      <c r="M46" s="228" t="str" cm="1">
        <f t="array" ref="M46">IF(MAX(IF(F:F=F46, L:L))=L46, "Yes", "No")</f>
        <v>Yes</v>
      </c>
      <c r="N46" s="229" t="e">
        <f>AVERAGE('ES Data Entry'!N46,'ES Data Entry'!M46)</f>
        <v>#DIV/0!</v>
      </c>
      <c r="O46" s="229" t="e">
        <f t="shared" si="0"/>
        <v>#DIV/0!</v>
      </c>
      <c r="P46" s="229" t="e">
        <f>AVERAGE('ES Data Entry'!O46:R46)</f>
        <v>#DIV/0!</v>
      </c>
      <c r="Q46" s="229" t="e">
        <f t="shared" si="1"/>
        <v>#DIV/0!</v>
      </c>
      <c r="R46" s="229" t="e">
        <f>AVERAGE('ES Data Entry'!S46:V46)</f>
        <v>#DIV/0!</v>
      </c>
      <c r="S46" s="229" t="e">
        <f t="shared" si="2"/>
        <v>#DIV/0!</v>
      </c>
      <c r="T46" s="229" t="e">
        <f>AVERAGE('ES Data Entry'!W46:Y46)</f>
        <v>#DIV/0!</v>
      </c>
      <c r="U46" s="230" t="e">
        <f t="shared" si="3"/>
        <v>#DIV/0!</v>
      </c>
      <c r="V46" s="231" t="e">
        <f t="shared" si="4"/>
        <v>#DIV/0!</v>
      </c>
      <c r="W46" s="232" t="e">
        <f t="shared" si="5"/>
        <v>#DIV/0!</v>
      </c>
    </row>
    <row r="47" spans="1:23" ht="62.1" customHeight="1">
      <c r="A47" s="226">
        <f>'ES Data Entry'!A47</f>
        <v>0</v>
      </c>
      <c r="B47" s="226">
        <f>'ES Data Entry'!B47</f>
        <v>0</v>
      </c>
      <c r="C47" s="6">
        <f>'ES Data Entry'!C47</f>
        <v>0</v>
      </c>
      <c r="D47" s="226">
        <f>'ES Data Entry'!D47</f>
        <v>0</v>
      </c>
      <c r="E47" s="226">
        <f>'ES Data Entry'!E47</f>
        <v>0</v>
      </c>
      <c r="F47" s="226">
        <f>'ES Data Entry'!F47</f>
        <v>0</v>
      </c>
      <c r="G47" s="226" t="str" cm="1">
        <f t="array" ref="G47">_xlfn.IFS('ES Data Entry'!G47=0, "Kindergarten", 'ES Data Entry'!G47=1, "1st Grade", 'ES Data Entry'!G47=2, "2nd Grade", 'ES Data Entry'!G47=3, "3rd Grade", 'ES Data Entry'!G47=4, "4th Grade",'ES Data Entry'!G47=5, "5th Grade")</f>
        <v>Kindergarten</v>
      </c>
      <c r="H47" s="253" t="e" cm="1">
        <f t="array" ref="H47">_xlfn.IFS('ES Data Entry'!L47=2, "Virtual", 'ES Data Entry'!L47=1, "In-person",'ES Data Entry'!L47=3, "Hybrid")</f>
        <v>#N/A</v>
      </c>
      <c r="I47" s="227" t="e" cm="1">
        <f t="array" ref="I47">_xlfn.IFS('ES Data Entry'!H47= 1, "American Indian/Alaskan Native", 'ES Data Entry'!H47= 2, "Asian", 'ES Data Entry'!H47= 3, "Native Hawaiian/Pacific Islander", 'ES Data Entry'!H47= 4, "Black/African American",'ES Data Entry'!H47= 5,  "White", 'ES Data Entry'!H47= 6, "Other", 'ES Data Entry'!H47= 7, "Two races or more", 'ES Data Entry'!H47= 8, "Unknown")</f>
        <v>#N/A</v>
      </c>
      <c r="J47" s="226" t="e" cm="1">
        <f t="array" ref="J47">_xlfn.IFS('ES Data Entry'!I47=1, "Hispanic/Latino", 'ES Data Entry'!I47=2, "Not Hispanic/Latino", 'ES Data Entry'!I47=3, "Other")</f>
        <v>#N/A</v>
      </c>
      <c r="K47" s="226" t="e" cm="1">
        <f t="array" ref="K47">_xlfn.IFS('ES Data Entry'!J47= 1, "Male", 'ES Data Entry'!J47= 2, "Female", 'ES Data Entry'!J47= 3, "Transgender Male", 'ES Data Entry'!J47= 4, "Transgender Female",'ES Data Entry'!J47= 5, "Non-binary", 'ES Data Entry'!J47= 6, "Other", 'ES Data Entry'!J47= 7, "Unknown")</f>
        <v>#N/A</v>
      </c>
      <c r="L47" s="228">
        <f>'ES Data Entry'!K47</f>
        <v>0</v>
      </c>
      <c r="M47" s="228" t="str" cm="1">
        <f t="array" ref="M47">IF(MAX(IF(F:F=F47, L:L))=L47, "Yes", "No")</f>
        <v>Yes</v>
      </c>
      <c r="N47" s="229" t="e">
        <f>AVERAGE('ES Data Entry'!N47,'ES Data Entry'!M47)</f>
        <v>#DIV/0!</v>
      </c>
      <c r="O47" s="229" t="e">
        <f t="shared" si="0"/>
        <v>#DIV/0!</v>
      </c>
      <c r="P47" s="229" t="e">
        <f>AVERAGE('ES Data Entry'!O47:R47)</f>
        <v>#DIV/0!</v>
      </c>
      <c r="Q47" s="229" t="e">
        <f t="shared" si="1"/>
        <v>#DIV/0!</v>
      </c>
      <c r="R47" s="229" t="e">
        <f>AVERAGE('ES Data Entry'!S47:V47)</f>
        <v>#DIV/0!</v>
      </c>
      <c r="S47" s="229" t="e">
        <f t="shared" si="2"/>
        <v>#DIV/0!</v>
      </c>
      <c r="T47" s="229" t="e">
        <f>AVERAGE('ES Data Entry'!W47:Y47)</f>
        <v>#DIV/0!</v>
      </c>
      <c r="U47" s="230" t="e">
        <f t="shared" si="3"/>
        <v>#DIV/0!</v>
      </c>
      <c r="V47" s="231" t="e">
        <f t="shared" si="4"/>
        <v>#DIV/0!</v>
      </c>
      <c r="W47" s="232" t="e">
        <f t="shared" si="5"/>
        <v>#DIV/0!</v>
      </c>
    </row>
    <row r="48" spans="1:23" ht="62.1" customHeight="1">
      <c r="A48" s="226">
        <f>'ES Data Entry'!A48</f>
        <v>0</v>
      </c>
      <c r="B48" s="226">
        <f>'ES Data Entry'!B48</f>
        <v>0</v>
      </c>
      <c r="C48" s="6">
        <f>'ES Data Entry'!C48</f>
        <v>0</v>
      </c>
      <c r="D48" s="226">
        <f>'ES Data Entry'!D48</f>
        <v>0</v>
      </c>
      <c r="E48" s="226">
        <f>'ES Data Entry'!E48</f>
        <v>0</v>
      </c>
      <c r="F48" s="226">
        <f>'ES Data Entry'!F48</f>
        <v>0</v>
      </c>
      <c r="G48" s="226" t="str" cm="1">
        <f t="array" ref="G48">_xlfn.IFS('ES Data Entry'!G48=0, "Kindergarten", 'ES Data Entry'!G48=1, "1st Grade", 'ES Data Entry'!G48=2, "2nd Grade", 'ES Data Entry'!G48=3, "3rd Grade", 'ES Data Entry'!G48=4, "4th Grade",'ES Data Entry'!G48=5, "5th Grade")</f>
        <v>Kindergarten</v>
      </c>
      <c r="H48" s="253" t="e" cm="1">
        <f t="array" ref="H48">_xlfn.IFS('ES Data Entry'!L48=2, "Virtual", 'ES Data Entry'!L48=1, "In-person",'ES Data Entry'!L48=3, "Hybrid")</f>
        <v>#N/A</v>
      </c>
      <c r="I48" s="227" t="e" cm="1">
        <f t="array" ref="I48">_xlfn.IFS('ES Data Entry'!H48= 1, "American Indian/Alaskan Native", 'ES Data Entry'!H48= 2, "Asian", 'ES Data Entry'!H48= 3, "Native Hawaiian/Pacific Islander", 'ES Data Entry'!H48= 4, "Black/African American",'ES Data Entry'!H48= 5,  "White", 'ES Data Entry'!H48= 6, "Other", 'ES Data Entry'!H48= 7, "Two races or more", 'ES Data Entry'!H48= 8, "Unknown")</f>
        <v>#N/A</v>
      </c>
      <c r="J48" s="226" t="e" cm="1">
        <f t="array" ref="J48">_xlfn.IFS('ES Data Entry'!I48=1, "Hispanic/Latino", 'ES Data Entry'!I48=2, "Not Hispanic/Latino", 'ES Data Entry'!I48=3, "Other")</f>
        <v>#N/A</v>
      </c>
      <c r="K48" s="226" t="e" cm="1">
        <f t="array" ref="K48">_xlfn.IFS('ES Data Entry'!J48= 1, "Male", 'ES Data Entry'!J48= 2, "Female", 'ES Data Entry'!J48= 3, "Transgender Male", 'ES Data Entry'!J48= 4, "Transgender Female",'ES Data Entry'!J48= 5, "Non-binary", 'ES Data Entry'!J48= 6, "Other", 'ES Data Entry'!J48= 7, "Unknown")</f>
        <v>#N/A</v>
      </c>
      <c r="L48" s="228">
        <f>'ES Data Entry'!K48</f>
        <v>0</v>
      </c>
      <c r="M48" s="228" t="str" cm="1">
        <f t="array" ref="M48">IF(MAX(IF(F:F=F48, L:L))=L48, "Yes", "No")</f>
        <v>Yes</v>
      </c>
      <c r="N48" s="229" t="e">
        <f>AVERAGE('ES Data Entry'!N48,'ES Data Entry'!M48)</f>
        <v>#DIV/0!</v>
      </c>
      <c r="O48" s="229" t="e">
        <f t="shared" si="0"/>
        <v>#DIV/0!</v>
      </c>
      <c r="P48" s="229" t="e">
        <f>AVERAGE('ES Data Entry'!O48:R48)</f>
        <v>#DIV/0!</v>
      </c>
      <c r="Q48" s="229" t="e">
        <f t="shared" si="1"/>
        <v>#DIV/0!</v>
      </c>
      <c r="R48" s="229" t="e">
        <f>AVERAGE('ES Data Entry'!S48:V48)</f>
        <v>#DIV/0!</v>
      </c>
      <c r="S48" s="229" t="e">
        <f t="shared" si="2"/>
        <v>#DIV/0!</v>
      </c>
      <c r="T48" s="229" t="e">
        <f>AVERAGE('ES Data Entry'!W48:Y48)</f>
        <v>#DIV/0!</v>
      </c>
      <c r="U48" s="230" t="e">
        <f t="shared" si="3"/>
        <v>#DIV/0!</v>
      </c>
      <c r="V48" s="231" t="e">
        <f t="shared" si="4"/>
        <v>#DIV/0!</v>
      </c>
      <c r="W48" s="232" t="e">
        <f t="shared" si="5"/>
        <v>#DIV/0!</v>
      </c>
    </row>
    <row r="49" spans="1:23" ht="62.1" customHeight="1">
      <c r="A49" s="226">
        <f>'ES Data Entry'!A49</f>
        <v>0</v>
      </c>
      <c r="B49" s="226">
        <f>'ES Data Entry'!B49</f>
        <v>0</v>
      </c>
      <c r="C49" s="6">
        <f>'ES Data Entry'!C49</f>
        <v>0</v>
      </c>
      <c r="D49" s="226">
        <f>'ES Data Entry'!D49</f>
        <v>0</v>
      </c>
      <c r="E49" s="226">
        <f>'ES Data Entry'!E49</f>
        <v>0</v>
      </c>
      <c r="F49" s="226">
        <f>'ES Data Entry'!F49</f>
        <v>0</v>
      </c>
      <c r="G49" s="226" t="str" cm="1">
        <f t="array" ref="G49">_xlfn.IFS('ES Data Entry'!G49=0, "Kindergarten", 'ES Data Entry'!G49=1, "1st Grade", 'ES Data Entry'!G49=2, "2nd Grade", 'ES Data Entry'!G49=3, "3rd Grade", 'ES Data Entry'!G49=4, "4th Grade",'ES Data Entry'!G49=5, "5th Grade")</f>
        <v>Kindergarten</v>
      </c>
      <c r="H49" s="253" t="e" cm="1">
        <f t="array" ref="H49">_xlfn.IFS('ES Data Entry'!L49=2, "Virtual", 'ES Data Entry'!L49=1, "In-person",'ES Data Entry'!L49=3, "Hybrid")</f>
        <v>#N/A</v>
      </c>
      <c r="I49" s="227" t="e" cm="1">
        <f t="array" ref="I49">_xlfn.IFS('ES Data Entry'!H49= 1, "American Indian/Alaskan Native", 'ES Data Entry'!H49= 2, "Asian", 'ES Data Entry'!H49= 3, "Native Hawaiian/Pacific Islander", 'ES Data Entry'!H49= 4, "Black/African American",'ES Data Entry'!H49= 5,  "White", 'ES Data Entry'!H49= 6, "Other", 'ES Data Entry'!H49= 7, "Two races or more", 'ES Data Entry'!H49= 8, "Unknown")</f>
        <v>#N/A</v>
      </c>
      <c r="J49" s="226" t="e" cm="1">
        <f t="array" ref="J49">_xlfn.IFS('ES Data Entry'!I49=1, "Hispanic/Latino", 'ES Data Entry'!I49=2, "Not Hispanic/Latino", 'ES Data Entry'!I49=3, "Other")</f>
        <v>#N/A</v>
      </c>
      <c r="K49" s="226" t="e" cm="1">
        <f t="array" ref="K49">_xlfn.IFS('ES Data Entry'!J49= 1, "Male", 'ES Data Entry'!J49= 2, "Female", 'ES Data Entry'!J49= 3, "Transgender Male", 'ES Data Entry'!J49= 4, "Transgender Female",'ES Data Entry'!J49= 5, "Non-binary", 'ES Data Entry'!J49= 6, "Other", 'ES Data Entry'!J49= 7, "Unknown")</f>
        <v>#N/A</v>
      </c>
      <c r="L49" s="228">
        <f>'ES Data Entry'!K49</f>
        <v>0</v>
      </c>
      <c r="M49" s="228" t="str" cm="1">
        <f t="array" ref="M49">IF(MAX(IF(F:F=F49, L:L))=L49, "Yes", "No")</f>
        <v>Yes</v>
      </c>
      <c r="N49" s="229" t="e">
        <f>AVERAGE('ES Data Entry'!N49,'ES Data Entry'!M49)</f>
        <v>#DIV/0!</v>
      </c>
      <c r="O49" s="229" t="e">
        <f t="shared" si="0"/>
        <v>#DIV/0!</v>
      </c>
      <c r="P49" s="229" t="e">
        <f>AVERAGE('ES Data Entry'!O49:R49)</f>
        <v>#DIV/0!</v>
      </c>
      <c r="Q49" s="229" t="e">
        <f t="shared" si="1"/>
        <v>#DIV/0!</v>
      </c>
      <c r="R49" s="229" t="e">
        <f>AVERAGE('ES Data Entry'!S49:V49)</f>
        <v>#DIV/0!</v>
      </c>
      <c r="S49" s="229" t="e">
        <f t="shared" si="2"/>
        <v>#DIV/0!</v>
      </c>
      <c r="T49" s="229" t="e">
        <f>AVERAGE('ES Data Entry'!W49:Y49)</f>
        <v>#DIV/0!</v>
      </c>
      <c r="U49" s="230" t="e">
        <f t="shared" si="3"/>
        <v>#DIV/0!</v>
      </c>
      <c r="V49" s="231" t="e">
        <f t="shared" si="4"/>
        <v>#DIV/0!</v>
      </c>
      <c r="W49" s="232" t="e">
        <f t="shared" si="5"/>
        <v>#DIV/0!</v>
      </c>
    </row>
    <row r="50" spans="1:23" ht="62.1" customHeight="1">
      <c r="A50" s="226">
        <f>'ES Data Entry'!A50</f>
        <v>0</v>
      </c>
      <c r="B50" s="226">
        <f>'ES Data Entry'!B50</f>
        <v>0</v>
      </c>
      <c r="C50" s="6">
        <f>'ES Data Entry'!C50</f>
        <v>0</v>
      </c>
      <c r="D50" s="226">
        <f>'ES Data Entry'!D50</f>
        <v>0</v>
      </c>
      <c r="E50" s="226">
        <f>'ES Data Entry'!E50</f>
        <v>0</v>
      </c>
      <c r="F50" s="226">
        <f>'ES Data Entry'!F50</f>
        <v>0</v>
      </c>
      <c r="G50" s="226" t="str" cm="1">
        <f t="array" ref="G50">_xlfn.IFS('ES Data Entry'!G50=0, "Kindergarten", 'ES Data Entry'!G50=1, "1st Grade", 'ES Data Entry'!G50=2, "2nd Grade", 'ES Data Entry'!G50=3, "3rd Grade", 'ES Data Entry'!G50=4, "4th Grade",'ES Data Entry'!G50=5, "5th Grade")</f>
        <v>Kindergarten</v>
      </c>
      <c r="H50" s="253" t="e" cm="1">
        <f t="array" ref="H50">_xlfn.IFS('ES Data Entry'!L50=2, "Virtual", 'ES Data Entry'!L50=1, "In-person",'ES Data Entry'!L50=3, "Hybrid")</f>
        <v>#N/A</v>
      </c>
      <c r="I50" s="227" t="e" cm="1">
        <f t="array" ref="I50">_xlfn.IFS('ES Data Entry'!H50= 1, "American Indian/Alaskan Native", 'ES Data Entry'!H50= 2, "Asian", 'ES Data Entry'!H50= 3, "Native Hawaiian/Pacific Islander", 'ES Data Entry'!H50= 4, "Black/African American",'ES Data Entry'!H50= 5,  "White", 'ES Data Entry'!H50= 6, "Other", 'ES Data Entry'!H50= 7, "Two races or more", 'ES Data Entry'!H50= 8, "Unknown")</f>
        <v>#N/A</v>
      </c>
      <c r="J50" s="226" t="e" cm="1">
        <f t="array" ref="J50">_xlfn.IFS('ES Data Entry'!I50=1, "Hispanic/Latino", 'ES Data Entry'!I50=2, "Not Hispanic/Latino", 'ES Data Entry'!I50=3, "Other")</f>
        <v>#N/A</v>
      </c>
      <c r="K50" s="226" t="e" cm="1">
        <f t="array" ref="K50">_xlfn.IFS('ES Data Entry'!J50= 1, "Male", 'ES Data Entry'!J50= 2, "Female", 'ES Data Entry'!J50= 3, "Transgender Male", 'ES Data Entry'!J50= 4, "Transgender Female",'ES Data Entry'!J50= 5, "Non-binary", 'ES Data Entry'!J50= 6, "Other", 'ES Data Entry'!J50= 7, "Unknown")</f>
        <v>#N/A</v>
      </c>
      <c r="L50" s="228">
        <f>'ES Data Entry'!K50</f>
        <v>0</v>
      </c>
      <c r="M50" s="228" t="str" cm="1">
        <f t="array" ref="M50">IF(MAX(IF(F:F=F50, L:L))=L50, "Yes", "No")</f>
        <v>Yes</v>
      </c>
      <c r="N50" s="229" t="e">
        <f>AVERAGE('ES Data Entry'!N50,'ES Data Entry'!M50)</f>
        <v>#DIV/0!</v>
      </c>
      <c r="O50" s="229" t="e">
        <f t="shared" si="0"/>
        <v>#DIV/0!</v>
      </c>
      <c r="P50" s="229" t="e">
        <f>AVERAGE('ES Data Entry'!O50:R50)</f>
        <v>#DIV/0!</v>
      </c>
      <c r="Q50" s="229" t="e">
        <f t="shared" si="1"/>
        <v>#DIV/0!</v>
      </c>
      <c r="R50" s="229" t="e">
        <f>AVERAGE('ES Data Entry'!S50:V50)</f>
        <v>#DIV/0!</v>
      </c>
      <c r="S50" s="229" t="e">
        <f t="shared" si="2"/>
        <v>#DIV/0!</v>
      </c>
      <c r="T50" s="229" t="e">
        <f>AVERAGE('ES Data Entry'!W50:Y50)</f>
        <v>#DIV/0!</v>
      </c>
      <c r="U50" s="230" t="e">
        <f t="shared" si="3"/>
        <v>#DIV/0!</v>
      </c>
      <c r="V50" s="231" t="e">
        <f t="shared" si="4"/>
        <v>#DIV/0!</v>
      </c>
      <c r="W50" s="232" t="e">
        <f t="shared" si="5"/>
        <v>#DIV/0!</v>
      </c>
    </row>
    <row r="51" spans="1:23" ht="62.1" customHeight="1">
      <c r="A51" s="226">
        <f>'ES Data Entry'!A51</f>
        <v>0</v>
      </c>
      <c r="B51" s="226">
        <f>'ES Data Entry'!B51</f>
        <v>0</v>
      </c>
      <c r="C51" s="6">
        <f>'ES Data Entry'!C51</f>
        <v>0</v>
      </c>
      <c r="D51" s="226">
        <f>'ES Data Entry'!D51</f>
        <v>0</v>
      </c>
      <c r="E51" s="226">
        <f>'ES Data Entry'!E51</f>
        <v>0</v>
      </c>
      <c r="F51" s="226">
        <f>'ES Data Entry'!F51</f>
        <v>0</v>
      </c>
      <c r="G51" s="226" t="str" cm="1">
        <f t="array" ref="G51">_xlfn.IFS('ES Data Entry'!G51=0, "Kindergarten", 'ES Data Entry'!G51=1, "1st Grade", 'ES Data Entry'!G51=2, "2nd Grade", 'ES Data Entry'!G51=3, "3rd Grade", 'ES Data Entry'!G51=4, "4th Grade",'ES Data Entry'!G51=5, "5th Grade")</f>
        <v>Kindergarten</v>
      </c>
      <c r="H51" s="253" t="e" cm="1">
        <f t="array" ref="H51">_xlfn.IFS('ES Data Entry'!L51=2, "Virtual", 'ES Data Entry'!L51=1, "In-person",'ES Data Entry'!L51=3, "Hybrid")</f>
        <v>#N/A</v>
      </c>
      <c r="I51" s="227" t="e" cm="1">
        <f t="array" ref="I51">_xlfn.IFS('ES Data Entry'!H51= 1, "American Indian/Alaskan Native", 'ES Data Entry'!H51= 2, "Asian", 'ES Data Entry'!H51= 3, "Native Hawaiian/Pacific Islander", 'ES Data Entry'!H51= 4, "Black/African American",'ES Data Entry'!H51= 5,  "White", 'ES Data Entry'!H51= 6, "Other", 'ES Data Entry'!H51= 7, "Two races or more", 'ES Data Entry'!H51= 8, "Unknown")</f>
        <v>#N/A</v>
      </c>
      <c r="J51" s="226" t="e" cm="1">
        <f t="array" ref="J51">_xlfn.IFS('ES Data Entry'!I51=1, "Hispanic/Latino", 'ES Data Entry'!I51=2, "Not Hispanic/Latino", 'ES Data Entry'!I51=3, "Other")</f>
        <v>#N/A</v>
      </c>
      <c r="K51" s="226" t="e" cm="1">
        <f t="array" ref="K51">_xlfn.IFS('ES Data Entry'!J51= 1, "Male", 'ES Data Entry'!J51= 2, "Female", 'ES Data Entry'!J51= 3, "Transgender Male", 'ES Data Entry'!J51= 4, "Transgender Female",'ES Data Entry'!J51= 5, "Non-binary", 'ES Data Entry'!J51= 6, "Other", 'ES Data Entry'!J51= 7, "Unknown")</f>
        <v>#N/A</v>
      </c>
      <c r="L51" s="228">
        <f>'ES Data Entry'!K51</f>
        <v>0</v>
      </c>
      <c r="M51" s="228" t="str" cm="1">
        <f t="array" ref="M51">IF(MAX(IF(F:F=F51, L:L))=L51, "Yes", "No")</f>
        <v>Yes</v>
      </c>
      <c r="N51" s="229" t="e">
        <f>AVERAGE('ES Data Entry'!N51,'ES Data Entry'!M51)</f>
        <v>#DIV/0!</v>
      </c>
      <c r="O51" s="229" t="e">
        <f t="shared" si="0"/>
        <v>#DIV/0!</v>
      </c>
      <c r="P51" s="229" t="e">
        <f>AVERAGE('ES Data Entry'!O51:R51)</f>
        <v>#DIV/0!</v>
      </c>
      <c r="Q51" s="229" t="e">
        <f t="shared" si="1"/>
        <v>#DIV/0!</v>
      </c>
      <c r="R51" s="229" t="e">
        <f>AVERAGE('ES Data Entry'!S51:V51)</f>
        <v>#DIV/0!</v>
      </c>
      <c r="S51" s="229" t="e">
        <f t="shared" si="2"/>
        <v>#DIV/0!</v>
      </c>
      <c r="T51" s="229" t="e">
        <f>AVERAGE('ES Data Entry'!W51:Y51)</f>
        <v>#DIV/0!</v>
      </c>
      <c r="U51" s="230" t="e">
        <f t="shared" si="3"/>
        <v>#DIV/0!</v>
      </c>
      <c r="V51" s="231" t="e">
        <f t="shared" si="4"/>
        <v>#DIV/0!</v>
      </c>
      <c r="W51" s="232" t="e">
        <f t="shared" si="5"/>
        <v>#DIV/0!</v>
      </c>
    </row>
    <row r="52" spans="1:23" ht="62.1" customHeight="1">
      <c r="A52" s="226">
        <f>'ES Data Entry'!A52</f>
        <v>0</v>
      </c>
      <c r="B52" s="226">
        <f>'ES Data Entry'!B52</f>
        <v>0</v>
      </c>
      <c r="C52" s="6">
        <f>'ES Data Entry'!C52</f>
        <v>0</v>
      </c>
      <c r="D52" s="226">
        <f>'ES Data Entry'!D52</f>
        <v>0</v>
      </c>
      <c r="E52" s="226">
        <f>'ES Data Entry'!E52</f>
        <v>0</v>
      </c>
      <c r="F52" s="226">
        <f>'ES Data Entry'!F52</f>
        <v>0</v>
      </c>
      <c r="G52" s="226" t="str" cm="1">
        <f t="array" ref="G52">_xlfn.IFS('ES Data Entry'!G52=0, "Kindergarten", 'ES Data Entry'!G52=1, "1st Grade", 'ES Data Entry'!G52=2, "2nd Grade", 'ES Data Entry'!G52=3, "3rd Grade", 'ES Data Entry'!G52=4, "4th Grade",'ES Data Entry'!G52=5, "5th Grade")</f>
        <v>Kindergarten</v>
      </c>
      <c r="H52" s="253" t="e" cm="1">
        <f t="array" ref="H52">_xlfn.IFS('ES Data Entry'!L52=2, "Virtual", 'ES Data Entry'!L52=1, "In-person",'ES Data Entry'!L52=3, "Hybrid")</f>
        <v>#N/A</v>
      </c>
      <c r="I52" s="227" t="e" cm="1">
        <f t="array" ref="I52">_xlfn.IFS('ES Data Entry'!H52= 1, "American Indian/Alaskan Native", 'ES Data Entry'!H52= 2, "Asian", 'ES Data Entry'!H52= 3, "Native Hawaiian/Pacific Islander", 'ES Data Entry'!H52= 4, "Black/African American",'ES Data Entry'!H52= 5,  "White", 'ES Data Entry'!H52= 6, "Other", 'ES Data Entry'!H52= 7, "Two races or more", 'ES Data Entry'!H52= 8, "Unknown")</f>
        <v>#N/A</v>
      </c>
      <c r="J52" s="226" t="e" cm="1">
        <f t="array" ref="J52">_xlfn.IFS('ES Data Entry'!I52=1, "Hispanic/Latino", 'ES Data Entry'!I52=2, "Not Hispanic/Latino", 'ES Data Entry'!I52=3, "Other")</f>
        <v>#N/A</v>
      </c>
      <c r="K52" s="226" t="e" cm="1">
        <f t="array" ref="K52">_xlfn.IFS('ES Data Entry'!J52= 1, "Male", 'ES Data Entry'!J52= 2, "Female", 'ES Data Entry'!J52= 3, "Transgender Male", 'ES Data Entry'!J52= 4, "Transgender Female",'ES Data Entry'!J52= 5, "Non-binary", 'ES Data Entry'!J52= 6, "Other", 'ES Data Entry'!J52= 7, "Unknown")</f>
        <v>#N/A</v>
      </c>
      <c r="L52" s="228">
        <f>'ES Data Entry'!K52</f>
        <v>0</v>
      </c>
      <c r="M52" s="228" t="str" cm="1">
        <f t="array" ref="M52">IF(MAX(IF(F:F=F52, L:L))=L52, "Yes", "No")</f>
        <v>Yes</v>
      </c>
      <c r="N52" s="229" t="e">
        <f>AVERAGE('ES Data Entry'!N52,'ES Data Entry'!M52)</f>
        <v>#DIV/0!</v>
      </c>
      <c r="O52" s="229" t="e">
        <f t="shared" si="0"/>
        <v>#DIV/0!</v>
      </c>
      <c r="P52" s="229" t="e">
        <f>AVERAGE('ES Data Entry'!O52:R52)</f>
        <v>#DIV/0!</v>
      </c>
      <c r="Q52" s="229" t="e">
        <f t="shared" si="1"/>
        <v>#DIV/0!</v>
      </c>
      <c r="R52" s="229" t="e">
        <f>AVERAGE('ES Data Entry'!S52:V52)</f>
        <v>#DIV/0!</v>
      </c>
      <c r="S52" s="229" t="e">
        <f t="shared" si="2"/>
        <v>#DIV/0!</v>
      </c>
      <c r="T52" s="229" t="e">
        <f>AVERAGE('ES Data Entry'!W52:Y52)</f>
        <v>#DIV/0!</v>
      </c>
      <c r="U52" s="230" t="e">
        <f t="shared" si="3"/>
        <v>#DIV/0!</v>
      </c>
      <c r="V52" s="231" t="e">
        <f t="shared" si="4"/>
        <v>#DIV/0!</v>
      </c>
      <c r="W52" s="232" t="e">
        <f t="shared" si="5"/>
        <v>#DIV/0!</v>
      </c>
    </row>
    <row r="53" spans="1:23" ht="62.1" customHeight="1">
      <c r="A53" s="226">
        <f>'ES Data Entry'!A53</f>
        <v>0</v>
      </c>
      <c r="B53" s="226">
        <f>'ES Data Entry'!B53</f>
        <v>0</v>
      </c>
      <c r="C53" s="6">
        <f>'ES Data Entry'!C53</f>
        <v>0</v>
      </c>
      <c r="D53" s="226">
        <f>'ES Data Entry'!D53</f>
        <v>0</v>
      </c>
      <c r="E53" s="226">
        <f>'ES Data Entry'!E53</f>
        <v>0</v>
      </c>
      <c r="F53" s="226">
        <f>'ES Data Entry'!F53</f>
        <v>0</v>
      </c>
      <c r="G53" s="226" t="str" cm="1">
        <f t="array" ref="G53">_xlfn.IFS('ES Data Entry'!G53=0, "Kindergarten", 'ES Data Entry'!G53=1, "1st Grade", 'ES Data Entry'!G53=2, "2nd Grade", 'ES Data Entry'!G53=3, "3rd Grade", 'ES Data Entry'!G53=4, "4th Grade",'ES Data Entry'!G53=5, "5th Grade")</f>
        <v>Kindergarten</v>
      </c>
      <c r="H53" s="253" t="e" cm="1">
        <f t="array" ref="H53">_xlfn.IFS('ES Data Entry'!L53=2, "Virtual", 'ES Data Entry'!L53=1, "In-person",'ES Data Entry'!L53=3, "Hybrid")</f>
        <v>#N/A</v>
      </c>
      <c r="I53" s="227" t="e" cm="1">
        <f t="array" ref="I53">_xlfn.IFS('ES Data Entry'!H53= 1, "American Indian/Alaskan Native", 'ES Data Entry'!H53= 2, "Asian", 'ES Data Entry'!H53= 3, "Native Hawaiian/Pacific Islander", 'ES Data Entry'!H53= 4, "Black/African American",'ES Data Entry'!H53= 5,  "White", 'ES Data Entry'!H53= 6, "Other", 'ES Data Entry'!H53= 7, "Two races or more", 'ES Data Entry'!H53= 8, "Unknown")</f>
        <v>#N/A</v>
      </c>
      <c r="J53" s="226" t="e" cm="1">
        <f t="array" ref="J53">_xlfn.IFS('ES Data Entry'!I53=1, "Hispanic/Latino", 'ES Data Entry'!I53=2, "Not Hispanic/Latino", 'ES Data Entry'!I53=3, "Other")</f>
        <v>#N/A</v>
      </c>
      <c r="K53" s="226" t="e" cm="1">
        <f t="array" ref="K53">_xlfn.IFS('ES Data Entry'!J53= 1, "Male", 'ES Data Entry'!J53= 2, "Female", 'ES Data Entry'!J53= 3, "Transgender Male", 'ES Data Entry'!J53= 4, "Transgender Female",'ES Data Entry'!J53= 5, "Non-binary", 'ES Data Entry'!J53= 6, "Other", 'ES Data Entry'!J53= 7, "Unknown")</f>
        <v>#N/A</v>
      </c>
      <c r="L53" s="228">
        <f>'ES Data Entry'!K53</f>
        <v>0</v>
      </c>
      <c r="M53" s="228" t="str" cm="1">
        <f t="array" ref="M53">IF(MAX(IF(F:F=F53, L:L))=L53, "Yes", "No")</f>
        <v>Yes</v>
      </c>
      <c r="N53" s="229" t="e">
        <f>AVERAGE('ES Data Entry'!N53,'ES Data Entry'!M53)</f>
        <v>#DIV/0!</v>
      </c>
      <c r="O53" s="229" t="e">
        <f t="shared" si="0"/>
        <v>#DIV/0!</v>
      </c>
      <c r="P53" s="229" t="e">
        <f>AVERAGE('ES Data Entry'!O53:R53)</f>
        <v>#DIV/0!</v>
      </c>
      <c r="Q53" s="229" t="e">
        <f t="shared" si="1"/>
        <v>#DIV/0!</v>
      </c>
      <c r="R53" s="229" t="e">
        <f>AVERAGE('ES Data Entry'!S53:V53)</f>
        <v>#DIV/0!</v>
      </c>
      <c r="S53" s="229" t="e">
        <f t="shared" si="2"/>
        <v>#DIV/0!</v>
      </c>
      <c r="T53" s="229" t="e">
        <f>AVERAGE('ES Data Entry'!W53:Y53)</f>
        <v>#DIV/0!</v>
      </c>
      <c r="U53" s="230" t="e">
        <f t="shared" si="3"/>
        <v>#DIV/0!</v>
      </c>
      <c r="V53" s="231" t="e">
        <f t="shared" si="4"/>
        <v>#DIV/0!</v>
      </c>
      <c r="W53" s="232" t="e">
        <f t="shared" si="5"/>
        <v>#DIV/0!</v>
      </c>
    </row>
    <row r="54" spans="1:23" ht="62.1" customHeight="1">
      <c r="A54" s="226">
        <f>'ES Data Entry'!A54</f>
        <v>0</v>
      </c>
      <c r="B54" s="226">
        <f>'ES Data Entry'!B54</f>
        <v>0</v>
      </c>
      <c r="C54" s="6">
        <f>'ES Data Entry'!C54</f>
        <v>0</v>
      </c>
      <c r="D54" s="226">
        <f>'ES Data Entry'!D54</f>
        <v>0</v>
      </c>
      <c r="E54" s="226">
        <f>'ES Data Entry'!E54</f>
        <v>0</v>
      </c>
      <c r="F54" s="226">
        <f>'ES Data Entry'!F54</f>
        <v>0</v>
      </c>
      <c r="G54" s="226" t="str" cm="1">
        <f t="array" ref="G54">_xlfn.IFS('ES Data Entry'!G54=0, "Kindergarten", 'ES Data Entry'!G54=1, "1st Grade", 'ES Data Entry'!G54=2, "2nd Grade", 'ES Data Entry'!G54=3, "3rd Grade", 'ES Data Entry'!G54=4, "4th Grade",'ES Data Entry'!G54=5, "5th Grade")</f>
        <v>Kindergarten</v>
      </c>
      <c r="H54" s="253" t="e" cm="1">
        <f t="array" ref="H54">_xlfn.IFS('ES Data Entry'!L54=2, "Virtual", 'ES Data Entry'!L54=1, "In-person",'ES Data Entry'!L54=3, "Hybrid")</f>
        <v>#N/A</v>
      </c>
      <c r="I54" s="227" t="e" cm="1">
        <f t="array" ref="I54">_xlfn.IFS('ES Data Entry'!H54= 1, "American Indian/Alaskan Native", 'ES Data Entry'!H54= 2, "Asian", 'ES Data Entry'!H54= 3, "Native Hawaiian/Pacific Islander", 'ES Data Entry'!H54= 4, "Black/African American",'ES Data Entry'!H54= 5,  "White", 'ES Data Entry'!H54= 6, "Other", 'ES Data Entry'!H54= 7, "Two races or more", 'ES Data Entry'!H54= 8, "Unknown")</f>
        <v>#N/A</v>
      </c>
      <c r="J54" s="226" t="e" cm="1">
        <f t="array" ref="J54">_xlfn.IFS('ES Data Entry'!I54=1, "Hispanic/Latino", 'ES Data Entry'!I54=2, "Not Hispanic/Latino", 'ES Data Entry'!I54=3, "Other")</f>
        <v>#N/A</v>
      </c>
      <c r="K54" s="226" t="e" cm="1">
        <f t="array" ref="K54">_xlfn.IFS('ES Data Entry'!J54= 1, "Male", 'ES Data Entry'!J54= 2, "Female", 'ES Data Entry'!J54= 3, "Transgender Male", 'ES Data Entry'!J54= 4, "Transgender Female",'ES Data Entry'!J54= 5, "Non-binary", 'ES Data Entry'!J54= 6, "Other", 'ES Data Entry'!J54= 7, "Unknown")</f>
        <v>#N/A</v>
      </c>
      <c r="L54" s="228">
        <f>'ES Data Entry'!K54</f>
        <v>0</v>
      </c>
      <c r="M54" s="228" t="str" cm="1">
        <f t="array" ref="M54">IF(MAX(IF(F:F=F54, L:L))=L54, "Yes", "No")</f>
        <v>Yes</v>
      </c>
      <c r="N54" s="229" t="e">
        <f>AVERAGE('ES Data Entry'!N54,'ES Data Entry'!M54)</f>
        <v>#DIV/0!</v>
      </c>
      <c r="O54" s="229" t="e">
        <f t="shared" si="0"/>
        <v>#DIV/0!</v>
      </c>
      <c r="P54" s="229" t="e">
        <f>AVERAGE('ES Data Entry'!O54:R54)</f>
        <v>#DIV/0!</v>
      </c>
      <c r="Q54" s="229" t="e">
        <f t="shared" si="1"/>
        <v>#DIV/0!</v>
      </c>
      <c r="R54" s="229" t="e">
        <f>AVERAGE('ES Data Entry'!S54:V54)</f>
        <v>#DIV/0!</v>
      </c>
      <c r="S54" s="229" t="e">
        <f t="shared" si="2"/>
        <v>#DIV/0!</v>
      </c>
      <c r="T54" s="229" t="e">
        <f>AVERAGE('ES Data Entry'!W54:Y54)</f>
        <v>#DIV/0!</v>
      </c>
      <c r="U54" s="230" t="e">
        <f t="shared" si="3"/>
        <v>#DIV/0!</v>
      </c>
      <c r="V54" s="231" t="e">
        <f t="shared" si="4"/>
        <v>#DIV/0!</v>
      </c>
      <c r="W54" s="232" t="e">
        <f t="shared" si="5"/>
        <v>#DIV/0!</v>
      </c>
    </row>
    <row r="55" spans="1:23" ht="62.1" customHeight="1">
      <c r="A55" s="226">
        <f>'ES Data Entry'!A55</f>
        <v>0</v>
      </c>
      <c r="B55" s="226">
        <f>'ES Data Entry'!B55</f>
        <v>0</v>
      </c>
      <c r="C55" s="6">
        <f>'ES Data Entry'!C55</f>
        <v>0</v>
      </c>
      <c r="D55" s="226">
        <f>'ES Data Entry'!D55</f>
        <v>0</v>
      </c>
      <c r="E55" s="226">
        <f>'ES Data Entry'!E55</f>
        <v>0</v>
      </c>
      <c r="F55" s="226">
        <f>'ES Data Entry'!F55</f>
        <v>0</v>
      </c>
      <c r="G55" s="226" t="str" cm="1">
        <f t="array" ref="G55">_xlfn.IFS('ES Data Entry'!G55=0, "Kindergarten", 'ES Data Entry'!G55=1, "1st Grade", 'ES Data Entry'!G55=2, "2nd Grade", 'ES Data Entry'!G55=3, "3rd Grade", 'ES Data Entry'!G55=4, "4th Grade",'ES Data Entry'!G55=5, "5th Grade")</f>
        <v>Kindergarten</v>
      </c>
      <c r="H55" s="253" t="e" cm="1">
        <f t="array" ref="H55">_xlfn.IFS('ES Data Entry'!L55=2, "Virtual", 'ES Data Entry'!L55=1, "In-person",'ES Data Entry'!L55=3, "Hybrid")</f>
        <v>#N/A</v>
      </c>
      <c r="I55" s="227" t="e" cm="1">
        <f t="array" ref="I55">_xlfn.IFS('ES Data Entry'!H55= 1, "American Indian/Alaskan Native", 'ES Data Entry'!H55= 2, "Asian", 'ES Data Entry'!H55= 3, "Native Hawaiian/Pacific Islander", 'ES Data Entry'!H55= 4, "Black/African American",'ES Data Entry'!H55= 5,  "White", 'ES Data Entry'!H55= 6, "Other", 'ES Data Entry'!H55= 7, "Two races or more", 'ES Data Entry'!H55= 8, "Unknown")</f>
        <v>#N/A</v>
      </c>
      <c r="J55" s="226" t="e" cm="1">
        <f t="array" ref="J55">_xlfn.IFS('ES Data Entry'!I55=1, "Hispanic/Latino", 'ES Data Entry'!I55=2, "Not Hispanic/Latino", 'ES Data Entry'!I55=3, "Other")</f>
        <v>#N/A</v>
      </c>
      <c r="K55" s="226" t="e" cm="1">
        <f t="array" ref="K55">_xlfn.IFS('ES Data Entry'!J55= 1, "Male", 'ES Data Entry'!J55= 2, "Female", 'ES Data Entry'!J55= 3, "Transgender Male", 'ES Data Entry'!J55= 4, "Transgender Female",'ES Data Entry'!J55= 5, "Non-binary", 'ES Data Entry'!J55= 6, "Other", 'ES Data Entry'!J55= 7, "Unknown")</f>
        <v>#N/A</v>
      </c>
      <c r="L55" s="228">
        <f>'ES Data Entry'!K55</f>
        <v>0</v>
      </c>
      <c r="M55" s="228" t="str" cm="1">
        <f t="array" ref="M55">IF(MAX(IF(F:F=F55, L:L))=L55, "Yes", "No")</f>
        <v>Yes</v>
      </c>
      <c r="N55" s="229" t="e">
        <f>AVERAGE('ES Data Entry'!N55,'ES Data Entry'!M55)</f>
        <v>#DIV/0!</v>
      </c>
      <c r="O55" s="229" t="e">
        <f t="shared" si="0"/>
        <v>#DIV/0!</v>
      </c>
      <c r="P55" s="229" t="e">
        <f>AVERAGE('ES Data Entry'!O55:R55)</f>
        <v>#DIV/0!</v>
      </c>
      <c r="Q55" s="229" t="e">
        <f t="shared" si="1"/>
        <v>#DIV/0!</v>
      </c>
      <c r="R55" s="229" t="e">
        <f>AVERAGE('ES Data Entry'!S55:V55)</f>
        <v>#DIV/0!</v>
      </c>
      <c r="S55" s="229" t="e">
        <f t="shared" si="2"/>
        <v>#DIV/0!</v>
      </c>
      <c r="T55" s="229" t="e">
        <f>AVERAGE('ES Data Entry'!W55:Y55)</f>
        <v>#DIV/0!</v>
      </c>
      <c r="U55" s="230" t="e">
        <f t="shared" si="3"/>
        <v>#DIV/0!</v>
      </c>
      <c r="V55" s="231" t="e">
        <f t="shared" si="4"/>
        <v>#DIV/0!</v>
      </c>
      <c r="W55" s="232" t="e">
        <f t="shared" si="5"/>
        <v>#DIV/0!</v>
      </c>
    </row>
    <row r="56" spans="1:23" ht="62.1" customHeight="1">
      <c r="A56" s="226">
        <f>'ES Data Entry'!A56</f>
        <v>0</v>
      </c>
      <c r="B56" s="226">
        <f>'ES Data Entry'!B56</f>
        <v>0</v>
      </c>
      <c r="C56" s="6">
        <f>'ES Data Entry'!C56</f>
        <v>0</v>
      </c>
      <c r="D56" s="226">
        <f>'ES Data Entry'!D56</f>
        <v>0</v>
      </c>
      <c r="E56" s="226">
        <f>'ES Data Entry'!E56</f>
        <v>0</v>
      </c>
      <c r="F56" s="226">
        <f>'ES Data Entry'!F56</f>
        <v>0</v>
      </c>
      <c r="G56" s="226" t="str" cm="1">
        <f t="array" ref="G56">_xlfn.IFS('ES Data Entry'!G56=0, "Kindergarten", 'ES Data Entry'!G56=1, "1st Grade", 'ES Data Entry'!G56=2, "2nd Grade", 'ES Data Entry'!G56=3, "3rd Grade", 'ES Data Entry'!G56=4, "4th Grade",'ES Data Entry'!G56=5, "5th Grade")</f>
        <v>Kindergarten</v>
      </c>
      <c r="H56" s="253" t="e" cm="1">
        <f t="array" ref="H56">_xlfn.IFS('ES Data Entry'!L56=2, "Virtual", 'ES Data Entry'!L56=1, "In-person",'ES Data Entry'!L56=3, "Hybrid")</f>
        <v>#N/A</v>
      </c>
      <c r="I56" s="227" t="e" cm="1">
        <f t="array" ref="I56">_xlfn.IFS('ES Data Entry'!H56= 1, "American Indian/Alaskan Native", 'ES Data Entry'!H56= 2, "Asian", 'ES Data Entry'!H56= 3, "Native Hawaiian/Pacific Islander", 'ES Data Entry'!H56= 4, "Black/African American",'ES Data Entry'!H56= 5,  "White", 'ES Data Entry'!H56= 6, "Other", 'ES Data Entry'!H56= 7, "Two races or more", 'ES Data Entry'!H56= 8, "Unknown")</f>
        <v>#N/A</v>
      </c>
      <c r="J56" s="226" t="e" cm="1">
        <f t="array" ref="J56">_xlfn.IFS('ES Data Entry'!I56=1, "Hispanic/Latino", 'ES Data Entry'!I56=2, "Not Hispanic/Latino", 'ES Data Entry'!I56=3, "Other")</f>
        <v>#N/A</v>
      </c>
      <c r="K56" s="226" t="e" cm="1">
        <f t="array" ref="K56">_xlfn.IFS('ES Data Entry'!J56= 1, "Male", 'ES Data Entry'!J56= 2, "Female", 'ES Data Entry'!J56= 3, "Transgender Male", 'ES Data Entry'!J56= 4, "Transgender Female",'ES Data Entry'!J56= 5, "Non-binary", 'ES Data Entry'!J56= 6, "Other", 'ES Data Entry'!J56= 7, "Unknown")</f>
        <v>#N/A</v>
      </c>
      <c r="L56" s="228">
        <f>'ES Data Entry'!K56</f>
        <v>0</v>
      </c>
      <c r="M56" s="228" t="str" cm="1">
        <f t="array" ref="M56">IF(MAX(IF(F:F=F56, L:L))=L56, "Yes", "No")</f>
        <v>Yes</v>
      </c>
      <c r="N56" s="229" t="e">
        <f>AVERAGE('ES Data Entry'!N56,'ES Data Entry'!M56)</f>
        <v>#DIV/0!</v>
      </c>
      <c r="O56" s="229" t="e">
        <f t="shared" si="0"/>
        <v>#DIV/0!</v>
      </c>
      <c r="P56" s="229" t="e">
        <f>AVERAGE('ES Data Entry'!O56:R56)</f>
        <v>#DIV/0!</v>
      </c>
      <c r="Q56" s="229" t="e">
        <f t="shared" si="1"/>
        <v>#DIV/0!</v>
      </c>
      <c r="R56" s="229" t="e">
        <f>AVERAGE('ES Data Entry'!S56:V56)</f>
        <v>#DIV/0!</v>
      </c>
      <c r="S56" s="229" t="e">
        <f t="shared" si="2"/>
        <v>#DIV/0!</v>
      </c>
      <c r="T56" s="229" t="e">
        <f>AVERAGE('ES Data Entry'!W56:Y56)</f>
        <v>#DIV/0!</v>
      </c>
      <c r="U56" s="230" t="e">
        <f t="shared" si="3"/>
        <v>#DIV/0!</v>
      </c>
      <c r="V56" s="231" t="e">
        <f t="shared" si="4"/>
        <v>#DIV/0!</v>
      </c>
      <c r="W56" s="232" t="e">
        <f t="shared" si="5"/>
        <v>#DIV/0!</v>
      </c>
    </row>
    <row r="57" spans="1:23" ht="62.1" customHeight="1">
      <c r="A57" s="226">
        <f>'ES Data Entry'!A57</f>
        <v>0</v>
      </c>
      <c r="B57" s="226">
        <f>'ES Data Entry'!B57</f>
        <v>0</v>
      </c>
      <c r="C57" s="6">
        <f>'ES Data Entry'!C57</f>
        <v>0</v>
      </c>
      <c r="D57" s="226">
        <f>'ES Data Entry'!D57</f>
        <v>0</v>
      </c>
      <c r="E57" s="226">
        <f>'ES Data Entry'!E57</f>
        <v>0</v>
      </c>
      <c r="F57" s="226">
        <f>'ES Data Entry'!F57</f>
        <v>0</v>
      </c>
      <c r="G57" s="226" t="str" cm="1">
        <f t="array" ref="G57">_xlfn.IFS('ES Data Entry'!G57=0, "Kindergarten", 'ES Data Entry'!G57=1, "1st Grade", 'ES Data Entry'!G57=2, "2nd Grade", 'ES Data Entry'!G57=3, "3rd Grade", 'ES Data Entry'!G57=4, "4th Grade",'ES Data Entry'!G57=5, "5th Grade")</f>
        <v>Kindergarten</v>
      </c>
      <c r="H57" s="253" t="e" cm="1">
        <f t="array" ref="H57">_xlfn.IFS('ES Data Entry'!L57=2, "Virtual", 'ES Data Entry'!L57=1, "In-person",'ES Data Entry'!L57=3, "Hybrid")</f>
        <v>#N/A</v>
      </c>
      <c r="I57" s="227" t="e" cm="1">
        <f t="array" ref="I57">_xlfn.IFS('ES Data Entry'!H57= 1, "American Indian/Alaskan Native", 'ES Data Entry'!H57= 2, "Asian", 'ES Data Entry'!H57= 3, "Native Hawaiian/Pacific Islander", 'ES Data Entry'!H57= 4, "Black/African American",'ES Data Entry'!H57= 5,  "White", 'ES Data Entry'!H57= 6, "Other", 'ES Data Entry'!H57= 7, "Two races or more", 'ES Data Entry'!H57= 8, "Unknown")</f>
        <v>#N/A</v>
      </c>
      <c r="J57" s="226" t="e" cm="1">
        <f t="array" ref="J57">_xlfn.IFS('ES Data Entry'!I57=1, "Hispanic/Latino", 'ES Data Entry'!I57=2, "Not Hispanic/Latino", 'ES Data Entry'!I57=3, "Other")</f>
        <v>#N/A</v>
      </c>
      <c r="K57" s="226" t="e" cm="1">
        <f t="array" ref="K57">_xlfn.IFS('ES Data Entry'!J57= 1, "Male", 'ES Data Entry'!J57= 2, "Female", 'ES Data Entry'!J57= 3, "Transgender Male", 'ES Data Entry'!J57= 4, "Transgender Female",'ES Data Entry'!J57= 5, "Non-binary", 'ES Data Entry'!J57= 6, "Other", 'ES Data Entry'!J57= 7, "Unknown")</f>
        <v>#N/A</v>
      </c>
      <c r="L57" s="228">
        <f>'ES Data Entry'!K57</f>
        <v>0</v>
      </c>
      <c r="M57" s="228" t="str" cm="1">
        <f t="array" ref="M57">IF(MAX(IF(F:F=F57, L:L))=L57, "Yes", "No")</f>
        <v>Yes</v>
      </c>
      <c r="N57" s="229" t="e">
        <f>AVERAGE('ES Data Entry'!N57,'ES Data Entry'!M57)</f>
        <v>#DIV/0!</v>
      </c>
      <c r="O57" s="229" t="e">
        <f t="shared" si="0"/>
        <v>#DIV/0!</v>
      </c>
      <c r="P57" s="229" t="e">
        <f>AVERAGE('ES Data Entry'!O57:R57)</f>
        <v>#DIV/0!</v>
      </c>
      <c r="Q57" s="229" t="e">
        <f t="shared" si="1"/>
        <v>#DIV/0!</v>
      </c>
      <c r="R57" s="229" t="e">
        <f>AVERAGE('ES Data Entry'!S57:V57)</f>
        <v>#DIV/0!</v>
      </c>
      <c r="S57" s="229" t="e">
        <f t="shared" si="2"/>
        <v>#DIV/0!</v>
      </c>
      <c r="T57" s="229" t="e">
        <f>AVERAGE('ES Data Entry'!W57:Y57)</f>
        <v>#DIV/0!</v>
      </c>
      <c r="U57" s="230" t="e">
        <f t="shared" si="3"/>
        <v>#DIV/0!</v>
      </c>
      <c r="V57" s="231" t="e">
        <f t="shared" si="4"/>
        <v>#DIV/0!</v>
      </c>
      <c r="W57" s="232" t="e">
        <f t="shared" si="5"/>
        <v>#DIV/0!</v>
      </c>
    </row>
    <row r="58" spans="1:23" ht="62.1" customHeight="1">
      <c r="A58" s="226">
        <f>'ES Data Entry'!A58</f>
        <v>0</v>
      </c>
      <c r="B58" s="226">
        <f>'ES Data Entry'!B58</f>
        <v>0</v>
      </c>
      <c r="C58" s="6">
        <f>'ES Data Entry'!C58</f>
        <v>0</v>
      </c>
      <c r="D58" s="226">
        <f>'ES Data Entry'!D58</f>
        <v>0</v>
      </c>
      <c r="E58" s="226">
        <f>'ES Data Entry'!E58</f>
        <v>0</v>
      </c>
      <c r="F58" s="226">
        <f>'ES Data Entry'!F58</f>
        <v>0</v>
      </c>
      <c r="G58" s="226" t="str" cm="1">
        <f t="array" ref="G58">_xlfn.IFS('ES Data Entry'!G58=0, "Kindergarten", 'ES Data Entry'!G58=1, "1st Grade", 'ES Data Entry'!G58=2, "2nd Grade", 'ES Data Entry'!G58=3, "3rd Grade", 'ES Data Entry'!G58=4, "4th Grade",'ES Data Entry'!G58=5, "5th Grade")</f>
        <v>Kindergarten</v>
      </c>
      <c r="H58" s="253" t="e" cm="1">
        <f t="array" ref="H58">_xlfn.IFS('ES Data Entry'!L58=2, "Virtual", 'ES Data Entry'!L58=1, "In-person",'ES Data Entry'!L58=3, "Hybrid")</f>
        <v>#N/A</v>
      </c>
      <c r="I58" s="227" t="e" cm="1">
        <f t="array" ref="I58">_xlfn.IFS('ES Data Entry'!H58= 1, "American Indian/Alaskan Native", 'ES Data Entry'!H58= 2, "Asian", 'ES Data Entry'!H58= 3, "Native Hawaiian/Pacific Islander", 'ES Data Entry'!H58= 4, "Black/African American",'ES Data Entry'!H58= 5,  "White", 'ES Data Entry'!H58= 6, "Other", 'ES Data Entry'!H58= 7, "Two races or more", 'ES Data Entry'!H58= 8, "Unknown")</f>
        <v>#N/A</v>
      </c>
      <c r="J58" s="226" t="e" cm="1">
        <f t="array" ref="J58">_xlfn.IFS('ES Data Entry'!I58=1, "Hispanic/Latino", 'ES Data Entry'!I58=2, "Not Hispanic/Latino", 'ES Data Entry'!I58=3, "Other")</f>
        <v>#N/A</v>
      </c>
      <c r="K58" s="226" t="e" cm="1">
        <f t="array" ref="K58">_xlfn.IFS('ES Data Entry'!J58= 1, "Male", 'ES Data Entry'!J58= 2, "Female", 'ES Data Entry'!J58= 3, "Transgender Male", 'ES Data Entry'!J58= 4, "Transgender Female",'ES Data Entry'!J58= 5, "Non-binary", 'ES Data Entry'!J58= 6, "Other", 'ES Data Entry'!J58= 7, "Unknown")</f>
        <v>#N/A</v>
      </c>
      <c r="L58" s="228">
        <f>'ES Data Entry'!K58</f>
        <v>0</v>
      </c>
      <c r="M58" s="228" t="str" cm="1">
        <f t="array" ref="M58">IF(MAX(IF(F:F=F58, L:L))=L58, "Yes", "No")</f>
        <v>Yes</v>
      </c>
      <c r="N58" s="229" t="e">
        <f>AVERAGE('ES Data Entry'!N58,'ES Data Entry'!M58)</f>
        <v>#DIV/0!</v>
      </c>
      <c r="O58" s="229" t="e">
        <f t="shared" si="0"/>
        <v>#DIV/0!</v>
      </c>
      <c r="P58" s="229" t="e">
        <f>AVERAGE('ES Data Entry'!O58:R58)</f>
        <v>#DIV/0!</v>
      </c>
      <c r="Q58" s="229" t="e">
        <f t="shared" si="1"/>
        <v>#DIV/0!</v>
      </c>
      <c r="R58" s="229" t="e">
        <f>AVERAGE('ES Data Entry'!S58:V58)</f>
        <v>#DIV/0!</v>
      </c>
      <c r="S58" s="229" t="e">
        <f t="shared" si="2"/>
        <v>#DIV/0!</v>
      </c>
      <c r="T58" s="229" t="e">
        <f>AVERAGE('ES Data Entry'!W58:Y58)</f>
        <v>#DIV/0!</v>
      </c>
      <c r="U58" s="230" t="e">
        <f t="shared" si="3"/>
        <v>#DIV/0!</v>
      </c>
      <c r="V58" s="231" t="e">
        <f t="shared" si="4"/>
        <v>#DIV/0!</v>
      </c>
      <c r="W58" s="232" t="e">
        <f t="shared" si="5"/>
        <v>#DIV/0!</v>
      </c>
    </row>
    <row r="59" spans="1:23" ht="62.1" customHeight="1">
      <c r="A59" s="226">
        <f>'ES Data Entry'!A59</f>
        <v>0</v>
      </c>
      <c r="B59" s="226">
        <f>'ES Data Entry'!B59</f>
        <v>0</v>
      </c>
      <c r="C59" s="6">
        <f>'ES Data Entry'!C59</f>
        <v>0</v>
      </c>
      <c r="D59" s="226">
        <f>'ES Data Entry'!D59</f>
        <v>0</v>
      </c>
      <c r="E59" s="226">
        <f>'ES Data Entry'!E59</f>
        <v>0</v>
      </c>
      <c r="F59" s="226">
        <f>'ES Data Entry'!F59</f>
        <v>0</v>
      </c>
      <c r="G59" s="226" t="str" cm="1">
        <f t="array" ref="G59">_xlfn.IFS('ES Data Entry'!G59=0, "Kindergarten", 'ES Data Entry'!G59=1, "1st Grade", 'ES Data Entry'!G59=2, "2nd Grade", 'ES Data Entry'!G59=3, "3rd Grade", 'ES Data Entry'!G59=4, "4th Grade",'ES Data Entry'!G59=5, "5th Grade")</f>
        <v>Kindergarten</v>
      </c>
      <c r="H59" s="253" t="e" cm="1">
        <f t="array" ref="H59">_xlfn.IFS('ES Data Entry'!L59=2, "Virtual", 'ES Data Entry'!L59=1, "In-person",'ES Data Entry'!L59=3, "Hybrid")</f>
        <v>#N/A</v>
      </c>
      <c r="I59" s="227" t="e" cm="1">
        <f t="array" ref="I59">_xlfn.IFS('ES Data Entry'!H59= 1, "American Indian/Alaskan Native", 'ES Data Entry'!H59= 2, "Asian", 'ES Data Entry'!H59= 3, "Native Hawaiian/Pacific Islander", 'ES Data Entry'!H59= 4, "Black/African American",'ES Data Entry'!H59= 5,  "White", 'ES Data Entry'!H59= 6, "Other", 'ES Data Entry'!H59= 7, "Two races or more", 'ES Data Entry'!H59= 8, "Unknown")</f>
        <v>#N/A</v>
      </c>
      <c r="J59" s="226" t="e" cm="1">
        <f t="array" ref="J59">_xlfn.IFS('ES Data Entry'!I59=1, "Hispanic/Latino", 'ES Data Entry'!I59=2, "Not Hispanic/Latino", 'ES Data Entry'!I59=3, "Other")</f>
        <v>#N/A</v>
      </c>
      <c r="K59" s="226" t="e" cm="1">
        <f t="array" ref="K59">_xlfn.IFS('ES Data Entry'!J59= 1, "Male", 'ES Data Entry'!J59= 2, "Female", 'ES Data Entry'!J59= 3, "Transgender Male", 'ES Data Entry'!J59= 4, "Transgender Female",'ES Data Entry'!J59= 5, "Non-binary", 'ES Data Entry'!J59= 6, "Other", 'ES Data Entry'!J59= 7, "Unknown")</f>
        <v>#N/A</v>
      </c>
      <c r="L59" s="228">
        <f>'ES Data Entry'!K59</f>
        <v>0</v>
      </c>
      <c r="M59" s="228" t="str" cm="1">
        <f t="array" ref="M59">IF(MAX(IF(F:F=F59, L:L))=L59, "Yes", "No")</f>
        <v>Yes</v>
      </c>
      <c r="N59" s="229" t="e">
        <f>AVERAGE('ES Data Entry'!N59,'ES Data Entry'!M59)</f>
        <v>#DIV/0!</v>
      </c>
      <c r="O59" s="229" t="e">
        <f t="shared" si="0"/>
        <v>#DIV/0!</v>
      </c>
      <c r="P59" s="229" t="e">
        <f>AVERAGE('ES Data Entry'!O59:R59)</f>
        <v>#DIV/0!</v>
      </c>
      <c r="Q59" s="229" t="e">
        <f t="shared" si="1"/>
        <v>#DIV/0!</v>
      </c>
      <c r="R59" s="229" t="e">
        <f>AVERAGE('ES Data Entry'!S59:V59)</f>
        <v>#DIV/0!</v>
      </c>
      <c r="S59" s="229" t="e">
        <f t="shared" si="2"/>
        <v>#DIV/0!</v>
      </c>
      <c r="T59" s="229" t="e">
        <f>AVERAGE('ES Data Entry'!W59:Y59)</f>
        <v>#DIV/0!</v>
      </c>
      <c r="U59" s="230" t="e">
        <f t="shared" si="3"/>
        <v>#DIV/0!</v>
      </c>
      <c r="V59" s="231" t="e">
        <f t="shared" si="4"/>
        <v>#DIV/0!</v>
      </c>
      <c r="W59" s="232" t="e">
        <f t="shared" si="5"/>
        <v>#DIV/0!</v>
      </c>
    </row>
    <row r="60" spans="1:23" ht="62.1" customHeight="1">
      <c r="A60" s="226">
        <f>'ES Data Entry'!A60</f>
        <v>0</v>
      </c>
      <c r="B60" s="226">
        <f>'ES Data Entry'!B60</f>
        <v>0</v>
      </c>
      <c r="C60" s="6">
        <f>'ES Data Entry'!C60</f>
        <v>0</v>
      </c>
      <c r="D60" s="226">
        <f>'ES Data Entry'!D60</f>
        <v>0</v>
      </c>
      <c r="E60" s="226">
        <f>'ES Data Entry'!E60</f>
        <v>0</v>
      </c>
      <c r="F60" s="226">
        <f>'ES Data Entry'!F60</f>
        <v>0</v>
      </c>
      <c r="G60" s="226" t="str" cm="1">
        <f t="array" ref="G60">_xlfn.IFS('ES Data Entry'!G60=0, "Kindergarten", 'ES Data Entry'!G60=1, "1st Grade", 'ES Data Entry'!G60=2, "2nd Grade", 'ES Data Entry'!G60=3, "3rd Grade", 'ES Data Entry'!G60=4, "4th Grade",'ES Data Entry'!G60=5, "5th Grade")</f>
        <v>Kindergarten</v>
      </c>
      <c r="H60" s="253" t="e" cm="1">
        <f t="array" ref="H60">_xlfn.IFS('ES Data Entry'!L60=2, "Virtual", 'ES Data Entry'!L60=1, "In-person",'ES Data Entry'!L60=3, "Hybrid")</f>
        <v>#N/A</v>
      </c>
      <c r="I60" s="227" t="e" cm="1">
        <f t="array" ref="I60">_xlfn.IFS('ES Data Entry'!H60= 1, "American Indian/Alaskan Native", 'ES Data Entry'!H60= 2, "Asian", 'ES Data Entry'!H60= 3, "Native Hawaiian/Pacific Islander", 'ES Data Entry'!H60= 4, "Black/African American",'ES Data Entry'!H60= 5,  "White", 'ES Data Entry'!H60= 6, "Other", 'ES Data Entry'!H60= 7, "Two races or more", 'ES Data Entry'!H60= 8, "Unknown")</f>
        <v>#N/A</v>
      </c>
      <c r="J60" s="226" t="e" cm="1">
        <f t="array" ref="J60">_xlfn.IFS('ES Data Entry'!I60=1, "Hispanic/Latino", 'ES Data Entry'!I60=2, "Not Hispanic/Latino", 'ES Data Entry'!I60=3, "Other")</f>
        <v>#N/A</v>
      </c>
      <c r="K60" s="226" t="e" cm="1">
        <f t="array" ref="K60">_xlfn.IFS('ES Data Entry'!J60= 1, "Male", 'ES Data Entry'!J60= 2, "Female", 'ES Data Entry'!J60= 3, "Transgender Male", 'ES Data Entry'!J60= 4, "Transgender Female",'ES Data Entry'!J60= 5, "Non-binary", 'ES Data Entry'!J60= 6, "Other", 'ES Data Entry'!J60= 7, "Unknown")</f>
        <v>#N/A</v>
      </c>
      <c r="L60" s="228">
        <f>'ES Data Entry'!K60</f>
        <v>0</v>
      </c>
      <c r="M60" s="228" t="str" cm="1">
        <f t="array" ref="M60">IF(MAX(IF(F:F=F60, L:L))=L60, "Yes", "No")</f>
        <v>Yes</v>
      </c>
      <c r="N60" s="229" t="e">
        <f>AVERAGE('ES Data Entry'!N60,'ES Data Entry'!M60)</f>
        <v>#DIV/0!</v>
      </c>
      <c r="O60" s="229" t="e">
        <f t="shared" si="0"/>
        <v>#DIV/0!</v>
      </c>
      <c r="P60" s="229" t="e">
        <f>AVERAGE('ES Data Entry'!O60:R60)</f>
        <v>#DIV/0!</v>
      </c>
      <c r="Q60" s="229" t="e">
        <f t="shared" si="1"/>
        <v>#DIV/0!</v>
      </c>
      <c r="R60" s="229" t="e">
        <f>AVERAGE('ES Data Entry'!S60:V60)</f>
        <v>#DIV/0!</v>
      </c>
      <c r="S60" s="229" t="e">
        <f t="shared" si="2"/>
        <v>#DIV/0!</v>
      </c>
      <c r="T60" s="229" t="e">
        <f>AVERAGE('ES Data Entry'!W60:Y60)</f>
        <v>#DIV/0!</v>
      </c>
      <c r="U60" s="230" t="e">
        <f t="shared" si="3"/>
        <v>#DIV/0!</v>
      </c>
      <c r="V60" s="231" t="e">
        <f t="shared" si="4"/>
        <v>#DIV/0!</v>
      </c>
      <c r="W60" s="232" t="e">
        <f t="shared" si="5"/>
        <v>#DIV/0!</v>
      </c>
    </row>
    <row r="61" spans="1:23" ht="62.1" customHeight="1">
      <c r="A61" s="226">
        <f>'ES Data Entry'!A61</f>
        <v>0</v>
      </c>
      <c r="B61" s="226">
        <f>'ES Data Entry'!B61</f>
        <v>0</v>
      </c>
      <c r="C61" s="6">
        <f>'ES Data Entry'!C61</f>
        <v>0</v>
      </c>
      <c r="D61" s="226">
        <f>'ES Data Entry'!D61</f>
        <v>0</v>
      </c>
      <c r="E61" s="226">
        <f>'ES Data Entry'!E61</f>
        <v>0</v>
      </c>
      <c r="F61" s="226">
        <f>'ES Data Entry'!F61</f>
        <v>0</v>
      </c>
      <c r="G61" s="226" t="str" cm="1">
        <f t="array" ref="G61">_xlfn.IFS('ES Data Entry'!G61=0, "Kindergarten", 'ES Data Entry'!G61=1, "1st Grade", 'ES Data Entry'!G61=2, "2nd Grade", 'ES Data Entry'!G61=3, "3rd Grade", 'ES Data Entry'!G61=4, "4th Grade",'ES Data Entry'!G61=5, "5th Grade")</f>
        <v>Kindergarten</v>
      </c>
      <c r="H61" s="253" t="e" cm="1">
        <f t="array" ref="H61">_xlfn.IFS('ES Data Entry'!L61=2, "Virtual", 'ES Data Entry'!L61=1, "In-person",'ES Data Entry'!L61=3, "Hybrid")</f>
        <v>#N/A</v>
      </c>
      <c r="I61" s="227" t="e" cm="1">
        <f t="array" ref="I61">_xlfn.IFS('ES Data Entry'!H61= 1, "American Indian/Alaskan Native", 'ES Data Entry'!H61= 2, "Asian", 'ES Data Entry'!H61= 3, "Native Hawaiian/Pacific Islander", 'ES Data Entry'!H61= 4, "Black/African American",'ES Data Entry'!H61= 5,  "White", 'ES Data Entry'!H61= 6, "Other", 'ES Data Entry'!H61= 7, "Two races or more", 'ES Data Entry'!H61= 8, "Unknown")</f>
        <v>#N/A</v>
      </c>
      <c r="J61" s="226" t="e" cm="1">
        <f t="array" ref="J61">_xlfn.IFS('ES Data Entry'!I61=1, "Hispanic/Latino", 'ES Data Entry'!I61=2, "Not Hispanic/Latino", 'ES Data Entry'!I61=3, "Other")</f>
        <v>#N/A</v>
      </c>
      <c r="K61" s="226" t="e" cm="1">
        <f t="array" ref="K61">_xlfn.IFS('ES Data Entry'!J61= 1, "Male", 'ES Data Entry'!J61= 2, "Female", 'ES Data Entry'!J61= 3, "Transgender Male", 'ES Data Entry'!J61= 4, "Transgender Female",'ES Data Entry'!J61= 5, "Non-binary", 'ES Data Entry'!J61= 6, "Other", 'ES Data Entry'!J61= 7, "Unknown")</f>
        <v>#N/A</v>
      </c>
      <c r="L61" s="228">
        <f>'ES Data Entry'!K61</f>
        <v>0</v>
      </c>
      <c r="M61" s="228" t="str" cm="1">
        <f t="array" ref="M61">IF(MAX(IF(F:F=F61, L:L))=L61, "Yes", "No")</f>
        <v>Yes</v>
      </c>
      <c r="N61" s="229" t="e">
        <f>AVERAGE('ES Data Entry'!N61,'ES Data Entry'!M61)</f>
        <v>#DIV/0!</v>
      </c>
      <c r="O61" s="229" t="e">
        <f t="shared" si="0"/>
        <v>#DIV/0!</v>
      </c>
      <c r="P61" s="229" t="e">
        <f>AVERAGE('ES Data Entry'!O61:R61)</f>
        <v>#DIV/0!</v>
      </c>
      <c r="Q61" s="229" t="e">
        <f t="shared" si="1"/>
        <v>#DIV/0!</v>
      </c>
      <c r="R61" s="229" t="e">
        <f>AVERAGE('ES Data Entry'!S61:V61)</f>
        <v>#DIV/0!</v>
      </c>
      <c r="S61" s="229" t="e">
        <f t="shared" si="2"/>
        <v>#DIV/0!</v>
      </c>
      <c r="T61" s="229" t="e">
        <f>AVERAGE('ES Data Entry'!W61:Y61)</f>
        <v>#DIV/0!</v>
      </c>
      <c r="U61" s="230" t="e">
        <f t="shared" si="3"/>
        <v>#DIV/0!</v>
      </c>
      <c r="V61" s="231" t="e">
        <f t="shared" si="4"/>
        <v>#DIV/0!</v>
      </c>
      <c r="W61" s="232" t="e">
        <f t="shared" si="5"/>
        <v>#DIV/0!</v>
      </c>
    </row>
    <row r="62" spans="1:23" ht="62.1" customHeight="1">
      <c r="A62" s="226">
        <f>'ES Data Entry'!A62</f>
        <v>0</v>
      </c>
      <c r="B62" s="226">
        <f>'ES Data Entry'!B62</f>
        <v>0</v>
      </c>
      <c r="C62" s="6">
        <f>'ES Data Entry'!C62</f>
        <v>0</v>
      </c>
      <c r="D62" s="226">
        <f>'ES Data Entry'!D62</f>
        <v>0</v>
      </c>
      <c r="E62" s="226">
        <f>'ES Data Entry'!E62</f>
        <v>0</v>
      </c>
      <c r="F62" s="226">
        <f>'ES Data Entry'!F62</f>
        <v>0</v>
      </c>
      <c r="G62" s="226" t="str" cm="1">
        <f t="array" ref="G62">_xlfn.IFS('ES Data Entry'!G62=0, "Kindergarten", 'ES Data Entry'!G62=1, "1st Grade", 'ES Data Entry'!G62=2, "2nd Grade", 'ES Data Entry'!G62=3, "3rd Grade", 'ES Data Entry'!G62=4, "4th Grade",'ES Data Entry'!G62=5, "5th Grade")</f>
        <v>Kindergarten</v>
      </c>
      <c r="H62" s="253" t="e" cm="1">
        <f t="array" ref="H62">_xlfn.IFS('ES Data Entry'!L62=2, "Virtual", 'ES Data Entry'!L62=1, "In-person",'ES Data Entry'!L62=3, "Hybrid")</f>
        <v>#N/A</v>
      </c>
      <c r="I62" s="227" t="e" cm="1">
        <f t="array" ref="I62">_xlfn.IFS('ES Data Entry'!H62= 1, "American Indian/Alaskan Native", 'ES Data Entry'!H62= 2, "Asian", 'ES Data Entry'!H62= 3, "Native Hawaiian/Pacific Islander", 'ES Data Entry'!H62= 4, "Black/African American",'ES Data Entry'!H62= 5,  "White", 'ES Data Entry'!H62= 6, "Other", 'ES Data Entry'!H62= 7, "Two races or more", 'ES Data Entry'!H62= 8, "Unknown")</f>
        <v>#N/A</v>
      </c>
      <c r="J62" s="226" t="e" cm="1">
        <f t="array" ref="J62">_xlfn.IFS('ES Data Entry'!I62=1, "Hispanic/Latino", 'ES Data Entry'!I62=2, "Not Hispanic/Latino", 'ES Data Entry'!I62=3, "Other")</f>
        <v>#N/A</v>
      </c>
      <c r="K62" s="226" t="e" cm="1">
        <f t="array" ref="K62">_xlfn.IFS('ES Data Entry'!J62= 1, "Male", 'ES Data Entry'!J62= 2, "Female", 'ES Data Entry'!J62= 3, "Transgender Male", 'ES Data Entry'!J62= 4, "Transgender Female",'ES Data Entry'!J62= 5, "Non-binary", 'ES Data Entry'!J62= 6, "Other", 'ES Data Entry'!J62= 7, "Unknown")</f>
        <v>#N/A</v>
      </c>
      <c r="L62" s="228">
        <f>'ES Data Entry'!K62</f>
        <v>0</v>
      </c>
      <c r="M62" s="228" t="str" cm="1">
        <f t="array" ref="M62">IF(MAX(IF(F:F=F62, L:L))=L62, "Yes", "No")</f>
        <v>Yes</v>
      </c>
      <c r="N62" s="229" t="e">
        <f>AVERAGE('ES Data Entry'!N62,'ES Data Entry'!M62)</f>
        <v>#DIV/0!</v>
      </c>
      <c r="O62" s="229" t="e">
        <f t="shared" si="0"/>
        <v>#DIV/0!</v>
      </c>
      <c r="P62" s="229" t="e">
        <f>AVERAGE('ES Data Entry'!O62:R62)</f>
        <v>#DIV/0!</v>
      </c>
      <c r="Q62" s="229" t="e">
        <f t="shared" si="1"/>
        <v>#DIV/0!</v>
      </c>
      <c r="R62" s="229" t="e">
        <f>AVERAGE('ES Data Entry'!S62:V62)</f>
        <v>#DIV/0!</v>
      </c>
      <c r="S62" s="229" t="e">
        <f t="shared" si="2"/>
        <v>#DIV/0!</v>
      </c>
      <c r="T62" s="229" t="e">
        <f>AVERAGE('ES Data Entry'!W62:Y62)</f>
        <v>#DIV/0!</v>
      </c>
      <c r="U62" s="230" t="e">
        <f t="shared" si="3"/>
        <v>#DIV/0!</v>
      </c>
      <c r="V62" s="231" t="e">
        <f t="shared" si="4"/>
        <v>#DIV/0!</v>
      </c>
      <c r="W62" s="232" t="e">
        <f t="shared" si="5"/>
        <v>#DIV/0!</v>
      </c>
    </row>
    <row r="63" spans="1:23" ht="62.1" customHeight="1">
      <c r="A63" s="226">
        <f>'ES Data Entry'!A63</f>
        <v>0</v>
      </c>
      <c r="B63" s="226">
        <f>'ES Data Entry'!B63</f>
        <v>0</v>
      </c>
      <c r="C63" s="6">
        <f>'ES Data Entry'!C63</f>
        <v>0</v>
      </c>
      <c r="D63" s="226">
        <f>'ES Data Entry'!D63</f>
        <v>0</v>
      </c>
      <c r="E63" s="226">
        <f>'ES Data Entry'!E63</f>
        <v>0</v>
      </c>
      <c r="F63" s="226">
        <f>'ES Data Entry'!F63</f>
        <v>0</v>
      </c>
      <c r="G63" s="226" t="str" cm="1">
        <f t="array" ref="G63">_xlfn.IFS('ES Data Entry'!G63=0, "Kindergarten", 'ES Data Entry'!G63=1, "1st Grade", 'ES Data Entry'!G63=2, "2nd Grade", 'ES Data Entry'!G63=3, "3rd Grade", 'ES Data Entry'!G63=4, "4th Grade",'ES Data Entry'!G63=5, "5th Grade")</f>
        <v>Kindergarten</v>
      </c>
      <c r="H63" s="253" t="e" cm="1">
        <f t="array" ref="H63">_xlfn.IFS('ES Data Entry'!L63=2, "Virtual", 'ES Data Entry'!L63=1, "In-person",'ES Data Entry'!L63=3, "Hybrid")</f>
        <v>#N/A</v>
      </c>
      <c r="I63" s="227" t="e" cm="1">
        <f t="array" ref="I63">_xlfn.IFS('ES Data Entry'!H63= 1, "American Indian/Alaskan Native", 'ES Data Entry'!H63= 2, "Asian", 'ES Data Entry'!H63= 3, "Native Hawaiian/Pacific Islander", 'ES Data Entry'!H63= 4, "Black/African American",'ES Data Entry'!H63= 5,  "White", 'ES Data Entry'!H63= 6, "Other", 'ES Data Entry'!H63= 7, "Two races or more", 'ES Data Entry'!H63= 8, "Unknown")</f>
        <v>#N/A</v>
      </c>
      <c r="J63" s="226" t="e" cm="1">
        <f t="array" ref="J63">_xlfn.IFS('ES Data Entry'!I63=1, "Hispanic/Latino", 'ES Data Entry'!I63=2, "Not Hispanic/Latino", 'ES Data Entry'!I63=3, "Other")</f>
        <v>#N/A</v>
      </c>
      <c r="K63" s="226" t="e" cm="1">
        <f t="array" ref="K63">_xlfn.IFS('ES Data Entry'!J63= 1, "Male", 'ES Data Entry'!J63= 2, "Female", 'ES Data Entry'!J63= 3, "Transgender Male", 'ES Data Entry'!J63= 4, "Transgender Female",'ES Data Entry'!J63= 5, "Non-binary", 'ES Data Entry'!J63= 6, "Other", 'ES Data Entry'!J63= 7, "Unknown")</f>
        <v>#N/A</v>
      </c>
      <c r="L63" s="228">
        <f>'ES Data Entry'!K63</f>
        <v>0</v>
      </c>
      <c r="M63" s="228" t="str" cm="1">
        <f t="array" ref="M63">IF(MAX(IF(F:F=F63, L:L))=L63, "Yes", "No")</f>
        <v>Yes</v>
      </c>
      <c r="N63" s="229" t="e">
        <f>AVERAGE('ES Data Entry'!N63,'ES Data Entry'!M63)</f>
        <v>#DIV/0!</v>
      </c>
      <c r="O63" s="229" t="e">
        <f t="shared" si="0"/>
        <v>#DIV/0!</v>
      </c>
      <c r="P63" s="229" t="e">
        <f>AVERAGE('ES Data Entry'!O63:R63)</f>
        <v>#DIV/0!</v>
      </c>
      <c r="Q63" s="229" t="e">
        <f t="shared" si="1"/>
        <v>#DIV/0!</v>
      </c>
      <c r="R63" s="229" t="e">
        <f>AVERAGE('ES Data Entry'!S63:V63)</f>
        <v>#DIV/0!</v>
      </c>
      <c r="S63" s="229" t="e">
        <f t="shared" si="2"/>
        <v>#DIV/0!</v>
      </c>
      <c r="T63" s="229" t="e">
        <f>AVERAGE('ES Data Entry'!W63:Y63)</f>
        <v>#DIV/0!</v>
      </c>
      <c r="U63" s="230" t="e">
        <f t="shared" si="3"/>
        <v>#DIV/0!</v>
      </c>
      <c r="V63" s="231" t="e">
        <f t="shared" si="4"/>
        <v>#DIV/0!</v>
      </c>
      <c r="W63" s="232" t="e">
        <f t="shared" si="5"/>
        <v>#DIV/0!</v>
      </c>
    </row>
    <row r="64" spans="1:23" ht="62.1" customHeight="1">
      <c r="A64" s="226">
        <f>'ES Data Entry'!A64</f>
        <v>0</v>
      </c>
      <c r="B64" s="226">
        <f>'ES Data Entry'!B64</f>
        <v>0</v>
      </c>
      <c r="C64" s="6">
        <f>'ES Data Entry'!C64</f>
        <v>0</v>
      </c>
      <c r="D64" s="226">
        <f>'ES Data Entry'!D64</f>
        <v>0</v>
      </c>
      <c r="E64" s="226">
        <f>'ES Data Entry'!E64</f>
        <v>0</v>
      </c>
      <c r="F64" s="226">
        <f>'ES Data Entry'!F64</f>
        <v>0</v>
      </c>
      <c r="G64" s="226" t="str" cm="1">
        <f t="array" ref="G64">_xlfn.IFS('ES Data Entry'!G64=0, "Kindergarten", 'ES Data Entry'!G64=1, "1st Grade", 'ES Data Entry'!G64=2, "2nd Grade", 'ES Data Entry'!G64=3, "3rd Grade", 'ES Data Entry'!G64=4, "4th Grade",'ES Data Entry'!G64=5, "5th Grade")</f>
        <v>Kindergarten</v>
      </c>
      <c r="H64" s="253" t="e" cm="1">
        <f t="array" ref="H64">_xlfn.IFS('ES Data Entry'!L64=2, "Virtual", 'ES Data Entry'!L64=1, "In-person",'ES Data Entry'!L64=3, "Hybrid")</f>
        <v>#N/A</v>
      </c>
      <c r="I64" s="227" t="e" cm="1">
        <f t="array" ref="I64">_xlfn.IFS('ES Data Entry'!H64= 1, "American Indian/Alaskan Native", 'ES Data Entry'!H64= 2, "Asian", 'ES Data Entry'!H64= 3, "Native Hawaiian/Pacific Islander", 'ES Data Entry'!H64= 4, "Black/African American",'ES Data Entry'!H64= 5,  "White", 'ES Data Entry'!H64= 6, "Other", 'ES Data Entry'!H64= 7, "Two races or more", 'ES Data Entry'!H64= 8, "Unknown")</f>
        <v>#N/A</v>
      </c>
      <c r="J64" s="226" t="e" cm="1">
        <f t="array" ref="J64">_xlfn.IFS('ES Data Entry'!I64=1, "Hispanic/Latino", 'ES Data Entry'!I64=2, "Not Hispanic/Latino", 'ES Data Entry'!I64=3, "Other")</f>
        <v>#N/A</v>
      </c>
      <c r="K64" s="226" t="e" cm="1">
        <f t="array" ref="K64">_xlfn.IFS('ES Data Entry'!J64= 1, "Male", 'ES Data Entry'!J64= 2, "Female", 'ES Data Entry'!J64= 3, "Transgender Male", 'ES Data Entry'!J64= 4, "Transgender Female",'ES Data Entry'!J64= 5, "Non-binary", 'ES Data Entry'!J64= 6, "Other", 'ES Data Entry'!J64= 7, "Unknown")</f>
        <v>#N/A</v>
      </c>
      <c r="L64" s="228">
        <f>'ES Data Entry'!K64</f>
        <v>0</v>
      </c>
      <c r="M64" s="228" t="str" cm="1">
        <f t="array" ref="M64">IF(MAX(IF(F:F=F64, L:L))=L64, "Yes", "No")</f>
        <v>Yes</v>
      </c>
      <c r="N64" s="229" t="e">
        <f>AVERAGE('ES Data Entry'!N64,'ES Data Entry'!M64)</f>
        <v>#DIV/0!</v>
      </c>
      <c r="O64" s="229" t="e">
        <f t="shared" si="0"/>
        <v>#DIV/0!</v>
      </c>
      <c r="P64" s="229" t="e">
        <f>AVERAGE('ES Data Entry'!O64:R64)</f>
        <v>#DIV/0!</v>
      </c>
      <c r="Q64" s="229" t="e">
        <f t="shared" si="1"/>
        <v>#DIV/0!</v>
      </c>
      <c r="R64" s="229" t="e">
        <f>AVERAGE('ES Data Entry'!S64:V64)</f>
        <v>#DIV/0!</v>
      </c>
      <c r="S64" s="229" t="e">
        <f t="shared" si="2"/>
        <v>#DIV/0!</v>
      </c>
      <c r="T64" s="229" t="e">
        <f>AVERAGE('ES Data Entry'!W64:Y64)</f>
        <v>#DIV/0!</v>
      </c>
      <c r="U64" s="230" t="e">
        <f t="shared" si="3"/>
        <v>#DIV/0!</v>
      </c>
      <c r="V64" s="231" t="e">
        <f t="shared" si="4"/>
        <v>#DIV/0!</v>
      </c>
      <c r="W64" s="232" t="e">
        <f t="shared" si="5"/>
        <v>#DIV/0!</v>
      </c>
    </row>
    <row r="65" spans="1:23" ht="62.1" customHeight="1">
      <c r="A65" s="226">
        <f>'ES Data Entry'!A65</f>
        <v>0</v>
      </c>
      <c r="B65" s="226">
        <f>'ES Data Entry'!B65</f>
        <v>0</v>
      </c>
      <c r="C65" s="6">
        <f>'ES Data Entry'!C65</f>
        <v>0</v>
      </c>
      <c r="D65" s="226">
        <f>'ES Data Entry'!D65</f>
        <v>0</v>
      </c>
      <c r="E65" s="226">
        <f>'ES Data Entry'!E65</f>
        <v>0</v>
      </c>
      <c r="F65" s="226">
        <f>'ES Data Entry'!F65</f>
        <v>0</v>
      </c>
      <c r="G65" s="226" t="str" cm="1">
        <f t="array" ref="G65">_xlfn.IFS('ES Data Entry'!G65=0, "Kindergarten", 'ES Data Entry'!G65=1, "1st Grade", 'ES Data Entry'!G65=2, "2nd Grade", 'ES Data Entry'!G65=3, "3rd Grade", 'ES Data Entry'!G65=4, "4th Grade",'ES Data Entry'!G65=5, "5th Grade")</f>
        <v>Kindergarten</v>
      </c>
      <c r="H65" s="253" t="e" cm="1">
        <f t="array" ref="H65">_xlfn.IFS('ES Data Entry'!L65=2, "Virtual", 'ES Data Entry'!L65=1, "In-person",'ES Data Entry'!L65=3, "Hybrid")</f>
        <v>#N/A</v>
      </c>
      <c r="I65" s="227" t="e" cm="1">
        <f t="array" ref="I65">_xlfn.IFS('ES Data Entry'!H65= 1, "American Indian/Alaskan Native", 'ES Data Entry'!H65= 2, "Asian", 'ES Data Entry'!H65= 3, "Native Hawaiian/Pacific Islander", 'ES Data Entry'!H65= 4, "Black/African American",'ES Data Entry'!H65= 5,  "White", 'ES Data Entry'!H65= 6, "Other", 'ES Data Entry'!H65= 7, "Two races or more", 'ES Data Entry'!H65= 8, "Unknown")</f>
        <v>#N/A</v>
      </c>
      <c r="J65" s="226" t="e" cm="1">
        <f t="array" ref="J65">_xlfn.IFS('ES Data Entry'!I65=1, "Hispanic/Latino", 'ES Data Entry'!I65=2, "Not Hispanic/Latino", 'ES Data Entry'!I65=3, "Other")</f>
        <v>#N/A</v>
      </c>
      <c r="K65" s="226" t="e" cm="1">
        <f t="array" ref="K65">_xlfn.IFS('ES Data Entry'!J65= 1, "Male", 'ES Data Entry'!J65= 2, "Female", 'ES Data Entry'!J65= 3, "Transgender Male", 'ES Data Entry'!J65= 4, "Transgender Female",'ES Data Entry'!J65= 5, "Non-binary", 'ES Data Entry'!J65= 6, "Other", 'ES Data Entry'!J65= 7, "Unknown")</f>
        <v>#N/A</v>
      </c>
      <c r="L65" s="228">
        <f>'ES Data Entry'!K65</f>
        <v>0</v>
      </c>
      <c r="M65" s="228" t="str" cm="1">
        <f t="array" ref="M65">IF(MAX(IF(F:F=F65, L:L))=L65, "Yes", "No")</f>
        <v>Yes</v>
      </c>
      <c r="N65" s="229" t="e">
        <f>AVERAGE('ES Data Entry'!N65,'ES Data Entry'!M65)</f>
        <v>#DIV/0!</v>
      </c>
      <c r="O65" s="229" t="e">
        <f t="shared" si="0"/>
        <v>#DIV/0!</v>
      </c>
      <c r="P65" s="229" t="e">
        <f>AVERAGE('ES Data Entry'!O65:R65)</f>
        <v>#DIV/0!</v>
      </c>
      <c r="Q65" s="229" t="e">
        <f t="shared" si="1"/>
        <v>#DIV/0!</v>
      </c>
      <c r="R65" s="229" t="e">
        <f>AVERAGE('ES Data Entry'!S65:V65)</f>
        <v>#DIV/0!</v>
      </c>
      <c r="S65" s="229" t="e">
        <f t="shared" si="2"/>
        <v>#DIV/0!</v>
      </c>
      <c r="T65" s="229" t="e">
        <f>AVERAGE('ES Data Entry'!W65:Y65)</f>
        <v>#DIV/0!</v>
      </c>
      <c r="U65" s="230" t="e">
        <f t="shared" si="3"/>
        <v>#DIV/0!</v>
      </c>
      <c r="V65" s="231" t="e">
        <f t="shared" si="4"/>
        <v>#DIV/0!</v>
      </c>
      <c r="W65" s="232" t="e">
        <f t="shared" si="5"/>
        <v>#DIV/0!</v>
      </c>
    </row>
    <row r="66" spans="1:23" ht="62.1" customHeight="1">
      <c r="A66" s="226">
        <f>'ES Data Entry'!A66</f>
        <v>0</v>
      </c>
      <c r="B66" s="226">
        <f>'ES Data Entry'!B66</f>
        <v>0</v>
      </c>
      <c r="C66" s="6">
        <f>'ES Data Entry'!C66</f>
        <v>0</v>
      </c>
      <c r="D66" s="226">
        <f>'ES Data Entry'!D66</f>
        <v>0</v>
      </c>
      <c r="E66" s="226">
        <f>'ES Data Entry'!E66</f>
        <v>0</v>
      </c>
      <c r="F66" s="226">
        <f>'ES Data Entry'!F66</f>
        <v>0</v>
      </c>
      <c r="G66" s="226" t="str" cm="1">
        <f t="array" ref="G66">_xlfn.IFS('ES Data Entry'!G66=0, "Kindergarten", 'ES Data Entry'!G66=1, "1st Grade", 'ES Data Entry'!G66=2, "2nd Grade", 'ES Data Entry'!G66=3, "3rd Grade", 'ES Data Entry'!G66=4, "4th Grade",'ES Data Entry'!G66=5, "5th Grade")</f>
        <v>Kindergarten</v>
      </c>
      <c r="H66" s="253" t="e" cm="1">
        <f t="array" ref="H66">_xlfn.IFS('ES Data Entry'!L66=2, "Virtual", 'ES Data Entry'!L66=1, "In-person",'ES Data Entry'!L66=3, "Hybrid")</f>
        <v>#N/A</v>
      </c>
      <c r="I66" s="227" t="e" cm="1">
        <f t="array" ref="I66">_xlfn.IFS('ES Data Entry'!H66= 1, "American Indian/Alaskan Native", 'ES Data Entry'!H66= 2, "Asian", 'ES Data Entry'!H66= 3, "Native Hawaiian/Pacific Islander", 'ES Data Entry'!H66= 4, "Black/African American",'ES Data Entry'!H66= 5,  "White", 'ES Data Entry'!H66= 6, "Other", 'ES Data Entry'!H66= 7, "Two races or more", 'ES Data Entry'!H66= 8, "Unknown")</f>
        <v>#N/A</v>
      </c>
      <c r="J66" s="226" t="e" cm="1">
        <f t="array" ref="J66">_xlfn.IFS('ES Data Entry'!I66=1, "Hispanic/Latino", 'ES Data Entry'!I66=2, "Not Hispanic/Latino", 'ES Data Entry'!I66=3, "Other")</f>
        <v>#N/A</v>
      </c>
      <c r="K66" s="226" t="e" cm="1">
        <f t="array" ref="K66">_xlfn.IFS('ES Data Entry'!J66= 1, "Male", 'ES Data Entry'!J66= 2, "Female", 'ES Data Entry'!J66= 3, "Transgender Male", 'ES Data Entry'!J66= 4, "Transgender Female",'ES Data Entry'!J66= 5, "Non-binary", 'ES Data Entry'!J66= 6, "Other", 'ES Data Entry'!J66= 7, "Unknown")</f>
        <v>#N/A</v>
      </c>
      <c r="L66" s="228">
        <f>'ES Data Entry'!K66</f>
        <v>0</v>
      </c>
      <c r="M66" s="228" t="str" cm="1">
        <f t="array" ref="M66">IF(MAX(IF(F:F=F66, L:L))=L66, "Yes", "No")</f>
        <v>Yes</v>
      </c>
      <c r="N66" s="229" t="e">
        <f>AVERAGE('ES Data Entry'!N66,'ES Data Entry'!M66)</f>
        <v>#DIV/0!</v>
      </c>
      <c r="O66" s="229" t="e">
        <f t="shared" si="0"/>
        <v>#DIV/0!</v>
      </c>
      <c r="P66" s="229" t="e">
        <f>AVERAGE('ES Data Entry'!O66:R66)</f>
        <v>#DIV/0!</v>
      </c>
      <c r="Q66" s="229" t="e">
        <f t="shared" si="1"/>
        <v>#DIV/0!</v>
      </c>
      <c r="R66" s="229" t="e">
        <f>AVERAGE('ES Data Entry'!S66:V66)</f>
        <v>#DIV/0!</v>
      </c>
      <c r="S66" s="229" t="e">
        <f t="shared" si="2"/>
        <v>#DIV/0!</v>
      </c>
      <c r="T66" s="229" t="e">
        <f>AVERAGE('ES Data Entry'!W66:Y66)</f>
        <v>#DIV/0!</v>
      </c>
      <c r="U66" s="230" t="e">
        <f t="shared" si="3"/>
        <v>#DIV/0!</v>
      </c>
      <c r="V66" s="231" t="e">
        <f t="shared" si="4"/>
        <v>#DIV/0!</v>
      </c>
      <c r="W66" s="232" t="e">
        <f t="shared" si="5"/>
        <v>#DIV/0!</v>
      </c>
    </row>
    <row r="67" spans="1:23" ht="62.1" customHeight="1">
      <c r="A67" s="226">
        <f>'ES Data Entry'!A67</f>
        <v>0</v>
      </c>
      <c r="B67" s="226">
        <f>'ES Data Entry'!B67</f>
        <v>0</v>
      </c>
      <c r="C67" s="6">
        <f>'ES Data Entry'!C67</f>
        <v>0</v>
      </c>
      <c r="D67" s="226">
        <f>'ES Data Entry'!D67</f>
        <v>0</v>
      </c>
      <c r="E67" s="226">
        <f>'ES Data Entry'!E67</f>
        <v>0</v>
      </c>
      <c r="F67" s="226">
        <f>'ES Data Entry'!F67</f>
        <v>0</v>
      </c>
      <c r="G67" s="226" t="str" cm="1">
        <f t="array" ref="G67">_xlfn.IFS('ES Data Entry'!G67=0, "Kindergarten", 'ES Data Entry'!G67=1, "1st Grade", 'ES Data Entry'!G67=2, "2nd Grade", 'ES Data Entry'!G67=3, "3rd Grade", 'ES Data Entry'!G67=4, "4th Grade",'ES Data Entry'!G67=5, "5th Grade")</f>
        <v>Kindergarten</v>
      </c>
      <c r="H67" s="253" t="e" cm="1">
        <f t="array" ref="H67">_xlfn.IFS('ES Data Entry'!L67=2, "Virtual", 'ES Data Entry'!L67=1, "In-person",'ES Data Entry'!L67=3, "Hybrid")</f>
        <v>#N/A</v>
      </c>
      <c r="I67" s="227" t="e" cm="1">
        <f t="array" ref="I67">_xlfn.IFS('ES Data Entry'!H67= 1, "American Indian/Alaskan Native", 'ES Data Entry'!H67= 2, "Asian", 'ES Data Entry'!H67= 3, "Native Hawaiian/Pacific Islander", 'ES Data Entry'!H67= 4, "Black/African American",'ES Data Entry'!H67= 5,  "White", 'ES Data Entry'!H67= 6, "Other", 'ES Data Entry'!H67= 7, "Two races or more", 'ES Data Entry'!H67= 8, "Unknown")</f>
        <v>#N/A</v>
      </c>
      <c r="J67" s="226" t="e" cm="1">
        <f t="array" ref="J67">_xlfn.IFS('ES Data Entry'!I67=1, "Hispanic/Latino", 'ES Data Entry'!I67=2, "Not Hispanic/Latino", 'ES Data Entry'!I67=3, "Other")</f>
        <v>#N/A</v>
      </c>
      <c r="K67" s="226" t="e" cm="1">
        <f t="array" ref="K67">_xlfn.IFS('ES Data Entry'!J67= 1, "Male", 'ES Data Entry'!J67= 2, "Female", 'ES Data Entry'!J67= 3, "Transgender Male", 'ES Data Entry'!J67= 4, "Transgender Female",'ES Data Entry'!J67= 5, "Non-binary", 'ES Data Entry'!J67= 6, "Other", 'ES Data Entry'!J67= 7, "Unknown")</f>
        <v>#N/A</v>
      </c>
      <c r="L67" s="228">
        <f>'ES Data Entry'!K67</f>
        <v>0</v>
      </c>
      <c r="M67" s="228" t="str" cm="1">
        <f t="array" ref="M67">IF(MAX(IF(F:F=F67, L:L))=L67, "Yes", "No")</f>
        <v>Yes</v>
      </c>
      <c r="N67" s="229" t="e">
        <f>AVERAGE('ES Data Entry'!N67,'ES Data Entry'!M67)</f>
        <v>#DIV/0!</v>
      </c>
      <c r="O67" s="229" t="e">
        <f t="shared" si="0"/>
        <v>#DIV/0!</v>
      </c>
      <c r="P67" s="229" t="e">
        <f>AVERAGE('ES Data Entry'!O67:R67)</f>
        <v>#DIV/0!</v>
      </c>
      <c r="Q67" s="229" t="e">
        <f t="shared" si="1"/>
        <v>#DIV/0!</v>
      </c>
      <c r="R67" s="229" t="e">
        <f>AVERAGE('ES Data Entry'!S67:V67)</f>
        <v>#DIV/0!</v>
      </c>
      <c r="S67" s="229" t="e">
        <f t="shared" si="2"/>
        <v>#DIV/0!</v>
      </c>
      <c r="T67" s="229" t="e">
        <f>AVERAGE('ES Data Entry'!W67:Y67)</f>
        <v>#DIV/0!</v>
      </c>
      <c r="U67" s="230" t="e">
        <f t="shared" si="3"/>
        <v>#DIV/0!</v>
      </c>
      <c r="V67" s="231" t="e">
        <f t="shared" si="4"/>
        <v>#DIV/0!</v>
      </c>
      <c r="W67" s="232" t="e">
        <f t="shared" si="5"/>
        <v>#DIV/0!</v>
      </c>
    </row>
    <row r="68" spans="1:23" ht="62.1" customHeight="1">
      <c r="A68" s="226">
        <f>'ES Data Entry'!A68</f>
        <v>0</v>
      </c>
      <c r="B68" s="226">
        <f>'ES Data Entry'!B68</f>
        <v>0</v>
      </c>
      <c r="C68" s="6">
        <f>'ES Data Entry'!C68</f>
        <v>0</v>
      </c>
      <c r="D68" s="226">
        <f>'ES Data Entry'!D68</f>
        <v>0</v>
      </c>
      <c r="E68" s="226">
        <f>'ES Data Entry'!E68</f>
        <v>0</v>
      </c>
      <c r="F68" s="226">
        <f>'ES Data Entry'!F68</f>
        <v>0</v>
      </c>
      <c r="G68" s="226" t="str" cm="1">
        <f t="array" ref="G68">_xlfn.IFS('ES Data Entry'!G68=0, "Kindergarten", 'ES Data Entry'!G68=1, "1st Grade", 'ES Data Entry'!G68=2, "2nd Grade", 'ES Data Entry'!G68=3, "3rd Grade", 'ES Data Entry'!G68=4, "4th Grade",'ES Data Entry'!G68=5, "5th Grade")</f>
        <v>Kindergarten</v>
      </c>
      <c r="H68" s="253" t="e" cm="1">
        <f t="array" ref="H68">_xlfn.IFS('ES Data Entry'!L68=2, "Virtual", 'ES Data Entry'!L68=1, "In-person",'ES Data Entry'!L68=3, "Hybrid")</f>
        <v>#N/A</v>
      </c>
      <c r="I68" s="227" t="e" cm="1">
        <f t="array" ref="I68">_xlfn.IFS('ES Data Entry'!H68= 1, "American Indian/Alaskan Native", 'ES Data Entry'!H68= 2, "Asian", 'ES Data Entry'!H68= 3, "Native Hawaiian/Pacific Islander", 'ES Data Entry'!H68= 4, "Black/African American",'ES Data Entry'!H68= 5,  "White", 'ES Data Entry'!H68= 6, "Other", 'ES Data Entry'!H68= 7, "Two races or more", 'ES Data Entry'!H68= 8, "Unknown")</f>
        <v>#N/A</v>
      </c>
      <c r="J68" s="226" t="e" cm="1">
        <f t="array" ref="J68">_xlfn.IFS('ES Data Entry'!I68=1, "Hispanic/Latino", 'ES Data Entry'!I68=2, "Not Hispanic/Latino", 'ES Data Entry'!I68=3, "Other")</f>
        <v>#N/A</v>
      </c>
      <c r="K68" s="226" t="e" cm="1">
        <f t="array" ref="K68">_xlfn.IFS('ES Data Entry'!J68= 1, "Male", 'ES Data Entry'!J68= 2, "Female", 'ES Data Entry'!J68= 3, "Transgender Male", 'ES Data Entry'!J68= 4, "Transgender Female",'ES Data Entry'!J68= 5, "Non-binary", 'ES Data Entry'!J68= 6, "Other", 'ES Data Entry'!J68= 7, "Unknown")</f>
        <v>#N/A</v>
      </c>
      <c r="L68" s="228">
        <f>'ES Data Entry'!K68</f>
        <v>0</v>
      </c>
      <c r="M68" s="228" t="str" cm="1">
        <f t="array" ref="M68">IF(MAX(IF(F:F=F68, L:L))=L68, "Yes", "No")</f>
        <v>Yes</v>
      </c>
      <c r="N68" s="229" t="e">
        <f>AVERAGE('ES Data Entry'!N68,'ES Data Entry'!M68)</f>
        <v>#DIV/0!</v>
      </c>
      <c r="O68" s="229" t="e">
        <f t="shared" ref="O68:O98" si="6">IF(OR(N68&gt;3.5,N68=3.5), "Higher Emotional Engagement",IF(N68&lt;1.6, "Lower Emotional Engagement", "Moderate Emotional Engagement"))</f>
        <v>#DIV/0!</v>
      </c>
      <c r="P68" s="229" t="e">
        <f>AVERAGE('ES Data Entry'!O68:R68)</f>
        <v>#DIV/0!</v>
      </c>
      <c r="Q68" s="229" t="e">
        <f t="shared" ref="Q68:Q98" si="7">IF(OR(P68&gt;3.5,P68=3.5), "Higher Social Engagement",IF(P68&lt;1.6, "Lower Social Engagement", "Moderate Social Engagement"))</f>
        <v>#DIV/0!</v>
      </c>
      <c r="R68" s="229" t="e">
        <f>AVERAGE('ES Data Entry'!S68:V68)</f>
        <v>#DIV/0!</v>
      </c>
      <c r="S68" s="229" t="e">
        <f t="shared" ref="S68:S98" si="8">IF(OR(R68&gt;3.5,R68=3.5), "Higher Behavioral Engagement",IF(R68&lt;1.6, "Lower Behavioral Engagement", "Moderate Behavioral Engagement"))</f>
        <v>#DIV/0!</v>
      </c>
      <c r="T68" s="229" t="e">
        <f>AVERAGE('ES Data Entry'!W68:Y68)</f>
        <v>#DIV/0!</v>
      </c>
      <c r="U68" s="230" t="e">
        <f t="shared" ref="U68:U98" si="9">IF(OR(T68&gt;3.5,T68=3.5), "Higher Cognitive Engagement",IF(T68&lt;1.6, "Lower Cognitive Engagement", "Moderate Cognitive Engagement"))</f>
        <v>#DIV/0!</v>
      </c>
      <c r="V68" s="231" t="e">
        <f t="shared" ref="V68:V98" si="10">AVERAGE(N68:T68)</f>
        <v>#DIV/0!</v>
      </c>
      <c r="W68" s="232" t="e">
        <f t="shared" ref="W68:W98" si="11">IF(OR(V68&gt;3.5,V68=3.5), "Higher Engagement",IF(V68&lt;1.6, "Lower Engagement", "Moderate Engagement"))</f>
        <v>#DIV/0!</v>
      </c>
    </row>
    <row r="69" spans="1:23" ht="62.1" customHeight="1">
      <c r="A69" s="226">
        <f>'ES Data Entry'!A69</f>
        <v>0</v>
      </c>
      <c r="B69" s="226">
        <f>'ES Data Entry'!B69</f>
        <v>0</v>
      </c>
      <c r="C69" s="6">
        <f>'ES Data Entry'!C69</f>
        <v>0</v>
      </c>
      <c r="D69" s="226">
        <f>'ES Data Entry'!D69</f>
        <v>0</v>
      </c>
      <c r="E69" s="226">
        <f>'ES Data Entry'!E69</f>
        <v>0</v>
      </c>
      <c r="F69" s="226">
        <f>'ES Data Entry'!F69</f>
        <v>0</v>
      </c>
      <c r="G69" s="226" t="str" cm="1">
        <f t="array" ref="G69">_xlfn.IFS('ES Data Entry'!G69=0, "Kindergarten", 'ES Data Entry'!G69=1, "1st Grade", 'ES Data Entry'!G69=2, "2nd Grade", 'ES Data Entry'!G69=3, "3rd Grade", 'ES Data Entry'!G69=4, "4th Grade",'ES Data Entry'!G69=5, "5th Grade")</f>
        <v>Kindergarten</v>
      </c>
      <c r="H69" s="253" t="e" cm="1">
        <f t="array" ref="H69">_xlfn.IFS('ES Data Entry'!L69=2, "Virtual", 'ES Data Entry'!L69=1, "In-person",'ES Data Entry'!L69=3, "Hybrid")</f>
        <v>#N/A</v>
      </c>
      <c r="I69" s="227" t="e" cm="1">
        <f t="array" ref="I69">_xlfn.IFS('ES Data Entry'!H69= 1, "American Indian/Alaskan Native", 'ES Data Entry'!H69= 2, "Asian", 'ES Data Entry'!H69= 3, "Native Hawaiian/Pacific Islander", 'ES Data Entry'!H69= 4, "Black/African American",'ES Data Entry'!H69= 5,  "White", 'ES Data Entry'!H69= 6, "Other", 'ES Data Entry'!H69= 7, "Two races or more", 'ES Data Entry'!H69= 8, "Unknown")</f>
        <v>#N/A</v>
      </c>
      <c r="J69" s="226" t="e" cm="1">
        <f t="array" ref="J69">_xlfn.IFS('ES Data Entry'!I69=1, "Hispanic/Latino", 'ES Data Entry'!I69=2, "Not Hispanic/Latino", 'ES Data Entry'!I69=3, "Other")</f>
        <v>#N/A</v>
      </c>
      <c r="K69" s="226" t="e" cm="1">
        <f t="array" ref="K69">_xlfn.IFS('ES Data Entry'!J69= 1, "Male", 'ES Data Entry'!J69= 2, "Female", 'ES Data Entry'!J69= 3, "Transgender Male", 'ES Data Entry'!J69= 4, "Transgender Female",'ES Data Entry'!J69= 5, "Non-binary", 'ES Data Entry'!J69= 6, "Other", 'ES Data Entry'!J69= 7, "Unknown")</f>
        <v>#N/A</v>
      </c>
      <c r="L69" s="228">
        <f>'ES Data Entry'!K69</f>
        <v>0</v>
      </c>
      <c r="M69" s="228" t="str" cm="1">
        <f t="array" ref="M69">IF(MAX(IF(F:F=F69, L:L))=L69, "Yes", "No")</f>
        <v>Yes</v>
      </c>
      <c r="N69" s="229" t="e">
        <f>AVERAGE('ES Data Entry'!N69,'ES Data Entry'!M69)</f>
        <v>#DIV/0!</v>
      </c>
      <c r="O69" s="229" t="e">
        <f t="shared" si="6"/>
        <v>#DIV/0!</v>
      </c>
      <c r="P69" s="229" t="e">
        <f>AVERAGE('ES Data Entry'!O69:R69)</f>
        <v>#DIV/0!</v>
      </c>
      <c r="Q69" s="229" t="e">
        <f t="shared" si="7"/>
        <v>#DIV/0!</v>
      </c>
      <c r="R69" s="229" t="e">
        <f>AVERAGE('ES Data Entry'!S69:V69)</f>
        <v>#DIV/0!</v>
      </c>
      <c r="S69" s="229" t="e">
        <f t="shared" si="8"/>
        <v>#DIV/0!</v>
      </c>
      <c r="T69" s="229" t="e">
        <f>AVERAGE('ES Data Entry'!W69:Y69)</f>
        <v>#DIV/0!</v>
      </c>
      <c r="U69" s="230" t="e">
        <f t="shared" si="9"/>
        <v>#DIV/0!</v>
      </c>
      <c r="V69" s="231" t="e">
        <f t="shared" si="10"/>
        <v>#DIV/0!</v>
      </c>
      <c r="W69" s="232" t="e">
        <f t="shared" si="11"/>
        <v>#DIV/0!</v>
      </c>
    </row>
    <row r="70" spans="1:23" ht="62.1" customHeight="1">
      <c r="A70" s="226">
        <f>'ES Data Entry'!A70</f>
        <v>0</v>
      </c>
      <c r="B70" s="226">
        <f>'ES Data Entry'!B70</f>
        <v>0</v>
      </c>
      <c r="C70" s="6">
        <f>'ES Data Entry'!C70</f>
        <v>0</v>
      </c>
      <c r="D70" s="226">
        <f>'ES Data Entry'!D70</f>
        <v>0</v>
      </c>
      <c r="E70" s="226">
        <f>'ES Data Entry'!E70</f>
        <v>0</v>
      </c>
      <c r="F70" s="226">
        <f>'ES Data Entry'!F70</f>
        <v>0</v>
      </c>
      <c r="G70" s="226" t="str" cm="1">
        <f t="array" ref="G70">_xlfn.IFS('ES Data Entry'!G70=0, "Kindergarten", 'ES Data Entry'!G70=1, "1st Grade", 'ES Data Entry'!G70=2, "2nd Grade", 'ES Data Entry'!G70=3, "3rd Grade", 'ES Data Entry'!G70=4, "4th Grade",'ES Data Entry'!G70=5, "5th Grade")</f>
        <v>Kindergarten</v>
      </c>
      <c r="H70" s="253" t="e" cm="1">
        <f t="array" ref="H70">_xlfn.IFS('ES Data Entry'!L70=2, "Virtual", 'ES Data Entry'!L70=1, "In-person",'ES Data Entry'!L70=3, "Hybrid")</f>
        <v>#N/A</v>
      </c>
      <c r="I70" s="227" t="e" cm="1">
        <f t="array" ref="I70">_xlfn.IFS('ES Data Entry'!H70= 1, "American Indian/Alaskan Native", 'ES Data Entry'!H70= 2, "Asian", 'ES Data Entry'!H70= 3, "Native Hawaiian/Pacific Islander", 'ES Data Entry'!H70= 4, "Black/African American",'ES Data Entry'!H70= 5,  "White", 'ES Data Entry'!H70= 6, "Other", 'ES Data Entry'!H70= 7, "Two races or more", 'ES Data Entry'!H70= 8, "Unknown")</f>
        <v>#N/A</v>
      </c>
      <c r="J70" s="226" t="e" cm="1">
        <f t="array" ref="J70">_xlfn.IFS('ES Data Entry'!I70=1, "Hispanic/Latino", 'ES Data Entry'!I70=2, "Not Hispanic/Latino", 'ES Data Entry'!I70=3, "Other")</f>
        <v>#N/A</v>
      </c>
      <c r="K70" s="226" t="e" cm="1">
        <f t="array" ref="K70">_xlfn.IFS('ES Data Entry'!J70= 1, "Male", 'ES Data Entry'!J70= 2, "Female", 'ES Data Entry'!J70= 3, "Transgender Male", 'ES Data Entry'!J70= 4, "Transgender Female",'ES Data Entry'!J70= 5, "Non-binary", 'ES Data Entry'!J70= 6, "Other", 'ES Data Entry'!J70= 7, "Unknown")</f>
        <v>#N/A</v>
      </c>
      <c r="L70" s="228">
        <f>'ES Data Entry'!K70</f>
        <v>0</v>
      </c>
      <c r="M70" s="228" t="str" cm="1">
        <f t="array" ref="M70">IF(MAX(IF(F:F=F70, L:L))=L70, "Yes", "No")</f>
        <v>Yes</v>
      </c>
      <c r="N70" s="229" t="e">
        <f>AVERAGE('ES Data Entry'!N70,'ES Data Entry'!M70)</f>
        <v>#DIV/0!</v>
      </c>
      <c r="O70" s="229" t="e">
        <f t="shared" si="6"/>
        <v>#DIV/0!</v>
      </c>
      <c r="P70" s="229" t="e">
        <f>AVERAGE('ES Data Entry'!O70:R70)</f>
        <v>#DIV/0!</v>
      </c>
      <c r="Q70" s="229" t="e">
        <f t="shared" si="7"/>
        <v>#DIV/0!</v>
      </c>
      <c r="R70" s="229" t="e">
        <f>AVERAGE('ES Data Entry'!S70:V70)</f>
        <v>#DIV/0!</v>
      </c>
      <c r="S70" s="229" t="e">
        <f t="shared" si="8"/>
        <v>#DIV/0!</v>
      </c>
      <c r="T70" s="229" t="e">
        <f>AVERAGE('ES Data Entry'!W70:Y70)</f>
        <v>#DIV/0!</v>
      </c>
      <c r="U70" s="230" t="e">
        <f t="shared" si="9"/>
        <v>#DIV/0!</v>
      </c>
      <c r="V70" s="231" t="e">
        <f t="shared" si="10"/>
        <v>#DIV/0!</v>
      </c>
      <c r="W70" s="232" t="e">
        <f t="shared" si="11"/>
        <v>#DIV/0!</v>
      </c>
    </row>
    <row r="71" spans="1:23" ht="62.1" customHeight="1">
      <c r="A71" s="226">
        <f>'ES Data Entry'!A71</f>
        <v>0</v>
      </c>
      <c r="B71" s="226">
        <f>'ES Data Entry'!B71</f>
        <v>0</v>
      </c>
      <c r="C71" s="6">
        <f>'ES Data Entry'!C71</f>
        <v>0</v>
      </c>
      <c r="D71" s="226">
        <f>'ES Data Entry'!D71</f>
        <v>0</v>
      </c>
      <c r="E71" s="226">
        <f>'ES Data Entry'!E71</f>
        <v>0</v>
      </c>
      <c r="F71" s="226">
        <f>'ES Data Entry'!F71</f>
        <v>0</v>
      </c>
      <c r="G71" s="226" t="str" cm="1">
        <f t="array" ref="G71">_xlfn.IFS('ES Data Entry'!G71=0, "Kindergarten", 'ES Data Entry'!G71=1, "1st Grade", 'ES Data Entry'!G71=2, "2nd Grade", 'ES Data Entry'!G71=3, "3rd Grade", 'ES Data Entry'!G71=4, "4th Grade",'ES Data Entry'!G71=5, "5th Grade")</f>
        <v>Kindergarten</v>
      </c>
      <c r="H71" s="253" t="e" cm="1">
        <f t="array" ref="H71">_xlfn.IFS('ES Data Entry'!L71=2, "Virtual", 'ES Data Entry'!L71=1, "In-person",'ES Data Entry'!L71=3, "Hybrid")</f>
        <v>#N/A</v>
      </c>
      <c r="I71" s="227" t="e" cm="1">
        <f t="array" ref="I71">_xlfn.IFS('ES Data Entry'!H71= 1, "American Indian/Alaskan Native", 'ES Data Entry'!H71= 2, "Asian", 'ES Data Entry'!H71= 3, "Native Hawaiian/Pacific Islander", 'ES Data Entry'!H71= 4, "Black/African American",'ES Data Entry'!H71= 5,  "White", 'ES Data Entry'!H71= 6, "Other", 'ES Data Entry'!H71= 7, "Two races or more", 'ES Data Entry'!H71= 8, "Unknown")</f>
        <v>#N/A</v>
      </c>
      <c r="J71" s="226" t="e" cm="1">
        <f t="array" ref="J71">_xlfn.IFS('ES Data Entry'!I71=1, "Hispanic/Latino", 'ES Data Entry'!I71=2, "Not Hispanic/Latino", 'ES Data Entry'!I71=3, "Other")</f>
        <v>#N/A</v>
      </c>
      <c r="K71" s="226" t="e" cm="1">
        <f t="array" ref="K71">_xlfn.IFS('ES Data Entry'!J71= 1, "Male", 'ES Data Entry'!J71= 2, "Female", 'ES Data Entry'!J71= 3, "Transgender Male", 'ES Data Entry'!J71= 4, "Transgender Female",'ES Data Entry'!J71= 5, "Non-binary", 'ES Data Entry'!J71= 6, "Other", 'ES Data Entry'!J71= 7, "Unknown")</f>
        <v>#N/A</v>
      </c>
      <c r="L71" s="228">
        <f>'ES Data Entry'!K71</f>
        <v>0</v>
      </c>
      <c r="M71" s="228" t="str" cm="1">
        <f t="array" ref="M71">IF(MAX(IF(F:F=F71, L:L))=L71, "Yes", "No")</f>
        <v>Yes</v>
      </c>
      <c r="N71" s="229" t="e">
        <f>AVERAGE('ES Data Entry'!N71,'ES Data Entry'!M71)</f>
        <v>#DIV/0!</v>
      </c>
      <c r="O71" s="229" t="e">
        <f t="shared" si="6"/>
        <v>#DIV/0!</v>
      </c>
      <c r="P71" s="229" t="e">
        <f>AVERAGE('ES Data Entry'!O71:R71)</f>
        <v>#DIV/0!</v>
      </c>
      <c r="Q71" s="229" t="e">
        <f t="shared" si="7"/>
        <v>#DIV/0!</v>
      </c>
      <c r="R71" s="229" t="e">
        <f>AVERAGE('ES Data Entry'!S71:V71)</f>
        <v>#DIV/0!</v>
      </c>
      <c r="S71" s="229" t="e">
        <f t="shared" si="8"/>
        <v>#DIV/0!</v>
      </c>
      <c r="T71" s="229" t="e">
        <f>AVERAGE('ES Data Entry'!W71:Y71)</f>
        <v>#DIV/0!</v>
      </c>
      <c r="U71" s="230" t="e">
        <f t="shared" si="9"/>
        <v>#DIV/0!</v>
      </c>
      <c r="V71" s="231" t="e">
        <f t="shared" si="10"/>
        <v>#DIV/0!</v>
      </c>
      <c r="W71" s="232" t="e">
        <f t="shared" si="11"/>
        <v>#DIV/0!</v>
      </c>
    </row>
    <row r="72" spans="1:23" ht="62.1" customHeight="1">
      <c r="A72" s="226">
        <f>'ES Data Entry'!A72</f>
        <v>0</v>
      </c>
      <c r="B72" s="226">
        <f>'ES Data Entry'!B72</f>
        <v>0</v>
      </c>
      <c r="C72" s="6">
        <f>'ES Data Entry'!C72</f>
        <v>0</v>
      </c>
      <c r="D72" s="226">
        <f>'ES Data Entry'!D72</f>
        <v>0</v>
      </c>
      <c r="E72" s="226">
        <f>'ES Data Entry'!E72</f>
        <v>0</v>
      </c>
      <c r="F72" s="226">
        <f>'ES Data Entry'!F72</f>
        <v>0</v>
      </c>
      <c r="G72" s="226" t="str" cm="1">
        <f t="array" ref="G72">_xlfn.IFS('ES Data Entry'!G72=0, "Kindergarten", 'ES Data Entry'!G72=1, "1st Grade", 'ES Data Entry'!G72=2, "2nd Grade", 'ES Data Entry'!G72=3, "3rd Grade", 'ES Data Entry'!G72=4, "4th Grade",'ES Data Entry'!G72=5, "5th Grade")</f>
        <v>Kindergarten</v>
      </c>
      <c r="H72" s="253" t="e" cm="1">
        <f t="array" ref="H72">_xlfn.IFS('ES Data Entry'!L72=2, "Virtual", 'ES Data Entry'!L72=1, "In-person",'ES Data Entry'!L72=3, "Hybrid")</f>
        <v>#N/A</v>
      </c>
      <c r="I72" s="227" t="e" cm="1">
        <f t="array" ref="I72">_xlfn.IFS('ES Data Entry'!H72= 1, "American Indian/Alaskan Native", 'ES Data Entry'!H72= 2, "Asian", 'ES Data Entry'!H72= 3, "Native Hawaiian/Pacific Islander", 'ES Data Entry'!H72= 4, "Black/African American",'ES Data Entry'!H72= 5,  "White", 'ES Data Entry'!H72= 6, "Other", 'ES Data Entry'!H72= 7, "Two races or more", 'ES Data Entry'!H72= 8, "Unknown")</f>
        <v>#N/A</v>
      </c>
      <c r="J72" s="226" t="e" cm="1">
        <f t="array" ref="J72">_xlfn.IFS('ES Data Entry'!I72=1, "Hispanic/Latino", 'ES Data Entry'!I72=2, "Not Hispanic/Latino", 'ES Data Entry'!I72=3, "Other")</f>
        <v>#N/A</v>
      </c>
      <c r="K72" s="226" t="e" cm="1">
        <f t="array" ref="K72">_xlfn.IFS('ES Data Entry'!J72= 1, "Male", 'ES Data Entry'!J72= 2, "Female", 'ES Data Entry'!J72= 3, "Transgender Male", 'ES Data Entry'!J72= 4, "Transgender Female",'ES Data Entry'!J72= 5, "Non-binary", 'ES Data Entry'!J72= 6, "Other", 'ES Data Entry'!J72= 7, "Unknown")</f>
        <v>#N/A</v>
      </c>
      <c r="L72" s="228">
        <f>'ES Data Entry'!K72</f>
        <v>0</v>
      </c>
      <c r="M72" s="228" t="str" cm="1">
        <f t="array" ref="M72">IF(MAX(IF(F:F=F72, L:L))=L72, "Yes", "No")</f>
        <v>Yes</v>
      </c>
      <c r="N72" s="229" t="e">
        <f>AVERAGE('ES Data Entry'!N72,'ES Data Entry'!M72)</f>
        <v>#DIV/0!</v>
      </c>
      <c r="O72" s="229" t="e">
        <f t="shared" si="6"/>
        <v>#DIV/0!</v>
      </c>
      <c r="P72" s="229" t="e">
        <f>AVERAGE('ES Data Entry'!O72:R72)</f>
        <v>#DIV/0!</v>
      </c>
      <c r="Q72" s="229" t="e">
        <f t="shared" si="7"/>
        <v>#DIV/0!</v>
      </c>
      <c r="R72" s="229" t="e">
        <f>AVERAGE('ES Data Entry'!S72:V72)</f>
        <v>#DIV/0!</v>
      </c>
      <c r="S72" s="229" t="e">
        <f t="shared" si="8"/>
        <v>#DIV/0!</v>
      </c>
      <c r="T72" s="229" t="e">
        <f>AVERAGE('ES Data Entry'!W72:Y72)</f>
        <v>#DIV/0!</v>
      </c>
      <c r="U72" s="230" t="e">
        <f t="shared" si="9"/>
        <v>#DIV/0!</v>
      </c>
      <c r="V72" s="231" t="e">
        <f t="shared" si="10"/>
        <v>#DIV/0!</v>
      </c>
      <c r="W72" s="232" t="e">
        <f t="shared" si="11"/>
        <v>#DIV/0!</v>
      </c>
    </row>
    <row r="73" spans="1:23" ht="62.1" customHeight="1">
      <c r="A73" s="226">
        <f>'ES Data Entry'!A73</f>
        <v>0</v>
      </c>
      <c r="B73" s="226">
        <f>'ES Data Entry'!B73</f>
        <v>0</v>
      </c>
      <c r="C73" s="6">
        <f>'ES Data Entry'!C73</f>
        <v>0</v>
      </c>
      <c r="D73" s="226">
        <f>'ES Data Entry'!D73</f>
        <v>0</v>
      </c>
      <c r="E73" s="226">
        <f>'ES Data Entry'!E73</f>
        <v>0</v>
      </c>
      <c r="F73" s="226">
        <f>'ES Data Entry'!F73</f>
        <v>0</v>
      </c>
      <c r="G73" s="226" t="str" cm="1">
        <f t="array" ref="G73">_xlfn.IFS('ES Data Entry'!G73=0, "Kindergarten", 'ES Data Entry'!G73=1, "1st Grade", 'ES Data Entry'!G73=2, "2nd Grade", 'ES Data Entry'!G73=3, "3rd Grade", 'ES Data Entry'!G73=4, "4th Grade",'ES Data Entry'!G73=5, "5th Grade")</f>
        <v>Kindergarten</v>
      </c>
      <c r="H73" s="253" t="e" cm="1">
        <f t="array" ref="H73">_xlfn.IFS('ES Data Entry'!L73=2, "Virtual", 'ES Data Entry'!L73=1, "In-person",'ES Data Entry'!L73=3, "Hybrid")</f>
        <v>#N/A</v>
      </c>
      <c r="I73" s="227" t="e" cm="1">
        <f t="array" ref="I73">_xlfn.IFS('ES Data Entry'!H73= 1, "American Indian/Alaskan Native", 'ES Data Entry'!H73= 2, "Asian", 'ES Data Entry'!H73= 3, "Native Hawaiian/Pacific Islander", 'ES Data Entry'!H73= 4, "Black/African American",'ES Data Entry'!H73= 5,  "White", 'ES Data Entry'!H73= 6, "Other", 'ES Data Entry'!H73= 7, "Two races or more", 'ES Data Entry'!H73= 8, "Unknown")</f>
        <v>#N/A</v>
      </c>
      <c r="J73" s="226" t="e" cm="1">
        <f t="array" ref="J73">_xlfn.IFS('ES Data Entry'!I73=1, "Hispanic/Latino", 'ES Data Entry'!I73=2, "Not Hispanic/Latino", 'ES Data Entry'!I73=3, "Other")</f>
        <v>#N/A</v>
      </c>
      <c r="K73" s="226" t="e" cm="1">
        <f t="array" ref="K73">_xlfn.IFS('ES Data Entry'!J73= 1, "Male", 'ES Data Entry'!J73= 2, "Female", 'ES Data Entry'!J73= 3, "Transgender Male", 'ES Data Entry'!J73= 4, "Transgender Female",'ES Data Entry'!J73= 5, "Non-binary", 'ES Data Entry'!J73= 6, "Other", 'ES Data Entry'!J73= 7, "Unknown")</f>
        <v>#N/A</v>
      </c>
      <c r="L73" s="228">
        <f>'ES Data Entry'!K73</f>
        <v>0</v>
      </c>
      <c r="M73" s="228" t="str" cm="1">
        <f t="array" ref="M73">IF(MAX(IF(F:F=F73, L:L))=L73, "Yes", "No")</f>
        <v>Yes</v>
      </c>
      <c r="N73" s="229" t="e">
        <f>AVERAGE('ES Data Entry'!N73,'ES Data Entry'!M73)</f>
        <v>#DIV/0!</v>
      </c>
      <c r="O73" s="229" t="e">
        <f t="shared" si="6"/>
        <v>#DIV/0!</v>
      </c>
      <c r="P73" s="229" t="e">
        <f>AVERAGE('ES Data Entry'!O73:R73)</f>
        <v>#DIV/0!</v>
      </c>
      <c r="Q73" s="229" t="e">
        <f t="shared" si="7"/>
        <v>#DIV/0!</v>
      </c>
      <c r="R73" s="229" t="e">
        <f>AVERAGE('ES Data Entry'!S73:V73)</f>
        <v>#DIV/0!</v>
      </c>
      <c r="S73" s="229" t="e">
        <f t="shared" si="8"/>
        <v>#DIV/0!</v>
      </c>
      <c r="T73" s="229" t="e">
        <f>AVERAGE('ES Data Entry'!W73:Y73)</f>
        <v>#DIV/0!</v>
      </c>
      <c r="U73" s="230" t="e">
        <f t="shared" si="9"/>
        <v>#DIV/0!</v>
      </c>
      <c r="V73" s="231" t="e">
        <f t="shared" si="10"/>
        <v>#DIV/0!</v>
      </c>
      <c r="W73" s="232" t="e">
        <f t="shared" si="11"/>
        <v>#DIV/0!</v>
      </c>
    </row>
    <row r="74" spans="1:23" ht="62.1" customHeight="1">
      <c r="A74" s="226">
        <f>'ES Data Entry'!A74</f>
        <v>0</v>
      </c>
      <c r="B74" s="226">
        <f>'ES Data Entry'!B74</f>
        <v>0</v>
      </c>
      <c r="C74" s="6">
        <f>'ES Data Entry'!C74</f>
        <v>0</v>
      </c>
      <c r="D74" s="226">
        <f>'ES Data Entry'!D74</f>
        <v>0</v>
      </c>
      <c r="E74" s="226">
        <f>'ES Data Entry'!E74</f>
        <v>0</v>
      </c>
      <c r="F74" s="226">
        <f>'ES Data Entry'!F74</f>
        <v>0</v>
      </c>
      <c r="G74" s="226" t="str" cm="1">
        <f t="array" ref="G74">_xlfn.IFS('ES Data Entry'!G74=0, "Kindergarten", 'ES Data Entry'!G74=1, "1st Grade", 'ES Data Entry'!G74=2, "2nd Grade", 'ES Data Entry'!G74=3, "3rd Grade", 'ES Data Entry'!G74=4, "4th Grade",'ES Data Entry'!G74=5, "5th Grade")</f>
        <v>Kindergarten</v>
      </c>
      <c r="H74" s="253" t="e" cm="1">
        <f t="array" ref="H74">_xlfn.IFS('ES Data Entry'!L74=2, "Virtual", 'ES Data Entry'!L74=1, "In-person",'ES Data Entry'!L74=3, "Hybrid")</f>
        <v>#N/A</v>
      </c>
      <c r="I74" s="227" t="e" cm="1">
        <f t="array" ref="I74">_xlfn.IFS('ES Data Entry'!H74= 1, "American Indian/Alaskan Native", 'ES Data Entry'!H74= 2, "Asian", 'ES Data Entry'!H74= 3, "Native Hawaiian/Pacific Islander", 'ES Data Entry'!H74= 4, "Black/African American",'ES Data Entry'!H74= 5,  "White", 'ES Data Entry'!H74= 6, "Other", 'ES Data Entry'!H74= 7, "Two races or more", 'ES Data Entry'!H74= 8, "Unknown")</f>
        <v>#N/A</v>
      </c>
      <c r="J74" s="226" t="e" cm="1">
        <f t="array" ref="J74">_xlfn.IFS('ES Data Entry'!I74=1, "Hispanic/Latino", 'ES Data Entry'!I74=2, "Not Hispanic/Latino", 'ES Data Entry'!I74=3, "Other")</f>
        <v>#N/A</v>
      </c>
      <c r="K74" s="226" t="e" cm="1">
        <f t="array" ref="K74">_xlfn.IFS('ES Data Entry'!J74= 1, "Male", 'ES Data Entry'!J74= 2, "Female", 'ES Data Entry'!J74= 3, "Transgender Male", 'ES Data Entry'!J74= 4, "Transgender Female",'ES Data Entry'!J74= 5, "Non-binary", 'ES Data Entry'!J74= 6, "Other", 'ES Data Entry'!J74= 7, "Unknown")</f>
        <v>#N/A</v>
      </c>
      <c r="L74" s="228">
        <f>'ES Data Entry'!K74</f>
        <v>0</v>
      </c>
      <c r="M74" s="228" t="str" cm="1">
        <f t="array" ref="M74">IF(MAX(IF(F:F=F74, L:L))=L74, "Yes", "No")</f>
        <v>Yes</v>
      </c>
      <c r="N74" s="229" t="e">
        <f>AVERAGE('ES Data Entry'!N74,'ES Data Entry'!M74)</f>
        <v>#DIV/0!</v>
      </c>
      <c r="O74" s="229" t="e">
        <f t="shared" si="6"/>
        <v>#DIV/0!</v>
      </c>
      <c r="P74" s="229" t="e">
        <f>AVERAGE('ES Data Entry'!O74:R74)</f>
        <v>#DIV/0!</v>
      </c>
      <c r="Q74" s="229" t="e">
        <f t="shared" si="7"/>
        <v>#DIV/0!</v>
      </c>
      <c r="R74" s="229" t="e">
        <f>AVERAGE('ES Data Entry'!S74:V74)</f>
        <v>#DIV/0!</v>
      </c>
      <c r="S74" s="229" t="e">
        <f t="shared" si="8"/>
        <v>#DIV/0!</v>
      </c>
      <c r="T74" s="229" t="e">
        <f>AVERAGE('ES Data Entry'!W74:Y74)</f>
        <v>#DIV/0!</v>
      </c>
      <c r="U74" s="230" t="e">
        <f t="shared" si="9"/>
        <v>#DIV/0!</v>
      </c>
      <c r="V74" s="231" t="e">
        <f t="shared" si="10"/>
        <v>#DIV/0!</v>
      </c>
      <c r="W74" s="232" t="e">
        <f t="shared" si="11"/>
        <v>#DIV/0!</v>
      </c>
    </row>
    <row r="75" spans="1:23" ht="62.1" customHeight="1">
      <c r="A75" s="226">
        <f>'ES Data Entry'!A75</f>
        <v>0</v>
      </c>
      <c r="B75" s="226">
        <f>'ES Data Entry'!B75</f>
        <v>0</v>
      </c>
      <c r="C75" s="6">
        <f>'ES Data Entry'!C75</f>
        <v>0</v>
      </c>
      <c r="D75" s="226">
        <f>'ES Data Entry'!D75</f>
        <v>0</v>
      </c>
      <c r="E75" s="226">
        <f>'ES Data Entry'!E75</f>
        <v>0</v>
      </c>
      <c r="F75" s="226">
        <f>'ES Data Entry'!F75</f>
        <v>0</v>
      </c>
      <c r="G75" s="226" t="str" cm="1">
        <f t="array" ref="G75">_xlfn.IFS('ES Data Entry'!G75=0, "Kindergarten", 'ES Data Entry'!G75=1, "1st Grade", 'ES Data Entry'!G75=2, "2nd Grade", 'ES Data Entry'!G75=3, "3rd Grade", 'ES Data Entry'!G75=4, "4th Grade",'ES Data Entry'!G75=5, "5th Grade")</f>
        <v>Kindergarten</v>
      </c>
      <c r="H75" s="253" t="e" cm="1">
        <f t="array" ref="H75">_xlfn.IFS('ES Data Entry'!L75=2, "Virtual", 'ES Data Entry'!L75=1, "In-person",'ES Data Entry'!L75=3, "Hybrid")</f>
        <v>#N/A</v>
      </c>
      <c r="I75" s="227" t="e" cm="1">
        <f t="array" ref="I75">_xlfn.IFS('ES Data Entry'!H75= 1, "American Indian/Alaskan Native", 'ES Data Entry'!H75= 2, "Asian", 'ES Data Entry'!H75= 3, "Native Hawaiian/Pacific Islander", 'ES Data Entry'!H75= 4, "Black/African American",'ES Data Entry'!H75= 5,  "White", 'ES Data Entry'!H75= 6, "Other", 'ES Data Entry'!H75= 7, "Two races or more", 'ES Data Entry'!H75= 8, "Unknown")</f>
        <v>#N/A</v>
      </c>
      <c r="J75" s="226" t="e" cm="1">
        <f t="array" ref="J75">_xlfn.IFS('ES Data Entry'!I75=1, "Hispanic/Latino", 'ES Data Entry'!I75=2, "Not Hispanic/Latino", 'ES Data Entry'!I75=3, "Other")</f>
        <v>#N/A</v>
      </c>
      <c r="K75" s="226" t="e" cm="1">
        <f t="array" ref="K75">_xlfn.IFS('ES Data Entry'!J75= 1, "Male", 'ES Data Entry'!J75= 2, "Female", 'ES Data Entry'!J75= 3, "Transgender Male", 'ES Data Entry'!J75= 4, "Transgender Female",'ES Data Entry'!J75= 5, "Non-binary", 'ES Data Entry'!J75= 6, "Other", 'ES Data Entry'!J75= 7, "Unknown")</f>
        <v>#N/A</v>
      </c>
      <c r="L75" s="228">
        <f>'ES Data Entry'!K75</f>
        <v>0</v>
      </c>
      <c r="M75" s="228" t="str" cm="1">
        <f t="array" ref="M75">IF(MAX(IF(F:F=F75, L:L))=L75, "Yes", "No")</f>
        <v>Yes</v>
      </c>
      <c r="N75" s="229" t="e">
        <f>AVERAGE('ES Data Entry'!N75,'ES Data Entry'!M75)</f>
        <v>#DIV/0!</v>
      </c>
      <c r="O75" s="229" t="e">
        <f t="shared" si="6"/>
        <v>#DIV/0!</v>
      </c>
      <c r="P75" s="229" t="e">
        <f>AVERAGE('ES Data Entry'!O75:R75)</f>
        <v>#DIV/0!</v>
      </c>
      <c r="Q75" s="229" t="e">
        <f t="shared" si="7"/>
        <v>#DIV/0!</v>
      </c>
      <c r="R75" s="229" t="e">
        <f>AVERAGE('ES Data Entry'!S75:V75)</f>
        <v>#DIV/0!</v>
      </c>
      <c r="S75" s="229" t="e">
        <f t="shared" si="8"/>
        <v>#DIV/0!</v>
      </c>
      <c r="T75" s="229" t="e">
        <f>AVERAGE('ES Data Entry'!W75:Y75)</f>
        <v>#DIV/0!</v>
      </c>
      <c r="U75" s="230" t="e">
        <f t="shared" si="9"/>
        <v>#DIV/0!</v>
      </c>
      <c r="V75" s="231" t="e">
        <f t="shared" si="10"/>
        <v>#DIV/0!</v>
      </c>
      <c r="W75" s="232" t="e">
        <f t="shared" si="11"/>
        <v>#DIV/0!</v>
      </c>
    </row>
    <row r="76" spans="1:23" ht="62.1" customHeight="1">
      <c r="A76" s="226">
        <f>'ES Data Entry'!A76</f>
        <v>0</v>
      </c>
      <c r="B76" s="226">
        <f>'ES Data Entry'!B76</f>
        <v>0</v>
      </c>
      <c r="C76" s="6">
        <f>'ES Data Entry'!C76</f>
        <v>0</v>
      </c>
      <c r="D76" s="226">
        <f>'ES Data Entry'!D76</f>
        <v>0</v>
      </c>
      <c r="E76" s="226">
        <f>'ES Data Entry'!E76</f>
        <v>0</v>
      </c>
      <c r="F76" s="226">
        <f>'ES Data Entry'!F76</f>
        <v>0</v>
      </c>
      <c r="G76" s="226" t="str" cm="1">
        <f t="array" ref="G76">_xlfn.IFS('ES Data Entry'!G76=0, "Kindergarten", 'ES Data Entry'!G76=1, "1st Grade", 'ES Data Entry'!G76=2, "2nd Grade", 'ES Data Entry'!G76=3, "3rd Grade", 'ES Data Entry'!G76=4, "4th Grade",'ES Data Entry'!G76=5, "5th Grade")</f>
        <v>Kindergarten</v>
      </c>
      <c r="H76" s="253" t="e" cm="1">
        <f t="array" ref="H76">_xlfn.IFS('ES Data Entry'!L76=2, "Virtual", 'ES Data Entry'!L76=1, "In-person",'ES Data Entry'!L76=3, "Hybrid")</f>
        <v>#N/A</v>
      </c>
      <c r="I76" s="227" t="e" cm="1">
        <f t="array" ref="I76">_xlfn.IFS('ES Data Entry'!H76= 1, "American Indian/Alaskan Native", 'ES Data Entry'!H76= 2, "Asian", 'ES Data Entry'!H76= 3, "Native Hawaiian/Pacific Islander", 'ES Data Entry'!H76= 4, "Black/African American",'ES Data Entry'!H76= 5,  "White", 'ES Data Entry'!H76= 6, "Other", 'ES Data Entry'!H76= 7, "Two races or more", 'ES Data Entry'!H76= 8, "Unknown")</f>
        <v>#N/A</v>
      </c>
      <c r="J76" s="226" t="e" cm="1">
        <f t="array" ref="J76">_xlfn.IFS('ES Data Entry'!I76=1, "Hispanic/Latino", 'ES Data Entry'!I76=2, "Not Hispanic/Latino", 'ES Data Entry'!I76=3, "Other")</f>
        <v>#N/A</v>
      </c>
      <c r="K76" s="226" t="e" cm="1">
        <f t="array" ref="K76">_xlfn.IFS('ES Data Entry'!J76= 1, "Male", 'ES Data Entry'!J76= 2, "Female", 'ES Data Entry'!J76= 3, "Transgender Male", 'ES Data Entry'!J76= 4, "Transgender Female",'ES Data Entry'!J76= 5, "Non-binary", 'ES Data Entry'!J76= 6, "Other", 'ES Data Entry'!J76= 7, "Unknown")</f>
        <v>#N/A</v>
      </c>
      <c r="L76" s="228">
        <f>'ES Data Entry'!K76</f>
        <v>0</v>
      </c>
      <c r="M76" s="228" t="str" cm="1">
        <f t="array" ref="M76">IF(MAX(IF(F:F=F76, L:L))=L76, "Yes", "No")</f>
        <v>Yes</v>
      </c>
      <c r="N76" s="229" t="e">
        <f>AVERAGE('ES Data Entry'!N76,'ES Data Entry'!M76)</f>
        <v>#DIV/0!</v>
      </c>
      <c r="O76" s="229" t="e">
        <f t="shared" si="6"/>
        <v>#DIV/0!</v>
      </c>
      <c r="P76" s="229" t="e">
        <f>AVERAGE('ES Data Entry'!O76:R76)</f>
        <v>#DIV/0!</v>
      </c>
      <c r="Q76" s="229" t="e">
        <f t="shared" si="7"/>
        <v>#DIV/0!</v>
      </c>
      <c r="R76" s="229" t="e">
        <f>AVERAGE('ES Data Entry'!S76:V76)</f>
        <v>#DIV/0!</v>
      </c>
      <c r="S76" s="229" t="e">
        <f t="shared" si="8"/>
        <v>#DIV/0!</v>
      </c>
      <c r="T76" s="229" t="e">
        <f>AVERAGE('ES Data Entry'!W76:Y76)</f>
        <v>#DIV/0!</v>
      </c>
      <c r="U76" s="230" t="e">
        <f t="shared" si="9"/>
        <v>#DIV/0!</v>
      </c>
      <c r="V76" s="231" t="e">
        <f t="shared" si="10"/>
        <v>#DIV/0!</v>
      </c>
      <c r="W76" s="232" t="e">
        <f t="shared" si="11"/>
        <v>#DIV/0!</v>
      </c>
    </row>
    <row r="77" spans="1:23" ht="62.1" customHeight="1">
      <c r="A77" s="226">
        <f>'ES Data Entry'!A77</f>
        <v>0</v>
      </c>
      <c r="B77" s="226">
        <f>'ES Data Entry'!B77</f>
        <v>0</v>
      </c>
      <c r="C77" s="6">
        <f>'ES Data Entry'!C77</f>
        <v>0</v>
      </c>
      <c r="D77" s="226">
        <f>'ES Data Entry'!D77</f>
        <v>0</v>
      </c>
      <c r="E77" s="226">
        <f>'ES Data Entry'!E77</f>
        <v>0</v>
      </c>
      <c r="F77" s="226">
        <f>'ES Data Entry'!F77</f>
        <v>0</v>
      </c>
      <c r="G77" s="226" t="str" cm="1">
        <f t="array" ref="G77">_xlfn.IFS('ES Data Entry'!G77=0, "Kindergarten", 'ES Data Entry'!G77=1, "1st Grade", 'ES Data Entry'!G77=2, "2nd Grade", 'ES Data Entry'!G77=3, "3rd Grade", 'ES Data Entry'!G77=4, "4th Grade",'ES Data Entry'!G77=5, "5th Grade")</f>
        <v>Kindergarten</v>
      </c>
      <c r="H77" s="253" t="e" cm="1">
        <f t="array" ref="H77">_xlfn.IFS('ES Data Entry'!L77=2, "Virtual", 'ES Data Entry'!L77=1, "In-person",'ES Data Entry'!L77=3, "Hybrid")</f>
        <v>#N/A</v>
      </c>
      <c r="I77" s="227" t="e" cm="1">
        <f t="array" ref="I77">_xlfn.IFS('ES Data Entry'!H77= 1, "American Indian/Alaskan Native", 'ES Data Entry'!H77= 2, "Asian", 'ES Data Entry'!H77= 3, "Native Hawaiian/Pacific Islander", 'ES Data Entry'!H77= 4, "Black/African American",'ES Data Entry'!H77= 5,  "White", 'ES Data Entry'!H77= 6, "Other", 'ES Data Entry'!H77= 7, "Two races or more", 'ES Data Entry'!H77= 8, "Unknown")</f>
        <v>#N/A</v>
      </c>
      <c r="J77" s="226" t="e" cm="1">
        <f t="array" ref="J77">_xlfn.IFS('ES Data Entry'!I77=1, "Hispanic/Latino", 'ES Data Entry'!I77=2, "Not Hispanic/Latino", 'ES Data Entry'!I77=3, "Other")</f>
        <v>#N/A</v>
      </c>
      <c r="K77" s="226" t="e" cm="1">
        <f t="array" ref="K77">_xlfn.IFS('ES Data Entry'!J77= 1, "Male", 'ES Data Entry'!J77= 2, "Female", 'ES Data Entry'!J77= 3, "Transgender Male", 'ES Data Entry'!J77= 4, "Transgender Female",'ES Data Entry'!J77= 5, "Non-binary", 'ES Data Entry'!J77= 6, "Other", 'ES Data Entry'!J77= 7, "Unknown")</f>
        <v>#N/A</v>
      </c>
      <c r="L77" s="228">
        <f>'ES Data Entry'!K77</f>
        <v>0</v>
      </c>
      <c r="M77" s="228" t="str" cm="1">
        <f t="array" ref="M77">IF(MAX(IF(F:F=F77, L:L))=L77, "Yes", "No")</f>
        <v>Yes</v>
      </c>
      <c r="N77" s="229" t="e">
        <f>AVERAGE('ES Data Entry'!N77,'ES Data Entry'!M77)</f>
        <v>#DIV/0!</v>
      </c>
      <c r="O77" s="229" t="e">
        <f t="shared" si="6"/>
        <v>#DIV/0!</v>
      </c>
      <c r="P77" s="229" t="e">
        <f>AVERAGE('ES Data Entry'!O77:R77)</f>
        <v>#DIV/0!</v>
      </c>
      <c r="Q77" s="229" t="e">
        <f t="shared" si="7"/>
        <v>#DIV/0!</v>
      </c>
      <c r="R77" s="229" t="e">
        <f>AVERAGE('ES Data Entry'!S77:V77)</f>
        <v>#DIV/0!</v>
      </c>
      <c r="S77" s="229" t="e">
        <f t="shared" si="8"/>
        <v>#DIV/0!</v>
      </c>
      <c r="T77" s="229" t="e">
        <f>AVERAGE('ES Data Entry'!W77:Y77)</f>
        <v>#DIV/0!</v>
      </c>
      <c r="U77" s="230" t="e">
        <f t="shared" si="9"/>
        <v>#DIV/0!</v>
      </c>
      <c r="V77" s="231" t="e">
        <f t="shared" si="10"/>
        <v>#DIV/0!</v>
      </c>
      <c r="W77" s="232" t="e">
        <f t="shared" si="11"/>
        <v>#DIV/0!</v>
      </c>
    </row>
    <row r="78" spans="1:23" ht="62.1" customHeight="1">
      <c r="A78" s="226">
        <f>'ES Data Entry'!A78</f>
        <v>0</v>
      </c>
      <c r="B78" s="226">
        <f>'ES Data Entry'!B78</f>
        <v>0</v>
      </c>
      <c r="C78" s="6">
        <f>'ES Data Entry'!C78</f>
        <v>0</v>
      </c>
      <c r="D78" s="226">
        <f>'ES Data Entry'!D78</f>
        <v>0</v>
      </c>
      <c r="E78" s="226">
        <f>'ES Data Entry'!E78</f>
        <v>0</v>
      </c>
      <c r="F78" s="226">
        <f>'ES Data Entry'!F78</f>
        <v>0</v>
      </c>
      <c r="G78" s="226" t="str" cm="1">
        <f t="array" ref="G78">_xlfn.IFS('ES Data Entry'!G78=0, "Kindergarten", 'ES Data Entry'!G78=1, "1st Grade", 'ES Data Entry'!G78=2, "2nd Grade", 'ES Data Entry'!G78=3, "3rd Grade", 'ES Data Entry'!G78=4, "4th Grade",'ES Data Entry'!G78=5, "5th Grade")</f>
        <v>Kindergarten</v>
      </c>
      <c r="H78" s="253" t="e" cm="1">
        <f t="array" ref="H78">_xlfn.IFS('ES Data Entry'!L78=2, "Virtual", 'ES Data Entry'!L78=1, "In-person",'ES Data Entry'!L78=3, "Hybrid")</f>
        <v>#N/A</v>
      </c>
      <c r="I78" s="227" t="e" cm="1">
        <f t="array" ref="I78">_xlfn.IFS('ES Data Entry'!H78= 1, "American Indian/Alaskan Native", 'ES Data Entry'!H78= 2, "Asian", 'ES Data Entry'!H78= 3, "Native Hawaiian/Pacific Islander", 'ES Data Entry'!H78= 4, "Black/African American",'ES Data Entry'!H78= 5,  "White", 'ES Data Entry'!H78= 6, "Other", 'ES Data Entry'!H78= 7, "Two races or more", 'ES Data Entry'!H78= 8, "Unknown")</f>
        <v>#N/A</v>
      </c>
      <c r="J78" s="226" t="e" cm="1">
        <f t="array" ref="J78">_xlfn.IFS('ES Data Entry'!I78=1, "Hispanic/Latino", 'ES Data Entry'!I78=2, "Not Hispanic/Latino", 'ES Data Entry'!I78=3, "Other")</f>
        <v>#N/A</v>
      </c>
      <c r="K78" s="226" t="e" cm="1">
        <f t="array" ref="K78">_xlfn.IFS('ES Data Entry'!J78= 1, "Male", 'ES Data Entry'!J78= 2, "Female", 'ES Data Entry'!J78= 3, "Transgender Male", 'ES Data Entry'!J78= 4, "Transgender Female",'ES Data Entry'!J78= 5, "Non-binary", 'ES Data Entry'!J78= 6, "Other", 'ES Data Entry'!J78= 7, "Unknown")</f>
        <v>#N/A</v>
      </c>
      <c r="L78" s="228">
        <f>'ES Data Entry'!K78</f>
        <v>0</v>
      </c>
      <c r="M78" s="228" t="str" cm="1">
        <f t="array" ref="M78">IF(MAX(IF(F:F=F78, L:L))=L78, "Yes", "No")</f>
        <v>Yes</v>
      </c>
      <c r="N78" s="229" t="e">
        <f>AVERAGE('ES Data Entry'!N78,'ES Data Entry'!M78)</f>
        <v>#DIV/0!</v>
      </c>
      <c r="O78" s="229" t="e">
        <f t="shared" si="6"/>
        <v>#DIV/0!</v>
      </c>
      <c r="P78" s="229" t="e">
        <f>AVERAGE('ES Data Entry'!O78:R78)</f>
        <v>#DIV/0!</v>
      </c>
      <c r="Q78" s="229" t="e">
        <f t="shared" si="7"/>
        <v>#DIV/0!</v>
      </c>
      <c r="R78" s="229" t="e">
        <f>AVERAGE('ES Data Entry'!S78:V78)</f>
        <v>#DIV/0!</v>
      </c>
      <c r="S78" s="229" t="e">
        <f t="shared" si="8"/>
        <v>#DIV/0!</v>
      </c>
      <c r="T78" s="229" t="e">
        <f>AVERAGE('ES Data Entry'!W78:Y78)</f>
        <v>#DIV/0!</v>
      </c>
      <c r="U78" s="230" t="e">
        <f t="shared" si="9"/>
        <v>#DIV/0!</v>
      </c>
      <c r="V78" s="231" t="e">
        <f t="shared" si="10"/>
        <v>#DIV/0!</v>
      </c>
      <c r="W78" s="232" t="e">
        <f t="shared" si="11"/>
        <v>#DIV/0!</v>
      </c>
    </row>
    <row r="79" spans="1:23" ht="62.1" customHeight="1">
      <c r="A79" s="226">
        <f>'ES Data Entry'!A79</f>
        <v>0</v>
      </c>
      <c r="B79" s="226">
        <f>'ES Data Entry'!B79</f>
        <v>0</v>
      </c>
      <c r="C79" s="6">
        <f>'ES Data Entry'!C79</f>
        <v>0</v>
      </c>
      <c r="D79" s="226">
        <f>'ES Data Entry'!D79</f>
        <v>0</v>
      </c>
      <c r="E79" s="226">
        <f>'ES Data Entry'!E79</f>
        <v>0</v>
      </c>
      <c r="F79" s="226">
        <f>'ES Data Entry'!F79</f>
        <v>0</v>
      </c>
      <c r="G79" s="226" t="str" cm="1">
        <f t="array" ref="G79">_xlfn.IFS('ES Data Entry'!G79=0, "Kindergarten", 'ES Data Entry'!G79=1, "1st Grade", 'ES Data Entry'!G79=2, "2nd Grade", 'ES Data Entry'!G79=3, "3rd Grade", 'ES Data Entry'!G79=4, "4th Grade",'ES Data Entry'!G79=5, "5th Grade")</f>
        <v>Kindergarten</v>
      </c>
      <c r="H79" s="253" t="e" cm="1">
        <f t="array" ref="H79">_xlfn.IFS('ES Data Entry'!L79=2, "Virtual", 'ES Data Entry'!L79=1, "In-person",'ES Data Entry'!L79=3, "Hybrid")</f>
        <v>#N/A</v>
      </c>
      <c r="I79" s="227" t="e" cm="1">
        <f t="array" ref="I79">_xlfn.IFS('ES Data Entry'!H79= 1, "American Indian/Alaskan Native", 'ES Data Entry'!H79= 2, "Asian", 'ES Data Entry'!H79= 3, "Native Hawaiian/Pacific Islander", 'ES Data Entry'!H79= 4, "Black/African American",'ES Data Entry'!H79= 5,  "White", 'ES Data Entry'!H79= 6, "Other", 'ES Data Entry'!H79= 7, "Two races or more", 'ES Data Entry'!H79= 8, "Unknown")</f>
        <v>#N/A</v>
      </c>
      <c r="J79" s="226" t="e" cm="1">
        <f t="array" ref="J79">_xlfn.IFS('ES Data Entry'!I79=1, "Hispanic/Latino", 'ES Data Entry'!I79=2, "Not Hispanic/Latino", 'ES Data Entry'!I79=3, "Other")</f>
        <v>#N/A</v>
      </c>
      <c r="K79" s="226" t="e" cm="1">
        <f t="array" ref="K79">_xlfn.IFS('ES Data Entry'!J79= 1, "Male", 'ES Data Entry'!J79= 2, "Female", 'ES Data Entry'!J79= 3, "Transgender Male", 'ES Data Entry'!J79= 4, "Transgender Female",'ES Data Entry'!J79= 5, "Non-binary", 'ES Data Entry'!J79= 6, "Other", 'ES Data Entry'!J79= 7, "Unknown")</f>
        <v>#N/A</v>
      </c>
      <c r="L79" s="228">
        <f>'ES Data Entry'!K79</f>
        <v>0</v>
      </c>
      <c r="M79" s="228" t="str" cm="1">
        <f t="array" ref="M79">IF(MAX(IF(F:F=F79, L:L))=L79, "Yes", "No")</f>
        <v>Yes</v>
      </c>
      <c r="N79" s="229" t="e">
        <f>AVERAGE('ES Data Entry'!N79,'ES Data Entry'!M79)</f>
        <v>#DIV/0!</v>
      </c>
      <c r="O79" s="229" t="e">
        <f t="shared" si="6"/>
        <v>#DIV/0!</v>
      </c>
      <c r="P79" s="229" t="e">
        <f>AVERAGE('ES Data Entry'!O79:R79)</f>
        <v>#DIV/0!</v>
      </c>
      <c r="Q79" s="229" t="e">
        <f t="shared" si="7"/>
        <v>#DIV/0!</v>
      </c>
      <c r="R79" s="229" t="e">
        <f>AVERAGE('ES Data Entry'!S79:V79)</f>
        <v>#DIV/0!</v>
      </c>
      <c r="S79" s="229" t="e">
        <f t="shared" si="8"/>
        <v>#DIV/0!</v>
      </c>
      <c r="T79" s="229" t="e">
        <f>AVERAGE('ES Data Entry'!W79:Y79)</f>
        <v>#DIV/0!</v>
      </c>
      <c r="U79" s="230" t="e">
        <f t="shared" si="9"/>
        <v>#DIV/0!</v>
      </c>
      <c r="V79" s="231" t="e">
        <f t="shared" si="10"/>
        <v>#DIV/0!</v>
      </c>
      <c r="W79" s="232" t="e">
        <f t="shared" si="11"/>
        <v>#DIV/0!</v>
      </c>
    </row>
    <row r="80" spans="1:23" ht="62.1" customHeight="1">
      <c r="A80" s="226">
        <f>'ES Data Entry'!A80</f>
        <v>0</v>
      </c>
      <c r="B80" s="226">
        <f>'ES Data Entry'!B80</f>
        <v>0</v>
      </c>
      <c r="C80" s="6">
        <f>'ES Data Entry'!C80</f>
        <v>0</v>
      </c>
      <c r="D80" s="226">
        <f>'ES Data Entry'!D80</f>
        <v>0</v>
      </c>
      <c r="E80" s="226">
        <f>'ES Data Entry'!E80</f>
        <v>0</v>
      </c>
      <c r="F80" s="226">
        <f>'ES Data Entry'!F80</f>
        <v>0</v>
      </c>
      <c r="G80" s="226" t="str" cm="1">
        <f t="array" ref="G80">_xlfn.IFS('ES Data Entry'!G80=0, "Kindergarten", 'ES Data Entry'!G80=1, "1st Grade", 'ES Data Entry'!G80=2, "2nd Grade", 'ES Data Entry'!G80=3, "3rd Grade", 'ES Data Entry'!G80=4, "4th Grade",'ES Data Entry'!G80=5, "5th Grade")</f>
        <v>Kindergarten</v>
      </c>
      <c r="H80" s="253" t="e" cm="1">
        <f t="array" ref="H80">_xlfn.IFS('ES Data Entry'!L80=2, "Virtual", 'ES Data Entry'!L80=1, "In-person",'ES Data Entry'!L80=3, "Hybrid")</f>
        <v>#N/A</v>
      </c>
      <c r="I80" s="227" t="e" cm="1">
        <f t="array" ref="I80">_xlfn.IFS('ES Data Entry'!H80= 1, "American Indian/Alaskan Native", 'ES Data Entry'!H80= 2, "Asian", 'ES Data Entry'!H80= 3, "Native Hawaiian/Pacific Islander", 'ES Data Entry'!H80= 4, "Black/African American",'ES Data Entry'!H80= 5,  "White", 'ES Data Entry'!H80= 6, "Other", 'ES Data Entry'!H80= 7, "Two races or more", 'ES Data Entry'!H80= 8, "Unknown")</f>
        <v>#N/A</v>
      </c>
      <c r="J80" s="226" t="e" cm="1">
        <f t="array" ref="J80">_xlfn.IFS('ES Data Entry'!I80=1, "Hispanic/Latino", 'ES Data Entry'!I80=2, "Not Hispanic/Latino", 'ES Data Entry'!I80=3, "Other")</f>
        <v>#N/A</v>
      </c>
      <c r="K80" s="226" t="e" cm="1">
        <f t="array" ref="K80">_xlfn.IFS('ES Data Entry'!J80= 1, "Male", 'ES Data Entry'!J80= 2, "Female", 'ES Data Entry'!J80= 3, "Transgender Male", 'ES Data Entry'!J80= 4, "Transgender Female",'ES Data Entry'!J80= 5, "Non-binary", 'ES Data Entry'!J80= 6, "Other", 'ES Data Entry'!J80= 7, "Unknown")</f>
        <v>#N/A</v>
      </c>
      <c r="L80" s="228">
        <f>'ES Data Entry'!K80</f>
        <v>0</v>
      </c>
      <c r="M80" s="228" t="str" cm="1">
        <f t="array" ref="M80">IF(MAX(IF(F:F=F80, L:L))=L80, "Yes", "No")</f>
        <v>Yes</v>
      </c>
      <c r="N80" s="229" t="e">
        <f>AVERAGE('ES Data Entry'!N80,'ES Data Entry'!M80)</f>
        <v>#DIV/0!</v>
      </c>
      <c r="O80" s="229" t="e">
        <f t="shared" si="6"/>
        <v>#DIV/0!</v>
      </c>
      <c r="P80" s="229" t="e">
        <f>AVERAGE('ES Data Entry'!O80:R80)</f>
        <v>#DIV/0!</v>
      </c>
      <c r="Q80" s="229" t="e">
        <f t="shared" si="7"/>
        <v>#DIV/0!</v>
      </c>
      <c r="R80" s="229" t="e">
        <f>AVERAGE('ES Data Entry'!S80:V80)</f>
        <v>#DIV/0!</v>
      </c>
      <c r="S80" s="229" t="e">
        <f t="shared" si="8"/>
        <v>#DIV/0!</v>
      </c>
      <c r="T80" s="229" t="e">
        <f>AVERAGE('ES Data Entry'!W80:Y80)</f>
        <v>#DIV/0!</v>
      </c>
      <c r="U80" s="230" t="e">
        <f t="shared" si="9"/>
        <v>#DIV/0!</v>
      </c>
      <c r="V80" s="231" t="e">
        <f t="shared" si="10"/>
        <v>#DIV/0!</v>
      </c>
      <c r="W80" s="232" t="e">
        <f t="shared" si="11"/>
        <v>#DIV/0!</v>
      </c>
    </row>
    <row r="81" spans="1:23" ht="62.1" customHeight="1">
      <c r="A81" s="226">
        <f>'ES Data Entry'!A81</f>
        <v>0</v>
      </c>
      <c r="B81" s="226">
        <f>'ES Data Entry'!B81</f>
        <v>0</v>
      </c>
      <c r="C81" s="6">
        <f>'ES Data Entry'!C81</f>
        <v>0</v>
      </c>
      <c r="D81" s="226">
        <f>'ES Data Entry'!D81</f>
        <v>0</v>
      </c>
      <c r="E81" s="226">
        <f>'ES Data Entry'!E81</f>
        <v>0</v>
      </c>
      <c r="F81" s="226">
        <f>'ES Data Entry'!F81</f>
        <v>0</v>
      </c>
      <c r="G81" s="226" t="str" cm="1">
        <f t="array" ref="G81">_xlfn.IFS('ES Data Entry'!G81=0, "Kindergarten", 'ES Data Entry'!G81=1, "1st Grade", 'ES Data Entry'!G81=2, "2nd Grade", 'ES Data Entry'!G81=3, "3rd Grade", 'ES Data Entry'!G81=4, "4th Grade",'ES Data Entry'!G81=5, "5th Grade")</f>
        <v>Kindergarten</v>
      </c>
      <c r="H81" s="253" t="e" cm="1">
        <f t="array" ref="H81">_xlfn.IFS('ES Data Entry'!L81=2, "Virtual", 'ES Data Entry'!L81=1, "In-person",'ES Data Entry'!L81=3, "Hybrid")</f>
        <v>#N/A</v>
      </c>
      <c r="I81" s="227" t="e" cm="1">
        <f t="array" ref="I81">_xlfn.IFS('ES Data Entry'!H81= 1, "American Indian/Alaskan Native", 'ES Data Entry'!H81= 2, "Asian", 'ES Data Entry'!H81= 3, "Native Hawaiian/Pacific Islander", 'ES Data Entry'!H81= 4, "Black/African American",'ES Data Entry'!H81= 5,  "White", 'ES Data Entry'!H81= 6, "Other", 'ES Data Entry'!H81= 7, "Two races or more", 'ES Data Entry'!H81= 8, "Unknown")</f>
        <v>#N/A</v>
      </c>
      <c r="J81" s="226" t="e" cm="1">
        <f t="array" ref="J81">_xlfn.IFS('ES Data Entry'!I81=1, "Hispanic/Latino", 'ES Data Entry'!I81=2, "Not Hispanic/Latino", 'ES Data Entry'!I81=3, "Other")</f>
        <v>#N/A</v>
      </c>
      <c r="K81" s="226" t="e" cm="1">
        <f t="array" ref="K81">_xlfn.IFS('ES Data Entry'!J81= 1, "Male", 'ES Data Entry'!J81= 2, "Female", 'ES Data Entry'!J81= 3, "Transgender Male", 'ES Data Entry'!J81= 4, "Transgender Female",'ES Data Entry'!J81= 5, "Non-binary", 'ES Data Entry'!J81= 6, "Other", 'ES Data Entry'!J81= 7, "Unknown")</f>
        <v>#N/A</v>
      </c>
      <c r="L81" s="228">
        <f>'ES Data Entry'!K81</f>
        <v>0</v>
      </c>
      <c r="M81" s="228" t="str" cm="1">
        <f t="array" ref="M81">IF(MAX(IF(F:F=F81, L:L))=L81, "Yes", "No")</f>
        <v>Yes</v>
      </c>
      <c r="N81" s="229" t="e">
        <f>AVERAGE('ES Data Entry'!N81,'ES Data Entry'!M81)</f>
        <v>#DIV/0!</v>
      </c>
      <c r="O81" s="229" t="e">
        <f t="shared" si="6"/>
        <v>#DIV/0!</v>
      </c>
      <c r="P81" s="229" t="e">
        <f>AVERAGE('ES Data Entry'!O81:R81)</f>
        <v>#DIV/0!</v>
      </c>
      <c r="Q81" s="229" t="e">
        <f t="shared" si="7"/>
        <v>#DIV/0!</v>
      </c>
      <c r="R81" s="229" t="e">
        <f>AVERAGE('ES Data Entry'!S81:V81)</f>
        <v>#DIV/0!</v>
      </c>
      <c r="S81" s="229" t="e">
        <f t="shared" si="8"/>
        <v>#DIV/0!</v>
      </c>
      <c r="T81" s="229" t="e">
        <f>AVERAGE('ES Data Entry'!W81:Y81)</f>
        <v>#DIV/0!</v>
      </c>
      <c r="U81" s="230" t="e">
        <f t="shared" si="9"/>
        <v>#DIV/0!</v>
      </c>
      <c r="V81" s="231" t="e">
        <f t="shared" si="10"/>
        <v>#DIV/0!</v>
      </c>
      <c r="W81" s="232" t="e">
        <f t="shared" si="11"/>
        <v>#DIV/0!</v>
      </c>
    </row>
    <row r="82" spans="1:23" ht="62.1" customHeight="1">
      <c r="A82" s="226">
        <f>'ES Data Entry'!A82</f>
        <v>0</v>
      </c>
      <c r="B82" s="226">
        <f>'ES Data Entry'!B82</f>
        <v>0</v>
      </c>
      <c r="C82" s="6">
        <f>'ES Data Entry'!C82</f>
        <v>0</v>
      </c>
      <c r="D82" s="226">
        <f>'ES Data Entry'!D82</f>
        <v>0</v>
      </c>
      <c r="E82" s="226">
        <f>'ES Data Entry'!E82</f>
        <v>0</v>
      </c>
      <c r="F82" s="226">
        <f>'ES Data Entry'!F82</f>
        <v>0</v>
      </c>
      <c r="G82" s="226" t="str" cm="1">
        <f t="array" ref="G82">_xlfn.IFS('ES Data Entry'!G82=0, "Kindergarten", 'ES Data Entry'!G82=1, "1st Grade", 'ES Data Entry'!G82=2, "2nd Grade", 'ES Data Entry'!G82=3, "3rd Grade", 'ES Data Entry'!G82=4, "4th Grade",'ES Data Entry'!G82=5, "5th Grade")</f>
        <v>Kindergarten</v>
      </c>
      <c r="H82" s="253" t="e" cm="1">
        <f t="array" ref="H82">_xlfn.IFS('ES Data Entry'!L82=2, "Virtual", 'ES Data Entry'!L82=1, "In-person",'ES Data Entry'!L82=3, "Hybrid")</f>
        <v>#N/A</v>
      </c>
      <c r="I82" s="227" t="e" cm="1">
        <f t="array" ref="I82">_xlfn.IFS('ES Data Entry'!H82= 1, "American Indian/Alaskan Native", 'ES Data Entry'!H82= 2, "Asian", 'ES Data Entry'!H82= 3, "Native Hawaiian/Pacific Islander", 'ES Data Entry'!H82= 4, "Black/African American",'ES Data Entry'!H82= 5,  "White", 'ES Data Entry'!H82= 6, "Other", 'ES Data Entry'!H82= 7, "Two races or more", 'ES Data Entry'!H82= 8, "Unknown")</f>
        <v>#N/A</v>
      </c>
      <c r="J82" s="226" t="e" cm="1">
        <f t="array" ref="J82">_xlfn.IFS('ES Data Entry'!I82=1, "Hispanic/Latino", 'ES Data Entry'!I82=2, "Not Hispanic/Latino", 'ES Data Entry'!I82=3, "Other")</f>
        <v>#N/A</v>
      </c>
      <c r="K82" s="226" t="e" cm="1">
        <f t="array" ref="K82">_xlfn.IFS('ES Data Entry'!J82= 1, "Male", 'ES Data Entry'!J82= 2, "Female", 'ES Data Entry'!J82= 3, "Transgender Male", 'ES Data Entry'!J82= 4, "Transgender Female",'ES Data Entry'!J82= 5, "Non-binary", 'ES Data Entry'!J82= 6, "Other", 'ES Data Entry'!J82= 7, "Unknown")</f>
        <v>#N/A</v>
      </c>
      <c r="L82" s="228">
        <f>'ES Data Entry'!K82</f>
        <v>0</v>
      </c>
      <c r="M82" s="228" t="str" cm="1">
        <f t="array" ref="M82">IF(MAX(IF(F:F=F82, L:L))=L82, "Yes", "No")</f>
        <v>Yes</v>
      </c>
      <c r="N82" s="229" t="e">
        <f>AVERAGE('ES Data Entry'!N82,'ES Data Entry'!M82)</f>
        <v>#DIV/0!</v>
      </c>
      <c r="O82" s="229" t="e">
        <f t="shared" si="6"/>
        <v>#DIV/0!</v>
      </c>
      <c r="P82" s="229" t="e">
        <f>AVERAGE('ES Data Entry'!O82:R82)</f>
        <v>#DIV/0!</v>
      </c>
      <c r="Q82" s="229" t="e">
        <f t="shared" si="7"/>
        <v>#DIV/0!</v>
      </c>
      <c r="R82" s="229" t="e">
        <f>AVERAGE('ES Data Entry'!S82:V82)</f>
        <v>#DIV/0!</v>
      </c>
      <c r="S82" s="229" t="e">
        <f t="shared" si="8"/>
        <v>#DIV/0!</v>
      </c>
      <c r="T82" s="229" t="e">
        <f>AVERAGE('ES Data Entry'!W82:Y82)</f>
        <v>#DIV/0!</v>
      </c>
      <c r="U82" s="230" t="e">
        <f t="shared" si="9"/>
        <v>#DIV/0!</v>
      </c>
      <c r="V82" s="231" t="e">
        <f t="shared" si="10"/>
        <v>#DIV/0!</v>
      </c>
      <c r="W82" s="232" t="e">
        <f t="shared" si="11"/>
        <v>#DIV/0!</v>
      </c>
    </row>
    <row r="83" spans="1:23" ht="62.1" customHeight="1">
      <c r="A83" s="226">
        <f>'ES Data Entry'!A83</f>
        <v>0</v>
      </c>
      <c r="B83" s="226">
        <f>'ES Data Entry'!B83</f>
        <v>0</v>
      </c>
      <c r="C83" s="6">
        <f>'ES Data Entry'!C83</f>
        <v>0</v>
      </c>
      <c r="D83" s="226">
        <f>'ES Data Entry'!D83</f>
        <v>0</v>
      </c>
      <c r="E83" s="226">
        <f>'ES Data Entry'!E83</f>
        <v>0</v>
      </c>
      <c r="F83" s="226">
        <f>'ES Data Entry'!F83</f>
        <v>0</v>
      </c>
      <c r="G83" s="226" t="str" cm="1">
        <f t="array" ref="G83">_xlfn.IFS('ES Data Entry'!G83=0, "Kindergarten", 'ES Data Entry'!G83=1, "1st Grade", 'ES Data Entry'!G83=2, "2nd Grade", 'ES Data Entry'!G83=3, "3rd Grade", 'ES Data Entry'!G83=4, "4th Grade",'ES Data Entry'!G83=5, "5th Grade")</f>
        <v>Kindergarten</v>
      </c>
      <c r="H83" s="253" t="e" cm="1">
        <f t="array" ref="H83">_xlfn.IFS('ES Data Entry'!L83=2, "Virtual", 'ES Data Entry'!L83=1, "In-person",'ES Data Entry'!L83=3, "Hybrid")</f>
        <v>#N/A</v>
      </c>
      <c r="I83" s="227" t="e" cm="1">
        <f t="array" ref="I83">_xlfn.IFS('ES Data Entry'!H83= 1, "American Indian/Alaskan Native", 'ES Data Entry'!H83= 2, "Asian", 'ES Data Entry'!H83= 3, "Native Hawaiian/Pacific Islander", 'ES Data Entry'!H83= 4, "Black/African American",'ES Data Entry'!H83= 5,  "White", 'ES Data Entry'!H83= 6, "Other", 'ES Data Entry'!H83= 7, "Two races or more", 'ES Data Entry'!H83= 8, "Unknown")</f>
        <v>#N/A</v>
      </c>
      <c r="J83" s="226" t="e" cm="1">
        <f t="array" ref="J83">_xlfn.IFS('ES Data Entry'!I83=1, "Hispanic/Latino", 'ES Data Entry'!I83=2, "Not Hispanic/Latino", 'ES Data Entry'!I83=3, "Other")</f>
        <v>#N/A</v>
      </c>
      <c r="K83" s="226" t="e" cm="1">
        <f t="array" ref="K83">_xlfn.IFS('ES Data Entry'!J83= 1, "Male", 'ES Data Entry'!J83= 2, "Female", 'ES Data Entry'!J83= 3, "Transgender Male", 'ES Data Entry'!J83= 4, "Transgender Female",'ES Data Entry'!J83= 5, "Non-binary", 'ES Data Entry'!J83= 6, "Other", 'ES Data Entry'!J83= 7, "Unknown")</f>
        <v>#N/A</v>
      </c>
      <c r="L83" s="228">
        <f>'ES Data Entry'!K83</f>
        <v>0</v>
      </c>
      <c r="M83" s="228" t="str" cm="1">
        <f t="array" ref="M83">IF(MAX(IF(F:F=F83, L:L))=L83, "Yes", "No")</f>
        <v>Yes</v>
      </c>
      <c r="N83" s="229" t="e">
        <f>AVERAGE('ES Data Entry'!N83,'ES Data Entry'!M83)</f>
        <v>#DIV/0!</v>
      </c>
      <c r="O83" s="229" t="e">
        <f t="shared" si="6"/>
        <v>#DIV/0!</v>
      </c>
      <c r="P83" s="229" t="e">
        <f>AVERAGE('ES Data Entry'!O83:R83)</f>
        <v>#DIV/0!</v>
      </c>
      <c r="Q83" s="229" t="e">
        <f t="shared" si="7"/>
        <v>#DIV/0!</v>
      </c>
      <c r="R83" s="229" t="e">
        <f>AVERAGE('ES Data Entry'!S83:V83)</f>
        <v>#DIV/0!</v>
      </c>
      <c r="S83" s="229" t="e">
        <f t="shared" si="8"/>
        <v>#DIV/0!</v>
      </c>
      <c r="T83" s="229" t="e">
        <f>AVERAGE('ES Data Entry'!W83:Y83)</f>
        <v>#DIV/0!</v>
      </c>
      <c r="U83" s="230" t="e">
        <f t="shared" si="9"/>
        <v>#DIV/0!</v>
      </c>
      <c r="V83" s="231" t="e">
        <f t="shared" si="10"/>
        <v>#DIV/0!</v>
      </c>
      <c r="W83" s="232" t="e">
        <f t="shared" si="11"/>
        <v>#DIV/0!</v>
      </c>
    </row>
    <row r="84" spans="1:23" ht="62.1" customHeight="1">
      <c r="A84" s="226">
        <f>'ES Data Entry'!A84</f>
        <v>0</v>
      </c>
      <c r="B84" s="226">
        <f>'ES Data Entry'!B84</f>
        <v>0</v>
      </c>
      <c r="C84" s="6">
        <f>'ES Data Entry'!C84</f>
        <v>0</v>
      </c>
      <c r="D84" s="226">
        <f>'ES Data Entry'!D84</f>
        <v>0</v>
      </c>
      <c r="E84" s="226">
        <f>'ES Data Entry'!E84</f>
        <v>0</v>
      </c>
      <c r="F84" s="226">
        <f>'ES Data Entry'!F84</f>
        <v>0</v>
      </c>
      <c r="G84" s="226" t="str" cm="1">
        <f t="array" ref="G84">_xlfn.IFS('ES Data Entry'!G84=0, "Kindergarten", 'ES Data Entry'!G84=1, "1st Grade", 'ES Data Entry'!G84=2, "2nd Grade", 'ES Data Entry'!G84=3, "3rd Grade", 'ES Data Entry'!G84=4, "4th Grade",'ES Data Entry'!G84=5, "5th Grade")</f>
        <v>Kindergarten</v>
      </c>
      <c r="H84" s="253" t="e" cm="1">
        <f t="array" ref="H84">_xlfn.IFS('ES Data Entry'!L84=2, "Virtual", 'ES Data Entry'!L84=1, "In-person",'ES Data Entry'!L84=3, "Hybrid")</f>
        <v>#N/A</v>
      </c>
      <c r="I84" s="227" t="e" cm="1">
        <f t="array" ref="I84">_xlfn.IFS('ES Data Entry'!H84= 1, "American Indian/Alaskan Native", 'ES Data Entry'!H84= 2, "Asian", 'ES Data Entry'!H84= 3, "Native Hawaiian/Pacific Islander", 'ES Data Entry'!H84= 4, "Black/African American",'ES Data Entry'!H84= 5,  "White", 'ES Data Entry'!H84= 6, "Other", 'ES Data Entry'!H84= 7, "Two races or more", 'ES Data Entry'!H84= 8, "Unknown")</f>
        <v>#N/A</v>
      </c>
      <c r="J84" s="226" t="e" cm="1">
        <f t="array" ref="J84">_xlfn.IFS('ES Data Entry'!I84=1, "Hispanic/Latino", 'ES Data Entry'!I84=2, "Not Hispanic/Latino", 'ES Data Entry'!I84=3, "Other")</f>
        <v>#N/A</v>
      </c>
      <c r="K84" s="226" t="e" cm="1">
        <f t="array" ref="K84">_xlfn.IFS('ES Data Entry'!J84= 1, "Male", 'ES Data Entry'!J84= 2, "Female", 'ES Data Entry'!J84= 3, "Transgender Male", 'ES Data Entry'!J84= 4, "Transgender Female",'ES Data Entry'!J84= 5, "Non-binary", 'ES Data Entry'!J84= 6, "Other", 'ES Data Entry'!J84= 7, "Unknown")</f>
        <v>#N/A</v>
      </c>
      <c r="L84" s="228">
        <f>'ES Data Entry'!K84</f>
        <v>0</v>
      </c>
      <c r="M84" s="228" t="str" cm="1">
        <f t="array" ref="M84">IF(MAX(IF(F:F=F84, L:L))=L84, "Yes", "No")</f>
        <v>Yes</v>
      </c>
      <c r="N84" s="229" t="e">
        <f>AVERAGE('ES Data Entry'!N84,'ES Data Entry'!M84)</f>
        <v>#DIV/0!</v>
      </c>
      <c r="O84" s="229" t="e">
        <f t="shared" si="6"/>
        <v>#DIV/0!</v>
      </c>
      <c r="P84" s="229" t="e">
        <f>AVERAGE('ES Data Entry'!O84:R84)</f>
        <v>#DIV/0!</v>
      </c>
      <c r="Q84" s="229" t="e">
        <f t="shared" si="7"/>
        <v>#DIV/0!</v>
      </c>
      <c r="R84" s="229" t="e">
        <f>AVERAGE('ES Data Entry'!S84:V84)</f>
        <v>#DIV/0!</v>
      </c>
      <c r="S84" s="229" t="e">
        <f t="shared" si="8"/>
        <v>#DIV/0!</v>
      </c>
      <c r="T84" s="229" t="e">
        <f>AVERAGE('ES Data Entry'!W84:Y84)</f>
        <v>#DIV/0!</v>
      </c>
      <c r="U84" s="230" t="e">
        <f t="shared" si="9"/>
        <v>#DIV/0!</v>
      </c>
      <c r="V84" s="231" t="e">
        <f t="shared" si="10"/>
        <v>#DIV/0!</v>
      </c>
      <c r="W84" s="232" t="e">
        <f t="shared" si="11"/>
        <v>#DIV/0!</v>
      </c>
    </row>
    <row r="85" spans="1:23" ht="62.1" customHeight="1">
      <c r="A85" s="226">
        <f>'ES Data Entry'!A85</f>
        <v>0</v>
      </c>
      <c r="B85" s="226">
        <f>'ES Data Entry'!B85</f>
        <v>0</v>
      </c>
      <c r="C85" s="6">
        <f>'ES Data Entry'!C85</f>
        <v>0</v>
      </c>
      <c r="D85" s="226">
        <f>'ES Data Entry'!D85</f>
        <v>0</v>
      </c>
      <c r="E85" s="226">
        <f>'ES Data Entry'!E85</f>
        <v>0</v>
      </c>
      <c r="F85" s="226">
        <f>'ES Data Entry'!F85</f>
        <v>0</v>
      </c>
      <c r="G85" s="226" t="str" cm="1">
        <f t="array" ref="G85">_xlfn.IFS('ES Data Entry'!G85=0, "Kindergarten", 'ES Data Entry'!G85=1, "1st Grade", 'ES Data Entry'!G85=2, "2nd Grade", 'ES Data Entry'!G85=3, "3rd Grade", 'ES Data Entry'!G85=4, "4th Grade",'ES Data Entry'!G85=5, "5th Grade")</f>
        <v>Kindergarten</v>
      </c>
      <c r="H85" s="253" t="e" cm="1">
        <f t="array" ref="H85">_xlfn.IFS('ES Data Entry'!L85=2, "Virtual", 'ES Data Entry'!L85=1, "In-person",'ES Data Entry'!L85=3, "Hybrid")</f>
        <v>#N/A</v>
      </c>
      <c r="I85" s="227" t="e" cm="1">
        <f t="array" ref="I85">_xlfn.IFS('ES Data Entry'!H85= 1, "American Indian/Alaskan Native", 'ES Data Entry'!H85= 2, "Asian", 'ES Data Entry'!H85= 3, "Native Hawaiian/Pacific Islander", 'ES Data Entry'!H85= 4, "Black/African American",'ES Data Entry'!H85= 5,  "White", 'ES Data Entry'!H85= 6, "Other", 'ES Data Entry'!H85= 7, "Two races or more", 'ES Data Entry'!H85= 8, "Unknown")</f>
        <v>#N/A</v>
      </c>
      <c r="J85" s="226" t="e" cm="1">
        <f t="array" ref="J85">_xlfn.IFS('ES Data Entry'!I85=1, "Hispanic/Latino", 'ES Data Entry'!I85=2, "Not Hispanic/Latino", 'ES Data Entry'!I85=3, "Other")</f>
        <v>#N/A</v>
      </c>
      <c r="K85" s="226" t="e" cm="1">
        <f t="array" ref="K85">_xlfn.IFS('ES Data Entry'!J85= 1, "Male", 'ES Data Entry'!J85= 2, "Female", 'ES Data Entry'!J85= 3, "Transgender Male", 'ES Data Entry'!J85= 4, "Transgender Female",'ES Data Entry'!J85= 5, "Non-binary", 'ES Data Entry'!J85= 6, "Other", 'ES Data Entry'!J85= 7, "Unknown")</f>
        <v>#N/A</v>
      </c>
      <c r="L85" s="228">
        <f>'ES Data Entry'!K85</f>
        <v>0</v>
      </c>
      <c r="M85" s="228" t="str" cm="1">
        <f t="array" ref="M85">IF(MAX(IF(F:F=F85, L:L))=L85, "Yes", "No")</f>
        <v>Yes</v>
      </c>
      <c r="N85" s="229" t="e">
        <f>AVERAGE('ES Data Entry'!N85,'ES Data Entry'!M85)</f>
        <v>#DIV/0!</v>
      </c>
      <c r="O85" s="229" t="e">
        <f t="shared" si="6"/>
        <v>#DIV/0!</v>
      </c>
      <c r="P85" s="229" t="e">
        <f>AVERAGE('ES Data Entry'!O85:R85)</f>
        <v>#DIV/0!</v>
      </c>
      <c r="Q85" s="229" t="e">
        <f t="shared" si="7"/>
        <v>#DIV/0!</v>
      </c>
      <c r="R85" s="229" t="e">
        <f>AVERAGE('ES Data Entry'!S85:V85)</f>
        <v>#DIV/0!</v>
      </c>
      <c r="S85" s="229" t="e">
        <f t="shared" si="8"/>
        <v>#DIV/0!</v>
      </c>
      <c r="T85" s="229" t="e">
        <f>AVERAGE('ES Data Entry'!W85:Y85)</f>
        <v>#DIV/0!</v>
      </c>
      <c r="U85" s="230" t="e">
        <f t="shared" si="9"/>
        <v>#DIV/0!</v>
      </c>
      <c r="V85" s="231" t="e">
        <f t="shared" si="10"/>
        <v>#DIV/0!</v>
      </c>
      <c r="W85" s="232" t="e">
        <f t="shared" si="11"/>
        <v>#DIV/0!</v>
      </c>
    </row>
    <row r="86" spans="1:23" ht="62.1" customHeight="1">
      <c r="A86" s="226">
        <f>'ES Data Entry'!A86</f>
        <v>0</v>
      </c>
      <c r="B86" s="226">
        <f>'ES Data Entry'!B86</f>
        <v>0</v>
      </c>
      <c r="C86" s="6">
        <f>'ES Data Entry'!C86</f>
        <v>0</v>
      </c>
      <c r="D86" s="226">
        <f>'ES Data Entry'!D86</f>
        <v>0</v>
      </c>
      <c r="E86" s="226">
        <f>'ES Data Entry'!E86</f>
        <v>0</v>
      </c>
      <c r="F86" s="226">
        <f>'ES Data Entry'!F86</f>
        <v>0</v>
      </c>
      <c r="G86" s="226" t="str" cm="1">
        <f t="array" ref="G86">_xlfn.IFS('ES Data Entry'!G86=0, "Kindergarten", 'ES Data Entry'!G86=1, "1st Grade", 'ES Data Entry'!G86=2, "2nd Grade", 'ES Data Entry'!G86=3, "3rd Grade", 'ES Data Entry'!G86=4, "4th Grade",'ES Data Entry'!G86=5, "5th Grade")</f>
        <v>Kindergarten</v>
      </c>
      <c r="H86" s="253" t="e" cm="1">
        <f t="array" ref="H86">_xlfn.IFS('ES Data Entry'!L86=2, "Virtual", 'ES Data Entry'!L86=1, "In-person",'ES Data Entry'!L86=3, "Hybrid")</f>
        <v>#N/A</v>
      </c>
      <c r="I86" s="227" t="e" cm="1">
        <f t="array" ref="I86">_xlfn.IFS('ES Data Entry'!H86= 1, "American Indian/Alaskan Native", 'ES Data Entry'!H86= 2, "Asian", 'ES Data Entry'!H86= 3, "Native Hawaiian/Pacific Islander", 'ES Data Entry'!H86= 4, "Black/African American",'ES Data Entry'!H86= 5,  "White", 'ES Data Entry'!H86= 6, "Other", 'ES Data Entry'!H86= 7, "Two races or more", 'ES Data Entry'!H86= 8, "Unknown")</f>
        <v>#N/A</v>
      </c>
      <c r="J86" s="226" t="e" cm="1">
        <f t="array" ref="J86">_xlfn.IFS('ES Data Entry'!I86=1, "Hispanic/Latino", 'ES Data Entry'!I86=2, "Not Hispanic/Latino", 'ES Data Entry'!I86=3, "Other")</f>
        <v>#N/A</v>
      </c>
      <c r="K86" s="226" t="e" cm="1">
        <f t="array" ref="K86">_xlfn.IFS('ES Data Entry'!J86= 1, "Male", 'ES Data Entry'!J86= 2, "Female", 'ES Data Entry'!J86= 3, "Transgender Male", 'ES Data Entry'!J86= 4, "Transgender Female",'ES Data Entry'!J86= 5, "Non-binary", 'ES Data Entry'!J86= 6, "Other", 'ES Data Entry'!J86= 7, "Unknown")</f>
        <v>#N/A</v>
      </c>
      <c r="L86" s="228">
        <f>'ES Data Entry'!K86</f>
        <v>0</v>
      </c>
      <c r="M86" s="228" t="str" cm="1">
        <f t="array" ref="M86">IF(MAX(IF(F:F=F86, L:L))=L86, "Yes", "No")</f>
        <v>Yes</v>
      </c>
      <c r="N86" s="229" t="e">
        <f>AVERAGE('ES Data Entry'!N86,'ES Data Entry'!M86)</f>
        <v>#DIV/0!</v>
      </c>
      <c r="O86" s="229" t="e">
        <f t="shared" si="6"/>
        <v>#DIV/0!</v>
      </c>
      <c r="P86" s="229" t="e">
        <f>AVERAGE('ES Data Entry'!O86:R86)</f>
        <v>#DIV/0!</v>
      </c>
      <c r="Q86" s="229" t="e">
        <f t="shared" si="7"/>
        <v>#DIV/0!</v>
      </c>
      <c r="R86" s="229" t="e">
        <f>AVERAGE('ES Data Entry'!S86:V86)</f>
        <v>#DIV/0!</v>
      </c>
      <c r="S86" s="229" t="e">
        <f t="shared" si="8"/>
        <v>#DIV/0!</v>
      </c>
      <c r="T86" s="229" t="e">
        <f>AVERAGE('ES Data Entry'!W86:Y86)</f>
        <v>#DIV/0!</v>
      </c>
      <c r="U86" s="230" t="e">
        <f t="shared" si="9"/>
        <v>#DIV/0!</v>
      </c>
      <c r="V86" s="231" t="e">
        <f t="shared" si="10"/>
        <v>#DIV/0!</v>
      </c>
      <c r="W86" s="232" t="e">
        <f t="shared" si="11"/>
        <v>#DIV/0!</v>
      </c>
    </row>
    <row r="87" spans="1:23" ht="62.1" customHeight="1">
      <c r="A87" s="226">
        <f>'ES Data Entry'!A87</f>
        <v>0</v>
      </c>
      <c r="B87" s="226">
        <f>'ES Data Entry'!B87</f>
        <v>0</v>
      </c>
      <c r="C87" s="6">
        <f>'ES Data Entry'!C87</f>
        <v>0</v>
      </c>
      <c r="D87" s="226">
        <f>'ES Data Entry'!D87</f>
        <v>0</v>
      </c>
      <c r="E87" s="226">
        <f>'ES Data Entry'!E87</f>
        <v>0</v>
      </c>
      <c r="F87" s="226">
        <f>'ES Data Entry'!F87</f>
        <v>0</v>
      </c>
      <c r="G87" s="226" t="str" cm="1">
        <f t="array" ref="G87">_xlfn.IFS('ES Data Entry'!G87=0, "Kindergarten", 'ES Data Entry'!G87=1, "1st Grade", 'ES Data Entry'!G87=2, "2nd Grade", 'ES Data Entry'!G87=3, "3rd Grade", 'ES Data Entry'!G87=4, "4th Grade",'ES Data Entry'!G87=5, "5th Grade")</f>
        <v>Kindergarten</v>
      </c>
      <c r="H87" s="253" t="e" cm="1">
        <f t="array" ref="H87">_xlfn.IFS('ES Data Entry'!L87=2, "Virtual", 'ES Data Entry'!L87=1, "In-person",'ES Data Entry'!L87=3, "Hybrid")</f>
        <v>#N/A</v>
      </c>
      <c r="I87" s="227" t="e" cm="1">
        <f t="array" ref="I87">_xlfn.IFS('ES Data Entry'!H87= 1, "American Indian/Alaskan Native", 'ES Data Entry'!H87= 2, "Asian", 'ES Data Entry'!H87= 3, "Native Hawaiian/Pacific Islander", 'ES Data Entry'!H87= 4, "Black/African American",'ES Data Entry'!H87= 5,  "White", 'ES Data Entry'!H87= 6, "Other", 'ES Data Entry'!H87= 7, "Two races or more", 'ES Data Entry'!H87= 8, "Unknown")</f>
        <v>#N/A</v>
      </c>
      <c r="J87" s="226" t="e" cm="1">
        <f t="array" ref="J87">_xlfn.IFS('ES Data Entry'!I87=1, "Hispanic/Latino", 'ES Data Entry'!I87=2, "Not Hispanic/Latino", 'ES Data Entry'!I87=3, "Other")</f>
        <v>#N/A</v>
      </c>
      <c r="K87" s="226" t="e" cm="1">
        <f t="array" ref="K87">_xlfn.IFS('ES Data Entry'!J87= 1, "Male", 'ES Data Entry'!J87= 2, "Female", 'ES Data Entry'!J87= 3, "Transgender Male", 'ES Data Entry'!J87= 4, "Transgender Female",'ES Data Entry'!J87= 5, "Non-binary", 'ES Data Entry'!J87= 6, "Other", 'ES Data Entry'!J87= 7, "Unknown")</f>
        <v>#N/A</v>
      </c>
      <c r="L87" s="228">
        <f>'ES Data Entry'!K87</f>
        <v>0</v>
      </c>
      <c r="M87" s="228" t="str" cm="1">
        <f t="array" ref="M87">IF(MAX(IF(F:F=F87, L:L))=L87, "Yes", "No")</f>
        <v>Yes</v>
      </c>
      <c r="N87" s="229" t="e">
        <f>AVERAGE('ES Data Entry'!N87,'ES Data Entry'!M87)</f>
        <v>#DIV/0!</v>
      </c>
      <c r="O87" s="229" t="e">
        <f t="shared" si="6"/>
        <v>#DIV/0!</v>
      </c>
      <c r="P87" s="229" t="e">
        <f>AVERAGE('ES Data Entry'!O87:R87)</f>
        <v>#DIV/0!</v>
      </c>
      <c r="Q87" s="229" t="e">
        <f t="shared" si="7"/>
        <v>#DIV/0!</v>
      </c>
      <c r="R87" s="229" t="e">
        <f>AVERAGE('ES Data Entry'!S87:V87)</f>
        <v>#DIV/0!</v>
      </c>
      <c r="S87" s="229" t="e">
        <f t="shared" si="8"/>
        <v>#DIV/0!</v>
      </c>
      <c r="T87" s="229" t="e">
        <f>AVERAGE('ES Data Entry'!W87:Y87)</f>
        <v>#DIV/0!</v>
      </c>
      <c r="U87" s="230" t="e">
        <f t="shared" si="9"/>
        <v>#DIV/0!</v>
      </c>
      <c r="V87" s="231" t="e">
        <f t="shared" si="10"/>
        <v>#DIV/0!</v>
      </c>
      <c r="W87" s="232" t="e">
        <f t="shared" si="11"/>
        <v>#DIV/0!</v>
      </c>
    </row>
    <row r="88" spans="1:23" ht="62.1" customHeight="1">
      <c r="A88" s="226">
        <f>'ES Data Entry'!A88</f>
        <v>0</v>
      </c>
      <c r="B88" s="226">
        <f>'ES Data Entry'!B88</f>
        <v>0</v>
      </c>
      <c r="C88" s="6">
        <f>'ES Data Entry'!C88</f>
        <v>0</v>
      </c>
      <c r="D88" s="226">
        <f>'ES Data Entry'!D88</f>
        <v>0</v>
      </c>
      <c r="E88" s="226">
        <f>'ES Data Entry'!E88</f>
        <v>0</v>
      </c>
      <c r="F88" s="226">
        <f>'ES Data Entry'!F88</f>
        <v>0</v>
      </c>
      <c r="G88" s="226" t="str" cm="1">
        <f t="array" ref="G88">_xlfn.IFS('ES Data Entry'!G88=0, "Kindergarten", 'ES Data Entry'!G88=1, "1st Grade", 'ES Data Entry'!G88=2, "2nd Grade", 'ES Data Entry'!G88=3, "3rd Grade", 'ES Data Entry'!G88=4, "4th Grade",'ES Data Entry'!G88=5, "5th Grade")</f>
        <v>Kindergarten</v>
      </c>
      <c r="H88" s="253" t="e" cm="1">
        <f t="array" ref="H88">_xlfn.IFS('ES Data Entry'!L88=2, "Virtual", 'ES Data Entry'!L88=1, "In-person",'ES Data Entry'!L88=3, "Hybrid")</f>
        <v>#N/A</v>
      </c>
      <c r="I88" s="227" t="e" cm="1">
        <f t="array" ref="I88">_xlfn.IFS('ES Data Entry'!H88= 1, "American Indian/Alaskan Native", 'ES Data Entry'!H88= 2, "Asian", 'ES Data Entry'!H88= 3, "Native Hawaiian/Pacific Islander", 'ES Data Entry'!H88= 4, "Black/African American",'ES Data Entry'!H88= 5,  "White", 'ES Data Entry'!H88= 6, "Other", 'ES Data Entry'!H88= 7, "Two races or more", 'ES Data Entry'!H88= 8, "Unknown")</f>
        <v>#N/A</v>
      </c>
      <c r="J88" s="226" t="e" cm="1">
        <f t="array" ref="J88">_xlfn.IFS('ES Data Entry'!I88=1, "Hispanic/Latino", 'ES Data Entry'!I88=2, "Not Hispanic/Latino", 'ES Data Entry'!I88=3, "Other")</f>
        <v>#N/A</v>
      </c>
      <c r="K88" s="226" t="e" cm="1">
        <f t="array" ref="K88">_xlfn.IFS('ES Data Entry'!J88= 1, "Male", 'ES Data Entry'!J88= 2, "Female", 'ES Data Entry'!J88= 3, "Transgender Male", 'ES Data Entry'!J88= 4, "Transgender Female",'ES Data Entry'!J88= 5, "Non-binary", 'ES Data Entry'!J88= 6, "Other", 'ES Data Entry'!J88= 7, "Unknown")</f>
        <v>#N/A</v>
      </c>
      <c r="L88" s="228">
        <f>'ES Data Entry'!K88</f>
        <v>0</v>
      </c>
      <c r="M88" s="228" t="str" cm="1">
        <f t="array" ref="M88">IF(MAX(IF(F:F=F88, L:L))=L88, "Yes", "No")</f>
        <v>Yes</v>
      </c>
      <c r="N88" s="229" t="e">
        <f>AVERAGE('ES Data Entry'!N88,'ES Data Entry'!M88)</f>
        <v>#DIV/0!</v>
      </c>
      <c r="O88" s="229" t="e">
        <f t="shared" si="6"/>
        <v>#DIV/0!</v>
      </c>
      <c r="P88" s="229" t="e">
        <f>AVERAGE('ES Data Entry'!O88:R88)</f>
        <v>#DIV/0!</v>
      </c>
      <c r="Q88" s="229" t="e">
        <f t="shared" si="7"/>
        <v>#DIV/0!</v>
      </c>
      <c r="R88" s="229" t="e">
        <f>AVERAGE('ES Data Entry'!S88:V88)</f>
        <v>#DIV/0!</v>
      </c>
      <c r="S88" s="229" t="e">
        <f t="shared" si="8"/>
        <v>#DIV/0!</v>
      </c>
      <c r="T88" s="229" t="e">
        <f>AVERAGE('ES Data Entry'!W88:Y88)</f>
        <v>#DIV/0!</v>
      </c>
      <c r="U88" s="230" t="e">
        <f t="shared" si="9"/>
        <v>#DIV/0!</v>
      </c>
      <c r="V88" s="231" t="e">
        <f t="shared" si="10"/>
        <v>#DIV/0!</v>
      </c>
      <c r="W88" s="232" t="e">
        <f t="shared" si="11"/>
        <v>#DIV/0!</v>
      </c>
    </row>
    <row r="89" spans="1:23" ht="62.1" customHeight="1">
      <c r="A89" s="226">
        <f>'ES Data Entry'!A89</f>
        <v>0</v>
      </c>
      <c r="B89" s="226">
        <f>'ES Data Entry'!B89</f>
        <v>0</v>
      </c>
      <c r="C89" s="6">
        <f>'ES Data Entry'!C89</f>
        <v>0</v>
      </c>
      <c r="D89" s="226">
        <f>'ES Data Entry'!D89</f>
        <v>0</v>
      </c>
      <c r="E89" s="226">
        <f>'ES Data Entry'!E89</f>
        <v>0</v>
      </c>
      <c r="F89" s="226">
        <f>'ES Data Entry'!F89</f>
        <v>0</v>
      </c>
      <c r="G89" s="226" t="str" cm="1">
        <f t="array" ref="G89">_xlfn.IFS('ES Data Entry'!G89=0, "Kindergarten", 'ES Data Entry'!G89=1, "1st Grade", 'ES Data Entry'!G89=2, "2nd Grade", 'ES Data Entry'!G89=3, "3rd Grade", 'ES Data Entry'!G89=4, "4th Grade",'ES Data Entry'!G89=5, "5th Grade")</f>
        <v>Kindergarten</v>
      </c>
      <c r="H89" s="253" t="e" cm="1">
        <f t="array" ref="H89">_xlfn.IFS('ES Data Entry'!L89=2, "Virtual", 'ES Data Entry'!L89=1, "In-person",'ES Data Entry'!L89=3, "Hybrid")</f>
        <v>#N/A</v>
      </c>
      <c r="I89" s="227" t="e" cm="1">
        <f t="array" ref="I89">_xlfn.IFS('ES Data Entry'!H89= 1, "American Indian/Alaskan Native", 'ES Data Entry'!H89= 2, "Asian", 'ES Data Entry'!H89= 3, "Native Hawaiian/Pacific Islander", 'ES Data Entry'!H89= 4, "Black/African American",'ES Data Entry'!H89= 5,  "White", 'ES Data Entry'!H89= 6, "Other", 'ES Data Entry'!H89= 7, "Two races or more", 'ES Data Entry'!H89= 8, "Unknown")</f>
        <v>#N/A</v>
      </c>
      <c r="J89" s="226" t="e" cm="1">
        <f t="array" ref="J89">_xlfn.IFS('ES Data Entry'!I89=1, "Hispanic/Latino", 'ES Data Entry'!I89=2, "Not Hispanic/Latino", 'ES Data Entry'!I89=3, "Other")</f>
        <v>#N/A</v>
      </c>
      <c r="K89" s="226" t="e" cm="1">
        <f t="array" ref="K89">_xlfn.IFS('ES Data Entry'!J89= 1, "Male", 'ES Data Entry'!J89= 2, "Female", 'ES Data Entry'!J89= 3, "Transgender Male", 'ES Data Entry'!J89= 4, "Transgender Female",'ES Data Entry'!J89= 5, "Non-binary", 'ES Data Entry'!J89= 6, "Other", 'ES Data Entry'!J89= 7, "Unknown")</f>
        <v>#N/A</v>
      </c>
      <c r="L89" s="228">
        <f>'ES Data Entry'!K89</f>
        <v>0</v>
      </c>
      <c r="M89" s="228" t="str" cm="1">
        <f t="array" ref="M89">IF(MAX(IF(F:F=F89, L:L))=L89, "Yes", "No")</f>
        <v>Yes</v>
      </c>
      <c r="N89" s="229" t="e">
        <f>AVERAGE('ES Data Entry'!N89,'ES Data Entry'!M89)</f>
        <v>#DIV/0!</v>
      </c>
      <c r="O89" s="229" t="e">
        <f t="shared" si="6"/>
        <v>#DIV/0!</v>
      </c>
      <c r="P89" s="229" t="e">
        <f>AVERAGE('ES Data Entry'!O89:R89)</f>
        <v>#DIV/0!</v>
      </c>
      <c r="Q89" s="229" t="e">
        <f t="shared" si="7"/>
        <v>#DIV/0!</v>
      </c>
      <c r="R89" s="229" t="e">
        <f>AVERAGE('ES Data Entry'!S89:V89)</f>
        <v>#DIV/0!</v>
      </c>
      <c r="S89" s="229" t="e">
        <f t="shared" si="8"/>
        <v>#DIV/0!</v>
      </c>
      <c r="T89" s="229" t="e">
        <f>AVERAGE('ES Data Entry'!W89:Y89)</f>
        <v>#DIV/0!</v>
      </c>
      <c r="U89" s="230" t="e">
        <f t="shared" si="9"/>
        <v>#DIV/0!</v>
      </c>
      <c r="V89" s="231" t="e">
        <f t="shared" si="10"/>
        <v>#DIV/0!</v>
      </c>
      <c r="W89" s="232" t="e">
        <f t="shared" si="11"/>
        <v>#DIV/0!</v>
      </c>
    </row>
    <row r="90" spans="1:23" ht="62.1" customHeight="1">
      <c r="A90" s="226">
        <f>'ES Data Entry'!A90</f>
        <v>0</v>
      </c>
      <c r="B90" s="226">
        <f>'ES Data Entry'!B90</f>
        <v>0</v>
      </c>
      <c r="C90" s="6">
        <f>'ES Data Entry'!C90</f>
        <v>0</v>
      </c>
      <c r="D90" s="226">
        <f>'ES Data Entry'!D90</f>
        <v>0</v>
      </c>
      <c r="E90" s="226">
        <f>'ES Data Entry'!E90</f>
        <v>0</v>
      </c>
      <c r="F90" s="226">
        <f>'ES Data Entry'!F90</f>
        <v>0</v>
      </c>
      <c r="G90" s="226" t="str" cm="1">
        <f t="array" ref="G90">_xlfn.IFS('ES Data Entry'!G90=0, "Kindergarten", 'ES Data Entry'!G90=1, "1st Grade", 'ES Data Entry'!G90=2, "2nd Grade", 'ES Data Entry'!G90=3, "3rd Grade", 'ES Data Entry'!G90=4, "4th Grade",'ES Data Entry'!G90=5, "5th Grade")</f>
        <v>Kindergarten</v>
      </c>
      <c r="H90" s="253" t="e" cm="1">
        <f t="array" ref="H90">_xlfn.IFS('ES Data Entry'!L90=2, "Virtual", 'ES Data Entry'!L90=1, "In-person",'ES Data Entry'!L90=3, "Hybrid")</f>
        <v>#N/A</v>
      </c>
      <c r="I90" s="227" t="e" cm="1">
        <f t="array" ref="I90">_xlfn.IFS('ES Data Entry'!H90= 1, "American Indian/Alaskan Native", 'ES Data Entry'!H90= 2, "Asian", 'ES Data Entry'!H90= 3, "Native Hawaiian/Pacific Islander", 'ES Data Entry'!H90= 4, "Black/African American",'ES Data Entry'!H90= 5,  "White", 'ES Data Entry'!H90= 6, "Other", 'ES Data Entry'!H90= 7, "Two races or more", 'ES Data Entry'!H90= 8, "Unknown")</f>
        <v>#N/A</v>
      </c>
      <c r="J90" s="226" t="e" cm="1">
        <f t="array" ref="J90">_xlfn.IFS('ES Data Entry'!I90=1, "Hispanic/Latino", 'ES Data Entry'!I90=2, "Not Hispanic/Latino", 'ES Data Entry'!I90=3, "Other")</f>
        <v>#N/A</v>
      </c>
      <c r="K90" s="226" t="e" cm="1">
        <f t="array" ref="K90">_xlfn.IFS('ES Data Entry'!J90= 1, "Male", 'ES Data Entry'!J90= 2, "Female", 'ES Data Entry'!J90= 3, "Transgender Male", 'ES Data Entry'!J90= 4, "Transgender Female",'ES Data Entry'!J90= 5, "Non-binary", 'ES Data Entry'!J90= 6, "Other", 'ES Data Entry'!J90= 7, "Unknown")</f>
        <v>#N/A</v>
      </c>
      <c r="L90" s="228">
        <f>'ES Data Entry'!K90</f>
        <v>0</v>
      </c>
      <c r="M90" s="228" t="str" cm="1">
        <f t="array" ref="M90">IF(MAX(IF(F:F=F90, L:L))=L90, "Yes", "No")</f>
        <v>Yes</v>
      </c>
      <c r="N90" s="229" t="e">
        <f>AVERAGE('ES Data Entry'!N90,'ES Data Entry'!M90)</f>
        <v>#DIV/0!</v>
      </c>
      <c r="O90" s="229" t="e">
        <f t="shared" si="6"/>
        <v>#DIV/0!</v>
      </c>
      <c r="P90" s="229" t="e">
        <f>AVERAGE('ES Data Entry'!O90:R90)</f>
        <v>#DIV/0!</v>
      </c>
      <c r="Q90" s="229" t="e">
        <f t="shared" si="7"/>
        <v>#DIV/0!</v>
      </c>
      <c r="R90" s="229" t="e">
        <f>AVERAGE('ES Data Entry'!S90:V90)</f>
        <v>#DIV/0!</v>
      </c>
      <c r="S90" s="229" t="e">
        <f t="shared" si="8"/>
        <v>#DIV/0!</v>
      </c>
      <c r="T90" s="229" t="e">
        <f>AVERAGE('ES Data Entry'!W90:Y90)</f>
        <v>#DIV/0!</v>
      </c>
      <c r="U90" s="230" t="e">
        <f t="shared" si="9"/>
        <v>#DIV/0!</v>
      </c>
      <c r="V90" s="231" t="e">
        <f t="shared" si="10"/>
        <v>#DIV/0!</v>
      </c>
      <c r="W90" s="232" t="e">
        <f t="shared" si="11"/>
        <v>#DIV/0!</v>
      </c>
    </row>
    <row r="91" spans="1:23" ht="62.1" customHeight="1">
      <c r="A91" s="226">
        <f>'ES Data Entry'!A91</f>
        <v>0</v>
      </c>
      <c r="B91" s="226">
        <f>'ES Data Entry'!B91</f>
        <v>0</v>
      </c>
      <c r="C91" s="6">
        <f>'ES Data Entry'!C91</f>
        <v>0</v>
      </c>
      <c r="D91" s="226">
        <f>'ES Data Entry'!D91</f>
        <v>0</v>
      </c>
      <c r="E91" s="226">
        <f>'ES Data Entry'!E91</f>
        <v>0</v>
      </c>
      <c r="F91" s="226">
        <f>'ES Data Entry'!F91</f>
        <v>0</v>
      </c>
      <c r="G91" s="226" t="str" cm="1">
        <f t="array" ref="G91">_xlfn.IFS('ES Data Entry'!G91=0, "Kindergarten", 'ES Data Entry'!G91=1, "1st Grade", 'ES Data Entry'!G91=2, "2nd Grade", 'ES Data Entry'!G91=3, "3rd Grade", 'ES Data Entry'!G91=4, "4th Grade",'ES Data Entry'!G91=5, "5th Grade")</f>
        <v>Kindergarten</v>
      </c>
      <c r="H91" s="253" t="e" cm="1">
        <f t="array" ref="H91">_xlfn.IFS('ES Data Entry'!L91=2, "Virtual", 'ES Data Entry'!L91=1, "In-person",'ES Data Entry'!L91=3, "Hybrid")</f>
        <v>#N/A</v>
      </c>
      <c r="I91" s="227" t="e" cm="1">
        <f t="array" ref="I91">_xlfn.IFS('ES Data Entry'!H91= 1, "American Indian/Alaskan Native", 'ES Data Entry'!H91= 2, "Asian", 'ES Data Entry'!H91= 3, "Native Hawaiian/Pacific Islander", 'ES Data Entry'!H91= 4, "Black/African American",'ES Data Entry'!H91= 5,  "White", 'ES Data Entry'!H91= 6, "Other", 'ES Data Entry'!H91= 7, "Two races or more", 'ES Data Entry'!H91= 8, "Unknown")</f>
        <v>#N/A</v>
      </c>
      <c r="J91" s="226" t="e" cm="1">
        <f t="array" ref="J91">_xlfn.IFS('ES Data Entry'!I91=1, "Hispanic/Latino", 'ES Data Entry'!I91=2, "Not Hispanic/Latino", 'ES Data Entry'!I91=3, "Other")</f>
        <v>#N/A</v>
      </c>
      <c r="K91" s="226" t="e" cm="1">
        <f t="array" ref="K91">_xlfn.IFS('ES Data Entry'!J91= 1, "Male", 'ES Data Entry'!J91= 2, "Female", 'ES Data Entry'!J91= 3, "Transgender Male", 'ES Data Entry'!J91= 4, "Transgender Female",'ES Data Entry'!J91= 5, "Non-binary", 'ES Data Entry'!J91= 6, "Other", 'ES Data Entry'!J91= 7, "Unknown")</f>
        <v>#N/A</v>
      </c>
      <c r="L91" s="228">
        <f>'ES Data Entry'!K91</f>
        <v>0</v>
      </c>
      <c r="M91" s="228" t="str" cm="1">
        <f t="array" ref="M91">IF(MAX(IF(F:F=F91, L:L))=L91, "Yes", "No")</f>
        <v>Yes</v>
      </c>
      <c r="N91" s="229" t="e">
        <f>AVERAGE('ES Data Entry'!N91,'ES Data Entry'!M91)</f>
        <v>#DIV/0!</v>
      </c>
      <c r="O91" s="229" t="e">
        <f t="shared" si="6"/>
        <v>#DIV/0!</v>
      </c>
      <c r="P91" s="229" t="e">
        <f>AVERAGE('ES Data Entry'!O91:R91)</f>
        <v>#DIV/0!</v>
      </c>
      <c r="Q91" s="229" t="e">
        <f t="shared" si="7"/>
        <v>#DIV/0!</v>
      </c>
      <c r="R91" s="229" t="e">
        <f>AVERAGE('ES Data Entry'!S91:V91)</f>
        <v>#DIV/0!</v>
      </c>
      <c r="S91" s="229" t="e">
        <f t="shared" si="8"/>
        <v>#DIV/0!</v>
      </c>
      <c r="T91" s="229" t="e">
        <f>AVERAGE('ES Data Entry'!W91:Y91)</f>
        <v>#DIV/0!</v>
      </c>
      <c r="U91" s="230" t="e">
        <f t="shared" si="9"/>
        <v>#DIV/0!</v>
      </c>
      <c r="V91" s="231" t="e">
        <f t="shared" si="10"/>
        <v>#DIV/0!</v>
      </c>
      <c r="W91" s="232" t="e">
        <f t="shared" si="11"/>
        <v>#DIV/0!</v>
      </c>
    </row>
    <row r="92" spans="1:23" ht="62.1" customHeight="1">
      <c r="A92" s="226">
        <f>'ES Data Entry'!A92</f>
        <v>0</v>
      </c>
      <c r="B92" s="226">
        <f>'ES Data Entry'!B92</f>
        <v>0</v>
      </c>
      <c r="C92" s="6">
        <f>'ES Data Entry'!C92</f>
        <v>0</v>
      </c>
      <c r="D92" s="226">
        <f>'ES Data Entry'!D92</f>
        <v>0</v>
      </c>
      <c r="E92" s="226">
        <f>'ES Data Entry'!E92</f>
        <v>0</v>
      </c>
      <c r="F92" s="226">
        <f>'ES Data Entry'!F92</f>
        <v>0</v>
      </c>
      <c r="G92" s="226" t="str" cm="1">
        <f t="array" ref="G92">_xlfn.IFS('ES Data Entry'!G92=0, "Kindergarten", 'ES Data Entry'!G92=1, "1st Grade", 'ES Data Entry'!G92=2, "2nd Grade", 'ES Data Entry'!G92=3, "3rd Grade", 'ES Data Entry'!G92=4, "4th Grade",'ES Data Entry'!G92=5, "5th Grade")</f>
        <v>Kindergarten</v>
      </c>
      <c r="H92" s="253" t="e" cm="1">
        <f t="array" ref="H92">_xlfn.IFS('ES Data Entry'!L92=2, "Virtual", 'ES Data Entry'!L92=1, "In-person",'ES Data Entry'!L92=3, "Hybrid")</f>
        <v>#N/A</v>
      </c>
      <c r="I92" s="227" t="e" cm="1">
        <f t="array" ref="I92">_xlfn.IFS('ES Data Entry'!H92= 1, "American Indian/Alaskan Native", 'ES Data Entry'!H92= 2, "Asian", 'ES Data Entry'!H92= 3, "Native Hawaiian/Pacific Islander", 'ES Data Entry'!H92= 4, "Black/African American",'ES Data Entry'!H92= 5,  "White", 'ES Data Entry'!H92= 6, "Other", 'ES Data Entry'!H92= 7, "Two races or more", 'ES Data Entry'!H92= 8, "Unknown")</f>
        <v>#N/A</v>
      </c>
      <c r="J92" s="226" t="e" cm="1">
        <f t="array" ref="J92">_xlfn.IFS('ES Data Entry'!I92=1, "Hispanic/Latino", 'ES Data Entry'!I92=2, "Not Hispanic/Latino", 'ES Data Entry'!I92=3, "Other")</f>
        <v>#N/A</v>
      </c>
      <c r="K92" s="226" t="e" cm="1">
        <f t="array" ref="K92">_xlfn.IFS('ES Data Entry'!J92= 1, "Male", 'ES Data Entry'!J92= 2, "Female", 'ES Data Entry'!J92= 3, "Transgender Male", 'ES Data Entry'!J92= 4, "Transgender Female",'ES Data Entry'!J92= 5, "Non-binary", 'ES Data Entry'!J92= 6, "Other", 'ES Data Entry'!J92= 7, "Unknown")</f>
        <v>#N/A</v>
      </c>
      <c r="L92" s="228">
        <f>'ES Data Entry'!K92</f>
        <v>0</v>
      </c>
      <c r="M92" s="228" t="str" cm="1">
        <f t="array" ref="M92">IF(MAX(IF(F:F=F92, L:L))=L92, "Yes", "No")</f>
        <v>Yes</v>
      </c>
      <c r="N92" s="229" t="e">
        <f>AVERAGE('ES Data Entry'!N92,'ES Data Entry'!M92)</f>
        <v>#DIV/0!</v>
      </c>
      <c r="O92" s="229" t="e">
        <f t="shared" si="6"/>
        <v>#DIV/0!</v>
      </c>
      <c r="P92" s="229" t="e">
        <f>AVERAGE('ES Data Entry'!O92:R92)</f>
        <v>#DIV/0!</v>
      </c>
      <c r="Q92" s="229" t="e">
        <f t="shared" si="7"/>
        <v>#DIV/0!</v>
      </c>
      <c r="R92" s="229" t="e">
        <f>AVERAGE('ES Data Entry'!S92:V92)</f>
        <v>#DIV/0!</v>
      </c>
      <c r="S92" s="229" t="e">
        <f t="shared" si="8"/>
        <v>#DIV/0!</v>
      </c>
      <c r="T92" s="229" t="e">
        <f>AVERAGE('ES Data Entry'!W92:Y92)</f>
        <v>#DIV/0!</v>
      </c>
      <c r="U92" s="230" t="e">
        <f t="shared" si="9"/>
        <v>#DIV/0!</v>
      </c>
      <c r="V92" s="231" t="e">
        <f t="shared" si="10"/>
        <v>#DIV/0!</v>
      </c>
      <c r="W92" s="232" t="e">
        <f t="shared" si="11"/>
        <v>#DIV/0!</v>
      </c>
    </row>
    <row r="93" spans="1:23" ht="62.1" customHeight="1">
      <c r="A93" s="226">
        <f>'ES Data Entry'!A93</f>
        <v>0</v>
      </c>
      <c r="B93" s="226">
        <f>'ES Data Entry'!B93</f>
        <v>0</v>
      </c>
      <c r="C93" s="6">
        <f>'ES Data Entry'!C93</f>
        <v>0</v>
      </c>
      <c r="D93" s="226">
        <f>'ES Data Entry'!D93</f>
        <v>0</v>
      </c>
      <c r="E93" s="226">
        <f>'ES Data Entry'!E93</f>
        <v>0</v>
      </c>
      <c r="F93" s="226">
        <f>'ES Data Entry'!F93</f>
        <v>0</v>
      </c>
      <c r="G93" s="226" t="str" cm="1">
        <f t="array" ref="G93">_xlfn.IFS('ES Data Entry'!G93=0, "Kindergarten", 'ES Data Entry'!G93=1, "1st Grade", 'ES Data Entry'!G93=2, "2nd Grade", 'ES Data Entry'!G93=3, "3rd Grade", 'ES Data Entry'!G93=4, "4th Grade",'ES Data Entry'!G93=5, "5th Grade")</f>
        <v>Kindergarten</v>
      </c>
      <c r="H93" s="253" t="e" cm="1">
        <f t="array" ref="H93">_xlfn.IFS('ES Data Entry'!L93=2, "Virtual", 'ES Data Entry'!L93=1, "In-person",'ES Data Entry'!L93=3, "Hybrid")</f>
        <v>#N/A</v>
      </c>
      <c r="I93" s="227" t="e" cm="1">
        <f t="array" ref="I93">_xlfn.IFS('ES Data Entry'!H93= 1, "American Indian/Alaskan Native", 'ES Data Entry'!H93= 2, "Asian", 'ES Data Entry'!H93= 3, "Native Hawaiian/Pacific Islander", 'ES Data Entry'!H93= 4, "Black/African American",'ES Data Entry'!H93= 5,  "White", 'ES Data Entry'!H93= 6, "Other", 'ES Data Entry'!H93= 7, "Two races or more", 'ES Data Entry'!H93= 8, "Unknown")</f>
        <v>#N/A</v>
      </c>
      <c r="J93" s="226" t="e" cm="1">
        <f t="array" ref="J93">_xlfn.IFS('ES Data Entry'!I93=1, "Hispanic/Latino", 'ES Data Entry'!I93=2, "Not Hispanic/Latino", 'ES Data Entry'!I93=3, "Other")</f>
        <v>#N/A</v>
      </c>
      <c r="K93" s="226" t="e" cm="1">
        <f t="array" ref="K93">_xlfn.IFS('ES Data Entry'!J93= 1, "Male", 'ES Data Entry'!J93= 2, "Female", 'ES Data Entry'!J93= 3, "Transgender Male", 'ES Data Entry'!J93= 4, "Transgender Female",'ES Data Entry'!J93= 5, "Non-binary", 'ES Data Entry'!J93= 6, "Other", 'ES Data Entry'!J93= 7, "Unknown")</f>
        <v>#N/A</v>
      </c>
      <c r="L93" s="228">
        <f>'ES Data Entry'!K93</f>
        <v>0</v>
      </c>
      <c r="M93" s="228" t="str" cm="1">
        <f t="array" ref="M93">IF(MAX(IF(F:F=F93, L:L))=L93, "Yes", "No")</f>
        <v>Yes</v>
      </c>
      <c r="N93" s="229" t="e">
        <f>AVERAGE('ES Data Entry'!N93,'ES Data Entry'!M93)</f>
        <v>#DIV/0!</v>
      </c>
      <c r="O93" s="229" t="e">
        <f t="shared" si="6"/>
        <v>#DIV/0!</v>
      </c>
      <c r="P93" s="229" t="e">
        <f>AVERAGE('ES Data Entry'!O93:R93)</f>
        <v>#DIV/0!</v>
      </c>
      <c r="Q93" s="229" t="e">
        <f t="shared" si="7"/>
        <v>#DIV/0!</v>
      </c>
      <c r="R93" s="229" t="e">
        <f>AVERAGE('ES Data Entry'!S93:V93)</f>
        <v>#DIV/0!</v>
      </c>
      <c r="S93" s="229" t="e">
        <f t="shared" si="8"/>
        <v>#DIV/0!</v>
      </c>
      <c r="T93" s="229" t="e">
        <f>AVERAGE('ES Data Entry'!W93:Y93)</f>
        <v>#DIV/0!</v>
      </c>
      <c r="U93" s="230" t="e">
        <f t="shared" si="9"/>
        <v>#DIV/0!</v>
      </c>
      <c r="V93" s="231" t="e">
        <f t="shared" si="10"/>
        <v>#DIV/0!</v>
      </c>
      <c r="W93" s="232" t="e">
        <f t="shared" si="11"/>
        <v>#DIV/0!</v>
      </c>
    </row>
    <row r="94" spans="1:23" ht="62.1" customHeight="1">
      <c r="A94" s="226">
        <f>'ES Data Entry'!A94</f>
        <v>0</v>
      </c>
      <c r="B94" s="226">
        <f>'ES Data Entry'!B94</f>
        <v>0</v>
      </c>
      <c r="C94" s="6">
        <f>'ES Data Entry'!C94</f>
        <v>0</v>
      </c>
      <c r="D94" s="226">
        <f>'ES Data Entry'!D94</f>
        <v>0</v>
      </c>
      <c r="E94" s="226">
        <f>'ES Data Entry'!E94</f>
        <v>0</v>
      </c>
      <c r="F94" s="226">
        <f>'ES Data Entry'!F94</f>
        <v>0</v>
      </c>
      <c r="G94" s="226" t="str" cm="1">
        <f t="array" ref="G94">_xlfn.IFS('ES Data Entry'!G94=0, "Kindergarten", 'ES Data Entry'!G94=1, "1st Grade", 'ES Data Entry'!G94=2, "2nd Grade", 'ES Data Entry'!G94=3, "3rd Grade", 'ES Data Entry'!G94=4, "4th Grade",'ES Data Entry'!G94=5, "5th Grade")</f>
        <v>Kindergarten</v>
      </c>
      <c r="H94" s="253" t="e" cm="1">
        <f t="array" ref="H94">_xlfn.IFS('ES Data Entry'!L94=2, "Virtual", 'ES Data Entry'!L94=1, "In-person",'ES Data Entry'!L94=3, "Hybrid")</f>
        <v>#N/A</v>
      </c>
      <c r="I94" s="227" t="e" cm="1">
        <f t="array" ref="I94">_xlfn.IFS('ES Data Entry'!H94= 1, "American Indian/Alaskan Native", 'ES Data Entry'!H94= 2, "Asian", 'ES Data Entry'!H94= 3, "Native Hawaiian/Pacific Islander", 'ES Data Entry'!H94= 4, "Black/African American",'ES Data Entry'!H94= 5,  "White", 'ES Data Entry'!H94= 6, "Other", 'ES Data Entry'!H94= 7, "Two races or more", 'ES Data Entry'!H94= 8, "Unknown")</f>
        <v>#N/A</v>
      </c>
      <c r="J94" s="226" t="e" cm="1">
        <f t="array" ref="J94">_xlfn.IFS('ES Data Entry'!I94=1, "Hispanic/Latino", 'ES Data Entry'!I94=2, "Not Hispanic/Latino", 'ES Data Entry'!I94=3, "Other")</f>
        <v>#N/A</v>
      </c>
      <c r="K94" s="226" t="e" cm="1">
        <f t="array" ref="K94">_xlfn.IFS('ES Data Entry'!J94= 1, "Male", 'ES Data Entry'!J94= 2, "Female", 'ES Data Entry'!J94= 3, "Transgender Male", 'ES Data Entry'!J94= 4, "Transgender Female",'ES Data Entry'!J94= 5, "Non-binary", 'ES Data Entry'!J94= 6, "Other", 'ES Data Entry'!J94= 7, "Unknown")</f>
        <v>#N/A</v>
      </c>
      <c r="L94" s="228">
        <f>'ES Data Entry'!K94</f>
        <v>0</v>
      </c>
      <c r="M94" s="228" t="str" cm="1">
        <f t="array" ref="M94">IF(MAX(IF(F:F=F94, L:L))=L94, "Yes", "No")</f>
        <v>Yes</v>
      </c>
      <c r="N94" s="229" t="e">
        <f>AVERAGE('ES Data Entry'!N94,'ES Data Entry'!M94)</f>
        <v>#DIV/0!</v>
      </c>
      <c r="O94" s="229" t="e">
        <f t="shared" si="6"/>
        <v>#DIV/0!</v>
      </c>
      <c r="P94" s="229" t="e">
        <f>AVERAGE('ES Data Entry'!O94:R94)</f>
        <v>#DIV/0!</v>
      </c>
      <c r="Q94" s="229" t="e">
        <f t="shared" si="7"/>
        <v>#DIV/0!</v>
      </c>
      <c r="R94" s="229" t="e">
        <f>AVERAGE('ES Data Entry'!S94:V94)</f>
        <v>#DIV/0!</v>
      </c>
      <c r="S94" s="229" t="e">
        <f t="shared" si="8"/>
        <v>#DIV/0!</v>
      </c>
      <c r="T94" s="229" t="e">
        <f>AVERAGE('ES Data Entry'!W94:Y94)</f>
        <v>#DIV/0!</v>
      </c>
      <c r="U94" s="230" t="e">
        <f t="shared" si="9"/>
        <v>#DIV/0!</v>
      </c>
      <c r="V94" s="231" t="e">
        <f t="shared" si="10"/>
        <v>#DIV/0!</v>
      </c>
      <c r="W94" s="232" t="e">
        <f t="shared" si="11"/>
        <v>#DIV/0!</v>
      </c>
    </row>
    <row r="95" spans="1:23" ht="62.1" customHeight="1">
      <c r="A95" s="226">
        <f>'ES Data Entry'!A95</f>
        <v>0</v>
      </c>
      <c r="B95" s="226">
        <f>'ES Data Entry'!B95</f>
        <v>0</v>
      </c>
      <c r="C95" s="6">
        <f>'ES Data Entry'!C95</f>
        <v>0</v>
      </c>
      <c r="D95" s="226">
        <f>'ES Data Entry'!D95</f>
        <v>0</v>
      </c>
      <c r="E95" s="226">
        <f>'ES Data Entry'!E95</f>
        <v>0</v>
      </c>
      <c r="F95" s="226">
        <f>'ES Data Entry'!F95</f>
        <v>0</v>
      </c>
      <c r="G95" s="226" t="str" cm="1">
        <f t="array" ref="G95">_xlfn.IFS('ES Data Entry'!G95=0, "Kindergarten", 'ES Data Entry'!G95=1, "1st Grade", 'ES Data Entry'!G95=2, "2nd Grade", 'ES Data Entry'!G95=3, "3rd Grade", 'ES Data Entry'!G95=4, "4th Grade",'ES Data Entry'!G95=5, "5th Grade")</f>
        <v>Kindergarten</v>
      </c>
      <c r="H95" s="253" t="e" cm="1">
        <f t="array" ref="H95">_xlfn.IFS('ES Data Entry'!L95=2, "Virtual", 'ES Data Entry'!L95=1, "In-person",'ES Data Entry'!L95=3, "Hybrid")</f>
        <v>#N/A</v>
      </c>
      <c r="I95" s="227" t="e" cm="1">
        <f t="array" ref="I95">_xlfn.IFS('ES Data Entry'!H95= 1, "American Indian/Alaskan Native", 'ES Data Entry'!H95= 2, "Asian", 'ES Data Entry'!H95= 3, "Native Hawaiian/Pacific Islander", 'ES Data Entry'!H95= 4, "Black/African American",'ES Data Entry'!H95= 5,  "White", 'ES Data Entry'!H95= 6, "Other", 'ES Data Entry'!H95= 7, "Two races or more", 'ES Data Entry'!H95= 8, "Unknown")</f>
        <v>#N/A</v>
      </c>
      <c r="J95" s="226" t="e" cm="1">
        <f t="array" ref="J95">_xlfn.IFS('ES Data Entry'!I95=1, "Hispanic/Latino", 'ES Data Entry'!I95=2, "Not Hispanic/Latino", 'ES Data Entry'!I95=3, "Other")</f>
        <v>#N/A</v>
      </c>
      <c r="K95" s="226" t="e" cm="1">
        <f t="array" ref="K95">_xlfn.IFS('ES Data Entry'!J95= 1, "Male", 'ES Data Entry'!J95= 2, "Female", 'ES Data Entry'!J95= 3, "Transgender Male", 'ES Data Entry'!J95= 4, "Transgender Female",'ES Data Entry'!J95= 5, "Non-binary", 'ES Data Entry'!J95= 6, "Other", 'ES Data Entry'!J95= 7, "Unknown")</f>
        <v>#N/A</v>
      </c>
      <c r="L95" s="228">
        <f>'ES Data Entry'!K95</f>
        <v>0</v>
      </c>
      <c r="M95" s="228" t="str" cm="1">
        <f t="array" ref="M95">IF(MAX(IF(F:F=F95, L:L))=L95, "Yes", "No")</f>
        <v>Yes</v>
      </c>
      <c r="N95" s="229" t="e">
        <f>AVERAGE('ES Data Entry'!N95,'ES Data Entry'!M95)</f>
        <v>#DIV/0!</v>
      </c>
      <c r="O95" s="229" t="e">
        <f t="shared" si="6"/>
        <v>#DIV/0!</v>
      </c>
      <c r="P95" s="229" t="e">
        <f>AVERAGE('ES Data Entry'!O95:R95)</f>
        <v>#DIV/0!</v>
      </c>
      <c r="Q95" s="229" t="e">
        <f t="shared" si="7"/>
        <v>#DIV/0!</v>
      </c>
      <c r="R95" s="229" t="e">
        <f>AVERAGE('ES Data Entry'!S95:V95)</f>
        <v>#DIV/0!</v>
      </c>
      <c r="S95" s="229" t="e">
        <f t="shared" si="8"/>
        <v>#DIV/0!</v>
      </c>
      <c r="T95" s="229" t="e">
        <f>AVERAGE('ES Data Entry'!W95:Y95)</f>
        <v>#DIV/0!</v>
      </c>
      <c r="U95" s="230" t="e">
        <f t="shared" si="9"/>
        <v>#DIV/0!</v>
      </c>
      <c r="V95" s="231" t="e">
        <f t="shared" si="10"/>
        <v>#DIV/0!</v>
      </c>
      <c r="W95" s="232" t="e">
        <f t="shared" si="11"/>
        <v>#DIV/0!</v>
      </c>
    </row>
    <row r="96" spans="1:23" ht="62.1" customHeight="1">
      <c r="A96" s="226">
        <f>'ES Data Entry'!A96</f>
        <v>0</v>
      </c>
      <c r="B96" s="226">
        <f>'ES Data Entry'!B96</f>
        <v>0</v>
      </c>
      <c r="C96" s="6">
        <f>'ES Data Entry'!C96</f>
        <v>0</v>
      </c>
      <c r="D96" s="226">
        <f>'ES Data Entry'!D96</f>
        <v>0</v>
      </c>
      <c r="E96" s="226">
        <f>'ES Data Entry'!E96</f>
        <v>0</v>
      </c>
      <c r="F96" s="226">
        <f>'ES Data Entry'!F96</f>
        <v>0</v>
      </c>
      <c r="G96" s="226" t="str" cm="1">
        <f t="array" ref="G96">_xlfn.IFS('ES Data Entry'!G96=0, "Kindergarten", 'ES Data Entry'!G96=1, "1st Grade", 'ES Data Entry'!G96=2, "2nd Grade", 'ES Data Entry'!G96=3, "3rd Grade", 'ES Data Entry'!G96=4, "4th Grade",'ES Data Entry'!G96=5, "5th Grade")</f>
        <v>Kindergarten</v>
      </c>
      <c r="H96" s="253" t="e" cm="1">
        <f t="array" ref="H96">_xlfn.IFS('ES Data Entry'!L96=2, "Virtual", 'ES Data Entry'!L96=1, "In-person",'ES Data Entry'!L96=3, "Hybrid")</f>
        <v>#N/A</v>
      </c>
      <c r="I96" s="227" t="e" cm="1">
        <f t="array" ref="I96">_xlfn.IFS('ES Data Entry'!H96= 1, "American Indian/Alaskan Native", 'ES Data Entry'!H96= 2, "Asian", 'ES Data Entry'!H96= 3, "Native Hawaiian/Pacific Islander", 'ES Data Entry'!H96= 4, "Black/African American",'ES Data Entry'!H96= 5,  "White", 'ES Data Entry'!H96= 6, "Other", 'ES Data Entry'!H96= 7, "Two races or more", 'ES Data Entry'!H96= 8, "Unknown")</f>
        <v>#N/A</v>
      </c>
      <c r="J96" s="226" t="e" cm="1">
        <f t="array" ref="J96">_xlfn.IFS('ES Data Entry'!I96=1, "Hispanic/Latino", 'ES Data Entry'!I96=2, "Not Hispanic/Latino", 'ES Data Entry'!I96=3, "Other")</f>
        <v>#N/A</v>
      </c>
      <c r="K96" s="226" t="e" cm="1">
        <f t="array" ref="K96">_xlfn.IFS('ES Data Entry'!J96= 1, "Male", 'ES Data Entry'!J96= 2, "Female", 'ES Data Entry'!J96= 3, "Transgender Male", 'ES Data Entry'!J96= 4, "Transgender Female",'ES Data Entry'!J96= 5, "Non-binary", 'ES Data Entry'!J96= 6, "Other", 'ES Data Entry'!J96= 7, "Unknown")</f>
        <v>#N/A</v>
      </c>
      <c r="L96" s="228">
        <f>'ES Data Entry'!K96</f>
        <v>0</v>
      </c>
      <c r="M96" s="228" t="str" cm="1">
        <f t="array" ref="M96">IF(MAX(IF(F:F=F96, L:L))=L96, "Yes", "No")</f>
        <v>Yes</v>
      </c>
      <c r="N96" s="229" t="e">
        <f>AVERAGE('ES Data Entry'!N96,'ES Data Entry'!M96)</f>
        <v>#DIV/0!</v>
      </c>
      <c r="O96" s="229" t="e">
        <f t="shared" si="6"/>
        <v>#DIV/0!</v>
      </c>
      <c r="P96" s="229" t="e">
        <f>AVERAGE('ES Data Entry'!O96:R96)</f>
        <v>#DIV/0!</v>
      </c>
      <c r="Q96" s="229" t="e">
        <f t="shared" si="7"/>
        <v>#DIV/0!</v>
      </c>
      <c r="R96" s="229" t="e">
        <f>AVERAGE('ES Data Entry'!S96:V96)</f>
        <v>#DIV/0!</v>
      </c>
      <c r="S96" s="229" t="e">
        <f t="shared" si="8"/>
        <v>#DIV/0!</v>
      </c>
      <c r="T96" s="229" t="e">
        <f>AVERAGE('ES Data Entry'!W96:Y96)</f>
        <v>#DIV/0!</v>
      </c>
      <c r="U96" s="230" t="e">
        <f t="shared" si="9"/>
        <v>#DIV/0!</v>
      </c>
      <c r="V96" s="231" t="e">
        <f t="shared" si="10"/>
        <v>#DIV/0!</v>
      </c>
      <c r="W96" s="232" t="e">
        <f t="shared" si="11"/>
        <v>#DIV/0!</v>
      </c>
    </row>
    <row r="97" spans="1:23" ht="62.1" customHeight="1">
      <c r="A97" s="226">
        <f>'ES Data Entry'!A97</f>
        <v>0</v>
      </c>
      <c r="B97" s="226">
        <f>'ES Data Entry'!B97</f>
        <v>0</v>
      </c>
      <c r="C97" s="6">
        <f>'ES Data Entry'!C97</f>
        <v>0</v>
      </c>
      <c r="D97" s="226">
        <f>'ES Data Entry'!D97</f>
        <v>0</v>
      </c>
      <c r="E97" s="226">
        <f>'ES Data Entry'!E97</f>
        <v>0</v>
      </c>
      <c r="F97" s="226">
        <f>'ES Data Entry'!F97</f>
        <v>0</v>
      </c>
      <c r="G97" s="226" t="str" cm="1">
        <f t="array" ref="G97">_xlfn.IFS('ES Data Entry'!G97=0, "Kindergarten", 'ES Data Entry'!G97=1, "1st Grade", 'ES Data Entry'!G97=2, "2nd Grade", 'ES Data Entry'!G97=3, "3rd Grade", 'ES Data Entry'!G97=4, "4th Grade",'ES Data Entry'!G97=5, "5th Grade")</f>
        <v>Kindergarten</v>
      </c>
      <c r="H97" s="253" t="e" cm="1">
        <f t="array" ref="H97">_xlfn.IFS('ES Data Entry'!L97=2, "Virtual", 'ES Data Entry'!L97=1, "In-person",'ES Data Entry'!L97=3, "Hybrid")</f>
        <v>#N/A</v>
      </c>
      <c r="I97" s="227" t="e" cm="1">
        <f t="array" ref="I97">_xlfn.IFS('ES Data Entry'!H97= 1, "American Indian/Alaskan Native", 'ES Data Entry'!H97= 2, "Asian", 'ES Data Entry'!H97= 3, "Native Hawaiian/Pacific Islander", 'ES Data Entry'!H97= 4, "Black/African American",'ES Data Entry'!H97= 5,  "White", 'ES Data Entry'!H97= 6, "Other", 'ES Data Entry'!H97= 7, "Two races or more", 'ES Data Entry'!H97= 8, "Unknown")</f>
        <v>#N/A</v>
      </c>
      <c r="J97" s="226" t="e" cm="1">
        <f t="array" ref="J97">_xlfn.IFS('ES Data Entry'!I97=1, "Hispanic/Latino", 'ES Data Entry'!I97=2, "Not Hispanic/Latino", 'ES Data Entry'!I97=3, "Other")</f>
        <v>#N/A</v>
      </c>
      <c r="K97" s="226" t="e" cm="1">
        <f t="array" ref="K97">_xlfn.IFS('ES Data Entry'!J97= 1, "Male", 'ES Data Entry'!J97= 2, "Female", 'ES Data Entry'!J97= 3, "Transgender Male", 'ES Data Entry'!J97= 4, "Transgender Female",'ES Data Entry'!J97= 5, "Non-binary", 'ES Data Entry'!J97= 6, "Other", 'ES Data Entry'!J97= 7, "Unknown")</f>
        <v>#N/A</v>
      </c>
      <c r="L97" s="228">
        <f>'ES Data Entry'!K97</f>
        <v>0</v>
      </c>
      <c r="M97" s="228" t="str" cm="1">
        <f t="array" ref="M97">IF(MAX(IF(F:F=F97, L:L))=L97, "Yes", "No")</f>
        <v>Yes</v>
      </c>
      <c r="N97" s="229" t="e">
        <f>AVERAGE('ES Data Entry'!N97,'ES Data Entry'!M97)</f>
        <v>#DIV/0!</v>
      </c>
      <c r="O97" s="229" t="e">
        <f t="shared" si="6"/>
        <v>#DIV/0!</v>
      </c>
      <c r="P97" s="229" t="e">
        <f>AVERAGE('ES Data Entry'!O97:R97)</f>
        <v>#DIV/0!</v>
      </c>
      <c r="Q97" s="229" t="e">
        <f t="shared" si="7"/>
        <v>#DIV/0!</v>
      </c>
      <c r="R97" s="229" t="e">
        <f>AVERAGE('ES Data Entry'!S97:V97)</f>
        <v>#DIV/0!</v>
      </c>
      <c r="S97" s="229" t="e">
        <f t="shared" si="8"/>
        <v>#DIV/0!</v>
      </c>
      <c r="T97" s="229" t="e">
        <f>AVERAGE('ES Data Entry'!W97:Y97)</f>
        <v>#DIV/0!</v>
      </c>
      <c r="U97" s="230" t="e">
        <f t="shared" si="9"/>
        <v>#DIV/0!</v>
      </c>
      <c r="V97" s="231" t="e">
        <f t="shared" si="10"/>
        <v>#DIV/0!</v>
      </c>
      <c r="W97" s="232" t="e">
        <f t="shared" si="11"/>
        <v>#DIV/0!</v>
      </c>
    </row>
    <row r="98" spans="1:23" ht="62.1" customHeight="1">
      <c r="A98" s="226">
        <f>'ES Data Entry'!A98</f>
        <v>0</v>
      </c>
      <c r="B98" s="226">
        <f>'ES Data Entry'!B98</f>
        <v>0</v>
      </c>
      <c r="C98" s="6">
        <f>'ES Data Entry'!C98</f>
        <v>0</v>
      </c>
      <c r="D98" s="226">
        <f>'ES Data Entry'!D98</f>
        <v>0</v>
      </c>
      <c r="E98" s="226">
        <f>'ES Data Entry'!E98</f>
        <v>0</v>
      </c>
      <c r="F98" s="226">
        <f>'ES Data Entry'!F98</f>
        <v>0</v>
      </c>
      <c r="G98" s="226" t="str" cm="1">
        <f t="array" ref="G98">_xlfn.IFS('ES Data Entry'!G98=0, "Kindergarten", 'ES Data Entry'!G98=1, "1st Grade", 'ES Data Entry'!G98=2, "2nd Grade", 'ES Data Entry'!G98=3, "3rd Grade", 'ES Data Entry'!G98=4, "4th Grade",'ES Data Entry'!G98=5, "5th Grade")</f>
        <v>Kindergarten</v>
      </c>
      <c r="H98" s="253" t="e" cm="1">
        <f t="array" ref="H98">_xlfn.IFS('ES Data Entry'!L98=2, "Virtual", 'ES Data Entry'!L98=1, "In-person",'ES Data Entry'!L98=3, "Hybrid")</f>
        <v>#N/A</v>
      </c>
      <c r="I98" s="227" t="e" cm="1">
        <f t="array" ref="I98">_xlfn.IFS('ES Data Entry'!H98= 1, "American Indian/Alaskan Native", 'ES Data Entry'!H98= 2, "Asian", 'ES Data Entry'!H98= 3, "Native Hawaiian/Pacific Islander", 'ES Data Entry'!H98= 4, "Black/African American",'ES Data Entry'!H98= 5,  "White", 'ES Data Entry'!H98= 6, "Other", 'ES Data Entry'!H98= 7, "Two races or more", 'ES Data Entry'!H98= 8, "Unknown")</f>
        <v>#N/A</v>
      </c>
      <c r="J98" s="226" t="e" cm="1">
        <f t="array" ref="J98">_xlfn.IFS('ES Data Entry'!I98=1, "Hispanic/Latino", 'ES Data Entry'!I98=2, "Not Hispanic/Latino", 'ES Data Entry'!I98=3, "Other")</f>
        <v>#N/A</v>
      </c>
      <c r="K98" s="226" t="e" cm="1">
        <f t="array" ref="K98">_xlfn.IFS('ES Data Entry'!J98= 1, "Male", 'ES Data Entry'!J98= 2, "Female", 'ES Data Entry'!J98= 3, "Transgender Male", 'ES Data Entry'!J98= 4, "Transgender Female",'ES Data Entry'!J98= 5, "Non-binary", 'ES Data Entry'!J98= 6, "Other", 'ES Data Entry'!J98= 7, "Unknown")</f>
        <v>#N/A</v>
      </c>
      <c r="L98" s="228">
        <f>'ES Data Entry'!K98</f>
        <v>0</v>
      </c>
      <c r="M98" s="228" t="str" cm="1">
        <f t="array" ref="M98">IF(MAX(IF(F:F=F98, L:L))=L98, "Yes", "No")</f>
        <v>Yes</v>
      </c>
      <c r="N98" s="229" t="e">
        <f>AVERAGE('ES Data Entry'!N98,'ES Data Entry'!M98)</f>
        <v>#DIV/0!</v>
      </c>
      <c r="O98" s="229" t="e">
        <f t="shared" si="6"/>
        <v>#DIV/0!</v>
      </c>
      <c r="P98" s="229" t="e">
        <f>AVERAGE('ES Data Entry'!O98:R98)</f>
        <v>#DIV/0!</v>
      </c>
      <c r="Q98" s="229" t="e">
        <f t="shared" si="7"/>
        <v>#DIV/0!</v>
      </c>
      <c r="R98" s="229" t="e">
        <f>AVERAGE('ES Data Entry'!S98:V98)</f>
        <v>#DIV/0!</v>
      </c>
      <c r="S98" s="229" t="e">
        <f t="shared" si="8"/>
        <v>#DIV/0!</v>
      </c>
      <c r="T98" s="229" t="e">
        <f>AVERAGE('ES Data Entry'!W98:Y98)</f>
        <v>#DIV/0!</v>
      </c>
      <c r="U98" s="230" t="e">
        <f t="shared" si="9"/>
        <v>#DIV/0!</v>
      </c>
      <c r="V98" s="231" t="e">
        <f t="shared" si="10"/>
        <v>#DIV/0!</v>
      </c>
      <c r="W98" s="232" t="e">
        <f t="shared" si="11"/>
        <v>#DIV/0!</v>
      </c>
    </row>
    <row r="99" spans="1:23" ht="62.1" customHeight="1">
      <c r="A99" s="226">
        <f>'ES Data Entry'!A99</f>
        <v>0</v>
      </c>
      <c r="B99" s="226">
        <f>'ES Data Entry'!B99</f>
        <v>0</v>
      </c>
      <c r="C99" s="6">
        <f>'ES Data Entry'!C99</f>
        <v>0</v>
      </c>
      <c r="D99" s="226">
        <f>'ES Data Entry'!D99</f>
        <v>0</v>
      </c>
      <c r="E99" s="226">
        <f>'ES Data Entry'!E99</f>
        <v>0</v>
      </c>
      <c r="F99" s="226">
        <f>'ES Data Entry'!F99</f>
        <v>0</v>
      </c>
      <c r="G99" s="226" t="str" cm="1">
        <f t="array" ref="G99">_xlfn.IFS('ES Data Entry'!G99=0, "Kindergarten", 'ES Data Entry'!G99=1, "1st Grade", 'ES Data Entry'!G99=2, "2nd Grade", 'ES Data Entry'!G99=3, "3rd Grade", 'ES Data Entry'!G99=4, "4th Grade",'ES Data Entry'!G99=5, "5th Grade")</f>
        <v>Kindergarten</v>
      </c>
      <c r="H99" s="253" t="e" cm="1">
        <f t="array" ref="H99">_xlfn.IFS('ES Data Entry'!L99=2, "Virtual", 'ES Data Entry'!L99=1, "In-person",'ES Data Entry'!L99=3, "Hybrid")</f>
        <v>#N/A</v>
      </c>
      <c r="I99" s="227" t="e" cm="1">
        <f t="array" ref="I99">_xlfn.IFS('ES Data Entry'!H99= 1, "American Indian/Alaskan Native", 'ES Data Entry'!H99= 2, "Asian", 'ES Data Entry'!H99= 3, "Native Hawaiian/Pacific Islander", 'ES Data Entry'!H99= 4, "Black/African American",'ES Data Entry'!H99= 5,  "White", 'ES Data Entry'!H99= 6, "Other", 'ES Data Entry'!H99= 7, "Two races or more", 'ES Data Entry'!H99= 8, "Unknown")</f>
        <v>#N/A</v>
      </c>
      <c r="J99" s="226" t="e" cm="1">
        <f t="array" ref="J99">_xlfn.IFS('ES Data Entry'!I99=1, "Hispanic/Latino", 'ES Data Entry'!I99=2, "Not Hispanic/Latino", 'ES Data Entry'!I99=3, "Other")</f>
        <v>#N/A</v>
      </c>
      <c r="K99" s="226" t="e" cm="1">
        <f t="array" ref="K99">_xlfn.IFS('ES Data Entry'!J99= 1, "Male", 'ES Data Entry'!J99= 2, "Female", 'ES Data Entry'!J99= 3, "Transgender Male", 'ES Data Entry'!J99= 4, "Transgender Female",'ES Data Entry'!J99= 5, "Non-binary", 'ES Data Entry'!J99= 6, "Other", 'ES Data Entry'!J99= 7, "Unknown")</f>
        <v>#N/A</v>
      </c>
      <c r="L99" s="228">
        <f>'ES Data Entry'!K99</f>
        <v>0</v>
      </c>
      <c r="M99" s="228" t="str" cm="1">
        <f t="array" ref="M99">IF(MAX(IF(F:F=F99, L:L))=L99, "Yes", "No")</f>
        <v>Yes</v>
      </c>
      <c r="N99" s="229" t="e">
        <f>AVERAGE('ES Data Entry'!N99,'ES Data Entry'!M99)</f>
        <v>#DIV/0!</v>
      </c>
      <c r="O99" s="229" t="e">
        <f t="shared" ref="O99:O162" si="12">IF(OR(N99&gt;3.5,N99=3.5), "Higher Emotional Engagement",IF(N99&lt;1.6, "Lower Emotional Engagement", "Moderate Emotional Engagement"))</f>
        <v>#DIV/0!</v>
      </c>
      <c r="P99" s="229" t="e">
        <f>AVERAGE('ES Data Entry'!O99:R99)</f>
        <v>#DIV/0!</v>
      </c>
      <c r="Q99" s="229" t="e">
        <f t="shared" ref="Q99:Q162" si="13">IF(OR(P99&gt;3.5,P99=3.5), "Higher Social Engagement",IF(P99&lt;1.6, "Lower Social Engagement", "Moderate Social Engagement"))</f>
        <v>#DIV/0!</v>
      </c>
      <c r="R99" s="229" t="e">
        <f>AVERAGE('ES Data Entry'!S99:V99)</f>
        <v>#DIV/0!</v>
      </c>
      <c r="S99" s="229" t="e">
        <f t="shared" ref="S99:S162" si="14">IF(OR(R99&gt;3.5,R99=3.5), "Higher Behavioral Engagement",IF(R99&lt;1.6, "Lower Behavioral Engagement", "Moderate Behavioral Engagement"))</f>
        <v>#DIV/0!</v>
      </c>
      <c r="T99" s="229" t="e">
        <f>AVERAGE('ES Data Entry'!W99:Y99)</f>
        <v>#DIV/0!</v>
      </c>
      <c r="U99" s="230" t="e">
        <f t="shared" ref="U99:U162" si="15">IF(OR(T99&gt;3.5,T99=3.5), "Higher Cognitive Engagement",IF(T99&lt;1.6, "Lower Cognitive Engagement", "Moderate Cognitive Engagement"))</f>
        <v>#DIV/0!</v>
      </c>
      <c r="V99" s="231" t="e">
        <f t="shared" ref="V99:V162" si="16">AVERAGE(N99:T99)</f>
        <v>#DIV/0!</v>
      </c>
      <c r="W99" s="232" t="e">
        <f t="shared" ref="W99:W162" si="17">IF(OR(V99&gt;3.5,V99=3.5), "Higher Engagement",IF(V99&lt;1.6, "Lower Engagement", "Moderate Engagement"))</f>
        <v>#DIV/0!</v>
      </c>
    </row>
    <row r="100" spans="1:23" ht="62.1" customHeight="1">
      <c r="A100" s="226">
        <f>'ES Data Entry'!A100</f>
        <v>0</v>
      </c>
      <c r="B100" s="226">
        <f>'ES Data Entry'!B100</f>
        <v>0</v>
      </c>
      <c r="C100" s="6">
        <f>'ES Data Entry'!C100</f>
        <v>0</v>
      </c>
      <c r="D100" s="226">
        <f>'ES Data Entry'!D100</f>
        <v>0</v>
      </c>
      <c r="E100" s="226">
        <f>'ES Data Entry'!E100</f>
        <v>0</v>
      </c>
      <c r="F100" s="226">
        <f>'ES Data Entry'!F100</f>
        <v>0</v>
      </c>
      <c r="G100" s="226" t="str" cm="1">
        <f t="array" ref="G100">_xlfn.IFS('ES Data Entry'!G100=0, "Kindergarten", 'ES Data Entry'!G100=1, "1st Grade", 'ES Data Entry'!G100=2, "2nd Grade", 'ES Data Entry'!G100=3, "3rd Grade", 'ES Data Entry'!G100=4, "4th Grade",'ES Data Entry'!G100=5, "5th Grade")</f>
        <v>Kindergarten</v>
      </c>
      <c r="H100" s="253" t="e" cm="1">
        <f t="array" ref="H100">_xlfn.IFS('ES Data Entry'!L100=2, "Virtual", 'ES Data Entry'!L100=1, "In-person",'ES Data Entry'!L100=3, "Hybrid")</f>
        <v>#N/A</v>
      </c>
      <c r="I100" s="227" t="e" cm="1">
        <f t="array" ref="I100">_xlfn.IFS('ES Data Entry'!H100= 1, "American Indian/Alaskan Native", 'ES Data Entry'!H100= 2, "Asian", 'ES Data Entry'!H100= 3, "Native Hawaiian/Pacific Islander", 'ES Data Entry'!H100= 4, "Black/African American",'ES Data Entry'!H100= 5,  "White", 'ES Data Entry'!H100= 6, "Other", 'ES Data Entry'!H100= 7, "Two races or more", 'ES Data Entry'!H100= 8, "Unknown")</f>
        <v>#N/A</v>
      </c>
      <c r="J100" s="226" t="e" cm="1">
        <f t="array" ref="J100">_xlfn.IFS('ES Data Entry'!I100=1, "Hispanic/Latino", 'ES Data Entry'!I100=2, "Not Hispanic/Latino", 'ES Data Entry'!I100=3, "Other")</f>
        <v>#N/A</v>
      </c>
      <c r="K100" s="226" t="e" cm="1">
        <f t="array" ref="K100">_xlfn.IFS('ES Data Entry'!J100= 1, "Male", 'ES Data Entry'!J100= 2, "Female", 'ES Data Entry'!J100= 3, "Transgender Male", 'ES Data Entry'!J100= 4, "Transgender Female",'ES Data Entry'!J100= 5, "Non-binary", 'ES Data Entry'!J100= 6, "Other", 'ES Data Entry'!J100= 7, "Unknown")</f>
        <v>#N/A</v>
      </c>
      <c r="L100" s="228">
        <f>'ES Data Entry'!K100</f>
        <v>0</v>
      </c>
      <c r="M100" s="228" t="str" cm="1">
        <f t="array" ref="M100">IF(MAX(IF(F:F=F100, L:L))=L100, "Yes", "No")</f>
        <v>Yes</v>
      </c>
      <c r="N100" s="229" t="e">
        <f>AVERAGE('ES Data Entry'!N100,'ES Data Entry'!M100)</f>
        <v>#DIV/0!</v>
      </c>
      <c r="O100" s="229" t="e">
        <f t="shared" si="12"/>
        <v>#DIV/0!</v>
      </c>
      <c r="P100" s="229" t="e">
        <f>AVERAGE('ES Data Entry'!O100:R100)</f>
        <v>#DIV/0!</v>
      </c>
      <c r="Q100" s="229" t="e">
        <f t="shared" si="13"/>
        <v>#DIV/0!</v>
      </c>
      <c r="R100" s="229" t="e">
        <f>AVERAGE('ES Data Entry'!S100:V100)</f>
        <v>#DIV/0!</v>
      </c>
      <c r="S100" s="229" t="e">
        <f t="shared" si="14"/>
        <v>#DIV/0!</v>
      </c>
      <c r="T100" s="229" t="e">
        <f>AVERAGE('ES Data Entry'!W100:Y100)</f>
        <v>#DIV/0!</v>
      </c>
      <c r="U100" s="230" t="e">
        <f t="shared" si="15"/>
        <v>#DIV/0!</v>
      </c>
      <c r="V100" s="231" t="e">
        <f t="shared" si="16"/>
        <v>#DIV/0!</v>
      </c>
      <c r="W100" s="232" t="e">
        <f t="shared" si="17"/>
        <v>#DIV/0!</v>
      </c>
    </row>
    <row r="101" spans="1:23" ht="62.1" customHeight="1">
      <c r="A101" s="226">
        <f>'ES Data Entry'!A101</f>
        <v>0</v>
      </c>
      <c r="B101" s="226">
        <f>'ES Data Entry'!B101</f>
        <v>0</v>
      </c>
      <c r="C101" s="6">
        <f>'ES Data Entry'!C101</f>
        <v>0</v>
      </c>
      <c r="D101" s="226">
        <f>'ES Data Entry'!D101</f>
        <v>0</v>
      </c>
      <c r="E101" s="226">
        <f>'ES Data Entry'!E101</f>
        <v>0</v>
      </c>
      <c r="F101" s="226">
        <f>'ES Data Entry'!F101</f>
        <v>0</v>
      </c>
      <c r="G101" s="226" t="str" cm="1">
        <f t="array" ref="G101">_xlfn.IFS('ES Data Entry'!G101=0, "Kindergarten", 'ES Data Entry'!G101=1, "1st Grade", 'ES Data Entry'!G101=2, "2nd Grade", 'ES Data Entry'!G101=3, "3rd Grade", 'ES Data Entry'!G101=4, "4th Grade",'ES Data Entry'!G101=5, "5th Grade")</f>
        <v>Kindergarten</v>
      </c>
      <c r="H101" s="253" t="e" cm="1">
        <f t="array" ref="H101">_xlfn.IFS('ES Data Entry'!L101=2, "Virtual", 'ES Data Entry'!L101=1, "In-person",'ES Data Entry'!L101=3, "Hybrid")</f>
        <v>#N/A</v>
      </c>
      <c r="I101" s="227" t="e" cm="1">
        <f t="array" ref="I101">_xlfn.IFS('ES Data Entry'!H101= 1, "American Indian/Alaskan Native", 'ES Data Entry'!H101= 2, "Asian", 'ES Data Entry'!H101= 3, "Native Hawaiian/Pacific Islander", 'ES Data Entry'!H101= 4, "Black/African American",'ES Data Entry'!H101= 5,  "White", 'ES Data Entry'!H101= 6, "Other", 'ES Data Entry'!H101= 7, "Two races or more", 'ES Data Entry'!H101= 8, "Unknown")</f>
        <v>#N/A</v>
      </c>
      <c r="J101" s="226" t="e" cm="1">
        <f t="array" ref="J101">_xlfn.IFS('ES Data Entry'!I101=1, "Hispanic/Latino", 'ES Data Entry'!I101=2, "Not Hispanic/Latino", 'ES Data Entry'!I101=3, "Other")</f>
        <v>#N/A</v>
      </c>
      <c r="K101" s="226" t="e" cm="1">
        <f t="array" ref="K101">_xlfn.IFS('ES Data Entry'!J101= 1, "Male", 'ES Data Entry'!J101= 2, "Female", 'ES Data Entry'!J101= 3, "Transgender Male", 'ES Data Entry'!J101= 4, "Transgender Female",'ES Data Entry'!J101= 5, "Non-binary", 'ES Data Entry'!J101= 6, "Other", 'ES Data Entry'!J101= 7, "Unknown")</f>
        <v>#N/A</v>
      </c>
      <c r="L101" s="228">
        <f>'ES Data Entry'!K101</f>
        <v>0</v>
      </c>
      <c r="M101" s="228" t="str" cm="1">
        <f t="array" ref="M101">IF(MAX(IF(F:F=F101, L:L))=L101, "Yes", "No")</f>
        <v>Yes</v>
      </c>
      <c r="N101" s="229" t="e">
        <f>AVERAGE('ES Data Entry'!N101,'ES Data Entry'!M101)</f>
        <v>#DIV/0!</v>
      </c>
      <c r="O101" s="229" t="e">
        <f t="shared" si="12"/>
        <v>#DIV/0!</v>
      </c>
      <c r="P101" s="229" t="e">
        <f>AVERAGE('ES Data Entry'!O101:R101)</f>
        <v>#DIV/0!</v>
      </c>
      <c r="Q101" s="229" t="e">
        <f t="shared" si="13"/>
        <v>#DIV/0!</v>
      </c>
      <c r="R101" s="229" t="e">
        <f>AVERAGE('ES Data Entry'!S101:V101)</f>
        <v>#DIV/0!</v>
      </c>
      <c r="S101" s="229" t="e">
        <f t="shared" si="14"/>
        <v>#DIV/0!</v>
      </c>
      <c r="T101" s="229" t="e">
        <f>AVERAGE('ES Data Entry'!W101:Y101)</f>
        <v>#DIV/0!</v>
      </c>
      <c r="U101" s="230" t="e">
        <f t="shared" si="15"/>
        <v>#DIV/0!</v>
      </c>
      <c r="V101" s="231" t="e">
        <f t="shared" si="16"/>
        <v>#DIV/0!</v>
      </c>
      <c r="W101" s="232" t="e">
        <f t="shared" si="17"/>
        <v>#DIV/0!</v>
      </c>
    </row>
    <row r="102" spans="1:23" ht="62.1" customHeight="1">
      <c r="A102" s="226">
        <f>'ES Data Entry'!A102</f>
        <v>0</v>
      </c>
      <c r="B102" s="226">
        <f>'ES Data Entry'!B102</f>
        <v>0</v>
      </c>
      <c r="C102" s="6">
        <f>'ES Data Entry'!C102</f>
        <v>0</v>
      </c>
      <c r="D102" s="226">
        <f>'ES Data Entry'!D102</f>
        <v>0</v>
      </c>
      <c r="E102" s="226">
        <f>'ES Data Entry'!E102</f>
        <v>0</v>
      </c>
      <c r="F102" s="226">
        <f>'ES Data Entry'!F102</f>
        <v>0</v>
      </c>
      <c r="G102" s="226" t="str" cm="1">
        <f t="array" ref="G102">_xlfn.IFS('ES Data Entry'!G102=0, "Kindergarten", 'ES Data Entry'!G102=1, "1st Grade", 'ES Data Entry'!G102=2, "2nd Grade", 'ES Data Entry'!G102=3, "3rd Grade", 'ES Data Entry'!G102=4, "4th Grade",'ES Data Entry'!G102=5, "5th Grade")</f>
        <v>Kindergarten</v>
      </c>
      <c r="H102" s="253" t="e" cm="1">
        <f t="array" ref="H102">_xlfn.IFS('ES Data Entry'!L102=2, "Virtual", 'ES Data Entry'!L102=1, "In-person",'ES Data Entry'!L102=3, "Hybrid")</f>
        <v>#N/A</v>
      </c>
      <c r="I102" s="227" t="e" cm="1">
        <f t="array" ref="I102">_xlfn.IFS('ES Data Entry'!H102= 1, "American Indian/Alaskan Native", 'ES Data Entry'!H102= 2, "Asian", 'ES Data Entry'!H102= 3, "Native Hawaiian/Pacific Islander", 'ES Data Entry'!H102= 4, "Black/African American",'ES Data Entry'!H102= 5,  "White", 'ES Data Entry'!H102= 6, "Other", 'ES Data Entry'!H102= 7, "Two races or more", 'ES Data Entry'!H102= 8, "Unknown")</f>
        <v>#N/A</v>
      </c>
      <c r="J102" s="226" t="e" cm="1">
        <f t="array" ref="J102">_xlfn.IFS('ES Data Entry'!I102=1, "Hispanic/Latino", 'ES Data Entry'!I102=2, "Not Hispanic/Latino", 'ES Data Entry'!I102=3, "Other")</f>
        <v>#N/A</v>
      </c>
      <c r="K102" s="226" t="e" cm="1">
        <f t="array" ref="K102">_xlfn.IFS('ES Data Entry'!J102= 1, "Male", 'ES Data Entry'!J102= 2, "Female", 'ES Data Entry'!J102= 3, "Transgender Male", 'ES Data Entry'!J102= 4, "Transgender Female",'ES Data Entry'!J102= 5, "Non-binary", 'ES Data Entry'!J102= 6, "Other", 'ES Data Entry'!J102= 7, "Unknown")</f>
        <v>#N/A</v>
      </c>
      <c r="L102" s="228">
        <f>'ES Data Entry'!K102</f>
        <v>0</v>
      </c>
      <c r="M102" s="228" t="str" cm="1">
        <f t="array" ref="M102">IF(MAX(IF(F:F=F102, L:L))=L102, "Yes", "No")</f>
        <v>Yes</v>
      </c>
      <c r="N102" s="229" t="e">
        <f>AVERAGE('ES Data Entry'!N102,'ES Data Entry'!M102)</f>
        <v>#DIV/0!</v>
      </c>
      <c r="O102" s="229" t="e">
        <f t="shared" si="12"/>
        <v>#DIV/0!</v>
      </c>
      <c r="P102" s="229" t="e">
        <f>AVERAGE('ES Data Entry'!O102:R102)</f>
        <v>#DIV/0!</v>
      </c>
      <c r="Q102" s="229" t="e">
        <f t="shared" si="13"/>
        <v>#DIV/0!</v>
      </c>
      <c r="R102" s="229" t="e">
        <f>AVERAGE('ES Data Entry'!S102:V102)</f>
        <v>#DIV/0!</v>
      </c>
      <c r="S102" s="229" t="e">
        <f t="shared" si="14"/>
        <v>#DIV/0!</v>
      </c>
      <c r="T102" s="229" t="e">
        <f>AVERAGE('ES Data Entry'!W102:Y102)</f>
        <v>#DIV/0!</v>
      </c>
      <c r="U102" s="230" t="e">
        <f t="shared" si="15"/>
        <v>#DIV/0!</v>
      </c>
      <c r="V102" s="231" t="e">
        <f t="shared" si="16"/>
        <v>#DIV/0!</v>
      </c>
      <c r="W102" s="232" t="e">
        <f t="shared" si="17"/>
        <v>#DIV/0!</v>
      </c>
    </row>
    <row r="103" spans="1:23" ht="62.1" customHeight="1">
      <c r="A103" s="226">
        <f>'ES Data Entry'!A103</f>
        <v>0</v>
      </c>
      <c r="B103" s="226">
        <f>'ES Data Entry'!B103</f>
        <v>0</v>
      </c>
      <c r="C103" s="6">
        <f>'ES Data Entry'!C103</f>
        <v>0</v>
      </c>
      <c r="D103" s="226">
        <f>'ES Data Entry'!D103</f>
        <v>0</v>
      </c>
      <c r="E103" s="226">
        <f>'ES Data Entry'!E103</f>
        <v>0</v>
      </c>
      <c r="F103" s="226">
        <f>'ES Data Entry'!F103</f>
        <v>0</v>
      </c>
      <c r="G103" s="226" t="str" cm="1">
        <f t="array" ref="G103">_xlfn.IFS('ES Data Entry'!G103=0, "Kindergarten", 'ES Data Entry'!G103=1, "1st Grade", 'ES Data Entry'!G103=2, "2nd Grade", 'ES Data Entry'!G103=3, "3rd Grade", 'ES Data Entry'!G103=4, "4th Grade",'ES Data Entry'!G103=5, "5th Grade")</f>
        <v>Kindergarten</v>
      </c>
      <c r="H103" s="253" t="e" cm="1">
        <f t="array" ref="H103">_xlfn.IFS('ES Data Entry'!L103=2, "Virtual", 'ES Data Entry'!L103=1, "In-person",'ES Data Entry'!L103=3, "Hybrid")</f>
        <v>#N/A</v>
      </c>
      <c r="I103" s="227" t="e" cm="1">
        <f t="array" ref="I103">_xlfn.IFS('ES Data Entry'!H103= 1, "American Indian/Alaskan Native", 'ES Data Entry'!H103= 2, "Asian", 'ES Data Entry'!H103= 3, "Native Hawaiian/Pacific Islander", 'ES Data Entry'!H103= 4, "Black/African American",'ES Data Entry'!H103= 5,  "White", 'ES Data Entry'!H103= 6, "Other", 'ES Data Entry'!H103= 7, "Two races or more", 'ES Data Entry'!H103= 8, "Unknown")</f>
        <v>#N/A</v>
      </c>
      <c r="J103" s="226" t="e" cm="1">
        <f t="array" ref="J103">_xlfn.IFS('ES Data Entry'!I103=1, "Hispanic/Latino", 'ES Data Entry'!I103=2, "Not Hispanic/Latino", 'ES Data Entry'!I103=3, "Other")</f>
        <v>#N/A</v>
      </c>
      <c r="K103" s="226" t="e" cm="1">
        <f t="array" ref="K103">_xlfn.IFS('ES Data Entry'!J103= 1, "Male", 'ES Data Entry'!J103= 2, "Female", 'ES Data Entry'!J103= 3, "Transgender Male", 'ES Data Entry'!J103= 4, "Transgender Female",'ES Data Entry'!J103= 5, "Non-binary", 'ES Data Entry'!J103= 6, "Other", 'ES Data Entry'!J103= 7, "Unknown")</f>
        <v>#N/A</v>
      </c>
      <c r="L103" s="228">
        <f>'ES Data Entry'!K103</f>
        <v>0</v>
      </c>
      <c r="M103" s="228" t="str" cm="1">
        <f t="array" ref="M103">IF(MAX(IF(F:F=F103, L:L))=L103, "Yes", "No")</f>
        <v>Yes</v>
      </c>
      <c r="N103" s="229" t="e">
        <f>AVERAGE('ES Data Entry'!N103,'ES Data Entry'!M103)</f>
        <v>#DIV/0!</v>
      </c>
      <c r="O103" s="229" t="e">
        <f t="shared" si="12"/>
        <v>#DIV/0!</v>
      </c>
      <c r="P103" s="229" t="e">
        <f>AVERAGE('ES Data Entry'!O103:R103)</f>
        <v>#DIV/0!</v>
      </c>
      <c r="Q103" s="229" t="e">
        <f t="shared" si="13"/>
        <v>#DIV/0!</v>
      </c>
      <c r="R103" s="229" t="e">
        <f>AVERAGE('ES Data Entry'!S103:V103)</f>
        <v>#DIV/0!</v>
      </c>
      <c r="S103" s="229" t="e">
        <f t="shared" si="14"/>
        <v>#DIV/0!</v>
      </c>
      <c r="T103" s="229" t="e">
        <f>AVERAGE('ES Data Entry'!W103:Y103)</f>
        <v>#DIV/0!</v>
      </c>
      <c r="U103" s="230" t="e">
        <f t="shared" si="15"/>
        <v>#DIV/0!</v>
      </c>
      <c r="V103" s="231" t="e">
        <f t="shared" si="16"/>
        <v>#DIV/0!</v>
      </c>
      <c r="W103" s="232" t="e">
        <f t="shared" si="17"/>
        <v>#DIV/0!</v>
      </c>
    </row>
    <row r="104" spans="1:23" ht="62.1" customHeight="1">
      <c r="A104" s="226">
        <f>'ES Data Entry'!A104</f>
        <v>0</v>
      </c>
      <c r="B104" s="226">
        <f>'ES Data Entry'!B104</f>
        <v>0</v>
      </c>
      <c r="C104" s="6">
        <f>'ES Data Entry'!C104</f>
        <v>0</v>
      </c>
      <c r="D104" s="226">
        <f>'ES Data Entry'!D104</f>
        <v>0</v>
      </c>
      <c r="E104" s="226">
        <f>'ES Data Entry'!E104</f>
        <v>0</v>
      </c>
      <c r="F104" s="226">
        <f>'ES Data Entry'!F104</f>
        <v>0</v>
      </c>
      <c r="G104" s="226" t="str" cm="1">
        <f t="array" ref="G104">_xlfn.IFS('ES Data Entry'!G104=0, "Kindergarten", 'ES Data Entry'!G104=1, "1st Grade", 'ES Data Entry'!G104=2, "2nd Grade", 'ES Data Entry'!G104=3, "3rd Grade", 'ES Data Entry'!G104=4, "4th Grade",'ES Data Entry'!G104=5, "5th Grade")</f>
        <v>Kindergarten</v>
      </c>
      <c r="H104" s="253" t="e" cm="1">
        <f t="array" ref="H104">_xlfn.IFS('ES Data Entry'!L104=2, "Virtual", 'ES Data Entry'!L104=1, "In-person",'ES Data Entry'!L104=3, "Hybrid")</f>
        <v>#N/A</v>
      </c>
      <c r="I104" s="227" t="e" cm="1">
        <f t="array" ref="I104">_xlfn.IFS('ES Data Entry'!H104= 1, "American Indian/Alaskan Native", 'ES Data Entry'!H104= 2, "Asian", 'ES Data Entry'!H104= 3, "Native Hawaiian/Pacific Islander", 'ES Data Entry'!H104= 4, "Black/African American",'ES Data Entry'!H104= 5,  "White", 'ES Data Entry'!H104= 6, "Other", 'ES Data Entry'!H104= 7, "Two races or more", 'ES Data Entry'!H104= 8, "Unknown")</f>
        <v>#N/A</v>
      </c>
      <c r="J104" s="226" t="e" cm="1">
        <f t="array" ref="J104">_xlfn.IFS('ES Data Entry'!I104=1, "Hispanic/Latino", 'ES Data Entry'!I104=2, "Not Hispanic/Latino", 'ES Data Entry'!I104=3, "Other")</f>
        <v>#N/A</v>
      </c>
      <c r="K104" s="226" t="e" cm="1">
        <f t="array" ref="K104">_xlfn.IFS('ES Data Entry'!J104= 1, "Male", 'ES Data Entry'!J104= 2, "Female", 'ES Data Entry'!J104= 3, "Transgender Male", 'ES Data Entry'!J104= 4, "Transgender Female",'ES Data Entry'!J104= 5, "Non-binary", 'ES Data Entry'!J104= 6, "Other", 'ES Data Entry'!J104= 7, "Unknown")</f>
        <v>#N/A</v>
      </c>
      <c r="L104" s="228">
        <f>'ES Data Entry'!K104</f>
        <v>0</v>
      </c>
      <c r="M104" s="228" t="str" cm="1">
        <f t="array" ref="M104">IF(MAX(IF(F:F=F104, L:L))=L104, "Yes", "No")</f>
        <v>Yes</v>
      </c>
      <c r="N104" s="229" t="e">
        <f>AVERAGE('ES Data Entry'!N104,'ES Data Entry'!M104)</f>
        <v>#DIV/0!</v>
      </c>
      <c r="O104" s="229" t="e">
        <f t="shared" si="12"/>
        <v>#DIV/0!</v>
      </c>
      <c r="P104" s="229" t="e">
        <f>AVERAGE('ES Data Entry'!O104:R104)</f>
        <v>#DIV/0!</v>
      </c>
      <c r="Q104" s="229" t="e">
        <f t="shared" si="13"/>
        <v>#DIV/0!</v>
      </c>
      <c r="R104" s="229" t="e">
        <f>AVERAGE('ES Data Entry'!S104:V104)</f>
        <v>#DIV/0!</v>
      </c>
      <c r="S104" s="229" t="e">
        <f t="shared" si="14"/>
        <v>#DIV/0!</v>
      </c>
      <c r="T104" s="229" t="e">
        <f>AVERAGE('ES Data Entry'!W104:Y104)</f>
        <v>#DIV/0!</v>
      </c>
      <c r="U104" s="230" t="e">
        <f t="shared" si="15"/>
        <v>#DIV/0!</v>
      </c>
      <c r="V104" s="231" t="e">
        <f t="shared" si="16"/>
        <v>#DIV/0!</v>
      </c>
      <c r="W104" s="232" t="e">
        <f t="shared" si="17"/>
        <v>#DIV/0!</v>
      </c>
    </row>
    <row r="105" spans="1:23" ht="62.1" customHeight="1">
      <c r="A105" s="226">
        <f>'ES Data Entry'!A105</f>
        <v>0</v>
      </c>
      <c r="B105" s="226">
        <f>'ES Data Entry'!B105</f>
        <v>0</v>
      </c>
      <c r="C105" s="6">
        <f>'ES Data Entry'!C105</f>
        <v>0</v>
      </c>
      <c r="D105" s="226">
        <f>'ES Data Entry'!D105</f>
        <v>0</v>
      </c>
      <c r="E105" s="226">
        <f>'ES Data Entry'!E105</f>
        <v>0</v>
      </c>
      <c r="F105" s="226">
        <f>'ES Data Entry'!F105</f>
        <v>0</v>
      </c>
      <c r="G105" s="226" t="str" cm="1">
        <f t="array" ref="G105">_xlfn.IFS('ES Data Entry'!G105=0, "Kindergarten", 'ES Data Entry'!G105=1, "1st Grade", 'ES Data Entry'!G105=2, "2nd Grade", 'ES Data Entry'!G105=3, "3rd Grade", 'ES Data Entry'!G105=4, "4th Grade",'ES Data Entry'!G105=5, "5th Grade")</f>
        <v>Kindergarten</v>
      </c>
      <c r="H105" s="253" t="e" cm="1">
        <f t="array" ref="H105">_xlfn.IFS('ES Data Entry'!L105=2, "Virtual", 'ES Data Entry'!L105=1, "In-person",'ES Data Entry'!L105=3, "Hybrid")</f>
        <v>#N/A</v>
      </c>
      <c r="I105" s="227" t="e" cm="1">
        <f t="array" ref="I105">_xlfn.IFS('ES Data Entry'!H105= 1, "American Indian/Alaskan Native", 'ES Data Entry'!H105= 2, "Asian", 'ES Data Entry'!H105= 3, "Native Hawaiian/Pacific Islander", 'ES Data Entry'!H105= 4, "Black/African American",'ES Data Entry'!H105= 5,  "White", 'ES Data Entry'!H105= 6, "Other", 'ES Data Entry'!H105= 7, "Two races or more", 'ES Data Entry'!H105= 8, "Unknown")</f>
        <v>#N/A</v>
      </c>
      <c r="J105" s="226" t="e" cm="1">
        <f t="array" ref="J105">_xlfn.IFS('ES Data Entry'!I105=1, "Hispanic/Latino", 'ES Data Entry'!I105=2, "Not Hispanic/Latino", 'ES Data Entry'!I105=3, "Other")</f>
        <v>#N/A</v>
      </c>
      <c r="K105" s="226" t="e" cm="1">
        <f t="array" ref="K105">_xlfn.IFS('ES Data Entry'!J105= 1, "Male", 'ES Data Entry'!J105= 2, "Female", 'ES Data Entry'!J105= 3, "Transgender Male", 'ES Data Entry'!J105= 4, "Transgender Female",'ES Data Entry'!J105= 5, "Non-binary", 'ES Data Entry'!J105= 6, "Other", 'ES Data Entry'!J105= 7, "Unknown")</f>
        <v>#N/A</v>
      </c>
      <c r="L105" s="228">
        <f>'ES Data Entry'!K105</f>
        <v>0</v>
      </c>
      <c r="M105" s="228" t="str" cm="1">
        <f t="array" ref="M105">IF(MAX(IF(F:F=F105, L:L))=L105, "Yes", "No")</f>
        <v>Yes</v>
      </c>
      <c r="N105" s="229" t="e">
        <f>AVERAGE('ES Data Entry'!N105,'ES Data Entry'!M105)</f>
        <v>#DIV/0!</v>
      </c>
      <c r="O105" s="229" t="e">
        <f t="shared" si="12"/>
        <v>#DIV/0!</v>
      </c>
      <c r="P105" s="229" t="e">
        <f>AVERAGE('ES Data Entry'!O105:R105)</f>
        <v>#DIV/0!</v>
      </c>
      <c r="Q105" s="229" t="e">
        <f t="shared" si="13"/>
        <v>#DIV/0!</v>
      </c>
      <c r="R105" s="229" t="e">
        <f>AVERAGE('ES Data Entry'!S105:V105)</f>
        <v>#DIV/0!</v>
      </c>
      <c r="S105" s="229" t="e">
        <f t="shared" si="14"/>
        <v>#DIV/0!</v>
      </c>
      <c r="T105" s="229" t="e">
        <f>AVERAGE('ES Data Entry'!W105:Y105)</f>
        <v>#DIV/0!</v>
      </c>
      <c r="U105" s="230" t="e">
        <f t="shared" si="15"/>
        <v>#DIV/0!</v>
      </c>
      <c r="V105" s="231" t="e">
        <f t="shared" si="16"/>
        <v>#DIV/0!</v>
      </c>
      <c r="W105" s="232" t="e">
        <f t="shared" si="17"/>
        <v>#DIV/0!</v>
      </c>
    </row>
    <row r="106" spans="1:23" ht="62.1" customHeight="1">
      <c r="A106" s="226">
        <f>'ES Data Entry'!A106</f>
        <v>0</v>
      </c>
      <c r="B106" s="226">
        <f>'ES Data Entry'!B106</f>
        <v>0</v>
      </c>
      <c r="C106" s="6">
        <f>'ES Data Entry'!C106</f>
        <v>0</v>
      </c>
      <c r="D106" s="226">
        <f>'ES Data Entry'!D106</f>
        <v>0</v>
      </c>
      <c r="E106" s="226">
        <f>'ES Data Entry'!E106</f>
        <v>0</v>
      </c>
      <c r="F106" s="226">
        <f>'ES Data Entry'!F106</f>
        <v>0</v>
      </c>
      <c r="G106" s="226" t="str" cm="1">
        <f t="array" ref="G106">_xlfn.IFS('ES Data Entry'!G106=0, "Kindergarten", 'ES Data Entry'!G106=1, "1st Grade", 'ES Data Entry'!G106=2, "2nd Grade", 'ES Data Entry'!G106=3, "3rd Grade", 'ES Data Entry'!G106=4, "4th Grade",'ES Data Entry'!G106=5, "5th Grade")</f>
        <v>Kindergarten</v>
      </c>
      <c r="H106" s="253" t="e" cm="1">
        <f t="array" ref="H106">_xlfn.IFS('ES Data Entry'!L106=2, "Virtual", 'ES Data Entry'!L106=1, "In-person",'ES Data Entry'!L106=3, "Hybrid")</f>
        <v>#N/A</v>
      </c>
      <c r="I106" s="227" t="e" cm="1">
        <f t="array" ref="I106">_xlfn.IFS('ES Data Entry'!H106= 1, "American Indian/Alaskan Native", 'ES Data Entry'!H106= 2, "Asian", 'ES Data Entry'!H106= 3, "Native Hawaiian/Pacific Islander", 'ES Data Entry'!H106= 4, "Black/African American",'ES Data Entry'!H106= 5,  "White", 'ES Data Entry'!H106= 6, "Other", 'ES Data Entry'!H106= 7, "Two races or more", 'ES Data Entry'!H106= 8, "Unknown")</f>
        <v>#N/A</v>
      </c>
      <c r="J106" s="226" t="e" cm="1">
        <f t="array" ref="J106">_xlfn.IFS('ES Data Entry'!I106=1, "Hispanic/Latino", 'ES Data Entry'!I106=2, "Not Hispanic/Latino", 'ES Data Entry'!I106=3, "Other")</f>
        <v>#N/A</v>
      </c>
      <c r="K106" s="226" t="e" cm="1">
        <f t="array" ref="K106">_xlfn.IFS('ES Data Entry'!J106= 1, "Male", 'ES Data Entry'!J106= 2, "Female", 'ES Data Entry'!J106= 3, "Transgender Male", 'ES Data Entry'!J106= 4, "Transgender Female",'ES Data Entry'!J106= 5, "Non-binary", 'ES Data Entry'!J106= 6, "Other", 'ES Data Entry'!J106= 7, "Unknown")</f>
        <v>#N/A</v>
      </c>
      <c r="L106" s="228">
        <f>'ES Data Entry'!K106</f>
        <v>0</v>
      </c>
      <c r="M106" s="228" t="str" cm="1">
        <f t="array" ref="M106">IF(MAX(IF(F:F=F106, L:L))=L106, "Yes", "No")</f>
        <v>Yes</v>
      </c>
      <c r="N106" s="229" t="e">
        <f>AVERAGE('ES Data Entry'!N106,'ES Data Entry'!M106)</f>
        <v>#DIV/0!</v>
      </c>
      <c r="O106" s="229" t="e">
        <f t="shared" si="12"/>
        <v>#DIV/0!</v>
      </c>
      <c r="P106" s="229" t="e">
        <f>AVERAGE('ES Data Entry'!O106:R106)</f>
        <v>#DIV/0!</v>
      </c>
      <c r="Q106" s="229" t="e">
        <f t="shared" si="13"/>
        <v>#DIV/0!</v>
      </c>
      <c r="R106" s="229" t="e">
        <f>AVERAGE('ES Data Entry'!S106:V106)</f>
        <v>#DIV/0!</v>
      </c>
      <c r="S106" s="229" t="e">
        <f t="shared" si="14"/>
        <v>#DIV/0!</v>
      </c>
      <c r="T106" s="229" t="e">
        <f>AVERAGE('ES Data Entry'!W106:Y106)</f>
        <v>#DIV/0!</v>
      </c>
      <c r="U106" s="230" t="e">
        <f t="shared" si="15"/>
        <v>#DIV/0!</v>
      </c>
      <c r="V106" s="231" t="e">
        <f t="shared" si="16"/>
        <v>#DIV/0!</v>
      </c>
      <c r="W106" s="232" t="e">
        <f t="shared" si="17"/>
        <v>#DIV/0!</v>
      </c>
    </row>
    <row r="107" spans="1:23" ht="62.1" customHeight="1">
      <c r="A107" s="226">
        <f>'ES Data Entry'!A107</f>
        <v>0</v>
      </c>
      <c r="B107" s="226">
        <f>'ES Data Entry'!B107</f>
        <v>0</v>
      </c>
      <c r="C107" s="6">
        <f>'ES Data Entry'!C107</f>
        <v>0</v>
      </c>
      <c r="D107" s="226">
        <f>'ES Data Entry'!D107</f>
        <v>0</v>
      </c>
      <c r="E107" s="226">
        <f>'ES Data Entry'!E107</f>
        <v>0</v>
      </c>
      <c r="F107" s="226">
        <f>'ES Data Entry'!F107</f>
        <v>0</v>
      </c>
      <c r="G107" s="226" t="str" cm="1">
        <f t="array" ref="G107">_xlfn.IFS('ES Data Entry'!G107=0, "Kindergarten", 'ES Data Entry'!G107=1, "1st Grade", 'ES Data Entry'!G107=2, "2nd Grade", 'ES Data Entry'!G107=3, "3rd Grade", 'ES Data Entry'!G107=4, "4th Grade",'ES Data Entry'!G107=5, "5th Grade")</f>
        <v>Kindergarten</v>
      </c>
      <c r="H107" s="253" t="e" cm="1">
        <f t="array" ref="H107">_xlfn.IFS('ES Data Entry'!L107=2, "Virtual", 'ES Data Entry'!L107=1, "In-person",'ES Data Entry'!L107=3, "Hybrid")</f>
        <v>#N/A</v>
      </c>
      <c r="I107" s="227" t="e" cm="1">
        <f t="array" ref="I107">_xlfn.IFS('ES Data Entry'!H107= 1, "American Indian/Alaskan Native", 'ES Data Entry'!H107= 2, "Asian", 'ES Data Entry'!H107= 3, "Native Hawaiian/Pacific Islander", 'ES Data Entry'!H107= 4, "Black/African American",'ES Data Entry'!H107= 5,  "White", 'ES Data Entry'!H107= 6, "Other", 'ES Data Entry'!H107= 7, "Two races or more", 'ES Data Entry'!H107= 8, "Unknown")</f>
        <v>#N/A</v>
      </c>
      <c r="J107" s="226" t="e" cm="1">
        <f t="array" ref="J107">_xlfn.IFS('ES Data Entry'!I107=1, "Hispanic/Latino", 'ES Data Entry'!I107=2, "Not Hispanic/Latino", 'ES Data Entry'!I107=3, "Other")</f>
        <v>#N/A</v>
      </c>
      <c r="K107" s="226" t="e" cm="1">
        <f t="array" ref="K107">_xlfn.IFS('ES Data Entry'!J107= 1, "Male", 'ES Data Entry'!J107= 2, "Female", 'ES Data Entry'!J107= 3, "Transgender Male", 'ES Data Entry'!J107= 4, "Transgender Female",'ES Data Entry'!J107= 5, "Non-binary", 'ES Data Entry'!J107= 6, "Other", 'ES Data Entry'!J107= 7, "Unknown")</f>
        <v>#N/A</v>
      </c>
      <c r="L107" s="228">
        <f>'ES Data Entry'!K107</f>
        <v>0</v>
      </c>
      <c r="M107" s="228" t="str" cm="1">
        <f t="array" ref="M107">IF(MAX(IF(F:F=F107, L:L))=L107, "Yes", "No")</f>
        <v>Yes</v>
      </c>
      <c r="N107" s="229" t="e">
        <f>AVERAGE('ES Data Entry'!N107,'ES Data Entry'!M107)</f>
        <v>#DIV/0!</v>
      </c>
      <c r="O107" s="229" t="e">
        <f t="shared" si="12"/>
        <v>#DIV/0!</v>
      </c>
      <c r="P107" s="229" t="e">
        <f>AVERAGE('ES Data Entry'!O107:R107)</f>
        <v>#DIV/0!</v>
      </c>
      <c r="Q107" s="229" t="e">
        <f t="shared" si="13"/>
        <v>#DIV/0!</v>
      </c>
      <c r="R107" s="229" t="e">
        <f>AVERAGE('ES Data Entry'!S107:V107)</f>
        <v>#DIV/0!</v>
      </c>
      <c r="S107" s="229" t="e">
        <f t="shared" si="14"/>
        <v>#DIV/0!</v>
      </c>
      <c r="T107" s="229" t="e">
        <f>AVERAGE('ES Data Entry'!W107:Y107)</f>
        <v>#DIV/0!</v>
      </c>
      <c r="U107" s="230" t="e">
        <f t="shared" si="15"/>
        <v>#DIV/0!</v>
      </c>
      <c r="V107" s="231" t="e">
        <f t="shared" si="16"/>
        <v>#DIV/0!</v>
      </c>
      <c r="W107" s="232" t="e">
        <f t="shared" si="17"/>
        <v>#DIV/0!</v>
      </c>
    </row>
    <row r="108" spans="1:23" ht="62.1" customHeight="1">
      <c r="A108" s="226">
        <f>'ES Data Entry'!A108</f>
        <v>0</v>
      </c>
      <c r="B108" s="226">
        <f>'ES Data Entry'!B108</f>
        <v>0</v>
      </c>
      <c r="C108" s="6">
        <f>'ES Data Entry'!C108</f>
        <v>0</v>
      </c>
      <c r="D108" s="226">
        <f>'ES Data Entry'!D108</f>
        <v>0</v>
      </c>
      <c r="E108" s="226">
        <f>'ES Data Entry'!E108</f>
        <v>0</v>
      </c>
      <c r="F108" s="226">
        <f>'ES Data Entry'!F108</f>
        <v>0</v>
      </c>
      <c r="G108" s="226" t="str" cm="1">
        <f t="array" ref="G108">_xlfn.IFS('ES Data Entry'!G108=0, "Kindergarten", 'ES Data Entry'!G108=1, "1st Grade", 'ES Data Entry'!G108=2, "2nd Grade", 'ES Data Entry'!G108=3, "3rd Grade", 'ES Data Entry'!G108=4, "4th Grade",'ES Data Entry'!G108=5, "5th Grade")</f>
        <v>Kindergarten</v>
      </c>
      <c r="H108" s="253" t="e" cm="1">
        <f t="array" ref="H108">_xlfn.IFS('ES Data Entry'!L108=2, "Virtual", 'ES Data Entry'!L108=1, "In-person",'ES Data Entry'!L108=3, "Hybrid")</f>
        <v>#N/A</v>
      </c>
      <c r="I108" s="227" t="e" cm="1">
        <f t="array" ref="I108">_xlfn.IFS('ES Data Entry'!H108= 1, "American Indian/Alaskan Native", 'ES Data Entry'!H108= 2, "Asian", 'ES Data Entry'!H108= 3, "Native Hawaiian/Pacific Islander", 'ES Data Entry'!H108= 4, "Black/African American",'ES Data Entry'!H108= 5,  "White", 'ES Data Entry'!H108= 6, "Other", 'ES Data Entry'!H108= 7, "Two races or more", 'ES Data Entry'!H108= 8, "Unknown")</f>
        <v>#N/A</v>
      </c>
      <c r="J108" s="226" t="e" cm="1">
        <f t="array" ref="J108">_xlfn.IFS('ES Data Entry'!I108=1, "Hispanic/Latino", 'ES Data Entry'!I108=2, "Not Hispanic/Latino", 'ES Data Entry'!I108=3, "Other")</f>
        <v>#N/A</v>
      </c>
      <c r="K108" s="226" t="e" cm="1">
        <f t="array" ref="K108">_xlfn.IFS('ES Data Entry'!J108= 1, "Male", 'ES Data Entry'!J108= 2, "Female", 'ES Data Entry'!J108= 3, "Transgender Male", 'ES Data Entry'!J108= 4, "Transgender Female",'ES Data Entry'!J108= 5, "Non-binary", 'ES Data Entry'!J108= 6, "Other", 'ES Data Entry'!J108= 7, "Unknown")</f>
        <v>#N/A</v>
      </c>
      <c r="L108" s="228">
        <f>'ES Data Entry'!K108</f>
        <v>0</v>
      </c>
      <c r="M108" s="228" t="str" cm="1">
        <f t="array" ref="M108">IF(MAX(IF(F:F=F108, L:L))=L108, "Yes", "No")</f>
        <v>Yes</v>
      </c>
      <c r="N108" s="229" t="e">
        <f>AVERAGE('ES Data Entry'!N108,'ES Data Entry'!M108)</f>
        <v>#DIV/0!</v>
      </c>
      <c r="O108" s="229" t="e">
        <f t="shared" si="12"/>
        <v>#DIV/0!</v>
      </c>
      <c r="P108" s="229" t="e">
        <f>AVERAGE('ES Data Entry'!O108:R108)</f>
        <v>#DIV/0!</v>
      </c>
      <c r="Q108" s="229" t="e">
        <f t="shared" si="13"/>
        <v>#DIV/0!</v>
      </c>
      <c r="R108" s="229" t="e">
        <f>AVERAGE('ES Data Entry'!S108:V108)</f>
        <v>#DIV/0!</v>
      </c>
      <c r="S108" s="229" t="e">
        <f t="shared" si="14"/>
        <v>#DIV/0!</v>
      </c>
      <c r="T108" s="229" t="e">
        <f>AVERAGE('ES Data Entry'!W108:Y108)</f>
        <v>#DIV/0!</v>
      </c>
      <c r="U108" s="230" t="e">
        <f t="shared" si="15"/>
        <v>#DIV/0!</v>
      </c>
      <c r="V108" s="231" t="e">
        <f t="shared" si="16"/>
        <v>#DIV/0!</v>
      </c>
      <c r="W108" s="232" t="e">
        <f t="shared" si="17"/>
        <v>#DIV/0!</v>
      </c>
    </row>
    <row r="109" spans="1:23" ht="62.1" customHeight="1">
      <c r="A109" s="226">
        <f>'ES Data Entry'!A109</f>
        <v>0</v>
      </c>
      <c r="B109" s="226">
        <f>'ES Data Entry'!B109</f>
        <v>0</v>
      </c>
      <c r="C109" s="6">
        <f>'ES Data Entry'!C109</f>
        <v>0</v>
      </c>
      <c r="D109" s="226">
        <f>'ES Data Entry'!D109</f>
        <v>0</v>
      </c>
      <c r="E109" s="226">
        <f>'ES Data Entry'!E109</f>
        <v>0</v>
      </c>
      <c r="F109" s="226">
        <f>'ES Data Entry'!F109</f>
        <v>0</v>
      </c>
      <c r="G109" s="226" t="str" cm="1">
        <f t="array" ref="G109">_xlfn.IFS('ES Data Entry'!G109=0, "Kindergarten", 'ES Data Entry'!G109=1, "1st Grade", 'ES Data Entry'!G109=2, "2nd Grade", 'ES Data Entry'!G109=3, "3rd Grade", 'ES Data Entry'!G109=4, "4th Grade",'ES Data Entry'!G109=5, "5th Grade")</f>
        <v>Kindergarten</v>
      </c>
      <c r="H109" s="253" t="e" cm="1">
        <f t="array" ref="H109">_xlfn.IFS('ES Data Entry'!L109=2, "Virtual", 'ES Data Entry'!L109=1, "In-person",'ES Data Entry'!L109=3, "Hybrid")</f>
        <v>#N/A</v>
      </c>
      <c r="I109" s="227" t="e" cm="1">
        <f t="array" ref="I109">_xlfn.IFS('ES Data Entry'!H109= 1, "American Indian/Alaskan Native", 'ES Data Entry'!H109= 2, "Asian", 'ES Data Entry'!H109= 3, "Native Hawaiian/Pacific Islander", 'ES Data Entry'!H109= 4, "Black/African American",'ES Data Entry'!H109= 5,  "White", 'ES Data Entry'!H109= 6, "Other", 'ES Data Entry'!H109= 7, "Two races or more", 'ES Data Entry'!H109= 8, "Unknown")</f>
        <v>#N/A</v>
      </c>
      <c r="J109" s="226" t="e" cm="1">
        <f t="array" ref="J109">_xlfn.IFS('ES Data Entry'!I109=1, "Hispanic/Latino", 'ES Data Entry'!I109=2, "Not Hispanic/Latino", 'ES Data Entry'!I109=3, "Other")</f>
        <v>#N/A</v>
      </c>
      <c r="K109" s="226" t="e" cm="1">
        <f t="array" ref="K109">_xlfn.IFS('ES Data Entry'!J109= 1, "Male", 'ES Data Entry'!J109= 2, "Female", 'ES Data Entry'!J109= 3, "Transgender Male", 'ES Data Entry'!J109= 4, "Transgender Female",'ES Data Entry'!J109= 5, "Non-binary", 'ES Data Entry'!J109= 6, "Other", 'ES Data Entry'!J109= 7, "Unknown")</f>
        <v>#N/A</v>
      </c>
      <c r="L109" s="228">
        <f>'ES Data Entry'!K109</f>
        <v>0</v>
      </c>
      <c r="M109" s="228" t="str" cm="1">
        <f t="array" ref="M109">IF(MAX(IF(F:F=F109, L:L))=L109, "Yes", "No")</f>
        <v>Yes</v>
      </c>
      <c r="N109" s="229" t="e">
        <f>AVERAGE('ES Data Entry'!N109,'ES Data Entry'!M109)</f>
        <v>#DIV/0!</v>
      </c>
      <c r="O109" s="229" t="e">
        <f t="shared" si="12"/>
        <v>#DIV/0!</v>
      </c>
      <c r="P109" s="229" t="e">
        <f>AVERAGE('ES Data Entry'!O109:R109)</f>
        <v>#DIV/0!</v>
      </c>
      <c r="Q109" s="229" t="e">
        <f t="shared" si="13"/>
        <v>#DIV/0!</v>
      </c>
      <c r="R109" s="229" t="e">
        <f>AVERAGE('ES Data Entry'!S109:V109)</f>
        <v>#DIV/0!</v>
      </c>
      <c r="S109" s="229" t="e">
        <f t="shared" si="14"/>
        <v>#DIV/0!</v>
      </c>
      <c r="T109" s="229" t="e">
        <f>AVERAGE('ES Data Entry'!W109:Y109)</f>
        <v>#DIV/0!</v>
      </c>
      <c r="U109" s="230" t="e">
        <f t="shared" si="15"/>
        <v>#DIV/0!</v>
      </c>
      <c r="V109" s="231" t="e">
        <f t="shared" si="16"/>
        <v>#DIV/0!</v>
      </c>
      <c r="W109" s="232" t="e">
        <f t="shared" si="17"/>
        <v>#DIV/0!</v>
      </c>
    </row>
    <row r="110" spans="1:23" ht="62.1" customHeight="1">
      <c r="A110" s="226">
        <f>'ES Data Entry'!A110</f>
        <v>0</v>
      </c>
      <c r="B110" s="226">
        <f>'ES Data Entry'!B110</f>
        <v>0</v>
      </c>
      <c r="C110" s="6">
        <f>'ES Data Entry'!C110</f>
        <v>0</v>
      </c>
      <c r="D110" s="226">
        <f>'ES Data Entry'!D110</f>
        <v>0</v>
      </c>
      <c r="E110" s="226">
        <f>'ES Data Entry'!E110</f>
        <v>0</v>
      </c>
      <c r="F110" s="226">
        <f>'ES Data Entry'!F110</f>
        <v>0</v>
      </c>
      <c r="G110" s="226" t="str" cm="1">
        <f t="array" ref="G110">_xlfn.IFS('ES Data Entry'!G110=0, "Kindergarten", 'ES Data Entry'!G110=1, "1st Grade", 'ES Data Entry'!G110=2, "2nd Grade", 'ES Data Entry'!G110=3, "3rd Grade", 'ES Data Entry'!G110=4, "4th Grade",'ES Data Entry'!G110=5, "5th Grade")</f>
        <v>Kindergarten</v>
      </c>
      <c r="H110" s="253" t="e" cm="1">
        <f t="array" ref="H110">_xlfn.IFS('ES Data Entry'!L110=2, "Virtual", 'ES Data Entry'!L110=1, "In-person",'ES Data Entry'!L110=3, "Hybrid")</f>
        <v>#N/A</v>
      </c>
      <c r="I110" s="227" t="e" cm="1">
        <f t="array" ref="I110">_xlfn.IFS('ES Data Entry'!H110= 1, "American Indian/Alaskan Native", 'ES Data Entry'!H110= 2, "Asian", 'ES Data Entry'!H110= 3, "Native Hawaiian/Pacific Islander", 'ES Data Entry'!H110= 4, "Black/African American",'ES Data Entry'!H110= 5,  "White", 'ES Data Entry'!H110= 6, "Other", 'ES Data Entry'!H110= 7, "Two races or more", 'ES Data Entry'!H110= 8, "Unknown")</f>
        <v>#N/A</v>
      </c>
      <c r="J110" s="226" t="e" cm="1">
        <f t="array" ref="J110">_xlfn.IFS('ES Data Entry'!I110=1, "Hispanic/Latino", 'ES Data Entry'!I110=2, "Not Hispanic/Latino", 'ES Data Entry'!I110=3, "Other")</f>
        <v>#N/A</v>
      </c>
      <c r="K110" s="226" t="e" cm="1">
        <f t="array" ref="K110">_xlfn.IFS('ES Data Entry'!J110= 1, "Male", 'ES Data Entry'!J110= 2, "Female", 'ES Data Entry'!J110= 3, "Transgender Male", 'ES Data Entry'!J110= 4, "Transgender Female",'ES Data Entry'!J110= 5, "Non-binary", 'ES Data Entry'!J110= 6, "Other", 'ES Data Entry'!J110= 7, "Unknown")</f>
        <v>#N/A</v>
      </c>
      <c r="L110" s="228">
        <f>'ES Data Entry'!K110</f>
        <v>0</v>
      </c>
      <c r="M110" s="228" t="str" cm="1">
        <f t="array" ref="M110">IF(MAX(IF(F:F=F110, L:L))=L110, "Yes", "No")</f>
        <v>Yes</v>
      </c>
      <c r="N110" s="229" t="e">
        <f>AVERAGE('ES Data Entry'!N110,'ES Data Entry'!M110)</f>
        <v>#DIV/0!</v>
      </c>
      <c r="O110" s="229" t="e">
        <f t="shared" si="12"/>
        <v>#DIV/0!</v>
      </c>
      <c r="P110" s="229" t="e">
        <f>AVERAGE('ES Data Entry'!O110:R110)</f>
        <v>#DIV/0!</v>
      </c>
      <c r="Q110" s="229" t="e">
        <f t="shared" si="13"/>
        <v>#DIV/0!</v>
      </c>
      <c r="R110" s="229" t="e">
        <f>AVERAGE('ES Data Entry'!S110:V110)</f>
        <v>#DIV/0!</v>
      </c>
      <c r="S110" s="229" t="e">
        <f t="shared" si="14"/>
        <v>#DIV/0!</v>
      </c>
      <c r="T110" s="229" t="e">
        <f>AVERAGE('ES Data Entry'!W110:Y110)</f>
        <v>#DIV/0!</v>
      </c>
      <c r="U110" s="230" t="e">
        <f t="shared" si="15"/>
        <v>#DIV/0!</v>
      </c>
      <c r="V110" s="231" t="e">
        <f t="shared" si="16"/>
        <v>#DIV/0!</v>
      </c>
      <c r="W110" s="232" t="e">
        <f t="shared" si="17"/>
        <v>#DIV/0!</v>
      </c>
    </row>
    <row r="111" spans="1:23" ht="62.1" customHeight="1">
      <c r="A111" s="226">
        <f>'ES Data Entry'!A111</f>
        <v>0</v>
      </c>
      <c r="B111" s="226">
        <f>'ES Data Entry'!B111</f>
        <v>0</v>
      </c>
      <c r="C111" s="6">
        <f>'ES Data Entry'!C111</f>
        <v>0</v>
      </c>
      <c r="D111" s="226">
        <f>'ES Data Entry'!D111</f>
        <v>0</v>
      </c>
      <c r="E111" s="226">
        <f>'ES Data Entry'!E111</f>
        <v>0</v>
      </c>
      <c r="F111" s="226">
        <f>'ES Data Entry'!F111</f>
        <v>0</v>
      </c>
      <c r="G111" s="226" t="str" cm="1">
        <f t="array" ref="G111">_xlfn.IFS('ES Data Entry'!G111=0, "Kindergarten", 'ES Data Entry'!G111=1, "1st Grade", 'ES Data Entry'!G111=2, "2nd Grade", 'ES Data Entry'!G111=3, "3rd Grade", 'ES Data Entry'!G111=4, "4th Grade",'ES Data Entry'!G111=5, "5th Grade")</f>
        <v>Kindergarten</v>
      </c>
      <c r="H111" s="253" t="e" cm="1">
        <f t="array" ref="H111">_xlfn.IFS('ES Data Entry'!L111=2, "Virtual", 'ES Data Entry'!L111=1, "In-person",'ES Data Entry'!L111=3, "Hybrid")</f>
        <v>#N/A</v>
      </c>
      <c r="I111" s="227" t="e" cm="1">
        <f t="array" ref="I111">_xlfn.IFS('ES Data Entry'!H111= 1, "American Indian/Alaskan Native", 'ES Data Entry'!H111= 2, "Asian", 'ES Data Entry'!H111= 3, "Native Hawaiian/Pacific Islander", 'ES Data Entry'!H111= 4, "Black/African American",'ES Data Entry'!H111= 5,  "White", 'ES Data Entry'!H111= 6, "Other", 'ES Data Entry'!H111= 7, "Two races or more", 'ES Data Entry'!H111= 8, "Unknown")</f>
        <v>#N/A</v>
      </c>
      <c r="J111" s="226" t="e" cm="1">
        <f t="array" ref="J111">_xlfn.IFS('ES Data Entry'!I111=1, "Hispanic/Latino", 'ES Data Entry'!I111=2, "Not Hispanic/Latino", 'ES Data Entry'!I111=3, "Other")</f>
        <v>#N/A</v>
      </c>
      <c r="K111" s="226" t="e" cm="1">
        <f t="array" ref="K111">_xlfn.IFS('ES Data Entry'!J111= 1, "Male", 'ES Data Entry'!J111= 2, "Female", 'ES Data Entry'!J111= 3, "Transgender Male", 'ES Data Entry'!J111= 4, "Transgender Female",'ES Data Entry'!J111= 5, "Non-binary", 'ES Data Entry'!J111= 6, "Other", 'ES Data Entry'!J111= 7, "Unknown")</f>
        <v>#N/A</v>
      </c>
      <c r="L111" s="228">
        <f>'ES Data Entry'!K111</f>
        <v>0</v>
      </c>
      <c r="M111" s="228" t="str" cm="1">
        <f t="array" ref="M111">IF(MAX(IF(F:F=F111, L:L))=L111, "Yes", "No")</f>
        <v>Yes</v>
      </c>
      <c r="N111" s="229" t="e">
        <f>AVERAGE('ES Data Entry'!N111,'ES Data Entry'!M111)</f>
        <v>#DIV/0!</v>
      </c>
      <c r="O111" s="229" t="e">
        <f t="shared" si="12"/>
        <v>#DIV/0!</v>
      </c>
      <c r="P111" s="229" t="e">
        <f>AVERAGE('ES Data Entry'!O111:R111)</f>
        <v>#DIV/0!</v>
      </c>
      <c r="Q111" s="229" t="e">
        <f t="shared" si="13"/>
        <v>#DIV/0!</v>
      </c>
      <c r="R111" s="229" t="e">
        <f>AVERAGE('ES Data Entry'!S111:V111)</f>
        <v>#DIV/0!</v>
      </c>
      <c r="S111" s="229" t="e">
        <f t="shared" si="14"/>
        <v>#DIV/0!</v>
      </c>
      <c r="T111" s="229" t="e">
        <f>AVERAGE('ES Data Entry'!W111:Y111)</f>
        <v>#DIV/0!</v>
      </c>
      <c r="U111" s="230" t="e">
        <f t="shared" si="15"/>
        <v>#DIV/0!</v>
      </c>
      <c r="V111" s="231" t="e">
        <f t="shared" si="16"/>
        <v>#DIV/0!</v>
      </c>
      <c r="W111" s="232" t="e">
        <f t="shared" si="17"/>
        <v>#DIV/0!</v>
      </c>
    </row>
    <row r="112" spans="1:23" ht="62.1" customHeight="1">
      <c r="A112" s="226">
        <f>'ES Data Entry'!A112</f>
        <v>0</v>
      </c>
      <c r="B112" s="226">
        <f>'ES Data Entry'!B112</f>
        <v>0</v>
      </c>
      <c r="C112" s="6">
        <f>'ES Data Entry'!C112</f>
        <v>0</v>
      </c>
      <c r="D112" s="226">
        <f>'ES Data Entry'!D112</f>
        <v>0</v>
      </c>
      <c r="E112" s="226">
        <f>'ES Data Entry'!E112</f>
        <v>0</v>
      </c>
      <c r="F112" s="226">
        <f>'ES Data Entry'!F112</f>
        <v>0</v>
      </c>
      <c r="G112" s="226" t="str" cm="1">
        <f t="array" ref="G112">_xlfn.IFS('ES Data Entry'!G112=0, "Kindergarten", 'ES Data Entry'!G112=1, "1st Grade", 'ES Data Entry'!G112=2, "2nd Grade", 'ES Data Entry'!G112=3, "3rd Grade", 'ES Data Entry'!G112=4, "4th Grade",'ES Data Entry'!G112=5, "5th Grade")</f>
        <v>Kindergarten</v>
      </c>
      <c r="H112" s="253" t="e" cm="1">
        <f t="array" ref="H112">_xlfn.IFS('ES Data Entry'!L112=2, "Virtual", 'ES Data Entry'!L112=1, "In-person",'ES Data Entry'!L112=3, "Hybrid")</f>
        <v>#N/A</v>
      </c>
      <c r="I112" s="227" t="e" cm="1">
        <f t="array" ref="I112">_xlfn.IFS('ES Data Entry'!H112= 1, "American Indian/Alaskan Native", 'ES Data Entry'!H112= 2, "Asian", 'ES Data Entry'!H112= 3, "Native Hawaiian/Pacific Islander", 'ES Data Entry'!H112= 4, "Black/African American",'ES Data Entry'!H112= 5,  "White", 'ES Data Entry'!H112= 6, "Other", 'ES Data Entry'!H112= 7, "Two races or more", 'ES Data Entry'!H112= 8, "Unknown")</f>
        <v>#N/A</v>
      </c>
      <c r="J112" s="226" t="e" cm="1">
        <f t="array" ref="J112">_xlfn.IFS('ES Data Entry'!I112=1, "Hispanic/Latino", 'ES Data Entry'!I112=2, "Not Hispanic/Latino", 'ES Data Entry'!I112=3, "Other")</f>
        <v>#N/A</v>
      </c>
      <c r="K112" s="226" t="e" cm="1">
        <f t="array" ref="K112">_xlfn.IFS('ES Data Entry'!J112= 1, "Male", 'ES Data Entry'!J112= 2, "Female", 'ES Data Entry'!J112= 3, "Transgender Male", 'ES Data Entry'!J112= 4, "Transgender Female",'ES Data Entry'!J112= 5, "Non-binary", 'ES Data Entry'!J112= 6, "Other", 'ES Data Entry'!J112= 7, "Unknown")</f>
        <v>#N/A</v>
      </c>
      <c r="L112" s="228">
        <f>'ES Data Entry'!K112</f>
        <v>0</v>
      </c>
      <c r="M112" s="228" t="str" cm="1">
        <f t="array" ref="M112">IF(MAX(IF(F:F=F112, L:L))=L112, "Yes", "No")</f>
        <v>Yes</v>
      </c>
      <c r="N112" s="229" t="e">
        <f>AVERAGE('ES Data Entry'!N112,'ES Data Entry'!M112)</f>
        <v>#DIV/0!</v>
      </c>
      <c r="O112" s="229" t="e">
        <f t="shared" si="12"/>
        <v>#DIV/0!</v>
      </c>
      <c r="P112" s="229" t="e">
        <f>AVERAGE('ES Data Entry'!O112:R112)</f>
        <v>#DIV/0!</v>
      </c>
      <c r="Q112" s="229" t="e">
        <f t="shared" si="13"/>
        <v>#DIV/0!</v>
      </c>
      <c r="R112" s="229" t="e">
        <f>AVERAGE('ES Data Entry'!S112:V112)</f>
        <v>#DIV/0!</v>
      </c>
      <c r="S112" s="229" t="e">
        <f t="shared" si="14"/>
        <v>#DIV/0!</v>
      </c>
      <c r="T112" s="229" t="e">
        <f>AVERAGE('ES Data Entry'!W112:Y112)</f>
        <v>#DIV/0!</v>
      </c>
      <c r="U112" s="230" t="e">
        <f t="shared" si="15"/>
        <v>#DIV/0!</v>
      </c>
      <c r="V112" s="231" t="e">
        <f t="shared" si="16"/>
        <v>#DIV/0!</v>
      </c>
      <c r="W112" s="232" t="e">
        <f t="shared" si="17"/>
        <v>#DIV/0!</v>
      </c>
    </row>
    <row r="113" spans="1:23" ht="62.1" customHeight="1">
      <c r="A113" s="226">
        <f>'ES Data Entry'!A113</f>
        <v>0</v>
      </c>
      <c r="B113" s="226">
        <f>'ES Data Entry'!B113</f>
        <v>0</v>
      </c>
      <c r="C113" s="6">
        <f>'ES Data Entry'!C113</f>
        <v>0</v>
      </c>
      <c r="D113" s="226">
        <f>'ES Data Entry'!D113</f>
        <v>0</v>
      </c>
      <c r="E113" s="226">
        <f>'ES Data Entry'!E113</f>
        <v>0</v>
      </c>
      <c r="F113" s="226">
        <f>'ES Data Entry'!F113</f>
        <v>0</v>
      </c>
      <c r="G113" s="226" t="str" cm="1">
        <f t="array" ref="G113">_xlfn.IFS('ES Data Entry'!G113=0, "Kindergarten", 'ES Data Entry'!G113=1, "1st Grade", 'ES Data Entry'!G113=2, "2nd Grade", 'ES Data Entry'!G113=3, "3rd Grade", 'ES Data Entry'!G113=4, "4th Grade",'ES Data Entry'!G113=5, "5th Grade")</f>
        <v>Kindergarten</v>
      </c>
      <c r="H113" s="253" t="e" cm="1">
        <f t="array" ref="H113">_xlfn.IFS('ES Data Entry'!L113=2, "Virtual", 'ES Data Entry'!L113=1, "In-person",'ES Data Entry'!L113=3, "Hybrid")</f>
        <v>#N/A</v>
      </c>
      <c r="I113" s="227" t="e" cm="1">
        <f t="array" ref="I113">_xlfn.IFS('ES Data Entry'!H113= 1, "American Indian/Alaskan Native", 'ES Data Entry'!H113= 2, "Asian", 'ES Data Entry'!H113= 3, "Native Hawaiian/Pacific Islander", 'ES Data Entry'!H113= 4, "Black/African American",'ES Data Entry'!H113= 5,  "White", 'ES Data Entry'!H113= 6, "Other", 'ES Data Entry'!H113= 7, "Two races or more", 'ES Data Entry'!H113= 8, "Unknown")</f>
        <v>#N/A</v>
      </c>
      <c r="J113" s="226" t="e" cm="1">
        <f t="array" ref="J113">_xlfn.IFS('ES Data Entry'!I113=1, "Hispanic/Latino", 'ES Data Entry'!I113=2, "Not Hispanic/Latino", 'ES Data Entry'!I113=3, "Other")</f>
        <v>#N/A</v>
      </c>
      <c r="K113" s="226" t="e" cm="1">
        <f t="array" ref="K113">_xlfn.IFS('ES Data Entry'!J113= 1, "Male", 'ES Data Entry'!J113= 2, "Female", 'ES Data Entry'!J113= 3, "Transgender Male", 'ES Data Entry'!J113= 4, "Transgender Female",'ES Data Entry'!J113= 5, "Non-binary", 'ES Data Entry'!J113= 6, "Other", 'ES Data Entry'!J113= 7, "Unknown")</f>
        <v>#N/A</v>
      </c>
      <c r="L113" s="228">
        <f>'ES Data Entry'!K113</f>
        <v>0</v>
      </c>
      <c r="M113" s="228" t="str" cm="1">
        <f t="array" ref="M113">IF(MAX(IF(F:F=F113, L:L))=L113, "Yes", "No")</f>
        <v>Yes</v>
      </c>
      <c r="N113" s="229" t="e">
        <f>AVERAGE('ES Data Entry'!N113,'ES Data Entry'!M113)</f>
        <v>#DIV/0!</v>
      </c>
      <c r="O113" s="229" t="e">
        <f t="shared" si="12"/>
        <v>#DIV/0!</v>
      </c>
      <c r="P113" s="229" t="e">
        <f>AVERAGE('ES Data Entry'!O113:R113)</f>
        <v>#DIV/0!</v>
      </c>
      <c r="Q113" s="229" t="e">
        <f t="shared" si="13"/>
        <v>#DIV/0!</v>
      </c>
      <c r="R113" s="229" t="e">
        <f>AVERAGE('ES Data Entry'!S113:V113)</f>
        <v>#DIV/0!</v>
      </c>
      <c r="S113" s="229" t="e">
        <f t="shared" si="14"/>
        <v>#DIV/0!</v>
      </c>
      <c r="T113" s="229" t="e">
        <f>AVERAGE('ES Data Entry'!W113:Y113)</f>
        <v>#DIV/0!</v>
      </c>
      <c r="U113" s="230" t="e">
        <f t="shared" si="15"/>
        <v>#DIV/0!</v>
      </c>
      <c r="V113" s="231" t="e">
        <f t="shared" si="16"/>
        <v>#DIV/0!</v>
      </c>
      <c r="W113" s="232" t="e">
        <f t="shared" si="17"/>
        <v>#DIV/0!</v>
      </c>
    </row>
    <row r="114" spans="1:23" ht="62.1" customHeight="1">
      <c r="A114" s="226">
        <f>'ES Data Entry'!A114</f>
        <v>0</v>
      </c>
      <c r="B114" s="226">
        <f>'ES Data Entry'!B114</f>
        <v>0</v>
      </c>
      <c r="C114" s="6">
        <f>'ES Data Entry'!C114</f>
        <v>0</v>
      </c>
      <c r="D114" s="226">
        <f>'ES Data Entry'!D114</f>
        <v>0</v>
      </c>
      <c r="E114" s="226">
        <f>'ES Data Entry'!E114</f>
        <v>0</v>
      </c>
      <c r="F114" s="226">
        <f>'ES Data Entry'!F114</f>
        <v>0</v>
      </c>
      <c r="G114" s="226" t="str" cm="1">
        <f t="array" ref="G114">_xlfn.IFS('ES Data Entry'!G114=0, "Kindergarten", 'ES Data Entry'!G114=1, "1st Grade", 'ES Data Entry'!G114=2, "2nd Grade", 'ES Data Entry'!G114=3, "3rd Grade", 'ES Data Entry'!G114=4, "4th Grade",'ES Data Entry'!G114=5, "5th Grade")</f>
        <v>Kindergarten</v>
      </c>
      <c r="H114" s="253" t="e" cm="1">
        <f t="array" ref="H114">_xlfn.IFS('ES Data Entry'!L114=2, "Virtual", 'ES Data Entry'!L114=1, "In-person",'ES Data Entry'!L114=3, "Hybrid")</f>
        <v>#N/A</v>
      </c>
      <c r="I114" s="227" t="e" cm="1">
        <f t="array" ref="I114">_xlfn.IFS('ES Data Entry'!H114= 1, "American Indian/Alaskan Native", 'ES Data Entry'!H114= 2, "Asian", 'ES Data Entry'!H114= 3, "Native Hawaiian/Pacific Islander", 'ES Data Entry'!H114= 4, "Black/African American",'ES Data Entry'!H114= 5,  "White", 'ES Data Entry'!H114= 6, "Other", 'ES Data Entry'!H114= 7, "Two races or more", 'ES Data Entry'!H114= 8, "Unknown")</f>
        <v>#N/A</v>
      </c>
      <c r="J114" s="226" t="e" cm="1">
        <f t="array" ref="J114">_xlfn.IFS('ES Data Entry'!I114=1, "Hispanic/Latino", 'ES Data Entry'!I114=2, "Not Hispanic/Latino", 'ES Data Entry'!I114=3, "Other")</f>
        <v>#N/A</v>
      </c>
      <c r="K114" s="226" t="e" cm="1">
        <f t="array" ref="K114">_xlfn.IFS('ES Data Entry'!J114= 1, "Male", 'ES Data Entry'!J114= 2, "Female", 'ES Data Entry'!J114= 3, "Transgender Male", 'ES Data Entry'!J114= 4, "Transgender Female",'ES Data Entry'!J114= 5, "Non-binary", 'ES Data Entry'!J114= 6, "Other", 'ES Data Entry'!J114= 7, "Unknown")</f>
        <v>#N/A</v>
      </c>
      <c r="L114" s="228">
        <f>'ES Data Entry'!K114</f>
        <v>0</v>
      </c>
      <c r="M114" s="228" t="str" cm="1">
        <f t="array" ref="M114">IF(MAX(IF(F:F=F114, L:L))=L114, "Yes", "No")</f>
        <v>Yes</v>
      </c>
      <c r="N114" s="229" t="e">
        <f>AVERAGE('ES Data Entry'!N114,'ES Data Entry'!M114)</f>
        <v>#DIV/0!</v>
      </c>
      <c r="O114" s="229" t="e">
        <f t="shared" si="12"/>
        <v>#DIV/0!</v>
      </c>
      <c r="P114" s="229" t="e">
        <f>AVERAGE('ES Data Entry'!O114:R114)</f>
        <v>#DIV/0!</v>
      </c>
      <c r="Q114" s="229" t="e">
        <f t="shared" si="13"/>
        <v>#DIV/0!</v>
      </c>
      <c r="R114" s="229" t="e">
        <f>AVERAGE('ES Data Entry'!S114:V114)</f>
        <v>#DIV/0!</v>
      </c>
      <c r="S114" s="229" t="e">
        <f t="shared" si="14"/>
        <v>#DIV/0!</v>
      </c>
      <c r="T114" s="229" t="e">
        <f>AVERAGE('ES Data Entry'!W114:Y114)</f>
        <v>#DIV/0!</v>
      </c>
      <c r="U114" s="230" t="e">
        <f t="shared" si="15"/>
        <v>#DIV/0!</v>
      </c>
      <c r="V114" s="231" t="e">
        <f t="shared" si="16"/>
        <v>#DIV/0!</v>
      </c>
      <c r="W114" s="232" t="e">
        <f t="shared" si="17"/>
        <v>#DIV/0!</v>
      </c>
    </row>
    <row r="115" spans="1:23" ht="62.1" customHeight="1">
      <c r="A115" s="226">
        <f>'ES Data Entry'!A115</f>
        <v>0</v>
      </c>
      <c r="B115" s="226">
        <f>'ES Data Entry'!B115</f>
        <v>0</v>
      </c>
      <c r="C115" s="6">
        <f>'ES Data Entry'!C115</f>
        <v>0</v>
      </c>
      <c r="D115" s="226">
        <f>'ES Data Entry'!D115</f>
        <v>0</v>
      </c>
      <c r="E115" s="226">
        <f>'ES Data Entry'!E115</f>
        <v>0</v>
      </c>
      <c r="F115" s="226">
        <f>'ES Data Entry'!F115</f>
        <v>0</v>
      </c>
      <c r="G115" s="226" t="str" cm="1">
        <f t="array" ref="G115">_xlfn.IFS('ES Data Entry'!G115=0, "Kindergarten", 'ES Data Entry'!G115=1, "1st Grade", 'ES Data Entry'!G115=2, "2nd Grade", 'ES Data Entry'!G115=3, "3rd Grade", 'ES Data Entry'!G115=4, "4th Grade",'ES Data Entry'!G115=5, "5th Grade")</f>
        <v>Kindergarten</v>
      </c>
      <c r="H115" s="253" t="e" cm="1">
        <f t="array" ref="H115">_xlfn.IFS('ES Data Entry'!L115=2, "Virtual", 'ES Data Entry'!L115=1, "In-person",'ES Data Entry'!L115=3, "Hybrid")</f>
        <v>#N/A</v>
      </c>
      <c r="I115" s="227" t="e" cm="1">
        <f t="array" ref="I115">_xlfn.IFS('ES Data Entry'!H115= 1, "American Indian/Alaskan Native", 'ES Data Entry'!H115= 2, "Asian", 'ES Data Entry'!H115= 3, "Native Hawaiian/Pacific Islander", 'ES Data Entry'!H115= 4, "Black/African American",'ES Data Entry'!H115= 5,  "White", 'ES Data Entry'!H115= 6, "Other", 'ES Data Entry'!H115= 7, "Two races or more", 'ES Data Entry'!H115= 8, "Unknown")</f>
        <v>#N/A</v>
      </c>
      <c r="J115" s="226" t="e" cm="1">
        <f t="array" ref="J115">_xlfn.IFS('ES Data Entry'!I115=1, "Hispanic/Latino", 'ES Data Entry'!I115=2, "Not Hispanic/Latino", 'ES Data Entry'!I115=3, "Other")</f>
        <v>#N/A</v>
      </c>
      <c r="K115" s="226" t="e" cm="1">
        <f t="array" ref="K115">_xlfn.IFS('ES Data Entry'!J115= 1, "Male", 'ES Data Entry'!J115= 2, "Female", 'ES Data Entry'!J115= 3, "Transgender Male", 'ES Data Entry'!J115= 4, "Transgender Female",'ES Data Entry'!J115= 5, "Non-binary", 'ES Data Entry'!J115= 6, "Other", 'ES Data Entry'!J115= 7, "Unknown")</f>
        <v>#N/A</v>
      </c>
      <c r="L115" s="228">
        <f>'ES Data Entry'!K115</f>
        <v>0</v>
      </c>
      <c r="M115" s="228" t="str" cm="1">
        <f t="array" ref="M115">IF(MAX(IF(F:F=F115, L:L))=L115, "Yes", "No")</f>
        <v>Yes</v>
      </c>
      <c r="N115" s="229" t="e">
        <f>AVERAGE('ES Data Entry'!N115,'ES Data Entry'!M115)</f>
        <v>#DIV/0!</v>
      </c>
      <c r="O115" s="229" t="e">
        <f t="shared" si="12"/>
        <v>#DIV/0!</v>
      </c>
      <c r="P115" s="229" t="e">
        <f>AVERAGE('ES Data Entry'!O115:R115)</f>
        <v>#DIV/0!</v>
      </c>
      <c r="Q115" s="229" t="e">
        <f t="shared" si="13"/>
        <v>#DIV/0!</v>
      </c>
      <c r="R115" s="229" t="e">
        <f>AVERAGE('ES Data Entry'!S115:V115)</f>
        <v>#DIV/0!</v>
      </c>
      <c r="S115" s="229" t="e">
        <f t="shared" si="14"/>
        <v>#DIV/0!</v>
      </c>
      <c r="T115" s="229" t="e">
        <f>AVERAGE('ES Data Entry'!W115:Y115)</f>
        <v>#DIV/0!</v>
      </c>
      <c r="U115" s="230" t="e">
        <f t="shared" si="15"/>
        <v>#DIV/0!</v>
      </c>
      <c r="V115" s="231" t="e">
        <f t="shared" si="16"/>
        <v>#DIV/0!</v>
      </c>
      <c r="W115" s="232" t="e">
        <f t="shared" si="17"/>
        <v>#DIV/0!</v>
      </c>
    </row>
    <row r="116" spans="1:23" ht="62.1" customHeight="1">
      <c r="A116" s="226">
        <f>'ES Data Entry'!A116</f>
        <v>0</v>
      </c>
      <c r="B116" s="226">
        <f>'ES Data Entry'!B116</f>
        <v>0</v>
      </c>
      <c r="C116" s="6">
        <f>'ES Data Entry'!C116</f>
        <v>0</v>
      </c>
      <c r="D116" s="226">
        <f>'ES Data Entry'!D116</f>
        <v>0</v>
      </c>
      <c r="E116" s="226">
        <f>'ES Data Entry'!E116</f>
        <v>0</v>
      </c>
      <c r="F116" s="226">
        <f>'ES Data Entry'!F116</f>
        <v>0</v>
      </c>
      <c r="G116" s="226" t="str" cm="1">
        <f t="array" ref="G116">_xlfn.IFS('ES Data Entry'!G116=0, "Kindergarten", 'ES Data Entry'!G116=1, "1st Grade", 'ES Data Entry'!G116=2, "2nd Grade", 'ES Data Entry'!G116=3, "3rd Grade", 'ES Data Entry'!G116=4, "4th Grade",'ES Data Entry'!G116=5, "5th Grade")</f>
        <v>Kindergarten</v>
      </c>
      <c r="H116" s="253" t="e" cm="1">
        <f t="array" ref="H116">_xlfn.IFS('ES Data Entry'!L116=2, "Virtual", 'ES Data Entry'!L116=1, "In-person",'ES Data Entry'!L116=3, "Hybrid")</f>
        <v>#N/A</v>
      </c>
      <c r="I116" s="227" t="e" cm="1">
        <f t="array" ref="I116">_xlfn.IFS('ES Data Entry'!H116= 1, "American Indian/Alaskan Native", 'ES Data Entry'!H116= 2, "Asian", 'ES Data Entry'!H116= 3, "Native Hawaiian/Pacific Islander", 'ES Data Entry'!H116= 4, "Black/African American",'ES Data Entry'!H116= 5,  "White", 'ES Data Entry'!H116= 6, "Other", 'ES Data Entry'!H116= 7, "Two races or more", 'ES Data Entry'!H116= 8, "Unknown")</f>
        <v>#N/A</v>
      </c>
      <c r="J116" s="226" t="e" cm="1">
        <f t="array" ref="J116">_xlfn.IFS('ES Data Entry'!I116=1, "Hispanic/Latino", 'ES Data Entry'!I116=2, "Not Hispanic/Latino", 'ES Data Entry'!I116=3, "Other")</f>
        <v>#N/A</v>
      </c>
      <c r="K116" s="226" t="e" cm="1">
        <f t="array" ref="K116">_xlfn.IFS('ES Data Entry'!J116= 1, "Male", 'ES Data Entry'!J116= 2, "Female", 'ES Data Entry'!J116= 3, "Transgender Male", 'ES Data Entry'!J116= 4, "Transgender Female",'ES Data Entry'!J116= 5, "Non-binary", 'ES Data Entry'!J116= 6, "Other", 'ES Data Entry'!J116= 7, "Unknown")</f>
        <v>#N/A</v>
      </c>
      <c r="L116" s="228">
        <f>'ES Data Entry'!K116</f>
        <v>0</v>
      </c>
      <c r="M116" s="228" t="str" cm="1">
        <f t="array" ref="M116">IF(MAX(IF(F:F=F116, L:L))=L116, "Yes", "No")</f>
        <v>Yes</v>
      </c>
      <c r="N116" s="229" t="e">
        <f>AVERAGE('ES Data Entry'!N116,'ES Data Entry'!M116)</f>
        <v>#DIV/0!</v>
      </c>
      <c r="O116" s="229" t="e">
        <f t="shared" si="12"/>
        <v>#DIV/0!</v>
      </c>
      <c r="P116" s="229" t="e">
        <f>AVERAGE('ES Data Entry'!O116:R116)</f>
        <v>#DIV/0!</v>
      </c>
      <c r="Q116" s="229" t="e">
        <f t="shared" si="13"/>
        <v>#DIV/0!</v>
      </c>
      <c r="R116" s="229" t="e">
        <f>AVERAGE('ES Data Entry'!S116:V116)</f>
        <v>#DIV/0!</v>
      </c>
      <c r="S116" s="229" t="e">
        <f t="shared" si="14"/>
        <v>#DIV/0!</v>
      </c>
      <c r="T116" s="229" t="e">
        <f>AVERAGE('ES Data Entry'!W116:Y116)</f>
        <v>#DIV/0!</v>
      </c>
      <c r="U116" s="230" t="e">
        <f t="shared" si="15"/>
        <v>#DIV/0!</v>
      </c>
      <c r="V116" s="231" t="e">
        <f t="shared" si="16"/>
        <v>#DIV/0!</v>
      </c>
      <c r="W116" s="232" t="e">
        <f t="shared" si="17"/>
        <v>#DIV/0!</v>
      </c>
    </row>
    <row r="117" spans="1:23" ht="62.1" customHeight="1">
      <c r="A117" s="226">
        <f>'ES Data Entry'!A117</f>
        <v>0</v>
      </c>
      <c r="B117" s="226">
        <f>'ES Data Entry'!B117</f>
        <v>0</v>
      </c>
      <c r="C117" s="6">
        <f>'ES Data Entry'!C117</f>
        <v>0</v>
      </c>
      <c r="D117" s="226">
        <f>'ES Data Entry'!D117</f>
        <v>0</v>
      </c>
      <c r="E117" s="226">
        <f>'ES Data Entry'!E117</f>
        <v>0</v>
      </c>
      <c r="F117" s="226">
        <f>'ES Data Entry'!F117</f>
        <v>0</v>
      </c>
      <c r="G117" s="226" t="str" cm="1">
        <f t="array" ref="G117">_xlfn.IFS('ES Data Entry'!G117=0, "Kindergarten", 'ES Data Entry'!G117=1, "1st Grade", 'ES Data Entry'!G117=2, "2nd Grade", 'ES Data Entry'!G117=3, "3rd Grade", 'ES Data Entry'!G117=4, "4th Grade",'ES Data Entry'!G117=5, "5th Grade")</f>
        <v>Kindergarten</v>
      </c>
      <c r="H117" s="253" t="e" cm="1">
        <f t="array" ref="H117">_xlfn.IFS('ES Data Entry'!L117=2, "Virtual", 'ES Data Entry'!L117=1, "In-person",'ES Data Entry'!L117=3, "Hybrid")</f>
        <v>#N/A</v>
      </c>
      <c r="I117" s="227" t="e" cm="1">
        <f t="array" ref="I117">_xlfn.IFS('ES Data Entry'!H117= 1, "American Indian/Alaskan Native", 'ES Data Entry'!H117= 2, "Asian", 'ES Data Entry'!H117= 3, "Native Hawaiian/Pacific Islander", 'ES Data Entry'!H117= 4, "Black/African American",'ES Data Entry'!H117= 5,  "White", 'ES Data Entry'!H117= 6, "Other", 'ES Data Entry'!H117= 7, "Two races or more", 'ES Data Entry'!H117= 8, "Unknown")</f>
        <v>#N/A</v>
      </c>
      <c r="J117" s="226" t="e" cm="1">
        <f t="array" ref="J117">_xlfn.IFS('ES Data Entry'!I117=1, "Hispanic/Latino", 'ES Data Entry'!I117=2, "Not Hispanic/Latino", 'ES Data Entry'!I117=3, "Other")</f>
        <v>#N/A</v>
      </c>
      <c r="K117" s="226" t="e" cm="1">
        <f t="array" ref="K117">_xlfn.IFS('ES Data Entry'!J117= 1, "Male", 'ES Data Entry'!J117= 2, "Female", 'ES Data Entry'!J117= 3, "Transgender Male", 'ES Data Entry'!J117= 4, "Transgender Female",'ES Data Entry'!J117= 5, "Non-binary", 'ES Data Entry'!J117= 6, "Other", 'ES Data Entry'!J117= 7, "Unknown")</f>
        <v>#N/A</v>
      </c>
      <c r="L117" s="228">
        <f>'ES Data Entry'!K117</f>
        <v>0</v>
      </c>
      <c r="M117" s="228" t="str" cm="1">
        <f t="array" ref="M117">IF(MAX(IF(F:F=F117, L:L))=L117, "Yes", "No")</f>
        <v>Yes</v>
      </c>
      <c r="N117" s="229" t="e">
        <f>AVERAGE('ES Data Entry'!N117,'ES Data Entry'!M117)</f>
        <v>#DIV/0!</v>
      </c>
      <c r="O117" s="229" t="e">
        <f t="shared" si="12"/>
        <v>#DIV/0!</v>
      </c>
      <c r="P117" s="229" t="e">
        <f>AVERAGE('ES Data Entry'!O117:R117)</f>
        <v>#DIV/0!</v>
      </c>
      <c r="Q117" s="229" t="e">
        <f t="shared" si="13"/>
        <v>#DIV/0!</v>
      </c>
      <c r="R117" s="229" t="e">
        <f>AVERAGE('ES Data Entry'!S117:V117)</f>
        <v>#DIV/0!</v>
      </c>
      <c r="S117" s="229" t="e">
        <f t="shared" si="14"/>
        <v>#DIV/0!</v>
      </c>
      <c r="T117" s="229" t="e">
        <f>AVERAGE('ES Data Entry'!W117:Y117)</f>
        <v>#DIV/0!</v>
      </c>
      <c r="U117" s="230" t="e">
        <f t="shared" si="15"/>
        <v>#DIV/0!</v>
      </c>
      <c r="V117" s="231" t="e">
        <f t="shared" si="16"/>
        <v>#DIV/0!</v>
      </c>
      <c r="W117" s="232" t="e">
        <f t="shared" si="17"/>
        <v>#DIV/0!</v>
      </c>
    </row>
    <row r="118" spans="1:23" ht="62.1" customHeight="1">
      <c r="A118" s="226">
        <f>'ES Data Entry'!A118</f>
        <v>0</v>
      </c>
      <c r="B118" s="226">
        <f>'ES Data Entry'!B118</f>
        <v>0</v>
      </c>
      <c r="C118" s="6">
        <f>'ES Data Entry'!C118</f>
        <v>0</v>
      </c>
      <c r="D118" s="226">
        <f>'ES Data Entry'!D118</f>
        <v>0</v>
      </c>
      <c r="E118" s="226">
        <f>'ES Data Entry'!E118</f>
        <v>0</v>
      </c>
      <c r="F118" s="226">
        <f>'ES Data Entry'!F118</f>
        <v>0</v>
      </c>
      <c r="G118" s="226" t="str" cm="1">
        <f t="array" ref="G118">_xlfn.IFS('ES Data Entry'!G118=0, "Kindergarten", 'ES Data Entry'!G118=1, "1st Grade", 'ES Data Entry'!G118=2, "2nd Grade", 'ES Data Entry'!G118=3, "3rd Grade", 'ES Data Entry'!G118=4, "4th Grade",'ES Data Entry'!G118=5, "5th Grade")</f>
        <v>Kindergarten</v>
      </c>
      <c r="H118" s="253" t="e" cm="1">
        <f t="array" ref="H118">_xlfn.IFS('ES Data Entry'!L118=2, "Virtual", 'ES Data Entry'!L118=1, "In-person",'ES Data Entry'!L118=3, "Hybrid")</f>
        <v>#N/A</v>
      </c>
      <c r="I118" s="227" t="e" cm="1">
        <f t="array" ref="I118">_xlfn.IFS('ES Data Entry'!H118= 1, "American Indian/Alaskan Native", 'ES Data Entry'!H118= 2, "Asian", 'ES Data Entry'!H118= 3, "Native Hawaiian/Pacific Islander", 'ES Data Entry'!H118= 4, "Black/African American",'ES Data Entry'!H118= 5,  "White", 'ES Data Entry'!H118= 6, "Other", 'ES Data Entry'!H118= 7, "Two races or more", 'ES Data Entry'!H118= 8, "Unknown")</f>
        <v>#N/A</v>
      </c>
      <c r="J118" s="226" t="e" cm="1">
        <f t="array" ref="J118">_xlfn.IFS('ES Data Entry'!I118=1, "Hispanic/Latino", 'ES Data Entry'!I118=2, "Not Hispanic/Latino", 'ES Data Entry'!I118=3, "Other")</f>
        <v>#N/A</v>
      </c>
      <c r="K118" s="226" t="e" cm="1">
        <f t="array" ref="K118">_xlfn.IFS('ES Data Entry'!J118= 1, "Male", 'ES Data Entry'!J118= 2, "Female", 'ES Data Entry'!J118= 3, "Transgender Male", 'ES Data Entry'!J118= 4, "Transgender Female",'ES Data Entry'!J118= 5, "Non-binary", 'ES Data Entry'!J118= 6, "Other", 'ES Data Entry'!J118= 7, "Unknown")</f>
        <v>#N/A</v>
      </c>
      <c r="L118" s="228">
        <f>'ES Data Entry'!K118</f>
        <v>0</v>
      </c>
      <c r="M118" s="228" t="str" cm="1">
        <f t="array" ref="M118">IF(MAX(IF(F:F=F118, L:L))=L118, "Yes", "No")</f>
        <v>Yes</v>
      </c>
      <c r="N118" s="229" t="e">
        <f>AVERAGE('ES Data Entry'!N118,'ES Data Entry'!M118)</f>
        <v>#DIV/0!</v>
      </c>
      <c r="O118" s="229" t="e">
        <f t="shared" si="12"/>
        <v>#DIV/0!</v>
      </c>
      <c r="P118" s="229" t="e">
        <f>AVERAGE('ES Data Entry'!O118:R118)</f>
        <v>#DIV/0!</v>
      </c>
      <c r="Q118" s="229" t="e">
        <f t="shared" si="13"/>
        <v>#DIV/0!</v>
      </c>
      <c r="R118" s="229" t="e">
        <f>AVERAGE('ES Data Entry'!S118:V118)</f>
        <v>#DIV/0!</v>
      </c>
      <c r="S118" s="229" t="e">
        <f t="shared" si="14"/>
        <v>#DIV/0!</v>
      </c>
      <c r="T118" s="229" t="e">
        <f>AVERAGE('ES Data Entry'!W118:Y118)</f>
        <v>#DIV/0!</v>
      </c>
      <c r="U118" s="230" t="e">
        <f t="shared" si="15"/>
        <v>#DIV/0!</v>
      </c>
      <c r="V118" s="231" t="e">
        <f t="shared" si="16"/>
        <v>#DIV/0!</v>
      </c>
      <c r="W118" s="232" t="e">
        <f t="shared" si="17"/>
        <v>#DIV/0!</v>
      </c>
    </row>
    <row r="119" spans="1:23" ht="62.1" customHeight="1">
      <c r="A119" s="226">
        <f>'ES Data Entry'!A119</f>
        <v>0</v>
      </c>
      <c r="B119" s="226">
        <f>'ES Data Entry'!B119</f>
        <v>0</v>
      </c>
      <c r="C119" s="6">
        <f>'ES Data Entry'!C119</f>
        <v>0</v>
      </c>
      <c r="D119" s="226">
        <f>'ES Data Entry'!D119</f>
        <v>0</v>
      </c>
      <c r="E119" s="226">
        <f>'ES Data Entry'!E119</f>
        <v>0</v>
      </c>
      <c r="F119" s="226">
        <f>'ES Data Entry'!F119</f>
        <v>0</v>
      </c>
      <c r="G119" s="226" t="str" cm="1">
        <f t="array" ref="G119">_xlfn.IFS('ES Data Entry'!G119=0, "Kindergarten", 'ES Data Entry'!G119=1, "1st Grade", 'ES Data Entry'!G119=2, "2nd Grade", 'ES Data Entry'!G119=3, "3rd Grade", 'ES Data Entry'!G119=4, "4th Grade",'ES Data Entry'!G119=5, "5th Grade")</f>
        <v>Kindergarten</v>
      </c>
      <c r="H119" s="253" t="e" cm="1">
        <f t="array" ref="H119">_xlfn.IFS('ES Data Entry'!L119=2, "Virtual", 'ES Data Entry'!L119=1, "In-person",'ES Data Entry'!L119=3, "Hybrid")</f>
        <v>#N/A</v>
      </c>
      <c r="I119" s="227" t="e" cm="1">
        <f t="array" ref="I119">_xlfn.IFS('ES Data Entry'!H119= 1, "American Indian/Alaskan Native", 'ES Data Entry'!H119= 2, "Asian", 'ES Data Entry'!H119= 3, "Native Hawaiian/Pacific Islander", 'ES Data Entry'!H119= 4, "Black/African American",'ES Data Entry'!H119= 5,  "White", 'ES Data Entry'!H119= 6, "Other", 'ES Data Entry'!H119= 7, "Two races or more", 'ES Data Entry'!H119= 8, "Unknown")</f>
        <v>#N/A</v>
      </c>
      <c r="J119" s="226" t="e" cm="1">
        <f t="array" ref="J119">_xlfn.IFS('ES Data Entry'!I119=1, "Hispanic/Latino", 'ES Data Entry'!I119=2, "Not Hispanic/Latino", 'ES Data Entry'!I119=3, "Other")</f>
        <v>#N/A</v>
      </c>
      <c r="K119" s="226" t="e" cm="1">
        <f t="array" ref="K119">_xlfn.IFS('ES Data Entry'!J119= 1, "Male", 'ES Data Entry'!J119= 2, "Female", 'ES Data Entry'!J119= 3, "Transgender Male", 'ES Data Entry'!J119= 4, "Transgender Female",'ES Data Entry'!J119= 5, "Non-binary", 'ES Data Entry'!J119= 6, "Other", 'ES Data Entry'!J119= 7, "Unknown")</f>
        <v>#N/A</v>
      </c>
      <c r="L119" s="228">
        <f>'ES Data Entry'!K119</f>
        <v>0</v>
      </c>
      <c r="M119" s="228" t="str" cm="1">
        <f t="array" ref="M119">IF(MAX(IF(F:F=F119, L:L))=L119, "Yes", "No")</f>
        <v>Yes</v>
      </c>
      <c r="N119" s="229" t="e">
        <f>AVERAGE('ES Data Entry'!N119,'ES Data Entry'!M119)</f>
        <v>#DIV/0!</v>
      </c>
      <c r="O119" s="229" t="e">
        <f t="shared" si="12"/>
        <v>#DIV/0!</v>
      </c>
      <c r="P119" s="229" t="e">
        <f>AVERAGE('ES Data Entry'!O119:R119)</f>
        <v>#DIV/0!</v>
      </c>
      <c r="Q119" s="229" t="e">
        <f t="shared" si="13"/>
        <v>#DIV/0!</v>
      </c>
      <c r="R119" s="229" t="e">
        <f>AVERAGE('ES Data Entry'!S119:V119)</f>
        <v>#DIV/0!</v>
      </c>
      <c r="S119" s="229" t="e">
        <f t="shared" si="14"/>
        <v>#DIV/0!</v>
      </c>
      <c r="T119" s="229" t="e">
        <f>AVERAGE('ES Data Entry'!W119:Y119)</f>
        <v>#DIV/0!</v>
      </c>
      <c r="U119" s="230" t="e">
        <f t="shared" si="15"/>
        <v>#DIV/0!</v>
      </c>
      <c r="V119" s="231" t="e">
        <f t="shared" si="16"/>
        <v>#DIV/0!</v>
      </c>
      <c r="W119" s="232" t="e">
        <f t="shared" si="17"/>
        <v>#DIV/0!</v>
      </c>
    </row>
    <row r="120" spans="1:23" ht="62.1" customHeight="1">
      <c r="A120" s="226">
        <f>'ES Data Entry'!A120</f>
        <v>0</v>
      </c>
      <c r="B120" s="226">
        <f>'ES Data Entry'!B120</f>
        <v>0</v>
      </c>
      <c r="C120" s="6">
        <f>'ES Data Entry'!C120</f>
        <v>0</v>
      </c>
      <c r="D120" s="226">
        <f>'ES Data Entry'!D120</f>
        <v>0</v>
      </c>
      <c r="E120" s="226">
        <f>'ES Data Entry'!E120</f>
        <v>0</v>
      </c>
      <c r="F120" s="226">
        <f>'ES Data Entry'!F120</f>
        <v>0</v>
      </c>
      <c r="G120" s="226" t="str" cm="1">
        <f t="array" ref="G120">_xlfn.IFS('ES Data Entry'!G120=0, "Kindergarten", 'ES Data Entry'!G120=1, "1st Grade", 'ES Data Entry'!G120=2, "2nd Grade", 'ES Data Entry'!G120=3, "3rd Grade", 'ES Data Entry'!G120=4, "4th Grade",'ES Data Entry'!G120=5, "5th Grade")</f>
        <v>Kindergarten</v>
      </c>
      <c r="H120" s="253" t="e" cm="1">
        <f t="array" ref="H120">_xlfn.IFS('ES Data Entry'!L120=2, "Virtual", 'ES Data Entry'!L120=1, "In-person",'ES Data Entry'!L120=3, "Hybrid")</f>
        <v>#N/A</v>
      </c>
      <c r="I120" s="227" t="e" cm="1">
        <f t="array" ref="I120">_xlfn.IFS('ES Data Entry'!H120= 1, "American Indian/Alaskan Native", 'ES Data Entry'!H120= 2, "Asian", 'ES Data Entry'!H120= 3, "Native Hawaiian/Pacific Islander", 'ES Data Entry'!H120= 4, "Black/African American",'ES Data Entry'!H120= 5,  "White", 'ES Data Entry'!H120= 6, "Other", 'ES Data Entry'!H120= 7, "Two races or more", 'ES Data Entry'!H120= 8, "Unknown")</f>
        <v>#N/A</v>
      </c>
      <c r="J120" s="226" t="e" cm="1">
        <f t="array" ref="J120">_xlfn.IFS('ES Data Entry'!I120=1, "Hispanic/Latino", 'ES Data Entry'!I120=2, "Not Hispanic/Latino", 'ES Data Entry'!I120=3, "Other")</f>
        <v>#N/A</v>
      </c>
      <c r="K120" s="226" t="e" cm="1">
        <f t="array" ref="K120">_xlfn.IFS('ES Data Entry'!J120= 1, "Male", 'ES Data Entry'!J120= 2, "Female", 'ES Data Entry'!J120= 3, "Transgender Male", 'ES Data Entry'!J120= 4, "Transgender Female",'ES Data Entry'!J120= 5, "Non-binary", 'ES Data Entry'!J120= 6, "Other", 'ES Data Entry'!J120= 7, "Unknown")</f>
        <v>#N/A</v>
      </c>
      <c r="L120" s="228">
        <f>'ES Data Entry'!K120</f>
        <v>0</v>
      </c>
      <c r="M120" s="228" t="str" cm="1">
        <f t="array" ref="M120">IF(MAX(IF(F:F=F120, L:L))=L120, "Yes", "No")</f>
        <v>Yes</v>
      </c>
      <c r="N120" s="229" t="e">
        <f>AVERAGE('ES Data Entry'!N120,'ES Data Entry'!M120)</f>
        <v>#DIV/0!</v>
      </c>
      <c r="O120" s="229" t="e">
        <f t="shared" si="12"/>
        <v>#DIV/0!</v>
      </c>
      <c r="P120" s="229" t="e">
        <f>AVERAGE('ES Data Entry'!O120:R120)</f>
        <v>#DIV/0!</v>
      </c>
      <c r="Q120" s="229" t="e">
        <f t="shared" si="13"/>
        <v>#DIV/0!</v>
      </c>
      <c r="R120" s="229" t="e">
        <f>AVERAGE('ES Data Entry'!S120:V120)</f>
        <v>#DIV/0!</v>
      </c>
      <c r="S120" s="229" t="e">
        <f t="shared" si="14"/>
        <v>#DIV/0!</v>
      </c>
      <c r="T120" s="229" t="e">
        <f>AVERAGE('ES Data Entry'!W120:Y120)</f>
        <v>#DIV/0!</v>
      </c>
      <c r="U120" s="230" t="e">
        <f t="shared" si="15"/>
        <v>#DIV/0!</v>
      </c>
      <c r="V120" s="231" t="e">
        <f t="shared" si="16"/>
        <v>#DIV/0!</v>
      </c>
      <c r="W120" s="232" t="e">
        <f t="shared" si="17"/>
        <v>#DIV/0!</v>
      </c>
    </row>
    <row r="121" spans="1:23" ht="62.1" customHeight="1">
      <c r="A121" s="226">
        <f>'ES Data Entry'!A121</f>
        <v>0</v>
      </c>
      <c r="B121" s="226">
        <f>'ES Data Entry'!B121</f>
        <v>0</v>
      </c>
      <c r="C121" s="6">
        <f>'ES Data Entry'!C121</f>
        <v>0</v>
      </c>
      <c r="D121" s="226">
        <f>'ES Data Entry'!D121</f>
        <v>0</v>
      </c>
      <c r="E121" s="226">
        <f>'ES Data Entry'!E121</f>
        <v>0</v>
      </c>
      <c r="F121" s="226">
        <f>'ES Data Entry'!F121</f>
        <v>0</v>
      </c>
      <c r="G121" s="226" t="str" cm="1">
        <f t="array" ref="G121">_xlfn.IFS('ES Data Entry'!G121=0, "Kindergarten", 'ES Data Entry'!G121=1, "1st Grade", 'ES Data Entry'!G121=2, "2nd Grade", 'ES Data Entry'!G121=3, "3rd Grade", 'ES Data Entry'!G121=4, "4th Grade",'ES Data Entry'!G121=5, "5th Grade")</f>
        <v>Kindergarten</v>
      </c>
      <c r="H121" s="253" t="e" cm="1">
        <f t="array" ref="H121">_xlfn.IFS('ES Data Entry'!L121=2, "Virtual", 'ES Data Entry'!L121=1, "In-person",'ES Data Entry'!L121=3, "Hybrid")</f>
        <v>#N/A</v>
      </c>
      <c r="I121" s="227" t="e" cm="1">
        <f t="array" ref="I121">_xlfn.IFS('ES Data Entry'!H121= 1, "American Indian/Alaskan Native", 'ES Data Entry'!H121= 2, "Asian", 'ES Data Entry'!H121= 3, "Native Hawaiian/Pacific Islander", 'ES Data Entry'!H121= 4, "Black/African American",'ES Data Entry'!H121= 5,  "White", 'ES Data Entry'!H121= 6, "Other", 'ES Data Entry'!H121= 7, "Two races or more", 'ES Data Entry'!H121= 8, "Unknown")</f>
        <v>#N/A</v>
      </c>
      <c r="J121" s="226" t="e" cm="1">
        <f t="array" ref="J121">_xlfn.IFS('ES Data Entry'!I121=1, "Hispanic/Latino", 'ES Data Entry'!I121=2, "Not Hispanic/Latino", 'ES Data Entry'!I121=3, "Other")</f>
        <v>#N/A</v>
      </c>
      <c r="K121" s="226" t="e" cm="1">
        <f t="array" ref="K121">_xlfn.IFS('ES Data Entry'!J121= 1, "Male", 'ES Data Entry'!J121= 2, "Female", 'ES Data Entry'!J121= 3, "Transgender Male", 'ES Data Entry'!J121= 4, "Transgender Female",'ES Data Entry'!J121= 5, "Non-binary", 'ES Data Entry'!J121= 6, "Other", 'ES Data Entry'!J121= 7, "Unknown")</f>
        <v>#N/A</v>
      </c>
      <c r="L121" s="228">
        <f>'ES Data Entry'!K121</f>
        <v>0</v>
      </c>
      <c r="M121" s="228" t="str" cm="1">
        <f t="array" ref="M121">IF(MAX(IF(F:F=F121, L:L))=L121, "Yes", "No")</f>
        <v>Yes</v>
      </c>
      <c r="N121" s="229" t="e">
        <f>AVERAGE('ES Data Entry'!N121,'ES Data Entry'!M121)</f>
        <v>#DIV/0!</v>
      </c>
      <c r="O121" s="229" t="e">
        <f t="shared" si="12"/>
        <v>#DIV/0!</v>
      </c>
      <c r="P121" s="229" t="e">
        <f>AVERAGE('ES Data Entry'!O121:R121)</f>
        <v>#DIV/0!</v>
      </c>
      <c r="Q121" s="229" t="e">
        <f t="shared" si="13"/>
        <v>#DIV/0!</v>
      </c>
      <c r="R121" s="229" t="e">
        <f>AVERAGE('ES Data Entry'!S121:V121)</f>
        <v>#DIV/0!</v>
      </c>
      <c r="S121" s="229" t="e">
        <f t="shared" si="14"/>
        <v>#DIV/0!</v>
      </c>
      <c r="T121" s="229" t="e">
        <f>AVERAGE('ES Data Entry'!W121:Y121)</f>
        <v>#DIV/0!</v>
      </c>
      <c r="U121" s="230" t="e">
        <f t="shared" si="15"/>
        <v>#DIV/0!</v>
      </c>
      <c r="V121" s="231" t="e">
        <f t="shared" si="16"/>
        <v>#DIV/0!</v>
      </c>
      <c r="W121" s="232" t="e">
        <f t="shared" si="17"/>
        <v>#DIV/0!</v>
      </c>
    </row>
    <row r="122" spans="1:23" ht="62.1" customHeight="1">
      <c r="A122" s="226">
        <f>'ES Data Entry'!A122</f>
        <v>0</v>
      </c>
      <c r="B122" s="226">
        <f>'ES Data Entry'!B122</f>
        <v>0</v>
      </c>
      <c r="C122" s="6">
        <f>'ES Data Entry'!C122</f>
        <v>0</v>
      </c>
      <c r="D122" s="226">
        <f>'ES Data Entry'!D122</f>
        <v>0</v>
      </c>
      <c r="E122" s="226">
        <f>'ES Data Entry'!E122</f>
        <v>0</v>
      </c>
      <c r="F122" s="226">
        <f>'ES Data Entry'!F122</f>
        <v>0</v>
      </c>
      <c r="G122" s="226" t="str" cm="1">
        <f t="array" ref="G122">_xlfn.IFS('ES Data Entry'!G122=0, "Kindergarten", 'ES Data Entry'!G122=1, "1st Grade", 'ES Data Entry'!G122=2, "2nd Grade", 'ES Data Entry'!G122=3, "3rd Grade", 'ES Data Entry'!G122=4, "4th Grade",'ES Data Entry'!G122=5, "5th Grade")</f>
        <v>Kindergarten</v>
      </c>
      <c r="H122" s="253" t="e" cm="1">
        <f t="array" ref="H122">_xlfn.IFS('ES Data Entry'!L122=2, "Virtual", 'ES Data Entry'!L122=1, "In-person",'ES Data Entry'!L122=3, "Hybrid")</f>
        <v>#N/A</v>
      </c>
      <c r="I122" s="227" t="e" cm="1">
        <f t="array" ref="I122">_xlfn.IFS('ES Data Entry'!H122= 1, "American Indian/Alaskan Native", 'ES Data Entry'!H122= 2, "Asian", 'ES Data Entry'!H122= 3, "Native Hawaiian/Pacific Islander", 'ES Data Entry'!H122= 4, "Black/African American",'ES Data Entry'!H122= 5,  "White", 'ES Data Entry'!H122= 6, "Other", 'ES Data Entry'!H122= 7, "Two races or more", 'ES Data Entry'!H122= 8, "Unknown")</f>
        <v>#N/A</v>
      </c>
      <c r="J122" s="226" t="e" cm="1">
        <f t="array" ref="J122">_xlfn.IFS('ES Data Entry'!I122=1, "Hispanic/Latino", 'ES Data Entry'!I122=2, "Not Hispanic/Latino", 'ES Data Entry'!I122=3, "Other")</f>
        <v>#N/A</v>
      </c>
      <c r="K122" s="226" t="e" cm="1">
        <f t="array" ref="K122">_xlfn.IFS('ES Data Entry'!J122= 1, "Male", 'ES Data Entry'!J122= 2, "Female", 'ES Data Entry'!J122= 3, "Transgender Male", 'ES Data Entry'!J122= 4, "Transgender Female",'ES Data Entry'!J122= 5, "Non-binary", 'ES Data Entry'!J122= 6, "Other", 'ES Data Entry'!J122= 7, "Unknown")</f>
        <v>#N/A</v>
      </c>
      <c r="L122" s="228">
        <f>'ES Data Entry'!K122</f>
        <v>0</v>
      </c>
      <c r="M122" s="228" t="str" cm="1">
        <f t="array" ref="M122">IF(MAX(IF(F:F=F122, L:L))=L122, "Yes", "No")</f>
        <v>Yes</v>
      </c>
      <c r="N122" s="229" t="e">
        <f>AVERAGE('ES Data Entry'!N122,'ES Data Entry'!M122)</f>
        <v>#DIV/0!</v>
      </c>
      <c r="O122" s="229" t="e">
        <f t="shared" si="12"/>
        <v>#DIV/0!</v>
      </c>
      <c r="P122" s="229" t="e">
        <f>AVERAGE('ES Data Entry'!O122:R122)</f>
        <v>#DIV/0!</v>
      </c>
      <c r="Q122" s="229" t="e">
        <f t="shared" si="13"/>
        <v>#DIV/0!</v>
      </c>
      <c r="R122" s="229" t="e">
        <f>AVERAGE('ES Data Entry'!S122:V122)</f>
        <v>#DIV/0!</v>
      </c>
      <c r="S122" s="229" t="e">
        <f t="shared" si="14"/>
        <v>#DIV/0!</v>
      </c>
      <c r="T122" s="229" t="e">
        <f>AVERAGE('ES Data Entry'!W122:Y122)</f>
        <v>#DIV/0!</v>
      </c>
      <c r="U122" s="230" t="e">
        <f t="shared" si="15"/>
        <v>#DIV/0!</v>
      </c>
      <c r="V122" s="231" t="e">
        <f t="shared" si="16"/>
        <v>#DIV/0!</v>
      </c>
      <c r="W122" s="232" t="e">
        <f t="shared" si="17"/>
        <v>#DIV/0!</v>
      </c>
    </row>
    <row r="123" spans="1:23" ht="62.1" customHeight="1">
      <c r="A123" s="226">
        <f>'ES Data Entry'!A123</f>
        <v>0</v>
      </c>
      <c r="B123" s="226">
        <f>'ES Data Entry'!B123</f>
        <v>0</v>
      </c>
      <c r="C123" s="6">
        <f>'ES Data Entry'!C123</f>
        <v>0</v>
      </c>
      <c r="D123" s="226">
        <f>'ES Data Entry'!D123</f>
        <v>0</v>
      </c>
      <c r="E123" s="226">
        <f>'ES Data Entry'!E123</f>
        <v>0</v>
      </c>
      <c r="F123" s="226">
        <f>'ES Data Entry'!F123</f>
        <v>0</v>
      </c>
      <c r="G123" s="226" t="str" cm="1">
        <f t="array" ref="G123">_xlfn.IFS('ES Data Entry'!G123=0, "Kindergarten", 'ES Data Entry'!G123=1, "1st Grade", 'ES Data Entry'!G123=2, "2nd Grade", 'ES Data Entry'!G123=3, "3rd Grade", 'ES Data Entry'!G123=4, "4th Grade",'ES Data Entry'!G123=5, "5th Grade")</f>
        <v>Kindergarten</v>
      </c>
      <c r="H123" s="253" t="e" cm="1">
        <f t="array" ref="H123">_xlfn.IFS('ES Data Entry'!L123=2, "Virtual", 'ES Data Entry'!L123=1, "In-person",'ES Data Entry'!L123=3, "Hybrid")</f>
        <v>#N/A</v>
      </c>
      <c r="I123" s="227" t="e" cm="1">
        <f t="array" ref="I123">_xlfn.IFS('ES Data Entry'!H123= 1, "American Indian/Alaskan Native", 'ES Data Entry'!H123= 2, "Asian", 'ES Data Entry'!H123= 3, "Native Hawaiian/Pacific Islander", 'ES Data Entry'!H123= 4, "Black/African American",'ES Data Entry'!H123= 5,  "White", 'ES Data Entry'!H123= 6, "Other", 'ES Data Entry'!H123= 7, "Two races or more", 'ES Data Entry'!H123= 8, "Unknown")</f>
        <v>#N/A</v>
      </c>
      <c r="J123" s="226" t="e" cm="1">
        <f t="array" ref="J123">_xlfn.IFS('ES Data Entry'!I123=1, "Hispanic/Latino", 'ES Data Entry'!I123=2, "Not Hispanic/Latino", 'ES Data Entry'!I123=3, "Other")</f>
        <v>#N/A</v>
      </c>
      <c r="K123" s="226" t="e" cm="1">
        <f t="array" ref="K123">_xlfn.IFS('ES Data Entry'!J123= 1, "Male", 'ES Data Entry'!J123= 2, "Female", 'ES Data Entry'!J123= 3, "Transgender Male", 'ES Data Entry'!J123= 4, "Transgender Female",'ES Data Entry'!J123= 5, "Non-binary", 'ES Data Entry'!J123= 6, "Other", 'ES Data Entry'!J123= 7, "Unknown")</f>
        <v>#N/A</v>
      </c>
      <c r="L123" s="228">
        <f>'ES Data Entry'!K123</f>
        <v>0</v>
      </c>
      <c r="M123" s="228" t="str" cm="1">
        <f t="array" ref="M123">IF(MAX(IF(F:F=F123, L:L))=L123, "Yes", "No")</f>
        <v>Yes</v>
      </c>
      <c r="N123" s="229" t="e">
        <f>AVERAGE('ES Data Entry'!N123,'ES Data Entry'!M123)</f>
        <v>#DIV/0!</v>
      </c>
      <c r="O123" s="229" t="e">
        <f t="shared" si="12"/>
        <v>#DIV/0!</v>
      </c>
      <c r="P123" s="229" t="e">
        <f>AVERAGE('ES Data Entry'!O123:R123)</f>
        <v>#DIV/0!</v>
      </c>
      <c r="Q123" s="229" t="e">
        <f t="shared" si="13"/>
        <v>#DIV/0!</v>
      </c>
      <c r="R123" s="229" t="e">
        <f>AVERAGE('ES Data Entry'!S123:V123)</f>
        <v>#DIV/0!</v>
      </c>
      <c r="S123" s="229" t="e">
        <f t="shared" si="14"/>
        <v>#DIV/0!</v>
      </c>
      <c r="T123" s="229" t="e">
        <f>AVERAGE('ES Data Entry'!W123:Y123)</f>
        <v>#DIV/0!</v>
      </c>
      <c r="U123" s="230" t="e">
        <f t="shared" si="15"/>
        <v>#DIV/0!</v>
      </c>
      <c r="V123" s="231" t="e">
        <f t="shared" si="16"/>
        <v>#DIV/0!</v>
      </c>
      <c r="W123" s="232" t="e">
        <f t="shared" si="17"/>
        <v>#DIV/0!</v>
      </c>
    </row>
    <row r="124" spans="1:23" ht="62.1" customHeight="1">
      <c r="A124" s="226">
        <f>'ES Data Entry'!A124</f>
        <v>0</v>
      </c>
      <c r="B124" s="226">
        <f>'ES Data Entry'!B124</f>
        <v>0</v>
      </c>
      <c r="C124" s="6">
        <f>'ES Data Entry'!C124</f>
        <v>0</v>
      </c>
      <c r="D124" s="226">
        <f>'ES Data Entry'!D124</f>
        <v>0</v>
      </c>
      <c r="E124" s="226">
        <f>'ES Data Entry'!E124</f>
        <v>0</v>
      </c>
      <c r="F124" s="226">
        <f>'ES Data Entry'!F124</f>
        <v>0</v>
      </c>
      <c r="G124" s="226" t="str" cm="1">
        <f t="array" ref="G124">_xlfn.IFS('ES Data Entry'!G124=0, "Kindergarten", 'ES Data Entry'!G124=1, "1st Grade", 'ES Data Entry'!G124=2, "2nd Grade", 'ES Data Entry'!G124=3, "3rd Grade", 'ES Data Entry'!G124=4, "4th Grade",'ES Data Entry'!G124=5, "5th Grade")</f>
        <v>Kindergarten</v>
      </c>
      <c r="H124" s="253" t="e" cm="1">
        <f t="array" ref="H124">_xlfn.IFS('ES Data Entry'!L124=2, "Virtual", 'ES Data Entry'!L124=1, "In-person",'ES Data Entry'!L124=3, "Hybrid")</f>
        <v>#N/A</v>
      </c>
      <c r="I124" s="227" t="e" cm="1">
        <f t="array" ref="I124">_xlfn.IFS('ES Data Entry'!H124= 1, "American Indian/Alaskan Native", 'ES Data Entry'!H124= 2, "Asian", 'ES Data Entry'!H124= 3, "Native Hawaiian/Pacific Islander", 'ES Data Entry'!H124= 4, "Black/African American",'ES Data Entry'!H124= 5,  "White", 'ES Data Entry'!H124= 6, "Other", 'ES Data Entry'!H124= 7, "Two races or more", 'ES Data Entry'!H124= 8, "Unknown")</f>
        <v>#N/A</v>
      </c>
      <c r="J124" s="226" t="e" cm="1">
        <f t="array" ref="J124">_xlfn.IFS('ES Data Entry'!I124=1, "Hispanic/Latino", 'ES Data Entry'!I124=2, "Not Hispanic/Latino", 'ES Data Entry'!I124=3, "Other")</f>
        <v>#N/A</v>
      </c>
      <c r="K124" s="226" t="e" cm="1">
        <f t="array" ref="K124">_xlfn.IFS('ES Data Entry'!J124= 1, "Male", 'ES Data Entry'!J124= 2, "Female", 'ES Data Entry'!J124= 3, "Transgender Male", 'ES Data Entry'!J124= 4, "Transgender Female",'ES Data Entry'!J124= 5, "Non-binary", 'ES Data Entry'!J124= 6, "Other", 'ES Data Entry'!J124= 7, "Unknown")</f>
        <v>#N/A</v>
      </c>
      <c r="L124" s="228">
        <f>'ES Data Entry'!K124</f>
        <v>0</v>
      </c>
      <c r="M124" s="228" t="str" cm="1">
        <f t="array" ref="M124">IF(MAX(IF(F:F=F124, L:L))=L124, "Yes", "No")</f>
        <v>Yes</v>
      </c>
      <c r="N124" s="229" t="e">
        <f>AVERAGE('ES Data Entry'!N124,'ES Data Entry'!M124)</f>
        <v>#DIV/0!</v>
      </c>
      <c r="O124" s="229" t="e">
        <f t="shared" si="12"/>
        <v>#DIV/0!</v>
      </c>
      <c r="P124" s="229" t="e">
        <f>AVERAGE('ES Data Entry'!O124:R124)</f>
        <v>#DIV/0!</v>
      </c>
      <c r="Q124" s="229" t="e">
        <f t="shared" si="13"/>
        <v>#DIV/0!</v>
      </c>
      <c r="R124" s="229" t="e">
        <f>AVERAGE('ES Data Entry'!S124:V124)</f>
        <v>#DIV/0!</v>
      </c>
      <c r="S124" s="229" t="e">
        <f t="shared" si="14"/>
        <v>#DIV/0!</v>
      </c>
      <c r="T124" s="229" t="e">
        <f>AVERAGE('ES Data Entry'!W124:Y124)</f>
        <v>#DIV/0!</v>
      </c>
      <c r="U124" s="230" t="e">
        <f t="shared" si="15"/>
        <v>#DIV/0!</v>
      </c>
      <c r="V124" s="231" t="e">
        <f t="shared" si="16"/>
        <v>#DIV/0!</v>
      </c>
      <c r="W124" s="232" t="e">
        <f t="shared" si="17"/>
        <v>#DIV/0!</v>
      </c>
    </row>
    <row r="125" spans="1:23" ht="62.1" customHeight="1">
      <c r="A125" s="226">
        <f>'ES Data Entry'!A125</f>
        <v>0</v>
      </c>
      <c r="B125" s="226">
        <f>'ES Data Entry'!B125</f>
        <v>0</v>
      </c>
      <c r="C125" s="6">
        <f>'ES Data Entry'!C125</f>
        <v>0</v>
      </c>
      <c r="D125" s="226">
        <f>'ES Data Entry'!D125</f>
        <v>0</v>
      </c>
      <c r="E125" s="226">
        <f>'ES Data Entry'!E125</f>
        <v>0</v>
      </c>
      <c r="F125" s="226">
        <f>'ES Data Entry'!F125</f>
        <v>0</v>
      </c>
      <c r="G125" s="226" t="str" cm="1">
        <f t="array" ref="G125">_xlfn.IFS('ES Data Entry'!G125=0, "Kindergarten", 'ES Data Entry'!G125=1, "1st Grade", 'ES Data Entry'!G125=2, "2nd Grade", 'ES Data Entry'!G125=3, "3rd Grade", 'ES Data Entry'!G125=4, "4th Grade",'ES Data Entry'!G125=5, "5th Grade")</f>
        <v>Kindergarten</v>
      </c>
      <c r="H125" s="253" t="e" cm="1">
        <f t="array" ref="H125">_xlfn.IFS('ES Data Entry'!L125=2, "Virtual", 'ES Data Entry'!L125=1, "In-person",'ES Data Entry'!L125=3, "Hybrid")</f>
        <v>#N/A</v>
      </c>
      <c r="I125" s="227" t="e" cm="1">
        <f t="array" ref="I125">_xlfn.IFS('ES Data Entry'!H125= 1, "American Indian/Alaskan Native", 'ES Data Entry'!H125= 2, "Asian", 'ES Data Entry'!H125= 3, "Native Hawaiian/Pacific Islander", 'ES Data Entry'!H125= 4, "Black/African American",'ES Data Entry'!H125= 5,  "White", 'ES Data Entry'!H125= 6, "Other", 'ES Data Entry'!H125= 7, "Two races or more", 'ES Data Entry'!H125= 8, "Unknown")</f>
        <v>#N/A</v>
      </c>
      <c r="J125" s="226" t="e" cm="1">
        <f t="array" ref="J125">_xlfn.IFS('ES Data Entry'!I125=1, "Hispanic/Latino", 'ES Data Entry'!I125=2, "Not Hispanic/Latino", 'ES Data Entry'!I125=3, "Other")</f>
        <v>#N/A</v>
      </c>
      <c r="K125" s="226" t="e" cm="1">
        <f t="array" ref="K125">_xlfn.IFS('ES Data Entry'!J125= 1, "Male", 'ES Data Entry'!J125= 2, "Female", 'ES Data Entry'!J125= 3, "Transgender Male", 'ES Data Entry'!J125= 4, "Transgender Female",'ES Data Entry'!J125= 5, "Non-binary", 'ES Data Entry'!J125= 6, "Other", 'ES Data Entry'!J125= 7, "Unknown")</f>
        <v>#N/A</v>
      </c>
      <c r="L125" s="228">
        <f>'ES Data Entry'!K125</f>
        <v>0</v>
      </c>
      <c r="M125" s="228" t="str" cm="1">
        <f t="array" ref="M125">IF(MAX(IF(F:F=F125, L:L))=L125, "Yes", "No")</f>
        <v>Yes</v>
      </c>
      <c r="N125" s="229" t="e">
        <f>AVERAGE('ES Data Entry'!N125,'ES Data Entry'!M125)</f>
        <v>#DIV/0!</v>
      </c>
      <c r="O125" s="229" t="e">
        <f t="shared" si="12"/>
        <v>#DIV/0!</v>
      </c>
      <c r="P125" s="229" t="e">
        <f>AVERAGE('ES Data Entry'!O125:R125)</f>
        <v>#DIV/0!</v>
      </c>
      <c r="Q125" s="229" t="e">
        <f t="shared" si="13"/>
        <v>#DIV/0!</v>
      </c>
      <c r="R125" s="229" t="e">
        <f>AVERAGE('ES Data Entry'!S125:V125)</f>
        <v>#DIV/0!</v>
      </c>
      <c r="S125" s="229" t="e">
        <f t="shared" si="14"/>
        <v>#DIV/0!</v>
      </c>
      <c r="T125" s="229" t="e">
        <f>AVERAGE('ES Data Entry'!W125:Y125)</f>
        <v>#DIV/0!</v>
      </c>
      <c r="U125" s="230" t="e">
        <f t="shared" si="15"/>
        <v>#DIV/0!</v>
      </c>
      <c r="V125" s="231" t="e">
        <f t="shared" si="16"/>
        <v>#DIV/0!</v>
      </c>
      <c r="W125" s="232" t="e">
        <f t="shared" si="17"/>
        <v>#DIV/0!</v>
      </c>
    </row>
    <row r="126" spans="1:23" ht="62.1" customHeight="1">
      <c r="A126" s="226">
        <f>'ES Data Entry'!A126</f>
        <v>0</v>
      </c>
      <c r="B126" s="226">
        <f>'ES Data Entry'!B126</f>
        <v>0</v>
      </c>
      <c r="C126" s="6">
        <f>'ES Data Entry'!C126</f>
        <v>0</v>
      </c>
      <c r="D126" s="226">
        <f>'ES Data Entry'!D126</f>
        <v>0</v>
      </c>
      <c r="E126" s="226">
        <f>'ES Data Entry'!E126</f>
        <v>0</v>
      </c>
      <c r="F126" s="226">
        <f>'ES Data Entry'!F126</f>
        <v>0</v>
      </c>
      <c r="G126" s="226" t="str" cm="1">
        <f t="array" ref="G126">_xlfn.IFS('ES Data Entry'!G126=0, "Kindergarten", 'ES Data Entry'!G126=1, "1st Grade", 'ES Data Entry'!G126=2, "2nd Grade", 'ES Data Entry'!G126=3, "3rd Grade", 'ES Data Entry'!G126=4, "4th Grade",'ES Data Entry'!G126=5, "5th Grade")</f>
        <v>Kindergarten</v>
      </c>
      <c r="H126" s="253" t="e" cm="1">
        <f t="array" ref="H126">_xlfn.IFS('ES Data Entry'!L126=2, "Virtual", 'ES Data Entry'!L126=1, "In-person",'ES Data Entry'!L126=3, "Hybrid")</f>
        <v>#N/A</v>
      </c>
      <c r="I126" s="227" t="e" cm="1">
        <f t="array" ref="I126">_xlfn.IFS('ES Data Entry'!H126= 1, "American Indian/Alaskan Native", 'ES Data Entry'!H126= 2, "Asian", 'ES Data Entry'!H126= 3, "Native Hawaiian/Pacific Islander", 'ES Data Entry'!H126= 4, "Black/African American",'ES Data Entry'!H126= 5,  "White", 'ES Data Entry'!H126= 6, "Other", 'ES Data Entry'!H126= 7, "Two races or more", 'ES Data Entry'!H126= 8, "Unknown")</f>
        <v>#N/A</v>
      </c>
      <c r="J126" s="226" t="e" cm="1">
        <f t="array" ref="J126">_xlfn.IFS('ES Data Entry'!I126=1, "Hispanic/Latino", 'ES Data Entry'!I126=2, "Not Hispanic/Latino", 'ES Data Entry'!I126=3, "Other")</f>
        <v>#N/A</v>
      </c>
      <c r="K126" s="226" t="e" cm="1">
        <f t="array" ref="K126">_xlfn.IFS('ES Data Entry'!J126= 1, "Male", 'ES Data Entry'!J126= 2, "Female", 'ES Data Entry'!J126= 3, "Transgender Male", 'ES Data Entry'!J126= 4, "Transgender Female",'ES Data Entry'!J126= 5, "Non-binary", 'ES Data Entry'!J126= 6, "Other", 'ES Data Entry'!J126= 7, "Unknown")</f>
        <v>#N/A</v>
      </c>
      <c r="L126" s="228">
        <f>'ES Data Entry'!K126</f>
        <v>0</v>
      </c>
      <c r="M126" s="228" t="str" cm="1">
        <f t="array" ref="M126">IF(MAX(IF(F:F=F126, L:L))=L126, "Yes", "No")</f>
        <v>Yes</v>
      </c>
      <c r="N126" s="229" t="e">
        <f>AVERAGE('ES Data Entry'!N126,'ES Data Entry'!M126)</f>
        <v>#DIV/0!</v>
      </c>
      <c r="O126" s="229" t="e">
        <f t="shared" si="12"/>
        <v>#DIV/0!</v>
      </c>
      <c r="P126" s="229" t="e">
        <f>AVERAGE('ES Data Entry'!O126:R126)</f>
        <v>#DIV/0!</v>
      </c>
      <c r="Q126" s="229" t="e">
        <f t="shared" si="13"/>
        <v>#DIV/0!</v>
      </c>
      <c r="R126" s="229" t="e">
        <f>AVERAGE('ES Data Entry'!S126:V126)</f>
        <v>#DIV/0!</v>
      </c>
      <c r="S126" s="229" t="e">
        <f t="shared" si="14"/>
        <v>#DIV/0!</v>
      </c>
      <c r="T126" s="229" t="e">
        <f>AVERAGE('ES Data Entry'!W126:Y126)</f>
        <v>#DIV/0!</v>
      </c>
      <c r="U126" s="230" t="e">
        <f t="shared" si="15"/>
        <v>#DIV/0!</v>
      </c>
      <c r="V126" s="231" t="e">
        <f t="shared" si="16"/>
        <v>#DIV/0!</v>
      </c>
      <c r="W126" s="232" t="e">
        <f t="shared" si="17"/>
        <v>#DIV/0!</v>
      </c>
    </row>
    <row r="127" spans="1:23" ht="62.1" customHeight="1">
      <c r="A127" s="226">
        <f>'ES Data Entry'!A127</f>
        <v>0</v>
      </c>
      <c r="B127" s="226">
        <f>'ES Data Entry'!B127</f>
        <v>0</v>
      </c>
      <c r="C127" s="6">
        <f>'ES Data Entry'!C127</f>
        <v>0</v>
      </c>
      <c r="D127" s="226">
        <f>'ES Data Entry'!D127</f>
        <v>0</v>
      </c>
      <c r="E127" s="226">
        <f>'ES Data Entry'!E127</f>
        <v>0</v>
      </c>
      <c r="F127" s="226">
        <f>'ES Data Entry'!F127</f>
        <v>0</v>
      </c>
      <c r="G127" s="226" t="str" cm="1">
        <f t="array" ref="G127">_xlfn.IFS('ES Data Entry'!G127=0, "Kindergarten", 'ES Data Entry'!G127=1, "1st Grade", 'ES Data Entry'!G127=2, "2nd Grade", 'ES Data Entry'!G127=3, "3rd Grade", 'ES Data Entry'!G127=4, "4th Grade",'ES Data Entry'!G127=5, "5th Grade")</f>
        <v>Kindergarten</v>
      </c>
      <c r="H127" s="253" t="e" cm="1">
        <f t="array" ref="H127">_xlfn.IFS('ES Data Entry'!L127=2, "Virtual", 'ES Data Entry'!L127=1, "In-person",'ES Data Entry'!L127=3, "Hybrid")</f>
        <v>#N/A</v>
      </c>
      <c r="I127" s="227" t="e" cm="1">
        <f t="array" ref="I127">_xlfn.IFS('ES Data Entry'!H127= 1, "American Indian/Alaskan Native", 'ES Data Entry'!H127= 2, "Asian", 'ES Data Entry'!H127= 3, "Native Hawaiian/Pacific Islander", 'ES Data Entry'!H127= 4, "Black/African American",'ES Data Entry'!H127= 5,  "White", 'ES Data Entry'!H127= 6, "Other", 'ES Data Entry'!H127= 7, "Two races or more", 'ES Data Entry'!H127= 8, "Unknown")</f>
        <v>#N/A</v>
      </c>
      <c r="J127" s="226" t="e" cm="1">
        <f t="array" ref="J127">_xlfn.IFS('ES Data Entry'!I127=1, "Hispanic/Latino", 'ES Data Entry'!I127=2, "Not Hispanic/Latino", 'ES Data Entry'!I127=3, "Other")</f>
        <v>#N/A</v>
      </c>
      <c r="K127" s="226" t="e" cm="1">
        <f t="array" ref="K127">_xlfn.IFS('ES Data Entry'!J127= 1, "Male", 'ES Data Entry'!J127= 2, "Female", 'ES Data Entry'!J127= 3, "Transgender Male", 'ES Data Entry'!J127= 4, "Transgender Female",'ES Data Entry'!J127= 5, "Non-binary", 'ES Data Entry'!J127= 6, "Other", 'ES Data Entry'!J127= 7, "Unknown")</f>
        <v>#N/A</v>
      </c>
      <c r="L127" s="228">
        <f>'ES Data Entry'!K127</f>
        <v>0</v>
      </c>
      <c r="M127" s="228" t="str" cm="1">
        <f t="array" ref="M127">IF(MAX(IF(F:F=F127, L:L))=L127, "Yes", "No")</f>
        <v>Yes</v>
      </c>
      <c r="N127" s="229" t="e">
        <f>AVERAGE('ES Data Entry'!N127,'ES Data Entry'!M127)</f>
        <v>#DIV/0!</v>
      </c>
      <c r="O127" s="229" t="e">
        <f t="shared" si="12"/>
        <v>#DIV/0!</v>
      </c>
      <c r="P127" s="229" t="e">
        <f>AVERAGE('ES Data Entry'!O127:R127)</f>
        <v>#DIV/0!</v>
      </c>
      <c r="Q127" s="229" t="e">
        <f t="shared" si="13"/>
        <v>#DIV/0!</v>
      </c>
      <c r="R127" s="229" t="e">
        <f>AVERAGE('ES Data Entry'!S127:V127)</f>
        <v>#DIV/0!</v>
      </c>
      <c r="S127" s="229" t="e">
        <f t="shared" si="14"/>
        <v>#DIV/0!</v>
      </c>
      <c r="T127" s="229" t="e">
        <f>AVERAGE('ES Data Entry'!W127:Y127)</f>
        <v>#DIV/0!</v>
      </c>
      <c r="U127" s="230" t="e">
        <f t="shared" si="15"/>
        <v>#DIV/0!</v>
      </c>
      <c r="V127" s="231" t="e">
        <f t="shared" si="16"/>
        <v>#DIV/0!</v>
      </c>
      <c r="W127" s="232" t="e">
        <f t="shared" si="17"/>
        <v>#DIV/0!</v>
      </c>
    </row>
    <row r="128" spans="1:23" ht="62.1" customHeight="1">
      <c r="A128" s="226">
        <f>'ES Data Entry'!A128</f>
        <v>0</v>
      </c>
      <c r="B128" s="226">
        <f>'ES Data Entry'!B128</f>
        <v>0</v>
      </c>
      <c r="C128" s="6">
        <f>'ES Data Entry'!C128</f>
        <v>0</v>
      </c>
      <c r="D128" s="226">
        <f>'ES Data Entry'!D128</f>
        <v>0</v>
      </c>
      <c r="E128" s="226">
        <f>'ES Data Entry'!E128</f>
        <v>0</v>
      </c>
      <c r="F128" s="226">
        <f>'ES Data Entry'!F128</f>
        <v>0</v>
      </c>
      <c r="G128" s="226" t="str" cm="1">
        <f t="array" ref="G128">_xlfn.IFS('ES Data Entry'!G128=0, "Kindergarten", 'ES Data Entry'!G128=1, "1st Grade", 'ES Data Entry'!G128=2, "2nd Grade", 'ES Data Entry'!G128=3, "3rd Grade", 'ES Data Entry'!G128=4, "4th Grade",'ES Data Entry'!G128=5, "5th Grade")</f>
        <v>Kindergarten</v>
      </c>
      <c r="H128" s="253" t="e" cm="1">
        <f t="array" ref="H128">_xlfn.IFS('ES Data Entry'!L128=2, "Virtual", 'ES Data Entry'!L128=1, "In-person",'ES Data Entry'!L128=3, "Hybrid")</f>
        <v>#N/A</v>
      </c>
      <c r="I128" s="227" t="e" cm="1">
        <f t="array" ref="I128">_xlfn.IFS('ES Data Entry'!H128= 1, "American Indian/Alaskan Native", 'ES Data Entry'!H128= 2, "Asian", 'ES Data Entry'!H128= 3, "Native Hawaiian/Pacific Islander", 'ES Data Entry'!H128= 4, "Black/African American",'ES Data Entry'!H128= 5,  "White", 'ES Data Entry'!H128= 6, "Other", 'ES Data Entry'!H128= 7, "Two races or more", 'ES Data Entry'!H128= 8, "Unknown")</f>
        <v>#N/A</v>
      </c>
      <c r="J128" s="226" t="e" cm="1">
        <f t="array" ref="J128">_xlfn.IFS('ES Data Entry'!I128=1, "Hispanic/Latino", 'ES Data Entry'!I128=2, "Not Hispanic/Latino", 'ES Data Entry'!I128=3, "Other")</f>
        <v>#N/A</v>
      </c>
      <c r="K128" s="226" t="e" cm="1">
        <f t="array" ref="K128">_xlfn.IFS('ES Data Entry'!J128= 1, "Male", 'ES Data Entry'!J128= 2, "Female", 'ES Data Entry'!J128= 3, "Transgender Male", 'ES Data Entry'!J128= 4, "Transgender Female",'ES Data Entry'!J128= 5, "Non-binary", 'ES Data Entry'!J128= 6, "Other", 'ES Data Entry'!J128= 7, "Unknown")</f>
        <v>#N/A</v>
      </c>
      <c r="L128" s="228">
        <f>'ES Data Entry'!K128</f>
        <v>0</v>
      </c>
      <c r="M128" s="228" t="str" cm="1">
        <f t="array" ref="M128">IF(MAX(IF(F:F=F128, L:L))=L128, "Yes", "No")</f>
        <v>Yes</v>
      </c>
      <c r="N128" s="229" t="e">
        <f>AVERAGE('ES Data Entry'!N128,'ES Data Entry'!M128)</f>
        <v>#DIV/0!</v>
      </c>
      <c r="O128" s="229" t="e">
        <f t="shared" si="12"/>
        <v>#DIV/0!</v>
      </c>
      <c r="P128" s="229" t="e">
        <f>AVERAGE('ES Data Entry'!O128:R128)</f>
        <v>#DIV/0!</v>
      </c>
      <c r="Q128" s="229" t="e">
        <f t="shared" si="13"/>
        <v>#DIV/0!</v>
      </c>
      <c r="R128" s="229" t="e">
        <f>AVERAGE('ES Data Entry'!S128:V128)</f>
        <v>#DIV/0!</v>
      </c>
      <c r="S128" s="229" t="e">
        <f t="shared" si="14"/>
        <v>#DIV/0!</v>
      </c>
      <c r="T128" s="229" t="e">
        <f>AVERAGE('ES Data Entry'!W128:Y128)</f>
        <v>#DIV/0!</v>
      </c>
      <c r="U128" s="230" t="e">
        <f t="shared" si="15"/>
        <v>#DIV/0!</v>
      </c>
      <c r="V128" s="231" t="e">
        <f t="shared" si="16"/>
        <v>#DIV/0!</v>
      </c>
      <c r="W128" s="232" t="e">
        <f t="shared" si="17"/>
        <v>#DIV/0!</v>
      </c>
    </row>
    <row r="129" spans="1:23" ht="62.1" customHeight="1">
      <c r="A129" s="226">
        <f>'ES Data Entry'!A129</f>
        <v>0</v>
      </c>
      <c r="B129" s="226">
        <f>'ES Data Entry'!B129</f>
        <v>0</v>
      </c>
      <c r="C129" s="6">
        <f>'ES Data Entry'!C129</f>
        <v>0</v>
      </c>
      <c r="D129" s="226">
        <f>'ES Data Entry'!D129</f>
        <v>0</v>
      </c>
      <c r="E129" s="226">
        <f>'ES Data Entry'!E129</f>
        <v>0</v>
      </c>
      <c r="F129" s="226">
        <f>'ES Data Entry'!F129</f>
        <v>0</v>
      </c>
      <c r="G129" s="226" t="str" cm="1">
        <f t="array" ref="G129">_xlfn.IFS('ES Data Entry'!G129=0, "Kindergarten", 'ES Data Entry'!G129=1, "1st Grade", 'ES Data Entry'!G129=2, "2nd Grade", 'ES Data Entry'!G129=3, "3rd Grade", 'ES Data Entry'!G129=4, "4th Grade",'ES Data Entry'!G129=5, "5th Grade")</f>
        <v>Kindergarten</v>
      </c>
      <c r="H129" s="253" t="e" cm="1">
        <f t="array" ref="H129">_xlfn.IFS('ES Data Entry'!L129=2, "Virtual", 'ES Data Entry'!L129=1, "In-person",'ES Data Entry'!L129=3, "Hybrid")</f>
        <v>#N/A</v>
      </c>
      <c r="I129" s="227" t="e" cm="1">
        <f t="array" ref="I129">_xlfn.IFS('ES Data Entry'!H129= 1, "American Indian/Alaskan Native", 'ES Data Entry'!H129= 2, "Asian", 'ES Data Entry'!H129= 3, "Native Hawaiian/Pacific Islander", 'ES Data Entry'!H129= 4, "Black/African American",'ES Data Entry'!H129= 5,  "White", 'ES Data Entry'!H129= 6, "Other", 'ES Data Entry'!H129= 7, "Two races or more", 'ES Data Entry'!H129= 8, "Unknown")</f>
        <v>#N/A</v>
      </c>
      <c r="J129" s="226" t="e" cm="1">
        <f t="array" ref="J129">_xlfn.IFS('ES Data Entry'!I129=1, "Hispanic/Latino", 'ES Data Entry'!I129=2, "Not Hispanic/Latino", 'ES Data Entry'!I129=3, "Other")</f>
        <v>#N/A</v>
      </c>
      <c r="K129" s="226" t="e" cm="1">
        <f t="array" ref="K129">_xlfn.IFS('ES Data Entry'!J129= 1, "Male", 'ES Data Entry'!J129= 2, "Female", 'ES Data Entry'!J129= 3, "Transgender Male", 'ES Data Entry'!J129= 4, "Transgender Female",'ES Data Entry'!J129= 5, "Non-binary", 'ES Data Entry'!J129= 6, "Other", 'ES Data Entry'!J129= 7, "Unknown")</f>
        <v>#N/A</v>
      </c>
      <c r="L129" s="228">
        <f>'ES Data Entry'!K129</f>
        <v>0</v>
      </c>
      <c r="M129" s="228" t="str" cm="1">
        <f t="array" ref="M129">IF(MAX(IF(F:F=F129, L:L))=L129, "Yes", "No")</f>
        <v>Yes</v>
      </c>
      <c r="N129" s="229" t="e">
        <f>AVERAGE('ES Data Entry'!N129,'ES Data Entry'!M129)</f>
        <v>#DIV/0!</v>
      </c>
      <c r="O129" s="229" t="e">
        <f t="shared" si="12"/>
        <v>#DIV/0!</v>
      </c>
      <c r="P129" s="229" t="e">
        <f>AVERAGE('ES Data Entry'!O129:R129)</f>
        <v>#DIV/0!</v>
      </c>
      <c r="Q129" s="229" t="e">
        <f t="shared" si="13"/>
        <v>#DIV/0!</v>
      </c>
      <c r="R129" s="229" t="e">
        <f>AVERAGE('ES Data Entry'!S129:V129)</f>
        <v>#DIV/0!</v>
      </c>
      <c r="S129" s="229" t="e">
        <f t="shared" si="14"/>
        <v>#DIV/0!</v>
      </c>
      <c r="T129" s="229" t="e">
        <f>AVERAGE('ES Data Entry'!W129:Y129)</f>
        <v>#DIV/0!</v>
      </c>
      <c r="U129" s="230" t="e">
        <f t="shared" si="15"/>
        <v>#DIV/0!</v>
      </c>
      <c r="V129" s="231" t="e">
        <f t="shared" si="16"/>
        <v>#DIV/0!</v>
      </c>
      <c r="W129" s="232" t="e">
        <f t="shared" si="17"/>
        <v>#DIV/0!</v>
      </c>
    </row>
    <row r="130" spans="1:23" ht="62.1" customHeight="1">
      <c r="A130" s="226">
        <f>'ES Data Entry'!A130</f>
        <v>0</v>
      </c>
      <c r="B130" s="226">
        <f>'ES Data Entry'!B130</f>
        <v>0</v>
      </c>
      <c r="C130" s="6">
        <f>'ES Data Entry'!C130</f>
        <v>0</v>
      </c>
      <c r="D130" s="226">
        <f>'ES Data Entry'!D130</f>
        <v>0</v>
      </c>
      <c r="E130" s="226">
        <f>'ES Data Entry'!E130</f>
        <v>0</v>
      </c>
      <c r="F130" s="226">
        <f>'ES Data Entry'!F130</f>
        <v>0</v>
      </c>
      <c r="G130" s="226" t="str" cm="1">
        <f t="array" ref="G130">_xlfn.IFS('ES Data Entry'!G130=0, "Kindergarten", 'ES Data Entry'!G130=1, "1st Grade", 'ES Data Entry'!G130=2, "2nd Grade", 'ES Data Entry'!G130=3, "3rd Grade", 'ES Data Entry'!G130=4, "4th Grade",'ES Data Entry'!G130=5, "5th Grade")</f>
        <v>Kindergarten</v>
      </c>
      <c r="H130" s="253" t="e" cm="1">
        <f t="array" ref="H130">_xlfn.IFS('ES Data Entry'!L130=2, "Virtual", 'ES Data Entry'!L130=1, "In-person",'ES Data Entry'!L130=3, "Hybrid")</f>
        <v>#N/A</v>
      </c>
      <c r="I130" s="227" t="e" cm="1">
        <f t="array" ref="I130">_xlfn.IFS('ES Data Entry'!H130= 1, "American Indian/Alaskan Native", 'ES Data Entry'!H130= 2, "Asian", 'ES Data Entry'!H130= 3, "Native Hawaiian/Pacific Islander", 'ES Data Entry'!H130= 4, "Black/African American",'ES Data Entry'!H130= 5,  "White", 'ES Data Entry'!H130= 6, "Other", 'ES Data Entry'!H130= 7, "Two races or more", 'ES Data Entry'!H130= 8, "Unknown")</f>
        <v>#N/A</v>
      </c>
      <c r="J130" s="226" t="e" cm="1">
        <f t="array" ref="J130">_xlfn.IFS('ES Data Entry'!I130=1, "Hispanic/Latino", 'ES Data Entry'!I130=2, "Not Hispanic/Latino", 'ES Data Entry'!I130=3, "Other")</f>
        <v>#N/A</v>
      </c>
      <c r="K130" s="226" t="e" cm="1">
        <f t="array" ref="K130">_xlfn.IFS('ES Data Entry'!J130= 1, "Male", 'ES Data Entry'!J130= 2, "Female", 'ES Data Entry'!J130= 3, "Transgender Male", 'ES Data Entry'!J130= 4, "Transgender Female",'ES Data Entry'!J130= 5, "Non-binary", 'ES Data Entry'!J130= 6, "Other", 'ES Data Entry'!J130= 7, "Unknown")</f>
        <v>#N/A</v>
      </c>
      <c r="L130" s="228">
        <f>'ES Data Entry'!K130</f>
        <v>0</v>
      </c>
      <c r="M130" s="228" t="str" cm="1">
        <f t="array" ref="M130">IF(MAX(IF(F:F=F130, L:L))=L130, "Yes", "No")</f>
        <v>Yes</v>
      </c>
      <c r="N130" s="229" t="e">
        <f>AVERAGE('ES Data Entry'!N130,'ES Data Entry'!M130)</f>
        <v>#DIV/0!</v>
      </c>
      <c r="O130" s="229" t="e">
        <f t="shared" si="12"/>
        <v>#DIV/0!</v>
      </c>
      <c r="P130" s="229" t="e">
        <f>AVERAGE('ES Data Entry'!O130:R130)</f>
        <v>#DIV/0!</v>
      </c>
      <c r="Q130" s="229" t="e">
        <f t="shared" si="13"/>
        <v>#DIV/0!</v>
      </c>
      <c r="R130" s="229" t="e">
        <f>AVERAGE('ES Data Entry'!S130:V130)</f>
        <v>#DIV/0!</v>
      </c>
      <c r="S130" s="229" t="e">
        <f t="shared" si="14"/>
        <v>#DIV/0!</v>
      </c>
      <c r="T130" s="229" t="e">
        <f>AVERAGE('ES Data Entry'!W130:Y130)</f>
        <v>#DIV/0!</v>
      </c>
      <c r="U130" s="230" t="e">
        <f t="shared" si="15"/>
        <v>#DIV/0!</v>
      </c>
      <c r="V130" s="231" t="e">
        <f t="shared" si="16"/>
        <v>#DIV/0!</v>
      </c>
      <c r="W130" s="232" t="e">
        <f t="shared" si="17"/>
        <v>#DIV/0!</v>
      </c>
    </row>
    <row r="131" spans="1:23" ht="62.1" customHeight="1">
      <c r="A131" s="226">
        <f>'ES Data Entry'!A131</f>
        <v>0</v>
      </c>
      <c r="B131" s="226">
        <f>'ES Data Entry'!B131</f>
        <v>0</v>
      </c>
      <c r="C131" s="6">
        <f>'ES Data Entry'!C131</f>
        <v>0</v>
      </c>
      <c r="D131" s="226">
        <f>'ES Data Entry'!D131</f>
        <v>0</v>
      </c>
      <c r="E131" s="226">
        <f>'ES Data Entry'!E131</f>
        <v>0</v>
      </c>
      <c r="F131" s="226">
        <f>'ES Data Entry'!F131</f>
        <v>0</v>
      </c>
      <c r="G131" s="226" t="str" cm="1">
        <f t="array" ref="G131">_xlfn.IFS('ES Data Entry'!G131=0, "Kindergarten", 'ES Data Entry'!G131=1, "1st Grade", 'ES Data Entry'!G131=2, "2nd Grade", 'ES Data Entry'!G131=3, "3rd Grade", 'ES Data Entry'!G131=4, "4th Grade",'ES Data Entry'!G131=5, "5th Grade")</f>
        <v>Kindergarten</v>
      </c>
      <c r="H131" s="253" t="e" cm="1">
        <f t="array" ref="H131">_xlfn.IFS('ES Data Entry'!L131=2, "Virtual", 'ES Data Entry'!L131=1, "In-person",'ES Data Entry'!L131=3, "Hybrid")</f>
        <v>#N/A</v>
      </c>
      <c r="I131" s="227" t="e" cm="1">
        <f t="array" ref="I131">_xlfn.IFS('ES Data Entry'!H131= 1, "American Indian/Alaskan Native", 'ES Data Entry'!H131= 2, "Asian", 'ES Data Entry'!H131= 3, "Native Hawaiian/Pacific Islander", 'ES Data Entry'!H131= 4, "Black/African American",'ES Data Entry'!H131= 5,  "White", 'ES Data Entry'!H131= 6, "Other", 'ES Data Entry'!H131= 7, "Two races or more", 'ES Data Entry'!H131= 8, "Unknown")</f>
        <v>#N/A</v>
      </c>
      <c r="J131" s="226" t="e" cm="1">
        <f t="array" ref="J131">_xlfn.IFS('ES Data Entry'!I131=1, "Hispanic/Latino", 'ES Data Entry'!I131=2, "Not Hispanic/Latino", 'ES Data Entry'!I131=3, "Other")</f>
        <v>#N/A</v>
      </c>
      <c r="K131" s="226" t="e" cm="1">
        <f t="array" ref="K131">_xlfn.IFS('ES Data Entry'!J131= 1, "Male", 'ES Data Entry'!J131= 2, "Female", 'ES Data Entry'!J131= 3, "Transgender Male", 'ES Data Entry'!J131= 4, "Transgender Female",'ES Data Entry'!J131= 5, "Non-binary", 'ES Data Entry'!J131= 6, "Other", 'ES Data Entry'!J131= 7, "Unknown")</f>
        <v>#N/A</v>
      </c>
      <c r="L131" s="228">
        <f>'ES Data Entry'!K131</f>
        <v>0</v>
      </c>
      <c r="M131" s="228" t="str" cm="1">
        <f t="array" ref="M131">IF(MAX(IF(F:F=F131, L:L))=L131, "Yes", "No")</f>
        <v>Yes</v>
      </c>
      <c r="N131" s="229" t="e">
        <f>AVERAGE('ES Data Entry'!N131,'ES Data Entry'!M131)</f>
        <v>#DIV/0!</v>
      </c>
      <c r="O131" s="229" t="e">
        <f t="shared" si="12"/>
        <v>#DIV/0!</v>
      </c>
      <c r="P131" s="229" t="e">
        <f>AVERAGE('ES Data Entry'!O131:R131)</f>
        <v>#DIV/0!</v>
      </c>
      <c r="Q131" s="229" t="e">
        <f t="shared" si="13"/>
        <v>#DIV/0!</v>
      </c>
      <c r="R131" s="229" t="e">
        <f>AVERAGE('ES Data Entry'!S131:V131)</f>
        <v>#DIV/0!</v>
      </c>
      <c r="S131" s="229" t="e">
        <f t="shared" si="14"/>
        <v>#DIV/0!</v>
      </c>
      <c r="T131" s="229" t="e">
        <f>AVERAGE('ES Data Entry'!W131:Y131)</f>
        <v>#DIV/0!</v>
      </c>
      <c r="U131" s="230" t="e">
        <f t="shared" si="15"/>
        <v>#DIV/0!</v>
      </c>
      <c r="V131" s="231" t="e">
        <f t="shared" si="16"/>
        <v>#DIV/0!</v>
      </c>
      <c r="W131" s="232" t="e">
        <f t="shared" si="17"/>
        <v>#DIV/0!</v>
      </c>
    </row>
    <row r="132" spans="1:23" ht="62.1" customHeight="1">
      <c r="A132" s="226">
        <f>'ES Data Entry'!A132</f>
        <v>0</v>
      </c>
      <c r="B132" s="226">
        <f>'ES Data Entry'!B132</f>
        <v>0</v>
      </c>
      <c r="C132" s="6">
        <f>'ES Data Entry'!C132</f>
        <v>0</v>
      </c>
      <c r="D132" s="226">
        <f>'ES Data Entry'!D132</f>
        <v>0</v>
      </c>
      <c r="E132" s="226">
        <f>'ES Data Entry'!E132</f>
        <v>0</v>
      </c>
      <c r="F132" s="226">
        <f>'ES Data Entry'!F132</f>
        <v>0</v>
      </c>
      <c r="G132" s="226" t="str" cm="1">
        <f t="array" ref="G132">_xlfn.IFS('ES Data Entry'!G132=0, "Kindergarten", 'ES Data Entry'!G132=1, "1st Grade", 'ES Data Entry'!G132=2, "2nd Grade", 'ES Data Entry'!G132=3, "3rd Grade", 'ES Data Entry'!G132=4, "4th Grade",'ES Data Entry'!G132=5, "5th Grade")</f>
        <v>Kindergarten</v>
      </c>
      <c r="H132" s="253" t="e" cm="1">
        <f t="array" ref="H132">_xlfn.IFS('ES Data Entry'!L132=2, "Virtual", 'ES Data Entry'!L132=1, "In-person",'ES Data Entry'!L132=3, "Hybrid")</f>
        <v>#N/A</v>
      </c>
      <c r="I132" s="227" t="e" cm="1">
        <f t="array" ref="I132">_xlfn.IFS('ES Data Entry'!H132= 1, "American Indian/Alaskan Native", 'ES Data Entry'!H132= 2, "Asian", 'ES Data Entry'!H132= 3, "Native Hawaiian/Pacific Islander", 'ES Data Entry'!H132= 4, "Black/African American",'ES Data Entry'!H132= 5,  "White", 'ES Data Entry'!H132= 6, "Other", 'ES Data Entry'!H132= 7, "Two races or more", 'ES Data Entry'!H132= 8, "Unknown")</f>
        <v>#N/A</v>
      </c>
      <c r="J132" s="226" t="e" cm="1">
        <f t="array" ref="J132">_xlfn.IFS('ES Data Entry'!I132=1, "Hispanic/Latino", 'ES Data Entry'!I132=2, "Not Hispanic/Latino", 'ES Data Entry'!I132=3, "Other")</f>
        <v>#N/A</v>
      </c>
      <c r="K132" s="226" t="e" cm="1">
        <f t="array" ref="K132">_xlfn.IFS('ES Data Entry'!J132= 1, "Male", 'ES Data Entry'!J132= 2, "Female", 'ES Data Entry'!J132= 3, "Transgender Male", 'ES Data Entry'!J132= 4, "Transgender Female",'ES Data Entry'!J132= 5, "Non-binary", 'ES Data Entry'!J132= 6, "Other", 'ES Data Entry'!J132= 7, "Unknown")</f>
        <v>#N/A</v>
      </c>
      <c r="L132" s="228">
        <f>'ES Data Entry'!K132</f>
        <v>0</v>
      </c>
      <c r="M132" s="228" t="str" cm="1">
        <f t="array" ref="M132">IF(MAX(IF(F:F=F132, L:L))=L132, "Yes", "No")</f>
        <v>Yes</v>
      </c>
      <c r="N132" s="229" t="e">
        <f>AVERAGE('ES Data Entry'!N132,'ES Data Entry'!M132)</f>
        <v>#DIV/0!</v>
      </c>
      <c r="O132" s="229" t="e">
        <f t="shared" si="12"/>
        <v>#DIV/0!</v>
      </c>
      <c r="P132" s="229" t="e">
        <f>AVERAGE('ES Data Entry'!O132:R132)</f>
        <v>#DIV/0!</v>
      </c>
      <c r="Q132" s="229" t="e">
        <f t="shared" si="13"/>
        <v>#DIV/0!</v>
      </c>
      <c r="R132" s="229" t="e">
        <f>AVERAGE('ES Data Entry'!S132:V132)</f>
        <v>#DIV/0!</v>
      </c>
      <c r="S132" s="229" t="e">
        <f t="shared" si="14"/>
        <v>#DIV/0!</v>
      </c>
      <c r="T132" s="229" t="e">
        <f>AVERAGE('ES Data Entry'!W132:Y132)</f>
        <v>#DIV/0!</v>
      </c>
      <c r="U132" s="230" t="e">
        <f t="shared" si="15"/>
        <v>#DIV/0!</v>
      </c>
      <c r="V132" s="231" t="e">
        <f t="shared" si="16"/>
        <v>#DIV/0!</v>
      </c>
      <c r="W132" s="232" t="e">
        <f t="shared" si="17"/>
        <v>#DIV/0!</v>
      </c>
    </row>
    <row r="133" spans="1:23" ht="62.1" customHeight="1">
      <c r="A133" s="226">
        <f>'ES Data Entry'!A133</f>
        <v>0</v>
      </c>
      <c r="B133" s="226">
        <f>'ES Data Entry'!B133</f>
        <v>0</v>
      </c>
      <c r="C133" s="6">
        <f>'ES Data Entry'!C133</f>
        <v>0</v>
      </c>
      <c r="D133" s="226">
        <f>'ES Data Entry'!D133</f>
        <v>0</v>
      </c>
      <c r="E133" s="226">
        <f>'ES Data Entry'!E133</f>
        <v>0</v>
      </c>
      <c r="F133" s="226">
        <f>'ES Data Entry'!F133</f>
        <v>0</v>
      </c>
      <c r="G133" s="226" t="str" cm="1">
        <f t="array" ref="G133">_xlfn.IFS('ES Data Entry'!G133=0, "Kindergarten", 'ES Data Entry'!G133=1, "1st Grade", 'ES Data Entry'!G133=2, "2nd Grade", 'ES Data Entry'!G133=3, "3rd Grade", 'ES Data Entry'!G133=4, "4th Grade",'ES Data Entry'!G133=5, "5th Grade")</f>
        <v>Kindergarten</v>
      </c>
      <c r="H133" s="253" t="e" cm="1">
        <f t="array" ref="H133">_xlfn.IFS('ES Data Entry'!L133=2, "Virtual", 'ES Data Entry'!L133=1, "In-person",'ES Data Entry'!L133=3, "Hybrid")</f>
        <v>#N/A</v>
      </c>
      <c r="I133" s="227" t="e" cm="1">
        <f t="array" ref="I133">_xlfn.IFS('ES Data Entry'!H133= 1, "American Indian/Alaskan Native", 'ES Data Entry'!H133= 2, "Asian", 'ES Data Entry'!H133= 3, "Native Hawaiian/Pacific Islander", 'ES Data Entry'!H133= 4, "Black/African American",'ES Data Entry'!H133= 5,  "White", 'ES Data Entry'!H133= 6, "Other", 'ES Data Entry'!H133= 7, "Two races or more", 'ES Data Entry'!H133= 8, "Unknown")</f>
        <v>#N/A</v>
      </c>
      <c r="J133" s="226" t="e" cm="1">
        <f t="array" ref="J133">_xlfn.IFS('ES Data Entry'!I133=1, "Hispanic/Latino", 'ES Data Entry'!I133=2, "Not Hispanic/Latino", 'ES Data Entry'!I133=3, "Other")</f>
        <v>#N/A</v>
      </c>
      <c r="K133" s="226" t="e" cm="1">
        <f t="array" ref="K133">_xlfn.IFS('ES Data Entry'!J133= 1, "Male", 'ES Data Entry'!J133= 2, "Female", 'ES Data Entry'!J133= 3, "Transgender Male", 'ES Data Entry'!J133= 4, "Transgender Female",'ES Data Entry'!J133= 5, "Non-binary", 'ES Data Entry'!J133= 6, "Other", 'ES Data Entry'!J133= 7, "Unknown")</f>
        <v>#N/A</v>
      </c>
      <c r="L133" s="228">
        <f>'ES Data Entry'!K133</f>
        <v>0</v>
      </c>
      <c r="M133" s="228" t="str" cm="1">
        <f t="array" ref="M133">IF(MAX(IF(F:F=F133, L:L))=L133, "Yes", "No")</f>
        <v>Yes</v>
      </c>
      <c r="N133" s="229" t="e">
        <f>AVERAGE('ES Data Entry'!N133,'ES Data Entry'!M133)</f>
        <v>#DIV/0!</v>
      </c>
      <c r="O133" s="229" t="e">
        <f t="shared" si="12"/>
        <v>#DIV/0!</v>
      </c>
      <c r="P133" s="229" t="e">
        <f>AVERAGE('ES Data Entry'!O133:R133)</f>
        <v>#DIV/0!</v>
      </c>
      <c r="Q133" s="229" t="e">
        <f t="shared" si="13"/>
        <v>#DIV/0!</v>
      </c>
      <c r="R133" s="229" t="e">
        <f>AVERAGE('ES Data Entry'!S133:V133)</f>
        <v>#DIV/0!</v>
      </c>
      <c r="S133" s="229" t="e">
        <f t="shared" si="14"/>
        <v>#DIV/0!</v>
      </c>
      <c r="T133" s="229" t="e">
        <f>AVERAGE('ES Data Entry'!W133:Y133)</f>
        <v>#DIV/0!</v>
      </c>
      <c r="U133" s="230" t="e">
        <f t="shared" si="15"/>
        <v>#DIV/0!</v>
      </c>
      <c r="V133" s="231" t="e">
        <f t="shared" si="16"/>
        <v>#DIV/0!</v>
      </c>
      <c r="W133" s="232" t="e">
        <f t="shared" si="17"/>
        <v>#DIV/0!</v>
      </c>
    </row>
    <row r="134" spans="1:23" ht="62.1" customHeight="1">
      <c r="A134" s="226">
        <f>'ES Data Entry'!A134</f>
        <v>0</v>
      </c>
      <c r="B134" s="226">
        <f>'ES Data Entry'!B134</f>
        <v>0</v>
      </c>
      <c r="C134" s="6">
        <f>'ES Data Entry'!C134</f>
        <v>0</v>
      </c>
      <c r="D134" s="226">
        <f>'ES Data Entry'!D134</f>
        <v>0</v>
      </c>
      <c r="E134" s="226">
        <f>'ES Data Entry'!E134</f>
        <v>0</v>
      </c>
      <c r="F134" s="226">
        <f>'ES Data Entry'!F134</f>
        <v>0</v>
      </c>
      <c r="G134" s="226" t="str" cm="1">
        <f t="array" ref="G134">_xlfn.IFS('ES Data Entry'!G134=0, "Kindergarten", 'ES Data Entry'!G134=1, "1st Grade", 'ES Data Entry'!G134=2, "2nd Grade", 'ES Data Entry'!G134=3, "3rd Grade", 'ES Data Entry'!G134=4, "4th Grade",'ES Data Entry'!G134=5, "5th Grade")</f>
        <v>Kindergarten</v>
      </c>
      <c r="H134" s="253" t="e" cm="1">
        <f t="array" ref="H134">_xlfn.IFS('ES Data Entry'!L134=2, "Virtual", 'ES Data Entry'!L134=1, "In-person",'ES Data Entry'!L134=3, "Hybrid")</f>
        <v>#N/A</v>
      </c>
      <c r="I134" s="227" t="e" cm="1">
        <f t="array" ref="I134">_xlfn.IFS('ES Data Entry'!H134= 1, "American Indian/Alaskan Native", 'ES Data Entry'!H134= 2, "Asian", 'ES Data Entry'!H134= 3, "Native Hawaiian/Pacific Islander", 'ES Data Entry'!H134= 4, "Black/African American",'ES Data Entry'!H134= 5,  "White", 'ES Data Entry'!H134= 6, "Other", 'ES Data Entry'!H134= 7, "Two races or more", 'ES Data Entry'!H134= 8, "Unknown")</f>
        <v>#N/A</v>
      </c>
      <c r="J134" s="226" t="e" cm="1">
        <f t="array" ref="J134">_xlfn.IFS('ES Data Entry'!I134=1, "Hispanic/Latino", 'ES Data Entry'!I134=2, "Not Hispanic/Latino", 'ES Data Entry'!I134=3, "Other")</f>
        <v>#N/A</v>
      </c>
      <c r="K134" s="226" t="e" cm="1">
        <f t="array" ref="K134">_xlfn.IFS('ES Data Entry'!J134= 1, "Male", 'ES Data Entry'!J134= 2, "Female", 'ES Data Entry'!J134= 3, "Transgender Male", 'ES Data Entry'!J134= 4, "Transgender Female",'ES Data Entry'!J134= 5, "Non-binary", 'ES Data Entry'!J134= 6, "Other", 'ES Data Entry'!J134= 7, "Unknown")</f>
        <v>#N/A</v>
      </c>
      <c r="L134" s="228">
        <f>'ES Data Entry'!K134</f>
        <v>0</v>
      </c>
      <c r="M134" s="228" t="str" cm="1">
        <f t="array" ref="M134">IF(MAX(IF(F:F=F134, L:L))=L134, "Yes", "No")</f>
        <v>Yes</v>
      </c>
      <c r="N134" s="229" t="e">
        <f>AVERAGE('ES Data Entry'!N134,'ES Data Entry'!M134)</f>
        <v>#DIV/0!</v>
      </c>
      <c r="O134" s="229" t="e">
        <f t="shared" si="12"/>
        <v>#DIV/0!</v>
      </c>
      <c r="P134" s="229" t="e">
        <f>AVERAGE('ES Data Entry'!O134:R134)</f>
        <v>#DIV/0!</v>
      </c>
      <c r="Q134" s="229" t="e">
        <f t="shared" si="13"/>
        <v>#DIV/0!</v>
      </c>
      <c r="R134" s="229" t="e">
        <f>AVERAGE('ES Data Entry'!S134:V134)</f>
        <v>#DIV/0!</v>
      </c>
      <c r="S134" s="229" t="e">
        <f t="shared" si="14"/>
        <v>#DIV/0!</v>
      </c>
      <c r="T134" s="229" t="e">
        <f>AVERAGE('ES Data Entry'!W134:Y134)</f>
        <v>#DIV/0!</v>
      </c>
      <c r="U134" s="230" t="e">
        <f t="shared" si="15"/>
        <v>#DIV/0!</v>
      </c>
      <c r="V134" s="231" t="e">
        <f t="shared" si="16"/>
        <v>#DIV/0!</v>
      </c>
      <c r="W134" s="232" t="e">
        <f t="shared" si="17"/>
        <v>#DIV/0!</v>
      </c>
    </row>
    <row r="135" spans="1:23" ht="62.1" customHeight="1">
      <c r="A135" s="226">
        <f>'ES Data Entry'!A135</f>
        <v>0</v>
      </c>
      <c r="B135" s="226">
        <f>'ES Data Entry'!B135</f>
        <v>0</v>
      </c>
      <c r="C135" s="6">
        <f>'ES Data Entry'!C135</f>
        <v>0</v>
      </c>
      <c r="D135" s="226">
        <f>'ES Data Entry'!D135</f>
        <v>0</v>
      </c>
      <c r="E135" s="226">
        <f>'ES Data Entry'!E135</f>
        <v>0</v>
      </c>
      <c r="F135" s="226">
        <f>'ES Data Entry'!F135</f>
        <v>0</v>
      </c>
      <c r="G135" s="226" t="str" cm="1">
        <f t="array" ref="G135">_xlfn.IFS('ES Data Entry'!G135=0, "Kindergarten", 'ES Data Entry'!G135=1, "1st Grade", 'ES Data Entry'!G135=2, "2nd Grade", 'ES Data Entry'!G135=3, "3rd Grade", 'ES Data Entry'!G135=4, "4th Grade",'ES Data Entry'!G135=5, "5th Grade")</f>
        <v>Kindergarten</v>
      </c>
      <c r="H135" s="253" t="e" cm="1">
        <f t="array" ref="H135">_xlfn.IFS('ES Data Entry'!L135=2, "Virtual", 'ES Data Entry'!L135=1, "In-person",'ES Data Entry'!L135=3, "Hybrid")</f>
        <v>#N/A</v>
      </c>
      <c r="I135" s="227" t="e" cm="1">
        <f t="array" ref="I135">_xlfn.IFS('ES Data Entry'!H135= 1, "American Indian/Alaskan Native", 'ES Data Entry'!H135= 2, "Asian", 'ES Data Entry'!H135= 3, "Native Hawaiian/Pacific Islander", 'ES Data Entry'!H135= 4, "Black/African American",'ES Data Entry'!H135= 5,  "White", 'ES Data Entry'!H135= 6, "Other", 'ES Data Entry'!H135= 7, "Two races or more", 'ES Data Entry'!H135= 8, "Unknown")</f>
        <v>#N/A</v>
      </c>
      <c r="J135" s="226" t="e" cm="1">
        <f t="array" ref="J135">_xlfn.IFS('ES Data Entry'!I135=1, "Hispanic/Latino", 'ES Data Entry'!I135=2, "Not Hispanic/Latino", 'ES Data Entry'!I135=3, "Other")</f>
        <v>#N/A</v>
      </c>
      <c r="K135" s="226" t="e" cm="1">
        <f t="array" ref="K135">_xlfn.IFS('ES Data Entry'!J135= 1, "Male", 'ES Data Entry'!J135= 2, "Female", 'ES Data Entry'!J135= 3, "Transgender Male", 'ES Data Entry'!J135= 4, "Transgender Female",'ES Data Entry'!J135= 5, "Non-binary", 'ES Data Entry'!J135= 6, "Other", 'ES Data Entry'!J135= 7, "Unknown")</f>
        <v>#N/A</v>
      </c>
      <c r="L135" s="228">
        <f>'ES Data Entry'!K135</f>
        <v>0</v>
      </c>
      <c r="M135" s="228" t="str" cm="1">
        <f t="array" ref="M135">IF(MAX(IF(F:F=F135, L:L))=L135, "Yes", "No")</f>
        <v>Yes</v>
      </c>
      <c r="N135" s="229" t="e">
        <f>AVERAGE('ES Data Entry'!N135,'ES Data Entry'!M135)</f>
        <v>#DIV/0!</v>
      </c>
      <c r="O135" s="229" t="e">
        <f t="shared" si="12"/>
        <v>#DIV/0!</v>
      </c>
      <c r="P135" s="229" t="e">
        <f>AVERAGE('ES Data Entry'!O135:R135)</f>
        <v>#DIV/0!</v>
      </c>
      <c r="Q135" s="229" t="e">
        <f t="shared" si="13"/>
        <v>#DIV/0!</v>
      </c>
      <c r="R135" s="229" t="e">
        <f>AVERAGE('ES Data Entry'!S135:V135)</f>
        <v>#DIV/0!</v>
      </c>
      <c r="S135" s="229" t="e">
        <f t="shared" si="14"/>
        <v>#DIV/0!</v>
      </c>
      <c r="T135" s="229" t="e">
        <f>AVERAGE('ES Data Entry'!W135:Y135)</f>
        <v>#DIV/0!</v>
      </c>
      <c r="U135" s="230" t="e">
        <f t="shared" si="15"/>
        <v>#DIV/0!</v>
      </c>
      <c r="V135" s="231" t="e">
        <f t="shared" si="16"/>
        <v>#DIV/0!</v>
      </c>
      <c r="W135" s="232" t="e">
        <f t="shared" si="17"/>
        <v>#DIV/0!</v>
      </c>
    </row>
    <row r="136" spans="1:23" ht="62.1" customHeight="1">
      <c r="A136" s="226">
        <f>'ES Data Entry'!A136</f>
        <v>0</v>
      </c>
      <c r="B136" s="226">
        <f>'ES Data Entry'!B136</f>
        <v>0</v>
      </c>
      <c r="C136" s="6">
        <f>'ES Data Entry'!C136</f>
        <v>0</v>
      </c>
      <c r="D136" s="226">
        <f>'ES Data Entry'!D136</f>
        <v>0</v>
      </c>
      <c r="E136" s="226">
        <f>'ES Data Entry'!E136</f>
        <v>0</v>
      </c>
      <c r="F136" s="226">
        <f>'ES Data Entry'!F136</f>
        <v>0</v>
      </c>
      <c r="G136" s="226" t="str" cm="1">
        <f t="array" ref="G136">_xlfn.IFS('ES Data Entry'!G136=0, "Kindergarten", 'ES Data Entry'!G136=1, "1st Grade", 'ES Data Entry'!G136=2, "2nd Grade", 'ES Data Entry'!G136=3, "3rd Grade", 'ES Data Entry'!G136=4, "4th Grade",'ES Data Entry'!G136=5, "5th Grade")</f>
        <v>Kindergarten</v>
      </c>
      <c r="H136" s="253" t="e" cm="1">
        <f t="array" ref="H136">_xlfn.IFS('ES Data Entry'!L136=2, "Virtual", 'ES Data Entry'!L136=1, "In-person",'ES Data Entry'!L136=3, "Hybrid")</f>
        <v>#N/A</v>
      </c>
      <c r="I136" s="227" t="e" cm="1">
        <f t="array" ref="I136">_xlfn.IFS('ES Data Entry'!H136= 1, "American Indian/Alaskan Native", 'ES Data Entry'!H136= 2, "Asian", 'ES Data Entry'!H136= 3, "Native Hawaiian/Pacific Islander", 'ES Data Entry'!H136= 4, "Black/African American",'ES Data Entry'!H136= 5,  "White", 'ES Data Entry'!H136= 6, "Other", 'ES Data Entry'!H136= 7, "Two races or more", 'ES Data Entry'!H136= 8, "Unknown")</f>
        <v>#N/A</v>
      </c>
      <c r="J136" s="226" t="e" cm="1">
        <f t="array" ref="J136">_xlfn.IFS('ES Data Entry'!I136=1, "Hispanic/Latino", 'ES Data Entry'!I136=2, "Not Hispanic/Latino", 'ES Data Entry'!I136=3, "Other")</f>
        <v>#N/A</v>
      </c>
      <c r="K136" s="226" t="e" cm="1">
        <f t="array" ref="K136">_xlfn.IFS('ES Data Entry'!J136= 1, "Male", 'ES Data Entry'!J136= 2, "Female", 'ES Data Entry'!J136= 3, "Transgender Male", 'ES Data Entry'!J136= 4, "Transgender Female",'ES Data Entry'!J136= 5, "Non-binary", 'ES Data Entry'!J136= 6, "Other", 'ES Data Entry'!J136= 7, "Unknown")</f>
        <v>#N/A</v>
      </c>
      <c r="L136" s="228">
        <f>'ES Data Entry'!K136</f>
        <v>0</v>
      </c>
      <c r="M136" s="228" t="str" cm="1">
        <f t="array" ref="M136">IF(MAX(IF(F:F=F136, L:L))=L136, "Yes", "No")</f>
        <v>Yes</v>
      </c>
      <c r="N136" s="229" t="e">
        <f>AVERAGE('ES Data Entry'!N136,'ES Data Entry'!M136)</f>
        <v>#DIV/0!</v>
      </c>
      <c r="O136" s="229" t="e">
        <f t="shared" si="12"/>
        <v>#DIV/0!</v>
      </c>
      <c r="P136" s="229" t="e">
        <f>AVERAGE('ES Data Entry'!O136:R136)</f>
        <v>#DIV/0!</v>
      </c>
      <c r="Q136" s="229" t="e">
        <f t="shared" si="13"/>
        <v>#DIV/0!</v>
      </c>
      <c r="R136" s="229" t="e">
        <f>AVERAGE('ES Data Entry'!S136:V136)</f>
        <v>#DIV/0!</v>
      </c>
      <c r="S136" s="229" t="e">
        <f t="shared" si="14"/>
        <v>#DIV/0!</v>
      </c>
      <c r="T136" s="229" t="e">
        <f>AVERAGE('ES Data Entry'!W136:Y136)</f>
        <v>#DIV/0!</v>
      </c>
      <c r="U136" s="230" t="e">
        <f t="shared" si="15"/>
        <v>#DIV/0!</v>
      </c>
      <c r="V136" s="231" t="e">
        <f t="shared" si="16"/>
        <v>#DIV/0!</v>
      </c>
      <c r="W136" s="232" t="e">
        <f t="shared" si="17"/>
        <v>#DIV/0!</v>
      </c>
    </row>
    <row r="137" spans="1:23" ht="62.1" customHeight="1">
      <c r="A137" s="226">
        <f>'ES Data Entry'!A137</f>
        <v>0</v>
      </c>
      <c r="B137" s="226">
        <f>'ES Data Entry'!B137</f>
        <v>0</v>
      </c>
      <c r="C137" s="6">
        <f>'ES Data Entry'!C137</f>
        <v>0</v>
      </c>
      <c r="D137" s="226">
        <f>'ES Data Entry'!D137</f>
        <v>0</v>
      </c>
      <c r="E137" s="226">
        <f>'ES Data Entry'!E137</f>
        <v>0</v>
      </c>
      <c r="F137" s="226">
        <f>'ES Data Entry'!F137</f>
        <v>0</v>
      </c>
      <c r="G137" s="226" t="str" cm="1">
        <f t="array" ref="G137">_xlfn.IFS('ES Data Entry'!G137=0, "Kindergarten", 'ES Data Entry'!G137=1, "1st Grade", 'ES Data Entry'!G137=2, "2nd Grade", 'ES Data Entry'!G137=3, "3rd Grade", 'ES Data Entry'!G137=4, "4th Grade",'ES Data Entry'!G137=5, "5th Grade")</f>
        <v>Kindergarten</v>
      </c>
      <c r="H137" s="253" t="e" cm="1">
        <f t="array" ref="H137">_xlfn.IFS('ES Data Entry'!L137=2, "Virtual", 'ES Data Entry'!L137=1, "In-person",'ES Data Entry'!L137=3, "Hybrid")</f>
        <v>#N/A</v>
      </c>
      <c r="I137" s="227" t="e" cm="1">
        <f t="array" ref="I137">_xlfn.IFS('ES Data Entry'!H137= 1, "American Indian/Alaskan Native", 'ES Data Entry'!H137= 2, "Asian", 'ES Data Entry'!H137= 3, "Native Hawaiian/Pacific Islander", 'ES Data Entry'!H137= 4, "Black/African American",'ES Data Entry'!H137= 5,  "White", 'ES Data Entry'!H137= 6, "Other", 'ES Data Entry'!H137= 7, "Two races or more", 'ES Data Entry'!H137= 8, "Unknown")</f>
        <v>#N/A</v>
      </c>
      <c r="J137" s="226" t="e" cm="1">
        <f t="array" ref="J137">_xlfn.IFS('ES Data Entry'!I137=1, "Hispanic/Latino", 'ES Data Entry'!I137=2, "Not Hispanic/Latino", 'ES Data Entry'!I137=3, "Other")</f>
        <v>#N/A</v>
      </c>
      <c r="K137" s="226" t="e" cm="1">
        <f t="array" ref="K137">_xlfn.IFS('ES Data Entry'!J137= 1, "Male", 'ES Data Entry'!J137= 2, "Female", 'ES Data Entry'!J137= 3, "Transgender Male", 'ES Data Entry'!J137= 4, "Transgender Female",'ES Data Entry'!J137= 5, "Non-binary", 'ES Data Entry'!J137= 6, "Other", 'ES Data Entry'!J137= 7, "Unknown")</f>
        <v>#N/A</v>
      </c>
      <c r="L137" s="228">
        <f>'ES Data Entry'!K137</f>
        <v>0</v>
      </c>
      <c r="M137" s="228" t="str" cm="1">
        <f t="array" ref="M137">IF(MAX(IF(F:F=F137, L:L))=L137, "Yes", "No")</f>
        <v>Yes</v>
      </c>
      <c r="N137" s="229" t="e">
        <f>AVERAGE('ES Data Entry'!N137,'ES Data Entry'!M137)</f>
        <v>#DIV/0!</v>
      </c>
      <c r="O137" s="229" t="e">
        <f t="shared" si="12"/>
        <v>#DIV/0!</v>
      </c>
      <c r="P137" s="229" t="e">
        <f>AVERAGE('ES Data Entry'!O137:R137)</f>
        <v>#DIV/0!</v>
      </c>
      <c r="Q137" s="229" t="e">
        <f t="shared" si="13"/>
        <v>#DIV/0!</v>
      </c>
      <c r="R137" s="229" t="e">
        <f>AVERAGE('ES Data Entry'!S137:V137)</f>
        <v>#DIV/0!</v>
      </c>
      <c r="S137" s="229" t="e">
        <f t="shared" si="14"/>
        <v>#DIV/0!</v>
      </c>
      <c r="T137" s="229" t="e">
        <f>AVERAGE('ES Data Entry'!W137:Y137)</f>
        <v>#DIV/0!</v>
      </c>
      <c r="U137" s="230" t="e">
        <f t="shared" si="15"/>
        <v>#DIV/0!</v>
      </c>
      <c r="V137" s="231" t="e">
        <f t="shared" si="16"/>
        <v>#DIV/0!</v>
      </c>
      <c r="W137" s="232" t="e">
        <f t="shared" si="17"/>
        <v>#DIV/0!</v>
      </c>
    </row>
    <row r="138" spans="1:23" ht="62.1" customHeight="1">
      <c r="A138" s="226">
        <f>'ES Data Entry'!A138</f>
        <v>0</v>
      </c>
      <c r="B138" s="226">
        <f>'ES Data Entry'!B138</f>
        <v>0</v>
      </c>
      <c r="C138" s="6">
        <f>'ES Data Entry'!C138</f>
        <v>0</v>
      </c>
      <c r="D138" s="226">
        <f>'ES Data Entry'!D138</f>
        <v>0</v>
      </c>
      <c r="E138" s="226">
        <f>'ES Data Entry'!E138</f>
        <v>0</v>
      </c>
      <c r="F138" s="226">
        <f>'ES Data Entry'!F138</f>
        <v>0</v>
      </c>
      <c r="G138" s="226" t="str" cm="1">
        <f t="array" ref="G138">_xlfn.IFS('ES Data Entry'!G138=0, "Kindergarten", 'ES Data Entry'!G138=1, "1st Grade", 'ES Data Entry'!G138=2, "2nd Grade", 'ES Data Entry'!G138=3, "3rd Grade", 'ES Data Entry'!G138=4, "4th Grade",'ES Data Entry'!G138=5, "5th Grade")</f>
        <v>Kindergarten</v>
      </c>
      <c r="H138" s="253" t="e" cm="1">
        <f t="array" ref="H138">_xlfn.IFS('ES Data Entry'!L138=2, "Virtual", 'ES Data Entry'!L138=1, "In-person",'ES Data Entry'!L138=3, "Hybrid")</f>
        <v>#N/A</v>
      </c>
      <c r="I138" s="227" t="e" cm="1">
        <f t="array" ref="I138">_xlfn.IFS('ES Data Entry'!H138= 1, "American Indian/Alaskan Native", 'ES Data Entry'!H138= 2, "Asian", 'ES Data Entry'!H138= 3, "Native Hawaiian/Pacific Islander", 'ES Data Entry'!H138= 4, "Black/African American",'ES Data Entry'!H138= 5,  "White", 'ES Data Entry'!H138= 6, "Other", 'ES Data Entry'!H138= 7, "Two races or more", 'ES Data Entry'!H138= 8, "Unknown")</f>
        <v>#N/A</v>
      </c>
      <c r="J138" s="226" t="e" cm="1">
        <f t="array" ref="J138">_xlfn.IFS('ES Data Entry'!I138=1, "Hispanic/Latino", 'ES Data Entry'!I138=2, "Not Hispanic/Latino", 'ES Data Entry'!I138=3, "Other")</f>
        <v>#N/A</v>
      </c>
      <c r="K138" s="226" t="e" cm="1">
        <f t="array" ref="K138">_xlfn.IFS('ES Data Entry'!J138= 1, "Male", 'ES Data Entry'!J138= 2, "Female", 'ES Data Entry'!J138= 3, "Transgender Male", 'ES Data Entry'!J138= 4, "Transgender Female",'ES Data Entry'!J138= 5, "Non-binary", 'ES Data Entry'!J138= 6, "Other", 'ES Data Entry'!J138= 7, "Unknown")</f>
        <v>#N/A</v>
      </c>
      <c r="L138" s="228">
        <f>'ES Data Entry'!K138</f>
        <v>0</v>
      </c>
      <c r="M138" s="228" t="str" cm="1">
        <f t="array" ref="M138">IF(MAX(IF(F:F=F138, L:L))=L138, "Yes", "No")</f>
        <v>Yes</v>
      </c>
      <c r="N138" s="229" t="e">
        <f>AVERAGE('ES Data Entry'!N138,'ES Data Entry'!M138)</f>
        <v>#DIV/0!</v>
      </c>
      <c r="O138" s="229" t="e">
        <f t="shared" si="12"/>
        <v>#DIV/0!</v>
      </c>
      <c r="P138" s="229" t="e">
        <f>AVERAGE('ES Data Entry'!O138:R138)</f>
        <v>#DIV/0!</v>
      </c>
      <c r="Q138" s="229" t="e">
        <f t="shared" si="13"/>
        <v>#DIV/0!</v>
      </c>
      <c r="R138" s="229" t="e">
        <f>AVERAGE('ES Data Entry'!S138:V138)</f>
        <v>#DIV/0!</v>
      </c>
      <c r="S138" s="229" t="e">
        <f t="shared" si="14"/>
        <v>#DIV/0!</v>
      </c>
      <c r="T138" s="229" t="e">
        <f>AVERAGE('ES Data Entry'!W138:Y138)</f>
        <v>#DIV/0!</v>
      </c>
      <c r="U138" s="230" t="e">
        <f t="shared" si="15"/>
        <v>#DIV/0!</v>
      </c>
      <c r="V138" s="231" t="e">
        <f t="shared" si="16"/>
        <v>#DIV/0!</v>
      </c>
      <c r="W138" s="232" t="e">
        <f t="shared" si="17"/>
        <v>#DIV/0!</v>
      </c>
    </row>
    <row r="139" spans="1:23" ht="62.1" customHeight="1">
      <c r="A139" s="226">
        <f>'ES Data Entry'!A139</f>
        <v>0</v>
      </c>
      <c r="B139" s="226">
        <f>'ES Data Entry'!B139</f>
        <v>0</v>
      </c>
      <c r="C139" s="6">
        <f>'ES Data Entry'!C139</f>
        <v>0</v>
      </c>
      <c r="D139" s="226">
        <f>'ES Data Entry'!D139</f>
        <v>0</v>
      </c>
      <c r="E139" s="226">
        <f>'ES Data Entry'!E139</f>
        <v>0</v>
      </c>
      <c r="F139" s="226">
        <f>'ES Data Entry'!F139</f>
        <v>0</v>
      </c>
      <c r="G139" s="226" t="str" cm="1">
        <f t="array" ref="G139">_xlfn.IFS('ES Data Entry'!G139=0, "Kindergarten", 'ES Data Entry'!G139=1, "1st Grade", 'ES Data Entry'!G139=2, "2nd Grade", 'ES Data Entry'!G139=3, "3rd Grade", 'ES Data Entry'!G139=4, "4th Grade",'ES Data Entry'!G139=5, "5th Grade")</f>
        <v>Kindergarten</v>
      </c>
      <c r="H139" s="253" t="e" cm="1">
        <f t="array" ref="H139">_xlfn.IFS('ES Data Entry'!L139=2, "Virtual", 'ES Data Entry'!L139=1, "In-person",'ES Data Entry'!L139=3, "Hybrid")</f>
        <v>#N/A</v>
      </c>
      <c r="I139" s="227" t="e" cm="1">
        <f t="array" ref="I139">_xlfn.IFS('ES Data Entry'!H139= 1, "American Indian/Alaskan Native", 'ES Data Entry'!H139= 2, "Asian", 'ES Data Entry'!H139= 3, "Native Hawaiian/Pacific Islander", 'ES Data Entry'!H139= 4, "Black/African American",'ES Data Entry'!H139= 5,  "White", 'ES Data Entry'!H139= 6, "Other", 'ES Data Entry'!H139= 7, "Two races or more", 'ES Data Entry'!H139= 8, "Unknown")</f>
        <v>#N/A</v>
      </c>
      <c r="J139" s="226" t="e" cm="1">
        <f t="array" ref="J139">_xlfn.IFS('ES Data Entry'!I139=1, "Hispanic/Latino", 'ES Data Entry'!I139=2, "Not Hispanic/Latino", 'ES Data Entry'!I139=3, "Other")</f>
        <v>#N/A</v>
      </c>
      <c r="K139" s="226" t="e" cm="1">
        <f t="array" ref="K139">_xlfn.IFS('ES Data Entry'!J139= 1, "Male", 'ES Data Entry'!J139= 2, "Female", 'ES Data Entry'!J139= 3, "Transgender Male", 'ES Data Entry'!J139= 4, "Transgender Female",'ES Data Entry'!J139= 5, "Non-binary", 'ES Data Entry'!J139= 6, "Other", 'ES Data Entry'!J139= 7, "Unknown")</f>
        <v>#N/A</v>
      </c>
      <c r="L139" s="228">
        <f>'ES Data Entry'!K139</f>
        <v>0</v>
      </c>
      <c r="M139" s="228" t="str" cm="1">
        <f t="array" ref="M139">IF(MAX(IF(F:F=F139, L:L))=L139, "Yes", "No")</f>
        <v>Yes</v>
      </c>
      <c r="N139" s="229" t="e">
        <f>AVERAGE('ES Data Entry'!N139,'ES Data Entry'!M139)</f>
        <v>#DIV/0!</v>
      </c>
      <c r="O139" s="229" t="e">
        <f t="shared" si="12"/>
        <v>#DIV/0!</v>
      </c>
      <c r="P139" s="229" t="e">
        <f>AVERAGE('ES Data Entry'!O139:R139)</f>
        <v>#DIV/0!</v>
      </c>
      <c r="Q139" s="229" t="e">
        <f t="shared" si="13"/>
        <v>#DIV/0!</v>
      </c>
      <c r="R139" s="229" t="e">
        <f>AVERAGE('ES Data Entry'!S139:V139)</f>
        <v>#DIV/0!</v>
      </c>
      <c r="S139" s="229" t="e">
        <f t="shared" si="14"/>
        <v>#DIV/0!</v>
      </c>
      <c r="T139" s="229" t="e">
        <f>AVERAGE('ES Data Entry'!W139:Y139)</f>
        <v>#DIV/0!</v>
      </c>
      <c r="U139" s="230" t="e">
        <f t="shared" si="15"/>
        <v>#DIV/0!</v>
      </c>
      <c r="V139" s="231" t="e">
        <f t="shared" si="16"/>
        <v>#DIV/0!</v>
      </c>
      <c r="W139" s="232" t="e">
        <f t="shared" si="17"/>
        <v>#DIV/0!</v>
      </c>
    </row>
    <row r="140" spans="1:23" ht="62.1" customHeight="1">
      <c r="A140" s="226">
        <f>'ES Data Entry'!A140</f>
        <v>0</v>
      </c>
      <c r="B140" s="226">
        <f>'ES Data Entry'!B140</f>
        <v>0</v>
      </c>
      <c r="C140" s="6">
        <f>'ES Data Entry'!C140</f>
        <v>0</v>
      </c>
      <c r="D140" s="226">
        <f>'ES Data Entry'!D140</f>
        <v>0</v>
      </c>
      <c r="E140" s="226">
        <f>'ES Data Entry'!E140</f>
        <v>0</v>
      </c>
      <c r="F140" s="226">
        <f>'ES Data Entry'!F140</f>
        <v>0</v>
      </c>
      <c r="G140" s="226" t="str" cm="1">
        <f t="array" ref="G140">_xlfn.IFS('ES Data Entry'!G140=0, "Kindergarten", 'ES Data Entry'!G140=1, "1st Grade", 'ES Data Entry'!G140=2, "2nd Grade", 'ES Data Entry'!G140=3, "3rd Grade", 'ES Data Entry'!G140=4, "4th Grade",'ES Data Entry'!G140=5, "5th Grade")</f>
        <v>Kindergarten</v>
      </c>
      <c r="H140" s="253" t="e" cm="1">
        <f t="array" ref="H140">_xlfn.IFS('ES Data Entry'!L140=2, "Virtual", 'ES Data Entry'!L140=1, "In-person",'ES Data Entry'!L140=3, "Hybrid")</f>
        <v>#N/A</v>
      </c>
      <c r="I140" s="227" t="e" cm="1">
        <f t="array" ref="I140">_xlfn.IFS('ES Data Entry'!H140= 1, "American Indian/Alaskan Native", 'ES Data Entry'!H140= 2, "Asian", 'ES Data Entry'!H140= 3, "Native Hawaiian/Pacific Islander", 'ES Data Entry'!H140= 4, "Black/African American",'ES Data Entry'!H140= 5,  "White", 'ES Data Entry'!H140= 6, "Other", 'ES Data Entry'!H140= 7, "Two races or more", 'ES Data Entry'!H140= 8, "Unknown")</f>
        <v>#N/A</v>
      </c>
      <c r="J140" s="226" t="e" cm="1">
        <f t="array" ref="J140">_xlfn.IFS('ES Data Entry'!I140=1, "Hispanic/Latino", 'ES Data Entry'!I140=2, "Not Hispanic/Latino", 'ES Data Entry'!I140=3, "Other")</f>
        <v>#N/A</v>
      </c>
      <c r="K140" s="226" t="e" cm="1">
        <f t="array" ref="K140">_xlfn.IFS('ES Data Entry'!J140= 1, "Male", 'ES Data Entry'!J140= 2, "Female", 'ES Data Entry'!J140= 3, "Transgender Male", 'ES Data Entry'!J140= 4, "Transgender Female",'ES Data Entry'!J140= 5, "Non-binary", 'ES Data Entry'!J140= 6, "Other", 'ES Data Entry'!J140= 7, "Unknown")</f>
        <v>#N/A</v>
      </c>
      <c r="L140" s="228">
        <f>'ES Data Entry'!K140</f>
        <v>0</v>
      </c>
      <c r="M140" s="228" t="str" cm="1">
        <f t="array" ref="M140">IF(MAX(IF(F:F=F140, L:L))=L140, "Yes", "No")</f>
        <v>Yes</v>
      </c>
      <c r="N140" s="229" t="e">
        <f>AVERAGE('ES Data Entry'!N140,'ES Data Entry'!M140)</f>
        <v>#DIV/0!</v>
      </c>
      <c r="O140" s="229" t="e">
        <f t="shared" si="12"/>
        <v>#DIV/0!</v>
      </c>
      <c r="P140" s="229" t="e">
        <f>AVERAGE('ES Data Entry'!O140:R140)</f>
        <v>#DIV/0!</v>
      </c>
      <c r="Q140" s="229" t="e">
        <f t="shared" si="13"/>
        <v>#DIV/0!</v>
      </c>
      <c r="R140" s="229" t="e">
        <f>AVERAGE('ES Data Entry'!S140:V140)</f>
        <v>#DIV/0!</v>
      </c>
      <c r="S140" s="229" t="e">
        <f t="shared" si="14"/>
        <v>#DIV/0!</v>
      </c>
      <c r="T140" s="229" t="e">
        <f>AVERAGE('ES Data Entry'!W140:Y140)</f>
        <v>#DIV/0!</v>
      </c>
      <c r="U140" s="230" t="e">
        <f t="shared" si="15"/>
        <v>#DIV/0!</v>
      </c>
      <c r="V140" s="231" t="e">
        <f t="shared" si="16"/>
        <v>#DIV/0!</v>
      </c>
      <c r="W140" s="232" t="e">
        <f t="shared" si="17"/>
        <v>#DIV/0!</v>
      </c>
    </row>
    <row r="141" spans="1:23" ht="62.1" customHeight="1">
      <c r="A141" s="226">
        <f>'ES Data Entry'!A141</f>
        <v>0</v>
      </c>
      <c r="B141" s="226">
        <f>'ES Data Entry'!B141</f>
        <v>0</v>
      </c>
      <c r="C141" s="6">
        <f>'ES Data Entry'!C141</f>
        <v>0</v>
      </c>
      <c r="D141" s="226">
        <f>'ES Data Entry'!D141</f>
        <v>0</v>
      </c>
      <c r="E141" s="226">
        <f>'ES Data Entry'!E141</f>
        <v>0</v>
      </c>
      <c r="F141" s="226">
        <f>'ES Data Entry'!F141</f>
        <v>0</v>
      </c>
      <c r="G141" s="226" t="str" cm="1">
        <f t="array" ref="G141">_xlfn.IFS('ES Data Entry'!G141=0, "Kindergarten", 'ES Data Entry'!G141=1, "1st Grade", 'ES Data Entry'!G141=2, "2nd Grade", 'ES Data Entry'!G141=3, "3rd Grade", 'ES Data Entry'!G141=4, "4th Grade",'ES Data Entry'!G141=5, "5th Grade")</f>
        <v>Kindergarten</v>
      </c>
      <c r="H141" s="253" t="e" cm="1">
        <f t="array" ref="H141">_xlfn.IFS('ES Data Entry'!L141=2, "Virtual", 'ES Data Entry'!L141=1, "In-person",'ES Data Entry'!L141=3, "Hybrid")</f>
        <v>#N/A</v>
      </c>
      <c r="I141" s="227" t="e" cm="1">
        <f t="array" ref="I141">_xlfn.IFS('ES Data Entry'!H141= 1, "American Indian/Alaskan Native", 'ES Data Entry'!H141= 2, "Asian", 'ES Data Entry'!H141= 3, "Native Hawaiian/Pacific Islander", 'ES Data Entry'!H141= 4, "Black/African American",'ES Data Entry'!H141= 5,  "White", 'ES Data Entry'!H141= 6, "Other", 'ES Data Entry'!H141= 7, "Two races or more", 'ES Data Entry'!H141= 8, "Unknown")</f>
        <v>#N/A</v>
      </c>
      <c r="J141" s="226" t="e" cm="1">
        <f t="array" ref="J141">_xlfn.IFS('ES Data Entry'!I141=1, "Hispanic/Latino", 'ES Data Entry'!I141=2, "Not Hispanic/Latino", 'ES Data Entry'!I141=3, "Other")</f>
        <v>#N/A</v>
      </c>
      <c r="K141" s="226" t="e" cm="1">
        <f t="array" ref="K141">_xlfn.IFS('ES Data Entry'!J141= 1, "Male", 'ES Data Entry'!J141= 2, "Female", 'ES Data Entry'!J141= 3, "Transgender Male", 'ES Data Entry'!J141= 4, "Transgender Female",'ES Data Entry'!J141= 5, "Non-binary", 'ES Data Entry'!J141= 6, "Other", 'ES Data Entry'!J141= 7, "Unknown")</f>
        <v>#N/A</v>
      </c>
      <c r="L141" s="228">
        <f>'ES Data Entry'!K141</f>
        <v>0</v>
      </c>
      <c r="M141" s="228" t="str" cm="1">
        <f t="array" ref="M141">IF(MAX(IF(F:F=F141, L:L))=L141, "Yes", "No")</f>
        <v>Yes</v>
      </c>
      <c r="N141" s="229" t="e">
        <f>AVERAGE('ES Data Entry'!N141,'ES Data Entry'!M141)</f>
        <v>#DIV/0!</v>
      </c>
      <c r="O141" s="229" t="e">
        <f t="shared" si="12"/>
        <v>#DIV/0!</v>
      </c>
      <c r="P141" s="229" t="e">
        <f>AVERAGE('ES Data Entry'!O141:R141)</f>
        <v>#DIV/0!</v>
      </c>
      <c r="Q141" s="229" t="e">
        <f t="shared" si="13"/>
        <v>#DIV/0!</v>
      </c>
      <c r="R141" s="229" t="e">
        <f>AVERAGE('ES Data Entry'!S141:V141)</f>
        <v>#DIV/0!</v>
      </c>
      <c r="S141" s="229" t="e">
        <f t="shared" si="14"/>
        <v>#DIV/0!</v>
      </c>
      <c r="T141" s="229" t="e">
        <f>AVERAGE('ES Data Entry'!W141:Y141)</f>
        <v>#DIV/0!</v>
      </c>
      <c r="U141" s="230" t="e">
        <f t="shared" si="15"/>
        <v>#DIV/0!</v>
      </c>
      <c r="V141" s="231" t="e">
        <f t="shared" si="16"/>
        <v>#DIV/0!</v>
      </c>
      <c r="W141" s="232" t="e">
        <f t="shared" si="17"/>
        <v>#DIV/0!</v>
      </c>
    </row>
    <row r="142" spans="1:23" ht="62.1" customHeight="1">
      <c r="A142" s="226">
        <f>'ES Data Entry'!A142</f>
        <v>0</v>
      </c>
      <c r="B142" s="226">
        <f>'ES Data Entry'!B142</f>
        <v>0</v>
      </c>
      <c r="C142" s="6">
        <f>'ES Data Entry'!C142</f>
        <v>0</v>
      </c>
      <c r="D142" s="226">
        <f>'ES Data Entry'!D142</f>
        <v>0</v>
      </c>
      <c r="E142" s="226">
        <f>'ES Data Entry'!E142</f>
        <v>0</v>
      </c>
      <c r="F142" s="226">
        <f>'ES Data Entry'!F142</f>
        <v>0</v>
      </c>
      <c r="G142" s="226" t="str" cm="1">
        <f t="array" ref="G142">_xlfn.IFS('ES Data Entry'!G142=0, "Kindergarten", 'ES Data Entry'!G142=1, "1st Grade", 'ES Data Entry'!G142=2, "2nd Grade", 'ES Data Entry'!G142=3, "3rd Grade", 'ES Data Entry'!G142=4, "4th Grade",'ES Data Entry'!G142=5, "5th Grade")</f>
        <v>Kindergarten</v>
      </c>
      <c r="H142" s="253" t="e" cm="1">
        <f t="array" ref="H142">_xlfn.IFS('ES Data Entry'!L142=2, "Virtual", 'ES Data Entry'!L142=1, "In-person",'ES Data Entry'!L142=3, "Hybrid")</f>
        <v>#N/A</v>
      </c>
      <c r="I142" s="227" t="e" cm="1">
        <f t="array" ref="I142">_xlfn.IFS('ES Data Entry'!H142= 1, "American Indian/Alaskan Native", 'ES Data Entry'!H142= 2, "Asian", 'ES Data Entry'!H142= 3, "Native Hawaiian/Pacific Islander", 'ES Data Entry'!H142= 4, "Black/African American",'ES Data Entry'!H142= 5,  "White", 'ES Data Entry'!H142= 6, "Other", 'ES Data Entry'!H142= 7, "Two races or more", 'ES Data Entry'!H142= 8, "Unknown")</f>
        <v>#N/A</v>
      </c>
      <c r="J142" s="226" t="e" cm="1">
        <f t="array" ref="J142">_xlfn.IFS('ES Data Entry'!I142=1, "Hispanic/Latino", 'ES Data Entry'!I142=2, "Not Hispanic/Latino", 'ES Data Entry'!I142=3, "Other")</f>
        <v>#N/A</v>
      </c>
      <c r="K142" s="226" t="e" cm="1">
        <f t="array" ref="K142">_xlfn.IFS('ES Data Entry'!J142= 1, "Male", 'ES Data Entry'!J142= 2, "Female", 'ES Data Entry'!J142= 3, "Transgender Male", 'ES Data Entry'!J142= 4, "Transgender Female",'ES Data Entry'!J142= 5, "Non-binary", 'ES Data Entry'!J142= 6, "Other", 'ES Data Entry'!J142= 7, "Unknown")</f>
        <v>#N/A</v>
      </c>
      <c r="L142" s="228">
        <f>'ES Data Entry'!K142</f>
        <v>0</v>
      </c>
      <c r="M142" s="228" t="str" cm="1">
        <f t="array" ref="M142">IF(MAX(IF(F:F=F142, L:L))=L142, "Yes", "No")</f>
        <v>Yes</v>
      </c>
      <c r="N142" s="229" t="e">
        <f>AVERAGE('ES Data Entry'!N142,'ES Data Entry'!M142)</f>
        <v>#DIV/0!</v>
      </c>
      <c r="O142" s="229" t="e">
        <f t="shared" si="12"/>
        <v>#DIV/0!</v>
      </c>
      <c r="P142" s="229" t="e">
        <f>AVERAGE('ES Data Entry'!O142:R142)</f>
        <v>#DIV/0!</v>
      </c>
      <c r="Q142" s="229" t="e">
        <f t="shared" si="13"/>
        <v>#DIV/0!</v>
      </c>
      <c r="R142" s="229" t="e">
        <f>AVERAGE('ES Data Entry'!S142:V142)</f>
        <v>#DIV/0!</v>
      </c>
      <c r="S142" s="229" t="e">
        <f t="shared" si="14"/>
        <v>#DIV/0!</v>
      </c>
      <c r="T142" s="229" t="e">
        <f>AVERAGE('ES Data Entry'!W142:Y142)</f>
        <v>#DIV/0!</v>
      </c>
      <c r="U142" s="230" t="e">
        <f t="shared" si="15"/>
        <v>#DIV/0!</v>
      </c>
      <c r="V142" s="231" t="e">
        <f t="shared" si="16"/>
        <v>#DIV/0!</v>
      </c>
      <c r="W142" s="232" t="e">
        <f t="shared" si="17"/>
        <v>#DIV/0!</v>
      </c>
    </row>
    <row r="143" spans="1:23" ht="62.1" customHeight="1">
      <c r="A143" s="226">
        <f>'ES Data Entry'!A143</f>
        <v>0</v>
      </c>
      <c r="B143" s="226">
        <f>'ES Data Entry'!B143</f>
        <v>0</v>
      </c>
      <c r="C143" s="6">
        <f>'ES Data Entry'!C143</f>
        <v>0</v>
      </c>
      <c r="D143" s="226">
        <f>'ES Data Entry'!D143</f>
        <v>0</v>
      </c>
      <c r="E143" s="226">
        <f>'ES Data Entry'!E143</f>
        <v>0</v>
      </c>
      <c r="F143" s="226">
        <f>'ES Data Entry'!F143</f>
        <v>0</v>
      </c>
      <c r="G143" s="226" t="str" cm="1">
        <f t="array" ref="G143">_xlfn.IFS('ES Data Entry'!G143=0, "Kindergarten", 'ES Data Entry'!G143=1, "1st Grade", 'ES Data Entry'!G143=2, "2nd Grade", 'ES Data Entry'!G143=3, "3rd Grade", 'ES Data Entry'!G143=4, "4th Grade",'ES Data Entry'!G143=5, "5th Grade")</f>
        <v>Kindergarten</v>
      </c>
      <c r="H143" s="253" t="e" cm="1">
        <f t="array" ref="H143">_xlfn.IFS('ES Data Entry'!L143=2, "Virtual", 'ES Data Entry'!L143=1, "In-person",'ES Data Entry'!L143=3, "Hybrid")</f>
        <v>#N/A</v>
      </c>
      <c r="I143" s="227" t="e" cm="1">
        <f t="array" ref="I143">_xlfn.IFS('ES Data Entry'!H143= 1, "American Indian/Alaskan Native", 'ES Data Entry'!H143= 2, "Asian", 'ES Data Entry'!H143= 3, "Native Hawaiian/Pacific Islander", 'ES Data Entry'!H143= 4, "Black/African American",'ES Data Entry'!H143= 5,  "White", 'ES Data Entry'!H143= 6, "Other", 'ES Data Entry'!H143= 7, "Two races or more", 'ES Data Entry'!H143= 8, "Unknown")</f>
        <v>#N/A</v>
      </c>
      <c r="J143" s="226" t="e" cm="1">
        <f t="array" ref="J143">_xlfn.IFS('ES Data Entry'!I143=1, "Hispanic/Latino", 'ES Data Entry'!I143=2, "Not Hispanic/Latino", 'ES Data Entry'!I143=3, "Other")</f>
        <v>#N/A</v>
      </c>
      <c r="K143" s="226" t="e" cm="1">
        <f t="array" ref="K143">_xlfn.IFS('ES Data Entry'!J143= 1, "Male", 'ES Data Entry'!J143= 2, "Female", 'ES Data Entry'!J143= 3, "Transgender Male", 'ES Data Entry'!J143= 4, "Transgender Female",'ES Data Entry'!J143= 5, "Non-binary", 'ES Data Entry'!J143= 6, "Other", 'ES Data Entry'!J143= 7, "Unknown")</f>
        <v>#N/A</v>
      </c>
      <c r="L143" s="228">
        <f>'ES Data Entry'!K143</f>
        <v>0</v>
      </c>
      <c r="M143" s="228" t="str" cm="1">
        <f t="array" ref="M143">IF(MAX(IF(F:F=F143, L:L))=L143, "Yes", "No")</f>
        <v>Yes</v>
      </c>
      <c r="N143" s="229" t="e">
        <f>AVERAGE('ES Data Entry'!N143,'ES Data Entry'!M143)</f>
        <v>#DIV/0!</v>
      </c>
      <c r="O143" s="229" t="e">
        <f t="shared" si="12"/>
        <v>#DIV/0!</v>
      </c>
      <c r="P143" s="229" t="e">
        <f>AVERAGE('ES Data Entry'!O143:R143)</f>
        <v>#DIV/0!</v>
      </c>
      <c r="Q143" s="229" t="e">
        <f t="shared" si="13"/>
        <v>#DIV/0!</v>
      </c>
      <c r="R143" s="229" t="e">
        <f>AVERAGE('ES Data Entry'!S143:V143)</f>
        <v>#DIV/0!</v>
      </c>
      <c r="S143" s="229" t="e">
        <f t="shared" si="14"/>
        <v>#DIV/0!</v>
      </c>
      <c r="T143" s="229" t="e">
        <f>AVERAGE('ES Data Entry'!W143:Y143)</f>
        <v>#DIV/0!</v>
      </c>
      <c r="U143" s="230" t="e">
        <f t="shared" si="15"/>
        <v>#DIV/0!</v>
      </c>
      <c r="V143" s="231" t="e">
        <f t="shared" si="16"/>
        <v>#DIV/0!</v>
      </c>
      <c r="W143" s="232" t="e">
        <f t="shared" si="17"/>
        <v>#DIV/0!</v>
      </c>
    </row>
    <row r="144" spans="1:23" ht="62.1" customHeight="1">
      <c r="A144" s="226">
        <f>'ES Data Entry'!A144</f>
        <v>0</v>
      </c>
      <c r="B144" s="226">
        <f>'ES Data Entry'!B144</f>
        <v>0</v>
      </c>
      <c r="C144" s="6">
        <f>'ES Data Entry'!C144</f>
        <v>0</v>
      </c>
      <c r="D144" s="226">
        <f>'ES Data Entry'!D144</f>
        <v>0</v>
      </c>
      <c r="E144" s="226">
        <f>'ES Data Entry'!E144</f>
        <v>0</v>
      </c>
      <c r="F144" s="226">
        <f>'ES Data Entry'!F144</f>
        <v>0</v>
      </c>
      <c r="G144" s="226" t="str" cm="1">
        <f t="array" ref="G144">_xlfn.IFS('ES Data Entry'!G144=0, "Kindergarten", 'ES Data Entry'!G144=1, "1st Grade", 'ES Data Entry'!G144=2, "2nd Grade", 'ES Data Entry'!G144=3, "3rd Grade", 'ES Data Entry'!G144=4, "4th Grade",'ES Data Entry'!G144=5, "5th Grade")</f>
        <v>Kindergarten</v>
      </c>
      <c r="H144" s="253" t="e" cm="1">
        <f t="array" ref="H144">_xlfn.IFS('ES Data Entry'!L144=2, "Virtual", 'ES Data Entry'!L144=1, "In-person",'ES Data Entry'!L144=3, "Hybrid")</f>
        <v>#N/A</v>
      </c>
      <c r="I144" s="227" t="e" cm="1">
        <f t="array" ref="I144">_xlfn.IFS('ES Data Entry'!H144= 1, "American Indian/Alaskan Native", 'ES Data Entry'!H144= 2, "Asian", 'ES Data Entry'!H144= 3, "Native Hawaiian/Pacific Islander", 'ES Data Entry'!H144= 4, "Black/African American",'ES Data Entry'!H144= 5,  "White", 'ES Data Entry'!H144= 6, "Other", 'ES Data Entry'!H144= 7, "Two races or more", 'ES Data Entry'!H144= 8, "Unknown")</f>
        <v>#N/A</v>
      </c>
      <c r="J144" s="226" t="e" cm="1">
        <f t="array" ref="J144">_xlfn.IFS('ES Data Entry'!I144=1, "Hispanic/Latino", 'ES Data Entry'!I144=2, "Not Hispanic/Latino", 'ES Data Entry'!I144=3, "Other")</f>
        <v>#N/A</v>
      </c>
      <c r="K144" s="226" t="e" cm="1">
        <f t="array" ref="K144">_xlfn.IFS('ES Data Entry'!J144= 1, "Male", 'ES Data Entry'!J144= 2, "Female", 'ES Data Entry'!J144= 3, "Transgender Male", 'ES Data Entry'!J144= 4, "Transgender Female",'ES Data Entry'!J144= 5, "Non-binary", 'ES Data Entry'!J144= 6, "Other", 'ES Data Entry'!J144= 7, "Unknown")</f>
        <v>#N/A</v>
      </c>
      <c r="L144" s="228">
        <f>'ES Data Entry'!K144</f>
        <v>0</v>
      </c>
      <c r="M144" s="228" t="str" cm="1">
        <f t="array" ref="M144">IF(MAX(IF(F:F=F144, L:L))=L144, "Yes", "No")</f>
        <v>Yes</v>
      </c>
      <c r="N144" s="229" t="e">
        <f>AVERAGE('ES Data Entry'!N144,'ES Data Entry'!M144)</f>
        <v>#DIV/0!</v>
      </c>
      <c r="O144" s="229" t="e">
        <f t="shared" si="12"/>
        <v>#DIV/0!</v>
      </c>
      <c r="P144" s="229" t="e">
        <f>AVERAGE('ES Data Entry'!O144:R144)</f>
        <v>#DIV/0!</v>
      </c>
      <c r="Q144" s="229" t="e">
        <f t="shared" si="13"/>
        <v>#DIV/0!</v>
      </c>
      <c r="R144" s="229" t="e">
        <f>AVERAGE('ES Data Entry'!S144:V144)</f>
        <v>#DIV/0!</v>
      </c>
      <c r="S144" s="229" t="e">
        <f t="shared" si="14"/>
        <v>#DIV/0!</v>
      </c>
      <c r="T144" s="229" t="e">
        <f>AVERAGE('ES Data Entry'!W144:Y144)</f>
        <v>#DIV/0!</v>
      </c>
      <c r="U144" s="230" t="e">
        <f t="shared" si="15"/>
        <v>#DIV/0!</v>
      </c>
      <c r="V144" s="231" t="e">
        <f t="shared" si="16"/>
        <v>#DIV/0!</v>
      </c>
      <c r="W144" s="232" t="e">
        <f t="shared" si="17"/>
        <v>#DIV/0!</v>
      </c>
    </row>
    <row r="145" spans="1:23" ht="62.1" customHeight="1">
      <c r="A145" s="226">
        <f>'ES Data Entry'!A145</f>
        <v>0</v>
      </c>
      <c r="B145" s="226">
        <f>'ES Data Entry'!B145</f>
        <v>0</v>
      </c>
      <c r="C145" s="6">
        <f>'ES Data Entry'!C145</f>
        <v>0</v>
      </c>
      <c r="D145" s="226">
        <f>'ES Data Entry'!D145</f>
        <v>0</v>
      </c>
      <c r="E145" s="226">
        <f>'ES Data Entry'!E145</f>
        <v>0</v>
      </c>
      <c r="F145" s="226">
        <f>'ES Data Entry'!F145</f>
        <v>0</v>
      </c>
      <c r="G145" s="226" t="str" cm="1">
        <f t="array" ref="G145">_xlfn.IFS('ES Data Entry'!G145=0, "Kindergarten", 'ES Data Entry'!G145=1, "1st Grade", 'ES Data Entry'!G145=2, "2nd Grade", 'ES Data Entry'!G145=3, "3rd Grade", 'ES Data Entry'!G145=4, "4th Grade",'ES Data Entry'!G145=5, "5th Grade")</f>
        <v>Kindergarten</v>
      </c>
      <c r="H145" s="253" t="e" cm="1">
        <f t="array" ref="H145">_xlfn.IFS('ES Data Entry'!L145=2, "Virtual", 'ES Data Entry'!L145=1, "In-person",'ES Data Entry'!L145=3, "Hybrid")</f>
        <v>#N/A</v>
      </c>
      <c r="I145" s="227" t="e" cm="1">
        <f t="array" ref="I145">_xlfn.IFS('ES Data Entry'!H145= 1, "American Indian/Alaskan Native", 'ES Data Entry'!H145= 2, "Asian", 'ES Data Entry'!H145= 3, "Native Hawaiian/Pacific Islander", 'ES Data Entry'!H145= 4, "Black/African American",'ES Data Entry'!H145= 5,  "White", 'ES Data Entry'!H145= 6, "Other", 'ES Data Entry'!H145= 7, "Two races or more", 'ES Data Entry'!H145= 8, "Unknown")</f>
        <v>#N/A</v>
      </c>
      <c r="J145" s="226" t="e" cm="1">
        <f t="array" ref="J145">_xlfn.IFS('ES Data Entry'!I145=1, "Hispanic/Latino", 'ES Data Entry'!I145=2, "Not Hispanic/Latino", 'ES Data Entry'!I145=3, "Other")</f>
        <v>#N/A</v>
      </c>
      <c r="K145" s="226" t="e" cm="1">
        <f t="array" ref="K145">_xlfn.IFS('ES Data Entry'!J145= 1, "Male", 'ES Data Entry'!J145= 2, "Female", 'ES Data Entry'!J145= 3, "Transgender Male", 'ES Data Entry'!J145= 4, "Transgender Female",'ES Data Entry'!J145= 5, "Non-binary", 'ES Data Entry'!J145= 6, "Other", 'ES Data Entry'!J145= 7, "Unknown")</f>
        <v>#N/A</v>
      </c>
      <c r="L145" s="228">
        <f>'ES Data Entry'!K145</f>
        <v>0</v>
      </c>
      <c r="M145" s="228" t="str" cm="1">
        <f t="array" ref="M145">IF(MAX(IF(F:F=F145, L:L))=L145, "Yes", "No")</f>
        <v>Yes</v>
      </c>
      <c r="N145" s="229" t="e">
        <f>AVERAGE('ES Data Entry'!N145,'ES Data Entry'!M145)</f>
        <v>#DIV/0!</v>
      </c>
      <c r="O145" s="229" t="e">
        <f t="shared" si="12"/>
        <v>#DIV/0!</v>
      </c>
      <c r="P145" s="229" t="e">
        <f>AVERAGE('ES Data Entry'!O145:R145)</f>
        <v>#DIV/0!</v>
      </c>
      <c r="Q145" s="229" t="e">
        <f t="shared" si="13"/>
        <v>#DIV/0!</v>
      </c>
      <c r="R145" s="229" t="e">
        <f>AVERAGE('ES Data Entry'!S145:V145)</f>
        <v>#DIV/0!</v>
      </c>
      <c r="S145" s="229" t="e">
        <f t="shared" si="14"/>
        <v>#DIV/0!</v>
      </c>
      <c r="T145" s="229" t="e">
        <f>AVERAGE('ES Data Entry'!W145:Y145)</f>
        <v>#DIV/0!</v>
      </c>
      <c r="U145" s="230" t="e">
        <f t="shared" si="15"/>
        <v>#DIV/0!</v>
      </c>
      <c r="V145" s="231" t="e">
        <f t="shared" si="16"/>
        <v>#DIV/0!</v>
      </c>
      <c r="W145" s="232" t="e">
        <f t="shared" si="17"/>
        <v>#DIV/0!</v>
      </c>
    </row>
    <row r="146" spans="1:23" ht="62.1" customHeight="1">
      <c r="A146" s="226">
        <f>'ES Data Entry'!A146</f>
        <v>0</v>
      </c>
      <c r="B146" s="226">
        <f>'ES Data Entry'!B146</f>
        <v>0</v>
      </c>
      <c r="C146" s="6">
        <f>'ES Data Entry'!C146</f>
        <v>0</v>
      </c>
      <c r="D146" s="226">
        <f>'ES Data Entry'!D146</f>
        <v>0</v>
      </c>
      <c r="E146" s="226">
        <f>'ES Data Entry'!E146</f>
        <v>0</v>
      </c>
      <c r="F146" s="226">
        <f>'ES Data Entry'!F146</f>
        <v>0</v>
      </c>
      <c r="G146" s="226" t="str" cm="1">
        <f t="array" ref="G146">_xlfn.IFS('ES Data Entry'!G146=0, "Kindergarten", 'ES Data Entry'!G146=1, "1st Grade", 'ES Data Entry'!G146=2, "2nd Grade", 'ES Data Entry'!G146=3, "3rd Grade", 'ES Data Entry'!G146=4, "4th Grade",'ES Data Entry'!G146=5, "5th Grade")</f>
        <v>Kindergarten</v>
      </c>
      <c r="H146" s="253" t="e" cm="1">
        <f t="array" ref="H146">_xlfn.IFS('ES Data Entry'!L146=2, "Virtual", 'ES Data Entry'!L146=1, "In-person",'ES Data Entry'!L146=3, "Hybrid")</f>
        <v>#N/A</v>
      </c>
      <c r="I146" s="227" t="e" cm="1">
        <f t="array" ref="I146">_xlfn.IFS('ES Data Entry'!H146= 1, "American Indian/Alaskan Native", 'ES Data Entry'!H146= 2, "Asian", 'ES Data Entry'!H146= 3, "Native Hawaiian/Pacific Islander", 'ES Data Entry'!H146= 4, "Black/African American",'ES Data Entry'!H146= 5,  "White", 'ES Data Entry'!H146= 6, "Other", 'ES Data Entry'!H146= 7, "Two races or more", 'ES Data Entry'!H146= 8, "Unknown")</f>
        <v>#N/A</v>
      </c>
      <c r="J146" s="226" t="e" cm="1">
        <f t="array" ref="J146">_xlfn.IFS('ES Data Entry'!I146=1, "Hispanic/Latino", 'ES Data Entry'!I146=2, "Not Hispanic/Latino", 'ES Data Entry'!I146=3, "Other")</f>
        <v>#N/A</v>
      </c>
      <c r="K146" s="226" t="e" cm="1">
        <f t="array" ref="K146">_xlfn.IFS('ES Data Entry'!J146= 1, "Male", 'ES Data Entry'!J146= 2, "Female", 'ES Data Entry'!J146= 3, "Transgender Male", 'ES Data Entry'!J146= 4, "Transgender Female",'ES Data Entry'!J146= 5, "Non-binary", 'ES Data Entry'!J146= 6, "Other", 'ES Data Entry'!J146= 7, "Unknown")</f>
        <v>#N/A</v>
      </c>
      <c r="L146" s="228">
        <f>'ES Data Entry'!K146</f>
        <v>0</v>
      </c>
      <c r="M146" s="228" t="str" cm="1">
        <f t="array" ref="M146">IF(MAX(IF(F:F=F146, L:L))=L146, "Yes", "No")</f>
        <v>Yes</v>
      </c>
      <c r="N146" s="229" t="e">
        <f>AVERAGE('ES Data Entry'!N146,'ES Data Entry'!M146)</f>
        <v>#DIV/0!</v>
      </c>
      <c r="O146" s="229" t="e">
        <f t="shared" si="12"/>
        <v>#DIV/0!</v>
      </c>
      <c r="P146" s="229" t="e">
        <f>AVERAGE('ES Data Entry'!O146:R146)</f>
        <v>#DIV/0!</v>
      </c>
      <c r="Q146" s="229" t="e">
        <f t="shared" si="13"/>
        <v>#DIV/0!</v>
      </c>
      <c r="R146" s="229" t="e">
        <f>AVERAGE('ES Data Entry'!S146:V146)</f>
        <v>#DIV/0!</v>
      </c>
      <c r="S146" s="229" t="e">
        <f t="shared" si="14"/>
        <v>#DIV/0!</v>
      </c>
      <c r="T146" s="229" t="e">
        <f>AVERAGE('ES Data Entry'!W146:Y146)</f>
        <v>#DIV/0!</v>
      </c>
      <c r="U146" s="230" t="e">
        <f t="shared" si="15"/>
        <v>#DIV/0!</v>
      </c>
      <c r="V146" s="231" t="e">
        <f t="shared" si="16"/>
        <v>#DIV/0!</v>
      </c>
      <c r="W146" s="232" t="e">
        <f t="shared" si="17"/>
        <v>#DIV/0!</v>
      </c>
    </row>
    <row r="147" spans="1:23" ht="62.1" customHeight="1">
      <c r="A147" s="226">
        <f>'ES Data Entry'!A147</f>
        <v>0</v>
      </c>
      <c r="B147" s="226">
        <f>'ES Data Entry'!B147</f>
        <v>0</v>
      </c>
      <c r="C147" s="6">
        <f>'ES Data Entry'!C147</f>
        <v>0</v>
      </c>
      <c r="D147" s="226">
        <f>'ES Data Entry'!D147</f>
        <v>0</v>
      </c>
      <c r="E147" s="226">
        <f>'ES Data Entry'!E147</f>
        <v>0</v>
      </c>
      <c r="F147" s="226">
        <f>'ES Data Entry'!F147</f>
        <v>0</v>
      </c>
      <c r="G147" s="226" t="str" cm="1">
        <f t="array" ref="G147">_xlfn.IFS('ES Data Entry'!G147=0, "Kindergarten", 'ES Data Entry'!G147=1, "1st Grade", 'ES Data Entry'!G147=2, "2nd Grade", 'ES Data Entry'!G147=3, "3rd Grade", 'ES Data Entry'!G147=4, "4th Grade",'ES Data Entry'!G147=5, "5th Grade")</f>
        <v>Kindergarten</v>
      </c>
      <c r="H147" s="253" t="e" cm="1">
        <f t="array" ref="H147">_xlfn.IFS('ES Data Entry'!L147=2, "Virtual", 'ES Data Entry'!L147=1, "In-person",'ES Data Entry'!L147=3, "Hybrid")</f>
        <v>#N/A</v>
      </c>
      <c r="I147" s="227" t="e" cm="1">
        <f t="array" ref="I147">_xlfn.IFS('ES Data Entry'!H147= 1, "American Indian/Alaskan Native", 'ES Data Entry'!H147= 2, "Asian", 'ES Data Entry'!H147= 3, "Native Hawaiian/Pacific Islander", 'ES Data Entry'!H147= 4, "Black/African American",'ES Data Entry'!H147= 5,  "White", 'ES Data Entry'!H147= 6, "Other", 'ES Data Entry'!H147= 7, "Two races or more", 'ES Data Entry'!H147= 8, "Unknown")</f>
        <v>#N/A</v>
      </c>
      <c r="J147" s="226" t="e" cm="1">
        <f t="array" ref="J147">_xlfn.IFS('ES Data Entry'!I147=1, "Hispanic/Latino", 'ES Data Entry'!I147=2, "Not Hispanic/Latino", 'ES Data Entry'!I147=3, "Other")</f>
        <v>#N/A</v>
      </c>
      <c r="K147" s="226" t="e" cm="1">
        <f t="array" ref="K147">_xlfn.IFS('ES Data Entry'!J147= 1, "Male", 'ES Data Entry'!J147= 2, "Female", 'ES Data Entry'!J147= 3, "Transgender Male", 'ES Data Entry'!J147= 4, "Transgender Female",'ES Data Entry'!J147= 5, "Non-binary", 'ES Data Entry'!J147= 6, "Other", 'ES Data Entry'!J147= 7, "Unknown")</f>
        <v>#N/A</v>
      </c>
      <c r="L147" s="228">
        <f>'ES Data Entry'!K147</f>
        <v>0</v>
      </c>
      <c r="M147" s="228" t="str" cm="1">
        <f t="array" ref="M147">IF(MAX(IF(F:F=F147, L:L))=L147, "Yes", "No")</f>
        <v>Yes</v>
      </c>
      <c r="N147" s="229" t="e">
        <f>AVERAGE('ES Data Entry'!N147,'ES Data Entry'!M147)</f>
        <v>#DIV/0!</v>
      </c>
      <c r="O147" s="229" t="e">
        <f t="shared" si="12"/>
        <v>#DIV/0!</v>
      </c>
      <c r="P147" s="229" t="e">
        <f>AVERAGE('ES Data Entry'!O147:R147)</f>
        <v>#DIV/0!</v>
      </c>
      <c r="Q147" s="229" t="e">
        <f t="shared" si="13"/>
        <v>#DIV/0!</v>
      </c>
      <c r="R147" s="229" t="e">
        <f>AVERAGE('ES Data Entry'!S147:V147)</f>
        <v>#DIV/0!</v>
      </c>
      <c r="S147" s="229" t="e">
        <f t="shared" si="14"/>
        <v>#DIV/0!</v>
      </c>
      <c r="T147" s="229" t="e">
        <f>AVERAGE('ES Data Entry'!W147:Y147)</f>
        <v>#DIV/0!</v>
      </c>
      <c r="U147" s="230" t="e">
        <f t="shared" si="15"/>
        <v>#DIV/0!</v>
      </c>
      <c r="V147" s="231" t="e">
        <f t="shared" si="16"/>
        <v>#DIV/0!</v>
      </c>
      <c r="W147" s="232" t="e">
        <f t="shared" si="17"/>
        <v>#DIV/0!</v>
      </c>
    </row>
    <row r="148" spans="1:23" ht="62.1" customHeight="1">
      <c r="A148" s="226">
        <f>'ES Data Entry'!A148</f>
        <v>0</v>
      </c>
      <c r="B148" s="226">
        <f>'ES Data Entry'!B148</f>
        <v>0</v>
      </c>
      <c r="C148" s="6">
        <f>'ES Data Entry'!C148</f>
        <v>0</v>
      </c>
      <c r="D148" s="226">
        <f>'ES Data Entry'!D148</f>
        <v>0</v>
      </c>
      <c r="E148" s="226">
        <f>'ES Data Entry'!E148</f>
        <v>0</v>
      </c>
      <c r="F148" s="226">
        <f>'ES Data Entry'!F148</f>
        <v>0</v>
      </c>
      <c r="G148" s="226" t="str" cm="1">
        <f t="array" ref="G148">_xlfn.IFS('ES Data Entry'!G148=0, "Kindergarten", 'ES Data Entry'!G148=1, "1st Grade", 'ES Data Entry'!G148=2, "2nd Grade", 'ES Data Entry'!G148=3, "3rd Grade", 'ES Data Entry'!G148=4, "4th Grade",'ES Data Entry'!G148=5, "5th Grade")</f>
        <v>Kindergarten</v>
      </c>
      <c r="H148" s="253" t="e" cm="1">
        <f t="array" ref="H148">_xlfn.IFS('ES Data Entry'!L148=2, "Virtual", 'ES Data Entry'!L148=1, "In-person",'ES Data Entry'!L148=3, "Hybrid")</f>
        <v>#N/A</v>
      </c>
      <c r="I148" s="227" t="e" cm="1">
        <f t="array" ref="I148">_xlfn.IFS('ES Data Entry'!H148= 1, "American Indian/Alaskan Native", 'ES Data Entry'!H148= 2, "Asian", 'ES Data Entry'!H148= 3, "Native Hawaiian/Pacific Islander", 'ES Data Entry'!H148= 4, "Black/African American",'ES Data Entry'!H148= 5,  "White", 'ES Data Entry'!H148= 6, "Other", 'ES Data Entry'!H148= 7, "Two races or more", 'ES Data Entry'!H148= 8, "Unknown")</f>
        <v>#N/A</v>
      </c>
      <c r="J148" s="226" t="e" cm="1">
        <f t="array" ref="J148">_xlfn.IFS('ES Data Entry'!I148=1, "Hispanic/Latino", 'ES Data Entry'!I148=2, "Not Hispanic/Latino", 'ES Data Entry'!I148=3, "Other")</f>
        <v>#N/A</v>
      </c>
      <c r="K148" s="226" t="e" cm="1">
        <f t="array" ref="K148">_xlfn.IFS('ES Data Entry'!J148= 1, "Male", 'ES Data Entry'!J148= 2, "Female", 'ES Data Entry'!J148= 3, "Transgender Male", 'ES Data Entry'!J148= 4, "Transgender Female",'ES Data Entry'!J148= 5, "Non-binary", 'ES Data Entry'!J148= 6, "Other", 'ES Data Entry'!J148= 7, "Unknown")</f>
        <v>#N/A</v>
      </c>
      <c r="L148" s="228">
        <f>'ES Data Entry'!K148</f>
        <v>0</v>
      </c>
      <c r="M148" s="228" t="str" cm="1">
        <f t="array" ref="M148">IF(MAX(IF(F:F=F148, L:L))=L148, "Yes", "No")</f>
        <v>Yes</v>
      </c>
      <c r="N148" s="229" t="e">
        <f>AVERAGE('ES Data Entry'!N148,'ES Data Entry'!M148)</f>
        <v>#DIV/0!</v>
      </c>
      <c r="O148" s="229" t="e">
        <f t="shared" si="12"/>
        <v>#DIV/0!</v>
      </c>
      <c r="P148" s="229" t="e">
        <f>AVERAGE('ES Data Entry'!O148:R148)</f>
        <v>#DIV/0!</v>
      </c>
      <c r="Q148" s="229" t="e">
        <f t="shared" si="13"/>
        <v>#DIV/0!</v>
      </c>
      <c r="R148" s="229" t="e">
        <f>AVERAGE('ES Data Entry'!S148:V148)</f>
        <v>#DIV/0!</v>
      </c>
      <c r="S148" s="229" t="e">
        <f t="shared" si="14"/>
        <v>#DIV/0!</v>
      </c>
      <c r="T148" s="229" t="e">
        <f>AVERAGE('ES Data Entry'!W148:Y148)</f>
        <v>#DIV/0!</v>
      </c>
      <c r="U148" s="230" t="e">
        <f t="shared" si="15"/>
        <v>#DIV/0!</v>
      </c>
      <c r="V148" s="231" t="e">
        <f t="shared" si="16"/>
        <v>#DIV/0!</v>
      </c>
      <c r="W148" s="232" t="e">
        <f t="shared" si="17"/>
        <v>#DIV/0!</v>
      </c>
    </row>
    <row r="149" spans="1:23">
      <c r="A149" s="226">
        <f>'ES Data Entry'!A149</f>
        <v>0</v>
      </c>
      <c r="B149" s="226">
        <f>'ES Data Entry'!B149</f>
        <v>0</v>
      </c>
      <c r="C149" s="6">
        <f>'ES Data Entry'!C149</f>
        <v>0</v>
      </c>
      <c r="D149" s="226">
        <f>'ES Data Entry'!D149</f>
        <v>0</v>
      </c>
      <c r="E149" s="226">
        <f>'ES Data Entry'!E149</f>
        <v>0</v>
      </c>
      <c r="F149" s="226">
        <f>'ES Data Entry'!F149</f>
        <v>0</v>
      </c>
      <c r="G149" s="226" t="str" cm="1">
        <f t="array" ref="G149">_xlfn.IFS('ES Data Entry'!G149=0, "Kindergarten", 'ES Data Entry'!G149=1, "1st Grade", 'ES Data Entry'!G149=2, "2nd Grade", 'ES Data Entry'!G149=3, "3rd Grade", 'ES Data Entry'!G149=4, "4th Grade",'ES Data Entry'!G149=5, "5th Grade")</f>
        <v>Kindergarten</v>
      </c>
      <c r="H149" s="253" t="e" cm="1">
        <f t="array" ref="H149">_xlfn.IFS('ES Data Entry'!L149=2, "Virtual", 'ES Data Entry'!L149=1, "In-person",'ES Data Entry'!L149=3, "Hybrid")</f>
        <v>#N/A</v>
      </c>
      <c r="I149" s="227" t="e" cm="1">
        <f t="array" ref="I149">_xlfn.IFS('ES Data Entry'!H149= 1, "American Indian/Alaskan Native", 'ES Data Entry'!H149= 2, "Asian", 'ES Data Entry'!H149= 3, "Native Hawaiian/Pacific Islander", 'ES Data Entry'!H149= 4, "Black/African American",'ES Data Entry'!H149= 5,  "White", 'ES Data Entry'!H149= 6, "Other", 'ES Data Entry'!H149= 7, "Two races or more", 'ES Data Entry'!H149= 8, "Unknown")</f>
        <v>#N/A</v>
      </c>
      <c r="J149" s="226" t="e" cm="1">
        <f t="array" ref="J149">_xlfn.IFS('ES Data Entry'!I149=1, "Hispanic/Latino", 'ES Data Entry'!I149=2, "Not Hispanic/Latino", 'ES Data Entry'!I149=3, "Other")</f>
        <v>#N/A</v>
      </c>
      <c r="K149" s="226" t="e" cm="1">
        <f t="array" ref="K149">_xlfn.IFS('ES Data Entry'!J149= 1, "Male", 'ES Data Entry'!J149= 2, "Female", 'ES Data Entry'!J149= 3, "Transgender Male", 'ES Data Entry'!J149= 4, "Transgender Female",'ES Data Entry'!J149= 5, "Non-binary", 'ES Data Entry'!J149= 6, "Other", 'ES Data Entry'!J149= 7, "Unknown")</f>
        <v>#N/A</v>
      </c>
      <c r="L149" s="228">
        <f>'ES Data Entry'!K149</f>
        <v>0</v>
      </c>
      <c r="M149" s="228" t="str" cm="1">
        <f t="array" ref="M149">IF(MAX(IF(F:F=F149, L:L))=L149, "Yes", "No")</f>
        <v>Yes</v>
      </c>
      <c r="N149" s="229" t="e">
        <f>AVERAGE('ES Data Entry'!N149,'ES Data Entry'!M149)</f>
        <v>#DIV/0!</v>
      </c>
      <c r="O149" s="229" t="e">
        <f t="shared" si="12"/>
        <v>#DIV/0!</v>
      </c>
      <c r="P149" s="229" t="e">
        <f>AVERAGE('ES Data Entry'!O149:R149)</f>
        <v>#DIV/0!</v>
      </c>
      <c r="Q149" s="229" t="e">
        <f t="shared" si="13"/>
        <v>#DIV/0!</v>
      </c>
      <c r="R149" s="229" t="e">
        <f>AVERAGE('ES Data Entry'!S149:V149)</f>
        <v>#DIV/0!</v>
      </c>
      <c r="S149" s="229" t="e">
        <f t="shared" si="14"/>
        <v>#DIV/0!</v>
      </c>
      <c r="T149" s="229" t="e">
        <f>AVERAGE('ES Data Entry'!W149:Y149)</f>
        <v>#DIV/0!</v>
      </c>
      <c r="U149" s="230" t="e">
        <f t="shared" si="15"/>
        <v>#DIV/0!</v>
      </c>
      <c r="V149" s="231" t="e">
        <f t="shared" si="16"/>
        <v>#DIV/0!</v>
      </c>
      <c r="W149" s="232" t="e">
        <f t="shared" si="17"/>
        <v>#DIV/0!</v>
      </c>
    </row>
    <row r="150" spans="1:23">
      <c r="A150" s="226">
        <f>'ES Data Entry'!A150</f>
        <v>0</v>
      </c>
      <c r="B150" s="226">
        <f>'ES Data Entry'!B150</f>
        <v>0</v>
      </c>
      <c r="C150" s="6">
        <f>'ES Data Entry'!C150</f>
        <v>0</v>
      </c>
      <c r="D150" s="226">
        <f>'ES Data Entry'!D150</f>
        <v>0</v>
      </c>
      <c r="E150" s="226">
        <f>'ES Data Entry'!E150</f>
        <v>0</v>
      </c>
      <c r="F150" s="226">
        <f>'ES Data Entry'!F150</f>
        <v>0</v>
      </c>
      <c r="G150" s="226" t="str" cm="1">
        <f t="array" ref="G150">_xlfn.IFS('ES Data Entry'!G150=0, "Kindergarten", 'ES Data Entry'!G150=1, "1st Grade", 'ES Data Entry'!G150=2, "2nd Grade", 'ES Data Entry'!G150=3, "3rd Grade", 'ES Data Entry'!G150=4, "4th Grade",'ES Data Entry'!G150=5, "5th Grade")</f>
        <v>Kindergarten</v>
      </c>
      <c r="H150" s="253" t="e" cm="1">
        <f t="array" ref="H150">_xlfn.IFS('ES Data Entry'!L150=2, "Virtual", 'ES Data Entry'!L150=1, "In-person",'ES Data Entry'!L150=3, "Hybrid")</f>
        <v>#N/A</v>
      </c>
      <c r="I150" s="227" t="e" cm="1">
        <f t="array" ref="I150">_xlfn.IFS('ES Data Entry'!H150= 1, "American Indian/Alaskan Native", 'ES Data Entry'!H150= 2, "Asian", 'ES Data Entry'!H150= 3, "Native Hawaiian/Pacific Islander", 'ES Data Entry'!H150= 4, "Black/African American",'ES Data Entry'!H150= 5,  "White", 'ES Data Entry'!H150= 6, "Other", 'ES Data Entry'!H150= 7, "Two races or more", 'ES Data Entry'!H150= 8, "Unknown")</f>
        <v>#N/A</v>
      </c>
      <c r="J150" s="226" t="e" cm="1">
        <f t="array" ref="J150">_xlfn.IFS('ES Data Entry'!I150=1, "Hispanic/Latino", 'ES Data Entry'!I150=2, "Not Hispanic/Latino", 'ES Data Entry'!I150=3, "Other")</f>
        <v>#N/A</v>
      </c>
      <c r="K150" s="226" t="e" cm="1">
        <f t="array" ref="K150">_xlfn.IFS('ES Data Entry'!J150= 1, "Male", 'ES Data Entry'!J150= 2, "Female", 'ES Data Entry'!J150= 3, "Transgender Male", 'ES Data Entry'!J150= 4, "Transgender Female",'ES Data Entry'!J150= 5, "Non-binary", 'ES Data Entry'!J150= 6, "Other", 'ES Data Entry'!J150= 7, "Unknown")</f>
        <v>#N/A</v>
      </c>
      <c r="L150" s="228">
        <f>'ES Data Entry'!K150</f>
        <v>0</v>
      </c>
      <c r="M150" s="228" t="str" cm="1">
        <f t="array" ref="M150">IF(MAX(IF(F:F=F150, L:L))=L150, "Yes", "No")</f>
        <v>Yes</v>
      </c>
      <c r="N150" s="229" t="e">
        <f>AVERAGE('ES Data Entry'!N150,'ES Data Entry'!M150)</f>
        <v>#DIV/0!</v>
      </c>
      <c r="O150" s="229" t="e">
        <f t="shared" si="12"/>
        <v>#DIV/0!</v>
      </c>
      <c r="P150" s="229" t="e">
        <f>AVERAGE('ES Data Entry'!O150:R150)</f>
        <v>#DIV/0!</v>
      </c>
      <c r="Q150" s="229" t="e">
        <f t="shared" si="13"/>
        <v>#DIV/0!</v>
      </c>
      <c r="R150" s="229" t="e">
        <f>AVERAGE('ES Data Entry'!S150:V150)</f>
        <v>#DIV/0!</v>
      </c>
      <c r="S150" s="229" t="e">
        <f t="shared" si="14"/>
        <v>#DIV/0!</v>
      </c>
      <c r="T150" s="229" t="e">
        <f>AVERAGE('ES Data Entry'!W150:Y150)</f>
        <v>#DIV/0!</v>
      </c>
      <c r="U150" s="230" t="e">
        <f t="shared" si="15"/>
        <v>#DIV/0!</v>
      </c>
      <c r="V150" s="231" t="e">
        <f t="shared" si="16"/>
        <v>#DIV/0!</v>
      </c>
      <c r="W150" s="232" t="e">
        <f t="shared" si="17"/>
        <v>#DIV/0!</v>
      </c>
    </row>
    <row r="151" spans="1:23">
      <c r="A151" s="226">
        <f>'ES Data Entry'!A151</f>
        <v>0</v>
      </c>
      <c r="B151" s="226">
        <f>'ES Data Entry'!B151</f>
        <v>0</v>
      </c>
      <c r="C151" s="6">
        <f>'ES Data Entry'!C151</f>
        <v>0</v>
      </c>
      <c r="D151" s="226">
        <f>'ES Data Entry'!D151</f>
        <v>0</v>
      </c>
      <c r="E151" s="226">
        <f>'ES Data Entry'!E151</f>
        <v>0</v>
      </c>
      <c r="F151" s="226">
        <f>'ES Data Entry'!F151</f>
        <v>0</v>
      </c>
      <c r="G151" s="226" t="str" cm="1">
        <f t="array" ref="G151">_xlfn.IFS('ES Data Entry'!G151=0, "Kindergarten", 'ES Data Entry'!G151=1, "1st Grade", 'ES Data Entry'!G151=2, "2nd Grade", 'ES Data Entry'!G151=3, "3rd Grade", 'ES Data Entry'!G151=4, "4th Grade",'ES Data Entry'!G151=5, "5th Grade")</f>
        <v>Kindergarten</v>
      </c>
      <c r="H151" s="253" t="e" cm="1">
        <f t="array" ref="H151">_xlfn.IFS('ES Data Entry'!L151=2, "Virtual", 'ES Data Entry'!L151=1, "In-person",'ES Data Entry'!L151=3, "Hybrid")</f>
        <v>#N/A</v>
      </c>
      <c r="I151" s="227" t="e" cm="1">
        <f t="array" ref="I151">_xlfn.IFS('ES Data Entry'!H151= 1, "American Indian/Alaskan Native", 'ES Data Entry'!H151= 2, "Asian", 'ES Data Entry'!H151= 3, "Native Hawaiian/Pacific Islander", 'ES Data Entry'!H151= 4, "Black/African American",'ES Data Entry'!H151= 5,  "White", 'ES Data Entry'!H151= 6, "Other", 'ES Data Entry'!H151= 7, "Two races or more", 'ES Data Entry'!H151= 8, "Unknown")</f>
        <v>#N/A</v>
      </c>
      <c r="J151" s="226" t="e" cm="1">
        <f t="array" ref="J151">_xlfn.IFS('ES Data Entry'!I151=1, "Hispanic/Latino", 'ES Data Entry'!I151=2, "Not Hispanic/Latino", 'ES Data Entry'!I151=3, "Other")</f>
        <v>#N/A</v>
      </c>
      <c r="K151" s="226" t="e" cm="1">
        <f t="array" ref="K151">_xlfn.IFS('ES Data Entry'!J151= 1, "Male", 'ES Data Entry'!J151= 2, "Female", 'ES Data Entry'!J151= 3, "Transgender Male", 'ES Data Entry'!J151= 4, "Transgender Female",'ES Data Entry'!J151= 5, "Non-binary", 'ES Data Entry'!J151= 6, "Other", 'ES Data Entry'!J151= 7, "Unknown")</f>
        <v>#N/A</v>
      </c>
      <c r="L151" s="228">
        <f>'ES Data Entry'!K151</f>
        <v>0</v>
      </c>
      <c r="M151" s="228" t="str" cm="1">
        <f t="array" ref="M151">IF(MAX(IF(F:F=F151, L:L))=L151, "Yes", "No")</f>
        <v>Yes</v>
      </c>
      <c r="N151" s="229" t="e">
        <f>AVERAGE('ES Data Entry'!N151,'ES Data Entry'!M151)</f>
        <v>#DIV/0!</v>
      </c>
      <c r="O151" s="229" t="e">
        <f t="shared" si="12"/>
        <v>#DIV/0!</v>
      </c>
      <c r="P151" s="229" t="e">
        <f>AVERAGE('ES Data Entry'!O151:R151)</f>
        <v>#DIV/0!</v>
      </c>
      <c r="Q151" s="229" t="e">
        <f t="shared" si="13"/>
        <v>#DIV/0!</v>
      </c>
      <c r="R151" s="229" t="e">
        <f>AVERAGE('ES Data Entry'!S151:V151)</f>
        <v>#DIV/0!</v>
      </c>
      <c r="S151" s="229" t="e">
        <f t="shared" si="14"/>
        <v>#DIV/0!</v>
      </c>
      <c r="T151" s="229" t="e">
        <f>AVERAGE('ES Data Entry'!W151:Y151)</f>
        <v>#DIV/0!</v>
      </c>
      <c r="U151" s="230" t="e">
        <f t="shared" si="15"/>
        <v>#DIV/0!</v>
      </c>
      <c r="V151" s="231" t="e">
        <f t="shared" si="16"/>
        <v>#DIV/0!</v>
      </c>
      <c r="W151" s="232" t="e">
        <f t="shared" si="17"/>
        <v>#DIV/0!</v>
      </c>
    </row>
    <row r="152" spans="1:23">
      <c r="A152" s="226">
        <f>'ES Data Entry'!A152</f>
        <v>0</v>
      </c>
      <c r="B152" s="226">
        <f>'ES Data Entry'!B152</f>
        <v>0</v>
      </c>
      <c r="C152" s="6">
        <f>'ES Data Entry'!C152</f>
        <v>0</v>
      </c>
      <c r="D152" s="226">
        <f>'ES Data Entry'!D152</f>
        <v>0</v>
      </c>
      <c r="E152" s="226">
        <f>'ES Data Entry'!E152</f>
        <v>0</v>
      </c>
      <c r="F152" s="226">
        <f>'ES Data Entry'!F152</f>
        <v>0</v>
      </c>
      <c r="G152" s="226" t="str" cm="1">
        <f t="array" ref="G152">_xlfn.IFS('ES Data Entry'!G152=0, "Kindergarten", 'ES Data Entry'!G152=1, "1st Grade", 'ES Data Entry'!G152=2, "2nd Grade", 'ES Data Entry'!G152=3, "3rd Grade", 'ES Data Entry'!G152=4, "4th Grade",'ES Data Entry'!G152=5, "5th Grade")</f>
        <v>Kindergarten</v>
      </c>
      <c r="H152" s="253" t="e" cm="1">
        <f t="array" ref="H152">_xlfn.IFS('ES Data Entry'!L152=2, "Virtual", 'ES Data Entry'!L152=1, "In-person",'ES Data Entry'!L152=3, "Hybrid")</f>
        <v>#N/A</v>
      </c>
      <c r="I152" s="227" t="e" cm="1">
        <f t="array" ref="I152">_xlfn.IFS('ES Data Entry'!H152= 1, "American Indian/Alaskan Native", 'ES Data Entry'!H152= 2, "Asian", 'ES Data Entry'!H152= 3, "Native Hawaiian/Pacific Islander", 'ES Data Entry'!H152= 4, "Black/African American",'ES Data Entry'!H152= 5,  "White", 'ES Data Entry'!H152= 6, "Other", 'ES Data Entry'!H152= 7, "Two races or more", 'ES Data Entry'!H152= 8, "Unknown")</f>
        <v>#N/A</v>
      </c>
      <c r="J152" s="226" t="e" cm="1">
        <f t="array" ref="J152">_xlfn.IFS('ES Data Entry'!I152=1, "Hispanic/Latino", 'ES Data Entry'!I152=2, "Not Hispanic/Latino", 'ES Data Entry'!I152=3, "Other")</f>
        <v>#N/A</v>
      </c>
      <c r="K152" s="226" t="e" cm="1">
        <f t="array" ref="K152">_xlfn.IFS('ES Data Entry'!J152= 1, "Male", 'ES Data Entry'!J152= 2, "Female", 'ES Data Entry'!J152= 3, "Transgender Male", 'ES Data Entry'!J152= 4, "Transgender Female",'ES Data Entry'!J152= 5, "Non-binary", 'ES Data Entry'!J152= 6, "Other", 'ES Data Entry'!J152= 7, "Unknown")</f>
        <v>#N/A</v>
      </c>
      <c r="L152" s="228">
        <f>'ES Data Entry'!K152</f>
        <v>0</v>
      </c>
      <c r="M152" s="228" t="str" cm="1">
        <f t="array" ref="M152">IF(MAX(IF(F:F=F152, L:L))=L152, "Yes", "No")</f>
        <v>Yes</v>
      </c>
      <c r="N152" s="229" t="e">
        <f>AVERAGE('ES Data Entry'!N152,'ES Data Entry'!M152)</f>
        <v>#DIV/0!</v>
      </c>
      <c r="O152" s="229" t="e">
        <f t="shared" si="12"/>
        <v>#DIV/0!</v>
      </c>
      <c r="P152" s="229" t="e">
        <f>AVERAGE('ES Data Entry'!O152:R152)</f>
        <v>#DIV/0!</v>
      </c>
      <c r="Q152" s="229" t="e">
        <f t="shared" si="13"/>
        <v>#DIV/0!</v>
      </c>
      <c r="R152" s="229" t="e">
        <f>AVERAGE('ES Data Entry'!S152:V152)</f>
        <v>#DIV/0!</v>
      </c>
      <c r="S152" s="229" t="e">
        <f t="shared" si="14"/>
        <v>#DIV/0!</v>
      </c>
      <c r="T152" s="229" t="e">
        <f>AVERAGE('ES Data Entry'!W152:Y152)</f>
        <v>#DIV/0!</v>
      </c>
      <c r="U152" s="230" t="e">
        <f t="shared" si="15"/>
        <v>#DIV/0!</v>
      </c>
      <c r="V152" s="231" t="e">
        <f t="shared" si="16"/>
        <v>#DIV/0!</v>
      </c>
      <c r="W152" s="232" t="e">
        <f t="shared" si="17"/>
        <v>#DIV/0!</v>
      </c>
    </row>
    <row r="153" spans="1:23">
      <c r="A153" s="226">
        <f>'ES Data Entry'!A153</f>
        <v>0</v>
      </c>
      <c r="B153" s="226">
        <f>'ES Data Entry'!B153</f>
        <v>0</v>
      </c>
      <c r="C153" s="6">
        <f>'ES Data Entry'!C153</f>
        <v>0</v>
      </c>
      <c r="D153" s="226">
        <f>'ES Data Entry'!D153</f>
        <v>0</v>
      </c>
      <c r="E153" s="226">
        <f>'ES Data Entry'!E153</f>
        <v>0</v>
      </c>
      <c r="F153" s="226">
        <f>'ES Data Entry'!F153</f>
        <v>0</v>
      </c>
      <c r="G153" s="226" t="str" cm="1">
        <f t="array" ref="G153">_xlfn.IFS('ES Data Entry'!G153=0, "Kindergarten", 'ES Data Entry'!G153=1, "1st Grade", 'ES Data Entry'!G153=2, "2nd Grade", 'ES Data Entry'!G153=3, "3rd Grade", 'ES Data Entry'!G153=4, "4th Grade",'ES Data Entry'!G153=5, "5th Grade")</f>
        <v>Kindergarten</v>
      </c>
      <c r="H153" s="253" t="e" cm="1">
        <f t="array" ref="H153">_xlfn.IFS('ES Data Entry'!L153=2, "Virtual", 'ES Data Entry'!L153=1, "In-person",'ES Data Entry'!L153=3, "Hybrid")</f>
        <v>#N/A</v>
      </c>
      <c r="I153" s="227" t="e" cm="1">
        <f t="array" ref="I153">_xlfn.IFS('ES Data Entry'!H153= 1, "American Indian/Alaskan Native", 'ES Data Entry'!H153= 2, "Asian", 'ES Data Entry'!H153= 3, "Native Hawaiian/Pacific Islander", 'ES Data Entry'!H153= 4, "Black/African American",'ES Data Entry'!H153= 5,  "White", 'ES Data Entry'!H153= 6, "Other", 'ES Data Entry'!H153= 7, "Two races or more", 'ES Data Entry'!H153= 8, "Unknown")</f>
        <v>#N/A</v>
      </c>
      <c r="J153" s="226" t="e" cm="1">
        <f t="array" ref="J153">_xlfn.IFS('ES Data Entry'!I153=1, "Hispanic/Latino", 'ES Data Entry'!I153=2, "Not Hispanic/Latino", 'ES Data Entry'!I153=3, "Other")</f>
        <v>#N/A</v>
      </c>
      <c r="K153" s="226" t="e" cm="1">
        <f t="array" ref="K153">_xlfn.IFS('ES Data Entry'!J153= 1, "Male", 'ES Data Entry'!J153= 2, "Female", 'ES Data Entry'!J153= 3, "Transgender Male", 'ES Data Entry'!J153= 4, "Transgender Female",'ES Data Entry'!J153= 5, "Non-binary", 'ES Data Entry'!J153= 6, "Other", 'ES Data Entry'!J153= 7, "Unknown")</f>
        <v>#N/A</v>
      </c>
      <c r="L153" s="228">
        <f>'ES Data Entry'!K153</f>
        <v>0</v>
      </c>
      <c r="M153" s="228" t="str" cm="1">
        <f t="array" ref="M153">IF(MAX(IF(F:F=F153, L:L))=L153, "Yes", "No")</f>
        <v>Yes</v>
      </c>
      <c r="N153" s="229" t="e">
        <f>AVERAGE('ES Data Entry'!N153,'ES Data Entry'!M153)</f>
        <v>#DIV/0!</v>
      </c>
      <c r="O153" s="229" t="e">
        <f t="shared" si="12"/>
        <v>#DIV/0!</v>
      </c>
      <c r="P153" s="229" t="e">
        <f>AVERAGE('ES Data Entry'!O153:R153)</f>
        <v>#DIV/0!</v>
      </c>
      <c r="Q153" s="229" t="e">
        <f t="shared" si="13"/>
        <v>#DIV/0!</v>
      </c>
      <c r="R153" s="229" t="e">
        <f>AVERAGE('ES Data Entry'!S153:V153)</f>
        <v>#DIV/0!</v>
      </c>
      <c r="S153" s="229" t="e">
        <f t="shared" si="14"/>
        <v>#DIV/0!</v>
      </c>
      <c r="T153" s="229" t="e">
        <f>AVERAGE('ES Data Entry'!W153:Y153)</f>
        <v>#DIV/0!</v>
      </c>
      <c r="U153" s="230" t="e">
        <f t="shared" si="15"/>
        <v>#DIV/0!</v>
      </c>
      <c r="V153" s="231" t="e">
        <f t="shared" si="16"/>
        <v>#DIV/0!</v>
      </c>
      <c r="W153" s="232" t="e">
        <f t="shared" si="17"/>
        <v>#DIV/0!</v>
      </c>
    </row>
    <row r="154" spans="1:23">
      <c r="A154" s="226">
        <f>'ES Data Entry'!A154</f>
        <v>0</v>
      </c>
      <c r="B154" s="226">
        <f>'ES Data Entry'!B154</f>
        <v>0</v>
      </c>
      <c r="C154" s="6">
        <f>'ES Data Entry'!C154</f>
        <v>0</v>
      </c>
      <c r="D154" s="226">
        <f>'ES Data Entry'!D154</f>
        <v>0</v>
      </c>
      <c r="E154" s="226">
        <f>'ES Data Entry'!E154</f>
        <v>0</v>
      </c>
      <c r="F154" s="226">
        <f>'ES Data Entry'!F154</f>
        <v>0</v>
      </c>
      <c r="G154" s="226" t="str" cm="1">
        <f t="array" ref="G154">_xlfn.IFS('ES Data Entry'!G154=0, "Kindergarten", 'ES Data Entry'!G154=1, "1st Grade", 'ES Data Entry'!G154=2, "2nd Grade", 'ES Data Entry'!G154=3, "3rd Grade", 'ES Data Entry'!G154=4, "4th Grade",'ES Data Entry'!G154=5, "5th Grade")</f>
        <v>Kindergarten</v>
      </c>
      <c r="H154" s="253" t="e" cm="1">
        <f t="array" ref="H154">_xlfn.IFS('ES Data Entry'!L154=2, "Virtual", 'ES Data Entry'!L154=1, "In-person",'ES Data Entry'!L154=3, "Hybrid")</f>
        <v>#N/A</v>
      </c>
      <c r="I154" s="227" t="e" cm="1">
        <f t="array" ref="I154">_xlfn.IFS('ES Data Entry'!H154= 1, "American Indian/Alaskan Native", 'ES Data Entry'!H154= 2, "Asian", 'ES Data Entry'!H154= 3, "Native Hawaiian/Pacific Islander", 'ES Data Entry'!H154= 4, "Black/African American",'ES Data Entry'!H154= 5,  "White", 'ES Data Entry'!H154= 6, "Other", 'ES Data Entry'!H154= 7, "Two races or more", 'ES Data Entry'!H154= 8, "Unknown")</f>
        <v>#N/A</v>
      </c>
      <c r="J154" s="226" t="e" cm="1">
        <f t="array" ref="J154">_xlfn.IFS('ES Data Entry'!I154=1, "Hispanic/Latino", 'ES Data Entry'!I154=2, "Not Hispanic/Latino", 'ES Data Entry'!I154=3, "Other")</f>
        <v>#N/A</v>
      </c>
      <c r="K154" s="226" t="e" cm="1">
        <f t="array" ref="K154">_xlfn.IFS('ES Data Entry'!J154= 1, "Male", 'ES Data Entry'!J154= 2, "Female", 'ES Data Entry'!J154= 3, "Transgender Male", 'ES Data Entry'!J154= 4, "Transgender Female",'ES Data Entry'!J154= 5, "Non-binary", 'ES Data Entry'!J154= 6, "Other", 'ES Data Entry'!J154= 7, "Unknown")</f>
        <v>#N/A</v>
      </c>
      <c r="L154" s="228">
        <f>'ES Data Entry'!K154</f>
        <v>0</v>
      </c>
      <c r="M154" s="228" t="str" cm="1">
        <f t="array" ref="M154">IF(MAX(IF(F:F=F154, L:L))=L154, "Yes", "No")</f>
        <v>Yes</v>
      </c>
      <c r="N154" s="229" t="e">
        <f>AVERAGE('ES Data Entry'!N154,'ES Data Entry'!M154)</f>
        <v>#DIV/0!</v>
      </c>
      <c r="O154" s="229" t="e">
        <f t="shared" si="12"/>
        <v>#DIV/0!</v>
      </c>
      <c r="P154" s="229" t="e">
        <f>AVERAGE('ES Data Entry'!O154:R154)</f>
        <v>#DIV/0!</v>
      </c>
      <c r="Q154" s="229" t="e">
        <f t="shared" si="13"/>
        <v>#DIV/0!</v>
      </c>
      <c r="R154" s="229" t="e">
        <f>AVERAGE('ES Data Entry'!S154:V154)</f>
        <v>#DIV/0!</v>
      </c>
      <c r="S154" s="229" t="e">
        <f t="shared" si="14"/>
        <v>#DIV/0!</v>
      </c>
      <c r="T154" s="229" t="e">
        <f>AVERAGE('ES Data Entry'!W154:Y154)</f>
        <v>#DIV/0!</v>
      </c>
      <c r="U154" s="230" t="e">
        <f t="shared" si="15"/>
        <v>#DIV/0!</v>
      </c>
      <c r="V154" s="231" t="e">
        <f t="shared" si="16"/>
        <v>#DIV/0!</v>
      </c>
      <c r="W154" s="232" t="e">
        <f t="shared" si="17"/>
        <v>#DIV/0!</v>
      </c>
    </row>
    <row r="155" spans="1:23">
      <c r="A155" s="226">
        <f>'ES Data Entry'!A155</f>
        <v>0</v>
      </c>
      <c r="B155" s="226">
        <f>'ES Data Entry'!B155</f>
        <v>0</v>
      </c>
      <c r="C155" s="6">
        <f>'ES Data Entry'!C155</f>
        <v>0</v>
      </c>
      <c r="D155" s="226">
        <f>'ES Data Entry'!D155</f>
        <v>0</v>
      </c>
      <c r="E155" s="226">
        <f>'ES Data Entry'!E155</f>
        <v>0</v>
      </c>
      <c r="F155" s="226">
        <f>'ES Data Entry'!F155</f>
        <v>0</v>
      </c>
      <c r="G155" s="226" t="str" cm="1">
        <f t="array" ref="G155">_xlfn.IFS('ES Data Entry'!G155=0, "Kindergarten", 'ES Data Entry'!G155=1, "1st Grade", 'ES Data Entry'!G155=2, "2nd Grade", 'ES Data Entry'!G155=3, "3rd Grade", 'ES Data Entry'!G155=4, "4th Grade",'ES Data Entry'!G155=5, "5th Grade")</f>
        <v>Kindergarten</v>
      </c>
      <c r="H155" s="253" t="e" cm="1">
        <f t="array" ref="H155">_xlfn.IFS('ES Data Entry'!L155=2, "Virtual", 'ES Data Entry'!L155=1, "In-person",'ES Data Entry'!L155=3, "Hybrid")</f>
        <v>#N/A</v>
      </c>
      <c r="I155" s="227" t="e" cm="1">
        <f t="array" ref="I155">_xlfn.IFS('ES Data Entry'!H155= 1, "American Indian/Alaskan Native", 'ES Data Entry'!H155= 2, "Asian", 'ES Data Entry'!H155= 3, "Native Hawaiian/Pacific Islander", 'ES Data Entry'!H155= 4, "Black/African American",'ES Data Entry'!H155= 5,  "White", 'ES Data Entry'!H155= 6, "Other", 'ES Data Entry'!H155= 7, "Two races or more", 'ES Data Entry'!H155= 8, "Unknown")</f>
        <v>#N/A</v>
      </c>
      <c r="J155" s="226" t="e" cm="1">
        <f t="array" ref="J155">_xlfn.IFS('ES Data Entry'!I155=1, "Hispanic/Latino", 'ES Data Entry'!I155=2, "Not Hispanic/Latino", 'ES Data Entry'!I155=3, "Other")</f>
        <v>#N/A</v>
      </c>
      <c r="K155" s="226" t="e" cm="1">
        <f t="array" ref="K155">_xlfn.IFS('ES Data Entry'!J155= 1, "Male", 'ES Data Entry'!J155= 2, "Female", 'ES Data Entry'!J155= 3, "Transgender Male", 'ES Data Entry'!J155= 4, "Transgender Female",'ES Data Entry'!J155= 5, "Non-binary", 'ES Data Entry'!J155= 6, "Other", 'ES Data Entry'!J155= 7, "Unknown")</f>
        <v>#N/A</v>
      </c>
      <c r="L155" s="228">
        <f>'ES Data Entry'!K155</f>
        <v>0</v>
      </c>
      <c r="M155" s="228" t="str" cm="1">
        <f t="array" ref="M155">IF(MAX(IF(F:F=F155, L:L))=L155, "Yes", "No")</f>
        <v>Yes</v>
      </c>
      <c r="N155" s="229" t="e">
        <f>AVERAGE('ES Data Entry'!N155,'ES Data Entry'!M155)</f>
        <v>#DIV/0!</v>
      </c>
      <c r="O155" s="229" t="e">
        <f t="shared" si="12"/>
        <v>#DIV/0!</v>
      </c>
      <c r="P155" s="229" t="e">
        <f>AVERAGE('ES Data Entry'!O155:R155)</f>
        <v>#DIV/0!</v>
      </c>
      <c r="Q155" s="229" t="e">
        <f t="shared" si="13"/>
        <v>#DIV/0!</v>
      </c>
      <c r="R155" s="229" t="e">
        <f>AVERAGE('ES Data Entry'!S155:V155)</f>
        <v>#DIV/0!</v>
      </c>
      <c r="S155" s="229" t="e">
        <f t="shared" si="14"/>
        <v>#DIV/0!</v>
      </c>
      <c r="T155" s="229" t="e">
        <f>AVERAGE('ES Data Entry'!W155:Y155)</f>
        <v>#DIV/0!</v>
      </c>
      <c r="U155" s="230" t="e">
        <f t="shared" si="15"/>
        <v>#DIV/0!</v>
      </c>
      <c r="V155" s="231" t="e">
        <f t="shared" si="16"/>
        <v>#DIV/0!</v>
      </c>
      <c r="W155" s="232" t="e">
        <f t="shared" si="17"/>
        <v>#DIV/0!</v>
      </c>
    </row>
    <row r="156" spans="1:23">
      <c r="A156" s="226">
        <f>'ES Data Entry'!A156</f>
        <v>0</v>
      </c>
      <c r="B156" s="226">
        <f>'ES Data Entry'!B156</f>
        <v>0</v>
      </c>
      <c r="C156" s="6">
        <f>'ES Data Entry'!C156</f>
        <v>0</v>
      </c>
      <c r="D156" s="226">
        <f>'ES Data Entry'!D156</f>
        <v>0</v>
      </c>
      <c r="E156" s="226">
        <f>'ES Data Entry'!E156</f>
        <v>0</v>
      </c>
      <c r="F156" s="226">
        <f>'ES Data Entry'!F156</f>
        <v>0</v>
      </c>
      <c r="G156" s="226" t="str" cm="1">
        <f t="array" ref="G156">_xlfn.IFS('ES Data Entry'!G156=0, "Kindergarten", 'ES Data Entry'!G156=1, "1st Grade", 'ES Data Entry'!G156=2, "2nd Grade", 'ES Data Entry'!G156=3, "3rd Grade", 'ES Data Entry'!G156=4, "4th Grade",'ES Data Entry'!G156=5, "5th Grade")</f>
        <v>Kindergarten</v>
      </c>
      <c r="H156" s="253" t="e" cm="1">
        <f t="array" ref="H156">_xlfn.IFS('ES Data Entry'!L156=2, "Virtual", 'ES Data Entry'!L156=1, "In-person",'ES Data Entry'!L156=3, "Hybrid")</f>
        <v>#N/A</v>
      </c>
      <c r="I156" s="227" t="e" cm="1">
        <f t="array" ref="I156">_xlfn.IFS('ES Data Entry'!H156= 1, "American Indian/Alaskan Native", 'ES Data Entry'!H156= 2, "Asian", 'ES Data Entry'!H156= 3, "Native Hawaiian/Pacific Islander", 'ES Data Entry'!H156= 4, "Black/African American",'ES Data Entry'!H156= 5,  "White", 'ES Data Entry'!H156= 6, "Other", 'ES Data Entry'!H156= 7, "Two races or more", 'ES Data Entry'!H156= 8, "Unknown")</f>
        <v>#N/A</v>
      </c>
      <c r="J156" s="226" t="e" cm="1">
        <f t="array" ref="J156">_xlfn.IFS('ES Data Entry'!I156=1, "Hispanic/Latino", 'ES Data Entry'!I156=2, "Not Hispanic/Latino", 'ES Data Entry'!I156=3, "Other")</f>
        <v>#N/A</v>
      </c>
      <c r="K156" s="226" t="e" cm="1">
        <f t="array" ref="K156">_xlfn.IFS('ES Data Entry'!J156= 1, "Male", 'ES Data Entry'!J156= 2, "Female", 'ES Data Entry'!J156= 3, "Transgender Male", 'ES Data Entry'!J156= 4, "Transgender Female",'ES Data Entry'!J156= 5, "Non-binary", 'ES Data Entry'!J156= 6, "Other", 'ES Data Entry'!J156= 7, "Unknown")</f>
        <v>#N/A</v>
      </c>
      <c r="L156" s="228">
        <f>'ES Data Entry'!K156</f>
        <v>0</v>
      </c>
      <c r="M156" s="228" t="str" cm="1">
        <f t="array" ref="M156">IF(MAX(IF(F:F=F156, L:L))=L156, "Yes", "No")</f>
        <v>Yes</v>
      </c>
      <c r="N156" s="229" t="e">
        <f>AVERAGE('ES Data Entry'!N156,'ES Data Entry'!M156)</f>
        <v>#DIV/0!</v>
      </c>
      <c r="O156" s="229" t="e">
        <f t="shared" si="12"/>
        <v>#DIV/0!</v>
      </c>
      <c r="P156" s="229" t="e">
        <f>AVERAGE('ES Data Entry'!O156:R156)</f>
        <v>#DIV/0!</v>
      </c>
      <c r="Q156" s="229" t="e">
        <f t="shared" si="13"/>
        <v>#DIV/0!</v>
      </c>
      <c r="R156" s="229" t="e">
        <f>AVERAGE('ES Data Entry'!S156:V156)</f>
        <v>#DIV/0!</v>
      </c>
      <c r="S156" s="229" t="e">
        <f t="shared" si="14"/>
        <v>#DIV/0!</v>
      </c>
      <c r="T156" s="229" t="e">
        <f>AVERAGE('ES Data Entry'!W156:Y156)</f>
        <v>#DIV/0!</v>
      </c>
      <c r="U156" s="230" t="e">
        <f t="shared" si="15"/>
        <v>#DIV/0!</v>
      </c>
      <c r="V156" s="231" t="e">
        <f t="shared" si="16"/>
        <v>#DIV/0!</v>
      </c>
      <c r="W156" s="232" t="e">
        <f t="shared" si="17"/>
        <v>#DIV/0!</v>
      </c>
    </row>
    <row r="157" spans="1:23">
      <c r="A157" s="226">
        <f>'ES Data Entry'!A157</f>
        <v>0</v>
      </c>
      <c r="B157" s="226">
        <f>'ES Data Entry'!B157</f>
        <v>0</v>
      </c>
      <c r="C157" s="6">
        <f>'ES Data Entry'!C157</f>
        <v>0</v>
      </c>
      <c r="D157" s="226">
        <f>'ES Data Entry'!D157</f>
        <v>0</v>
      </c>
      <c r="E157" s="226">
        <f>'ES Data Entry'!E157</f>
        <v>0</v>
      </c>
      <c r="F157" s="226">
        <f>'ES Data Entry'!F157</f>
        <v>0</v>
      </c>
      <c r="G157" s="226" t="str" cm="1">
        <f t="array" ref="G157">_xlfn.IFS('ES Data Entry'!G157=0, "Kindergarten", 'ES Data Entry'!G157=1, "1st Grade", 'ES Data Entry'!G157=2, "2nd Grade", 'ES Data Entry'!G157=3, "3rd Grade", 'ES Data Entry'!G157=4, "4th Grade",'ES Data Entry'!G157=5, "5th Grade")</f>
        <v>Kindergarten</v>
      </c>
      <c r="H157" s="253" t="e" cm="1">
        <f t="array" ref="H157">_xlfn.IFS('ES Data Entry'!L157=2, "Virtual", 'ES Data Entry'!L157=1, "In-person",'ES Data Entry'!L157=3, "Hybrid")</f>
        <v>#N/A</v>
      </c>
      <c r="I157" s="227" t="e" cm="1">
        <f t="array" ref="I157">_xlfn.IFS('ES Data Entry'!H157= 1, "American Indian/Alaskan Native", 'ES Data Entry'!H157= 2, "Asian", 'ES Data Entry'!H157= 3, "Native Hawaiian/Pacific Islander", 'ES Data Entry'!H157= 4, "Black/African American",'ES Data Entry'!H157= 5,  "White", 'ES Data Entry'!H157= 6, "Other", 'ES Data Entry'!H157= 7, "Two races or more", 'ES Data Entry'!H157= 8, "Unknown")</f>
        <v>#N/A</v>
      </c>
      <c r="J157" s="226" t="e" cm="1">
        <f t="array" ref="J157">_xlfn.IFS('ES Data Entry'!I157=1, "Hispanic/Latino", 'ES Data Entry'!I157=2, "Not Hispanic/Latino", 'ES Data Entry'!I157=3, "Other")</f>
        <v>#N/A</v>
      </c>
      <c r="K157" s="226" t="e" cm="1">
        <f t="array" ref="K157">_xlfn.IFS('ES Data Entry'!J157= 1, "Male", 'ES Data Entry'!J157= 2, "Female", 'ES Data Entry'!J157= 3, "Transgender Male", 'ES Data Entry'!J157= 4, "Transgender Female",'ES Data Entry'!J157= 5, "Non-binary", 'ES Data Entry'!J157= 6, "Other", 'ES Data Entry'!J157= 7, "Unknown")</f>
        <v>#N/A</v>
      </c>
      <c r="L157" s="228">
        <f>'ES Data Entry'!K157</f>
        <v>0</v>
      </c>
      <c r="M157" s="228" t="str" cm="1">
        <f t="array" ref="M157">IF(MAX(IF(F:F=F157, L:L))=L157, "Yes", "No")</f>
        <v>Yes</v>
      </c>
      <c r="N157" s="229" t="e">
        <f>AVERAGE('ES Data Entry'!N157,'ES Data Entry'!M157)</f>
        <v>#DIV/0!</v>
      </c>
      <c r="O157" s="229" t="e">
        <f t="shared" si="12"/>
        <v>#DIV/0!</v>
      </c>
      <c r="P157" s="229" t="e">
        <f>AVERAGE('ES Data Entry'!O157:R157)</f>
        <v>#DIV/0!</v>
      </c>
      <c r="Q157" s="229" t="e">
        <f t="shared" si="13"/>
        <v>#DIV/0!</v>
      </c>
      <c r="R157" s="229" t="e">
        <f>AVERAGE('ES Data Entry'!S157:V157)</f>
        <v>#DIV/0!</v>
      </c>
      <c r="S157" s="229" t="e">
        <f t="shared" si="14"/>
        <v>#DIV/0!</v>
      </c>
      <c r="T157" s="229" t="e">
        <f>AVERAGE('ES Data Entry'!W157:Y157)</f>
        <v>#DIV/0!</v>
      </c>
      <c r="U157" s="230" t="e">
        <f t="shared" si="15"/>
        <v>#DIV/0!</v>
      </c>
      <c r="V157" s="231" t="e">
        <f t="shared" si="16"/>
        <v>#DIV/0!</v>
      </c>
      <c r="W157" s="232" t="e">
        <f t="shared" si="17"/>
        <v>#DIV/0!</v>
      </c>
    </row>
    <row r="158" spans="1:23">
      <c r="A158" s="226">
        <f>'ES Data Entry'!A158</f>
        <v>0</v>
      </c>
      <c r="B158" s="226">
        <f>'ES Data Entry'!B158</f>
        <v>0</v>
      </c>
      <c r="C158" s="6">
        <f>'ES Data Entry'!C158</f>
        <v>0</v>
      </c>
      <c r="D158" s="226">
        <f>'ES Data Entry'!D158</f>
        <v>0</v>
      </c>
      <c r="E158" s="226">
        <f>'ES Data Entry'!E158</f>
        <v>0</v>
      </c>
      <c r="F158" s="226">
        <f>'ES Data Entry'!F158</f>
        <v>0</v>
      </c>
      <c r="G158" s="226" t="str" cm="1">
        <f t="array" ref="G158">_xlfn.IFS('ES Data Entry'!G158=0, "Kindergarten", 'ES Data Entry'!G158=1, "1st Grade", 'ES Data Entry'!G158=2, "2nd Grade", 'ES Data Entry'!G158=3, "3rd Grade", 'ES Data Entry'!G158=4, "4th Grade",'ES Data Entry'!G158=5, "5th Grade")</f>
        <v>Kindergarten</v>
      </c>
      <c r="H158" s="253" t="e" cm="1">
        <f t="array" ref="H158">_xlfn.IFS('ES Data Entry'!L158=2, "Virtual", 'ES Data Entry'!L158=1, "In-person",'ES Data Entry'!L158=3, "Hybrid")</f>
        <v>#N/A</v>
      </c>
      <c r="I158" s="227" t="e" cm="1">
        <f t="array" ref="I158">_xlfn.IFS('ES Data Entry'!H158= 1, "American Indian/Alaskan Native", 'ES Data Entry'!H158= 2, "Asian", 'ES Data Entry'!H158= 3, "Native Hawaiian/Pacific Islander", 'ES Data Entry'!H158= 4, "Black/African American",'ES Data Entry'!H158= 5,  "White", 'ES Data Entry'!H158= 6, "Other", 'ES Data Entry'!H158= 7, "Two races or more", 'ES Data Entry'!H158= 8, "Unknown")</f>
        <v>#N/A</v>
      </c>
      <c r="J158" s="226" t="e" cm="1">
        <f t="array" ref="J158">_xlfn.IFS('ES Data Entry'!I158=1, "Hispanic/Latino", 'ES Data Entry'!I158=2, "Not Hispanic/Latino", 'ES Data Entry'!I158=3, "Other")</f>
        <v>#N/A</v>
      </c>
      <c r="K158" s="226" t="e" cm="1">
        <f t="array" ref="K158">_xlfn.IFS('ES Data Entry'!J158= 1, "Male", 'ES Data Entry'!J158= 2, "Female", 'ES Data Entry'!J158= 3, "Transgender Male", 'ES Data Entry'!J158= 4, "Transgender Female",'ES Data Entry'!J158= 5, "Non-binary", 'ES Data Entry'!J158= 6, "Other", 'ES Data Entry'!J158= 7, "Unknown")</f>
        <v>#N/A</v>
      </c>
      <c r="L158" s="228">
        <f>'ES Data Entry'!K158</f>
        <v>0</v>
      </c>
      <c r="M158" s="228" t="str" cm="1">
        <f t="array" ref="M158">IF(MAX(IF(F:F=F158, L:L))=L158, "Yes", "No")</f>
        <v>Yes</v>
      </c>
      <c r="N158" s="229" t="e">
        <f>AVERAGE('ES Data Entry'!N158,'ES Data Entry'!M158)</f>
        <v>#DIV/0!</v>
      </c>
      <c r="O158" s="229" t="e">
        <f t="shared" si="12"/>
        <v>#DIV/0!</v>
      </c>
      <c r="P158" s="229" t="e">
        <f>AVERAGE('ES Data Entry'!O158:R158)</f>
        <v>#DIV/0!</v>
      </c>
      <c r="Q158" s="229" t="e">
        <f t="shared" si="13"/>
        <v>#DIV/0!</v>
      </c>
      <c r="R158" s="229" t="e">
        <f>AVERAGE('ES Data Entry'!S158:V158)</f>
        <v>#DIV/0!</v>
      </c>
      <c r="S158" s="229" t="e">
        <f t="shared" si="14"/>
        <v>#DIV/0!</v>
      </c>
      <c r="T158" s="229" t="e">
        <f>AVERAGE('ES Data Entry'!W158:Y158)</f>
        <v>#DIV/0!</v>
      </c>
      <c r="U158" s="230" t="e">
        <f t="shared" si="15"/>
        <v>#DIV/0!</v>
      </c>
      <c r="V158" s="231" t="e">
        <f t="shared" si="16"/>
        <v>#DIV/0!</v>
      </c>
      <c r="W158" s="232" t="e">
        <f t="shared" si="17"/>
        <v>#DIV/0!</v>
      </c>
    </row>
    <row r="159" spans="1:23">
      <c r="A159" s="226">
        <f>'ES Data Entry'!A159</f>
        <v>0</v>
      </c>
      <c r="B159" s="226">
        <f>'ES Data Entry'!B159</f>
        <v>0</v>
      </c>
      <c r="C159" s="6">
        <f>'ES Data Entry'!C159</f>
        <v>0</v>
      </c>
      <c r="D159" s="226">
        <f>'ES Data Entry'!D159</f>
        <v>0</v>
      </c>
      <c r="E159" s="226">
        <f>'ES Data Entry'!E159</f>
        <v>0</v>
      </c>
      <c r="F159" s="226">
        <f>'ES Data Entry'!F159</f>
        <v>0</v>
      </c>
      <c r="G159" s="226" t="str" cm="1">
        <f t="array" ref="G159">_xlfn.IFS('ES Data Entry'!G159=0, "Kindergarten", 'ES Data Entry'!G159=1, "1st Grade", 'ES Data Entry'!G159=2, "2nd Grade", 'ES Data Entry'!G159=3, "3rd Grade", 'ES Data Entry'!G159=4, "4th Grade",'ES Data Entry'!G159=5, "5th Grade")</f>
        <v>Kindergarten</v>
      </c>
      <c r="H159" s="253" t="e" cm="1">
        <f t="array" ref="H159">_xlfn.IFS('ES Data Entry'!L159=2, "Virtual", 'ES Data Entry'!L159=1, "In-person",'ES Data Entry'!L159=3, "Hybrid")</f>
        <v>#N/A</v>
      </c>
      <c r="I159" s="227" t="e" cm="1">
        <f t="array" ref="I159">_xlfn.IFS('ES Data Entry'!H159= 1, "American Indian/Alaskan Native", 'ES Data Entry'!H159= 2, "Asian", 'ES Data Entry'!H159= 3, "Native Hawaiian/Pacific Islander", 'ES Data Entry'!H159= 4, "Black/African American",'ES Data Entry'!H159= 5,  "White", 'ES Data Entry'!H159= 6, "Other", 'ES Data Entry'!H159= 7, "Two races or more", 'ES Data Entry'!H159= 8, "Unknown")</f>
        <v>#N/A</v>
      </c>
      <c r="J159" s="226" t="e" cm="1">
        <f t="array" ref="J159">_xlfn.IFS('ES Data Entry'!I159=1, "Hispanic/Latino", 'ES Data Entry'!I159=2, "Not Hispanic/Latino", 'ES Data Entry'!I159=3, "Other")</f>
        <v>#N/A</v>
      </c>
      <c r="K159" s="226" t="e" cm="1">
        <f t="array" ref="K159">_xlfn.IFS('ES Data Entry'!J159= 1, "Male", 'ES Data Entry'!J159= 2, "Female", 'ES Data Entry'!J159= 3, "Transgender Male", 'ES Data Entry'!J159= 4, "Transgender Female",'ES Data Entry'!J159= 5, "Non-binary", 'ES Data Entry'!J159= 6, "Other", 'ES Data Entry'!J159= 7, "Unknown")</f>
        <v>#N/A</v>
      </c>
      <c r="L159" s="228">
        <f>'ES Data Entry'!K159</f>
        <v>0</v>
      </c>
      <c r="M159" s="228" t="str" cm="1">
        <f t="array" ref="M159">IF(MAX(IF(F:F=F159, L:L))=L159, "Yes", "No")</f>
        <v>Yes</v>
      </c>
      <c r="N159" s="229" t="e">
        <f>AVERAGE('ES Data Entry'!N159,'ES Data Entry'!M159)</f>
        <v>#DIV/0!</v>
      </c>
      <c r="O159" s="229" t="e">
        <f t="shared" si="12"/>
        <v>#DIV/0!</v>
      </c>
      <c r="P159" s="229" t="e">
        <f>AVERAGE('ES Data Entry'!O159:R159)</f>
        <v>#DIV/0!</v>
      </c>
      <c r="Q159" s="229" t="e">
        <f t="shared" si="13"/>
        <v>#DIV/0!</v>
      </c>
      <c r="R159" s="229" t="e">
        <f>AVERAGE('ES Data Entry'!S159:V159)</f>
        <v>#DIV/0!</v>
      </c>
      <c r="S159" s="229" t="e">
        <f t="shared" si="14"/>
        <v>#DIV/0!</v>
      </c>
      <c r="T159" s="229" t="e">
        <f>AVERAGE('ES Data Entry'!W159:Y159)</f>
        <v>#DIV/0!</v>
      </c>
      <c r="U159" s="230" t="e">
        <f t="shared" si="15"/>
        <v>#DIV/0!</v>
      </c>
      <c r="V159" s="231" t="e">
        <f t="shared" si="16"/>
        <v>#DIV/0!</v>
      </c>
      <c r="W159" s="232" t="e">
        <f t="shared" si="17"/>
        <v>#DIV/0!</v>
      </c>
    </row>
    <row r="160" spans="1:23">
      <c r="A160" s="226">
        <f>'ES Data Entry'!A160</f>
        <v>0</v>
      </c>
      <c r="B160" s="226">
        <f>'ES Data Entry'!B160</f>
        <v>0</v>
      </c>
      <c r="C160" s="6">
        <f>'ES Data Entry'!C160</f>
        <v>0</v>
      </c>
      <c r="D160" s="226">
        <f>'ES Data Entry'!D160</f>
        <v>0</v>
      </c>
      <c r="E160" s="226">
        <f>'ES Data Entry'!E160</f>
        <v>0</v>
      </c>
      <c r="F160" s="226">
        <f>'ES Data Entry'!F160</f>
        <v>0</v>
      </c>
      <c r="G160" s="226" t="str" cm="1">
        <f t="array" ref="G160">_xlfn.IFS('ES Data Entry'!G160=0, "Kindergarten", 'ES Data Entry'!G160=1, "1st Grade", 'ES Data Entry'!G160=2, "2nd Grade", 'ES Data Entry'!G160=3, "3rd Grade", 'ES Data Entry'!G160=4, "4th Grade",'ES Data Entry'!G160=5, "5th Grade")</f>
        <v>Kindergarten</v>
      </c>
      <c r="H160" s="253" t="e" cm="1">
        <f t="array" ref="H160">_xlfn.IFS('ES Data Entry'!L160=2, "Virtual", 'ES Data Entry'!L160=1, "In-person",'ES Data Entry'!L160=3, "Hybrid")</f>
        <v>#N/A</v>
      </c>
      <c r="I160" s="227" t="e" cm="1">
        <f t="array" ref="I160">_xlfn.IFS('ES Data Entry'!H160= 1, "American Indian/Alaskan Native", 'ES Data Entry'!H160= 2, "Asian", 'ES Data Entry'!H160= 3, "Native Hawaiian/Pacific Islander", 'ES Data Entry'!H160= 4, "Black/African American",'ES Data Entry'!H160= 5,  "White", 'ES Data Entry'!H160= 6, "Other", 'ES Data Entry'!H160= 7, "Two races or more", 'ES Data Entry'!H160= 8, "Unknown")</f>
        <v>#N/A</v>
      </c>
      <c r="J160" s="226" t="e" cm="1">
        <f t="array" ref="J160">_xlfn.IFS('ES Data Entry'!I160=1, "Hispanic/Latino", 'ES Data Entry'!I160=2, "Not Hispanic/Latino", 'ES Data Entry'!I160=3, "Other")</f>
        <v>#N/A</v>
      </c>
      <c r="K160" s="226" t="e" cm="1">
        <f t="array" ref="K160">_xlfn.IFS('ES Data Entry'!J160= 1, "Male", 'ES Data Entry'!J160= 2, "Female", 'ES Data Entry'!J160= 3, "Transgender Male", 'ES Data Entry'!J160= 4, "Transgender Female",'ES Data Entry'!J160= 5, "Non-binary", 'ES Data Entry'!J160= 6, "Other", 'ES Data Entry'!J160= 7, "Unknown")</f>
        <v>#N/A</v>
      </c>
      <c r="L160" s="228">
        <f>'ES Data Entry'!K160</f>
        <v>0</v>
      </c>
      <c r="M160" s="228" t="str" cm="1">
        <f t="array" ref="M160">IF(MAX(IF(F:F=F160, L:L))=L160, "Yes", "No")</f>
        <v>Yes</v>
      </c>
      <c r="N160" s="229" t="e">
        <f>AVERAGE('ES Data Entry'!N160,'ES Data Entry'!M160)</f>
        <v>#DIV/0!</v>
      </c>
      <c r="O160" s="229" t="e">
        <f t="shared" si="12"/>
        <v>#DIV/0!</v>
      </c>
      <c r="P160" s="229" t="e">
        <f>AVERAGE('ES Data Entry'!O160:R160)</f>
        <v>#DIV/0!</v>
      </c>
      <c r="Q160" s="229" t="e">
        <f t="shared" si="13"/>
        <v>#DIV/0!</v>
      </c>
      <c r="R160" s="229" t="e">
        <f>AVERAGE('ES Data Entry'!S160:V160)</f>
        <v>#DIV/0!</v>
      </c>
      <c r="S160" s="229" t="e">
        <f t="shared" si="14"/>
        <v>#DIV/0!</v>
      </c>
      <c r="T160" s="229" t="e">
        <f>AVERAGE('ES Data Entry'!W160:Y160)</f>
        <v>#DIV/0!</v>
      </c>
      <c r="U160" s="230" t="e">
        <f t="shared" si="15"/>
        <v>#DIV/0!</v>
      </c>
      <c r="V160" s="231" t="e">
        <f t="shared" si="16"/>
        <v>#DIV/0!</v>
      </c>
      <c r="W160" s="232" t="e">
        <f t="shared" si="17"/>
        <v>#DIV/0!</v>
      </c>
    </row>
    <row r="161" spans="1:23">
      <c r="A161" s="226">
        <f>'ES Data Entry'!A161</f>
        <v>0</v>
      </c>
      <c r="B161" s="226">
        <f>'ES Data Entry'!B161</f>
        <v>0</v>
      </c>
      <c r="C161" s="6">
        <f>'ES Data Entry'!C161</f>
        <v>0</v>
      </c>
      <c r="D161" s="226">
        <f>'ES Data Entry'!D161</f>
        <v>0</v>
      </c>
      <c r="E161" s="226">
        <f>'ES Data Entry'!E161</f>
        <v>0</v>
      </c>
      <c r="F161" s="226">
        <f>'ES Data Entry'!F161</f>
        <v>0</v>
      </c>
      <c r="G161" s="226" t="str" cm="1">
        <f t="array" ref="G161">_xlfn.IFS('ES Data Entry'!G161=0, "Kindergarten", 'ES Data Entry'!G161=1, "1st Grade", 'ES Data Entry'!G161=2, "2nd Grade", 'ES Data Entry'!G161=3, "3rd Grade", 'ES Data Entry'!G161=4, "4th Grade",'ES Data Entry'!G161=5, "5th Grade")</f>
        <v>Kindergarten</v>
      </c>
      <c r="H161" s="253" t="e" cm="1">
        <f t="array" ref="H161">_xlfn.IFS('ES Data Entry'!L161=2, "Virtual", 'ES Data Entry'!L161=1, "In-person",'ES Data Entry'!L161=3, "Hybrid")</f>
        <v>#N/A</v>
      </c>
      <c r="I161" s="227" t="e" cm="1">
        <f t="array" ref="I161">_xlfn.IFS('ES Data Entry'!H161= 1, "American Indian/Alaskan Native", 'ES Data Entry'!H161= 2, "Asian", 'ES Data Entry'!H161= 3, "Native Hawaiian/Pacific Islander", 'ES Data Entry'!H161= 4, "Black/African American",'ES Data Entry'!H161= 5,  "White", 'ES Data Entry'!H161= 6, "Other", 'ES Data Entry'!H161= 7, "Two races or more", 'ES Data Entry'!H161= 8, "Unknown")</f>
        <v>#N/A</v>
      </c>
      <c r="J161" s="226" t="e" cm="1">
        <f t="array" ref="J161">_xlfn.IFS('ES Data Entry'!I161=1, "Hispanic/Latino", 'ES Data Entry'!I161=2, "Not Hispanic/Latino", 'ES Data Entry'!I161=3, "Other")</f>
        <v>#N/A</v>
      </c>
      <c r="K161" s="226" t="e" cm="1">
        <f t="array" ref="K161">_xlfn.IFS('ES Data Entry'!J161= 1, "Male", 'ES Data Entry'!J161= 2, "Female", 'ES Data Entry'!J161= 3, "Transgender Male", 'ES Data Entry'!J161= 4, "Transgender Female",'ES Data Entry'!J161= 5, "Non-binary", 'ES Data Entry'!J161= 6, "Other", 'ES Data Entry'!J161= 7, "Unknown")</f>
        <v>#N/A</v>
      </c>
      <c r="L161" s="228">
        <f>'ES Data Entry'!K161</f>
        <v>0</v>
      </c>
      <c r="M161" s="228" t="str" cm="1">
        <f t="array" ref="M161">IF(MAX(IF(F:F=F161, L:L))=L161, "Yes", "No")</f>
        <v>Yes</v>
      </c>
      <c r="N161" s="229" t="e">
        <f>AVERAGE('ES Data Entry'!N161,'ES Data Entry'!M161)</f>
        <v>#DIV/0!</v>
      </c>
      <c r="O161" s="229" t="e">
        <f t="shared" si="12"/>
        <v>#DIV/0!</v>
      </c>
      <c r="P161" s="229" t="e">
        <f>AVERAGE('ES Data Entry'!O161:R161)</f>
        <v>#DIV/0!</v>
      </c>
      <c r="Q161" s="229" t="e">
        <f t="shared" si="13"/>
        <v>#DIV/0!</v>
      </c>
      <c r="R161" s="229" t="e">
        <f>AVERAGE('ES Data Entry'!S161:V161)</f>
        <v>#DIV/0!</v>
      </c>
      <c r="S161" s="229" t="e">
        <f t="shared" si="14"/>
        <v>#DIV/0!</v>
      </c>
      <c r="T161" s="229" t="e">
        <f>AVERAGE('ES Data Entry'!W161:Y161)</f>
        <v>#DIV/0!</v>
      </c>
      <c r="U161" s="230" t="e">
        <f t="shared" si="15"/>
        <v>#DIV/0!</v>
      </c>
      <c r="V161" s="231" t="e">
        <f t="shared" si="16"/>
        <v>#DIV/0!</v>
      </c>
      <c r="W161" s="232" t="e">
        <f t="shared" si="17"/>
        <v>#DIV/0!</v>
      </c>
    </row>
    <row r="162" spans="1:23">
      <c r="A162" s="226">
        <f>'ES Data Entry'!A162</f>
        <v>0</v>
      </c>
      <c r="B162" s="226">
        <f>'ES Data Entry'!B162</f>
        <v>0</v>
      </c>
      <c r="C162" s="6">
        <f>'ES Data Entry'!C162</f>
        <v>0</v>
      </c>
      <c r="D162" s="226">
        <f>'ES Data Entry'!D162</f>
        <v>0</v>
      </c>
      <c r="E162" s="226">
        <f>'ES Data Entry'!E162</f>
        <v>0</v>
      </c>
      <c r="F162" s="226">
        <f>'ES Data Entry'!F162</f>
        <v>0</v>
      </c>
      <c r="G162" s="226" t="str" cm="1">
        <f t="array" ref="G162">_xlfn.IFS('ES Data Entry'!G162=0, "Kindergarten", 'ES Data Entry'!G162=1, "1st Grade", 'ES Data Entry'!G162=2, "2nd Grade", 'ES Data Entry'!G162=3, "3rd Grade", 'ES Data Entry'!G162=4, "4th Grade",'ES Data Entry'!G162=5, "5th Grade")</f>
        <v>Kindergarten</v>
      </c>
      <c r="H162" s="253" t="e" cm="1">
        <f t="array" ref="H162">_xlfn.IFS('ES Data Entry'!L162=2, "Virtual", 'ES Data Entry'!L162=1, "In-person",'ES Data Entry'!L162=3, "Hybrid")</f>
        <v>#N/A</v>
      </c>
      <c r="I162" s="227" t="e" cm="1">
        <f t="array" ref="I162">_xlfn.IFS('ES Data Entry'!H162= 1, "American Indian/Alaskan Native", 'ES Data Entry'!H162= 2, "Asian", 'ES Data Entry'!H162= 3, "Native Hawaiian/Pacific Islander", 'ES Data Entry'!H162= 4, "Black/African American",'ES Data Entry'!H162= 5,  "White", 'ES Data Entry'!H162= 6, "Other", 'ES Data Entry'!H162= 7, "Two races or more", 'ES Data Entry'!H162= 8, "Unknown")</f>
        <v>#N/A</v>
      </c>
      <c r="J162" s="226" t="e" cm="1">
        <f t="array" ref="J162">_xlfn.IFS('ES Data Entry'!I162=1, "Hispanic/Latino", 'ES Data Entry'!I162=2, "Not Hispanic/Latino", 'ES Data Entry'!I162=3, "Other")</f>
        <v>#N/A</v>
      </c>
      <c r="K162" s="226" t="e" cm="1">
        <f t="array" ref="K162">_xlfn.IFS('ES Data Entry'!J162= 1, "Male", 'ES Data Entry'!J162= 2, "Female", 'ES Data Entry'!J162= 3, "Transgender Male", 'ES Data Entry'!J162= 4, "Transgender Female",'ES Data Entry'!J162= 5, "Non-binary", 'ES Data Entry'!J162= 6, "Other", 'ES Data Entry'!J162= 7, "Unknown")</f>
        <v>#N/A</v>
      </c>
      <c r="L162" s="228">
        <f>'ES Data Entry'!K162</f>
        <v>0</v>
      </c>
      <c r="M162" s="228" t="str" cm="1">
        <f t="array" ref="M162">IF(MAX(IF(F:F=F162, L:L))=L162, "Yes", "No")</f>
        <v>Yes</v>
      </c>
      <c r="N162" s="229" t="e">
        <f>AVERAGE('ES Data Entry'!N162,'ES Data Entry'!M162)</f>
        <v>#DIV/0!</v>
      </c>
      <c r="O162" s="229" t="e">
        <f t="shared" si="12"/>
        <v>#DIV/0!</v>
      </c>
      <c r="P162" s="229" t="e">
        <f>AVERAGE('ES Data Entry'!O162:R162)</f>
        <v>#DIV/0!</v>
      </c>
      <c r="Q162" s="229" t="e">
        <f t="shared" si="13"/>
        <v>#DIV/0!</v>
      </c>
      <c r="R162" s="229" t="e">
        <f>AVERAGE('ES Data Entry'!S162:V162)</f>
        <v>#DIV/0!</v>
      </c>
      <c r="S162" s="229" t="e">
        <f t="shared" si="14"/>
        <v>#DIV/0!</v>
      </c>
      <c r="T162" s="229" t="e">
        <f>AVERAGE('ES Data Entry'!W162:Y162)</f>
        <v>#DIV/0!</v>
      </c>
      <c r="U162" s="230" t="e">
        <f t="shared" si="15"/>
        <v>#DIV/0!</v>
      </c>
      <c r="V162" s="231" t="e">
        <f t="shared" si="16"/>
        <v>#DIV/0!</v>
      </c>
      <c r="W162" s="232" t="e">
        <f t="shared" si="17"/>
        <v>#DIV/0!</v>
      </c>
    </row>
    <row r="163" spans="1:23">
      <c r="A163" s="226">
        <f>'ES Data Entry'!A163</f>
        <v>0</v>
      </c>
      <c r="B163" s="226">
        <f>'ES Data Entry'!B163</f>
        <v>0</v>
      </c>
      <c r="C163" s="6">
        <f>'ES Data Entry'!C163</f>
        <v>0</v>
      </c>
      <c r="D163" s="226">
        <f>'ES Data Entry'!D163</f>
        <v>0</v>
      </c>
      <c r="E163" s="226">
        <f>'ES Data Entry'!E163</f>
        <v>0</v>
      </c>
      <c r="F163" s="226">
        <f>'ES Data Entry'!F163</f>
        <v>0</v>
      </c>
      <c r="G163" s="226" t="str" cm="1">
        <f t="array" ref="G163">_xlfn.IFS('ES Data Entry'!G163=0, "Kindergarten", 'ES Data Entry'!G163=1, "1st Grade", 'ES Data Entry'!G163=2, "2nd Grade", 'ES Data Entry'!G163=3, "3rd Grade", 'ES Data Entry'!G163=4, "4th Grade",'ES Data Entry'!G163=5, "5th Grade")</f>
        <v>Kindergarten</v>
      </c>
      <c r="H163" s="253" t="e" cm="1">
        <f t="array" ref="H163">_xlfn.IFS('ES Data Entry'!L163=2, "Virtual", 'ES Data Entry'!L163=1, "In-person",'ES Data Entry'!L163=3, "Hybrid")</f>
        <v>#N/A</v>
      </c>
      <c r="I163" s="227" t="e" cm="1">
        <f t="array" ref="I163">_xlfn.IFS('ES Data Entry'!H163= 1, "American Indian/Alaskan Native", 'ES Data Entry'!H163= 2, "Asian", 'ES Data Entry'!H163= 3, "Native Hawaiian/Pacific Islander", 'ES Data Entry'!H163= 4, "Black/African American",'ES Data Entry'!H163= 5,  "White", 'ES Data Entry'!H163= 6, "Other", 'ES Data Entry'!H163= 7, "Two races or more", 'ES Data Entry'!H163= 8, "Unknown")</f>
        <v>#N/A</v>
      </c>
      <c r="J163" s="226" t="e" cm="1">
        <f t="array" ref="J163">_xlfn.IFS('ES Data Entry'!I163=1, "Hispanic/Latino", 'ES Data Entry'!I163=2, "Not Hispanic/Latino", 'ES Data Entry'!I163=3, "Other")</f>
        <v>#N/A</v>
      </c>
      <c r="K163" s="226" t="e" cm="1">
        <f t="array" ref="K163">_xlfn.IFS('ES Data Entry'!J163= 1, "Male", 'ES Data Entry'!J163= 2, "Female", 'ES Data Entry'!J163= 3, "Transgender Male", 'ES Data Entry'!J163= 4, "Transgender Female",'ES Data Entry'!J163= 5, "Non-binary", 'ES Data Entry'!J163= 6, "Other", 'ES Data Entry'!J163= 7, "Unknown")</f>
        <v>#N/A</v>
      </c>
      <c r="L163" s="228">
        <f>'ES Data Entry'!K163</f>
        <v>0</v>
      </c>
      <c r="M163" s="228" t="str" cm="1">
        <f t="array" ref="M163">IF(MAX(IF(F:F=F163, L:L))=L163, "Yes", "No")</f>
        <v>Yes</v>
      </c>
      <c r="N163" s="229" t="e">
        <f>AVERAGE('ES Data Entry'!N163,'ES Data Entry'!M163)</f>
        <v>#DIV/0!</v>
      </c>
      <c r="O163" s="229" t="e">
        <f t="shared" ref="O163:O226" si="18">IF(OR(N163&gt;3.5,N163=3.5), "Higher Emotional Engagement",IF(N163&lt;1.6, "Lower Emotional Engagement", "Moderate Emotional Engagement"))</f>
        <v>#DIV/0!</v>
      </c>
      <c r="P163" s="229" t="e">
        <f>AVERAGE('ES Data Entry'!O163:R163)</f>
        <v>#DIV/0!</v>
      </c>
      <c r="Q163" s="229" t="e">
        <f t="shared" ref="Q163:Q226" si="19">IF(OR(P163&gt;3.5,P163=3.5), "Higher Social Engagement",IF(P163&lt;1.6, "Lower Social Engagement", "Moderate Social Engagement"))</f>
        <v>#DIV/0!</v>
      </c>
      <c r="R163" s="229" t="e">
        <f>AVERAGE('ES Data Entry'!S163:V163)</f>
        <v>#DIV/0!</v>
      </c>
      <c r="S163" s="229" t="e">
        <f t="shared" ref="S163:S226" si="20">IF(OR(R163&gt;3.5,R163=3.5), "Higher Behavioral Engagement",IF(R163&lt;1.6, "Lower Behavioral Engagement", "Moderate Behavioral Engagement"))</f>
        <v>#DIV/0!</v>
      </c>
      <c r="T163" s="229" t="e">
        <f>AVERAGE('ES Data Entry'!W163:Y163)</f>
        <v>#DIV/0!</v>
      </c>
      <c r="U163" s="230" t="e">
        <f t="shared" ref="U163:U226" si="21">IF(OR(T163&gt;3.5,T163=3.5), "Higher Cognitive Engagement",IF(T163&lt;1.6, "Lower Cognitive Engagement", "Moderate Cognitive Engagement"))</f>
        <v>#DIV/0!</v>
      </c>
      <c r="V163" s="231" t="e">
        <f t="shared" ref="V163:V226" si="22">AVERAGE(N163:T163)</f>
        <v>#DIV/0!</v>
      </c>
      <c r="W163" s="232" t="e">
        <f t="shared" ref="W163:W226" si="23">IF(OR(V163&gt;3.5,V163=3.5), "Higher Engagement",IF(V163&lt;1.6, "Lower Engagement", "Moderate Engagement"))</f>
        <v>#DIV/0!</v>
      </c>
    </row>
    <row r="164" spans="1:23">
      <c r="A164" s="226">
        <f>'ES Data Entry'!A164</f>
        <v>0</v>
      </c>
      <c r="B164" s="226">
        <f>'ES Data Entry'!B164</f>
        <v>0</v>
      </c>
      <c r="C164" s="6">
        <f>'ES Data Entry'!C164</f>
        <v>0</v>
      </c>
      <c r="D164" s="226">
        <f>'ES Data Entry'!D164</f>
        <v>0</v>
      </c>
      <c r="E164" s="226">
        <f>'ES Data Entry'!E164</f>
        <v>0</v>
      </c>
      <c r="F164" s="226">
        <f>'ES Data Entry'!F164</f>
        <v>0</v>
      </c>
      <c r="G164" s="226" t="str" cm="1">
        <f t="array" ref="G164">_xlfn.IFS('ES Data Entry'!G164=0, "Kindergarten", 'ES Data Entry'!G164=1, "1st Grade", 'ES Data Entry'!G164=2, "2nd Grade", 'ES Data Entry'!G164=3, "3rd Grade", 'ES Data Entry'!G164=4, "4th Grade",'ES Data Entry'!G164=5, "5th Grade")</f>
        <v>Kindergarten</v>
      </c>
      <c r="H164" s="253" t="e" cm="1">
        <f t="array" ref="H164">_xlfn.IFS('ES Data Entry'!L164=2, "Virtual", 'ES Data Entry'!L164=1, "In-person",'ES Data Entry'!L164=3, "Hybrid")</f>
        <v>#N/A</v>
      </c>
      <c r="I164" s="227" t="e" cm="1">
        <f t="array" ref="I164">_xlfn.IFS('ES Data Entry'!H164= 1, "American Indian/Alaskan Native", 'ES Data Entry'!H164= 2, "Asian", 'ES Data Entry'!H164= 3, "Native Hawaiian/Pacific Islander", 'ES Data Entry'!H164= 4, "Black/African American",'ES Data Entry'!H164= 5,  "White", 'ES Data Entry'!H164= 6, "Other", 'ES Data Entry'!H164= 7, "Two races or more", 'ES Data Entry'!H164= 8, "Unknown")</f>
        <v>#N/A</v>
      </c>
      <c r="J164" s="226" t="e" cm="1">
        <f t="array" ref="J164">_xlfn.IFS('ES Data Entry'!I164=1, "Hispanic/Latino", 'ES Data Entry'!I164=2, "Not Hispanic/Latino", 'ES Data Entry'!I164=3, "Other")</f>
        <v>#N/A</v>
      </c>
      <c r="K164" s="226" t="e" cm="1">
        <f t="array" ref="K164">_xlfn.IFS('ES Data Entry'!J164= 1, "Male", 'ES Data Entry'!J164= 2, "Female", 'ES Data Entry'!J164= 3, "Transgender Male", 'ES Data Entry'!J164= 4, "Transgender Female",'ES Data Entry'!J164= 5, "Non-binary", 'ES Data Entry'!J164= 6, "Other", 'ES Data Entry'!J164= 7, "Unknown")</f>
        <v>#N/A</v>
      </c>
      <c r="L164" s="228">
        <f>'ES Data Entry'!K164</f>
        <v>0</v>
      </c>
      <c r="M164" s="228" t="str" cm="1">
        <f t="array" ref="M164">IF(MAX(IF(F:F=F164, L:L))=L164, "Yes", "No")</f>
        <v>Yes</v>
      </c>
      <c r="N164" s="229" t="e">
        <f>AVERAGE('ES Data Entry'!N164,'ES Data Entry'!M164)</f>
        <v>#DIV/0!</v>
      </c>
      <c r="O164" s="229" t="e">
        <f t="shared" si="18"/>
        <v>#DIV/0!</v>
      </c>
      <c r="P164" s="229" t="e">
        <f>AVERAGE('ES Data Entry'!O164:R164)</f>
        <v>#DIV/0!</v>
      </c>
      <c r="Q164" s="229" t="e">
        <f t="shared" si="19"/>
        <v>#DIV/0!</v>
      </c>
      <c r="R164" s="229" t="e">
        <f>AVERAGE('ES Data Entry'!S164:V164)</f>
        <v>#DIV/0!</v>
      </c>
      <c r="S164" s="229" t="e">
        <f t="shared" si="20"/>
        <v>#DIV/0!</v>
      </c>
      <c r="T164" s="229" t="e">
        <f>AVERAGE('ES Data Entry'!W164:Y164)</f>
        <v>#DIV/0!</v>
      </c>
      <c r="U164" s="230" t="e">
        <f t="shared" si="21"/>
        <v>#DIV/0!</v>
      </c>
      <c r="V164" s="231" t="e">
        <f t="shared" si="22"/>
        <v>#DIV/0!</v>
      </c>
      <c r="W164" s="232" t="e">
        <f t="shared" si="23"/>
        <v>#DIV/0!</v>
      </c>
    </row>
    <row r="165" spans="1:23">
      <c r="A165" s="226">
        <f>'ES Data Entry'!A165</f>
        <v>0</v>
      </c>
      <c r="B165" s="226">
        <f>'ES Data Entry'!B165</f>
        <v>0</v>
      </c>
      <c r="C165" s="6">
        <f>'ES Data Entry'!C165</f>
        <v>0</v>
      </c>
      <c r="D165" s="226">
        <f>'ES Data Entry'!D165</f>
        <v>0</v>
      </c>
      <c r="E165" s="226">
        <f>'ES Data Entry'!E165</f>
        <v>0</v>
      </c>
      <c r="F165" s="226">
        <f>'ES Data Entry'!F165</f>
        <v>0</v>
      </c>
      <c r="G165" s="226" t="str" cm="1">
        <f t="array" ref="G165">_xlfn.IFS('ES Data Entry'!G165=0, "Kindergarten", 'ES Data Entry'!G165=1, "1st Grade", 'ES Data Entry'!G165=2, "2nd Grade", 'ES Data Entry'!G165=3, "3rd Grade", 'ES Data Entry'!G165=4, "4th Grade",'ES Data Entry'!G165=5, "5th Grade")</f>
        <v>Kindergarten</v>
      </c>
      <c r="H165" s="253" t="e" cm="1">
        <f t="array" ref="H165">_xlfn.IFS('ES Data Entry'!L165=2, "Virtual", 'ES Data Entry'!L165=1, "In-person",'ES Data Entry'!L165=3, "Hybrid")</f>
        <v>#N/A</v>
      </c>
      <c r="I165" s="227" t="e" cm="1">
        <f t="array" ref="I165">_xlfn.IFS('ES Data Entry'!H165= 1, "American Indian/Alaskan Native", 'ES Data Entry'!H165= 2, "Asian", 'ES Data Entry'!H165= 3, "Native Hawaiian/Pacific Islander", 'ES Data Entry'!H165= 4, "Black/African American",'ES Data Entry'!H165= 5,  "White", 'ES Data Entry'!H165= 6, "Other", 'ES Data Entry'!H165= 7, "Two races or more", 'ES Data Entry'!H165= 8, "Unknown")</f>
        <v>#N/A</v>
      </c>
      <c r="J165" s="226" t="e" cm="1">
        <f t="array" ref="J165">_xlfn.IFS('ES Data Entry'!I165=1, "Hispanic/Latino", 'ES Data Entry'!I165=2, "Not Hispanic/Latino", 'ES Data Entry'!I165=3, "Other")</f>
        <v>#N/A</v>
      </c>
      <c r="K165" s="226" t="e" cm="1">
        <f t="array" ref="K165">_xlfn.IFS('ES Data Entry'!J165= 1, "Male", 'ES Data Entry'!J165= 2, "Female", 'ES Data Entry'!J165= 3, "Transgender Male", 'ES Data Entry'!J165= 4, "Transgender Female",'ES Data Entry'!J165= 5, "Non-binary", 'ES Data Entry'!J165= 6, "Other", 'ES Data Entry'!J165= 7, "Unknown")</f>
        <v>#N/A</v>
      </c>
      <c r="L165" s="228">
        <f>'ES Data Entry'!K165</f>
        <v>0</v>
      </c>
      <c r="M165" s="228" t="str" cm="1">
        <f t="array" ref="M165">IF(MAX(IF(F:F=F165, L:L))=L165, "Yes", "No")</f>
        <v>Yes</v>
      </c>
      <c r="N165" s="229" t="e">
        <f>AVERAGE('ES Data Entry'!N165,'ES Data Entry'!M165)</f>
        <v>#DIV/0!</v>
      </c>
      <c r="O165" s="229" t="e">
        <f t="shared" si="18"/>
        <v>#DIV/0!</v>
      </c>
      <c r="P165" s="229" t="e">
        <f>AVERAGE('ES Data Entry'!O165:R165)</f>
        <v>#DIV/0!</v>
      </c>
      <c r="Q165" s="229" t="e">
        <f t="shared" si="19"/>
        <v>#DIV/0!</v>
      </c>
      <c r="R165" s="229" t="e">
        <f>AVERAGE('ES Data Entry'!S165:V165)</f>
        <v>#DIV/0!</v>
      </c>
      <c r="S165" s="229" t="e">
        <f t="shared" si="20"/>
        <v>#DIV/0!</v>
      </c>
      <c r="T165" s="229" t="e">
        <f>AVERAGE('ES Data Entry'!W165:Y165)</f>
        <v>#DIV/0!</v>
      </c>
      <c r="U165" s="230" t="e">
        <f t="shared" si="21"/>
        <v>#DIV/0!</v>
      </c>
      <c r="V165" s="231" t="e">
        <f t="shared" si="22"/>
        <v>#DIV/0!</v>
      </c>
      <c r="W165" s="232" t="e">
        <f t="shared" si="23"/>
        <v>#DIV/0!</v>
      </c>
    </row>
    <row r="166" spans="1:23">
      <c r="A166" s="226">
        <f>'ES Data Entry'!A166</f>
        <v>0</v>
      </c>
      <c r="B166" s="226">
        <f>'ES Data Entry'!B166</f>
        <v>0</v>
      </c>
      <c r="C166" s="6">
        <f>'ES Data Entry'!C166</f>
        <v>0</v>
      </c>
      <c r="D166" s="226">
        <f>'ES Data Entry'!D166</f>
        <v>0</v>
      </c>
      <c r="E166" s="226">
        <f>'ES Data Entry'!E166</f>
        <v>0</v>
      </c>
      <c r="F166" s="226">
        <f>'ES Data Entry'!F166</f>
        <v>0</v>
      </c>
      <c r="G166" s="226" t="str" cm="1">
        <f t="array" ref="G166">_xlfn.IFS('ES Data Entry'!G166=0, "Kindergarten", 'ES Data Entry'!G166=1, "1st Grade", 'ES Data Entry'!G166=2, "2nd Grade", 'ES Data Entry'!G166=3, "3rd Grade", 'ES Data Entry'!G166=4, "4th Grade",'ES Data Entry'!G166=5, "5th Grade")</f>
        <v>Kindergarten</v>
      </c>
      <c r="H166" s="253" t="e" cm="1">
        <f t="array" ref="H166">_xlfn.IFS('ES Data Entry'!L166=2, "Virtual", 'ES Data Entry'!L166=1, "In-person",'ES Data Entry'!L166=3, "Hybrid")</f>
        <v>#N/A</v>
      </c>
      <c r="I166" s="227" t="e" cm="1">
        <f t="array" ref="I166">_xlfn.IFS('ES Data Entry'!H166= 1, "American Indian/Alaskan Native", 'ES Data Entry'!H166= 2, "Asian", 'ES Data Entry'!H166= 3, "Native Hawaiian/Pacific Islander", 'ES Data Entry'!H166= 4, "Black/African American",'ES Data Entry'!H166= 5,  "White", 'ES Data Entry'!H166= 6, "Other", 'ES Data Entry'!H166= 7, "Two races or more", 'ES Data Entry'!H166= 8, "Unknown")</f>
        <v>#N/A</v>
      </c>
      <c r="J166" s="226" t="e" cm="1">
        <f t="array" ref="J166">_xlfn.IFS('ES Data Entry'!I166=1, "Hispanic/Latino", 'ES Data Entry'!I166=2, "Not Hispanic/Latino", 'ES Data Entry'!I166=3, "Other")</f>
        <v>#N/A</v>
      </c>
      <c r="K166" s="226" t="e" cm="1">
        <f t="array" ref="K166">_xlfn.IFS('ES Data Entry'!J166= 1, "Male", 'ES Data Entry'!J166= 2, "Female", 'ES Data Entry'!J166= 3, "Transgender Male", 'ES Data Entry'!J166= 4, "Transgender Female",'ES Data Entry'!J166= 5, "Non-binary", 'ES Data Entry'!J166= 6, "Other", 'ES Data Entry'!J166= 7, "Unknown")</f>
        <v>#N/A</v>
      </c>
      <c r="L166" s="228">
        <f>'ES Data Entry'!K166</f>
        <v>0</v>
      </c>
      <c r="M166" s="228" t="str" cm="1">
        <f t="array" ref="M166">IF(MAX(IF(F:F=F166, L:L))=L166, "Yes", "No")</f>
        <v>Yes</v>
      </c>
      <c r="N166" s="229" t="e">
        <f>AVERAGE('ES Data Entry'!N166,'ES Data Entry'!M166)</f>
        <v>#DIV/0!</v>
      </c>
      <c r="O166" s="229" t="e">
        <f t="shared" si="18"/>
        <v>#DIV/0!</v>
      </c>
      <c r="P166" s="229" t="e">
        <f>AVERAGE('ES Data Entry'!O166:R166)</f>
        <v>#DIV/0!</v>
      </c>
      <c r="Q166" s="229" t="e">
        <f t="shared" si="19"/>
        <v>#DIV/0!</v>
      </c>
      <c r="R166" s="229" t="e">
        <f>AVERAGE('ES Data Entry'!S166:V166)</f>
        <v>#DIV/0!</v>
      </c>
      <c r="S166" s="229" t="e">
        <f t="shared" si="20"/>
        <v>#DIV/0!</v>
      </c>
      <c r="T166" s="229" t="e">
        <f>AVERAGE('ES Data Entry'!W166:Y166)</f>
        <v>#DIV/0!</v>
      </c>
      <c r="U166" s="230" t="e">
        <f t="shared" si="21"/>
        <v>#DIV/0!</v>
      </c>
      <c r="V166" s="231" t="e">
        <f t="shared" si="22"/>
        <v>#DIV/0!</v>
      </c>
      <c r="W166" s="232" t="e">
        <f t="shared" si="23"/>
        <v>#DIV/0!</v>
      </c>
    </row>
    <row r="167" spans="1:23">
      <c r="A167" s="226">
        <f>'ES Data Entry'!A167</f>
        <v>0</v>
      </c>
      <c r="B167" s="226">
        <f>'ES Data Entry'!B167</f>
        <v>0</v>
      </c>
      <c r="C167" s="6">
        <f>'ES Data Entry'!C167</f>
        <v>0</v>
      </c>
      <c r="D167" s="226">
        <f>'ES Data Entry'!D167</f>
        <v>0</v>
      </c>
      <c r="E167" s="226">
        <f>'ES Data Entry'!E167</f>
        <v>0</v>
      </c>
      <c r="F167" s="226">
        <f>'ES Data Entry'!F167</f>
        <v>0</v>
      </c>
      <c r="G167" s="226" t="str" cm="1">
        <f t="array" ref="G167">_xlfn.IFS('ES Data Entry'!G167=0, "Kindergarten", 'ES Data Entry'!G167=1, "1st Grade", 'ES Data Entry'!G167=2, "2nd Grade", 'ES Data Entry'!G167=3, "3rd Grade", 'ES Data Entry'!G167=4, "4th Grade",'ES Data Entry'!G167=5, "5th Grade")</f>
        <v>Kindergarten</v>
      </c>
      <c r="H167" s="253" t="e" cm="1">
        <f t="array" ref="H167">_xlfn.IFS('ES Data Entry'!L167=2, "Virtual", 'ES Data Entry'!L167=1, "In-person",'ES Data Entry'!L167=3, "Hybrid")</f>
        <v>#N/A</v>
      </c>
      <c r="I167" s="227" t="e" cm="1">
        <f t="array" ref="I167">_xlfn.IFS('ES Data Entry'!H167= 1, "American Indian/Alaskan Native", 'ES Data Entry'!H167= 2, "Asian", 'ES Data Entry'!H167= 3, "Native Hawaiian/Pacific Islander", 'ES Data Entry'!H167= 4, "Black/African American",'ES Data Entry'!H167= 5,  "White", 'ES Data Entry'!H167= 6, "Other", 'ES Data Entry'!H167= 7, "Two races or more", 'ES Data Entry'!H167= 8, "Unknown")</f>
        <v>#N/A</v>
      </c>
      <c r="J167" s="226" t="e" cm="1">
        <f t="array" ref="J167">_xlfn.IFS('ES Data Entry'!I167=1, "Hispanic/Latino", 'ES Data Entry'!I167=2, "Not Hispanic/Latino", 'ES Data Entry'!I167=3, "Other")</f>
        <v>#N/A</v>
      </c>
      <c r="K167" s="226" t="e" cm="1">
        <f t="array" ref="K167">_xlfn.IFS('ES Data Entry'!J167= 1, "Male", 'ES Data Entry'!J167= 2, "Female", 'ES Data Entry'!J167= 3, "Transgender Male", 'ES Data Entry'!J167= 4, "Transgender Female",'ES Data Entry'!J167= 5, "Non-binary", 'ES Data Entry'!J167= 6, "Other", 'ES Data Entry'!J167= 7, "Unknown")</f>
        <v>#N/A</v>
      </c>
      <c r="L167" s="228">
        <f>'ES Data Entry'!K167</f>
        <v>0</v>
      </c>
      <c r="M167" s="228" t="str" cm="1">
        <f t="array" ref="M167">IF(MAX(IF(F:F=F167, L:L))=L167, "Yes", "No")</f>
        <v>Yes</v>
      </c>
      <c r="N167" s="229" t="e">
        <f>AVERAGE('ES Data Entry'!N167,'ES Data Entry'!M167)</f>
        <v>#DIV/0!</v>
      </c>
      <c r="O167" s="229" t="e">
        <f t="shared" si="18"/>
        <v>#DIV/0!</v>
      </c>
      <c r="P167" s="229" t="e">
        <f>AVERAGE('ES Data Entry'!O167:R167)</f>
        <v>#DIV/0!</v>
      </c>
      <c r="Q167" s="229" t="e">
        <f t="shared" si="19"/>
        <v>#DIV/0!</v>
      </c>
      <c r="R167" s="229" t="e">
        <f>AVERAGE('ES Data Entry'!S167:V167)</f>
        <v>#DIV/0!</v>
      </c>
      <c r="S167" s="229" t="e">
        <f t="shared" si="20"/>
        <v>#DIV/0!</v>
      </c>
      <c r="T167" s="229" t="e">
        <f>AVERAGE('ES Data Entry'!W167:Y167)</f>
        <v>#DIV/0!</v>
      </c>
      <c r="U167" s="230" t="e">
        <f t="shared" si="21"/>
        <v>#DIV/0!</v>
      </c>
      <c r="V167" s="231" t="e">
        <f t="shared" si="22"/>
        <v>#DIV/0!</v>
      </c>
      <c r="W167" s="232" t="e">
        <f t="shared" si="23"/>
        <v>#DIV/0!</v>
      </c>
    </row>
    <row r="168" spans="1:23">
      <c r="A168" s="226">
        <f>'ES Data Entry'!A168</f>
        <v>0</v>
      </c>
      <c r="B168" s="226">
        <f>'ES Data Entry'!B168</f>
        <v>0</v>
      </c>
      <c r="C168" s="6">
        <f>'ES Data Entry'!C168</f>
        <v>0</v>
      </c>
      <c r="D168" s="226">
        <f>'ES Data Entry'!D168</f>
        <v>0</v>
      </c>
      <c r="E168" s="226">
        <f>'ES Data Entry'!E168</f>
        <v>0</v>
      </c>
      <c r="F168" s="226">
        <f>'ES Data Entry'!F168</f>
        <v>0</v>
      </c>
      <c r="G168" s="226" t="str" cm="1">
        <f t="array" ref="G168">_xlfn.IFS('ES Data Entry'!G168=0, "Kindergarten", 'ES Data Entry'!G168=1, "1st Grade", 'ES Data Entry'!G168=2, "2nd Grade", 'ES Data Entry'!G168=3, "3rd Grade", 'ES Data Entry'!G168=4, "4th Grade",'ES Data Entry'!G168=5, "5th Grade")</f>
        <v>Kindergarten</v>
      </c>
      <c r="H168" s="253" t="e" cm="1">
        <f t="array" ref="H168">_xlfn.IFS('ES Data Entry'!L168=2, "Virtual", 'ES Data Entry'!L168=1, "In-person",'ES Data Entry'!L168=3, "Hybrid")</f>
        <v>#N/A</v>
      </c>
      <c r="I168" s="227" t="e" cm="1">
        <f t="array" ref="I168">_xlfn.IFS('ES Data Entry'!H168= 1, "American Indian/Alaskan Native", 'ES Data Entry'!H168= 2, "Asian", 'ES Data Entry'!H168= 3, "Native Hawaiian/Pacific Islander", 'ES Data Entry'!H168= 4, "Black/African American",'ES Data Entry'!H168= 5,  "White", 'ES Data Entry'!H168= 6, "Other", 'ES Data Entry'!H168= 7, "Two races or more", 'ES Data Entry'!H168= 8, "Unknown")</f>
        <v>#N/A</v>
      </c>
      <c r="J168" s="226" t="e" cm="1">
        <f t="array" ref="J168">_xlfn.IFS('ES Data Entry'!I168=1, "Hispanic/Latino", 'ES Data Entry'!I168=2, "Not Hispanic/Latino", 'ES Data Entry'!I168=3, "Other")</f>
        <v>#N/A</v>
      </c>
      <c r="K168" s="226" t="e" cm="1">
        <f t="array" ref="K168">_xlfn.IFS('ES Data Entry'!J168= 1, "Male", 'ES Data Entry'!J168= 2, "Female", 'ES Data Entry'!J168= 3, "Transgender Male", 'ES Data Entry'!J168= 4, "Transgender Female",'ES Data Entry'!J168= 5, "Non-binary", 'ES Data Entry'!J168= 6, "Other", 'ES Data Entry'!J168= 7, "Unknown")</f>
        <v>#N/A</v>
      </c>
      <c r="L168" s="228">
        <f>'ES Data Entry'!K168</f>
        <v>0</v>
      </c>
      <c r="M168" s="228" t="str" cm="1">
        <f t="array" ref="M168">IF(MAX(IF(F:F=F168, L:L))=L168, "Yes", "No")</f>
        <v>Yes</v>
      </c>
      <c r="N168" s="229" t="e">
        <f>AVERAGE('ES Data Entry'!N168,'ES Data Entry'!M168)</f>
        <v>#DIV/0!</v>
      </c>
      <c r="O168" s="229" t="e">
        <f t="shared" si="18"/>
        <v>#DIV/0!</v>
      </c>
      <c r="P168" s="229" t="e">
        <f>AVERAGE('ES Data Entry'!O168:R168)</f>
        <v>#DIV/0!</v>
      </c>
      <c r="Q168" s="229" t="e">
        <f t="shared" si="19"/>
        <v>#DIV/0!</v>
      </c>
      <c r="R168" s="229" t="e">
        <f>AVERAGE('ES Data Entry'!S168:V168)</f>
        <v>#DIV/0!</v>
      </c>
      <c r="S168" s="229" t="e">
        <f t="shared" si="20"/>
        <v>#DIV/0!</v>
      </c>
      <c r="T168" s="229" t="e">
        <f>AVERAGE('ES Data Entry'!W168:Y168)</f>
        <v>#DIV/0!</v>
      </c>
      <c r="U168" s="230" t="e">
        <f t="shared" si="21"/>
        <v>#DIV/0!</v>
      </c>
      <c r="V168" s="231" t="e">
        <f t="shared" si="22"/>
        <v>#DIV/0!</v>
      </c>
      <c r="W168" s="232" t="e">
        <f t="shared" si="23"/>
        <v>#DIV/0!</v>
      </c>
    </row>
    <row r="169" spans="1:23">
      <c r="A169" s="226">
        <f>'ES Data Entry'!A169</f>
        <v>0</v>
      </c>
      <c r="B169" s="226">
        <f>'ES Data Entry'!B169</f>
        <v>0</v>
      </c>
      <c r="C169" s="6">
        <f>'ES Data Entry'!C169</f>
        <v>0</v>
      </c>
      <c r="D169" s="226">
        <f>'ES Data Entry'!D169</f>
        <v>0</v>
      </c>
      <c r="E169" s="226">
        <f>'ES Data Entry'!E169</f>
        <v>0</v>
      </c>
      <c r="F169" s="226">
        <f>'ES Data Entry'!F169</f>
        <v>0</v>
      </c>
      <c r="G169" s="226" t="str" cm="1">
        <f t="array" ref="G169">_xlfn.IFS('ES Data Entry'!G169=0, "Kindergarten", 'ES Data Entry'!G169=1, "1st Grade", 'ES Data Entry'!G169=2, "2nd Grade", 'ES Data Entry'!G169=3, "3rd Grade", 'ES Data Entry'!G169=4, "4th Grade",'ES Data Entry'!G169=5, "5th Grade")</f>
        <v>Kindergarten</v>
      </c>
      <c r="H169" s="253" t="e" cm="1">
        <f t="array" ref="H169">_xlfn.IFS('ES Data Entry'!L169=2, "Virtual", 'ES Data Entry'!L169=1, "In-person",'ES Data Entry'!L169=3, "Hybrid")</f>
        <v>#N/A</v>
      </c>
      <c r="I169" s="227" t="e" cm="1">
        <f t="array" ref="I169">_xlfn.IFS('ES Data Entry'!H169= 1, "American Indian/Alaskan Native", 'ES Data Entry'!H169= 2, "Asian", 'ES Data Entry'!H169= 3, "Native Hawaiian/Pacific Islander", 'ES Data Entry'!H169= 4, "Black/African American",'ES Data Entry'!H169= 5,  "White", 'ES Data Entry'!H169= 6, "Other", 'ES Data Entry'!H169= 7, "Two races or more", 'ES Data Entry'!H169= 8, "Unknown")</f>
        <v>#N/A</v>
      </c>
      <c r="J169" s="226" t="e" cm="1">
        <f t="array" ref="J169">_xlfn.IFS('ES Data Entry'!I169=1, "Hispanic/Latino", 'ES Data Entry'!I169=2, "Not Hispanic/Latino", 'ES Data Entry'!I169=3, "Other")</f>
        <v>#N/A</v>
      </c>
      <c r="K169" s="226" t="e" cm="1">
        <f t="array" ref="K169">_xlfn.IFS('ES Data Entry'!J169= 1, "Male", 'ES Data Entry'!J169= 2, "Female", 'ES Data Entry'!J169= 3, "Transgender Male", 'ES Data Entry'!J169= 4, "Transgender Female",'ES Data Entry'!J169= 5, "Non-binary", 'ES Data Entry'!J169= 6, "Other", 'ES Data Entry'!J169= 7, "Unknown")</f>
        <v>#N/A</v>
      </c>
      <c r="L169" s="228">
        <f>'ES Data Entry'!K169</f>
        <v>0</v>
      </c>
      <c r="M169" s="228" t="str" cm="1">
        <f t="array" ref="M169">IF(MAX(IF(F:F=F169, L:L))=L169, "Yes", "No")</f>
        <v>Yes</v>
      </c>
      <c r="N169" s="229" t="e">
        <f>AVERAGE('ES Data Entry'!N169,'ES Data Entry'!M169)</f>
        <v>#DIV/0!</v>
      </c>
      <c r="O169" s="229" t="e">
        <f t="shared" si="18"/>
        <v>#DIV/0!</v>
      </c>
      <c r="P169" s="229" t="e">
        <f>AVERAGE('ES Data Entry'!O169:R169)</f>
        <v>#DIV/0!</v>
      </c>
      <c r="Q169" s="229" t="e">
        <f t="shared" si="19"/>
        <v>#DIV/0!</v>
      </c>
      <c r="R169" s="229" t="e">
        <f>AVERAGE('ES Data Entry'!S169:V169)</f>
        <v>#DIV/0!</v>
      </c>
      <c r="S169" s="229" t="e">
        <f t="shared" si="20"/>
        <v>#DIV/0!</v>
      </c>
      <c r="T169" s="229" t="e">
        <f>AVERAGE('ES Data Entry'!W169:Y169)</f>
        <v>#DIV/0!</v>
      </c>
      <c r="U169" s="230" t="e">
        <f t="shared" si="21"/>
        <v>#DIV/0!</v>
      </c>
      <c r="V169" s="231" t="e">
        <f t="shared" si="22"/>
        <v>#DIV/0!</v>
      </c>
      <c r="W169" s="232" t="e">
        <f t="shared" si="23"/>
        <v>#DIV/0!</v>
      </c>
    </row>
    <row r="170" spans="1:23">
      <c r="A170" s="226">
        <f>'ES Data Entry'!A170</f>
        <v>0</v>
      </c>
      <c r="B170" s="226">
        <f>'ES Data Entry'!B170</f>
        <v>0</v>
      </c>
      <c r="C170" s="6">
        <f>'ES Data Entry'!C170</f>
        <v>0</v>
      </c>
      <c r="D170" s="226">
        <f>'ES Data Entry'!D170</f>
        <v>0</v>
      </c>
      <c r="E170" s="226">
        <f>'ES Data Entry'!E170</f>
        <v>0</v>
      </c>
      <c r="F170" s="226">
        <f>'ES Data Entry'!F170</f>
        <v>0</v>
      </c>
      <c r="G170" s="226" t="str" cm="1">
        <f t="array" ref="G170">_xlfn.IFS('ES Data Entry'!G170=0, "Kindergarten", 'ES Data Entry'!G170=1, "1st Grade", 'ES Data Entry'!G170=2, "2nd Grade", 'ES Data Entry'!G170=3, "3rd Grade", 'ES Data Entry'!G170=4, "4th Grade",'ES Data Entry'!G170=5, "5th Grade")</f>
        <v>Kindergarten</v>
      </c>
      <c r="H170" s="253" t="e" cm="1">
        <f t="array" ref="H170">_xlfn.IFS('ES Data Entry'!L170=2, "Virtual", 'ES Data Entry'!L170=1, "In-person",'ES Data Entry'!L170=3, "Hybrid")</f>
        <v>#N/A</v>
      </c>
      <c r="I170" s="227" t="e" cm="1">
        <f t="array" ref="I170">_xlfn.IFS('ES Data Entry'!H170= 1, "American Indian/Alaskan Native", 'ES Data Entry'!H170= 2, "Asian", 'ES Data Entry'!H170= 3, "Native Hawaiian/Pacific Islander", 'ES Data Entry'!H170= 4, "Black/African American",'ES Data Entry'!H170= 5,  "White", 'ES Data Entry'!H170= 6, "Other", 'ES Data Entry'!H170= 7, "Two races or more", 'ES Data Entry'!H170= 8, "Unknown")</f>
        <v>#N/A</v>
      </c>
      <c r="J170" s="226" t="e" cm="1">
        <f t="array" ref="J170">_xlfn.IFS('ES Data Entry'!I170=1, "Hispanic/Latino", 'ES Data Entry'!I170=2, "Not Hispanic/Latino", 'ES Data Entry'!I170=3, "Other")</f>
        <v>#N/A</v>
      </c>
      <c r="K170" s="226" t="e" cm="1">
        <f t="array" ref="K170">_xlfn.IFS('ES Data Entry'!J170= 1, "Male", 'ES Data Entry'!J170= 2, "Female", 'ES Data Entry'!J170= 3, "Transgender Male", 'ES Data Entry'!J170= 4, "Transgender Female",'ES Data Entry'!J170= 5, "Non-binary", 'ES Data Entry'!J170= 6, "Other", 'ES Data Entry'!J170= 7, "Unknown")</f>
        <v>#N/A</v>
      </c>
      <c r="L170" s="228">
        <f>'ES Data Entry'!K170</f>
        <v>0</v>
      </c>
      <c r="M170" s="228" t="str" cm="1">
        <f t="array" ref="M170">IF(MAX(IF(F:F=F170, L:L))=L170, "Yes", "No")</f>
        <v>Yes</v>
      </c>
      <c r="N170" s="229" t="e">
        <f>AVERAGE('ES Data Entry'!N170,'ES Data Entry'!M170)</f>
        <v>#DIV/0!</v>
      </c>
      <c r="O170" s="229" t="e">
        <f t="shared" si="18"/>
        <v>#DIV/0!</v>
      </c>
      <c r="P170" s="229" t="e">
        <f>AVERAGE('ES Data Entry'!O170:R170)</f>
        <v>#DIV/0!</v>
      </c>
      <c r="Q170" s="229" t="e">
        <f t="shared" si="19"/>
        <v>#DIV/0!</v>
      </c>
      <c r="R170" s="229" t="e">
        <f>AVERAGE('ES Data Entry'!S170:V170)</f>
        <v>#DIV/0!</v>
      </c>
      <c r="S170" s="229" t="e">
        <f t="shared" si="20"/>
        <v>#DIV/0!</v>
      </c>
      <c r="T170" s="229" t="e">
        <f>AVERAGE('ES Data Entry'!W170:Y170)</f>
        <v>#DIV/0!</v>
      </c>
      <c r="U170" s="230" t="e">
        <f t="shared" si="21"/>
        <v>#DIV/0!</v>
      </c>
      <c r="V170" s="231" t="e">
        <f t="shared" si="22"/>
        <v>#DIV/0!</v>
      </c>
      <c r="W170" s="232" t="e">
        <f t="shared" si="23"/>
        <v>#DIV/0!</v>
      </c>
    </row>
    <row r="171" spans="1:23">
      <c r="A171" s="226">
        <f>'ES Data Entry'!A171</f>
        <v>0</v>
      </c>
      <c r="B171" s="226">
        <f>'ES Data Entry'!B171</f>
        <v>0</v>
      </c>
      <c r="C171" s="6">
        <f>'ES Data Entry'!C171</f>
        <v>0</v>
      </c>
      <c r="D171" s="226">
        <f>'ES Data Entry'!D171</f>
        <v>0</v>
      </c>
      <c r="E171" s="226">
        <f>'ES Data Entry'!E171</f>
        <v>0</v>
      </c>
      <c r="F171" s="226">
        <f>'ES Data Entry'!F171</f>
        <v>0</v>
      </c>
      <c r="G171" s="226" t="str" cm="1">
        <f t="array" ref="G171">_xlfn.IFS('ES Data Entry'!G171=0, "Kindergarten", 'ES Data Entry'!G171=1, "1st Grade", 'ES Data Entry'!G171=2, "2nd Grade", 'ES Data Entry'!G171=3, "3rd Grade", 'ES Data Entry'!G171=4, "4th Grade",'ES Data Entry'!G171=5, "5th Grade")</f>
        <v>Kindergarten</v>
      </c>
      <c r="H171" s="253" t="e" cm="1">
        <f t="array" ref="H171">_xlfn.IFS('ES Data Entry'!L171=2, "Virtual", 'ES Data Entry'!L171=1, "In-person",'ES Data Entry'!L171=3, "Hybrid")</f>
        <v>#N/A</v>
      </c>
      <c r="I171" s="227" t="e" cm="1">
        <f t="array" ref="I171">_xlfn.IFS('ES Data Entry'!H171= 1, "American Indian/Alaskan Native", 'ES Data Entry'!H171= 2, "Asian", 'ES Data Entry'!H171= 3, "Native Hawaiian/Pacific Islander", 'ES Data Entry'!H171= 4, "Black/African American",'ES Data Entry'!H171= 5,  "White", 'ES Data Entry'!H171= 6, "Other", 'ES Data Entry'!H171= 7, "Two races or more", 'ES Data Entry'!H171= 8, "Unknown")</f>
        <v>#N/A</v>
      </c>
      <c r="J171" s="226" t="e" cm="1">
        <f t="array" ref="J171">_xlfn.IFS('ES Data Entry'!I171=1, "Hispanic/Latino", 'ES Data Entry'!I171=2, "Not Hispanic/Latino", 'ES Data Entry'!I171=3, "Other")</f>
        <v>#N/A</v>
      </c>
      <c r="K171" s="226" t="e" cm="1">
        <f t="array" ref="K171">_xlfn.IFS('ES Data Entry'!J171= 1, "Male", 'ES Data Entry'!J171= 2, "Female", 'ES Data Entry'!J171= 3, "Transgender Male", 'ES Data Entry'!J171= 4, "Transgender Female",'ES Data Entry'!J171= 5, "Non-binary", 'ES Data Entry'!J171= 6, "Other", 'ES Data Entry'!J171= 7, "Unknown")</f>
        <v>#N/A</v>
      </c>
      <c r="L171" s="228">
        <f>'ES Data Entry'!K171</f>
        <v>0</v>
      </c>
      <c r="M171" s="228" t="str" cm="1">
        <f t="array" ref="M171">IF(MAX(IF(F:F=F171, L:L))=L171, "Yes", "No")</f>
        <v>Yes</v>
      </c>
      <c r="N171" s="229" t="e">
        <f>AVERAGE('ES Data Entry'!N171,'ES Data Entry'!M171)</f>
        <v>#DIV/0!</v>
      </c>
      <c r="O171" s="229" t="e">
        <f t="shared" si="18"/>
        <v>#DIV/0!</v>
      </c>
      <c r="P171" s="229" t="e">
        <f>AVERAGE('ES Data Entry'!O171:R171)</f>
        <v>#DIV/0!</v>
      </c>
      <c r="Q171" s="229" t="e">
        <f t="shared" si="19"/>
        <v>#DIV/0!</v>
      </c>
      <c r="R171" s="229" t="e">
        <f>AVERAGE('ES Data Entry'!S171:V171)</f>
        <v>#DIV/0!</v>
      </c>
      <c r="S171" s="229" t="e">
        <f t="shared" si="20"/>
        <v>#DIV/0!</v>
      </c>
      <c r="T171" s="229" t="e">
        <f>AVERAGE('ES Data Entry'!W171:Y171)</f>
        <v>#DIV/0!</v>
      </c>
      <c r="U171" s="230" t="e">
        <f t="shared" si="21"/>
        <v>#DIV/0!</v>
      </c>
      <c r="V171" s="231" t="e">
        <f t="shared" si="22"/>
        <v>#DIV/0!</v>
      </c>
      <c r="W171" s="232" t="e">
        <f t="shared" si="23"/>
        <v>#DIV/0!</v>
      </c>
    </row>
    <row r="172" spans="1:23">
      <c r="A172" s="226">
        <f>'ES Data Entry'!A172</f>
        <v>0</v>
      </c>
      <c r="B172" s="226">
        <f>'ES Data Entry'!B172</f>
        <v>0</v>
      </c>
      <c r="C172" s="6">
        <f>'ES Data Entry'!C172</f>
        <v>0</v>
      </c>
      <c r="D172" s="226">
        <f>'ES Data Entry'!D172</f>
        <v>0</v>
      </c>
      <c r="E172" s="226">
        <f>'ES Data Entry'!E172</f>
        <v>0</v>
      </c>
      <c r="F172" s="226">
        <f>'ES Data Entry'!F172</f>
        <v>0</v>
      </c>
      <c r="G172" s="226" t="str" cm="1">
        <f t="array" ref="G172">_xlfn.IFS('ES Data Entry'!G172=0, "Kindergarten", 'ES Data Entry'!G172=1, "1st Grade", 'ES Data Entry'!G172=2, "2nd Grade", 'ES Data Entry'!G172=3, "3rd Grade", 'ES Data Entry'!G172=4, "4th Grade",'ES Data Entry'!G172=5, "5th Grade")</f>
        <v>Kindergarten</v>
      </c>
      <c r="H172" s="253" t="e" cm="1">
        <f t="array" ref="H172">_xlfn.IFS('ES Data Entry'!L172=2, "Virtual", 'ES Data Entry'!L172=1, "In-person",'ES Data Entry'!L172=3, "Hybrid")</f>
        <v>#N/A</v>
      </c>
      <c r="I172" s="227" t="e" cm="1">
        <f t="array" ref="I172">_xlfn.IFS('ES Data Entry'!H172= 1, "American Indian/Alaskan Native", 'ES Data Entry'!H172= 2, "Asian", 'ES Data Entry'!H172= 3, "Native Hawaiian/Pacific Islander", 'ES Data Entry'!H172= 4, "Black/African American",'ES Data Entry'!H172= 5,  "White", 'ES Data Entry'!H172= 6, "Other", 'ES Data Entry'!H172= 7, "Two races or more", 'ES Data Entry'!H172= 8, "Unknown")</f>
        <v>#N/A</v>
      </c>
      <c r="J172" s="226" t="e" cm="1">
        <f t="array" ref="J172">_xlfn.IFS('ES Data Entry'!I172=1, "Hispanic/Latino", 'ES Data Entry'!I172=2, "Not Hispanic/Latino", 'ES Data Entry'!I172=3, "Other")</f>
        <v>#N/A</v>
      </c>
      <c r="K172" s="226" t="e" cm="1">
        <f t="array" ref="K172">_xlfn.IFS('ES Data Entry'!J172= 1, "Male", 'ES Data Entry'!J172= 2, "Female", 'ES Data Entry'!J172= 3, "Transgender Male", 'ES Data Entry'!J172= 4, "Transgender Female",'ES Data Entry'!J172= 5, "Non-binary", 'ES Data Entry'!J172= 6, "Other", 'ES Data Entry'!J172= 7, "Unknown")</f>
        <v>#N/A</v>
      </c>
      <c r="L172" s="228">
        <f>'ES Data Entry'!K172</f>
        <v>0</v>
      </c>
      <c r="M172" s="228" t="str" cm="1">
        <f t="array" ref="M172">IF(MAX(IF(F:F=F172, L:L))=L172, "Yes", "No")</f>
        <v>Yes</v>
      </c>
      <c r="N172" s="229" t="e">
        <f>AVERAGE('ES Data Entry'!N172,'ES Data Entry'!M172)</f>
        <v>#DIV/0!</v>
      </c>
      <c r="O172" s="229" t="e">
        <f t="shared" si="18"/>
        <v>#DIV/0!</v>
      </c>
      <c r="P172" s="229" t="e">
        <f>AVERAGE('ES Data Entry'!O172:R172)</f>
        <v>#DIV/0!</v>
      </c>
      <c r="Q172" s="229" t="e">
        <f t="shared" si="19"/>
        <v>#DIV/0!</v>
      </c>
      <c r="R172" s="229" t="e">
        <f>AVERAGE('ES Data Entry'!S172:V172)</f>
        <v>#DIV/0!</v>
      </c>
      <c r="S172" s="229" t="e">
        <f t="shared" si="20"/>
        <v>#DIV/0!</v>
      </c>
      <c r="T172" s="229" t="e">
        <f>AVERAGE('ES Data Entry'!W172:Y172)</f>
        <v>#DIV/0!</v>
      </c>
      <c r="U172" s="230" t="e">
        <f t="shared" si="21"/>
        <v>#DIV/0!</v>
      </c>
      <c r="V172" s="231" t="e">
        <f t="shared" si="22"/>
        <v>#DIV/0!</v>
      </c>
      <c r="W172" s="232" t="e">
        <f t="shared" si="23"/>
        <v>#DIV/0!</v>
      </c>
    </row>
    <row r="173" spans="1:23">
      <c r="A173" s="226">
        <f>'ES Data Entry'!A173</f>
        <v>0</v>
      </c>
      <c r="B173" s="226">
        <f>'ES Data Entry'!B173</f>
        <v>0</v>
      </c>
      <c r="C173" s="6">
        <f>'ES Data Entry'!C173</f>
        <v>0</v>
      </c>
      <c r="D173" s="226">
        <f>'ES Data Entry'!D173</f>
        <v>0</v>
      </c>
      <c r="E173" s="226">
        <f>'ES Data Entry'!E173</f>
        <v>0</v>
      </c>
      <c r="F173" s="226">
        <f>'ES Data Entry'!F173</f>
        <v>0</v>
      </c>
      <c r="G173" s="226" t="str" cm="1">
        <f t="array" ref="G173">_xlfn.IFS('ES Data Entry'!G173=0, "Kindergarten", 'ES Data Entry'!G173=1, "1st Grade", 'ES Data Entry'!G173=2, "2nd Grade", 'ES Data Entry'!G173=3, "3rd Grade", 'ES Data Entry'!G173=4, "4th Grade",'ES Data Entry'!G173=5, "5th Grade")</f>
        <v>Kindergarten</v>
      </c>
      <c r="H173" s="253" t="e" cm="1">
        <f t="array" ref="H173">_xlfn.IFS('ES Data Entry'!L173=2, "Virtual", 'ES Data Entry'!L173=1, "In-person",'ES Data Entry'!L173=3, "Hybrid")</f>
        <v>#N/A</v>
      </c>
      <c r="I173" s="227" t="e" cm="1">
        <f t="array" ref="I173">_xlfn.IFS('ES Data Entry'!H173= 1, "American Indian/Alaskan Native", 'ES Data Entry'!H173= 2, "Asian", 'ES Data Entry'!H173= 3, "Native Hawaiian/Pacific Islander", 'ES Data Entry'!H173= 4, "Black/African American",'ES Data Entry'!H173= 5,  "White", 'ES Data Entry'!H173= 6, "Other", 'ES Data Entry'!H173= 7, "Two races or more", 'ES Data Entry'!H173= 8, "Unknown")</f>
        <v>#N/A</v>
      </c>
      <c r="J173" s="226" t="e" cm="1">
        <f t="array" ref="J173">_xlfn.IFS('ES Data Entry'!I173=1, "Hispanic/Latino", 'ES Data Entry'!I173=2, "Not Hispanic/Latino", 'ES Data Entry'!I173=3, "Other")</f>
        <v>#N/A</v>
      </c>
      <c r="K173" s="226" t="e" cm="1">
        <f t="array" ref="K173">_xlfn.IFS('ES Data Entry'!J173= 1, "Male", 'ES Data Entry'!J173= 2, "Female", 'ES Data Entry'!J173= 3, "Transgender Male", 'ES Data Entry'!J173= 4, "Transgender Female",'ES Data Entry'!J173= 5, "Non-binary", 'ES Data Entry'!J173= 6, "Other", 'ES Data Entry'!J173= 7, "Unknown")</f>
        <v>#N/A</v>
      </c>
      <c r="L173" s="228">
        <f>'ES Data Entry'!K173</f>
        <v>0</v>
      </c>
      <c r="M173" s="228" t="str" cm="1">
        <f t="array" ref="M173">IF(MAX(IF(F:F=F173, L:L))=L173, "Yes", "No")</f>
        <v>Yes</v>
      </c>
      <c r="N173" s="229" t="e">
        <f>AVERAGE('ES Data Entry'!N173,'ES Data Entry'!M173)</f>
        <v>#DIV/0!</v>
      </c>
      <c r="O173" s="229" t="e">
        <f t="shared" si="18"/>
        <v>#DIV/0!</v>
      </c>
      <c r="P173" s="229" t="e">
        <f>AVERAGE('ES Data Entry'!O173:R173)</f>
        <v>#DIV/0!</v>
      </c>
      <c r="Q173" s="229" t="e">
        <f t="shared" si="19"/>
        <v>#DIV/0!</v>
      </c>
      <c r="R173" s="229" t="e">
        <f>AVERAGE('ES Data Entry'!S173:V173)</f>
        <v>#DIV/0!</v>
      </c>
      <c r="S173" s="229" t="e">
        <f t="shared" si="20"/>
        <v>#DIV/0!</v>
      </c>
      <c r="T173" s="229" t="e">
        <f>AVERAGE('ES Data Entry'!W173:Y173)</f>
        <v>#DIV/0!</v>
      </c>
      <c r="U173" s="230" t="e">
        <f t="shared" si="21"/>
        <v>#DIV/0!</v>
      </c>
      <c r="V173" s="231" t="e">
        <f t="shared" si="22"/>
        <v>#DIV/0!</v>
      </c>
      <c r="W173" s="232" t="e">
        <f t="shared" si="23"/>
        <v>#DIV/0!</v>
      </c>
    </row>
    <row r="174" spans="1:23">
      <c r="A174" s="226">
        <f>'ES Data Entry'!A174</f>
        <v>0</v>
      </c>
      <c r="B174" s="226">
        <f>'ES Data Entry'!B174</f>
        <v>0</v>
      </c>
      <c r="C174" s="6">
        <f>'ES Data Entry'!C174</f>
        <v>0</v>
      </c>
      <c r="D174" s="226">
        <f>'ES Data Entry'!D174</f>
        <v>0</v>
      </c>
      <c r="E174" s="226">
        <f>'ES Data Entry'!E174</f>
        <v>0</v>
      </c>
      <c r="F174" s="226">
        <f>'ES Data Entry'!F174</f>
        <v>0</v>
      </c>
      <c r="G174" s="226" t="str" cm="1">
        <f t="array" ref="G174">_xlfn.IFS('ES Data Entry'!G174=0, "Kindergarten", 'ES Data Entry'!G174=1, "1st Grade", 'ES Data Entry'!G174=2, "2nd Grade", 'ES Data Entry'!G174=3, "3rd Grade", 'ES Data Entry'!G174=4, "4th Grade",'ES Data Entry'!G174=5, "5th Grade")</f>
        <v>Kindergarten</v>
      </c>
      <c r="H174" s="253" t="e" cm="1">
        <f t="array" ref="H174">_xlfn.IFS('ES Data Entry'!L174=2, "Virtual", 'ES Data Entry'!L174=1, "In-person",'ES Data Entry'!L174=3, "Hybrid")</f>
        <v>#N/A</v>
      </c>
      <c r="I174" s="227" t="e" cm="1">
        <f t="array" ref="I174">_xlfn.IFS('ES Data Entry'!H174= 1, "American Indian/Alaskan Native", 'ES Data Entry'!H174= 2, "Asian", 'ES Data Entry'!H174= 3, "Native Hawaiian/Pacific Islander", 'ES Data Entry'!H174= 4, "Black/African American",'ES Data Entry'!H174= 5,  "White", 'ES Data Entry'!H174= 6, "Other", 'ES Data Entry'!H174= 7, "Two races or more", 'ES Data Entry'!H174= 8, "Unknown")</f>
        <v>#N/A</v>
      </c>
      <c r="J174" s="226" t="e" cm="1">
        <f t="array" ref="J174">_xlfn.IFS('ES Data Entry'!I174=1, "Hispanic/Latino", 'ES Data Entry'!I174=2, "Not Hispanic/Latino", 'ES Data Entry'!I174=3, "Other")</f>
        <v>#N/A</v>
      </c>
      <c r="K174" s="226" t="e" cm="1">
        <f t="array" ref="K174">_xlfn.IFS('ES Data Entry'!J174= 1, "Male", 'ES Data Entry'!J174= 2, "Female", 'ES Data Entry'!J174= 3, "Transgender Male", 'ES Data Entry'!J174= 4, "Transgender Female",'ES Data Entry'!J174= 5, "Non-binary", 'ES Data Entry'!J174= 6, "Other", 'ES Data Entry'!J174= 7, "Unknown")</f>
        <v>#N/A</v>
      </c>
      <c r="L174" s="228">
        <f>'ES Data Entry'!K174</f>
        <v>0</v>
      </c>
      <c r="M174" s="228" t="str" cm="1">
        <f t="array" ref="M174">IF(MAX(IF(F:F=F174, L:L))=L174, "Yes", "No")</f>
        <v>Yes</v>
      </c>
      <c r="N174" s="229" t="e">
        <f>AVERAGE('ES Data Entry'!N174,'ES Data Entry'!M174)</f>
        <v>#DIV/0!</v>
      </c>
      <c r="O174" s="229" t="e">
        <f t="shared" si="18"/>
        <v>#DIV/0!</v>
      </c>
      <c r="P174" s="229" t="e">
        <f>AVERAGE('ES Data Entry'!O174:R174)</f>
        <v>#DIV/0!</v>
      </c>
      <c r="Q174" s="229" t="e">
        <f t="shared" si="19"/>
        <v>#DIV/0!</v>
      </c>
      <c r="R174" s="229" t="e">
        <f>AVERAGE('ES Data Entry'!S174:V174)</f>
        <v>#DIV/0!</v>
      </c>
      <c r="S174" s="229" t="e">
        <f t="shared" si="20"/>
        <v>#DIV/0!</v>
      </c>
      <c r="T174" s="229" t="e">
        <f>AVERAGE('ES Data Entry'!W174:Y174)</f>
        <v>#DIV/0!</v>
      </c>
      <c r="U174" s="230" t="e">
        <f t="shared" si="21"/>
        <v>#DIV/0!</v>
      </c>
      <c r="V174" s="231" t="e">
        <f t="shared" si="22"/>
        <v>#DIV/0!</v>
      </c>
      <c r="W174" s="232" t="e">
        <f t="shared" si="23"/>
        <v>#DIV/0!</v>
      </c>
    </row>
    <row r="175" spans="1:23">
      <c r="A175" s="226">
        <f>'ES Data Entry'!A175</f>
        <v>0</v>
      </c>
      <c r="B175" s="226">
        <f>'ES Data Entry'!B175</f>
        <v>0</v>
      </c>
      <c r="C175" s="6">
        <f>'ES Data Entry'!C175</f>
        <v>0</v>
      </c>
      <c r="D175" s="226">
        <f>'ES Data Entry'!D175</f>
        <v>0</v>
      </c>
      <c r="E175" s="226">
        <f>'ES Data Entry'!E175</f>
        <v>0</v>
      </c>
      <c r="F175" s="226">
        <f>'ES Data Entry'!F175</f>
        <v>0</v>
      </c>
      <c r="G175" s="226" t="str" cm="1">
        <f t="array" ref="G175">_xlfn.IFS('ES Data Entry'!G175=0, "Kindergarten", 'ES Data Entry'!G175=1, "1st Grade", 'ES Data Entry'!G175=2, "2nd Grade", 'ES Data Entry'!G175=3, "3rd Grade", 'ES Data Entry'!G175=4, "4th Grade",'ES Data Entry'!G175=5, "5th Grade")</f>
        <v>Kindergarten</v>
      </c>
      <c r="H175" s="253" t="e" cm="1">
        <f t="array" ref="H175">_xlfn.IFS('ES Data Entry'!L175=2, "Virtual", 'ES Data Entry'!L175=1, "In-person",'ES Data Entry'!L175=3, "Hybrid")</f>
        <v>#N/A</v>
      </c>
      <c r="I175" s="227" t="e" cm="1">
        <f t="array" ref="I175">_xlfn.IFS('ES Data Entry'!H175= 1, "American Indian/Alaskan Native", 'ES Data Entry'!H175= 2, "Asian", 'ES Data Entry'!H175= 3, "Native Hawaiian/Pacific Islander", 'ES Data Entry'!H175= 4, "Black/African American",'ES Data Entry'!H175= 5,  "White", 'ES Data Entry'!H175= 6, "Other", 'ES Data Entry'!H175= 7, "Two races or more", 'ES Data Entry'!H175= 8, "Unknown")</f>
        <v>#N/A</v>
      </c>
      <c r="J175" s="226" t="e" cm="1">
        <f t="array" ref="J175">_xlfn.IFS('ES Data Entry'!I175=1, "Hispanic/Latino", 'ES Data Entry'!I175=2, "Not Hispanic/Latino", 'ES Data Entry'!I175=3, "Other")</f>
        <v>#N/A</v>
      </c>
      <c r="K175" s="226" t="e" cm="1">
        <f t="array" ref="K175">_xlfn.IFS('ES Data Entry'!J175= 1, "Male", 'ES Data Entry'!J175= 2, "Female", 'ES Data Entry'!J175= 3, "Transgender Male", 'ES Data Entry'!J175= 4, "Transgender Female",'ES Data Entry'!J175= 5, "Non-binary", 'ES Data Entry'!J175= 6, "Other", 'ES Data Entry'!J175= 7, "Unknown")</f>
        <v>#N/A</v>
      </c>
      <c r="L175" s="228">
        <f>'ES Data Entry'!K175</f>
        <v>0</v>
      </c>
      <c r="M175" s="228" t="str" cm="1">
        <f t="array" ref="M175">IF(MAX(IF(F:F=F175, L:L))=L175, "Yes", "No")</f>
        <v>Yes</v>
      </c>
      <c r="N175" s="229" t="e">
        <f>AVERAGE('ES Data Entry'!N175,'ES Data Entry'!M175)</f>
        <v>#DIV/0!</v>
      </c>
      <c r="O175" s="229" t="e">
        <f t="shared" si="18"/>
        <v>#DIV/0!</v>
      </c>
      <c r="P175" s="229" t="e">
        <f>AVERAGE('ES Data Entry'!O175:R175)</f>
        <v>#DIV/0!</v>
      </c>
      <c r="Q175" s="229" t="e">
        <f t="shared" si="19"/>
        <v>#DIV/0!</v>
      </c>
      <c r="R175" s="229" t="e">
        <f>AVERAGE('ES Data Entry'!S175:V175)</f>
        <v>#DIV/0!</v>
      </c>
      <c r="S175" s="229" t="e">
        <f t="shared" si="20"/>
        <v>#DIV/0!</v>
      </c>
      <c r="T175" s="229" t="e">
        <f>AVERAGE('ES Data Entry'!W175:Y175)</f>
        <v>#DIV/0!</v>
      </c>
      <c r="U175" s="230" t="e">
        <f t="shared" si="21"/>
        <v>#DIV/0!</v>
      </c>
      <c r="V175" s="231" t="e">
        <f t="shared" si="22"/>
        <v>#DIV/0!</v>
      </c>
      <c r="W175" s="232" t="e">
        <f t="shared" si="23"/>
        <v>#DIV/0!</v>
      </c>
    </row>
    <row r="176" spans="1:23">
      <c r="A176" s="226">
        <f>'ES Data Entry'!A176</f>
        <v>0</v>
      </c>
      <c r="B176" s="226">
        <f>'ES Data Entry'!B176</f>
        <v>0</v>
      </c>
      <c r="C176" s="6">
        <f>'ES Data Entry'!C176</f>
        <v>0</v>
      </c>
      <c r="D176" s="226">
        <f>'ES Data Entry'!D176</f>
        <v>0</v>
      </c>
      <c r="E176" s="226">
        <f>'ES Data Entry'!E176</f>
        <v>0</v>
      </c>
      <c r="F176" s="226">
        <f>'ES Data Entry'!F176</f>
        <v>0</v>
      </c>
      <c r="G176" s="226" t="str" cm="1">
        <f t="array" ref="G176">_xlfn.IFS('ES Data Entry'!G176=0, "Kindergarten", 'ES Data Entry'!G176=1, "1st Grade", 'ES Data Entry'!G176=2, "2nd Grade", 'ES Data Entry'!G176=3, "3rd Grade", 'ES Data Entry'!G176=4, "4th Grade",'ES Data Entry'!G176=5, "5th Grade")</f>
        <v>Kindergarten</v>
      </c>
      <c r="H176" s="253" t="e" cm="1">
        <f t="array" ref="H176">_xlfn.IFS('ES Data Entry'!L176=2, "Virtual", 'ES Data Entry'!L176=1, "In-person",'ES Data Entry'!L176=3, "Hybrid")</f>
        <v>#N/A</v>
      </c>
      <c r="I176" s="227" t="e" cm="1">
        <f t="array" ref="I176">_xlfn.IFS('ES Data Entry'!H176= 1, "American Indian/Alaskan Native", 'ES Data Entry'!H176= 2, "Asian", 'ES Data Entry'!H176= 3, "Native Hawaiian/Pacific Islander", 'ES Data Entry'!H176= 4, "Black/African American",'ES Data Entry'!H176= 5,  "White", 'ES Data Entry'!H176= 6, "Other", 'ES Data Entry'!H176= 7, "Two races or more", 'ES Data Entry'!H176= 8, "Unknown")</f>
        <v>#N/A</v>
      </c>
      <c r="J176" s="226" t="e" cm="1">
        <f t="array" ref="J176">_xlfn.IFS('ES Data Entry'!I176=1, "Hispanic/Latino", 'ES Data Entry'!I176=2, "Not Hispanic/Latino", 'ES Data Entry'!I176=3, "Other")</f>
        <v>#N/A</v>
      </c>
      <c r="K176" s="226" t="e" cm="1">
        <f t="array" ref="K176">_xlfn.IFS('ES Data Entry'!J176= 1, "Male", 'ES Data Entry'!J176= 2, "Female", 'ES Data Entry'!J176= 3, "Transgender Male", 'ES Data Entry'!J176= 4, "Transgender Female",'ES Data Entry'!J176= 5, "Non-binary", 'ES Data Entry'!J176= 6, "Other", 'ES Data Entry'!J176= 7, "Unknown")</f>
        <v>#N/A</v>
      </c>
      <c r="L176" s="228">
        <f>'ES Data Entry'!K176</f>
        <v>0</v>
      </c>
      <c r="M176" s="228" t="str" cm="1">
        <f t="array" ref="M176">IF(MAX(IF(F:F=F176, L:L))=L176, "Yes", "No")</f>
        <v>Yes</v>
      </c>
      <c r="N176" s="229" t="e">
        <f>AVERAGE('ES Data Entry'!N176,'ES Data Entry'!M176)</f>
        <v>#DIV/0!</v>
      </c>
      <c r="O176" s="229" t="e">
        <f t="shared" si="18"/>
        <v>#DIV/0!</v>
      </c>
      <c r="P176" s="229" t="e">
        <f>AVERAGE('ES Data Entry'!O176:R176)</f>
        <v>#DIV/0!</v>
      </c>
      <c r="Q176" s="229" t="e">
        <f t="shared" si="19"/>
        <v>#DIV/0!</v>
      </c>
      <c r="R176" s="229" t="e">
        <f>AVERAGE('ES Data Entry'!S176:V176)</f>
        <v>#DIV/0!</v>
      </c>
      <c r="S176" s="229" t="e">
        <f t="shared" si="20"/>
        <v>#DIV/0!</v>
      </c>
      <c r="T176" s="229" t="e">
        <f>AVERAGE('ES Data Entry'!W176:Y176)</f>
        <v>#DIV/0!</v>
      </c>
      <c r="U176" s="230" t="e">
        <f t="shared" si="21"/>
        <v>#DIV/0!</v>
      </c>
      <c r="V176" s="231" t="e">
        <f t="shared" si="22"/>
        <v>#DIV/0!</v>
      </c>
      <c r="W176" s="232" t="e">
        <f t="shared" si="23"/>
        <v>#DIV/0!</v>
      </c>
    </row>
    <row r="177" spans="1:23">
      <c r="A177" s="226">
        <f>'ES Data Entry'!A177</f>
        <v>0</v>
      </c>
      <c r="B177" s="226">
        <f>'ES Data Entry'!B177</f>
        <v>0</v>
      </c>
      <c r="C177" s="6">
        <f>'ES Data Entry'!C177</f>
        <v>0</v>
      </c>
      <c r="D177" s="226">
        <f>'ES Data Entry'!D177</f>
        <v>0</v>
      </c>
      <c r="E177" s="226">
        <f>'ES Data Entry'!E177</f>
        <v>0</v>
      </c>
      <c r="F177" s="226">
        <f>'ES Data Entry'!F177</f>
        <v>0</v>
      </c>
      <c r="G177" s="226" t="str" cm="1">
        <f t="array" ref="G177">_xlfn.IFS('ES Data Entry'!G177=0, "Kindergarten", 'ES Data Entry'!G177=1, "1st Grade", 'ES Data Entry'!G177=2, "2nd Grade", 'ES Data Entry'!G177=3, "3rd Grade", 'ES Data Entry'!G177=4, "4th Grade",'ES Data Entry'!G177=5, "5th Grade")</f>
        <v>Kindergarten</v>
      </c>
      <c r="H177" s="253" t="e" cm="1">
        <f t="array" ref="H177">_xlfn.IFS('ES Data Entry'!L177=2, "Virtual", 'ES Data Entry'!L177=1, "In-person",'ES Data Entry'!L177=3, "Hybrid")</f>
        <v>#N/A</v>
      </c>
      <c r="I177" s="227" t="e" cm="1">
        <f t="array" ref="I177">_xlfn.IFS('ES Data Entry'!H177= 1, "American Indian/Alaskan Native", 'ES Data Entry'!H177= 2, "Asian", 'ES Data Entry'!H177= 3, "Native Hawaiian/Pacific Islander", 'ES Data Entry'!H177= 4, "Black/African American",'ES Data Entry'!H177= 5,  "White", 'ES Data Entry'!H177= 6, "Other", 'ES Data Entry'!H177= 7, "Two races or more", 'ES Data Entry'!H177= 8, "Unknown")</f>
        <v>#N/A</v>
      </c>
      <c r="J177" s="226" t="e" cm="1">
        <f t="array" ref="J177">_xlfn.IFS('ES Data Entry'!I177=1, "Hispanic/Latino", 'ES Data Entry'!I177=2, "Not Hispanic/Latino", 'ES Data Entry'!I177=3, "Other")</f>
        <v>#N/A</v>
      </c>
      <c r="K177" s="226" t="e" cm="1">
        <f t="array" ref="K177">_xlfn.IFS('ES Data Entry'!J177= 1, "Male", 'ES Data Entry'!J177= 2, "Female", 'ES Data Entry'!J177= 3, "Transgender Male", 'ES Data Entry'!J177= 4, "Transgender Female",'ES Data Entry'!J177= 5, "Non-binary", 'ES Data Entry'!J177= 6, "Other", 'ES Data Entry'!J177= 7, "Unknown")</f>
        <v>#N/A</v>
      </c>
      <c r="L177" s="228">
        <f>'ES Data Entry'!K177</f>
        <v>0</v>
      </c>
      <c r="M177" s="228" t="str" cm="1">
        <f t="array" ref="M177">IF(MAX(IF(F:F=F177, L:L))=L177, "Yes", "No")</f>
        <v>Yes</v>
      </c>
      <c r="N177" s="229" t="e">
        <f>AVERAGE('ES Data Entry'!N177,'ES Data Entry'!M177)</f>
        <v>#DIV/0!</v>
      </c>
      <c r="O177" s="229" t="e">
        <f t="shared" si="18"/>
        <v>#DIV/0!</v>
      </c>
      <c r="P177" s="229" t="e">
        <f>AVERAGE('ES Data Entry'!O177:R177)</f>
        <v>#DIV/0!</v>
      </c>
      <c r="Q177" s="229" t="e">
        <f t="shared" si="19"/>
        <v>#DIV/0!</v>
      </c>
      <c r="R177" s="229" t="e">
        <f>AVERAGE('ES Data Entry'!S177:V177)</f>
        <v>#DIV/0!</v>
      </c>
      <c r="S177" s="229" t="e">
        <f t="shared" si="20"/>
        <v>#DIV/0!</v>
      </c>
      <c r="T177" s="229" t="e">
        <f>AVERAGE('ES Data Entry'!W177:Y177)</f>
        <v>#DIV/0!</v>
      </c>
      <c r="U177" s="230" t="e">
        <f t="shared" si="21"/>
        <v>#DIV/0!</v>
      </c>
      <c r="V177" s="231" t="e">
        <f t="shared" si="22"/>
        <v>#DIV/0!</v>
      </c>
      <c r="W177" s="232" t="e">
        <f t="shared" si="23"/>
        <v>#DIV/0!</v>
      </c>
    </row>
    <row r="178" spans="1:23">
      <c r="A178" s="226">
        <f>'ES Data Entry'!A178</f>
        <v>0</v>
      </c>
      <c r="B178" s="226">
        <f>'ES Data Entry'!B178</f>
        <v>0</v>
      </c>
      <c r="C178" s="6">
        <f>'ES Data Entry'!C178</f>
        <v>0</v>
      </c>
      <c r="D178" s="226">
        <f>'ES Data Entry'!D178</f>
        <v>0</v>
      </c>
      <c r="E178" s="226">
        <f>'ES Data Entry'!E178</f>
        <v>0</v>
      </c>
      <c r="F178" s="226">
        <f>'ES Data Entry'!F178</f>
        <v>0</v>
      </c>
      <c r="G178" s="226" t="str" cm="1">
        <f t="array" ref="G178">_xlfn.IFS('ES Data Entry'!G178=0, "Kindergarten", 'ES Data Entry'!G178=1, "1st Grade", 'ES Data Entry'!G178=2, "2nd Grade", 'ES Data Entry'!G178=3, "3rd Grade", 'ES Data Entry'!G178=4, "4th Grade",'ES Data Entry'!G178=5, "5th Grade")</f>
        <v>Kindergarten</v>
      </c>
      <c r="H178" s="253" t="e" cm="1">
        <f t="array" ref="H178">_xlfn.IFS('ES Data Entry'!L178=2, "Virtual", 'ES Data Entry'!L178=1, "In-person",'ES Data Entry'!L178=3, "Hybrid")</f>
        <v>#N/A</v>
      </c>
      <c r="I178" s="227" t="e" cm="1">
        <f t="array" ref="I178">_xlfn.IFS('ES Data Entry'!H178= 1, "American Indian/Alaskan Native", 'ES Data Entry'!H178= 2, "Asian", 'ES Data Entry'!H178= 3, "Native Hawaiian/Pacific Islander", 'ES Data Entry'!H178= 4, "Black/African American",'ES Data Entry'!H178= 5,  "White", 'ES Data Entry'!H178= 6, "Other", 'ES Data Entry'!H178= 7, "Two races or more", 'ES Data Entry'!H178= 8, "Unknown")</f>
        <v>#N/A</v>
      </c>
      <c r="J178" s="226" t="e" cm="1">
        <f t="array" ref="J178">_xlfn.IFS('ES Data Entry'!I178=1, "Hispanic/Latino", 'ES Data Entry'!I178=2, "Not Hispanic/Latino", 'ES Data Entry'!I178=3, "Other")</f>
        <v>#N/A</v>
      </c>
      <c r="K178" s="226" t="e" cm="1">
        <f t="array" ref="K178">_xlfn.IFS('ES Data Entry'!J178= 1, "Male", 'ES Data Entry'!J178= 2, "Female", 'ES Data Entry'!J178= 3, "Transgender Male", 'ES Data Entry'!J178= 4, "Transgender Female",'ES Data Entry'!J178= 5, "Non-binary", 'ES Data Entry'!J178= 6, "Other", 'ES Data Entry'!J178= 7, "Unknown")</f>
        <v>#N/A</v>
      </c>
      <c r="L178" s="228">
        <f>'ES Data Entry'!K178</f>
        <v>0</v>
      </c>
      <c r="M178" s="228" t="str" cm="1">
        <f t="array" ref="M178">IF(MAX(IF(F:F=F178, L:L))=L178, "Yes", "No")</f>
        <v>Yes</v>
      </c>
      <c r="N178" s="229" t="e">
        <f>AVERAGE('ES Data Entry'!N178,'ES Data Entry'!M178)</f>
        <v>#DIV/0!</v>
      </c>
      <c r="O178" s="229" t="e">
        <f t="shared" si="18"/>
        <v>#DIV/0!</v>
      </c>
      <c r="P178" s="229" t="e">
        <f>AVERAGE('ES Data Entry'!O178:R178)</f>
        <v>#DIV/0!</v>
      </c>
      <c r="Q178" s="229" t="e">
        <f t="shared" si="19"/>
        <v>#DIV/0!</v>
      </c>
      <c r="R178" s="229" t="e">
        <f>AVERAGE('ES Data Entry'!S178:V178)</f>
        <v>#DIV/0!</v>
      </c>
      <c r="S178" s="229" t="e">
        <f t="shared" si="20"/>
        <v>#DIV/0!</v>
      </c>
      <c r="T178" s="229" t="e">
        <f>AVERAGE('ES Data Entry'!W178:Y178)</f>
        <v>#DIV/0!</v>
      </c>
      <c r="U178" s="230" t="e">
        <f t="shared" si="21"/>
        <v>#DIV/0!</v>
      </c>
      <c r="V178" s="231" t="e">
        <f t="shared" si="22"/>
        <v>#DIV/0!</v>
      </c>
      <c r="W178" s="232" t="e">
        <f t="shared" si="23"/>
        <v>#DIV/0!</v>
      </c>
    </row>
    <row r="179" spans="1:23">
      <c r="A179" s="226">
        <f>'ES Data Entry'!A179</f>
        <v>0</v>
      </c>
      <c r="B179" s="226">
        <f>'ES Data Entry'!B179</f>
        <v>0</v>
      </c>
      <c r="C179" s="6">
        <f>'ES Data Entry'!C179</f>
        <v>0</v>
      </c>
      <c r="D179" s="226">
        <f>'ES Data Entry'!D179</f>
        <v>0</v>
      </c>
      <c r="E179" s="226">
        <f>'ES Data Entry'!E179</f>
        <v>0</v>
      </c>
      <c r="F179" s="226">
        <f>'ES Data Entry'!F179</f>
        <v>0</v>
      </c>
      <c r="G179" s="226" t="str" cm="1">
        <f t="array" ref="G179">_xlfn.IFS('ES Data Entry'!G179=0, "Kindergarten", 'ES Data Entry'!G179=1, "1st Grade", 'ES Data Entry'!G179=2, "2nd Grade", 'ES Data Entry'!G179=3, "3rd Grade", 'ES Data Entry'!G179=4, "4th Grade",'ES Data Entry'!G179=5, "5th Grade")</f>
        <v>Kindergarten</v>
      </c>
      <c r="H179" s="253" t="e" cm="1">
        <f t="array" ref="H179">_xlfn.IFS('ES Data Entry'!L179=2, "Virtual", 'ES Data Entry'!L179=1, "In-person",'ES Data Entry'!L179=3, "Hybrid")</f>
        <v>#N/A</v>
      </c>
      <c r="I179" s="227" t="e" cm="1">
        <f t="array" ref="I179">_xlfn.IFS('ES Data Entry'!H179= 1, "American Indian/Alaskan Native", 'ES Data Entry'!H179= 2, "Asian", 'ES Data Entry'!H179= 3, "Native Hawaiian/Pacific Islander", 'ES Data Entry'!H179= 4, "Black/African American",'ES Data Entry'!H179= 5,  "White", 'ES Data Entry'!H179= 6, "Other", 'ES Data Entry'!H179= 7, "Two races or more", 'ES Data Entry'!H179= 8, "Unknown")</f>
        <v>#N/A</v>
      </c>
      <c r="J179" s="226" t="e" cm="1">
        <f t="array" ref="J179">_xlfn.IFS('ES Data Entry'!I179=1, "Hispanic/Latino", 'ES Data Entry'!I179=2, "Not Hispanic/Latino", 'ES Data Entry'!I179=3, "Other")</f>
        <v>#N/A</v>
      </c>
      <c r="K179" s="226" t="e" cm="1">
        <f t="array" ref="K179">_xlfn.IFS('ES Data Entry'!J179= 1, "Male", 'ES Data Entry'!J179= 2, "Female", 'ES Data Entry'!J179= 3, "Transgender Male", 'ES Data Entry'!J179= 4, "Transgender Female",'ES Data Entry'!J179= 5, "Non-binary", 'ES Data Entry'!J179= 6, "Other", 'ES Data Entry'!J179= 7, "Unknown")</f>
        <v>#N/A</v>
      </c>
      <c r="L179" s="228">
        <f>'ES Data Entry'!K179</f>
        <v>0</v>
      </c>
      <c r="M179" s="228" t="str" cm="1">
        <f t="array" ref="M179">IF(MAX(IF(F:F=F179, L:L))=L179, "Yes", "No")</f>
        <v>Yes</v>
      </c>
      <c r="N179" s="229" t="e">
        <f>AVERAGE('ES Data Entry'!N179,'ES Data Entry'!M179)</f>
        <v>#DIV/0!</v>
      </c>
      <c r="O179" s="229" t="e">
        <f t="shared" si="18"/>
        <v>#DIV/0!</v>
      </c>
      <c r="P179" s="229" t="e">
        <f>AVERAGE('ES Data Entry'!O179:R179)</f>
        <v>#DIV/0!</v>
      </c>
      <c r="Q179" s="229" t="e">
        <f t="shared" si="19"/>
        <v>#DIV/0!</v>
      </c>
      <c r="R179" s="229" t="e">
        <f>AVERAGE('ES Data Entry'!S179:V179)</f>
        <v>#DIV/0!</v>
      </c>
      <c r="S179" s="229" t="e">
        <f t="shared" si="20"/>
        <v>#DIV/0!</v>
      </c>
      <c r="T179" s="229" t="e">
        <f>AVERAGE('ES Data Entry'!W179:Y179)</f>
        <v>#DIV/0!</v>
      </c>
      <c r="U179" s="230" t="e">
        <f t="shared" si="21"/>
        <v>#DIV/0!</v>
      </c>
      <c r="V179" s="231" t="e">
        <f t="shared" si="22"/>
        <v>#DIV/0!</v>
      </c>
      <c r="W179" s="232" t="e">
        <f t="shared" si="23"/>
        <v>#DIV/0!</v>
      </c>
    </row>
    <row r="180" spans="1:23">
      <c r="A180" s="226">
        <f>'ES Data Entry'!A180</f>
        <v>0</v>
      </c>
      <c r="B180" s="226">
        <f>'ES Data Entry'!B180</f>
        <v>0</v>
      </c>
      <c r="C180" s="6">
        <f>'ES Data Entry'!C180</f>
        <v>0</v>
      </c>
      <c r="D180" s="226">
        <f>'ES Data Entry'!D180</f>
        <v>0</v>
      </c>
      <c r="E180" s="226">
        <f>'ES Data Entry'!E180</f>
        <v>0</v>
      </c>
      <c r="F180" s="226">
        <f>'ES Data Entry'!F180</f>
        <v>0</v>
      </c>
      <c r="G180" s="226" t="str" cm="1">
        <f t="array" ref="G180">_xlfn.IFS('ES Data Entry'!G180=0, "Kindergarten", 'ES Data Entry'!G180=1, "1st Grade", 'ES Data Entry'!G180=2, "2nd Grade", 'ES Data Entry'!G180=3, "3rd Grade", 'ES Data Entry'!G180=4, "4th Grade",'ES Data Entry'!G180=5, "5th Grade")</f>
        <v>Kindergarten</v>
      </c>
      <c r="H180" s="253" t="e" cm="1">
        <f t="array" ref="H180">_xlfn.IFS('ES Data Entry'!L180=2, "Virtual", 'ES Data Entry'!L180=1, "In-person",'ES Data Entry'!L180=3, "Hybrid")</f>
        <v>#N/A</v>
      </c>
      <c r="I180" s="227" t="e" cm="1">
        <f t="array" ref="I180">_xlfn.IFS('ES Data Entry'!H180= 1, "American Indian/Alaskan Native", 'ES Data Entry'!H180= 2, "Asian", 'ES Data Entry'!H180= 3, "Native Hawaiian/Pacific Islander", 'ES Data Entry'!H180= 4, "Black/African American",'ES Data Entry'!H180= 5,  "White", 'ES Data Entry'!H180= 6, "Other", 'ES Data Entry'!H180= 7, "Two races or more", 'ES Data Entry'!H180= 8, "Unknown")</f>
        <v>#N/A</v>
      </c>
      <c r="J180" s="226" t="e" cm="1">
        <f t="array" ref="J180">_xlfn.IFS('ES Data Entry'!I180=1, "Hispanic/Latino", 'ES Data Entry'!I180=2, "Not Hispanic/Latino", 'ES Data Entry'!I180=3, "Other")</f>
        <v>#N/A</v>
      </c>
      <c r="K180" s="226" t="e" cm="1">
        <f t="array" ref="K180">_xlfn.IFS('ES Data Entry'!J180= 1, "Male", 'ES Data Entry'!J180= 2, "Female", 'ES Data Entry'!J180= 3, "Transgender Male", 'ES Data Entry'!J180= 4, "Transgender Female",'ES Data Entry'!J180= 5, "Non-binary", 'ES Data Entry'!J180= 6, "Other", 'ES Data Entry'!J180= 7, "Unknown")</f>
        <v>#N/A</v>
      </c>
      <c r="L180" s="228">
        <f>'ES Data Entry'!K180</f>
        <v>0</v>
      </c>
      <c r="M180" s="228" t="str" cm="1">
        <f t="array" ref="M180">IF(MAX(IF(F:F=F180, L:L))=L180, "Yes", "No")</f>
        <v>Yes</v>
      </c>
      <c r="N180" s="229" t="e">
        <f>AVERAGE('ES Data Entry'!N180,'ES Data Entry'!M180)</f>
        <v>#DIV/0!</v>
      </c>
      <c r="O180" s="229" t="e">
        <f t="shared" si="18"/>
        <v>#DIV/0!</v>
      </c>
      <c r="P180" s="229" t="e">
        <f>AVERAGE('ES Data Entry'!O180:R180)</f>
        <v>#DIV/0!</v>
      </c>
      <c r="Q180" s="229" t="e">
        <f t="shared" si="19"/>
        <v>#DIV/0!</v>
      </c>
      <c r="R180" s="229" t="e">
        <f>AVERAGE('ES Data Entry'!S180:V180)</f>
        <v>#DIV/0!</v>
      </c>
      <c r="S180" s="229" t="e">
        <f t="shared" si="20"/>
        <v>#DIV/0!</v>
      </c>
      <c r="T180" s="229" t="e">
        <f>AVERAGE('ES Data Entry'!W180:Y180)</f>
        <v>#DIV/0!</v>
      </c>
      <c r="U180" s="230" t="e">
        <f t="shared" si="21"/>
        <v>#DIV/0!</v>
      </c>
      <c r="V180" s="231" t="e">
        <f t="shared" si="22"/>
        <v>#DIV/0!</v>
      </c>
      <c r="W180" s="232" t="e">
        <f t="shared" si="23"/>
        <v>#DIV/0!</v>
      </c>
    </row>
    <row r="181" spans="1:23">
      <c r="A181" s="226">
        <f>'ES Data Entry'!A181</f>
        <v>0</v>
      </c>
      <c r="B181" s="226">
        <f>'ES Data Entry'!B181</f>
        <v>0</v>
      </c>
      <c r="C181" s="6">
        <f>'ES Data Entry'!C181</f>
        <v>0</v>
      </c>
      <c r="D181" s="226">
        <f>'ES Data Entry'!D181</f>
        <v>0</v>
      </c>
      <c r="E181" s="226">
        <f>'ES Data Entry'!E181</f>
        <v>0</v>
      </c>
      <c r="F181" s="226">
        <f>'ES Data Entry'!F181</f>
        <v>0</v>
      </c>
      <c r="G181" s="226" t="str" cm="1">
        <f t="array" ref="G181">_xlfn.IFS('ES Data Entry'!G181=0, "Kindergarten", 'ES Data Entry'!G181=1, "1st Grade", 'ES Data Entry'!G181=2, "2nd Grade", 'ES Data Entry'!G181=3, "3rd Grade", 'ES Data Entry'!G181=4, "4th Grade",'ES Data Entry'!G181=5, "5th Grade")</f>
        <v>Kindergarten</v>
      </c>
      <c r="H181" s="253" t="e" cm="1">
        <f t="array" ref="H181">_xlfn.IFS('ES Data Entry'!L181=2, "Virtual", 'ES Data Entry'!L181=1, "In-person",'ES Data Entry'!L181=3, "Hybrid")</f>
        <v>#N/A</v>
      </c>
      <c r="I181" s="227" t="e" cm="1">
        <f t="array" ref="I181">_xlfn.IFS('ES Data Entry'!H181= 1, "American Indian/Alaskan Native", 'ES Data Entry'!H181= 2, "Asian", 'ES Data Entry'!H181= 3, "Native Hawaiian/Pacific Islander", 'ES Data Entry'!H181= 4, "Black/African American",'ES Data Entry'!H181= 5,  "White", 'ES Data Entry'!H181= 6, "Other", 'ES Data Entry'!H181= 7, "Two races or more", 'ES Data Entry'!H181= 8, "Unknown")</f>
        <v>#N/A</v>
      </c>
      <c r="J181" s="226" t="e" cm="1">
        <f t="array" ref="J181">_xlfn.IFS('ES Data Entry'!I181=1, "Hispanic/Latino", 'ES Data Entry'!I181=2, "Not Hispanic/Latino", 'ES Data Entry'!I181=3, "Other")</f>
        <v>#N/A</v>
      </c>
      <c r="K181" s="226" t="e" cm="1">
        <f t="array" ref="K181">_xlfn.IFS('ES Data Entry'!J181= 1, "Male", 'ES Data Entry'!J181= 2, "Female", 'ES Data Entry'!J181= 3, "Transgender Male", 'ES Data Entry'!J181= 4, "Transgender Female",'ES Data Entry'!J181= 5, "Non-binary", 'ES Data Entry'!J181= 6, "Other", 'ES Data Entry'!J181= 7, "Unknown")</f>
        <v>#N/A</v>
      </c>
      <c r="L181" s="228">
        <f>'ES Data Entry'!K181</f>
        <v>0</v>
      </c>
      <c r="M181" s="228" t="str" cm="1">
        <f t="array" ref="M181">IF(MAX(IF(F:F=F181, L:L))=L181, "Yes", "No")</f>
        <v>Yes</v>
      </c>
      <c r="N181" s="229" t="e">
        <f>AVERAGE('ES Data Entry'!N181,'ES Data Entry'!M181)</f>
        <v>#DIV/0!</v>
      </c>
      <c r="O181" s="229" t="e">
        <f t="shared" si="18"/>
        <v>#DIV/0!</v>
      </c>
      <c r="P181" s="229" t="e">
        <f>AVERAGE('ES Data Entry'!O181:R181)</f>
        <v>#DIV/0!</v>
      </c>
      <c r="Q181" s="229" t="e">
        <f t="shared" si="19"/>
        <v>#DIV/0!</v>
      </c>
      <c r="R181" s="229" t="e">
        <f>AVERAGE('ES Data Entry'!S181:V181)</f>
        <v>#DIV/0!</v>
      </c>
      <c r="S181" s="229" t="e">
        <f t="shared" si="20"/>
        <v>#DIV/0!</v>
      </c>
      <c r="T181" s="229" t="e">
        <f>AVERAGE('ES Data Entry'!W181:Y181)</f>
        <v>#DIV/0!</v>
      </c>
      <c r="U181" s="230" t="e">
        <f t="shared" si="21"/>
        <v>#DIV/0!</v>
      </c>
      <c r="V181" s="231" t="e">
        <f t="shared" si="22"/>
        <v>#DIV/0!</v>
      </c>
      <c r="W181" s="232" t="e">
        <f t="shared" si="23"/>
        <v>#DIV/0!</v>
      </c>
    </row>
    <row r="182" spans="1:23">
      <c r="A182" s="226">
        <f>'ES Data Entry'!A182</f>
        <v>0</v>
      </c>
      <c r="B182" s="226">
        <f>'ES Data Entry'!B182</f>
        <v>0</v>
      </c>
      <c r="C182" s="6">
        <f>'ES Data Entry'!C182</f>
        <v>0</v>
      </c>
      <c r="D182" s="226">
        <f>'ES Data Entry'!D182</f>
        <v>0</v>
      </c>
      <c r="E182" s="226">
        <f>'ES Data Entry'!E182</f>
        <v>0</v>
      </c>
      <c r="F182" s="226">
        <f>'ES Data Entry'!F182</f>
        <v>0</v>
      </c>
      <c r="G182" s="226" t="str" cm="1">
        <f t="array" ref="G182">_xlfn.IFS('ES Data Entry'!G182=0, "Kindergarten", 'ES Data Entry'!G182=1, "1st Grade", 'ES Data Entry'!G182=2, "2nd Grade", 'ES Data Entry'!G182=3, "3rd Grade", 'ES Data Entry'!G182=4, "4th Grade",'ES Data Entry'!G182=5, "5th Grade")</f>
        <v>Kindergarten</v>
      </c>
      <c r="H182" s="253" t="e" cm="1">
        <f t="array" ref="H182">_xlfn.IFS('ES Data Entry'!L182=2, "Virtual", 'ES Data Entry'!L182=1, "In-person",'ES Data Entry'!L182=3, "Hybrid")</f>
        <v>#N/A</v>
      </c>
      <c r="I182" s="227" t="e" cm="1">
        <f t="array" ref="I182">_xlfn.IFS('ES Data Entry'!H182= 1, "American Indian/Alaskan Native", 'ES Data Entry'!H182= 2, "Asian", 'ES Data Entry'!H182= 3, "Native Hawaiian/Pacific Islander", 'ES Data Entry'!H182= 4, "Black/African American",'ES Data Entry'!H182= 5,  "White", 'ES Data Entry'!H182= 6, "Other", 'ES Data Entry'!H182= 7, "Two races or more", 'ES Data Entry'!H182= 8, "Unknown")</f>
        <v>#N/A</v>
      </c>
      <c r="J182" s="226" t="e" cm="1">
        <f t="array" ref="J182">_xlfn.IFS('ES Data Entry'!I182=1, "Hispanic/Latino", 'ES Data Entry'!I182=2, "Not Hispanic/Latino", 'ES Data Entry'!I182=3, "Other")</f>
        <v>#N/A</v>
      </c>
      <c r="K182" s="226" t="e" cm="1">
        <f t="array" ref="K182">_xlfn.IFS('ES Data Entry'!J182= 1, "Male", 'ES Data Entry'!J182= 2, "Female", 'ES Data Entry'!J182= 3, "Transgender Male", 'ES Data Entry'!J182= 4, "Transgender Female",'ES Data Entry'!J182= 5, "Non-binary", 'ES Data Entry'!J182= 6, "Other", 'ES Data Entry'!J182= 7, "Unknown")</f>
        <v>#N/A</v>
      </c>
      <c r="L182" s="228">
        <f>'ES Data Entry'!K182</f>
        <v>0</v>
      </c>
      <c r="M182" s="228" t="str" cm="1">
        <f t="array" ref="M182">IF(MAX(IF(F:F=F182, L:L))=L182, "Yes", "No")</f>
        <v>Yes</v>
      </c>
      <c r="N182" s="229" t="e">
        <f>AVERAGE('ES Data Entry'!N182,'ES Data Entry'!M182)</f>
        <v>#DIV/0!</v>
      </c>
      <c r="O182" s="229" t="e">
        <f t="shared" si="18"/>
        <v>#DIV/0!</v>
      </c>
      <c r="P182" s="229" t="e">
        <f>AVERAGE('ES Data Entry'!O182:R182)</f>
        <v>#DIV/0!</v>
      </c>
      <c r="Q182" s="229" t="e">
        <f t="shared" si="19"/>
        <v>#DIV/0!</v>
      </c>
      <c r="R182" s="229" t="e">
        <f>AVERAGE('ES Data Entry'!S182:V182)</f>
        <v>#DIV/0!</v>
      </c>
      <c r="S182" s="229" t="e">
        <f t="shared" si="20"/>
        <v>#DIV/0!</v>
      </c>
      <c r="T182" s="229" t="e">
        <f>AVERAGE('ES Data Entry'!W182:Y182)</f>
        <v>#DIV/0!</v>
      </c>
      <c r="U182" s="230" t="e">
        <f t="shared" si="21"/>
        <v>#DIV/0!</v>
      </c>
      <c r="V182" s="231" t="e">
        <f t="shared" si="22"/>
        <v>#DIV/0!</v>
      </c>
      <c r="W182" s="232" t="e">
        <f t="shared" si="23"/>
        <v>#DIV/0!</v>
      </c>
    </row>
    <row r="183" spans="1:23">
      <c r="A183" s="226">
        <f>'ES Data Entry'!A183</f>
        <v>0</v>
      </c>
      <c r="B183" s="226">
        <f>'ES Data Entry'!B183</f>
        <v>0</v>
      </c>
      <c r="C183" s="6">
        <f>'ES Data Entry'!C183</f>
        <v>0</v>
      </c>
      <c r="D183" s="226">
        <f>'ES Data Entry'!D183</f>
        <v>0</v>
      </c>
      <c r="E183" s="226">
        <f>'ES Data Entry'!E183</f>
        <v>0</v>
      </c>
      <c r="F183" s="226">
        <f>'ES Data Entry'!F183</f>
        <v>0</v>
      </c>
      <c r="G183" s="226" t="str" cm="1">
        <f t="array" ref="G183">_xlfn.IFS('ES Data Entry'!G183=0, "Kindergarten", 'ES Data Entry'!G183=1, "1st Grade", 'ES Data Entry'!G183=2, "2nd Grade", 'ES Data Entry'!G183=3, "3rd Grade", 'ES Data Entry'!G183=4, "4th Grade",'ES Data Entry'!G183=5, "5th Grade")</f>
        <v>Kindergarten</v>
      </c>
      <c r="H183" s="253" t="e" cm="1">
        <f t="array" ref="H183">_xlfn.IFS('ES Data Entry'!L183=2, "Virtual", 'ES Data Entry'!L183=1, "In-person",'ES Data Entry'!L183=3, "Hybrid")</f>
        <v>#N/A</v>
      </c>
      <c r="I183" s="227" t="e" cm="1">
        <f t="array" ref="I183">_xlfn.IFS('ES Data Entry'!H183= 1, "American Indian/Alaskan Native", 'ES Data Entry'!H183= 2, "Asian", 'ES Data Entry'!H183= 3, "Native Hawaiian/Pacific Islander", 'ES Data Entry'!H183= 4, "Black/African American",'ES Data Entry'!H183= 5,  "White", 'ES Data Entry'!H183= 6, "Other", 'ES Data Entry'!H183= 7, "Two races or more", 'ES Data Entry'!H183= 8, "Unknown")</f>
        <v>#N/A</v>
      </c>
      <c r="J183" s="226" t="e" cm="1">
        <f t="array" ref="J183">_xlfn.IFS('ES Data Entry'!I183=1, "Hispanic/Latino", 'ES Data Entry'!I183=2, "Not Hispanic/Latino", 'ES Data Entry'!I183=3, "Other")</f>
        <v>#N/A</v>
      </c>
      <c r="K183" s="226" t="e" cm="1">
        <f t="array" ref="K183">_xlfn.IFS('ES Data Entry'!J183= 1, "Male", 'ES Data Entry'!J183= 2, "Female", 'ES Data Entry'!J183= 3, "Transgender Male", 'ES Data Entry'!J183= 4, "Transgender Female",'ES Data Entry'!J183= 5, "Non-binary", 'ES Data Entry'!J183= 6, "Other", 'ES Data Entry'!J183= 7, "Unknown")</f>
        <v>#N/A</v>
      </c>
      <c r="L183" s="228">
        <f>'ES Data Entry'!K183</f>
        <v>0</v>
      </c>
      <c r="M183" s="228" t="str" cm="1">
        <f t="array" ref="M183">IF(MAX(IF(F:F=F183, L:L))=L183, "Yes", "No")</f>
        <v>Yes</v>
      </c>
      <c r="N183" s="229" t="e">
        <f>AVERAGE('ES Data Entry'!N183,'ES Data Entry'!M183)</f>
        <v>#DIV/0!</v>
      </c>
      <c r="O183" s="229" t="e">
        <f t="shared" si="18"/>
        <v>#DIV/0!</v>
      </c>
      <c r="P183" s="229" t="e">
        <f>AVERAGE('ES Data Entry'!O183:R183)</f>
        <v>#DIV/0!</v>
      </c>
      <c r="Q183" s="229" t="e">
        <f t="shared" si="19"/>
        <v>#DIV/0!</v>
      </c>
      <c r="R183" s="229" t="e">
        <f>AVERAGE('ES Data Entry'!S183:V183)</f>
        <v>#DIV/0!</v>
      </c>
      <c r="S183" s="229" t="e">
        <f t="shared" si="20"/>
        <v>#DIV/0!</v>
      </c>
      <c r="T183" s="229" t="e">
        <f>AVERAGE('ES Data Entry'!W183:Y183)</f>
        <v>#DIV/0!</v>
      </c>
      <c r="U183" s="230" t="e">
        <f t="shared" si="21"/>
        <v>#DIV/0!</v>
      </c>
      <c r="V183" s="231" t="e">
        <f t="shared" si="22"/>
        <v>#DIV/0!</v>
      </c>
      <c r="W183" s="232" t="e">
        <f t="shared" si="23"/>
        <v>#DIV/0!</v>
      </c>
    </row>
    <row r="184" spans="1:23">
      <c r="A184" s="226">
        <f>'ES Data Entry'!A184</f>
        <v>0</v>
      </c>
      <c r="B184" s="226">
        <f>'ES Data Entry'!B184</f>
        <v>0</v>
      </c>
      <c r="C184" s="6">
        <f>'ES Data Entry'!C184</f>
        <v>0</v>
      </c>
      <c r="D184" s="226">
        <f>'ES Data Entry'!D184</f>
        <v>0</v>
      </c>
      <c r="E184" s="226">
        <f>'ES Data Entry'!E184</f>
        <v>0</v>
      </c>
      <c r="F184" s="226">
        <f>'ES Data Entry'!F184</f>
        <v>0</v>
      </c>
      <c r="G184" s="226" t="str" cm="1">
        <f t="array" ref="G184">_xlfn.IFS('ES Data Entry'!G184=0, "Kindergarten", 'ES Data Entry'!G184=1, "1st Grade", 'ES Data Entry'!G184=2, "2nd Grade", 'ES Data Entry'!G184=3, "3rd Grade", 'ES Data Entry'!G184=4, "4th Grade",'ES Data Entry'!G184=5, "5th Grade")</f>
        <v>Kindergarten</v>
      </c>
      <c r="H184" s="253" t="e" cm="1">
        <f t="array" ref="H184">_xlfn.IFS('ES Data Entry'!L184=2, "Virtual", 'ES Data Entry'!L184=1, "In-person",'ES Data Entry'!L184=3, "Hybrid")</f>
        <v>#N/A</v>
      </c>
      <c r="I184" s="227" t="e" cm="1">
        <f t="array" ref="I184">_xlfn.IFS('ES Data Entry'!H184= 1, "American Indian/Alaskan Native", 'ES Data Entry'!H184= 2, "Asian", 'ES Data Entry'!H184= 3, "Native Hawaiian/Pacific Islander", 'ES Data Entry'!H184= 4, "Black/African American",'ES Data Entry'!H184= 5,  "White", 'ES Data Entry'!H184= 6, "Other", 'ES Data Entry'!H184= 7, "Two races or more", 'ES Data Entry'!H184= 8, "Unknown")</f>
        <v>#N/A</v>
      </c>
      <c r="J184" s="226" t="e" cm="1">
        <f t="array" ref="J184">_xlfn.IFS('ES Data Entry'!I184=1, "Hispanic/Latino", 'ES Data Entry'!I184=2, "Not Hispanic/Latino", 'ES Data Entry'!I184=3, "Other")</f>
        <v>#N/A</v>
      </c>
      <c r="K184" s="226" t="e" cm="1">
        <f t="array" ref="K184">_xlfn.IFS('ES Data Entry'!J184= 1, "Male", 'ES Data Entry'!J184= 2, "Female", 'ES Data Entry'!J184= 3, "Transgender Male", 'ES Data Entry'!J184= 4, "Transgender Female",'ES Data Entry'!J184= 5, "Non-binary", 'ES Data Entry'!J184= 6, "Other", 'ES Data Entry'!J184= 7, "Unknown")</f>
        <v>#N/A</v>
      </c>
      <c r="L184" s="228">
        <f>'ES Data Entry'!K184</f>
        <v>0</v>
      </c>
      <c r="M184" s="228" t="str" cm="1">
        <f t="array" ref="M184">IF(MAX(IF(F:F=F184, L:L))=L184, "Yes", "No")</f>
        <v>Yes</v>
      </c>
      <c r="N184" s="229" t="e">
        <f>AVERAGE('ES Data Entry'!N184,'ES Data Entry'!M184)</f>
        <v>#DIV/0!</v>
      </c>
      <c r="O184" s="229" t="e">
        <f t="shared" si="18"/>
        <v>#DIV/0!</v>
      </c>
      <c r="P184" s="229" t="e">
        <f>AVERAGE('ES Data Entry'!O184:R184)</f>
        <v>#DIV/0!</v>
      </c>
      <c r="Q184" s="229" t="e">
        <f t="shared" si="19"/>
        <v>#DIV/0!</v>
      </c>
      <c r="R184" s="229" t="e">
        <f>AVERAGE('ES Data Entry'!S184:V184)</f>
        <v>#DIV/0!</v>
      </c>
      <c r="S184" s="229" t="e">
        <f t="shared" si="20"/>
        <v>#DIV/0!</v>
      </c>
      <c r="T184" s="229" t="e">
        <f>AVERAGE('ES Data Entry'!W184:Y184)</f>
        <v>#DIV/0!</v>
      </c>
      <c r="U184" s="230" t="e">
        <f t="shared" si="21"/>
        <v>#DIV/0!</v>
      </c>
      <c r="V184" s="231" t="e">
        <f t="shared" si="22"/>
        <v>#DIV/0!</v>
      </c>
      <c r="W184" s="232" t="e">
        <f t="shared" si="23"/>
        <v>#DIV/0!</v>
      </c>
    </row>
    <row r="185" spans="1:23">
      <c r="A185" s="226">
        <f>'ES Data Entry'!A185</f>
        <v>0</v>
      </c>
      <c r="B185" s="226">
        <f>'ES Data Entry'!B185</f>
        <v>0</v>
      </c>
      <c r="C185" s="6">
        <f>'ES Data Entry'!C185</f>
        <v>0</v>
      </c>
      <c r="D185" s="226">
        <f>'ES Data Entry'!D185</f>
        <v>0</v>
      </c>
      <c r="E185" s="226">
        <f>'ES Data Entry'!E185</f>
        <v>0</v>
      </c>
      <c r="F185" s="226">
        <f>'ES Data Entry'!F185</f>
        <v>0</v>
      </c>
      <c r="G185" s="226" t="str" cm="1">
        <f t="array" ref="G185">_xlfn.IFS('ES Data Entry'!G185=0, "Kindergarten", 'ES Data Entry'!G185=1, "1st Grade", 'ES Data Entry'!G185=2, "2nd Grade", 'ES Data Entry'!G185=3, "3rd Grade", 'ES Data Entry'!G185=4, "4th Grade",'ES Data Entry'!G185=5, "5th Grade")</f>
        <v>Kindergarten</v>
      </c>
      <c r="H185" s="253" t="e" cm="1">
        <f t="array" ref="H185">_xlfn.IFS('ES Data Entry'!L185=2, "Virtual", 'ES Data Entry'!L185=1, "In-person",'ES Data Entry'!L185=3, "Hybrid")</f>
        <v>#N/A</v>
      </c>
      <c r="I185" s="227" t="e" cm="1">
        <f t="array" ref="I185">_xlfn.IFS('ES Data Entry'!H185= 1, "American Indian/Alaskan Native", 'ES Data Entry'!H185= 2, "Asian", 'ES Data Entry'!H185= 3, "Native Hawaiian/Pacific Islander", 'ES Data Entry'!H185= 4, "Black/African American",'ES Data Entry'!H185= 5,  "White", 'ES Data Entry'!H185= 6, "Other", 'ES Data Entry'!H185= 7, "Two races or more", 'ES Data Entry'!H185= 8, "Unknown")</f>
        <v>#N/A</v>
      </c>
      <c r="J185" s="226" t="e" cm="1">
        <f t="array" ref="J185">_xlfn.IFS('ES Data Entry'!I185=1, "Hispanic/Latino", 'ES Data Entry'!I185=2, "Not Hispanic/Latino", 'ES Data Entry'!I185=3, "Other")</f>
        <v>#N/A</v>
      </c>
      <c r="K185" s="226" t="e" cm="1">
        <f t="array" ref="K185">_xlfn.IFS('ES Data Entry'!J185= 1, "Male", 'ES Data Entry'!J185= 2, "Female", 'ES Data Entry'!J185= 3, "Transgender Male", 'ES Data Entry'!J185= 4, "Transgender Female",'ES Data Entry'!J185= 5, "Non-binary", 'ES Data Entry'!J185= 6, "Other", 'ES Data Entry'!J185= 7, "Unknown")</f>
        <v>#N/A</v>
      </c>
      <c r="L185" s="228">
        <f>'ES Data Entry'!K185</f>
        <v>0</v>
      </c>
      <c r="M185" s="228" t="str" cm="1">
        <f t="array" ref="M185">IF(MAX(IF(F:F=F185, L:L))=L185, "Yes", "No")</f>
        <v>Yes</v>
      </c>
      <c r="N185" s="229" t="e">
        <f>AVERAGE('ES Data Entry'!N185,'ES Data Entry'!M185)</f>
        <v>#DIV/0!</v>
      </c>
      <c r="O185" s="229" t="e">
        <f t="shared" si="18"/>
        <v>#DIV/0!</v>
      </c>
      <c r="P185" s="229" t="e">
        <f>AVERAGE('ES Data Entry'!O185:R185)</f>
        <v>#DIV/0!</v>
      </c>
      <c r="Q185" s="229" t="e">
        <f t="shared" si="19"/>
        <v>#DIV/0!</v>
      </c>
      <c r="R185" s="229" t="e">
        <f>AVERAGE('ES Data Entry'!S185:V185)</f>
        <v>#DIV/0!</v>
      </c>
      <c r="S185" s="229" t="e">
        <f t="shared" si="20"/>
        <v>#DIV/0!</v>
      </c>
      <c r="T185" s="229" t="e">
        <f>AVERAGE('ES Data Entry'!W185:Y185)</f>
        <v>#DIV/0!</v>
      </c>
      <c r="U185" s="230" t="e">
        <f t="shared" si="21"/>
        <v>#DIV/0!</v>
      </c>
      <c r="V185" s="231" t="e">
        <f t="shared" si="22"/>
        <v>#DIV/0!</v>
      </c>
      <c r="W185" s="232" t="e">
        <f t="shared" si="23"/>
        <v>#DIV/0!</v>
      </c>
    </row>
    <row r="186" spans="1:23">
      <c r="A186" s="226">
        <f>'ES Data Entry'!A186</f>
        <v>0</v>
      </c>
      <c r="B186" s="226">
        <f>'ES Data Entry'!B186</f>
        <v>0</v>
      </c>
      <c r="C186" s="6">
        <f>'ES Data Entry'!C186</f>
        <v>0</v>
      </c>
      <c r="D186" s="226">
        <f>'ES Data Entry'!D186</f>
        <v>0</v>
      </c>
      <c r="E186" s="226">
        <f>'ES Data Entry'!E186</f>
        <v>0</v>
      </c>
      <c r="F186" s="226">
        <f>'ES Data Entry'!F186</f>
        <v>0</v>
      </c>
      <c r="G186" s="226" t="str" cm="1">
        <f t="array" ref="G186">_xlfn.IFS('ES Data Entry'!G186=0, "Kindergarten", 'ES Data Entry'!G186=1, "1st Grade", 'ES Data Entry'!G186=2, "2nd Grade", 'ES Data Entry'!G186=3, "3rd Grade", 'ES Data Entry'!G186=4, "4th Grade",'ES Data Entry'!G186=5, "5th Grade")</f>
        <v>Kindergarten</v>
      </c>
      <c r="H186" s="253" t="e" cm="1">
        <f t="array" ref="H186">_xlfn.IFS('ES Data Entry'!L186=2, "Virtual", 'ES Data Entry'!L186=1, "In-person",'ES Data Entry'!L186=3, "Hybrid")</f>
        <v>#N/A</v>
      </c>
      <c r="I186" s="227" t="e" cm="1">
        <f t="array" ref="I186">_xlfn.IFS('ES Data Entry'!H186= 1, "American Indian/Alaskan Native", 'ES Data Entry'!H186= 2, "Asian", 'ES Data Entry'!H186= 3, "Native Hawaiian/Pacific Islander", 'ES Data Entry'!H186= 4, "Black/African American",'ES Data Entry'!H186= 5,  "White", 'ES Data Entry'!H186= 6, "Other", 'ES Data Entry'!H186= 7, "Two races or more", 'ES Data Entry'!H186= 8, "Unknown")</f>
        <v>#N/A</v>
      </c>
      <c r="J186" s="226" t="e" cm="1">
        <f t="array" ref="J186">_xlfn.IFS('ES Data Entry'!I186=1, "Hispanic/Latino", 'ES Data Entry'!I186=2, "Not Hispanic/Latino", 'ES Data Entry'!I186=3, "Other")</f>
        <v>#N/A</v>
      </c>
      <c r="K186" s="226" t="e" cm="1">
        <f t="array" ref="K186">_xlfn.IFS('ES Data Entry'!J186= 1, "Male", 'ES Data Entry'!J186= 2, "Female", 'ES Data Entry'!J186= 3, "Transgender Male", 'ES Data Entry'!J186= 4, "Transgender Female",'ES Data Entry'!J186= 5, "Non-binary", 'ES Data Entry'!J186= 6, "Other", 'ES Data Entry'!J186= 7, "Unknown")</f>
        <v>#N/A</v>
      </c>
      <c r="L186" s="228">
        <f>'ES Data Entry'!K186</f>
        <v>0</v>
      </c>
      <c r="M186" s="228" t="str" cm="1">
        <f t="array" ref="M186">IF(MAX(IF(F:F=F186, L:L))=L186, "Yes", "No")</f>
        <v>Yes</v>
      </c>
      <c r="N186" s="229" t="e">
        <f>AVERAGE('ES Data Entry'!N186,'ES Data Entry'!M186)</f>
        <v>#DIV/0!</v>
      </c>
      <c r="O186" s="229" t="e">
        <f t="shared" si="18"/>
        <v>#DIV/0!</v>
      </c>
      <c r="P186" s="229" t="e">
        <f>AVERAGE('ES Data Entry'!O186:R186)</f>
        <v>#DIV/0!</v>
      </c>
      <c r="Q186" s="229" t="e">
        <f t="shared" si="19"/>
        <v>#DIV/0!</v>
      </c>
      <c r="R186" s="229" t="e">
        <f>AVERAGE('ES Data Entry'!S186:V186)</f>
        <v>#DIV/0!</v>
      </c>
      <c r="S186" s="229" t="e">
        <f t="shared" si="20"/>
        <v>#DIV/0!</v>
      </c>
      <c r="T186" s="229" t="e">
        <f>AVERAGE('ES Data Entry'!W186:Y186)</f>
        <v>#DIV/0!</v>
      </c>
      <c r="U186" s="230" t="e">
        <f t="shared" si="21"/>
        <v>#DIV/0!</v>
      </c>
      <c r="V186" s="231" t="e">
        <f t="shared" si="22"/>
        <v>#DIV/0!</v>
      </c>
      <c r="W186" s="232" t="e">
        <f t="shared" si="23"/>
        <v>#DIV/0!</v>
      </c>
    </row>
    <row r="187" spans="1:23">
      <c r="A187" s="226">
        <f>'ES Data Entry'!A187</f>
        <v>0</v>
      </c>
      <c r="B187" s="226">
        <f>'ES Data Entry'!B187</f>
        <v>0</v>
      </c>
      <c r="C187" s="6">
        <f>'ES Data Entry'!C187</f>
        <v>0</v>
      </c>
      <c r="D187" s="226">
        <f>'ES Data Entry'!D187</f>
        <v>0</v>
      </c>
      <c r="E187" s="226">
        <f>'ES Data Entry'!E187</f>
        <v>0</v>
      </c>
      <c r="F187" s="226">
        <f>'ES Data Entry'!F187</f>
        <v>0</v>
      </c>
      <c r="G187" s="226" t="str" cm="1">
        <f t="array" ref="G187">_xlfn.IFS('ES Data Entry'!G187=0, "Kindergarten", 'ES Data Entry'!G187=1, "1st Grade", 'ES Data Entry'!G187=2, "2nd Grade", 'ES Data Entry'!G187=3, "3rd Grade", 'ES Data Entry'!G187=4, "4th Grade",'ES Data Entry'!G187=5, "5th Grade")</f>
        <v>Kindergarten</v>
      </c>
      <c r="H187" s="253" t="e" cm="1">
        <f t="array" ref="H187">_xlfn.IFS('ES Data Entry'!L187=2, "Virtual", 'ES Data Entry'!L187=1, "In-person",'ES Data Entry'!L187=3, "Hybrid")</f>
        <v>#N/A</v>
      </c>
      <c r="I187" s="227" t="e" cm="1">
        <f t="array" ref="I187">_xlfn.IFS('ES Data Entry'!H187= 1, "American Indian/Alaskan Native", 'ES Data Entry'!H187= 2, "Asian", 'ES Data Entry'!H187= 3, "Native Hawaiian/Pacific Islander", 'ES Data Entry'!H187= 4, "Black/African American",'ES Data Entry'!H187= 5,  "White", 'ES Data Entry'!H187= 6, "Other", 'ES Data Entry'!H187= 7, "Two races or more", 'ES Data Entry'!H187= 8, "Unknown")</f>
        <v>#N/A</v>
      </c>
      <c r="J187" s="226" t="e" cm="1">
        <f t="array" ref="J187">_xlfn.IFS('ES Data Entry'!I187=1, "Hispanic/Latino", 'ES Data Entry'!I187=2, "Not Hispanic/Latino", 'ES Data Entry'!I187=3, "Other")</f>
        <v>#N/A</v>
      </c>
      <c r="K187" s="226" t="e" cm="1">
        <f t="array" ref="K187">_xlfn.IFS('ES Data Entry'!J187= 1, "Male", 'ES Data Entry'!J187= 2, "Female", 'ES Data Entry'!J187= 3, "Transgender Male", 'ES Data Entry'!J187= 4, "Transgender Female",'ES Data Entry'!J187= 5, "Non-binary", 'ES Data Entry'!J187= 6, "Other", 'ES Data Entry'!J187= 7, "Unknown")</f>
        <v>#N/A</v>
      </c>
      <c r="L187" s="228">
        <f>'ES Data Entry'!K187</f>
        <v>0</v>
      </c>
      <c r="M187" s="228" t="str" cm="1">
        <f t="array" ref="M187">IF(MAX(IF(F:F=F187, L:L))=L187, "Yes", "No")</f>
        <v>Yes</v>
      </c>
      <c r="N187" s="229" t="e">
        <f>AVERAGE('ES Data Entry'!N187,'ES Data Entry'!M187)</f>
        <v>#DIV/0!</v>
      </c>
      <c r="O187" s="229" t="e">
        <f t="shared" si="18"/>
        <v>#DIV/0!</v>
      </c>
      <c r="P187" s="229" t="e">
        <f>AVERAGE('ES Data Entry'!O187:R187)</f>
        <v>#DIV/0!</v>
      </c>
      <c r="Q187" s="229" t="e">
        <f t="shared" si="19"/>
        <v>#DIV/0!</v>
      </c>
      <c r="R187" s="229" t="e">
        <f>AVERAGE('ES Data Entry'!S187:V187)</f>
        <v>#DIV/0!</v>
      </c>
      <c r="S187" s="229" t="e">
        <f t="shared" si="20"/>
        <v>#DIV/0!</v>
      </c>
      <c r="T187" s="229" t="e">
        <f>AVERAGE('ES Data Entry'!W187:Y187)</f>
        <v>#DIV/0!</v>
      </c>
      <c r="U187" s="230" t="e">
        <f t="shared" si="21"/>
        <v>#DIV/0!</v>
      </c>
      <c r="V187" s="231" t="e">
        <f t="shared" si="22"/>
        <v>#DIV/0!</v>
      </c>
      <c r="W187" s="232" t="e">
        <f t="shared" si="23"/>
        <v>#DIV/0!</v>
      </c>
    </row>
    <row r="188" spans="1:23">
      <c r="A188" s="226">
        <f>'ES Data Entry'!A188</f>
        <v>0</v>
      </c>
      <c r="B188" s="226">
        <f>'ES Data Entry'!B188</f>
        <v>0</v>
      </c>
      <c r="C188" s="6">
        <f>'ES Data Entry'!C188</f>
        <v>0</v>
      </c>
      <c r="D188" s="226">
        <f>'ES Data Entry'!D188</f>
        <v>0</v>
      </c>
      <c r="E188" s="226">
        <f>'ES Data Entry'!E188</f>
        <v>0</v>
      </c>
      <c r="F188" s="226">
        <f>'ES Data Entry'!F188</f>
        <v>0</v>
      </c>
      <c r="G188" s="226" t="str" cm="1">
        <f t="array" ref="G188">_xlfn.IFS('ES Data Entry'!G188=0, "Kindergarten", 'ES Data Entry'!G188=1, "1st Grade", 'ES Data Entry'!G188=2, "2nd Grade", 'ES Data Entry'!G188=3, "3rd Grade", 'ES Data Entry'!G188=4, "4th Grade",'ES Data Entry'!G188=5, "5th Grade")</f>
        <v>Kindergarten</v>
      </c>
      <c r="H188" s="253" t="e" cm="1">
        <f t="array" ref="H188">_xlfn.IFS('ES Data Entry'!L188=2, "Virtual", 'ES Data Entry'!L188=1, "In-person",'ES Data Entry'!L188=3, "Hybrid")</f>
        <v>#N/A</v>
      </c>
      <c r="I188" s="227" t="e" cm="1">
        <f t="array" ref="I188">_xlfn.IFS('ES Data Entry'!H188= 1, "American Indian/Alaskan Native", 'ES Data Entry'!H188= 2, "Asian", 'ES Data Entry'!H188= 3, "Native Hawaiian/Pacific Islander", 'ES Data Entry'!H188= 4, "Black/African American",'ES Data Entry'!H188= 5,  "White", 'ES Data Entry'!H188= 6, "Other", 'ES Data Entry'!H188= 7, "Two races or more", 'ES Data Entry'!H188= 8, "Unknown")</f>
        <v>#N/A</v>
      </c>
      <c r="J188" s="226" t="e" cm="1">
        <f t="array" ref="J188">_xlfn.IFS('ES Data Entry'!I188=1, "Hispanic/Latino", 'ES Data Entry'!I188=2, "Not Hispanic/Latino", 'ES Data Entry'!I188=3, "Other")</f>
        <v>#N/A</v>
      </c>
      <c r="K188" s="226" t="e" cm="1">
        <f t="array" ref="K188">_xlfn.IFS('ES Data Entry'!J188= 1, "Male", 'ES Data Entry'!J188= 2, "Female", 'ES Data Entry'!J188= 3, "Transgender Male", 'ES Data Entry'!J188= 4, "Transgender Female",'ES Data Entry'!J188= 5, "Non-binary", 'ES Data Entry'!J188= 6, "Other", 'ES Data Entry'!J188= 7, "Unknown")</f>
        <v>#N/A</v>
      </c>
      <c r="L188" s="228">
        <f>'ES Data Entry'!K188</f>
        <v>0</v>
      </c>
      <c r="M188" s="228" t="str" cm="1">
        <f t="array" ref="M188">IF(MAX(IF(F:F=F188, L:L))=L188, "Yes", "No")</f>
        <v>Yes</v>
      </c>
      <c r="N188" s="229" t="e">
        <f>AVERAGE('ES Data Entry'!N188,'ES Data Entry'!M188)</f>
        <v>#DIV/0!</v>
      </c>
      <c r="O188" s="229" t="e">
        <f t="shared" si="18"/>
        <v>#DIV/0!</v>
      </c>
      <c r="P188" s="229" t="e">
        <f>AVERAGE('ES Data Entry'!O188:R188)</f>
        <v>#DIV/0!</v>
      </c>
      <c r="Q188" s="229" t="e">
        <f t="shared" si="19"/>
        <v>#DIV/0!</v>
      </c>
      <c r="R188" s="229" t="e">
        <f>AVERAGE('ES Data Entry'!S188:V188)</f>
        <v>#DIV/0!</v>
      </c>
      <c r="S188" s="229" t="e">
        <f t="shared" si="20"/>
        <v>#DIV/0!</v>
      </c>
      <c r="T188" s="229" t="e">
        <f>AVERAGE('ES Data Entry'!W188:Y188)</f>
        <v>#DIV/0!</v>
      </c>
      <c r="U188" s="230" t="e">
        <f t="shared" si="21"/>
        <v>#DIV/0!</v>
      </c>
      <c r="V188" s="231" t="e">
        <f t="shared" si="22"/>
        <v>#DIV/0!</v>
      </c>
      <c r="W188" s="232" t="e">
        <f t="shared" si="23"/>
        <v>#DIV/0!</v>
      </c>
    </row>
    <row r="189" spans="1:23">
      <c r="A189" s="226">
        <f>'ES Data Entry'!A189</f>
        <v>0</v>
      </c>
      <c r="B189" s="226">
        <f>'ES Data Entry'!B189</f>
        <v>0</v>
      </c>
      <c r="C189" s="6">
        <f>'ES Data Entry'!C189</f>
        <v>0</v>
      </c>
      <c r="D189" s="226">
        <f>'ES Data Entry'!D189</f>
        <v>0</v>
      </c>
      <c r="E189" s="226">
        <f>'ES Data Entry'!E189</f>
        <v>0</v>
      </c>
      <c r="F189" s="226">
        <f>'ES Data Entry'!F189</f>
        <v>0</v>
      </c>
      <c r="G189" s="226" t="str" cm="1">
        <f t="array" ref="G189">_xlfn.IFS('ES Data Entry'!G189=0, "Kindergarten", 'ES Data Entry'!G189=1, "1st Grade", 'ES Data Entry'!G189=2, "2nd Grade", 'ES Data Entry'!G189=3, "3rd Grade", 'ES Data Entry'!G189=4, "4th Grade",'ES Data Entry'!G189=5, "5th Grade")</f>
        <v>Kindergarten</v>
      </c>
      <c r="H189" s="253" t="e" cm="1">
        <f t="array" ref="H189">_xlfn.IFS('ES Data Entry'!L189=2, "Virtual", 'ES Data Entry'!L189=1, "In-person",'ES Data Entry'!L189=3, "Hybrid")</f>
        <v>#N/A</v>
      </c>
      <c r="I189" s="227" t="e" cm="1">
        <f t="array" ref="I189">_xlfn.IFS('ES Data Entry'!H189= 1, "American Indian/Alaskan Native", 'ES Data Entry'!H189= 2, "Asian", 'ES Data Entry'!H189= 3, "Native Hawaiian/Pacific Islander", 'ES Data Entry'!H189= 4, "Black/African American",'ES Data Entry'!H189= 5,  "White", 'ES Data Entry'!H189= 6, "Other", 'ES Data Entry'!H189= 7, "Two races or more", 'ES Data Entry'!H189= 8, "Unknown")</f>
        <v>#N/A</v>
      </c>
      <c r="J189" s="226" t="e" cm="1">
        <f t="array" ref="J189">_xlfn.IFS('ES Data Entry'!I189=1, "Hispanic/Latino", 'ES Data Entry'!I189=2, "Not Hispanic/Latino", 'ES Data Entry'!I189=3, "Other")</f>
        <v>#N/A</v>
      </c>
      <c r="K189" s="226" t="e" cm="1">
        <f t="array" ref="K189">_xlfn.IFS('ES Data Entry'!J189= 1, "Male", 'ES Data Entry'!J189= 2, "Female", 'ES Data Entry'!J189= 3, "Transgender Male", 'ES Data Entry'!J189= 4, "Transgender Female",'ES Data Entry'!J189= 5, "Non-binary", 'ES Data Entry'!J189= 6, "Other", 'ES Data Entry'!J189= 7, "Unknown")</f>
        <v>#N/A</v>
      </c>
      <c r="L189" s="228">
        <f>'ES Data Entry'!K189</f>
        <v>0</v>
      </c>
      <c r="M189" s="228" t="str" cm="1">
        <f t="array" ref="M189">IF(MAX(IF(F:F=F189, L:L))=L189, "Yes", "No")</f>
        <v>Yes</v>
      </c>
      <c r="N189" s="229" t="e">
        <f>AVERAGE('ES Data Entry'!N189,'ES Data Entry'!M189)</f>
        <v>#DIV/0!</v>
      </c>
      <c r="O189" s="229" t="e">
        <f t="shared" si="18"/>
        <v>#DIV/0!</v>
      </c>
      <c r="P189" s="229" t="e">
        <f>AVERAGE('ES Data Entry'!O189:R189)</f>
        <v>#DIV/0!</v>
      </c>
      <c r="Q189" s="229" t="e">
        <f t="shared" si="19"/>
        <v>#DIV/0!</v>
      </c>
      <c r="R189" s="229" t="e">
        <f>AVERAGE('ES Data Entry'!S189:V189)</f>
        <v>#DIV/0!</v>
      </c>
      <c r="S189" s="229" t="e">
        <f t="shared" si="20"/>
        <v>#DIV/0!</v>
      </c>
      <c r="T189" s="229" t="e">
        <f>AVERAGE('ES Data Entry'!W189:Y189)</f>
        <v>#DIV/0!</v>
      </c>
      <c r="U189" s="230" t="e">
        <f t="shared" si="21"/>
        <v>#DIV/0!</v>
      </c>
      <c r="V189" s="231" t="e">
        <f t="shared" si="22"/>
        <v>#DIV/0!</v>
      </c>
      <c r="W189" s="232" t="e">
        <f t="shared" si="23"/>
        <v>#DIV/0!</v>
      </c>
    </row>
    <row r="190" spans="1:23">
      <c r="A190" s="226">
        <f>'ES Data Entry'!A190</f>
        <v>0</v>
      </c>
      <c r="B190" s="226">
        <f>'ES Data Entry'!B190</f>
        <v>0</v>
      </c>
      <c r="C190" s="6">
        <f>'ES Data Entry'!C190</f>
        <v>0</v>
      </c>
      <c r="D190" s="226">
        <f>'ES Data Entry'!D190</f>
        <v>0</v>
      </c>
      <c r="E190" s="226">
        <f>'ES Data Entry'!E190</f>
        <v>0</v>
      </c>
      <c r="F190" s="226">
        <f>'ES Data Entry'!F190</f>
        <v>0</v>
      </c>
      <c r="G190" s="226" t="str" cm="1">
        <f t="array" ref="G190">_xlfn.IFS('ES Data Entry'!G190=0, "Kindergarten", 'ES Data Entry'!G190=1, "1st Grade", 'ES Data Entry'!G190=2, "2nd Grade", 'ES Data Entry'!G190=3, "3rd Grade", 'ES Data Entry'!G190=4, "4th Grade",'ES Data Entry'!G190=5, "5th Grade")</f>
        <v>Kindergarten</v>
      </c>
      <c r="H190" s="253" t="e" cm="1">
        <f t="array" ref="H190">_xlfn.IFS('ES Data Entry'!L190=2, "Virtual", 'ES Data Entry'!L190=1, "In-person",'ES Data Entry'!L190=3, "Hybrid")</f>
        <v>#N/A</v>
      </c>
      <c r="I190" s="227" t="e" cm="1">
        <f t="array" ref="I190">_xlfn.IFS('ES Data Entry'!H190= 1, "American Indian/Alaskan Native", 'ES Data Entry'!H190= 2, "Asian", 'ES Data Entry'!H190= 3, "Native Hawaiian/Pacific Islander", 'ES Data Entry'!H190= 4, "Black/African American",'ES Data Entry'!H190= 5,  "White", 'ES Data Entry'!H190= 6, "Other", 'ES Data Entry'!H190= 7, "Two races or more", 'ES Data Entry'!H190= 8, "Unknown")</f>
        <v>#N/A</v>
      </c>
      <c r="J190" s="226" t="e" cm="1">
        <f t="array" ref="J190">_xlfn.IFS('ES Data Entry'!I190=1, "Hispanic/Latino", 'ES Data Entry'!I190=2, "Not Hispanic/Latino", 'ES Data Entry'!I190=3, "Other")</f>
        <v>#N/A</v>
      </c>
      <c r="K190" s="226" t="e" cm="1">
        <f t="array" ref="K190">_xlfn.IFS('ES Data Entry'!J190= 1, "Male", 'ES Data Entry'!J190= 2, "Female", 'ES Data Entry'!J190= 3, "Transgender Male", 'ES Data Entry'!J190= 4, "Transgender Female",'ES Data Entry'!J190= 5, "Non-binary", 'ES Data Entry'!J190= 6, "Other", 'ES Data Entry'!J190= 7, "Unknown")</f>
        <v>#N/A</v>
      </c>
      <c r="L190" s="228">
        <f>'ES Data Entry'!K190</f>
        <v>0</v>
      </c>
      <c r="M190" s="228" t="str" cm="1">
        <f t="array" ref="M190">IF(MAX(IF(F:F=F190, L:L))=L190, "Yes", "No")</f>
        <v>Yes</v>
      </c>
      <c r="N190" s="229" t="e">
        <f>AVERAGE('ES Data Entry'!N190,'ES Data Entry'!M190)</f>
        <v>#DIV/0!</v>
      </c>
      <c r="O190" s="229" t="e">
        <f t="shared" si="18"/>
        <v>#DIV/0!</v>
      </c>
      <c r="P190" s="229" t="e">
        <f>AVERAGE('ES Data Entry'!O190:R190)</f>
        <v>#DIV/0!</v>
      </c>
      <c r="Q190" s="229" t="e">
        <f t="shared" si="19"/>
        <v>#DIV/0!</v>
      </c>
      <c r="R190" s="229" t="e">
        <f>AVERAGE('ES Data Entry'!S190:V190)</f>
        <v>#DIV/0!</v>
      </c>
      <c r="S190" s="229" t="e">
        <f t="shared" si="20"/>
        <v>#DIV/0!</v>
      </c>
      <c r="T190" s="229" t="e">
        <f>AVERAGE('ES Data Entry'!W190:Y190)</f>
        <v>#DIV/0!</v>
      </c>
      <c r="U190" s="230" t="e">
        <f t="shared" si="21"/>
        <v>#DIV/0!</v>
      </c>
      <c r="V190" s="231" t="e">
        <f t="shared" si="22"/>
        <v>#DIV/0!</v>
      </c>
      <c r="W190" s="232" t="e">
        <f t="shared" si="23"/>
        <v>#DIV/0!</v>
      </c>
    </row>
    <row r="191" spans="1:23">
      <c r="A191" s="226">
        <f>'ES Data Entry'!A191</f>
        <v>0</v>
      </c>
      <c r="B191" s="226">
        <f>'ES Data Entry'!B191</f>
        <v>0</v>
      </c>
      <c r="C191" s="6">
        <f>'ES Data Entry'!C191</f>
        <v>0</v>
      </c>
      <c r="D191" s="226">
        <f>'ES Data Entry'!D191</f>
        <v>0</v>
      </c>
      <c r="E191" s="226">
        <f>'ES Data Entry'!E191</f>
        <v>0</v>
      </c>
      <c r="F191" s="226">
        <f>'ES Data Entry'!F191</f>
        <v>0</v>
      </c>
      <c r="G191" s="226" t="str" cm="1">
        <f t="array" ref="G191">_xlfn.IFS('ES Data Entry'!G191=0, "Kindergarten", 'ES Data Entry'!G191=1, "1st Grade", 'ES Data Entry'!G191=2, "2nd Grade", 'ES Data Entry'!G191=3, "3rd Grade", 'ES Data Entry'!G191=4, "4th Grade",'ES Data Entry'!G191=5, "5th Grade")</f>
        <v>Kindergarten</v>
      </c>
      <c r="H191" s="253" t="e" cm="1">
        <f t="array" ref="H191">_xlfn.IFS('ES Data Entry'!L191=2, "Virtual", 'ES Data Entry'!L191=1, "In-person",'ES Data Entry'!L191=3, "Hybrid")</f>
        <v>#N/A</v>
      </c>
      <c r="I191" s="227" t="e" cm="1">
        <f t="array" ref="I191">_xlfn.IFS('ES Data Entry'!H191= 1, "American Indian/Alaskan Native", 'ES Data Entry'!H191= 2, "Asian", 'ES Data Entry'!H191= 3, "Native Hawaiian/Pacific Islander", 'ES Data Entry'!H191= 4, "Black/African American",'ES Data Entry'!H191= 5,  "White", 'ES Data Entry'!H191= 6, "Other", 'ES Data Entry'!H191= 7, "Two races or more", 'ES Data Entry'!H191= 8, "Unknown")</f>
        <v>#N/A</v>
      </c>
      <c r="J191" s="226" t="e" cm="1">
        <f t="array" ref="J191">_xlfn.IFS('ES Data Entry'!I191=1, "Hispanic/Latino", 'ES Data Entry'!I191=2, "Not Hispanic/Latino", 'ES Data Entry'!I191=3, "Other")</f>
        <v>#N/A</v>
      </c>
      <c r="K191" s="226" t="e" cm="1">
        <f t="array" ref="K191">_xlfn.IFS('ES Data Entry'!J191= 1, "Male", 'ES Data Entry'!J191= 2, "Female", 'ES Data Entry'!J191= 3, "Transgender Male", 'ES Data Entry'!J191= 4, "Transgender Female",'ES Data Entry'!J191= 5, "Non-binary", 'ES Data Entry'!J191= 6, "Other", 'ES Data Entry'!J191= 7, "Unknown")</f>
        <v>#N/A</v>
      </c>
      <c r="L191" s="228">
        <f>'ES Data Entry'!K191</f>
        <v>0</v>
      </c>
      <c r="M191" s="228" t="str" cm="1">
        <f t="array" ref="M191">IF(MAX(IF(F:F=F191, L:L))=L191, "Yes", "No")</f>
        <v>Yes</v>
      </c>
      <c r="N191" s="229" t="e">
        <f>AVERAGE('ES Data Entry'!N191,'ES Data Entry'!M191)</f>
        <v>#DIV/0!</v>
      </c>
      <c r="O191" s="229" t="e">
        <f t="shared" si="18"/>
        <v>#DIV/0!</v>
      </c>
      <c r="P191" s="229" t="e">
        <f>AVERAGE('ES Data Entry'!O191:R191)</f>
        <v>#DIV/0!</v>
      </c>
      <c r="Q191" s="229" t="e">
        <f t="shared" si="19"/>
        <v>#DIV/0!</v>
      </c>
      <c r="R191" s="229" t="e">
        <f>AVERAGE('ES Data Entry'!S191:V191)</f>
        <v>#DIV/0!</v>
      </c>
      <c r="S191" s="229" t="e">
        <f t="shared" si="20"/>
        <v>#DIV/0!</v>
      </c>
      <c r="T191" s="229" t="e">
        <f>AVERAGE('ES Data Entry'!W191:Y191)</f>
        <v>#DIV/0!</v>
      </c>
      <c r="U191" s="230" t="e">
        <f t="shared" si="21"/>
        <v>#DIV/0!</v>
      </c>
      <c r="V191" s="231" t="e">
        <f t="shared" si="22"/>
        <v>#DIV/0!</v>
      </c>
      <c r="W191" s="232" t="e">
        <f t="shared" si="23"/>
        <v>#DIV/0!</v>
      </c>
    </row>
    <row r="192" spans="1:23">
      <c r="A192" s="226">
        <f>'ES Data Entry'!A192</f>
        <v>0</v>
      </c>
      <c r="B192" s="226">
        <f>'ES Data Entry'!B192</f>
        <v>0</v>
      </c>
      <c r="C192" s="6">
        <f>'ES Data Entry'!C192</f>
        <v>0</v>
      </c>
      <c r="D192" s="226">
        <f>'ES Data Entry'!D192</f>
        <v>0</v>
      </c>
      <c r="E192" s="226">
        <f>'ES Data Entry'!E192</f>
        <v>0</v>
      </c>
      <c r="F192" s="226">
        <f>'ES Data Entry'!F192</f>
        <v>0</v>
      </c>
      <c r="G192" s="226" t="str" cm="1">
        <f t="array" ref="G192">_xlfn.IFS('ES Data Entry'!G192=0, "Kindergarten", 'ES Data Entry'!G192=1, "1st Grade", 'ES Data Entry'!G192=2, "2nd Grade", 'ES Data Entry'!G192=3, "3rd Grade", 'ES Data Entry'!G192=4, "4th Grade",'ES Data Entry'!G192=5, "5th Grade")</f>
        <v>Kindergarten</v>
      </c>
      <c r="H192" s="253" t="e" cm="1">
        <f t="array" ref="H192">_xlfn.IFS('ES Data Entry'!L192=2, "Virtual", 'ES Data Entry'!L192=1, "In-person",'ES Data Entry'!L192=3, "Hybrid")</f>
        <v>#N/A</v>
      </c>
      <c r="I192" s="227" t="e" cm="1">
        <f t="array" ref="I192">_xlfn.IFS('ES Data Entry'!H192= 1, "American Indian/Alaskan Native", 'ES Data Entry'!H192= 2, "Asian", 'ES Data Entry'!H192= 3, "Native Hawaiian/Pacific Islander", 'ES Data Entry'!H192= 4, "Black/African American",'ES Data Entry'!H192= 5,  "White", 'ES Data Entry'!H192= 6, "Other", 'ES Data Entry'!H192= 7, "Two races or more", 'ES Data Entry'!H192= 8, "Unknown")</f>
        <v>#N/A</v>
      </c>
      <c r="J192" s="226" t="e" cm="1">
        <f t="array" ref="J192">_xlfn.IFS('ES Data Entry'!I192=1, "Hispanic/Latino", 'ES Data Entry'!I192=2, "Not Hispanic/Latino", 'ES Data Entry'!I192=3, "Other")</f>
        <v>#N/A</v>
      </c>
      <c r="K192" s="226" t="e" cm="1">
        <f t="array" ref="K192">_xlfn.IFS('ES Data Entry'!J192= 1, "Male", 'ES Data Entry'!J192= 2, "Female", 'ES Data Entry'!J192= 3, "Transgender Male", 'ES Data Entry'!J192= 4, "Transgender Female",'ES Data Entry'!J192= 5, "Non-binary", 'ES Data Entry'!J192= 6, "Other", 'ES Data Entry'!J192= 7, "Unknown")</f>
        <v>#N/A</v>
      </c>
      <c r="L192" s="228">
        <f>'ES Data Entry'!K192</f>
        <v>0</v>
      </c>
      <c r="M192" s="228" t="str" cm="1">
        <f t="array" ref="M192">IF(MAX(IF(F:F=F192, L:L))=L192, "Yes", "No")</f>
        <v>Yes</v>
      </c>
      <c r="N192" s="229" t="e">
        <f>AVERAGE('ES Data Entry'!N192,'ES Data Entry'!M192)</f>
        <v>#DIV/0!</v>
      </c>
      <c r="O192" s="229" t="e">
        <f t="shared" si="18"/>
        <v>#DIV/0!</v>
      </c>
      <c r="P192" s="229" t="e">
        <f>AVERAGE('ES Data Entry'!O192:R192)</f>
        <v>#DIV/0!</v>
      </c>
      <c r="Q192" s="229" t="e">
        <f t="shared" si="19"/>
        <v>#DIV/0!</v>
      </c>
      <c r="R192" s="229" t="e">
        <f>AVERAGE('ES Data Entry'!S192:V192)</f>
        <v>#DIV/0!</v>
      </c>
      <c r="S192" s="229" t="e">
        <f t="shared" si="20"/>
        <v>#DIV/0!</v>
      </c>
      <c r="T192" s="229" t="e">
        <f>AVERAGE('ES Data Entry'!W192:Y192)</f>
        <v>#DIV/0!</v>
      </c>
      <c r="U192" s="230" t="e">
        <f t="shared" si="21"/>
        <v>#DIV/0!</v>
      </c>
      <c r="V192" s="231" t="e">
        <f t="shared" si="22"/>
        <v>#DIV/0!</v>
      </c>
      <c r="W192" s="232" t="e">
        <f t="shared" si="23"/>
        <v>#DIV/0!</v>
      </c>
    </row>
    <row r="193" spans="1:23">
      <c r="A193" s="226">
        <f>'ES Data Entry'!A193</f>
        <v>0</v>
      </c>
      <c r="B193" s="226">
        <f>'ES Data Entry'!B193</f>
        <v>0</v>
      </c>
      <c r="C193" s="6">
        <f>'ES Data Entry'!C193</f>
        <v>0</v>
      </c>
      <c r="D193" s="226">
        <f>'ES Data Entry'!D193</f>
        <v>0</v>
      </c>
      <c r="E193" s="226">
        <f>'ES Data Entry'!E193</f>
        <v>0</v>
      </c>
      <c r="F193" s="226">
        <f>'ES Data Entry'!F193</f>
        <v>0</v>
      </c>
      <c r="G193" s="226" t="str" cm="1">
        <f t="array" ref="G193">_xlfn.IFS('ES Data Entry'!G193=0, "Kindergarten", 'ES Data Entry'!G193=1, "1st Grade", 'ES Data Entry'!G193=2, "2nd Grade", 'ES Data Entry'!G193=3, "3rd Grade", 'ES Data Entry'!G193=4, "4th Grade",'ES Data Entry'!G193=5, "5th Grade")</f>
        <v>Kindergarten</v>
      </c>
      <c r="H193" s="253" t="e" cm="1">
        <f t="array" ref="H193">_xlfn.IFS('ES Data Entry'!L193=2, "Virtual", 'ES Data Entry'!L193=1, "In-person",'ES Data Entry'!L193=3, "Hybrid")</f>
        <v>#N/A</v>
      </c>
      <c r="I193" s="227" t="e" cm="1">
        <f t="array" ref="I193">_xlfn.IFS('ES Data Entry'!H193= 1, "American Indian/Alaskan Native", 'ES Data Entry'!H193= 2, "Asian", 'ES Data Entry'!H193= 3, "Native Hawaiian/Pacific Islander", 'ES Data Entry'!H193= 4, "Black/African American",'ES Data Entry'!H193= 5,  "White", 'ES Data Entry'!H193= 6, "Other", 'ES Data Entry'!H193= 7, "Two races or more", 'ES Data Entry'!H193= 8, "Unknown")</f>
        <v>#N/A</v>
      </c>
      <c r="J193" s="226" t="e" cm="1">
        <f t="array" ref="J193">_xlfn.IFS('ES Data Entry'!I193=1, "Hispanic/Latino", 'ES Data Entry'!I193=2, "Not Hispanic/Latino", 'ES Data Entry'!I193=3, "Other")</f>
        <v>#N/A</v>
      </c>
      <c r="K193" s="226" t="e" cm="1">
        <f t="array" ref="K193">_xlfn.IFS('ES Data Entry'!J193= 1, "Male", 'ES Data Entry'!J193= 2, "Female", 'ES Data Entry'!J193= 3, "Transgender Male", 'ES Data Entry'!J193= 4, "Transgender Female",'ES Data Entry'!J193= 5, "Non-binary", 'ES Data Entry'!J193= 6, "Other", 'ES Data Entry'!J193= 7, "Unknown")</f>
        <v>#N/A</v>
      </c>
      <c r="L193" s="228">
        <f>'ES Data Entry'!K193</f>
        <v>0</v>
      </c>
      <c r="M193" s="228" t="str" cm="1">
        <f t="array" ref="M193">IF(MAX(IF(F:F=F193, L:L))=L193, "Yes", "No")</f>
        <v>Yes</v>
      </c>
      <c r="N193" s="229" t="e">
        <f>AVERAGE('ES Data Entry'!N193,'ES Data Entry'!M193)</f>
        <v>#DIV/0!</v>
      </c>
      <c r="O193" s="229" t="e">
        <f t="shared" si="18"/>
        <v>#DIV/0!</v>
      </c>
      <c r="P193" s="229" t="e">
        <f>AVERAGE('ES Data Entry'!O193:R193)</f>
        <v>#DIV/0!</v>
      </c>
      <c r="Q193" s="229" t="e">
        <f t="shared" si="19"/>
        <v>#DIV/0!</v>
      </c>
      <c r="R193" s="229" t="e">
        <f>AVERAGE('ES Data Entry'!S193:V193)</f>
        <v>#DIV/0!</v>
      </c>
      <c r="S193" s="229" t="e">
        <f t="shared" si="20"/>
        <v>#DIV/0!</v>
      </c>
      <c r="T193" s="229" t="e">
        <f>AVERAGE('ES Data Entry'!W193:Y193)</f>
        <v>#DIV/0!</v>
      </c>
      <c r="U193" s="230" t="e">
        <f t="shared" si="21"/>
        <v>#DIV/0!</v>
      </c>
      <c r="V193" s="231" t="e">
        <f t="shared" si="22"/>
        <v>#DIV/0!</v>
      </c>
      <c r="W193" s="232" t="e">
        <f t="shared" si="23"/>
        <v>#DIV/0!</v>
      </c>
    </row>
    <row r="194" spans="1:23">
      <c r="A194" s="226">
        <f>'ES Data Entry'!A194</f>
        <v>0</v>
      </c>
      <c r="B194" s="226">
        <f>'ES Data Entry'!B194</f>
        <v>0</v>
      </c>
      <c r="C194" s="6">
        <f>'ES Data Entry'!C194</f>
        <v>0</v>
      </c>
      <c r="D194" s="226">
        <f>'ES Data Entry'!D194</f>
        <v>0</v>
      </c>
      <c r="E194" s="226">
        <f>'ES Data Entry'!E194</f>
        <v>0</v>
      </c>
      <c r="F194" s="226">
        <f>'ES Data Entry'!F194</f>
        <v>0</v>
      </c>
      <c r="G194" s="226" t="str" cm="1">
        <f t="array" ref="G194">_xlfn.IFS('ES Data Entry'!G194=0, "Kindergarten", 'ES Data Entry'!G194=1, "1st Grade", 'ES Data Entry'!G194=2, "2nd Grade", 'ES Data Entry'!G194=3, "3rd Grade", 'ES Data Entry'!G194=4, "4th Grade",'ES Data Entry'!G194=5, "5th Grade")</f>
        <v>Kindergarten</v>
      </c>
      <c r="H194" s="253" t="e" cm="1">
        <f t="array" ref="H194">_xlfn.IFS('ES Data Entry'!L194=2, "Virtual", 'ES Data Entry'!L194=1, "In-person",'ES Data Entry'!L194=3, "Hybrid")</f>
        <v>#N/A</v>
      </c>
      <c r="I194" s="227" t="e" cm="1">
        <f t="array" ref="I194">_xlfn.IFS('ES Data Entry'!H194= 1, "American Indian/Alaskan Native", 'ES Data Entry'!H194= 2, "Asian", 'ES Data Entry'!H194= 3, "Native Hawaiian/Pacific Islander", 'ES Data Entry'!H194= 4, "Black/African American",'ES Data Entry'!H194= 5,  "White", 'ES Data Entry'!H194= 6, "Other", 'ES Data Entry'!H194= 7, "Two races or more", 'ES Data Entry'!H194= 8, "Unknown")</f>
        <v>#N/A</v>
      </c>
      <c r="J194" s="226" t="e" cm="1">
        <f t="array" ref="J194">_xlfn.IFS('ES Data Entry'!I194=1, "Hispanic/Latino", 'ES Data Entry'!I194=2, "Not Hispanic/Latino", 'ES Data Entry'!I194=3, "Other")</f>
        <v>#N/A</v>
      </c>
      <c r="K194" s="226" t="e" cm="1">
        <f t="array" ref="K194">_xlfn.IFS('ES Data Entry'!J194= 1, "Male", 'ES Data Entry'!J194= 2, "Female", 'ES Data Entry'!J194= 3, "Transgender Male", 'ES Data Entry'!J194= 4, "Transgender Female",'ES Data Entry'!J194= 5, "Non-binary", 'ES Data Entry'!J194= 6, "Other", 'ES Data Entry'!J194= 7, "Unknown")</f>
        <v>#N/A</v>
      </c>
      <c r="L194" s="228">
        <f>'ES Data Entry'!K194</f>
        <v>0</v>
      </c>
      <c r="M194" s="228" t="str" cm="1">
        <f t="array" ref="M194">IF(MAX(IF(F:F=F194, L:L))=L194, "Yes", "No")</f>
        <v>Yes</v>
      </c>
      <c r="N194" s="229" t="e">
        <f>AVERAGE('ES Data Entry'!N194,'ES Data Entry'!M194)</f>
        <v>#DIV/0!</v>
      </c>
      <c r="O194" s="229" t="e">
        <f t="shared" si="18"/>
        <v>#DIV/0!</v>
      </c>
      <c r="P194" s="229" t="e">
        <f>AVERAGE('ES Data Entry'!O194:R194)</f>
        <v>#DIV/0!</v>
      </c>
      <c r="Q194" s="229" t="e">
        <f t="shared" si="19"/>
        <v>#DIV/0!</v>
      </c>
      <c r="R194" s="229" t="e">
        <f>AVERAGE('ES Data Entry'!S194:V194)</f>
        <v>#DIV/0!</v>
      </c>
      <c r="S194" s="229" t="e">
        <f t="shared" si="20"/>
        <v>#DIV/0!</v>
      </c>
      <c r="T194" s="229" t="e">
        <f>AVERAGE('ES Data Entry'!W194:Y194)</f>
        <v>#DIV/0!</v>
      </c>
      <c r="U194" s="230" t="e">
        <f t="shared" si="21"/>
        <v>#DIV/0!</v>
      </c>
      <c r="V194" s="231" t="e">
        <f t="shared" si="22"/>
        <v>#DIV/0!</v>
      </c>
      <c r="W194" s="232" t="e">
        <f t="shared" si="23"/>
        <v>#DIV/0!</v>
      </c>
    </row>
    <row r="195" spans="1:23">
      <c r="A195" s="226">
        <f>'ES Data Entry'!A195</f>
        <v>0</v>
      </c>
      <c r="B195" s="226">
        <f>'ES Data Entry'!B195</f>
        <v>0</v>
      </c>
      <c r="C195" s="6">
        <f>'ES Data Entry'!C195</f>
        <v>0</v>
      </c>
      <c r="D195" s="226">
        <f>'ES Data Entry'!D195</f>
        <v>0</v>
      </c>
      <c r="E195" s="226">
        <f>'ES Data Entry'!E195</f>
        <v>0</v>
      </c>
      <c r="F195" s="226">
        <f>'ES Data Entry'!F195</f>
        <v>0</v>
      </c>
      <c r="G195" s="226" t="str" cm="1">
        <f t="array" ref="G195">_xlfn.IFS('ES Data Entry'!G195=0, "Kindergarten", 'ES Data Entry'!G195=1, "1st Grade", 'ES Data Entry'!G195=2, "2nd Grade", 'ES Data Entry'!G195=3, "3rd Grade", 'ES Data Entry'!G195=4, "4th Grade",'ES Data Entry'!G195=5, "5th Grade")</f>
        <v>Kindergarten</v>
      </c>
      <c r="H195" s="253" t="e" cm="1">
        <f t="array" ref="H195">_xlfn.IFS('ES Data Entry'!L195=2, "Virtual", 'ES Data Entry'!L195=1, "In-person",'ES Data Entry'!L195=3, "Hybrid")</f>
        <v>#N/A</v>
      </c>
      <c r="I195" s="227" t="e" cm="1">
        <f t="array" ref="I195">_xlfn.IFS('ES Data Entry'!H195= 1, "American Indian/Alaskan Native", 'ES Data Entry'!H195= 2, "Asian", 'ES Data Entry'!H195= 3, "Native Hawaiian/Pacific Islander", 'ES Data Entry'!H195= 4, "Black/African American",'ES Data Entry'!H195= 5,  "White", 'ES Data Entry'!H195= 6, "Other", 'ES Data Entry'!H195= 7, "Two races or more", 'ES Data Entry'!H195= 8, "Unknown")</f>
        <v>#N/A</v>
      </c>
      <c r="J195" s="226" t="e" cm="1">
        <f t="array" ref="J195">_xlfn.IFS('ES Data Entry'!I195=1, "Hispanic/Latino", 'ES Data Entry'!I195=2, "Not Hispanic/Latino", 'ES Data Entry'!I195=3, "Other")</f>
        <v>#N/A</v>
      </c>
      <c r="K195" s="226" t="e" cm="1">
        <f t="array" ref="K195">_xlfn.IFS('ES Data Entry'!J195= 1, "Male", 'ES Data Entry'!J195= 2, "Female", 'ES Data Entry'!J195= 3, "Transgender Male", 'ES Data Entry'!J195= 4, "Transgender Female",'ES Data Entry'!J195= 5, "Non-binary", 'ES Data Entry'!J195= 6, "Other", 'ES Data Entry'!J195= 7, "Unknown")</f>
        <v>#N/A</v>
      </c>
      <c r="L195" s="228">
        <f>'ES Data Entry'!K195</f>
        <v>0</v>
      </c>
      <c r="M195" s="228" t="str" cm="1">
        <f t="array" ref="M195">IF(MAX(IF(F:F=F195, L:L))=L195, "Yes", "No")</f>
        <v>Yes</v>
      </c>
      <c r="N195" s="229" t="e">
        <f>AVERAGE('ES Data Entry'!N195,'ES Data Entry'!M195)</f>
        <v>#DIV/0!</v>
      </c>
      <c r="O195" s="229" t="e">
        <f t="shared" si="18"/>
        <v>#DIV/0!</v>
      </c>
      <c r="P195" s="229" t="e">
        <f>AVERAGE('ES Data Entry'!O195:R195)</f>
        <v>#DIV/0!</v>
      </c>
      <c r="Q195" s="229" t="e">
        <f t="shared" si="19"/>
        <v>#DIV/0!</v>
      </c>
      <c r="R195" s="229" t="e">
        <f>AVERAGE('ES Data Entry'!S195:V195)</f>
        <v>#DIV/0!</v>
      </c>
      <c r="S195" s="229" t="e">
        <f t="shared" si="20"/>
        <v>#DIV/0!</v>
      </c>
      <c r="T195" s="229" t="e">
        <f>AVERAGE('ES Data Entry'!W195:Y195)</f>
        <v>#DIV/0!</v>
      </c>
      <c r="U195" s="230" t="e">
        <f t="shared" si="21"/>
        <v>#DIV/0!</v>
      </c>
      <c r="V195" s="231" t="e">
        <f t="shared" si="22"/>
        <v>#DIV/0!</v>
      </c>
      <c r="W195" s="232" t="e">
        <f t="shared" si="23"/>
        <v>#DIV/0!</v>
      </c>
    </row>
    <row r="196" spans="1:23">
      <c r="A196" s="226">
        <f>'ES Data Entry'!A196</f>
        <v>0</v>
      </c>
      <c r="B196" s="226">
        <f>'ES Data Entry'!B196</f>
        <v>0</v>
      </c>
      <c r="C196" s="6">
        <f>'ES Data Entry'!C196</f>
        <v>0</v>
      </c>
      <c r="D196" s="226">
        <f>'ES Data Entry'!D196</f>
        <v>0</v>
      </c>
      <c r="E196" s="226">
        <f>'ES Data Entry'!E196</f>
        <v>0</v>
      </c>
      <c r="F196" s="226">
        <f>'ES Data Entry'!F196</f>
        <v>0</v>
      </c>
      <c r="G196" s="226" t="str" cm="1">
        <f t="array" ref="G196">_xlfn.IFS('ES Data Entry'!G196=0, "Kindergarten", 'ES Data Entry'!G196=1, "1st Grade", 'ES Data Entry'!G196=2, "2nd Grade", 'ES Data Entry'!G196=3, "3rd Grade", 'ES Data Entry'!G196=4, "4th Grade",'ES Data Entry'!G196=5, "5th Grade")</f>
        <v>Kindergarten</v>
      </c>
      <c r="H196" s="253" t="e" cm="1">
        <f t="array" ref="H196">_xlfn.IFS('ES Data Entry'!L196=2, "Virtual", 'ES Data Entry'!L196=1, "In-person",'ES Data Entry'!L196=3, "Hybrid")</f>
        <v>#N/A</v>
      </c>
      <c r="I196" s="227" t="e" cm="1">
        <f t="array" ref="I196">_xlfn.IFS('ES Data Entry'!H196= 1, "American Indian/Alaskan Native", 'ES Data Entry'!H196= 2, "Asian", 'ES Data Entry'!H196= 3, "Native Hawaiian/Pacific Islander", 'ES Data Entry'!H196= 4, "Black/African American",'ES Data Entry'!H196= 5,  "White", 'ES Data Entry'!H196= 6, "Other", 'ES Data Entry'!H196= 7, "Two races or more", 'ES Data Entry'!H196= 8, "Unknown")</f>
        <v>#N/A</v>
      </c>
      <c r="J196" s="226" t="e" cm="1">
        <f t="array" ref="J196">_xlfn.IFS('ES Data Entry'!I196=1, "Hispanic/Latino", 'ES Data Entry'!I196=2, "Not Hispanic/Latino", 'ES Data Entry'!I196=3, "Other")</f>
        <v>#N/A</v>
      </c>
      <c r="K196" s="226" t="e" cm="1">
        <f t="array" ref="K196">_xlfn.IFS('ES Data Entry'!J196= 1, "Male", 'ES Data Entry'!J196= 2, "Female", 'ES Data Entry'!J196= 3, "Transgender Male", 'ES Data Entry'!J196= 4, "Transgender Female",'ES Data Entry'!J196= 5, "Non-binary", 'ES Data Entry'!J196= 6, "Other", 'ES Data Entry'!J196= 7, "Unknown")</f>
        <v>#N/A</v>
      </c>
      <c r="L196" s="228">
        <f>'ES Data Entry'!K196</f>
        <v>0</v>
      </c>
      <c r="M196" s="228" t="str" cm="1">
        <f t="array" ref="M196">IF(MAX(IF(F:F=F196, L:L))=L196, "Yes", "No")</f>
        <v>Yes</v>
      </c>
      <c r="N196" s="229" t="e">
        <f>AVERAGE('ES Data Entry'!N196,'ES Data Entry'!M196)</f>
        <v>#DIV/0!</v>
      </c>
      <c r="O196" s="229" t="e">
        <f t="shared" si="18"/>
        <v>#DIV/0!</v>
      </c>
      <c r="P196" s="229" t="e">
        <f>AVERAGE('ES Data Entry'!O196:R196)</f>
        <v>#DIV/0!</v>
      </c>
      <c r="Q196" s="229" t="e">
        <f t="shared" si="19"/>
        <v>#DIV/0!</v>
      </c>
      <c r="R196" s="229" t="e">
        <f>AVERAGE('ES Data Entry'!S196:V196)</f>
        <v>#DIV/0!</v>
      </c>
      <c r="S196" s="229" t="e">
        <f t="shared" si="20"/>
        <v>#DIV/0!</v>
      </c>
      <c r="T196" s="229" t="e">
        <f>AVERAGE('ES Data Entry'!W196:Y196)</f>
        <v>#DIV/0!</v>
      </c>
      <c r="U196" s="230" t="e">
        <f t="shared" si="21"/>
        <v>#DIV/0!</v>
      </c>
      <c r="V196" s="231" t="e">
        <f t="shared" si="22"/>
        <v>#DIV/0!</v>
      </c>
      <c r="W196" s="232" t="e">
        <f t="shared" si="23"/>
        <v>#DIV/0!</v>
      </c>
    </row>
    <row r="197" spans="1:23">
      <c r="A197" s="226">
        <f>'ES Data Entry'!A197</f>
        <v>0</v>
      </c>
      <c r="B197" s="226">
        <f>'ES Data Entry'!B197</f>
        <v>0</v>
      </c>
      <c r="C197" s="6">
        <f>'ES Data Entry'!C197</f>
        <v>0</v>
      </c>
      <c r="D197" s="226">
        <f>'ES Data Entry'!D197</f>
        <v>0</v>
      </c>
      <c r="E197" s="226">
        <f>'ES Data Entry'!E197</f>
        <v>0</v>
      </c>
      <c r="F197" s="226">
        <f>'ES Data Entry'!F197</f>
        <v>0</v>
      </c>
      <c r="G197" s="226" t="str" cm="1">
        <f t="array" ref="G197">_xlfn.IFS('ES Data Entry'!G197=0, "Kindergarten", 'ES Data Entry'!G197=1, "1st Grade", 'ES Data Entry'!G197=2, "2nd Grade", 'ES Data Entry'!G197=3, "3rd Grade", 'ES Data Entry'!G197=4, "4th Grade",'ES Data Entry'!G197=5, "5th Grade")</f>
        <v>Kindergarten</v>
      </c>
      <c r="H197" s="253" t="e" cm="1">
        <f t="array" ref="H197">_xlfn.IFS('ES Data Entry'!L197=2, "Virtual", 'ES Data Entry'!L197=1, "In-person",'ES Data Entry'!L197=3, "Hybrid")</f>
        <v>#N/A</v>
      </c>
      <c r="I197" s="227" t="e" cm="1">
        <f t="array" ref="I197">_xlfn.IFS('ES Data Entry'!H197= 1, "American Indian/Alaskan Native", 'ES Data Entry'!H197= 2, "Asian", 'ES Data Entry'!H197= 3, "Native Hawaiian/Pacific Islander", 'ES Data Entry'!H197= 4, "Black/African American",'ES Data Entry'!H197= 5,  "White", 'ES Data Entry'!H197= 6, "Other", 'ES Data Entry'!H197= 7, "Two races or more", 'ES Data Entry'!H197= 8, "Unknown")</f>
        <v>#N/A</v>
      </c>
      <c r="J197" s="226" t="e" cm="1">
        <f t="array" ref="J197">_xlfn.IFS('ES Data Entry'!I197=1, "Hispanic/Latino", 'ES Data Entry'!I197=2, "Not Hispanic/Latino", 'ES Data Entry'!I197=3, "Other")</f>
        <v>#N/A</v>
      </c>
      <c r="K197" s="226" t="e" cm="1">
        <f t="array" ref="K197">_xlfn.IFS('ES Data Entry'!J197= 1, "Male", 'ES Data Entry'!J197= 2, "Female", 'ES Data Entry'!J197= 3, "Transgender Male", 'ES Data Entry'!J197= 4, "Transgender Female",'ES Data Entry'!J197= 5, "Non-binary", 'ES Data Entry'!J197= 6, "Other", 'ES Data Entry'!J197= 7, "Unknown")</f>
        <v>#N/A</v>
      </c>
      <c r="L197" s="228">
        <f>'ES Data Entry'!K197</f>
        <v>0</v>
      </c>
      <c r="M197" s="228" t="str" cm="1">
        <f t="array" ref="M197">IF(MAX(IF(F:F=F197, L:L))=L197, "Yes", "No")</f>
        <v>Yes</v>
      </c>
      <c r="N197" s="229" t="e">
        <f>AVERAGE('ES Data Entry'!N197,'ES Data Entry'!M197)</f>
        <v>#DIV/0!</v>
      </c>
      <c r="O197" s="229" t="e">
        <f t="shared" si="18"/>
        <v>#DIV/0!</v>
      </c>
      <c r="P197" s="229" t="e">
        <f>AVERAGE('ES Data Entry'!O197:R197)</f>
        <v>#DIV/0!</v>
      </c>
      <c r="Q197" s="229" t="e">
        <f t="shared" si="19"/>
        <v>#DIV/0!</v>
      </c>
      <c r="R197" s="229" t="e">
        <f>AVERAGE('ES Data Entry'!S197:V197)</f>
        <v>#DIV/0!</v>
      </c>
      <c r="S197" s="229" t="e">
        <f t="shared" si="20"/>
        <v>#DIV/0!</v>
      </c>
      <c r="T197" s="229" t="e">
        <f>AVERAGE('ES Data Entry'!W197:Y197)</f>
        <v>#DIV/0!</v>
      </c>
      <c r="U197" s="230" t="e">
        <f t="shared" si="21"/>
        <v>#DIV/0!</v>
      </c>
      <c r="V197" s="231" t="e">
        <f t="shared" si="22"/>
        <v>#DIV/0!</v>
      </c>
      <c r="W197" s="232" t="e">
        <f t="shared" si="23"/>
        <v>#DIV/0!</v>
      </c>
    </row>
    <row r="198" spans="1:23">
      <c r="A198" s="226">
        <f>'ES Data Entry'!A198</f>
        <v>0</v>
      </c>
      <c r="B198" s="226">
        <f>'ES Data Entry'!B198</f>
        <v>0</v>
      </c>
      <c r="C198" s="6">
        <f>'ES Data Entry'!C198</f>
        <v>0</v>
      </c>
      <c r="D198" s="226">
        <f>'ES Data Entry'!D198</f>
        <v>0</v>
      </c>
      <c r="E198" s="226">
        <f>'ES Data Entry'!E198</f>
        <v>0</v>
      </c>
      <c r="F198" s="226">
        <f>'ES Data Entry'!F198</f>
        <v>0</v>
      </c>
      <c r="G198" s="226" t="str" cm="1">
        <f t="array" ref="G198">_xlfn.IFS('ES Data Entry'!G198=0, "Kindergarten", 'ES Data Entry'!G198=1, "1st Grade", 'ES Data Entry'!G198=2, "2nd Grade", 'ES Data Entry'!G198=3, "3rd Grade", 'ES Data Entry'!G198=4, "4th Grade",'ES Data Entry'!G198=5, "5th Grade")</f>
        <v>Kindergarten</v>
      </c>
      <c r="H198" s="253" t="e" cm="1">
        <f t="array" ref="H198">_xlfn.IFS('ES Data Entry'!L198=2, "Virtual", 'ES Data Entry'!L198=1, "In-person",'ES Data Entry'!L198=3, "Hybrid")</f>
        <v>#N/A</v>
      </c>
      <c r="I198" s="227" t="e" cm="1">
        <f t="array" ref="I198">_xlfn.IFS('ES Data Entry'!H198= 1, "American Indian/Alaskan Native", 'ES Data Entry'!H198= 2, "Asian", 'ES Data Entry'!H198= 3, "Native Hawaiian/Pacific Islander", 'ES Data Entry'!H198= 4, "Black/African American",'ES Data Entry'!H198= 5,  "White", 'ES Data Entry'!H198= 6, "Other", 'ES Data Entry'!H198= 7, "Two races or more", 'ES Data Entry'!H198= 8, "Unknown")</f>
        <v>#N/A</v>
      </c>
      <c r="J198" s="226" t="e" cm="1">
        <f t="array" ref="J198">_xlfn.IFS('ES Data Entry'!I198=1, "Hispanic/Latino", 'ES Data Entry'!I198=2, "Not Hispanic/Latino", 'ES Data Entry'!I198=3, "Other")</f>
        <v>#N/A</v>
      </c>
      <c r="K198" s="226" t="e" cm="1">
        <f t="array" ref="K198">_xlfn.IFS('ES Data Entry'!J198= 1, "Male", 'ES Data Entry'!J198= 2, "Female", 'ES Data Entry'!J198= 3, "Transgender Male", 'ES Data Entry'!J198= 4, "Transgender Female",'ES Data Entry'!J198= 5, "Non-binary", 'ES Data Entry'!J198= 6, "Other", 'ES Data Entry'!J198= 7, "Unknown")</f>
        <v>#N/A</v>
      </c>
      <c r="L198" s="228">
        <f>'ES Data Entry'!K198</f>
        <v>0</v>
      </c>
      <c r="M198" s="228" t="str" cm="1">
        <f t="array" ref="M198">IF(MAX(IF(F:F=F198, L:L))=L198, "Yes", "No")</f>
        <v>Yes</v>
      </c>
      <c r="N198" s="229" t="e">
        <f>AVERAGE('ES Data Entry'!N198,'ES Data Entry'!M198)</f>
        <v>#DIV/0!</v>
      </c>
      <c r="O198" s="229" t="e">
        <f t="shared" si="18"/>
        <v>#DIV/0!</v>
      </c>
      <c r="P198" s="229" t="e">
        <f>AVERAGE('ES Data Entry'!O198:R198)</f>
        <v>#DIV/0!</v>
      </c>
      <c r="Q198" s="229" t="e">
        <f t="shared" si="19"/>
        <v>#DIV/0!</v>
      </c>
      <c r="R198" s="229" t="e">
        <f>AVERAGE('ES Data Entry'!S198:V198)</f>
        <v>#DIV/0!</v>
      </c>
      <c r="S198" s="229" t="e">
        <f t="shared" si="20"/>
        <v>#DIV/0!</v>
      </c>
      <c r="T198" s="229" t="e">
        <f>AVERAGE('ES Data Entry'!W198:Y198)</f>
        <v>#DIV/0!</v>
      </c>
      <c r="U198" s="230" t="e">
        <f t="shared" si="21"/>
        <v>#DIV/0!</v>
      </c>
      <c r="V198" s="231" t="e">
        <f t="shared" si="22"/>
        <v>#DIV/0!</v>
      </c>
      <c r="W198" s="232" t="e">
        <f t="shared" si="23"/>
        <v>#DIV/0!</v>
      </c>
    </row>
    <row r="199" spans="1:23">
      <c r="A199" s="226">
        <f>'ES Data Entry'!A199</f>
        <v>0</v>
      </c>
      <c r="B199" s="226">
        <f>'ES Data Entry'!B199</f>
        <v>0</v>
      </c>
      <c r="C199" s="6">
        <f>'ES Data Entry'!C199</f>
        <v>0</v>
      </c>
      <c r="D199" s="226">
        <f>'ES Data Entry'!D199</f>
        <v>0</v>
      </c>
      <c r="E199" s="226">
        <f>'ES Data Entry'!E199</f>
        <v>0</v>
      </c>
      <c r="F199" s="226">
        <f>'ES Data Entry'!F199</f>
        <v>0</v>
      </c>
      <c r="G199" s="226" t="str" cm="1">
        <f t="array" ref="G199">_xlfn.IFS('ES Data Entry'!G199=0, "Kindergarten", 'ES Data Entry'!G199=1, "1st Grade", 'ES Data Entry'!G199=2, "2nd Grade", 'ES Data Entry'!G199=3, "3rd Grade", 'ES Data Entry'!G199=4, "4th Grade",'ES Data Entry'!G199=5, "5th Grade")</f>
        <v>Kindergarten</v>
      </c>
      <c r="H199" s="253" t="e" cm="1">
        <f t="array" ref="H199">_xlfn.IFS('ES Data Entry'!L199=2, "Virtual", 'ES Data Entry'!L199=1, "In-person",'ES Data Entry'!L199=3, "Hybrid")</f>
        <v>#N/A</v>
      </c>
      <c r="I199" s="227" t="e" cm="1">
        <f t="array" ref="I199">_xlfn.IFS('ES Data Entry'!H199= 1, "American Indian/Alaskan Native", 'ES Data Entry'!H199= 2, "Asian", 'ES Data Entry'!H199= 3, "Native Hawaiian/Pacific Islander", 'ES Data Entry'!H199= 4, "Black/African American",'ES Data Entry'!H199= 5,  "White", 'ES Data Entry'!H199= 6, "Other", 'ES Data Entry'!H199= 7, "Two races or more", 'ES Data Entry'!H199= 8, "Unknown")</f>
        <v>#N/A</v>
      </c>
      <c r="J199" s="226" t="e" cm="1">
        <f t="array" ref="J199">_xlfn.IFS('ES Data Entry'!I199=1, "Hispanic/Latino", 'ES Data Entry'!I199=2, "Not Hispanic/Latino", 'ES Data Entry'!I199=3, "Other")</f>
        <v>#N/A</v>
      </c>
      <c r="K199" s="226" t="e" cm="1">
        <f t="array" ref="K199">_xlfn.IFS('ES Data Entry'!J199= 1, "Male", 'ES Data Entry'!J199= 2, "Female", 'ES Data Entry'!J199= 3, "Transgender Male", 'ES Data Entry'!J199= 4, "Transgender Female",'ES Data Entry'!J199= 5, "Non-binary", 'ES Data Entry'!J199= 6, "Other", 'ES Data Entry'!J199= 7, "Unknown")</f>
        <v>#N/A</v>
      </c>
      <c r="L199" s="228">
        <f>'ES Data Entry'!K199</f>
        <v>0</v>
      </c>
      <c r="M199" s="228" t="str" cm="1">
        <f t="array" ref="M199">IF(MAX(IF(F:F=F199, L:L))=L199, "Yes", "No")</f>
        <v>Yes</v>
      </c>
      <c r="N199" s="229" t="e">
        <f>AVERAGE('ES Data Entry'!N199,'ES Data Entry'!M199)</f>
        <v>#DIV/0!</v>
      </c>
      <c r="O199" s="229" t="e">
        <f t="shared" si="18"/>
        <v>#DIV/0!</v>
      </c>
      <c r="P199" s="229" t="e">
        <f>AVERAGE('ES Data Entry'!O199:R199)</f>
        <v>#DIV/0!</v>
      </c>
      <c r="Q199" s="229" t="e">
        <f t="shared" si="19"/>
        <v>#DIV/0!</v>
      </c>
      <c r="R199" s="229" t="e">
        <f>AVERAGE('ES Data Entry'!S199:V199)</f>
        <v>#DIV/0!</v>
      </c>
      <c r="S199" s="229" t="e">
        <f t="shared" si="20"/>
        <v>#DIV/0!</v>
      </c>
      <c r="T199" s="229" t="e">
        <f>AVERAGE('ES Data Entry'!W199:Y199)</f>
        <v>#DIV/0!</v>
      </c>
      <c r="U199" s="230" t="e">
        <f t="shared" si="21"/>
        <v>#DIV/0!</v>
      </c>
      <c r="V199" s="231" t="e">
        <f t="shared" si="22"/>
        <v>#DIV/0!</v>
      </c>
      <c r="W199" s="232" t="e">
        <f t="shared" si="23"/>
        <v>#DIV/0!</v>
      </c>
    </row>
    <row r="200" spans="1:23">
      <c r="A200" s="226">
        <f>'ES Data Entry'!A200</f>
        <v>0</v>
      </c>
      <c r="B200" s="226">
        <f>'ES Data Entry'!B200</f>
        <v>0</v>
      </c>
      <c r="C200" s="6">
        <f>'ES Data Entry'!C200</f>
        <v>0</v>
      </c>
      <c r="D200" s="226">
        <f>'ES Data Entry'!D200</f>
        <v>0</v>
      </c>
      <c r="E200" s="226">
        <f>'ES Data Entry'!E200</f>
        <v>0</v>
      </c>
      <c r="F200" s="226">
        <f>'ES Data Entry'!F200</f>
        <v>0</v>
      </c>
      <c r="G200" s="226" t="str" cm="1">
        <f t="array" ref="G200">_xlfn.IFS('ES Data Entry'!G200=0, "Kindergarten", 'ES Data Entry'!G200=1, "1st Grade", 'ES Data Entry'!G200=2, "2nd Grade", 'ES Data Entry'!G200=3, "3rd Grade", 'ES Data Entry'!G200=4, "4th Grade",'ES Data Entry'!G200=5, "5th Grade")</f>
        <v>Kindergarten</v>
      </c>
      <c r="H200" s="253" t="e" cm="1">
        <f t="array" ref="H200">_xlfn.IFS('ES Data Entry'!L200=2, "Virtual", 'ES Data Entry'!L200=1, "In-person",'ES Data Entry'!L200=3, "Hybrid")</f>
        <v>#N/A</v>
      </c>
      <c r="I200" s="227" t="e" cm="1">
        <f t="array" ref="I200">_xlfn.IFS('ES Data Entry'!H200= 1, "American Indian/Alaskan Native", 'ES Data Entry'!H200= 2, "Asian", 'ES Data Entry'!H200= 3, "Native Hawaiian/Pacific Islander", 'ES Data Entry'!H200= 4, "Black/African American",'ES Data Entry'!H200= 5,  "White", 'ES Data Entry'!H200= 6, "Other", 'ES Data Entry'!H200= 7, "Two races or more", 'ES Data Entry'!H200= 8, "Unknown")</f>
        <v>#N/A</v>
      </c>
      <c r="J200" s="226" t="e" cm="1">
        <f t="array" ref="J200">_xlfn.IFS('ES Data Entry'!I200=1, "Hispanic/Latino", 'ES Data Entry'!I200=2, "Not Hispanic/Latino", 'ES Data Entry'!I200=3, "Other")</f>
        <v>#N/A</v>
      </c>
      <c r="K200" s="226" t="e" cm="1">
        <f t="array" ref="K200">_xlfn.IFS('ES Data Entry'!J200= 1, "Male", 'ES Data Entry'!J200= 2, "Female", 'ES Data Entry'!J200= 3, "Transgender Male", 'ES Data Entry'!J200= 4, "Transgender Female",'ES Data Entry'!J200= 5, "Non-binary", 'ES Data Entry'!J200= 6, "Other", 'ES Data Entry'!J200= 7, "Unknown")</f>
        <v>#N/A</v>
      </c>
      <c r="L200" s="228">
        <f>'ES Data Entry'!K200</f>
        <v>0</v>
      </c>
      <c r="M200" s="228" t="str" cm="1">
        <f t="array" ref="M200">IF(MAX(IF(F:F=F200, L:L))=L200, "Yes", "No")</f>
        <v>Yes</v>
      </c>
      <c r="N200" s="229" t="e">
        <f>AVERAGE('ES Data Entry'!N200,'ES Data Entry'!M200)</f>
        <v>#DIV/0!</v>
      </c>
      <c r="O200" s="229" t="e">
        <f t="shared" si="18"/>
        <v>#DIV/0!</v>
      </c>
      <c r="P200" s="229" t="e">
        <f>AVERAGE('ES Data Entry'!O200:R200)</f>
        <v>#DIV/0!</v>
      </c>
      <c r="Q200" s="229" t="e">
        <f t="shared" si="19"/>
        <v>#DIV/0!</v>
      </c>
      <c r="R200" s="229" t="e">
        <f>AVERAGE('ES Data Entry'!S200:V200)</f>
        <v>#DIV/0!</v>
      </c>
      <c r="S200" s="229" t="e">
        <f t="shared" si="20"/>
        <v>#DIV/0!</v>
      </c>
      <c r="T200" s="229" t="e">
        <f>AVERAGE('ES Data Entry'!W200:Y200)</f>
        <v>#DIV/0!</v>
      </c>
      <c r="U200" s="230" t="e">
        <f t="shared" si="21"/>
        <v>#DIV/0!</v>
      </c>
      <c r="V200" s="231" t="e">
        <f t="shared" si="22"/>
        <v>#DIV/0!</v>
      </c>
      <c r="W200" s="232" t="e">
        <f t="shared" si="23"/>
        <v>#DIV/0!</v>
      </c>
    </row>
    <row r="201" spans="1:23">
      <c r="A201" s="226">
        <f>'ES Data Entry'!A201</f>
        <v>0</v>
      </c>
      <c r="B201" s="226">
        <f>'ES Data Entry'!B201</f>
        <v>0</v>
      </c>
      <c r="C201" s="6">
        <f>'ES Data Entry'!C201</f>
        <v>0</v>
      </c>
      <c r="D201" s="226">
        <f>'ES Data Entry'!D201</f>
        <v>0</v>
      </c>
      <c r="E201" s="226">
        <f>'ES Data Entry'!E201</f>
        <v>0</v>
      </c>
      <c r="F201" s="226">
        <f>'ES Data Entry'!F201</f>
        <v>0</v>
      </c>
      <c r="G201" s="226" t="str" cm="1">
        <f t="array" ref="G201">_xlfn.IFS('ES Data Entry'!G201=0, "Kindergarten", 'ES Data Entry'!G201=1, "1st Grade", 'ES Data Entry'!G201=2, "2nd Grade", 'ES Data Entry'!G201=3, "3rd Grade", 'ES Data Entry'!G201=4, "4th Grade",'ES Data Entry'!G201=5, "5th Grade")</f>
        <v>Kindergarten</v>
      </c>
      <c r="H201" s="253" t="e" cm="1">
        <f t="array" ref="H201">_xlfn.IFS('ES Data Entry'!L201=2, "Virtual", 'ES Data Entry'!L201=1, "In-person",'ES Data Entry'!L201=3, "Hybrid")</f>
        <v>#N/A</v>
      </c>
      <c r="I201" s="227" t="e" cm="1">
        <f t="array" ref="I201">_xlfn.IFS('ES Data Entry'!H201= 1, "American Indian/Alaskan Native", 'ES Data Entry'!H201= 2, "Asian", 'ES Data Entry'!H201= 3, "Native Hawaiian/Pacific Islander", 'ES Data Entry'!H201= 4, "Black/African American",'ES Data Entry'!H201= 5,  "White", 'ES Data Entry'!H201= 6, "Other", 'ES Data Entry'!H201= 7, "Two races or more", 'ES Data Entry'!H201= 8, "Unknown")</f>
        <v>#N/A</v>
      </c>
      <c r="J201" s="226" t="e" cm="1">
        <f t="array" ref="J201">_xlfn.IFS('ES Data Entry'!I201=1, "Hispanic/Latino", 'ES Data Entry'!I201=2, "Not Hispanic/Latino", 'ES Data Entry'!I201=3, "Other")</f>
        <v>#N/A</v>
      </c>
      <c r="K201" s="226" t="e" cm="1">
        <f t="array" ref="K201">_xlfn.IFS('ES Data Entry'!J201= 1, "Male", 'ES Data Entry'!J201= 2, "Female", 'ES Data Entry'!J201= 3, "Transgender Male", 'ES Data Entry'!J201= 4, "Transgender Female",'ES Data Entry'!J201= 5, "Non-binary", 'ES Data Entry'!J201= 6, "Other", 'ES Data Entry'!J201= 7, "Unknown")</f>
        <v>#N/A</v>
      </c>
      <c r="L201" s="228">
        <f>'ES Data Entry'!K201</f>
        <v>0</v>
      </c>
      <c r="M201" s="228" t="str" cm="1">
        <f t="array" ref="M201">IF(MAX(IF(F:F=F201, L:L))=L201, "Yes", "No")</f>
        <v>Yes</v>
      </c>
      <c r="N201" s="229" t="e">
        <f>AVERAGE('ES Data Entry'!N201,'ES Data Entry'!M201)</f>
        <v>#DIV/0!</v>
      </c>
      <c r="O201" s="229" t="e">
        <f t="shared" si="18"/>
        <v>#DIV/0!</v>
      </c>
      <c r="P201" s="229" t="e">
        <f>AVERAGE('ES Data Entry'!O201:R201)</f>
        <v>#DIV/0!</v>
      </c>
      <c r="Q201" s="229" t="e">
        <f t="shared" si="19"/>
        <v>#DIV/0!</v>
      </c>
      <c r="R201" s="229" t="e">
        <f>AVERAGE('ES Data Entry'!S201:V201)</f>
        <v>#DIV/0!</v>
      </c>
      <c r="S201" s="229" t="e">
        <f t="shared" si="20"/>
        <v>#DIV/0!</v>
      </c>
      <c r="T201" s="229" t="e">
        <f>AVERAGE('ES Data Entry'!W201:Y201)</f>
        <v>#DIV/0!</v>
      </c>
      <c r="U201" s="230" t="e">
        <f t="shared" si="21"/>
        <v>#DIV/0!</v>
      </c>
      <c r="V201" s="231" t="e">
        <f t="shared" si="22"/>
        <v>#DIV/0!</v>
      </c>
      <c r="W201" s="232" t="e">
        <f t="shared" si="23"/>
        <v>#DIV/0!</v>
      </c>
    </row>
    <row r="202" spans="1:23">
      <c r="A202" s="226">
        <f>'ES Data Entry'!A202</f>
        <v>0</v>
      </c>
      <c r="B202" s="226">
        <f>'ES Data Entry'!B202</f>
        <v>0</v>
      </c>
      <c r="C202" s="6">
        <f>'ES Data Entry'!C202</f>
        <v>0</v>
      </c>
      <c r="D202" s="226">
        <f>'ES Data Entry'!D202</f>
        <v>0</v>
      </c>
      <c r="E202" s="226">
        <f>'ES Data Entry'!E202</f>
        <v>0</v>
      </c>
      <c r="F202" s="226">
        <f>'ES Data Entry'!F202</f>
        <v>0</v>
      </c>
      <c r="G202" s="226" t="str" cm="1">
        <f t="array" ref="G202">_xlfn.IFS('ES Data Entry'!G202=0, "Kindergarten", 'ES Data Entry'!G202=1, "1st Grade", 'ES Data Entry'!G202=2, "2nd Grade", 'ES Data Entry'!G202=3, "3rd Grade", 'ES Data Entry'!G202=4, "4th Grade",'ES Data Entry'!G202=5, "5th Grade")</f>
        <v>Kindergarten</v>
      </c>
      <c r="H202" s="253" t="e" cm="1">
        <f t="array" ref="H202">_xlfn.IFS('ES Data Entry'!L202=2, "Virtual", 'ES Data Entry'!L202=1, "In-person",'ES Data Entry'!L202=3, "Hybrid")</f>
        <v>#N/A</v>
      </c>
      <c r="I202" s="227" t="e" cm="1">
        <f t="array" ref="I202">_xlfn.IFS('ES Data Entry'!H202= 1, "American Indian/Alaskan Native", 'ES Data Entry'!H202= 2, "Asian", 'ES Data Entry'!H202= 3, "Native Hawaiian/Pacific Islander", 'ES Data Entry'!H202= 4, "Black/African American",'ES Data Entry'!H202= 5,  "White", 'ES Data Entry'!H202= 6, "Other", 'ES Data Entry'!H202= 7, "Two races or more", 'ES Data Entry'!H202= 8, "Unknown")</f>
        <v>#N/A</v>
      </c>
      <c r="J202" s="226" t="e" cm="1">
        <f t="array" ref="J202">_xlfn.IFS('ES Data Entry'!I202=1, "Hispanic/Latino", 'ES Data Entry'!I202=2, "Not Hispanic/Latino", 'ES Data Entry'!I202=3, "Other")</f>
        <v>#N/A</v>
      </c>
      <c r="K202" s="226" t="e" cm="1">
        <f t="array" ref="K202">_xlfn.IFS('ES Data Entry'!J202= 1, "Male", 'ES Data Entry'!J202= 2, "Female", 'ES Data Entry'!J202= 3, "Transgender Male", 'ES Data Entry'!J202= 4, "Transgender Female",'ES Data Entry'!J202= 5, "Non-binary", 'ES Data Entry'!J202= 6, "Other", 'ES Data Entry'!J202= 7, "Unknown")</f>
        <v>#N/A</v>
      </c>
      <c r="L202" s="228">
        <f>'ES Data Entry'!K202</f>
        <v>0</v>
      </c>
      <c r="M202" s="228" t="str" cm="1">
        <f t="array" ref="M202">IF(MAX(IF(F:F=F202, L:L))=L202, "Yes", "No")</f>
        <v>Yes</v>
      </c>
      <c r="N202" s="229" t="e">
        <f>AVERAGE('ES Data Entry'!N202,'ES Data Entry'!M202)</f>
        <v>#DIV/0!</v>
      </c>
      <c r="O202" s="229" t="e">
        <f t="shared" si="18"/>
        <v>#DIV/0!</v>
      </c>
      <c r="P202" s="229" t="e">
        <f>AVERAGE('ES Data Entry'!O202:R202)</f>
        <v>#DIV/0!</v>
      </c>
      <c r="Q202" s="229" t="e">
        <f t="shared" si="19"/>
        <v>#DIV/0!</v>
      </c>
      <c r="R202" s="229" t="e">
        <f>AVERAGE('ES Data Entry'!S202:V202)</f>
        <v>#DIV/0!</v>
      </c>
      <c r="S202" s="229" t="e">
        <f t="shared" si="20"/>
        <v>#DIV/0!</v>
      </c>
      <c r="T202" s="229" t="e">
        <f>AVERAGE('ES Data Entry'!W202:Y202)</f>
        <v>#DIV/0!</v>
      </c>
      <c r="U202" s="230" t="e">
        <f t="shared" si="21"/>
        <v>#DIV/0!</v>
      </c>
      <c r="V202" s="231" t="e">
        <f t="shared" si="22"/>
        <v>#DIV/0!</v>
      </c>
      <c r="W202" s="232" t="e">
        <f t="shared" si="23"/>
        <v>#DIV/0!</v>
      </c>
    </row>
    <row r="203" spans="1:23">
      <c r="A203" s="226">
        <f>'ES Data Entry'!A203</f>
        <v>0</v>
      </c>
      <c r="B203" s="226">
        <f>'ES Data Entry'!B203</f>
        <v>0</v>
      </c>
      <c r="C203" s="6">
        <f>'ES Data Entry'!C203</f>
        <v>0</v>
      </c>
      <c r="D203" s="226">
        <f>'ES Data Entry'!D203</f>
        <v>0</v>
      </c>
      <c r="E203" s="226">
        <f>'ES Data Entry'!E203</f>
        <v>0</v>
      </c>
      <c r="F203" s="226">
        <f>'ES Data Entry'!F203</f>
        <v>0</v>
      </c>
      <c r="G203" s="226" t="str" cm="1">
        <f t="array" ref="G203">_xlfn.IFS('ES Data Entry'!G203=0, "Kindergarten", 'ES Data Entry'!G203=1, "1st Grade", 'ES Data Entry'!G203=2, "2nd Grade", 'ES Data Entry'!G203=3, "3rd Grade", 'ES Data Entry'!G203=4, "4th Grade",'ES Data Entry'!G203=5, "5th Grade")</f>
        <v>Kindergarten</v>
      </c>
      <c r="H203" s="253" t="e" cm="1">
        <f t="array" ref="H203">_xlfn.IFS('ES Data Entry'!L203=2, "Virtual", 'ES Data Entry'!L203=1, "In-person",'ES Data Entry'!L203=3, "Hybrid")</f>
        <v>#N/A</v>
      </c>
      <c r="I203" s="227" t="e" cm="1">
        <f t="array" ref="I203">_xlfn.IFS('ES Data Entry'!H203= 1, "American Indian/Alaskan Native", 'ES Data Entry'!H203= 2, "Asian", 'ES Data Entry'!H203= 3, "Native Hawaiian/Pacific Islander", 'ES Data Entry'!H203= 4, "Black/African American",'ES Data Entry'!H203= 5,  "White", 'ES Data Entry'!H203= 6, "Other", 'ES Data Entry'!H203= 7, "Two races or more", 'ES Data Entry'!H203= 8, "Unknown")</f>
        <v>#N/A</v>
      </c>
      <c r="J203" s="226" t="e" cm="1">
        <f t="array" ref="J203">_xlfn.IFS('ES Data Entry'!I203=1, "Hispanic/Latino", 'ES Data Entry'!I203=2, "Not Hispanic/Latino", 'ES Data Entry'!I203=3, "Other")</f>
        <v>#N/A</v>
      </c>
      <c r="K203" s="226" t="e" cm="1">
        <f t="array" ref="K203">_xlfn.IFS('ES Data Entry'!J203= 1, "Male", 'ES Data Entry'!J203= 2, "Female", 'ES Data Entry'!J203= 3, "Transgender Male", 'ES Data Entry'!J203= 4, "Transgender Female",'ES Data Entry'!J203= 5, "Non-binary", 'ES Data Entry'!J203= 6, "Other", 'ES Data Entry'!J203= 7, "Unknown")</f>
        <v>#N/A</v>
      </c>
      <c r="L203" s="228">
        <f>'ES Data Entry'!K203</f>
        <v>0</v>
      </c>
      <c r="M203" s="228" t="str" cm="1">
        <f t="array" ref="M203">IF(MAX(IF(F:F=F203, L:L))=L203, "Yes", "No")</f>
        <v>Yes</v>
      </c>
      <c r="N203" s="229" t="e">
        <f>AVERAGE('ES Data Entry'!N203,'ES Data Entry'!M203)</f>
        <v>#DIV/0!</v>
      </c>
      <c r="O203" s="229" t="e">
        <f t="shared" si="18"/>
        <v>#DIV/0!</v>
      </c>
      <c r="P203" s="229" t="e">
        <f>AVERAGE('ES Data Entry'!O203:R203)</f>
        <v>#DIV/0!</v>
      </c>
      <c r="Q203" s="229" t="e">
        <f t="shared" si="19"/>
        <v>#DIV/0!</v>
      </c>
      <c r="R203" s="229" t="e">
        <f>AVERAGE('ES Data Entry'!S203:V203)</f>
        <v>#DIV/0!</v>
      </c>
      <c r="S203" s="229" t="e">
        <f t="shared" si="20"/>
        <v>#DIV/0!</v>
      </c>
      <c r="T203" s="229" t="e">
        <f>AVERAGE('ES Data Entry'!W203:Y203)</f>
        <v>#DIV/0!</v>
      </c>
      <c r="U203" s="230" t="e">
        <f t="shared" si="21"/>
        <v>#DIV/0!</v>
      </c>
      <c r="V203" s="231" t="e">
        <f t="shared" si="22"/>
        <v>#DIV/0!</v>
      </c>
      <c r="W203" s="232" t="e">
        <f t="shared" si="23"/>
        <v>#DIV/0!</v>
      </c>
    </row>
    <row r="204" spans="1:23">
      <c r="A204" s="226">
        <f>'ES Data Entry'!A204</f>
        <v>0</v>
      </c>
      <c r="B204" s="226">
        <f>'ES Data Entry'!B204</f>
        <v>0</v>
      </c>
      <c r="C204" s="6">
        <f>'ES Data Entry'!C204</f>
        <v>0</v>
      </c>
      <c r="D204" s="226">
        <f>'ES Data Entry'!D204</f>
        <v>0</v>
      </c>
      <c r="E204" s="226">
        <f>'ES Data Entry'!E204</f>
        <v>0</v>
      </c>
      <c r="F204" s="226">
        <f>'ES Data Entry'!F204</f>
        <v>0</v>
      </c>
      <c r="G204" s="226" t="str" cm="1">
        <f t="array" ref="G204">_xlfn.IFS('ES Data Entry'!G204=0, "Kindergarten", 'ES Data Entry'!G204=1, "1st Grade", 'ES Data Entry'!G204=2, "2nd Grade", 'ES Data Entry'!G204=3, "3rd Grade", 'ES Data Entry'!G204=4, "4th Grade",'ES Data Entry'!G204=5, "5th Grade")</f>
        <v>Kindergarten</v>
      </c>
      <c r="H204" s="253" t="e" cm="1">
        <f t="array" ref="H204">_xlfn.IFS('ES Data Entry'!L204=2, "Virtual", 'ES Data Entry'!L204=1, "In-person",'ES Data Entry'!L204=3, "Hybrid")</f>
        <v>#N/A</v>
      </c>
      <c r="I204" s="227" t="e" cm="1">
        <f t="array" ref="I204">_xlfn.IFS('ES Data Entry'!H204= 1, "American Indian/Alaskan Native", 'ES Data Entry'!H204= 2, "Asian", 'ES Data Entry'!H204= 3, "Native Hawaiian/Pacific Islander", 'ES Data Entry'!H204= 4, "Black/African American",'ES Data Entry'!H204= 5,  "White", 'ES Data Entry'!H204= 6, "Other", 'ES Data Entry'!H204= 7, "Two races or more", 'ES Data Entry'!H204= 8, "Unknown")</f>
        <v>#N/A</v>
      </c>
      <c r="J204" s="226" t="e" cm="1">
        <f t="array" ref="J204">_xlfn.IFS('ES Data Entry'!I204=1, "Hispanic/Latino", 'ES Data Entry'!I204=2, "Not Hispanic/Latino", 'ES Data Entry'!I204=3, "Other")</f>
        <v>#N/A</v>
      </c>
      <c r="K204" s="226" t="e" cm="1">
        <f t="array" ref="K204">_xlfn.IFS('ES Data Entry'!J204= 1, "Male", 'ES Data Entry'!J204= 2, "Female", 'ES Data Entry'!J204= 3, "Transgender Male", 'ES Data Entry'!J204= 4, "Transgender Female",'ES Data Entry'!J204= 5, "Non-binary", 'ES Data Entry'!J204= 6, "Other", 'ES Data Entry'!J204= 7, "Unknown")</f>
        <v>#N/A</v>
      </c>
      <c r="L204" s="228">
        <f>'ES Data Entry'!K204</f>
        <v>0</v>
      </c>
      <c r="M204" s="228" t="str" cm="1">
        <f t="array" ref="M204">IF(MAX(IF(F:F=F204, L:L))=L204, "Yes", "No")</f>
        <v>Yes</v>
      </c>
      <c r="N204" s="229" t="e">
        <f>AVERAGE('ES Data Entry'!N204,'ES Data Entry'!M204)</f>
        <v>#DIV/0!</v>
      </c>
      <c r="O204" s="229" t="e">
        <f t="shared" si="18"/>
        <v>#DIV/0!</v>
      </c>
      <c r="P204" s="229" t="e">
        <f>AVERAGE('ES Data Entry'!O204:R204)</f>
        <v>#DIV/0!</v>
      </c>
      <c r="Q204" s="229" t="e">
        <f t="shared" si="19"/>
        <v>#DIV/0!</v>
      </c>
      <c r="R204" s="229" t="e">
        <f>AVERAGE('ES Data Entry'!S204:V204)</f>
        <v>#DIV/0!</v>
      </c>
      <c r="S204" s="229" t="e">
        <f t="shared" si="20"/>
        <v>#DIV/0!</v>
      </c>
      <c r="T204" s="229" t="e">
        <f>AVERAGE('ES Data Entry'!W204:Y204)</f>
        <v>#DIV/0!</v>
      </c>
      <c r="U204" s="230" t="e">
        <f t="shared" si="21"/>
        <v>#DIV/0!</v>
      </c>
      <c r="V204" s="231" t="e">
        <f t="shared" si="22"/>
        <v>#DIV/0!</v>
      </c>
      <c r="W204" s="232" t="e">
        <f t="shared" si="23"/>
        <v>#DIV/0!</v>
      </c>
    </row>
    <row r="205" spans="1:23">
      <c r="A205" s="226">
        <f>'ES Data Entry'!A205</f>
        <v>0</v>
      </c>
      <c r="B205" s="226">
        <f>'ES Data Entry'!B205</f>
        <v>0</v>
      </c>
      <c r="C205" s="6">
        <f>'ES Data Entry'!C205</f>
        <v>0</v>
      </c>
      <c r="D205" s="226">
        <f>'ES Data Entry'!D205</f>
        <v>0</v>
      </c>
      <c r="E205" s="226">
        <f>'ES Data Entry'!E205</f>
        <v>0</v>
      </c>
      <c r="F205" s="226">
        <f>'ES Data Entry'!F205</f>
        <v>0</v>
      </c>
      <c r="G205" s="226" t="str" cm="1">
        <f t="array" ref="G205">_xlfn.IFS('ES Data Entry'!G205=0, "Kindergarten", 'ES Data Entry'!G205=1, "1st Grade", 'ES Data Entry'!G205=2, "2nd Grade", 'ES Data Entry'!G205=3, "3rd Grade", 'ES Data Entry'!G205=4, "4th Grade",'ES Data Entry'!G205=5, "5th Grade")</f>
        <v>Kindergarten</v>
      </c>
      <c r="H205" s="253" t="e" cm="1">
        <f t="array" ref="H205">_xlfn.IFS('ES Data Entry'!L205=2, "Virtual", 'ES Data Entry'!L205=1, "In-person",'ES Data Entry'!L205=3, "Hybrid")</f>
        <v>#N/A</v>
      </c>
      <c r="I205" s="227" t="e" cm="1">
        <f t="array" ref="I205">_xlfn.IFS('ES Data Entry'!H205= 1, "American Indian/Alaskan Native", 'ES Data Entry'!H205= 2, "Asian", 'ES Data Entry'!H205= 3, "Native Hawaiian/Pacific Islander", 'ES Data Entry'!H205= 4, "Black/African American",'ES Data Entry'!H205= 5,  "White", 'ES Data Entry'!H205= 6, "Other", 'ES Data Entry'!H205= 7, "Two races or more", 'ES Data Entry'!H205= 8, "Unknown")</f>
        <v>#N/A</v>
      </c>
      <c r="J205" s="226" t="e" cm="1">
        <f t="array" ref="J205">_xlfn.IFS('ES Data Entry'!I205=1, "Hispanic/Latino", 'ES Data Entry'!I205=2, "Not Hispanic/Latino", 'ES Data Entry'!I205=3, "Other")</f>
        <v>#N/A</v>
      </c>
      <c r="K205" s="226" t="e" cm="1">
        <f t="array" ref="K205">_xlfn.IFS('ES Data Entry'!J205= 1, "Male", 'ES Data Entry'!J205= 2, "Female", 'ES Data Entry'!J205= 3, "Transgender Male", 'ES Data Entry'!J205= 4, "Transgender Female",'ES Data Entry'!J205= 5, "Non-binary", 'ES Data Entry'!J205= 6, "Other", 'ES Data Entry'!J205= 7, "Unknown")</f>
        <v>#N/A</v>
      </c>
      <c r="L205" s="228">
        <f>'ES Data Entry'!K205</f>
        <v>0</v>
      </c>
      <c r="M205" s="228" t="str" cm="1">
        <f t="array" ref="M205">IF(MAX(IF(F:F=F205, L:L))=L205, "Yes", "No")</f>
        <v>Yes</v>
      </c>
      <c r="N205" s="229" t="e">
        <f>AVERAGE('ES Data Entry'!N205,'ES Data Entry'!M205)</f>
        <v>#DIV/0!</v>
      </c>
      <c r="O205" s="229" t="e">
        <f t="shared" si="18"/>
        <v>#DIV/0!</v>
      </c>
      <c r="P205" s="229" t="e">
        <f>AVERAGE('ES Data Entry'!O205:R205)</f>
        <v>#DIV/0!</v>
      </c>
      <c r="Q205" s="229" t="e">
        <f t="shared" si="19"/>
        <v>#DIV/0!</v>
      </c>
      <c r="R205" s="229" t="e">
        <f>AVERAGE('ES Data Entry'!S205:V205)</f>
        <v>#DIV/0!</v>
      </c>
      <c r="S205" s="229" t="e">
        <f t="shared" si="20"/>
        <v>#DIV/0!</v>
      </c>
      <c r="T205" s="229" t="e">
        <f>AVERAGE('ES Data Entry'!W205:Y205)</f>
        <v>#DIV/0!</v>
      </c>
      <c r="U205" s="230" t="e">
        <f t="shared" si="21"/>
        <v>#DIV/0!</v>
      </c>
      <c r="V205" s="231" t="e">
        <f t="shared" si="22"/>
        <v>#DIV/0!</v>
      </c>
      <c r="W205" s="232" t="e">
        <f t="shared" si="23"/>
        <v>#DIV/0!</v>
      </c>
    </row>
    <row r="206" spans="1:23">
      <c r="A206" s="226">
        <f>'ES Data Entry'!A206</f>
        <v>0</v>
      </c>
      <c r="B206" s="226">
        <f>'ES Data Entry'!B206</f>
        <v>0</v>
      </c>
      <c r="C206" s="6">
        <f>'ES Data Entry'!C206</f>
        <v>0</v>
      </c>
      <c r="D206" s="226">
        <f>'ES Data Entry'!D206</f>
        <v>0</v>
      </c>
      <c r="E206" s="226">
        <f>'ES Data Entry'!E206</f>
        <v>0</v>
      </c>
      <c r="F206" s="226">
        <f>'ES Data Entry'!F206</f>
        <v>0</v>
      </c>
      <c r="G206" s="226" t="str" cm="1">
        <f t="array" ref="G206">_xlfn.IFS('ES Data Entry'!G206=0, "Kindergarten", 'ES Data Entry'!G206=1, "1st Grade", 'ES Data Entry'!G206=2, "2nd Grade", 'ES Data Entry'!G206=3, "3rd Grade", 'ES Data Entry'!G206=4, "4th Grade",'ES Data Entry'!G206=5, "5th Grade")</f>
        <v>Kindergarten</v>
      </c>
      <c r="H206" s="253" t="e" cm="1">
        <f t="array" ref="H206">_xlfn.IFS('ES Data Entry'!L206=2, "Virtual", 'ES Data Entry'!L206=1, "In-person",'ES Data Entry'!L206=3, "Hybrid")</f>
        <v>#N/A</v>
      </c>
      <c r="I206" s="227" t="e" cm="1">
        <f t="array" ref="I206">_xlfn.IFS('ES Data Entry'!H206= 1, "American Indian/Alaskan Native", 'ES Data Entry'!H206= 2, "Asian", 'ES Data Entry'!H206= 3, "Native Hawaiian/Pacific Islander", 'ES Data Entry'!H206= 4, "Black/African American",'ES Data Entry'!H206= 5,  "White", 'ES Data Entry'!H206= 6, "Other", 'ES Data Entry'!H206= 7, "Two races or more", 'ES Data Entry'!H206= 8, "Unknown")</f>
        <v>#N/A</v>
      </c>
      <c r="J206" s="226" t="e" cm="1">
        <f t="array" ref="J206">_xlfn.IFS('ES Data Entry'!I206=1, "Hispanic/Latino", 'ES Data Entry'!I206=2, "Not Hispanic/Latino", 'ES Data Entry'!I206=3, "Other")</f>
        <v>#N/A</v>
      </c>
      <c r="K206" s="226" t="e" cm="1">
        <f t="array" ref="K206">_xlfn.IFS('ES Data Entry'!J206= 1, "Male", 'ES Data Entry'!J206= 2, "Female", 'ES Data Entry'!J206= 3, "Transgender Male", 'ES Data Entry'!J206= 4, "Transgender Female",'ES Data Entry'!J206= 5, "Non-binary", 'ES Data Entry'!J206= 6, "Other", 'ES Data Entry'!J206= 7, "Unknown")</f>
        <v>#N/A</v>
      </c>
      <c r="L206" s="228">
        <f>'ES Data Entry'!K206</f>
        <v>0</v>
      </c>
      <c r="M206" s="228" t="str" cm="1">
        <f t="array" ref="M206">IF(MAX(IF(F:F=F206, L:L))=L206, "Yes", "No")</f>
        <v>Yes</v>
      </c>
      <c r="N206" s="229" t="e">
        <f>AVERAGE('ES Data Entry'!N206,'ES Data Entry'!M206)</f>
        <v>#DIV/0!</v>
      </c>
      <c r="O206" s="229" t="e">
        <f t="shared" si="18"/>
        <v>#DIV/0!</v>
      </c>
      <c r="P206" s="229" t="e">
        <f>AVERAGE('ES Data Entry'!O206:R206)</f>
        <v>#DIV/0!</v>
      </c>
      <c r="Q206" s="229" t="e">
        <f t="shared" si="19"/>
        <v>#DIV/0!</v>
      </c>
      <c r="R206" s="229" t="e">
        <f>AVERAGE('ES Data Entry'!S206:V206)</f>
        <v>#DIV/0!</v>
      </c>
      <c r="S206" s="229" t="e">
        <f t="shared" si="20"/>
        <v>#DIV/0!</v>
      </c>
      <c r="T206" s="229" t="e">
        <f>AVERAGE('ES Data Entry'!W206:Y206)</f>
        <v>#DIV/0!</v>
      </c>
      <c r="U206" s="230" t="e">
        <f t="shared" si="21"/>
        <v>#DIV/0!</v>
      </c>
      <c r="V206" s="231" t="e">
        <f t="shared" si="22"/>
        <v>#DIV/0!</v>
      </c>
      <c r="W206" s="232" t="e">
        <f t="shared" si="23"/>
        <v>#DIV/0!</v>
      </c>
    </row>
    <row r="207" spans="1:23">
      <c r="A207" s="226">
        <f>'ES Data Entry'!A207</f>
        <v>0</v>
      </c>
      <c r="B207" s="226">
        <f>'ES Data Entry'!B207</f>
        <v>0</v>
      </c>
      <c r="C207" s="6">
        <f>'ES Data Entry'!C207</f>
        <v>0</v>
      </c>
      <c r="D207" s="226">
        <f>'ES Data Entry'!D207</f>
        <v>0</v>
      </c>
      <c r="E207" s="226">
        <f>'ES Data Entry'!E207</f>
        <v>0</v>
      </c>
      <c r="F207" s="226">
        <f>'ES Data Entry'!F207</f>
        <v>0</v>
      </c>
      <c r="G207" s="226" t="str" cm="1">
        <f t="array" ref="G207">_xlfn.IFS('ES Data Entry'!G207=0, "Kindergarten", 'ES Data Entry'!G207=1, "1st Grade", 'ES Data Entry'!G207=2, "2nd Grade", 'ES Data Entry'!G207=3, "3rd Grade", 'ES Data Entry'!G207=4, "4th Grade",'ES Data Entry'!G207=5, "5th Grade")</f>
        <v>Kindergarten</v>
      </c>
      <c r="H207" s="253" t="e" cm="1">
        <f t="array" ref="H207">_xlfn.IFS('ES Data Entry'!L207=2, "Virtual", 'ES Data Entry'!L207=1, "In-person",'ES Data Entry'!L207=3, "Hybrid")</f>
        <v>#N/A</v>
      </c>
      <c r="I207" s="227" t="e" cm="1">
        <f t="array" ref="I207">_xlfn.IFS('ES Data Entry'!H207= 1, "American Indian/Alaskan Native", 'ES Data Entry'!H207= 2, "Asian", 'ES Data Entry'!H207= 3, "Native Hawaiian/Pacific Islander", 'ES Data Entry'!H207= 4, "Black/African American",'ES Data Entry'!H207= 5,  "White", 'ES Data Entry'!H207= 6, "Other", 'ES Data Entry'!H207= 7, "Two races or more", 'ES Data Entry'!H207= 8, "Unknown")</f>
        <v>#N/A</v>
      </c>
      <c r="J207" s="226" t="e" cm="1">
        <f t="array" ref="J207">_xlfn.IFS('ES Data Entry'!I207=1, "Hispanic/Latino", 'ES Data Entry'!I207=2, "Not Hispanic/Latino", 'ES Data Entry'!I207=3, "Other")</f>
        <v>#N/A</v>
      </c>
      <c r="K207" s="226" t="e" cm="1">
        <f t="array" ref="K207">_xlfn.IFS('ES Data Entry'!J207= 1, "Male", 'ES Data Entry'!J207= 2, "Female", 'ES Data Entry'!J207= 3, "Transgender Male", 'ES Data Entry'!J207= 4, "Transgender Female",'ES Data Entry'!J207= 5, "Non-binary", 'ES Data Entry'!J207= 6, "Other", 'ES Data Entry'!J207= 7, "Unknown")</f>
        <v>#N/A</v>
      </c>
      <c r="L207" s="228">
        <f>'ES Data Entry'!K207</f>
        <v>0</v>
      </c>
      <c r="M207" s="228" t="str" cm="1">
        <f t="array" ref="M207">IF(MAX(IF(F:F=F207, L:L))=L207, "Yes", "No")</f>
        <v>Yes</v>
      </c>
      <c r="N207" s="229" t="e">
        <f>AVERAGE('ES Data Entry'!N207,'ES Data Entry'!M207)</f>
        <v>#DIV/0!</v>
      </c>
      <c r="O207" s="229" t="e">
        <f t="shared" si="18"/>
        <v>#DIV/0!</v>
      </c>
      <c r="P207" s="229" t="e">
        <f>AVERAGE('ES Data Entry'!O207:R207)</f>
        <v>#DIV/0!</v>
      </c>
      <c r="Q207" s="229" t="e">
        <f t="shared" si="19"/>
        <v>#DIV/0!</v>
      </c>
      <c r="R207" s="229" t="e">
        <f>AVERAGE('ES Data Entry'!S207:V207)</f>
        <v>#DIV/0!</v>
      </c>
      <c r="S207" s="229" t="e">
        <f t="shared" si="20"/>
        <v>#DIV/0!</v>
      </c>
      <c r="T207" s="229" t="e">
        <f>AVERAGE('ES Data Entry'!W207:Y207)</f>
        <v>#DIV/0!</v>
      </c>
      <c r="U207" s="230" t="e">
        <f t="shared" si="21"/>
        <v>#DIV/0!</v>
      </c>
      <c r="V207" s="231" t="e">
        <f t="shared" si="22"/>
        <v>#DIV/0!</v>
      </c>
      <c r="W207" s="232" t="e">
        <f t="shared" si="23"/>
        <v>#DIV/0!</v>
      </c>
    </row>
    <row r="208" spans="1:23">
      <c r="A208" s="226">
        <f>'ES Data Entry'!A208</f>
        <v>0</v>
      </c>
      <c r="B208" s="226">
        <f>'ES Data Entry'!B208</f>
        <v>0</v>
      </c>
      <c r="C208" s="6">
        <f>'ES Data Entry'!C208</f>
        <v>0</v>
      </c>
      <c r="D208" s="226">
        <f>'ES Data Entry'!D208</f>
        <v>0</v>
      </c>
      <c r="E208" s="226">
        <f>'ES Data Entry'!E208</f>
        <v>0</v>
      </c>
      <c r="F208" s="226">
        <f>'ES Data Entry'!F208</f>
        <v>0</v>
      </c>
      <c r="G208" s="226" t="str" cm="1">
        <f t="array" ref="G208">_xlfn.IFS('ES Data Entry'!G208=0, "Kindergarten", 'ES Data Entry'!G208=1, "1st Grade", 'ES Data Entry'!G208=2, "2nd Grade", 'ES Data Entry'!G208=3, "3rd Grade", 'ES Data Entry'!G208=4, "4th Grade",'ES Data Entry'!G208=5, "5th Grade")</f>
        <v>Kindergarten</v>
      </c>
      <c r="H208" s="253" t="e" cm="1">
        <f t="array" ref="H208">_xlfn.IFS('ES Data Entry'!L208=2, "Virtual", 'ES Data Entry'!L208=1, "In-person",'ES Data Entry'!L208=3, "Hybrid")</f>
        <v>#N/A</v>
      </c>
      <c r="I208" s="227" t="e" cm="1">
        <f t="array" ref="I208">_xlfn.IFS('ES Data Entry'!H208= 1, "American Indian/Alaskan Native", 'ES Data Entry'!H208= 2, "Asian", 'ES Data Entry'!H208= 3, "Native Hawaiian/Pacific Islander", 'ES Data Entry'!H208= 4, "Black/African American",'ES Data Entry'!H208= 5,  "White", 'ES Data Entry'!H208= 6, "Other", 'ES Data Entry'!H208= 7, "Two races or more", 'ES Data Entry'!H208= 8, "Unknown")</f>
        <v>#N/A</v>
      </c>
      <c r="J208" s="226" t="e" cm="1">
        <f t="array" ref="J208">_xlfn.IFS('ES Data Entry'!I208=1, "Hispanic/Latino", 'ES Data Entry'!I208=2, "Not Hispanic/Latino", 'ES Data Entry'!I208=3, "Other")</f>
        <v>#N/A</v>
      </c>
      <c r="K208" s="226" t="e" cm="1">
        <f t="array" ref="K208">_xlfn.IFS('ES Data Entry'!J208= 1, "Male", 'ES Data Entry'!J208= 2, "Female", 'ES Data Entry'!J208= 3, "Transgender Male", 'ES Data Entry'!J208= 4, "Transgender Female",'ES Data Entry'!J208= 5, "Non-binary", 'ES Data Entry'!J208= 6, "Other", 'ES Data Entry'!J208= 7, "Unknown")</f>
        <v>#N/A</v>
      </c>
      <c r="L208" s="228">
        <f>'ES Data Entry'!K208</f>
        <v>0</v>
      </c>
      <c r="M208" s="228" t="str" cm="1">
        <f t="array" ref="M208">IF(MAX(IF(F:F=F208, L:L))=L208, "Yes", "No")</f>
        <v>Yes</v>
      </c>
      <c r="N208" s="229" t="e">
        <f>AVERAGE('ES Data Entry'!N208,'ES Data Entry'!M208)</f>
        <v>#DIV/0!</v>
      </c>
      <c r="O208" s="229" t="e">
        <f t="shared" si="18"/>
        <v>#DIV/0!</v>
      </c>
      <c r="P208" s="229" t="e">
        <f>AVERAGE('ES Data Entry'!O208:R208)</f>
        <v>#DIV/0!</v>
      </c>
      <c r="Q208" s="229" t="e">
        <f t="shared" si="19"/>
        <v>#DIV/0!</v>
      </c>
      <c r="R208" s="229" t="e">
        <f>AVERAGE('ES Data Entry'!S208:V208)</f>
        <v>#DIV/0!</v>
      </c>
      <c r="S208" s="229" t="e">
        <f t="shared" si="20"/>
        <v>#DIV/0!</v>
      </c>
      <c r="T208" s="229" t="e">
        <f>AVERAGE('ES Data Entry'!W208:Y208)</f>
        <v>#DIV/0!</v>
      </c>
      <c r="U208" s="230" t="e">
        <f t="shared" si="21"/>
        <v>#DIV/0!</v>
      </c>
      <c r="V208" s="231" t="e">
        <f t="shared" si="22"/>
        <v>#DIV/0!</v>
      </c>
      <c r="W208" s="232" t="e">
        <f t="shared" si="23"/>
        <v>#DIV/0!</v>
      </c>
    </row>
    <row r="209" spans="1:23">
      <c r="A209" s="226">
        <f>'ES Data Entry'!A209</f>
        <v>0</v>
      </c>
      <c r="B209" s="226">
        <f>'ES Data Entry'!B209</f>
        <v>0</v>
      </c>
      <c r="C209" s="6">
        <f>'ES Data Entry'!C209</f>
        <v>0</v>
      </c>
      <c r="D209" s="226">
        <f>'ES Data Entry'!D209</f>
        <v>0</v>
      </c>
      <c r="E209" s="226">
        <f>'ES Data Entry'!E209</f>
        <v>0</v>
      </c>
      <c r="F209" s="226">
        <f>'ES Data Entry'!F209</f>
        <v>0</v>
      </c>
      <c r="G209" s="226" t="str" cm="1">
        <f t="array" ref="G209">_xlfn.IFS('ES Data Entry'!G209=0, "Kindergarten", 'ES Data Entry'!G209=1, "1st Grade", 'ES Data Entry'!G209=2, "2nd Grade", 'ES Data Entry'!G209=3, "3rd Grade", 'ES Data Entry'!G209=4, "4th Grade",'ES Data Entry'!G209=5, "5th Grade")</f>
        <v>Kindergarten</v>
      </c>
      <c r="H209" s="253" t="e" cm="1">
        <f t="array" ref="H209">_xlfn.IFS('ES Data Entry'!L209=2, "Virtual", 'ES Data Entry'!L209=1, "In-person",'ES Data Entry'!L209=3, "Hybrid")</f>
        <v>#N/A</v>
      </c>
      <c r="I209" s="227" t="e" cm="1">
        <f t="array" ref="I209">_xlfn.IFS('ES Data Entry'!H209= 1, "American Indian/Alaskan Native", 'ES Data Entry'!H209= 2, "Asian", 'ES Data Entry'!H209= 3, "Native Hawaiian/Pacific Islander", 'ES Data Entry'!H209= 4, "Black/African American",'ES Data Entry'!H209= 5,  "White", 'ES Data Entry'!H209= 6, "Other", 'ES Data Entry'!H209= 7, "Two races or more", 'ES Data Entry'!H209= 8, "Unknown")</f>
        <v>#N/A</v>
      </c>
      <c r="J209" s="226" t="e" cm="1">
        <f t="array" ref="J209">_xlfn.IFS('ES Data Entry'!I209=1, "Hispanic/Latino", 'ES Data Entry'!I209=2, "Not Hispanic/Latino", 'ES Data Entry'!I209=3, "Other")</f>
        <v>#N/A</v>
      </c>
      <c r="K209" s="226" t="e" cm="1">
        <f t="array" ref="K209">_xlfn.IFS('ES Data Entry'!J209= 1, "Male", 'ES Data Entry'!J209= 2, "Female", 'ES Data Entry'!J209= 3, "Transgender Male", 'ES Data Entry'!J209= 4, "Transgender Female",'ES Data Entry'!J209= 5, "Non-binary", 'ES Data Entry'!J209= 6, "Other", 'ES Data Entry'!J209= 7, "Unknown")</f>
        <v>#N/A</v>
      </c>
      <c r="L209" s="228">
        <f>'ES Data Entry'!K209</f>
        <v>0</v>
      </c>
      <c r="M209" s="228" t="str" cm="1">
        <f t="array" ref="M209">IF(MAX(IF(F:F=F209, L:L))=L209, "Yes", "No")</f>
        <v>Yes</v>
      </c>
      <c r="N209" s="229" t="e">
        <f>AVERAGE('ES Data Entry'!N209,'ES Data Entry'!M209)</f>
        <v>#DIV/0!</v>
      </c>
      <c r="O209" s="229" t="e">
        <f t="shared" si="18"/>
        <v>#DIV/0!</v>
      </c>
      <c r="P209" s="229" t="e">
        <f>AVERAGE('ES Data Entry'!O209:R209)</f>
        <v>#DIV/0!</v>
      </c>
      <c r="Q209" s="229" t="e">
        <f t="shared" si="19"/>
        <v>#DIV/0!</v>
      </c>
      <c r="R209" s="229" t="e">
        <f>AVERAGE('ES Data Entry'!S209:V209)</f>
        <v>#DIV/0!</v>
      </c>
      <c r="S209" s="229" t="e">
        <f t="shared" si="20"/>
        <v>#DIV/0!</v>
      </c>
      <c r="T209" s="229" t="e">
        <f>AVERAGE('ES Data Entry'!W209:Y209)</f>
        <v>#DIV/0!</v>
      </c>
      <c r="U209" s="230" t="e">
        <f t="shared" si="21"/>
        <v>#DIV/0!</v>
      </c>
      <c r="V209" s="231" t="e">
        <f t="shared" si="22"/>
        <v>#DIV/0!</v>
      </c>
      <c r="W209" s="232" t="e">
        <f t="shared" si="23"/>
        <v>#DIV/0!</v>
      </c>
    </row>
    <row r="210" spans="1:23">
      <c r="A210" s="226">
        <f>'ES Data Entry'!A210</f>
        <v>0</v>
      </c>
      <c r="B210" s="226">
        <f>'ES Data Entry'!B210</f>
        <v>0</v>
      </c>
      <c r="C210" s="6">
        <f>'ES Data Entry'!C210</f>
        <v>0</v>
      </c>
      <c r="D210" s="226">
        <f>'ES Data Entry'!D210</f>
        <v>0</v>
      </c>
      <c r="E210" s="226">
        <f>'ES Data Entry'!E210</f>
        <v>0</v>
      </c>
      <c r="F210" s="226">
        <f>'ES Data Entry'!F210</f>
        <v>0</v>
      </c>
      <c r="G210" s="226" t="str" cm="1">
        <f t="array" ref="G210">_xlfn.IFS('ES Data Entry'!G210=0, "Kindergarten", 'ES Data Entry'!G210=1, "1st Grade", 'ES Data Entry'!G210=2, "2nd Grade", 'ES Data Entry'!G210=3, "3rd Grade", 'ES Data Entry'!G210=4, "4th Grade",'ES Data Entry'!G210=5, "5th Grade")</f>
        <v>Kindergarten</v>
      </c>
      <c r="H210" s="253" t="e" cm="1">
        <f t="array" ref="H210">_xlfn.IFS('ES Data Entry'!L210=2, "Virtual", 'ES Data Entry'!L210=1, "In-person",'ES Data Entry'!L210=3, "Hybrid")</f>
        <v>#N/A</v>
      </c>
      <c r="I210" s="227" t="e" cm="1">
        <f t="array" ref="I210">_xlfn.IFS('ES Data Entry'!H210= 1, "American Indian/Alaskan Native", 'ES Data Entry'!H210= 2, "Asian", 'ES Data Entry'!H210= 3, "Native Hawaiian/Pacific Islander", 'ES Data Entry'!H210= 4, "Black/African American",'ES Data Entry'!H210= 5,  "White", 'ES Data Entry'!H210= 6, "Other", 'ES Data Entry'!H210= 7, "Two races or more", 'ES Data Entry'!H210= 8, "Unknown")</f>
        <v>#N/A</v>
      </c>
      <c r="J210" s="226" t="e" cm="1">
        <f t="array" ref="J210">_xlfn.IFS('ES Data Entry'!I210=1, "Hispanic/Latino", 'ES Data Entry'!I210=2, "Not Hispanic/Latino", 'ES Data Entry'!I210=3, "Other")</f>
        <v>#N/A</v>
      </c>
      <c r="K210" s="226" t="e" cm="1">
        <f t="array" ref="K210">_xlfn.IFS('ES Data Entry'!J210= 1, "Male", 'ES Data Entry'!J210= 2, "Female", 'ES Data Entry'!J210= 3, "Transgender Male", 'ES Data Entry'!J210= 4, "Transgender Female",'ES Data Entry'!J210= 5, "Non-binary", 'ES Data Entry'!J210= 6, "Other", 'ES Data Entry'!J210= 7, "Unknown")</f>
        <v>#N/A</v>
      </c>
      <c r="L210" s="228">
        <f>'ES Data Entry'!K210</f>
        <v>0</v>
      </c>
      <c r="M210" s="228" t="str" cm="1">
        <f t="array" ref="M210">IF(MAX(IF(F:F=F210, L:L))=L210, "Yes", "No")</f>
        <v>Yes</v>
      </c>
      <c r="N210" s="229" t="e">
        <f>AVERAGE('ES Data Entry'!N210,'ES Data Entry'!M210)</f>
        <v>#DIV/0!</v>
      </c>
      <c r="O210" s="229" t="e">
        <f t="shared" si="18"/>
        <v>#DIV/0!</v>
      </c>
      <c r="P210" s="229" t="e">
        <f>AVERAGE('ES Data Entry'!O210:R210)</f>
        <v>#DIV/0!</v>
      </c>
      <c r="Q210" s="229" t="e">
        <f t="shared" si="19"/>
        <v>#DIV/0!</v>
      </c>
      <c r="R210" s="229" t="e">
        <f>AVERAGE('ES Data Entry'!S210:V210)</f>
        <v>#DIV/0!</v>
      </c>
      <c r="S210" s="229" t="e">
        <f t="shared" si="20"/>
        <v>#DIV/0!</v>
      </c>
      <c r="T210" s="229" t="e">
        <f>AVERAGE('ES Data Entry'!W210:Y210)</f>
        <v>#DIV/0!</v>
      </c>
      <c r="U210" s="230" t="e">
        <f t="shared" si="21"/>
        <v>#DIV/0!</v>
      </c>
      <c r="V210" s="231" t="e">
        <f t="shared" si="22"/>
        <v>#DIV/0!</v>
      </c>
      <c r="W210" s="232" t="e">
        <f t="shared" si="23"/>
        <v>#DIV/0!</v>
      </c>
    </row>
    <row r="211" spans="1:23">
      <c r="A211" s="226">
        <f>'ES Data Entry'!A211</f>
        <v>0</v>
      </c>
      <c r="B211" s="226">
        <f>'ES Data Entry'!B211</f>
        <v>0</v>
      </c>
      <c r="C211" s="6">
        <f>'ES Data Entry'!C211</f>
        <v>0</v>
      </c>
      <c r="D211" s="226">
        <f>'ES Data Entry'!D211</f>
        <v>0</v>
      </c>
      <c r="E211" s="226">
        <f>'ES Data Entry'!E211</f>
        <v>0</v>
      </c>
      <c r="F211" s="226">
        <f>'ES Data Entry'!F211</f>
        <v>0</v>
      </c>
      <c r="G211" s="226" t="str" cm="1">
        <f t="array" ref="G211">_xlfn.IFS('ES Data Entry'!G211=0, "Kindergarten", 'ES Data Entry'!G211=1, "1st Grade", 'ES Data Entry'!G211=2, "2nd Grade", 'ES Data Entry'!G211=3, "3rd Grade", 'ES Data Entry'!G211=4, "4th Grade",'ES Data Entry'!G211=5, "5th Grade")</f>
        <v>Kindergarten</v>
      </c>
      <c r="H211" s="253" t="e" cm="1">
        <f t="array" ref="H211">_xlfn.IFS('ES Data Entry'!L211=2, "Virtual", 'ES Data Entry'!L211=1, "In-person",'ES Data Entry'!L211=3, "Hybrid")</f>
        <v>#N/A</v>
      </c>
      <c r="I211" s="227" t="e" cm="1">
        <f t="array" ref="I211">_xlfn.IFS('ES Data Entry'!H211= 1, "American Indian/Alaskan Native", 'ES Data Entry'!H211= 2, "Asian", 'ES Data Entry'!H211= 3, "Native Hawaiian/Pacific Islander", 'ES Data Entry'!H211= 4, "Black/African American",'ES Data Entry'!H211= 5,  "White", 'ES Data Entry'!H211= 6, "Other", 'ES Data Entry'!H211= 7, "Two races or more", 'ES Data Entry'!H211= 8, "Unknown")</f>
        <v>#N/A</v>
      </c>
      <c r="J211" s="226" t="e" cm="1">
        <f t="array" ref="J211">_xlfn.IFS('ES Data Entry'!I211=1, "Hispanic/Latino", 'ES Data Entry'!I211=2, "Not Hispanic/Latino", 'ES Data Entry'!I211=3, "Other")</f>
        <v>#N/A</v>
      </c>
      <c r="K211" s="226" t="e" cm="1">
        <f t="array" ref="K211">_xlfn.IFS('ES Data Entry'!J211= 1, "Male", 'ES Data Entry'!J211= 2, "Female", 'ES Data Entry'!J211= 3, "Transgender Male", 'ES Data Entry'!J211= 4, "Transgender Female",'ES Data Entry'!J211= 5, "Non-binary", 'ES Data Entry'!J211= 6, "Other", 'ES Data Entry'!J211= 7, "Unknown")</f>
        <v>#N/A</v>
      </c>
      <c r="L211" s="228">
        <f>'ES Data Entry'!K211</f>
        <v>0</v>
      </c>
      <c r="M211" s="228" t="str" cm="1">
        <f t="array" ref="M211">IF(MAX(IF(F:F=F211, L:L))=L211, "Yes", "No")</f>
        <v>Yes</v>
      </c>
      <c r="N211" s="229" t="e">
        <f>AVERAGE('ES Data Entry'!N211,'ES Data Entry'!M211)</f>
        <v>#DIV/0!</v>
      </c>
      <c r="O211" s="229" t="e">
        <f t="shared" si="18"/>
        <v>#DIV/0!</v>
      </c>
      <c r="P211" s="229" t="e">
        <f>AVERAGE('ES Data Entry'!O211:R211)</f>
        <v>#DIV/0!</v>
      </c>
      <c r="Q211" s="229" t="e">
        <f t="shared" si="19"/>
        <v>#DIV/0!</v>
      </c>
      <c r="R211" s="229" t="e">
        <f>AVERAGE('ES Data Entry'!S211:V211)</f>
        <v>#DIV/0!</v>
      </c>
      <c r="S211" s="229" t="e">
        <f t="shared" si="20"/>
        <v>#DIV/0!</v>
      </c>
      <c r="T211" s="229" t="e">
        <f>AVERAGE('ES Data Entry'!W211:Y211)</f>
        <v>#DIV/0!</v>
      </c>
      <c r="U211" s="230" t="e">
        <f t="shared" si="21"/>
        <v>#DIV/0!</v>
      </c>
      <c r="V211" s="231" t="e">
        <f t="shared" si="22"/>
        <v>#DIV/0!</v>
      </c>
      <c r="W211" s="232" t="e">
        <f t="shared" si="23"/>
        <v>#DIV/0!</v>
      </c>
    </row>
    <row r="212" spans="1:23">
      <c r="A212" s="226">
        <f>'ES Data Entry'!A212</f>
        <v>0</v>
      </c>
      <c r="B212" s="226">
        <f>'ES Data Entry'!B212</f>
        <v>0</v>
      </c>
      <c r="C212" s="6">
        <f>'ES Data Entry'!C212</f>
        <v>0</v>
      </c>
      <c r="D212" s="226">
        <f>'ES Data Entry'!D212</f>
        <v>0</v>
      </c>
      <c r="E212" s="226">
        <f>'ES Data Entry'!E212</f>
        <v>0</v>
      </c>
      <c r="F212" s="226">
        <f>'ES Data Entry'!F212</f>
        <v>0</v>
      </c>
      <c r="G212" s="226" t="str" cm="1">
        <f t="array" ref="G212">_xlfn.IFS('ES Data Entry'!G212=0, "Kindergarten", 'ES Data Entry'!G212=1, "1st Grade", 'ES Data Entry'!G212=2, "2nd Grade", 'ES Data Entry'!G212=3, "3rd Grade", 'ES Data Entry'!G212=4, "4th Grade",'ES Data Entry'!G212=5, "5th Grade")</f>
        <v>Kindergarten</v>
      </c>
      <c r="H212" s="253" t="e" cm="1">
        <f t="array" ref="H212">_xlfn.IFS('ES Data Entry'!L212=2, "Virtual", 'ES Data Entry'!L212=1, "In-person",'ES Data Entry'!L212=3, "Hybrid")</f>
        <v>#N/A</v>
      </c>
      <c r="I212" s="227" t="e" cm="1">
        <f t="array" ref="I212">_xlfn.IFS('ES Data Entry'!H212= 1, "American Indian/Alaskan Native", 'ES Data Entry'!H212= 2, "Asian", 'ES Data Entry'!H212= 3, "Native Hawaiian/Pacific Islander", 'ES Data Entry'!H212= 4, "Black/African American",'ES Data Entry'!H212= 5,  "White", 'ES Data Entry'!H212= 6, "Other", 'ES Data Entry'!H212= 7, "Two races or more", 'ES Data Entry'!H212= 8, "Unknown")</f>
        <v>#N/A</v>
      </c>
      <c r="J212" s="226" t="e" cm="1">
        <f t="array" ref="J212">_xlfn.IFS('ES Data Entry'!I212=1, "Hispanic/Latino", 'ES Data Entry'!I212=2, "Not Hispanic/Latino", 'ES Data Entry'!I212=3, "Other")</f>
        <v>#N/A</v>
      </c>
      <c r="K212" s="226" t="e" cm="1">
        <f t="array" ref="K212">_xlfn.IFS('ES Data Entry'!J212= 1, "Male", 'ES Data Entry'!J212= 2, "Female", 'ES Data Entry'!J212= 3, "Transgender Male", 'ES Data Entry'!J212= 4, "Transgender Female",'ES Data Entry'!J212= 5, "Non-binary", 'ES Data Entry'!J212= 6, "Other", 'ES Data Entry'!J212= 7, "Unknown")</f>
        <v>#N/A</v>
      </c>
      <c r="L212" s="228">
        <f>'ES Data Entry'!K212</f>
        <v>0</v>
      </c>
      <c r="M212" s="228" t="str" cm="1">
        <f t="array" ref="M212">IF(MAX(IF(F:F=F212, L:L))=L212, "Yes", "No")</f>
        <v>Yes</v>
      </c>
      <c r="N212" s="229" t="e">
        <f>AVERAGE('ES Data Entry'!N212,'ES Data Entry'!M212)</f>
        <v>#DIV/0!</v>
      </c>
      <c r="O212" s="229" t="e">
        <f t="shared" si="18"/>
        <v>#DIV/0!</v>
      </c>
      <c r="P212" s="229" t="e">
        <f>AVERAGE('ES Data Entry'!O212:R212)</f>
        <v>#DIV/0!</v>
      </c>
      <c r="Q212" s="229" t="e">
        <f t="shared" si="19"/>
        <v>#DIV/0!</v>
      </c>
      <c r="R212" s="229" t="e">
        <f>AVERAGE('ES Data Entry'!S212:V212)</f>
        <v>#DIV/0!</v>
      </c>
      <c r="S212" s="229" t="e">
        <f t="shared" si="20"/>
        <v>#DIV/0!</v>
      </c>
      <c r="T212" s="229" t="e">
        <f>AVERAGE('ES Data Entry'!W212:Y212)</f>
        <v>#DIV/0!</v>
      </c>
      <c r="U212" s="230" t="e">
        <f t="shared" si="21"/>
        <v>#DIV/0!</v>
      </c>
      <c r="V212" s="231" t="e">
        <f t="shared" si="22"/>
        <v>#DIV/0!</v>
      </c>
      <c r="W212" s="232" t="e">
        <f t="shared" si="23"/>
        <v>#DIV/0!</v>
      </c>
    </row>
    <row r="213" spans="1:23">
      <c r="A213" s="226">
        <f>'ES Data Entry'!A213</f>
        <v>0</v>
      </c>
      <c r="B213" s="226">
        <f>'ES Data Entry'!B213</f>
        <v>0</v>
      </c>
      <c r="C213" s="6">
        <f>'ES Data Entry'!C213</f>
        <v>0</v>
      </c>
      <c r="D213" s="226">
        <f>'ES Data Entry'!D213</f>
        <v>0</v>
      </c>
      <c r="E213" s="226">
        <f>'ES Data Entry'!E213</f>
        <v>0</v>
      </c>
      <c r="F213" s="226">
        <f>'ES Data Entry'!F213</f>
        <v>0</v>
      </c>
      <c r="G213" s="226" t="str" cm="1">
        <f t="array" ref="G213">_xlfn.IFS('ES Data Entry'!G213=0, "Kindergarten", 'ES Data Entry'!G213=1, "1st Grade", 'ES Data Entry'!G213=2, "2nd Grade", 'ES Data Entry'!G213=3, "3rd Grade", 'ES Data Entry'!G213=4, "4th Grade",'ES Data Entry'!G213=5, "5th Grade")</f>
        <v>Kindergarten</v>
      </c>
      <c r="H213" s="253" t="e" cm="1">
        <f t="array" ref="H213">_xlfn.IFS('ES Data Entry'!L213=2, "Virtual", 'ES Data Entry'!L213=1, "In-person",'ES Data Entry'!L213=3, "Hybrid")</f>
        <v>#N/A</v>
      </c>
      <c r="I213" s="227" t="e" cm="1">
        <f t="array" ref="I213">_xlfn.IFS('ES Data Entry'!H213= 1, "American Indian/Alaskan Native", 'ES Data Entry'!H213= 2, "Asian", 'ES Data Entry'!H213= 3, "Native Hawaiian/Pacific Islander", 'ES Data Entry'!H213= 4, "Black/African American",'ES Data Entry'!H213= 5,  "White", 'ES Data Entry'!H213= 6, "Other", 'ES Data Entry'!H213= 7, "Two races or more", 'ES Data Entry'!H213= 8, "Unknown")</f>
        <v>#N/A</v>
      </c>
      <c r="J213" s="226" t="e" cm="1">
        <f t="array" ref="J213">_xlfn.IFS('ES Data Entry'!I213=1, "Hispanic/Latino", 'ES Data Entry'!I213=2, "Not Hispanic/Latino", 'ES Data Entry'!I213=3, "Other")</f>
        <v>#N/A</v>
      </c>
      <c r="K213" s="226" t="e" cm="1">
        <f t="array" ref="K213">_xlfn.IFS('ES Data Entry'!J213= 1, "Male", 'ES Data Entry'!J213= 2, "Female", 'ES Data Entry'!J213= 3, "Transgender Male", 'ES Data Entry'!J213= 4, "Transgender Female",'ES Data Entry'!J213= 5, "Non-binary", 'ES Data Entry'!J213= 6, "Other", 'ES Data Entry'!J213= 7, "Unknown")</f>
        <v>#N/A</v>
      </c>
      <c r="L213" s="228">
        <f>'ES Data Entry'!K213</f>
        <v>0</v>
      </c>
      <c r="M213" s="228" t="str" cm="1">
        <f t="array" ref="M213">IF(MAX(IF(F:F=F213, L:L))=L213, "Yes", "No")</f>
        <v>Yes</v>
      </c>
      <c r="N213" s="229" t="e">
        <f>AVERAGE('ES Data Entry'!N213,'ES Data Entry'!M213)</f>
        <v>#DIV/0!</v>
      </c>
      <c r="O213" s="229" t="e">
        <f t="shared" si="18"/>
        <v>#DIV/0!</v>
      </c>
      <c r="P213" s="229" t="e">
        <f>AVERAGE('ES Data Entry'!O213:R213)</f>
        <v>#DIV/0!</v>
      </c>
      <c r="Q213" s="229" t="e">
        <f t="shared" si="19"/>
        <v>#DIV/0!</v>
      </c>
      <c r="R213" s="229" t="e">
        <f>AVERAGE('ES Data Entry'!S213:V213)</f>
        <v>#DIV/0!</v>
      </c>
      <c r="S213" s="229" t="e">
        <f t="shared" si="20"/>
        <v>#DIV/0!</v>
      </c>
      <c r="T213" s="229" t="e">
        <f>AVERAGE('ES Data Entry'!W213:Y213)</f>
        <v>#DIV/0!</v>
      </c>
      <c r="U213" s="230" t="e">
        <f t="shared" si="21"/>
        <v>#DIV/0!</v>
      </c>
      <c r="V213" s="231" t="e">
        <f t="shared" si="22"/>
        <v>#DIV/0!</v>
      </c>
      <c r="W213" s="232" t="e">
        <f t="shared" si="23"/>
        <v>#DIV/0!</v>
      </c>
    </row>
    <row r="214" spans="1:23">
      <c r="A214" s="226">
        <f>'ES Data Entry'!A214</f>
        <v>0</v>
      </c>
      <c r="B214" s="226">
        <f>'ES Data Entry'!B214</f>
        <v>0</v>
      </c>
      <c r="C214" s="6">
        <f>'ES Data Entry'!C214</f>
        <v>0</v>
      </c>
      <c r="D214" s="226">
        <f>'ES Data Entry'!D214</f>
        <v>0</v>
      </c>
      <c r="E214" s="226">
        <f>'ES Data Entry'!E214</f>
        <v>0</v>
      </c>
      <c r="F214" s="226">
        <f>'ES Data Entry'!F214</f>
        <v>0</v>
      </c>
      <c r="G214" s="226" t="str" cm="1">
        <f t="array" ref="G214">_xlfn.IFS('ES Data Entry'!G214=0, "Kindergarten", 'ES Data Entry'!G214=1, "1st Grade", 'ES Data Entry'!G214=2, "2nd Grade", 'ES Data Entry'!G214=3, "3rd Grade", 'ES Data Entry'!G214=4, "4th Grade",'ES Data Entry'!G214=5, "5th Grade")</f>
        <v>Kindergarten</v>
      </c>
      <c r="H214" s="253" t="e" cm="1">
        <f t="array" ref="H214">_xlfn.IFS('ES Data Entry'!L214=2, "Virtual", 'ES Data Entry'!L214=1, "In-person",'ES Data Entry'!L214=3, "Hybrid")</f>
        <v>#N/A</v>
      </c>
      <c r="I214" s="227" t="e" cm="1">
        <f t="array" ref="I214">_xlfn.IFS('ES Data Entry'!H214= 1, "American Indian/Alaskan Native", 'ES Data Entry'!H214= 2, "Asian", 'ES Data Entry'!H214= 3, "Native Hawaiian/Pacific Islander", 'ES Data Entry'!H214= 4, "Black/African American",'ES Data Entry'!H214= 5,  "White", 'ES Data Entry'!H214= 6, "Other", 'ES Data Entry'!H214= 7, "Two races or more", 'ES Data Entry'!H214= 8, "Unknown")</f>
        <v>#N/A</v>
      </c>
      <c r="J214" s="226" t="e" cm="1">
        <f t="array" ref="J214">_xlfn.IFS('ES Data Entry'!I214=1, "Hispanic/Latino", 'ES Data Entry'!I214=2, "Not Hispanic/Latino", 'ES Data Entry'!I214=3, "Other")</f>
        <v>#N/A</v>
      </c>
      <c r="K214" s="226" t="e" cm="1">
        <f t="array" ref="K214">_xlfn.IFS('ES Data Entry'!J214= 1, "Male", 'ES Data Entry'!J214= 2, "Female", 'ES Data Entry'!J214= 3, "Transgender Male", 'ES Data Entry'!J214= 4, "Transgender Female",'ES Data Entry'!J214= 5, "Non-binary", 'ES Data Entry'!J214= 6, "Other", 'ES Data Entry'!J214= 7, "Unknown")</f>
        <v>#N/A</v>
      </c>
      <c r="L214" s="228">
        <f>'ES Data Entry'!K214</f>
        <v>0</v>
      </c>
      <c r="M214" s="228" t="str" cm="1">
        <f t="array" ref="M214">IF(MAX(IF(F:F=F214, L:L))=L214, "Yes", "No")</f>
        <v>Yes</v>
      </c>
      <c r="N214" s="229" t="e">
        <f>AVERAGE('ES Data Entry'!N214,'ES Data Entry'!M214)</f>
        <v>#DIV/0!</v>
      </c>
      <c r="O214" s="229" t="e">
        <f t="shared" si="18"/>
        <v>#DIV/0!</v>
      </c>
      <c r="P214" s="229" t="e">
        <f>AVERAGE('ES Data Entry'!O214:R214)</f>
        <v>#DIV/0!</v>
      </c>
      <c r="Q214" s="229" t="e">
        <f t="shared" si="19"/>
        <v>#DIV/0!</v>
      </c>
      <c r="R214" s="229" t="e">
        <f>AVERAGE('ES Data Entry'!S214:V214)</f>
        <v>#DIV/0!</v>
      </c>
      <c r="S214" s="229" t="e">
        <f t="shared" si="20"/>
        <v>#DIV/0!</v>
      </c>
      <c r="T214" s="229" t="e">
        <f>AVERAGE('ES Data Entry'!W214:Y214)</f>
        <v>#DIV/0!</v>
      </c>
      <c r="U214" s="230" t="e">
        <f t="shared" si="21"/>
        <v>#DIV/0!</v>
      </c>
      <c r="V214" s="231" t="e">
        <f t="shared" si="22"/>
        <v>#DIV/0!</v>
      </c>
      <c r="W214" s="232" t="e">
        <f t="shared" si="23"/>
        <v>#DIV/0!</v>
      </c>
    </row>
    <row r="215" spans="1:23">
      <c r="A215" s="226">
        <f>'ES Data Entry'!A215</f>
        <v>0</v>
      </c>
      <c r="B215" s="226">
        <f>'ES Data Entry'!B215</f>
        <v>0</v>
      </c>
      <c r="C215" s="6">
        <f>'ES Data Entry'!C215</f>
        <v>0</v>
      </c>
      <c r="D215" s="226">
        <f>'ES Data Entry'!D215</f>
        <v>0</v>
      </c>
      <c r="E215" s="226">
        <f>'ES Data Entry'!E215</f>
        <v>0</v>
      </c>
      <c r="F215" s="226">
        <f>'ES Data Entry'!F215</f>
        <v>0</v>
      </c>
      <c r="G215" s="226" t="str" cm="1">
        <f t="array" ref="G215">_xlfn.IFS('ES Data Entry'!G215=0, "Kindergarten", 'ES Data Entry'!G215=1, "1st Grade", 'ES Data Entry'!G215=2, "2nd Grade", 'ES Data Entry'!G215=3, "3rd Grade", 'ES Data Entry'!G215=4, "4th Grade",'ES Data Entry'!G215=5, "5th Grade")</f>
        <v>Kindergarten</v>
      </c>
      <c r="H215" s="253" t="e" cm="1">
        <f t="array" ref="H215">_xlfn.IFS('ES Data Entry'!L215=2, "Virtual", 'ES Data Entry'!L215=1, "In-person",'ES Data Entry'!L215=3, "Hybrid")</f>
        <v>#N/A</v>
      </c>
      <c r="I215" s="227" t="e" cm="1">
        <f t="array" ref="I215">_xlfn.IFS('ES Data Entry'!H215= 1, "American Indian/Alaskan Native", 'ES Data Entry'!H215= 2, "Asian", 'ES Data Entry'!H215= 3, "Native Hawaiian/Pacific Islander", 'ES Data Entry'!H215= 4, "Black/African American",'ES Data Entry'!H215= 5,  "White", 'ES Data Entry'!H215= 6, "Other", 'ES Data Entry'!H215= 7, "Two races or more", 'ES Data Entry'!H215= 8, "Unknown")</f>
        <v>#N/A</v>
      </c>
      <c r="J215" s="226" t="e" cm="1">
        <f t="array" ref="J215">_xlfn.IFS('ES Data Entry'!I215=1, "Hispanic/Latino", 'ES Data Entry'!I215=2, "Not Hispanic/Latino", 'ES Data Entry'!I215=3, "Other")</f>
        <v>#N/A</v>
      </c>
      <c r="K215" s="226" t="e" cm="1">
        <f t="array" ref="K215">_xlfn.IFS('ES Data Entry'!J215= 1, "Male", 'ES Data Entry'!J215= 2, "Female", 'ES Data Entry'!J215= 3, "Transgender Male", 'ES Data Entry'!J215= 4, "Transgender Female",'ES Data Entry'!J215= 5, "Non-binary", 'ES Data Entry'!J215= 6, "Other", 'ES Data Entry'!J215= 7, "Unknown")</f>
        <v>#N/A</v>
      </c>
      <c r="L215" s="228">
        <f>'ES Data Entry'!K215</f>
        <v>0</v>
      </c>
      <c r="M215" s="228" t="str" cm="1">
        <f t="array" ref="M215">IF(MAX(IF(F:F=F215, L:L))=L215, "Yes", "No")</f>
        <v>Yes</v>
      </c>
      <c r="N215" s="229" t="e">
        <f>AVERAGE('ES Data Entry'!N215,'ES Data Entry'!M215)</f>
        <v>#DIV/0!</v>
      </c>
      <c r="O215" s="229" t="e">
        <f t="shared" si="18"/>
        <v>#DIV/0!</v>
      </c>
      <c r="P215" s="229" t="e">
        <f>AVERAGE('ES Data Entry'!O215:R215)</f>
        <v>#DIV/0!</v>
      </c>
      <c r="Q215" s="229" t="e">
        <f t="shared" si="19"/>
        <v>#DIV/0!</v>
      </c>
      <c r="R215" s="229" t="e">
        <f>AVERAGE('ES Data Entry'!S215:V215)</f>
        <v>#DIV/0!</v>
      </c>
      <c r="S215" s="229" t="e">
        <f t="shared" si="20"/>
        <v>#DIV/0!</v>
      </c>
      <c r="T215" s="229" t="e">
        <f>AVERAGE('ES Data Entry'!W215:Y215)</f>
        <v>#DIV/0!</v>
      </c>
      <c r="U215" s="230" t="e">
        <f t="shared" si="21"/>
        <v>#DIV/0!</v>
      </c>
      <c r="V215" s="231" t="e">
        <f t="shared" si="22"/>
        <v>#DIV/0!</v>
      </c>
      <c r="W215" s="232" t="e">
        <f t="shared" si="23"/>
        <v>#DIV/0!</v>
      </c>
    </row>
    <row r="216" spans="1:23">
      <c r="A216" s="226">
        <f>'ES Data Entry'!A216</f>
        <v>0</v>
      </c>
      <c r="B216" s="226">
        <f>'ES Data Entry'!B216</f>
        <v>0</v>
      </c>
      <c r="C216" s="6">
        <f>'ES Data Entry'!C216</f>
        <v>0</v>
      </c>
      <c r="D216" s="226">
        <f>'ES Data Entry'!D216</f>
        <v>0</v>
      </c>
      <c r="E216" s="226">
        <f>'ES Data Entry'!E216</f>
        <v>0</v>
      </c>
      <c r="F216" s="226">
        <f>'ES Data Entry'!F216</f>
        <v>0</v>
      </c>
      <c r="G216" s="226" t="str" cm="1">
        <f t="array" ref="G216">_xlfn.IFS('ES Data Entry'!G216=0, "Kindergarten", 'ES Data Entry'!G216=1, "1st Grade", 'ES Data Entry'!G216=2, "2nd Grade", 'ES Data Entry'!G216=3, "3rd Grade", 'ES Data Entry'!G216=4, "4th Grade",'ES Data Entry'!G216=5, "5th Grade")</f>
        <v>Kindergarten</v>
      </c>
      <c r="H216" s="253" t="e" cm="1">
        <f t="array" ref="H216">_xlfn.IFS('ES Data Entry'!L216=2, "Virtual", 'ES Data Entry'!L216=1, "In-person",'ES Data Entry'!L216=3, "Hybrid")</f>
        <v>#N/A</v>
      </c>
      <c r="I216" s="227" t="e" cm="1">
        <f t="array" ref="I216">_xlfn.IFS('ES Data Entry'!H216= 1, "American Indian/Alaskan Native", 'ES Data Entry'!H216= 2, "Asian", 'ES Data Entry'!H216= 3, "Native Hawaiian/Pacific Islander", 'ES Data Entry'!H216= 4, "Black/African American",'ES Data Entry'!H216= 5,  "White", 'ES Data Entry'!H216= 6, "Other", 'ES Data Entry'!H216= 7, "Two races or more", 'ES Data Entry'!H216= 8, "Unknown")</f>
        <v>#N/A</v>
      </c>
      <c r="J216" s="226" t="e" cm="1">
        <f t="array" ref="J216">_xlfn.IFS('ES Data Entry'!I216=1, "Hispanic/Latino", 'ES Data Entry'!I216=2, "Not Hispanic/Latino", 'ES Data Entry'!I216=3, "Other")</f>
        <v>#N/A</v>
      </c>
      <c r="K216" s="226" t="e" cm="1">
        <f t="array" ref="K216">_xlfn.IFS('ES Data Entry'!J216= 1, "Male", 'ES Data Entry'!J216= 2, "Female", 'ES Data Entry'!J216= 3, "Transgender Male", 'ES Data Entry'!J216= 4, "Transgender Female",'ES Data Entry'!J216= 5, "Non-binary", 'ES Data Entry'!J216= 6, "Other", 'ES Data Entry'!J216= 7, "Unknown")</f>
        <v>#N/A</v>
      </c>
      <c r="L216" s="228">
        <f>'ES Data Entry'!K216</f>
        <v>0</v>
      </c>
      <c r="M216" s="228" t="str" cm="1">
        <f t="array" ref="M216">IF(MAX(IF(F:F=F216, L:L))=L216, "Yes", "No")</f>
        <v>Yes</v>
      </c>
      <c r="N216" s="229" t="e">
        <f>AVERAGE('ES Data Entry'!N216,'ES Data Entry'!M216)</f>
        <v>#DIV/0!</v>
      </c>
      <c r="O216" s="229" t="e">
        <f t="shared" si="18"/>
        <v>#DIV/0!</v>
      </c>
      <c r="P216" s="229" t="e">
        <f>AVERAGE('ES Data Entry'!O216:R216)</f>
        <v>#DIV/0!</v>
      </c>
      <c r="Q216" s="229" t="e">
        <f t="shared" si="19"/>
        <v>#DIV/0!</v>
      </c>
      <c r="R216" s="229" t="e">
        <f>AVERAGE('ES Data Entry'!S216:V216)</f>
        <v>#DIV/0!</v>
      </c>
      <c r="S216" s="229" t="e">
        <f t="shared" si="20"/>
        <v>#DIV/0!</v>
      </c>
      <c r="T216" s="229" t="e">
        <f>AVERAGE('ES Data Entry'!W216:Y216)</f>
        <v>#DIV/0!</v>
      </c>
      <c r="U216" s="230" t="e">
        <f t="shared" si="21"/>
        <v>#DIV/0!</v>
      </c>
      <c r="V216" s="231" t="e">
        <f t="shared" si="22"/>
        <v>#DIV/0!</v>
      </c>
      <c r="W216" s="232" t="e">
        <f t="shared" si="23"/>
        <v>#DIV/0!</v>
      </c>
    </row>
    <row r="217" spans="1:23">
      <c r="A217" s="226">
        <f>'ES Data Entry'!A217</f>
        <v>0</v>
      </c>
      <c r="B217" s="226">
        <f>'ES Data Entry'!B217</f>
        <v>0</v>
      </c>
      <c r="C217" s="6">
        <f>'ES Data Entry'!C217</f>
        <v>0</v>
      </c>
      <c r="D217" s="226">
        <f>'ES Data Entry'!D217</f>
        <v>0</v>
      </c>
      <c r="E217" s="226">
        <f>'ES Data Entry'!E217</f>
        <v>0</v>
      </c>
      <c r="F217" s="226">
        <f>'ES Data Entry'!F217</f>
        <v>0</v>
      </c>
      <c r="G217" s="226" t="str" cm="1">
        <f t="array" ref="G217">_xlfn.IFS('ES Data Entry'!G217=0, "Kindergarten", 'ES Data Entry'!G217=1, "1st Grade", 'ES Data Entry'!G217=2, "2nd Grade", 'ES Data Entry'!G217=3, "3rd Grade", 'ES Data Entry'!G217=4, "4th Grade",'ES Data Entry'!G217=5, "5th Grade")</f>
        <v>Kindergarten</v>
      </c>
      <c r="H217" s="253" t="e" cm="1">
        <f t="array" ref="H217">_xlfn.IFS('ES Data Entry'!L217=2, "Virtual", 'ES Data Entry'!L217=1, "In-person",'ES Data Entry'!L217=3, "Hybrid")</f>
        <v>#N/A</v>
      </c>
      <c r="I217" s="227" t="e" cm="1">
        <f t="array" ref="I217">_xlfn.IFS('ES Data Entry'!H217= 1, "American Indian/Alaskan Native", 'ES Data Entry'!H217= 2, "Asian", 'ES Data Entry'!H217= 3, "Native Hawaiian/Pacific Islander", 'ES Data Entry'!H217= 4, "Black/African American",'ES Data Entry'!H217= 5,  "White", 'ES Data Entry'!H217= 6, "Other", 'ES Data Entry'!H217= 7, "Two races or more", 'ES Data Entry'!H217= 8, "Unknown")</f>
        <v>#N/A</v>
      </c>
      <c r="J217" s="226" t="e" cm="1">
        <f t="array" ref="J217">_xlfn.IFS('ES Data Entry'!I217=1, "Hispanic/Latino", 'ES Data Entry'!I217=2, "Not Hispanic/Latino", 'ES Data Entry'!I217=3, "Other")</f>
        <v>#N/A</v>
      </c>
      <c r="K217" s="226" t="e" cm="1">
        <f t="array" ref="K217">_xlfn.IFS('ES Data Entry'!J217= 1, "Male", 'ES Data Entry'!J217= 2, "Female", 'ES Data Entry'!J217= 3, "Transgender Male", 'ES Data Entry'!J217= 4, "Transgender Female",'ES Data Entry'!J217= 5, "Non-binary", 'ES Data Entry'!J217= 6, "Other", 'ES Data Entry'!J217= 7, "Unknown")</f>
        <v>#N/A</v>
      </c>
      <c r="L217" s="228">
        <f>'ES Data Entry'!K217</f>
        <v>0</v>
      </c>
      <c r="M217" s="228" t="str" cm="1">
        <f t="array" ref="M217">IF(MAX(IF(F:F=F217, L:L))=L217, "Yes", "No")</f>
        <v>Yes</v>
      </c>
      <c r="N217" s="229" t="e">
        <f>AVERAGE('ES Data Entry'!N217,'ES Data Entry'!M217)</f>
        <v>#DIV/0!</v>
      </c>
      <c r="O217" s="229" t="e">
        <f t="shared" si="18"/>
        <v>#DIV/0!</v>
      </c>
      <c r="P217" s="229" t="e">
        <f>AVERAGE('ES Data Entry'!O217:R217)</f>
        <v>#DIV/0!</v>
      </c>
      <c r="Q217" s="229" t="e">
        <f t="shared" si="19"/>
        <v>#DIV/0!</v>
      </c>
      <c r="R217" s="229" t="e">
        <f>AVERAGE('ES Data Entry'!S217:V217)</f>
        <v>#DIV/0!</v>
      </c>
      <c r="S217" s="229" t="e">
        <f t="shared" si="20"/>
        <v>#DIV/0!</v>
      </c>
      <c r="T217" s="229" t="e">
        <f>AVERAGE('ES Data Entry'!W217:Y217)</f>
        <v>#DIV/0!</v>
      </c>
      <c r="U217" s="230" t="e">
        <f t="shared" si="21"/>
        <v>#DIV/0!</v>
      </c>
      <c r="V217" s="231" t="e">
        <f t="shared" si="22"/>
        <v>#DIV/0!</v>
      </c>
      <c r="W217" s="232" t="e">
        <f t="shared" si="23"/>
        <v>#DIV/0!</v>
      </c>
    </row>
    <row r="218" spans="1:23">
      <c r="A218" s="226">
        <f>'ES Data Entry'!A218</f>
        <v>0</v>
      </c>
      <c r="B218" s="226">
        <f>'ES Data Entry'!B218</f>
        <v>0</v>
      </c>
      <c r="C218" s="6">
        <f>'ES Data Entry'!C218</f>
        <v>0</v>
      </c>
      <c r="D218" s="226">
        <f>'ES Data Entry'!D218</f>
        <v>0</v>
      </c>
      <c r="E218" s="226">
        <f>'ES Data Entry'!E218</f>
        <v>0</v>
      </c>
      <c r="F218" s="226">
        <f>'ES Data Entry'!F218</f>
        <v>0</v>
      </c>
      <c r="G218" s="226" t="str" cm="1">
        <f t="array" ref="G218">_xlfn.IFS('ES Data Entry'!G218=0, "Kindergarten", 'ES Data Entry'!G218=1, "1st Grade", 'ES Data Entry'!G218=2, "2nd Grade", 'ES Data Entry'!G218=3, "3rd Grade", 'ES Data Entry'!G218=4, "4th Grade",'ES Data Entry'!G218=5, "5th Grade")</f>
        <v>Kindergarten</v>
      </c>
      <c r="H218" s="253" t="e" cm="1">
        <f t="array" ref="H218">_xlfn.IFS('ES Data Entry'!L218=2, "Virtual", 'ES Data Entry'!L218=1, "In-person",'ES Data Entry'!L218=3, "Hybrid")</f>
        <v>#N/A</v>
      </c>
      <c r="I218" s="227" t="e" cm="1">
        <f t="array" ref="I218">_xlfn.IFS('ES Data Entry'!H218= 1, "American Indian/Alaskan Native", 'ES Data Entry'!H218= 2, "Asian", 'ES Data Entry'!H218= 3, "Native Hawaiian/Pacific Islander", 'ES Data Entry'!H218= 4, "Black/African American",'ES Data Entry'!H218= 5,  "White", 'ES Data Entry'!H218= 6, "Other", 'ES Data Entry'!H218= 7, "Two races or more", 'ES Data Entry'!H218= 8, "Unknown")</f>
        <v>#N/A</v>
      </c>
      <c r="J218" s="226" t="e" cm="1">
        <f t="array" ref="J218">_xlfn.IFS('ES Data Entry'!I218=1, "Hispanic/Latino", 'ES Data Entry'!I218=2, "Not Hispanic/Latino", 'ES Data Entry'!I218=3, "Other")</f>
        <v>#N/A</v>
      </c>
      <c r="K218" s="226" t="e" cm="1">
        <f t="array" ref="K218">_xlfn.IFS('ES Data Entry'!J218= 1, "Male", 'ES Data Entry'!J218= 2, "Female", 'ES Data Entry'!J218= 3, "Transgender Male", 'ES Data Entry'!J218= 4, "Transgender Female",'ES Data Entry'!J218= 5, "Non-binary", 'ES Data Entry'!J218= 6, "Other", 'ES Data Entry'!J218= 7, "Unknown")</f>
        <v>#N/A</v>
      </c>
      <c r="L218" s="228">
        <f>'ES Data Entry'!K218</f>
        <v>0</v>
      </c>
      <c r="M218" s="228" t="str" cm="1">
        <f t="array" ref="M218">IF(MAX(IF(F:F=F218, L:L))=L218, "Yes", "No")</f>
        <v>Yes</v>
      </c>
      <c r="N218" s="229" t="e">
        <f>AVERAGE('ES Data Entry'!N218,'ES Data Entry'!M218)</f>
        <v>#DIV/0!</v>
      </c>
      <c r="O218" s="229" t="e">
        <f t="shared" si="18"/>
        <v>#DIV/0!</v>
      </c>
      <c r="P218" s="229" t="e">
        <f>AVERAGE('ES Data Entry'!O218:R218)</f>
        <v>#DIV/0!</v>
      </c>
      <c r="Q218" s="229" t="e">
        <f t="shared" si="19"/>
        <v>#DIV/0!</v>
      </c>
      <c r="R218" s="229" t="e">
        <f>AVERAGE('ES Data Entry'!S218:V218)</f>
        <v>#DIV/0!</v>
      </c>
      <c r="S218" s="229" t="e">
        <f t="shared" si="20"/>
        <v>#DIV/0!</v>
      </c>
      <c r="T218" s="229" t="e">
        <f>AVERAGE('ES Data Entry'!W218:Y218)</f>
        <v>#DIV/0!</v>
      </c>
      <c r="U218" s="230" t="e">
        <f t="shared" si="21"/>
        <v>#DIV/0!</v>
      </c>
      <c r="V218" s="231" t="e">
        <f t="shared" si="22"/>
        <v>#DIV/0!</v>
      </c>
      <c r="W218" s="232" t="e">
        <f t="shared" si="23"/>
        <v>#DIV/0!</v>
      </c>
    </row>
    <row r="219" spans="1:23">
      <c r="A219" s="226">
        <f>'ES Data Entry'!A219</f>
        <v>0</v>
      </c>
      <c r="B219" s="226">
        <f>'ES Data Entry'!B219</f>
        <v>0</v>
      </c>
      <c r="C219" s="6">
        <f>'ES Data Entry'!C219</f>
        <v>0</v>
      </c>
      <c r="D219" s="226">
        <f>'ES Data Entry'!D219</f>
        <v>0</v>
      </c>
      <c r="E219" s="226">
        <f>'ES Data Entry'!E219</f>
        <v>0</v>
      </c>
      <c r="F219" s="226">
        <f>'ES Data Entry'!F219</f>
        <v>0</v>
      </c>
      <c r="G219" s="226" t="str" cm="1">
        <f t="array" ref="G219">_xlfn.IFS('ES Data Entry'!G219=0, "Kindergarten", 'ES Data Entry'!G219=1, "1st Grade", 'ES Data Entry'!G219=2, "2nd Grade", 'ES Data Entry'!G219=3, "3rd Grade", 'ES Data Entry'!G219=4, "4th Grade",'ES Data Entry'!G219=5, "5th Grade")</f>
        <v>Kindergarten</v>
      </c>
      <c r="H219" s="253" t="e" cm="1">
        <f t="array" ref="H219">_xlfn.IFS('ES Data Entry'!L219=2, "Virtual", 'ES Data Entry'!L219=1, "In-person",'ES Data Entry'!L219=3, "Hybrid")</f>
        <v>#N/A</v>
      </c>
      <c r="I219" s="227" t="e" cm="1">
        <f t="array" ref="I219">_xlfn.IFS('ES Data Entry'!H219= 1, "American Indian/Alaskan Native", 'ES Data Entry'!H219= 2, "Asian", 'ES Data Entry'!H219= 3, "Native Hawaiian/Pacific Islander", 'ES Data Entry'!H219= 4, "Black/African American",'ES Data Entry'!H219= 5,  "White", 'ES Data Entry'!H219= 6, "Other", 'ES Data Entry'!H219= 7, "Two races or more", 'ES Data Entry'!H219= 8, "Unknown")</f>
        <v>#N/A</v>
      </c>
      <c r="J219" s="226" t="e" cm="1">
        <f t="array" ref="J219">_xlfn.IFS('ES Data Entry'!I219=1, "Hispanic/Latino", 'ES Data Entry'!I219=2, "Not Hispanic/Latino", 'ES Data Entry'!I219=3, "Other")</f>
        <v>#N/A</v>
      </c>
      <c r="K219" s="226" t="e" cm="1">
        <f t="array" ref="K219">_xlfn.IFS('ES Data Entry'!J219= 1, "Male", 'ES Data Entry'!J219= 2, "Female", 'ES Data Entry'!J219= 3, "Transgender Male", 'ES Data Entry'!J219= 4, "Transgender Female",'ES Data Entry'!J219= 5, "Non-binary", 'ES Data Entry'!J219= 6, "Other", 'ES Data Entry'!J219= 7, "Unknown")</f>
        <v>#N/A</v>
      </c>
      <c r="L219" s="228">
        <f>'ES Data Entry'!K219</f>
        <v>0</v>
      </c>
      <c r="M219" s="228" t="str" cm="1">
        <f t="array" ref="M219">IF(MAX(IF(F:F=F219, L:L))=L219, "Yes", "No")</f>
        <v>Yes</v>
      </c>
      <c r="N219" s="229" t="e">
        <f>AVERAGE('ES Data Entry'!N219,'ES Data Entry'!M219)</f>
        <v>#DIV/0!</v>
      </c>
      <c r="O219" s="229" t="e">
        <f t="shared" si="18"/>
        <v>#DIV/0!</v>
      </c>
      <c r="P219" s="229" t="e">
        <f>AVERAGE('ES Data Entry'!O219:R219)</f>
        <v>#DIV/0!</v>
      </c>
      <c r="Q219" s="229" t="e">
        <f t="shared" si="19"/>
        <v>#DIV/0!</v>
      </c>
      <c r="R219" s="229" t="e">
        <f>AVERAGE('ES Data Entry'!S219:V219)</f>
        <v>#DIV/0!</v>
      </c>
      <c r="S219" s="229" t="e">
        <f t="shared" si="20"/>
        <v>#DIV/0!</v>
      </c>
      <c r="T219" s="229" t="e">
        <f>AVERAGE('ES Data Entry'!W219:Y219)</f>
        <v>#DIV/0!</v>
      </c>
      <c r="U219" s="230" t="e">
        <f t="shared" si="21"/>
        <v>#DIV/0!</v>
      </c>
      <c r="V219" s="231" t="e">
        <f t="shared" si="22"/>
        <v>#DIV/0!</v>
      </c>
      <c r="W219" s="232" t="e">
        <f t="shared" si="23"/>
        <v>#DIV/0!</v>
      </c>
    </row>
    <row r="220" spans="1:23">
      <c r="A220" s="226">
        <f>'ES Data Entry'!A220</f>
        <v>0</v>
      </c>
      <c r="B220" s="226">
        <f>'ES Data Entry'!B220</f>
        <v>0</v>
      </c>
      <c r="C220" s="6">
        <f>'ES Data Entry'!C220</f>
        <v>0</v>
      </c>
      <c r="D220" s="226">
        <f>'ES Data Entry'!D220</f>
        <v>0</v>
      </c>
      <c r="E220" s="226">
        <f>'ES Data Entry'!E220</f>
        <v>0</v>
      </c>
      <c r="F220" s="226">
        <f>'ES Data Entry'!F220</f>
        <v>0</v>
      </c>
      <c r="G220" s="226" t="str" cm="1">
        <f t="array" ref="G220">_xlfn.IFS('ES Data Entry'!G220=0, "Kindergarten", 'ES Data Entry'!G220=1, "1st Grade", 'ES Data Entry'!G220=2, "2nd Grade", 'ES Data Entry'!G220=3, "3rd Grade", 'ES Data Entry'!G220=4, "4th Grade",'ES Data Entry'!G220=5, "5th Grade")</f>
        <v>Kindergarten</v>
      </c>
      <c r="H220" s="253" t="e" cm="1">
        <f t="array" ref="H220">_xlfn.IFS('ES Data Entry'!L220=2, "Virtual", 'ES Data Entry'!L220=1, "In-person",'ES Data Entry'!L220=3, "Hybrid")</f>
        <v>#N/A</v>
      </c>
      <c r="I220" s="227" t="e" cm="1">
        <f t="array" ref="I220">_xlfn.IFS('ES Data Entry'!H220= 1, "American Indian/Alaskan Native", 'ES Data Entry'!H220= 2, "Asian", 'ES Data Entry'!H220= 3, "Native Hawaiian/Pacific Islander", 'ES Data Entry'!H220= 4, "Black/African American",'ES Data Entry'!H220= 5,  "White", 'ES Data Entry'!H220= 6, "Other", 'ES Data Entry'!H220= 7, "Two races or more", 'ES Data Entry'!H220= 8, "Unknown")</f>
        <v>#N/A</v>
      </c>
      <c r="J220" s="226" t="e" cm="1">
        <f t="array" ref="J220">_xlfn.IFS('ES Data Entry'!I220=1, "Hispanic/Latino", 'ES Data Entry'!I220=2, "Not Hispanic/Latino", 'ES Data Entry'!I220=3, "Other")</f>
        <v>#N/A</v>
      </c>
      <c r="K220" s="226" t="e" cm="1">
        <f t="array" ref="K220">_xlfn.IFS('ES Data Entry'!J220= 1, "Male", 'ES Data Entry'!J220= 2, "Female", 'ES Data Entry'!J220= 3, "Transgender Male", 'ES Data Entry'!J220= 4, "Transgender Female",'ES Data Entry'!J220= 5, "Non-binary", 'ES Data Entry'!J220= 6, "Other", 'ES Data Entry'!J220= 7, "Unknown")</f>
        <v>#N/A</v>
      </c>
      <c r="L220" s="228">
        <f>'ES Data Entry'!K220</f>
        <v>0</v>
      </c>
      <c r="M220" s="228" t="str" cm="1">
        <f t="array" ref="M220">IF(MAX(IF(F:F=F220, L:L))=L220, "Yes", "No")</f>
        <v>Yes</v>
      </c>
      <c r="N220" s="229" t="e">
        <f>AVERAGE('ES Data Entry'!N220,'ES Data Entry'!M220)</f>
        <v>#DIV/0!</v>
      </c>
      <c r="O220" s="229" t="e">
        <f t="shared" si="18"/>
        <v>#DIV/0!</v>
      </c>
      <c r="P220" s="229" t="e">
        <f>AVERAGE('ES Data Entry'!O220:R220)</f>
        <v>#DIV/0!</v>
      </c>
      <c r="Q220" s="229" t="e">
        <f t="shared" si="19"/>
        <v>#DIV/0!</v>
      </c>
      <c r="R220" s="229" t="e">
        <f>AVERAGE('ES Data Entry'!S220:V220)</f>
        <v>#DIV/0!</v>
      </c>
      <c r="S220" s="229" t="e">
        <f t="shared" si="20"/>
        <v>#DIV/0!</v>
      </c>
      <c r="T220" s="229" t="e">
        <f>AVERAGE('ES Data Entry'!W220:Y220)</f>
        <v>#DIV/0!</v>
      </c>
      <c r="U220" s="230" t="e">
        <f t="shared" si="21"/>
        <v>#DIV/0!</v>
      </c>
      <c r="V220" s="231" t="e">
        <f t="shared" si="22"/>
        <v>#DIV/0!</v>
      </c>
      <c r="W220" s="232" t="e">
        <f t="shared" si="23"/>
        <v>#DIV/0!</v>
      </c>
    </row>
    <row r="221" spans="1:23">
      <c r="A221" s="226">
        <f>'ES Data Entry'!A221</f>
        <v>0</v>
      </c>
      <c r="B221" s="226">
        <f>'ES Data Entry'!B221</f>
        <v>0</v>
      </c>
      <c r="C221" s="6">
        <f>'ES Data Entry'!C221</f>
        <v>0</v>
      </c>
      <c r="D221" s="226">
        <f>'ES Data Entry'!D221</f>
        <v>0</v>
      </c>
      <c r="E221" s="226">
        <f>'ES Data Entry'!E221</f>
        <v>0</v>
      </c>
      <c r="F221" s="226">
        <f>'ES Data Entry'!F221</f>
        <v>0</v>
      </c>
      <c r="G221" s="226" t="str" cm="1">
        <f t="array" ref="G221">_xlfn.IFS('ES Data Entry'!G221=0, "Kindergarten", 'ES Data Entry'!G221=1, "1st Grade", 'ES Data Entry'!G221=2, "2nd Grade", 'ES Data Entry'!G221=3, "3rd Grade", 'ES Data Entry'!G221=4, "4th Grade",'ES Data Entry'!G221=5, "5th Grade")</f>
        <v>Kindergarten</v>
      </c>
      <c r="H221" s="253" t="e" cm="1">
        <f t="array" ref="H221">_xlfn.IFS('ES Data Entry'!L221=2, "Virtual", 'ES Data Entry'!L221=1, "In-person",'ES Data Entry'!L221=3, "Hybrid")</f>
        <v>#N/A</v>
      </c>
      <c r="I221" s="227" t="e" cm="1">
        <f t="array" ref="I221">_xlfn.IFS('ES Data Entry'!H221= 1, "American Indian/Alaskan Native", 'ES Data Entry'!H221= 2, "Asian", 'ES Data Entry'!H221= 3, "Native Hawaiian/Pacific Islander", 'ES Data Entry'!H221= 4, "Black/African American",'ES Data Entry'!H221= 5,  "White", 'ES Data Entry'!H221= 6, "Other", 'ES Data Entry'!H221= 7, "Two races or more", 'ES Data Entry'!H221= 8, "Unknown")</f>
        <v>#N/A</v>
      </c>
      <c r="J221" s="226" t="e" cm="1">
        <f t="array" ref="J221">_xlfn.IFS('ES Data Entry'!I221=1, "Hispanic/Latino", 'ES Data Entry'!I221=2, "Not Hispanic/Latino", 'ES Data Entry'!I221=3, "Other")</f>
        <v>#N/A</v>
      </c>
      <c r="K221" s="226" t="e" cm="1">
        <f t="array" ref="K221">_xlfn.IFS('ES Data Entry'!J221= 1, "Male", 'ES Data Entry'!J221= 2, "Female", 'ES Data Entry'!J221= 3, "Transgender Male", 'ES Data Entry'!J221= 4, "Transgender Female",'ES Data Entry'!J221= 5, "Non-binary", 'ES Data Entry'!J221= 6, "Other", 'ES Data Entry'!J221= 7, "Unknown")</f>
        <v>#N/A</v>
      </c>
      <c r="L221" s="228">
        <f>'ES Data Entry'!K221</f>
        <v>0</v>
      </c>
      <c r="M221" s="228" t="str" cm="1">
        <f t="array" ref="M221">IF(MAX(IF(F:F=F221, L:L))=L221, "Yes", "No")</f>
        <v>Yes</v>
      </c>
      <c r="N221" s="229" t="e">
        <f>AVERAGE('ES Data Entry'!N221,'ES Data Entry'!M221)</f>
        <v>#DIV/0!</v>
      </c>
      <c r="O221" s="229" t="e">
        <f t="shared" si="18"/>
        <v>#DIV/0!</v>
      </c>
      <c r="P221" s="229" t="e">
        <f>AVERAGE('ES Data Entry'!O221:R221)</f>
        <v>#DIV/0!</v>
      </c>
      <c r="Q221" s="229" t="e">
        <f t="shared" si="19"/>
        <v>#DIV/0!</v>
      </c>
      <c r="R221" s="229" t="e">
        <f>AVERAGE('ES Data Entry'!S221:V221)</f>
        <v>#DIV/0!</v>
      </c>
      <c r="S221" s="229" t="e">
        <f t="shared" si="20"/>
        <v>#DIV/0!</v>
      </c>
      <c r="T221" s="229" t="e">
        <f>AVERAGE('ES Data Entry'!W221:Y221)</f>
        <v>#DIV/0!</v>
      </c>
      <c r="U221" s="230" t="e">
        <f t="shared" si="21"/>
        <v>#DIV/0!</v>
      </c>
      <c r="V221" s="231" t="e">
        <f t="shared" si="22"/>
        <v>#DIV/0!</v>
      </c>
      <c r="W221" s="232" t="e">
        <f t="shared" si="23"/>
        <v>#DIV/0!</v>
      </c>
    </row>
    <row r="222" spans="1:23">
      <c r="A222" s="226">
        <f>'ES Data Entry'!A222</f>
        <v>0</v>
      </c>
      <c r="B222" s="226">
        <f>'ES Data Entry'!B222</f>
        <v>0</v>
      </c>
      <c r="C222" s="6">
        <f>'ES Data Entry'!C222</f>
        <v>0</v>
      </c>
      <c r="D222" s="226">
        <f>'ES Data Entry'!D222</f>
        <v>0</v>
      </c>
      <c r="E222" s="226">
        <f>'ES Data Entry'!E222</f>
        <v>0</v>
      </c>
      <c r="F222" s="226">
        <f>'ES Data Entry'!F222</f>
        <v>0</v>
      </c>
      <c r="G222" s="226" t="str" cm="1">
        <f t="array" ref="G222">_xlfn.IFS('ES Data Entry'!G222=0, "Kindergarten", 'ES Data Entry'!G222=1, "1st Grade", 'ES Data Entry'!G222=2, "2nd Grade", 'ES Data Entry'!G222=3, "3rd Grade", 'ES Data Entry'!G222=4, "4th Grade",'ES Data Entry'!G222=5, "5th Grade")</f>
        <v>Kindergarten</v>
      </c>
      <c r="H222" s="253" t="e" cm="1">
        <f t="array" ref="H222">_xlfn.IFS('ES Data Entry'!L222=2, "Virtual", 'ES Data Entry'!L222=1, "In-person",'ES Data Entry'!L222=3, "Hybrid")</f>
        <v>#N/A</v>
      </c>
      <c r="I222" s="227" t="e" cm="1">
        <f t="array" ref="I222">_xlfn.IFS('ES Data Entry'!H222= 1, "American Indian/Alaskan Native", 'ES Data Entry'!H222= 2, "Asian", 'ES Data Entry'!H222= 3, "Native Hawaiian/Pacific Islander", 'ES Data Entry'!H222= 4, "Black/African American",'ES Data Entry'!H222= 5,  "White", 'ES Data Entry'!H222= 6, "Other", 'ES Data Entry'!H222= 7, "Two races or more", 'ES Data Entry'!H222= 8, "Unknown")</f>
        <v>#N/A</v>
      </c>
      <c r="J222" s="226" t="e" cm="1">
        <f t="array" ref="J222">_xlfn.IFS('ES Data Entry'!I222=1, "Hispanic/Latino", 'ES Data Entry'!I222=2, "Not Hispanic/Latino", 'ES Data Entry'!I222=3, "Other")</f>
        <v>#N/A</v>
      </c>
      <c r="K222" s="226" t="e" cm="1">
        <f t="array" ref="K222">_xlfn.IFS('ES Data Entry'!J222= 1, "Male", 'ES Data Entry'!J222= 2, "Female", 'ES Data Entry'!J222= 3, "Transgender Male", 'ES Data Entry'!J222= 4, "Transgender Female",'ES Data Entry'!J222= 5, "Non-binary", 'ES Data Entry'!J222= 6, "Other", 'ES Data Entry'!J222= 7, "Unknown")</f>
        <v>#N/A</v>
      </c>
      <c r="L222" s="228">
        <f>'ES Data Entry'!K222</f>
        <v>0</v>
      </c>
      <c r="M222" s="228" t="str" cm="1">
        <f t="array" ref="M222">IF(MAX(IF(F:F=F222, L:L))=L222, "Yes", "No")</f>
        <v>Yes</v>
      </c>
      <c r="N222" s="229" t="e">
        <f>AVERAGE('ES Data Entry'!N222,'ES Data Entry'!M222)</f>
        <v>#DIV/0!</v>
      </c>
      <c r="O222" s="229" t="e">
        <f t="shared" si="18"/>
        <v>#DIV/0!</v>
      </c>
      <c r="P222" s="229" t="e">
        <f>AVERAGE('ES Data Entry'!O222:R222)</f>
        <v>#DIV/0!</v>
      </c>
      <c r="Q222" s="229" t="e">
        <f t="shared" si="19"/>
        <v>#DIV/0!</v>
      </c>
      <c r="R222" s="229" t="e">
        <f>AVERAGE('ES Data Entry'!S222:V222)</f>
        <v>#DIV/0!</v>
      </c>
      <c r="S222" s="229" t="e">
        <f t="shared" si="20"/>
        <v>#DIV/0!</v>
      </c>
      <c r="T222" s="229" t="e">
        <f>AVERAGE('ES Data Entry'!W222:Y222)</f>
        <v>#DIV/0!</v>
      </c>
      <c r="U222" s="230" t="e">
        <f t="shared" si="21"/>
        <v>#DIV/0!</v>
      </c>
      <c r="V222" s="231" t="e">
        <f t="shared" si="22"/>
        <v>#DIV/0!</v>
      </c>
      <c r="W222" s="232" t="e">
        <f t="shared" si="23"/>
        <v>#DIV/0!</v>
      </c>
    </row>
    <row r="223" spans="1:23">
      <c r="A223" s="226">
        <f>'ES Data Entry'!A223</f>
        <v>0</v>
      </c>
      <c r="B223" s="226">
        <f>'ES Data Entry'!B223</f>
        <v>0</v>
      </c>
      <c r="C223" s="6">
        <f>'ES Data Entry'!C223</f>
        <v>0</v>
      </c>
      <c r="D223" s="226">
        <f>'ES Data Entry'!D223</f>
        <v>0</v>
      </c>
      <c r="E223" s="226">
        <f>'ES Data Entry'!E223</f>
        <v>0</v>
      </c>
      <c r="F223" s="226">
        <f>'ES Data Entry'!F223</f>
        <v>0</v>
      </c>
      <c r="G223" s="226" t="str" cm="1">
        <f t="array" ref="G223">_xlfn.IFS('ES Data Entry'!G223=0, "Kindergarten", 'ES Data Entry'!G223=1, "1st Grade", 'ES Data Entry'!G223=2, "2nd Grade", 'ES Data Entry'!G223=3, "3rd Grade", 'ES Data Entry'!G223=4, "4th Grade",'ES Data Entry'!G223=5, "5th Grade")</f>
        <v>Kindergarten</v>
      </c>
      <c r="H223" s="253" t="e" cm="1">
        <f t="array" ref="H223">_xlfn.IFS('ES Data Entry'!L223=2, "Virtual", 'ES Data Entry'!L223=1, "In-person",'ES Data Entry'!L223=3, "Hybrid")</f>
        <v>#N/A</v>
      </c>
      <c r="I223" s="227" t="e" cm="1">
        <f t="array" ref="I223">_xlfn.IFS('ES Data Entry'!H223= 1, "American Indian/Alaskan Native", 'ES Data Entry'!H223= 2, "Asian", 'ES Data Entry'!H223= 3, "Native Hawaiian/Pacific Islander", 'ES Data Entry'!H223= 4, "Black/African American",'ES Data Entry'!H223= 5,  "White", 'ES Data Entry'!H223= 6, "Other", 'ES Data Entry'!H223= 7, "Two races or more", 'ES Data Entry'!H223= 8, "Unknown")</f>
        <v>#N/A</v>
      </c>
      <c r="J223" s="226" t="e" cm="1">
        <f t="array" ref="J223">_xlfn.IFS('ES Data Entry'!I223=1, "Hispanic/Latino", 'ES Data Entry'!I223=2, "Not Hispanic/Latino", 'ES Data Entry'!I223=3, "Other")</f>
        <v>#N/A</v>
      </c>
      <c r="K223" s="226" t="e" cm="1">
        <f t="array" ref="K223">_xlfn.IFS('ES Data Entry'!J223= 1, "Male", 'ES Data Entry'!J223= 2, "Female", 'ES Data Entry'!J223= 3, "Transgender Male", 'ES Data Entry'!J223= 4, "Transgender Female",'ES Data Entry'!J223= 5, "Non-binary", 'ES Data Entry'!J223= 6, "Other", 'ES Data Entry'!J223= 7, "Unknown")</f>
        <v>#N/A</v>
      </c>
      <c r="L223" s="228">
        <f>'ES Data Entry'!K223</f>
        <v>0</v>
      </c>
      <c r="M223" s="228" t="str" cm="1">
        <f t="array" ref="M223">IF(MAX(IF(F:F=F223, L:L))=L223, "Yes", "No")</f>
        <v>Yes</v>
      </c>
      <c r="N223" s="229" t="e">
        <f>AVERAGE('ES Data Entry'!N223,'ES Data Entry'!M223)</f>
        <v>#DIV/0!</v>
      </c>
      <c r="O223" s="229" t="e">
        <f t="shared" si="18"/>
        <v>#DIV/0!</v>
      </c>
      <c r="P223" s="229" t="e">
        <f>AVERAGE('ES Data Entry'!O223:R223)</f>
        <v>#DIV/0!</v>
      </c>
      <c r="Q223" s="229" t="e">
        <f t="shared" si="19"/>
        <v>#DIV/0!</v>
      </c>
      <c r="R223" s="229" t="e">
        <f>AVERAGE('ES Data Entry'!S223:V223)</f>
        <v>#DIV/0!</v>
      </c>
      <c r="S223" s="229" t="e">
        <f t="shared" si="20"/>
        <v>#DIV/0!</v>
      </c>
      <c r="T223" s="229" t="e">
        <f>AVERAGE('ES Data Entry'!W223:Y223)</f>
        <v>#DIV/0!</v>
      </c>
      <c r="U223" s="230" t="e">
        <f t="shared" si="21"/>
        <v>#DIV/0!</v>
      </c>
      <c r="V223" s="231" t="e">
        <f t="shared" si="22"/>
        <v>#DIV/0!</v>
      </c>
      <c r="W223" s="232" t="e">
        <f t="shared" si="23"/>
        <v>#DIV/0!</v>
      </c>
    </row>
    <row r="224" spans="1:23">
      <c r="A224" s="226">
        <f>'ES Data Entry'!A224</f>
        <v>0</v>
      </c>
      <c r="B224" s="226">
        <f>'ES Data Entry'!B224</f>
        <v>0</v>
      </c>
      <c r="C224" s="6">
        <f>'ES Data Entry'!C224</f>
        <v>0</v>
      </c>
      <c r="D224" s="226">
        <f>'ES Data Entry'!D224</f>
        <v>0</v>
      </c>
      <c r="E224" s="226">
        <f>'ES Data Entry'!E224</f>
        <v>0</v>
      </c>
      <c r="F224" s="226">
        <f>'ES Data Entry'!F224</f>
        <v>0</v>
      </c>
      <c r="G224" s="226" t="str" cm="1">
        <f t="array" ref="G224">_xlfn.IFS('ES Data Entry'!G224=0, "Kindergarten", 'ES Data Entry'!G224=1, "1st Grade", 'ES Data Entry'!G224=2, "2nd Grade", 'ES Data Entry'!G224=3, "3rd Grade", 'ES Data Entry'!G224=4, "4th Grade",'ES Data Entry'!G224=5, "5th Grade")</f>
        <v>Kindergarten</v>
      </c>
      <c r="H224" s="253" t="e" cm="1">
        <f t="array" ref="H224">_xlfn.IFS('ES Data Entry'!L224=2, "Virtual", 'ES Data Entry'!L224=1, "In-person",'ES Data Entry'!L224=3, "Hybrid")</f>
        <v>#N/A</v>
      </c>
      <c r="I224" s="227" t="e" cm="1">
        <f t="array" ref="I224">_xlfn.IFS('ES Data Entry'!H224= 1, "American Indian/Alaskan Native", 'ES Data Entry'!H224= 2, "Asian", 'ES Data Entry'!H224= 3, "Native Hawaiian/Pacific Islander", 'ES Data Entry'!H224= 4, "Black/African American",'ES Data Entry'!H224= 5,  "White", 'ES Data Entry'!H224= 6, "Other", 'ES Data Entry'!H224= 7, "Two races or more", 'ES Data Entry'!H224= 8, "Unknown")</f>
        <v>#N/A</v>
      </c>
      <c r="J224" s="226" t="e" cm="1">
        <f t="array" ref="J224">_xlfn.IFS('ES Data Entry'!I224=1, "Hispanic/Latino", 'ES Data Entry'!I224=2, "Not Hispanic/Latino", 'ES Data Entry'!I224=3, "Other")</f>
        <v>#N/A</v>
      </c>
      <c r="K224" s="226" t="e" cm="1">
        <f t="array" ref="K224">_xlfn.IFS('ES Data Entry'!J224= 1, "Male", 'ES Data Entry'!J224= 2, "Female", 'ES Data Entry'!J224= 3, "Transgender Male", 'ES Data Entry'!J224= 4, "Transgender Female",'ES Data Entry'!J224= 5, "Non-binary", 'ES Data Entry'!J224= 6, "Other", 'ES Data Entry'!J224= 7, "Unknown")</f>
        <v>#N/A</v>
      </c>
      <c r="L224" s="228">
        <f>'ES Data Entry'!K224</f>
        <v>0</v>
      </c>
      <c r="M224" s="228" t="str" cm="1">
        <f t="array" ref="M224">IF(MAX(IF(F:F=F224, L:L))=L224, "Yes", "No")</f>
        <v>Yes</v>
      </c>
      <c r="N224" s="229" t="e">
        <f>AVERAGE('ES Data Entry'!N224,'ES Data Entry'!M224)</f>
        <v>#DIV/0!</v>
      </c>
      <c r="O224" s="229" t="e">
        <f t="shared" si="18"/>
        <v>#DIV/0!</v>
      </c>
      <c r="P224" s="229" t="e">
        <f>AVERAGE('ES Data Entry'!O224:R224)</f>
        <v>#DIV/0!</v>
      </c>
      <c r="Q224" s="229" t="e">
        <f t="shared" si="19"/>
        <v>#DIV/0!</v>
      </c>
      <c r="R224" s="229" t="e">
        <f>AVERAGE('ES Data Entry'!S224:V224)</f>
        <v>#DIV/0!</v>
      </c>
      <c r="S224" s="229" t="e">
        <f t="shared" si="20"/>
        <v>#DIV/0!</v>
      </c>
      <c r="T224" s="229" t="e">
        <f>AVERAGE('ES Data Entry'!W224:Y224)</f>
        <v>#DIV/0!</v>
      </c>
      <c r="U224" s="230" t="e">
        <f t="shared" si="21"/>
        <v>#DIV/0!</v>
      </c>
      <c r="V224" s="231" t="e">
        <f t="shared" si="22"/>
        <v>#DIV/0!</v>
      </c>
      <c r="W224" s="232" t="e">
        <f t="shared" si="23"/>
        <v>#DIV/0!</v>
      </c>
    </row>
    <row r="225" spans="1:23">
      <c r="A225" s="226">
        <f>'ES Data Entry'!A225</f>
        <v>0</v>
      </c>
      <c r="B225" s="226">
        <f>'ES Data Entry'!B225</f>
        <v>0</v>
      </c>
      <c r="C225" s="6">
        <f>'ES Data Entry'!C225</f>
        <v>0</v>
      </c>
      <c r="D225" s="226">
        <f>'ES Data Entry'!D225</f>
        <v>0</v>
      </c>
      <c r="E225" s="226">
        <f>'ES Data Entry'!E225</f>
        <v>0</v>
      </c>
      <c r="F225" s="226">
        <f>'ES Data Entry'!F225</f>
        <v>0</v>
      </c>
      <c r="G225" s="226" t="str" cm="1">
        <f t="array" ref="G225">_xlfn.IFS('ES Data Entry'!G225=0, "Kindergarten", 'ES Data Entry'!G225=1, "1st Grade", 'ES Data Entry'!G225=2, "2nd Grade", 'ES Data Entry'!G225=3, "3rd Grade", 'ES Data Entry'!G225=4, "4th Grade",'ES Data Entry'!G225=5, "5th Grade")</f>
        <v>Kindergarten</v>
      </c>
      <c r="H225" s="253" t="e" cm="1">
        <f t="array" ref="H225">_xlfn.IFS('ES Data Entry'!L225=2, "Virtual", 'ES Data Entry'!L225=1, "In-person",'ES Data Entry'!L225=3, "Hybrid")</f>
        <v>#N/A</v>
      </c>
      <c r="I225" s="227" t="e" cm="1">
        <f t="array" ref="I225">_xlfn.IFS('ES Data Entry'!H225= 1, "American Indian/Alaskan Native", 'ES Data Entry'!H225= 2, "Asian", 'ES Data Entry'!H225= 3, "Native Hawaiian/Pacific Islander", 'ES Data Entry'!H225= 4, "Black/African American",'ES Data Entry'!H225= 5,  "White", 'ES Data Entry'!H225= 6, "Other", 'ES Data Entry'!H225= 7, "Two races or more", 'ES Data Entry'!H225= 8, "Unknown")</f>
        <v>#N/A</v>
      </c>
      <c r="J225" s="226" t="e" cm="1">
        <f t="array" ref="J225">_xlfn.IFS('ES Data Entry'!I225=1, "Hispanic/Latino", 'ES Data Entry'!I225=2, "Not Hispanic/Latino", 'ES Data Entry'!I225=3, "Other")</f>
        <v>#N/A</v>
      </c>
      <c r="K225" s="226" t="e" cm="1">
        <f t="array" ref="K225">_xlfn.IFS('ES Data Entry'!J225= 1, "Male", 'ES Data Entry'!J225= 2, "Female", 'ES Data Entry'!J225= 3, "Transgender Male", 'ES Data Entry'!J225= 4, "Transgender Female",'ES Data Entry'!J225= 5, "Non-binary", 'ES Data Entry'!J225= 6, "Other", 'ES Data Entry'!J225= 7, "Unknown")</f>
        <v>#N/A</v>
      </c>
      <c r="L225" s="228">
        <f>'ES Data Entry'!K225</f>
        <v>0</v>
      </c>
      <c r="M225" s="228" t="str" cm="1">
        <f t="array" ref="M225">IF(MAX(IF(F:F=F225, L:L))=L225, "Yes", "No")</f>
        <v>Yes</v>
      </c>
      <c r="N225" s="229" t="e">
        <f>AVERAGE('ES Data Entry'!N225,'ES Data Entry'!M225)</f>
        <v>#DIV/0!</v>
      </c>
      <c r="O225" s="229" t="e">
        <f t="shared" si="18"/>
        <v>#DIV/0!</v>
      </c>
      <c r="P225" s="229" t="e">
        <f>AVERAGE('ES Data Entry'!O225:R225)</f>
        <v>#DIV/0!</v>
      </c>
      <c r="Q225" s="229" t="e">
        <f t="shared" si="19"/>
        <v>#DIV/0!</v>
      </c>
      <c r="R225" s="229" t="e">
        <f>AVERAGE('ES Data Entry'!S225:V225)</f>
        <v>#DIV/0!</v>
      </c>
      <c r="S225" s="229" t="e">
        <f t="shared" si="20"/>
        <v>#DIV/0!</v>
      </c>
      <c r="T225" s="229" t="e">
        <f>AVERAGE('ES Data Entry'!W225:Y225)</f>
        <v>#DIV/0!</v>
      </c>
      <c r="U225" s="230" t="e">
        <f t="shared" si="21"/>
        <v>#DIV/0!</v>
      </c>
      <c r="V225" s="231" t="e">
        <f t="shared" si="22"/>
        <v>#DIV/0!</v>
      </c>
      <c r="W225" s="232" t="e">
        <f t="shared" si="23"/>
        <v>#DIV/0!</v>
      </c>
    </row>
    <row r="226" spans="1:23">
      <c r="A226" s="226">
        <f>'ES Data Entry'!A226</f>
        <v>0</v>
      </c>
      <c r="B226" s="226">
        <f>'ES Data Entry'!B226</f>
        <v>0</v>
      </c>
      <c r="C226" s="6">
        <f>'ES Data Entry'!C226</f>
        <v>0</v>
      </c>
      <c r="D226" s="226">
        <f>'ES Data Entry'!D226</f>
        <v>0</v>
      </c>
      <c r="E226" s="226">
        <f>'ES Data Entry'!E226</f>
        <v>0</v>
      </c>
      <c r="F226" s="226">
        <f>'ES Data Entry'!F226</f>
        <v>0</v>
      </c>
      <c r="G226" s="226" t="str" cm="1">
        <f t="array" ref="G226">_xlfn.IFS('ES Data Entry'!G226=0, "Kindergarten", 'ES Data Entry'!G226=1, "1st Grade", 'ES Data Entry'!G226=2, "2nd Grade", 'ES Data Entry'!G226=3, "3rd Grade", 'ES Data Entry'!G226=4, "4th Grade",'ES Data Entry'!G226=5, "5th Grade")</f>
        <v>Kindergarten</v>
      </c>
      <c r="H226" s="253" t="e" cm="1">
        <f t="array" ref="H226">_xlfn.IFS('ES Data Entry'!L226=2, "Virtual", 'ES Data Entry'!L226=1, "In-person",'ES Data Entry'!L226=3, "Hybrid")</f>
        <v>#N/A</v>
      </c>
      <c r="I226" s="227" t="e" cm="1">
        <f t="array" ref="I226">_xlfn.IFS('ES Data Entry'!H226= 1, "American Indian/Alaskan Native", 'ES Data Entry'!H226= 2, "Asian", 'ES Data Entry'!H226= 3, "Native Hawaiian/Pacific Islander", 'ES Data Entry'!H226= 4, "Black/African American",'ES Data Entry'!H226= 5,  "White", 'ES Data Entry'!H226= 6, "Other", 'ES Data Entry'!H226= 7, "Two races or more", 'ES Data Entry'!H226= 8, "Unknown")</f>
        <v>#N/A</v>
      </c>
      <c r="J226" s="226" t="e" cm="1">
        <f t="array" ref="J226">_xlfn.IFS('ES Data Entry'!I226=1, "Hispanic/Latino", 'ES Data Entry'!I226=2, "Not Hispanic/Latino", 'ES Data Entry'!I226=3, "Other")</f>
        <v>#N/A</v>
      </c>
      <c r="K226" s="226" t="e" cm="1">
        <f t="array" ref="K226">_xlfn.IFS('ES Data Entry'!J226= 1, "Male", 'ES Data Entry'!J226= 2, "Female", 'ES Data Entry'!J226= 3, "Transgender Male", 'ES Data Entry'!J226= 4, "Transgender Female",'ES Data Entry'!J226= 5, "Non-binary", 'ES Data Entry'!J226= 6, "Other", 'ES Data Entry'!J226= 7, "Unknown")</f>
        <v>#N/A</v>
      </c>
      <c r="L226" s="228">
        <f>'ES Data Entry'!K226</f>
        <v>0</v>
      </c>
      <c r="M226" s="228" t="str" cm="1">
        <f t="array" ref="M226">IF(MAX(IF(F:F=F226, L:L))=L226, "Yes", "No")</f>
        <v>Yes</v>
      </c>
      <c r="N226" s="229" t="e">
        <f>AVERAGE('ES Data Entry'!N226,'ES Data Entry'!M226)</f>
        <v>#DIV/0!</v>
      </c>
      <c r="O226" s="229" t="e">
        <f t="shared" si="18"/>
        <v>#DIV/0!</v>
      </c>
      <c r="P226" s="229" t="e">
        <f>AVERAGE('ES Data Entry'!O226:R226)</f>
        <v>#DIV/0!</v>
      </c>
      <c r="Q226" s="229" t="e">
        <f t="shared" si="19"/>
        <v>#DIV/0!</v>
      </c>
      <c r="R226" s="229" t="e">
        <f>AVERAGE('ES Data Entry'!S226:V226)</f>
        <v>#DIV/0!</v>
      </c>
      <c r="S226" s="229" t="e">
        <f t="shared" si="20"/>
        <v>#DIV/0!</v>
      </c>
      <c r="T226" s="229" t="e">
        <f>AVERAGE('ES Data Entry'!W226:Y226)</f>
        <v>#DIV/0!</v>
      </c>
      <c r="U226" s="230" t="e">
        <f t="shared" si="21"/>
        <v>#DIV/0!</v>
      </c>
      <c r="V226" s="231" t="e">
        <f t="shared" si="22"/>
        <v>#DIV/0!</v>
      </c>
      <c r="W226" s="232" t="e">
        <f t="shared" si="23"/>
        <v>#DIV/0!</v>
      </c>
    </row>
    <row r="227" spans="1:23">
      <c r="A227" s="226">
        <f>'ES Data Entry'!A227</f>
        <v>0</v>
      </c>
      <c r="B227" s="226">
        <f>'ES Data Entry'!B227</f>
        <v>0</v>
      </c>
      <c r="C227" s="6">
        <f>'ES Data Entry'!C227</f>
        <v>0</v>
      </c>
      <c r="D227" s="226">
        <f>'ES Data Entry'!D227</f>
        <v>0</v>
      </c>
      <c r="E227" s="226">
        <f>'ES Data Entry'!E227</f>
        <v>0</v>
      </c>
      <c r="F227" s="226">
        <f>'ES Data Entry'!F227</f>
        <v>0</v>
      </c>
      <c r="G227" s="226" t="str" cm="1">
        <f t="array" ref="G227">_xlfn.IFS('ES Data Entry'!G227=0, "Kindergarten", 'ES Data Entry'!G227=1, "1st Grade", 'ES Data Entry'!G227=2, "2nd Grade", 'ES Data Entry'!G227=3, "3rd Grade", 'ES Data Entry'!G227=4, "4th Grade",'ES Data Entry'!G227=5, "5th Grade")</f>
        <v>Kindergarten</v>
      </c>
      <c r="H227" s="253" t="e" cm="1">
        <f t="array" ref="H227">_xlfn.IFS('ES Data Entry'!L227=2, "Virtual", 'ES Data Entry'!L227=1, "In-person",'ES Data Entry'!L227=3, "Hybrid")</f>
        <v>#N/A</v>
      </c>
      <c r="I227" s="227" t="e" cm="1">
        <f t="array" ref="I227">_xlfn.IFS('ES Data Entry'!H227= 1, "American Indian/Alaskan Native", 'ES Data Entry'!H227= 2, "Asian", 'ES Data Entry'!H227= 3, "Native Hawaiian/Pacific Islander", 'ES Data Entry'!H227= 4, "Black/African American",'ES Data Entry'!H227= 5,  "White", 'ES Data Entry'!H227= 6, "Other", 'ES Data Entry'!H227= 7, "Two races or more", 'ES Data Entry'!H227= 8, "Unknown")</f>
        <v>#N/A</v>
      </c>
      <c r="J227" s="226" t="e" cm="1">
        <f t="array" ref="J227">_xlfn.IFS('ES Data Entry'!I227=1, "Hispanic/Latino", 'ES Data Entry'!I227=2, "Not Hispanic/Latino", 'ES Data Entry'!I227=3, "Other")</f>
        <v>#N/A</v>
      </c>
      <c r="K227" s="226" t="e" cm="1">
        <f t="array" ref="K227">_xlfn.IFS('ES Data Entry'!J227= 1, "Male", 'ES Data Entry'!J227= 2, "Female", 'ES Data Entry'!J227= 3, "Transgender Male", 'ES Data Entry'!J227= 4, "Transgender Female",'ES Data Entry'!J227= 5, "Non-binary", 'ES Data Entry'!J227= 6, "Other", 'ES Data Entry'!J227= 7, "Unknown")</f>
        <v>#N/A</v>
      </c>
      <c r="L227" s="228">
        <f>'ES Data Entry'!K227</f>
        <v>0</v>
      </c>
      <c r="M227" s="228" t="str" cm="1">
        <f t="array" ref="M227">IF(MAX(IF(F:F=F227, L:L))=L227, "Yes", "No")</f>
        <v>Yes</v>
      </c>
      <c r="N227" s="229" t="e">
        <f>AVERAGE('ES Data Entry'!N227,'ES Data Entry'!M227)</f>
        <v>#DIV/0!</v>
      </c>
      <c r="O227" s="229" t="e">
        <f t="shared" ref="O227:O290" si="24">IF(OR(N227&gt;3.5,N227=3.5), "Higher Emotional Engagement",IF(N227&lt;1.6, "Lower Emotional Engagement", "Moderate Emotional Engagement"))</f>
        <v>#DIV/0!</v>
      </c>
      <c r="P227" s="229" t="e">
        <f>AVERAGE('ES Data Entry'!O227:R227)</f>
        <v>#DIV/0!</v>
      </c>
      <c r="Q227" s="229" t="e">
        <f t="shared" ref="Q227:Q290" si="25">IF(OR(P227&gt;3.5,P227=3.5), "Higher Social Engagement",IF(P227&lt;1.6, "Lower Social Engagement", "Moderate Social Engagement"))</f>
        <v>#DIV/0!</v>
      </c>
      <c r="R227" s="229" t="e">
        <f>AVERAGE('ES Data Entry'!S227:V227)</f>
        <v>#DIV/0!</v>
      </c>
      <c r="S227" s="229" t="e">
        <f t="shared" ref="S227:S290" si="26">IF(OR(R227&gt;3.5,R227=3.5), "Higher Behavioral Engagement",IF(R227&lt;1.6, "Lower Behavioral Engagement", "Moderate Behavioral Engagement"))</f>
        <v>#DIV/0!</v>
      </c>
      <c r="T227" s="229" t="e">
        <f>AVERAGE('ES Data Entry'!W227:Y227)</f>
        <v>#DIV/0!</v>
      </c>
      <c r="U227" s="230" t="e">
        <f t="shared" ref="U227:U290" si="27">IF(OR(T227&gt;3.5,T227=3.5), "Higher Cognitive Engagement",IF(T227&lt;1.6, "Lower Cognitive Engagement", "Moderate Cognitive Engagement"))</f>
        <v>#DIV/0!</v>
      </c>
      <c r="V227" s="231" t="e">
        <f t="shared" ref="V227:V290" si="28">AVERAGE(N227:T227)</f>
        <v>#DIV/0!</v>
      </c>
      <c r="W227" s="232" t="e">
        <f t="shared" ref="W227:W290" si="29">IF(OR(V227&gt;3.5,V227=3.5), "Higher Engagement",IF(V227&lt;1.6, "Lower Engagement", "Moderate Engagement"))</f>
        <v>#DIV/0!</v>
      </c>
    </row>
    <row r="228" spans="1:23">
      <c r="A228" s="226">
        <f>'ES Data Entry'!A228</f>
        <v>0</v>
      </c>
      <c r="B228" s="226">
        <f>'ES Data Entry'!B228</f>
        <v>0</v>
      </c>
      <c r="C228" s="6">
        <f>'ES Data Entry'!C228</f>
        <v>0</v>
      </c>
      <c r="D228" s="226">
        <f>'ES Data Entry'!D228</f>
        <v>0</v>
      </c>
      <c r="E228" s="226">
        <f>'ES Data Entry'!E228</f>
        <v>0</v>
      </c>
      <c r="F228" s="226">
        <f>'ES Data Entry'!F228</f>
        <v>0</v>
      </c>
      <c r="G228" s="226" t="str" cm="1">
        <f t="array" ref="G228">_xlfn.IFS('ES Data Entry'!G228=0, "Kindergarten", 'ES Data Entry'!G228=1, "1st Grade", 'ES Data Entry'!G228=2, "2nd Grade", 'ES Data Entry'!G228=3, "3rd Grade", 'ES Data Entry'!G228=4, "4th Grade",'ES Data Entry'!G228=5, "5th Grade")</f>
        <v>Kindergarten</v>
      </c>
      <c r="H228" s="253" t="e" cm="1">
        <f t="array" ref="H228">_xlfn.IFS('ES Data Entry'!L228=2, "Virtual", 'ES Data Entry'!L228=1, "In-person",'ES Data Entry'!L228=3, "Hybrid")</f>
        <v>#N/A</v>
      </c>
      <c r="I228" s="227" t="e" cm="1">
        <f t="array" ref="I228">_xlfn.IFS('ES Data Entry'!H228= 1, "American Indian/Alaskan Native", 'ES Data Entry'!H228= 2, "Asian", 'ES Data Entry'!H228= 3, "Native Hawaiian/Pacific Islander", 'ES Data Entry'!H228= 4, "Black/African American",'ES Data Entry'!H228= 5,  "White", 'ES Data Entry'!H228= 6, "Other", 'ES Data Entry'!H228= 7, "Two races or more", 'ES Data Entry'!H228= 8, "Unknown")</f>
        <v>#N/A</v>
      </c>
      <c r="J228" s="226" t="e" cm="1">
        <f t="array" ref="J228">_xlfn.IFS('ES Data Entry'!I228=1, "Hispanic/Latino", 'ES Data Entry'!I228=2, "Not Hispanic/Latino", 'ES Data Entry'!I228=3, "Other")</f>
        <v>#N/A</v>
      </c>
      <c r="K228" s="226" t="e" cm="1">
        <f t="array" ref="K228">_xlfn.IFS('ES Data Entry'!J228= 1, "Male", 'ES Data Entry'!J228= 2, "Female", 'ES Data Entry'!J228= 3, "Transgender Male", 'ES Data Entry'!J228= 4, "Transgender Female",'ES Data Entry'!J228= 5, "Non-binary", 'ES Data Entry'!J228= 6, "Other", 'ES Data Entry'!J228= 7, "Unknown")</f>
        <v>#N/A</v>
      </c>
      <c r="L228" s="228">
        <f>'ES Data Entry'!K228</f>
        <v>0</v>
      </c>
      <c r="M228" s="228" t="str" cm="1">
        <f t="array" ref="M228">IF(MAX(IF(F:F=F228, L:L))=L228, "Yes", "No")</f>
        <v>Yes</v>
      </c>
      <c r="N228" s="229" t="e">
        <f>AVERAGE('ES Data Entry'!N228,'ES Data Entry'!M228)</f>
        <v>#DIV/0!</v>
      </c>
      <c r="O228" s="229" t="e">
        <f t="shared" si="24"/>
        <v>#DIV/0!</v>
      </c>
      <c r="P228" s="229" t="e">
        <f>AVERAGE('ES Data Entry'!O228:R228)</f>
        <v>#DIV/0!</v>
      </c>
      <c r="Q228" s="229" t="e">
        <f t="shared" si="25"/>
        <v>#DIV/0!</v>
      </c>
      <c r="R228" s="229" t="e">
        <f>AVERAGE('ES Data Entry'!S228:V228)</f>
        <v>#DIV/0!</v>
      </c>
      <c r="S228" s="229" t="e">
        <f t="shared" si="26"/>
        <v>#DIV/0!</v>
      </c>
      <c r="T228" s="229" t="e">
        <f>AVERAGE('ES Data Entry'!W228:Y228)</f>
        <v>#DIV/0!</v>
      </c>
      <c r="U228" s="230" t="e">
        <f t="shared" si="27"/>
        <v>#DIV/0!</v>
      </c>
      <c r="V228" s="231" t="e">
        <f t="shared" si="28"/>
        <v>#DIV/0!</v>
      </c>
      <c r="W228" s="232" t="e">
        <f t="shared" si="29"/>
        <v>#DIV/0!</v>
      </c>
    </row>
    <row r="229" spans="1:23">
      <c r="A229" s="226">
        <f>'ES Data Entry'!A229</f>
        <v>0</v>
      </c>
      <c r="B229" s="226">
        <f>'ES Data Entry'!B229</f>
        <v>0</v>
      </c>
      <c r="C229" s="6">
        <f>'ES Data Entry'!C229</f>
        <v>0</v>
      </c>
      <c r="D229" s="226">
        <f>'ES Data Entry'!D229</f>
        <v>0</v>
      </c>
      <c r="E229" s="226">
        <f>'ES Data Entry'!E229</f>
        <v>0</v>
      </c>
      <c r="F229" s="226">
        <f>'ES Data Entry'!F229</f>
        <v>0</v>
      </c>
      <c r="G229" s="226" t="str" cm="1">
        <f t="array" ref="G229">_xlfn.IFS('ES Data Entry'!G229=0, "Kindergarten", 'ES Data Entry'!G229=1, "1st Grade", 'ES Data Entry'!G229=2, "2nd Grade", 'ES Data Entry'!G229=3, "3rd Grade", 'ES Data Entry'!G229=4, "4th Grade",'ES Data Entry'!G229=5, "5th Grade")</f>
        <v>Kindergarten</v>
      </c>
      <c r="H229" s="253" t="e" cm="1">
        <f t="array" ref="H229">_xlfn.IFS('ES Data Entry'!L229=2, "Virtual", 'ES Data Entry'!L229=1, "In-person",'ES Data Entry'!L229=3, "Hybrid")</f>
        <v>#N/A</v>
      </c>
      <c r="I229" s="227" t="e" cm="1">
        <f t="array" ref="I229">_xlfn.IFS('ES Data Entry'!H229= 1, "American Indian/Alaskan Native", 'ES Data Entry'!H229= 2, "Asian", 'ES Data Entry'!H229= 3, "Native Hawaiian/Pacific Islander", 'ES Data Entry'!H229= 4, "Black/African American",'ES Data Entry'!H229= 5,  "White", 'ES Data Entry'!H229= 6, "Other", 'ES Data Entry'!H229= 7, "Two races or more", 'ES Data Entry'!H229= 8, "Unknown")</f>
        <v>#N/A</v>
      </c>
      <c r="J229" s="226" t="e" cm="1">
        <f t="array" ref="J229">_xlfn.IFS('ES Data Entry'!I229=1, "Hispanic/Latino", 'ES Data Entry'!I229=2, "Not Hispanic/Latino", 'ES Data Entry'!I229=3, "Other")</f>
        <v>#N/A</v>
      </c>
      <c r="K229" s="226" t="e" cm="1">
        <f t="array" ref="K229">_xlfn.IFS('ES Data Entry'!J229= 1, "Male", 'ES Data Entry'!J229= 2, "Female", 'ES Data Entry'!J229= 3, "Transgender Male", 'ES Data Entry'!J229= 4, "Transgender Female",'ES Data Entry'!J229= 5, "Non-binary", 'ES Data Entry'!J229= 6, "Other", 'ES Data Entry'!J229= 7, "Unknown")</f>
        <v>#N/A</v>
      </c>
      <c r="L229" s="228">
        <f>'ES Data Entry'!K229</f>
        <v>0</v>
      </c>
      <c r="M229" s="228" t="str" cm="1">
        <f t="array" ref="M229">IF(MAX(IF(F:F=F229, L:L))=L229, "Yes", "No")</f>
        <v>Yes</v>
      </c>
      <c r="N229" s="229" t="e">
        <f>AVERAGE('ES Data Entry'!N229,'ES Data Entry'!M229)</f>
        <v>#DIV/0!</v>
      </c>
      <c r="O229" s="229" t="e">
        <f t="shared" si="24"/>
        <v>#DIV/0!</v>
      </c>
      <c r="P229" s="229" t="e">
        <f>AVERAGE('ES Data Entry'!O229:R229)</f>
        <v>#DIV/0!</v>
      </c>
      <c r="Q229" s="229" t="e">
        <f t="shared" si="25"/>
        <v>#DIV/0!</v>
      </c>
      <c r="R229" s="229" t="e">
        <f>AVERAGE('ES Data Entry'!S229:V229)</f>
        <v>#DIV/0!</v>
      </c>
      <c r="S229" s="229" t="e">
        <f t="shared" si="26"/>
        <v>#DIV/0!</v>
      </c>
      <c r="T229" s="229" t="e">
        <f>AVERAGE('ES Data Entry'!W229:Y229)</f>
        <v>#DIV/0!</v>
      </c>
      <c r="U229" s="230" t="e">
        <f t="shared" si="27"/>
        <v>#DIV/0!</v>
      </c>
      <c r="V229" s="231" t="e">
        <f t="shared" si="28"/>
        <v>#DIV/0!</v>
      </c>
      <c r="W229" s="232" t="e">
        <f t="shared" si="29"/>
        <v>#DIV/0!</v>
      </c>
    </row>
    <row r="230" spans="1:23">
      <c r="A230" s="226">
        <f>'ES Data Entry'!A230</f>
        <v>0</v>
      </c>
      <c r="B230" s="226">
        <f>'ES Data Entry'!B230</f>
        <v>0</v>
      </c>
      <c r="C230" s="6">
        <f>'ES Data Entry'!C230</f>
        <v>0</v>
      </c>
      <c r="D230" s="226">
        <f>'ES Data Entry'!D230</f>
        <v>0</v>
      </c>
      <c r="E230" s="226">
        <f>'ES Data Entry'!E230</f>
        <v>0</v>
      </c>
      <c r="F230" s="226">
        <f>'ES Data Entry'!F230</f>
        <v>0</v>
      </c>
      <c r="G230" s="226" t="str" cm="1">
        <f t="array" ref="G230">_xlfn.IFS('ES Data Entry'!G230=0, "Kindergarten", 'ES Data Entry'!G230=1, "1st Grade", 'ES Data Entry'!G230=2, "2nd Grade", 'ES Data Entry'!G230=3, "3rd Grade", 'ES Data Entry'!G230=4, "4th Grade",'ES Data Entry'!G230=5, "5th Grade")</f>
        <v>Kindergarten</v>
      </c>
      <c r="H230" s="253" t="e" cm="1">
        <f t="array" ref="H230">_xlfn.IFS('ES Data Entry'!L230=2, "Virtual", 'ES Data Entry'!L230=1, "In-person",'ES Data Entry'!L230=3, "Hybrid")</f>
        <v>#N/A</v>
      </c>
      <c r="I230" s="227" t="e" cm="1">
        <f t="array" ref="I230">_xlfn.IFS('ES Data Entry'!H230= 1, "American Indian/Alaskan Native", 'ES Data Entry'!H230= 2, "Asian", 'ES Data Entry'!H230= 3, "Native Hawaiian/Pacific Islander", 'ES Data Entry'!H230= 4, "Black/African American",'ES Data Entry'!H230= 5,  "White", 'ES Data Entry'!H230= 6, "Other", 'ES Data Entry'!H230= 7, "Two races or more", 'ES Data Entry'!H230= 8, "Unknown")</f>
        <v>#N/A</v>
      </c>
      <c r="J230" s="226" t="e" cm="1">
        <f t="array" ref="J230">_xlfn.IFS('ES Data Entry'!I230=1, "Hispanic/Latino", 'ES Data Entry'!I230=2, "Not Hispanic/Latino", 'ES Data Entry'!I230=3, "Other")</f>
        <v>#N/A</v>
      </c>
      <c r="K230" s="226" t="e" cm="1">
        <f t="array" ref="K230">_xlfn.IFS('ES Data Entry'!J230= 1, "Male", 'ES Data Entry'!J230= 2, "Female", 'ES Data Entry'!J230= 3, "Transgender Male", 'ES Data Entry'!J230= 4, "Transgender Female",'ES Data Entry'!J230= 5, "Non-binary", 'ES Data Entry'!J230= 6, "Other", 'ES Data Entry'!J230= 7, "Unknown")</f>
        <v>#N/A</v>
      </c>
      <c r="L230" s="228">
        <f>'ES Data Entry'!K230</f>
        <v>0</v>
      </c>
      <c r="M230" s="228" t="str" cm="1">
        <f t="array" ref="M230">IF(MAX(IF(F:F=F230, L:L))=L230, "Yes", "No")</f>
        <v>Yes</v>
      </c>
      <c r="N230" s="229" t="e">
        <f>AVERAGE('ES Data Entry'!N230,'ES Data Entry'!M230)</f>
        <v>#DIV/0!</v>
      </c>
      <c r="O230" s="229" t="e">
        <f t="shared" si="24"/>
        <v>#DIV/0!</v>
      </c>
      <c r="P230" s="229" t="e">
        <f>AVERAGE('ES Data Entry'!O230:R230)</f>
        <v>#DIV/0!</v>
      </c>
      <c r="Q230" s="229" t="e">
        <f t="shared" si="25"/>
        <v>#DIV/0!</v>
      </c>
      <c r="R230" s="229" t="e">
        <f>AVERAGE('ES Data Entry'!S230:V230)</f>
        <v>#DIV/0!</v>
      </c>
      <c r="S230" s="229" t="e">
        <f t="shared" si="26"/>
        <v>#DIV/0!</v>
      </c>
      <c r="T230" s="229" t="e">
        <f>AVERAGE('ES Data Entry'!W230:Y230)</f>
        <v>#DIV/0!</v>
      </c>
      <c r="U230" s="230" t="e">
        <f t="shared" si="27"/>
        <v>#DIV/0!</v>
      </c>
      <c r="V230" s="231" t="e">
        <f t="shared" si="28"/>
        <v>#DIV/0!</v>
      </c>
      <c r="W230" s="232" t="e">
        <f t="shared" si="29"/>
        <v>#DIV/0!</v>
      </c>
    </row>
    <row r="231" spans="1:23">
      <c r="A231" s="226">
        <f>'ES Data Entry'!A231</f>
        <v>0</v>
      </c>
      <c r="B231" s="226">
        <f>'ES Data Entry'!B231</f>
        <v>0</v>
      </c>
      <c r="C231" s="6">
        <f>'ES Data Entry'!C231</f>
        <v>0</v>
      </c>
      <c r="D231" s="226">
        <f>'ES Data Entry'!D231</f>
        <v>0</v>
      </c>
      <c r="E231" s="226">
        <f>'ES Data Entry'!E231</f>
        <v>0</v>
      </c>
      <c r="F231" s="226">
        <f>'ES Data Entry'!F231</f>
        <v>0</v>
      </c>
      <c r="G231" s="226" t="str" cm="1">
        <f t="array" ref="G231">_xlfn.IFS('ES Data Entry'!G231=0, "Kindergarten", 'ES Data Entry'!G231=1, "1st Grade", 'ES Data Entry'!G231=2, "2nd Grade", 'ES Data Entry'!G231=3, "3rd Grade", 'ES Data Entry'!G231=4, "4th Grade",'ES Data Entry'!G231=5, "5th Grade")</f>
        <v>Kindergarten</v>
      </c>
      <c r="H231" s="253" t="e" cm="1">
        <f t="array" ref="H231">_xlfn.IFS('ES Data Entry'!L231=2, "Virtual", 'ES Data Entry'!L231=1, "In-person",'ES Data Entry'!L231=3, "Hybrid")</f>
        <v>#N/A</v>
      </c>
      <c r="I231" s="227" t="e" cm="1">
        <f t="array" ref="I231">_xlfn.IFS('ES Data Entry'!H231= 1, "American Indian/Alaskan Native", 'ES Data Entry'!H231= 2, "Asian", 'ES Data Entry'!H231= 3, "Native Hawaiian/Pacific Islander", 'ES Data Entry'!H231= 4, "Black/African American",'ES Data Entry'!H231= 5,  "White", 'ES Data Entry'!H231= 6, "Other", 'ES Data Entry'!H231= 7, "Two races or more", 'ES Data Entry'!H231= 8, "Unknown")</f>
        <v>#N/A</v>
      </c>
      <c r="J231" s="226" t="e" cm="1">
        <f t="array" ref="J231">_xlfn.IFS('ES Data Entry'!I231=1, "Hispanic/Latino", 'ES Data Entry'!I231=2, "Not Hispanic/Latino", 'ES Data Entry'!I231=3, "Other")</f>
        <v>#N/A</v>
      </c>
      <c r="K231" s="226" t="e" cm="1">
        <f t="array" ref="K231">_xlfn.IFS('ES Data Entry'!J231= 1, "Male", 'ES Data Entry'!J231= 2, "Female", 'ES Data Entry'!J231= 3, "Transgender Male", 'ES Data Entry'!J231= 4, "Transgender Female",'ES Data Entry'!J231= 5, "Non-binary", 'ES Data Entry'!J231= 6, "Other", 'ES Data Entry'!J231= 7, "Unknown")</f>
        <v>#N/A</v>
      </c>
      <c r="L231" s="228">
        <f>'ES Data Entry'!K231</f>
        <v>0</v>
      </c>
      <c r="M231" s="228" t="str" cm="1">
        <f t="array" ref="M231">IF(MAX(IF(F:F=F231, L:L))=L231, "Yes", "No")</f>
        <v>Yes</v>
      </c>
      <c r="N231" s="229" t="e">
        <f>AVERAGE('ES Data Entry'!N231,'ES Data Entry'!M231)</f>
        <v>#DIV/0!</v>
      </c>
      <c r="O231" s="229" t="e">
        <f t="shared" si="24"/>
        <v>#DIV/0!</v>
      </c>
      <c r="P231" s="229" t="e">
        <f>AVERAGE('ES Data Entry'!O231:R231)</f>
        <v>#DIV/0!</v>
      </c>
      <c r="Q231" s="229" t="e">
        <f t="shared" si="25"/>
        <v>#DIV/0!</v>
      </c>
      <c r="R231" s="229" t="e">
        <f>AVERAGE('ES Data Entry'!S231:V231)</f>
        <v>#DIV/0!</v>
      </c>
      <c r="S231" s="229" t="e">
        <f t="shared" si="26"/>
        <v>#DIV/0!</v>
      </c>
      <c r="T231" s="229" t="e">
        <f>AVERAGE('ES Data Entry'!W231:Y231)</f>
        <v>#DIV/0!</v>
      </c>
      <c r="U231" s="230" t="e">
        <f t="shared" si="27"/>
        <v>#DIV/0!</v>
      </c>
      <c r="V231" s="231" t="e">
        <f t="shared" si="28"/>
        <v>#DIV/0!</v>
      </c>
      <c r="W231" s="232" t="e">
        <f t="shared" si="29"/>
        <v>#DIV/0!</v>
      </c>
    </row>
    <row r="232" spans="1:23">
      <c r="A232" s="226">
        <f>'ES Data Entry'!A232</f>
        <v>0</v>
      </c>
      <c r="B232" s="226">
        <f>'ES Data Entry'!B232</f>
        <v>0</v>
      </c>
      <c r="C232" s="6">
        <f>'ES Data Entry'!C232</f>
        <v>0</v>
      </c>
      <c r="D232" s="226">
        <f>'ES Data Entry'!D232</f>
        <v>0</v>
      </c>
      <c r="E232" s="226">
        <f>'ES Data Entry'!E232</f>
        <v>0</v>
      </c>
      <c r="F232" s="226">
        <f>'ES Data Entry'!F232</f>
        <v>0</v>
      </c>
      <c r="G232" s="226" t="str" cm="1">
        <f t="array" ref="G232">_xlfn.IFS('ES Data Entry'!G232=0, "Kindergarten", 'ES Data Entry'!G232=1, "1st Grade", 'ES Data Entry'!G232=2, "2nd Grade", 'ES Data Entry'!G232=3, "3rd Grade", 'ES Data Entry'!G232=4, "4th Grade",'ES Data Entry'!G232=5, "5th Grade")</f>
        <v>Kindergarten</v>
      </c>
      <c r="H232" s="253" t="e" cm="1">
        <f t="array" ref="H232">_xlfn.IFS('ES Data Entry'!L232=2, "Virtual", 'ES Data Entry'!L232=1, "In-person",'ES Data Entry'!L232=3, "Hybrid")</f>
        <v>#N/A</v>
      </c>
      <c r="I232" s="227" t="e" cm="1">
        <f t="array" ref="I232">_xlfn.IFS('ES Data Entry'!H232= 1, "American Indian/Alaskan Native", 'ES Data Entry'!H232= 2, "Asian", 'ES Data Entry'!H232= 3, "Native Hawaiian/Pacific Islander", 'ES Data Entry'!H232= 4, "Black/African American",'ES Data Entry'!H232= 5,  "White", 'ES Data Entry'!H232= 6, "Other", 'ES Data Entry'!H232= 7, "Two races or more", 'ES Data Entry'!H232= 8, "Unknown")</f>
        <v>#N/A</v>
      </c>
      <c r="J232" s="226" t="e" cm="1">
        <f t="array" ref="J232">_xlfn.IFS('ES Data Entry'!I232=1, "Hispanic/Latino", 'ES Data Entry'!I232=2, "Not Hispanic/Latino", 'ES Data Entry'!I232=3, "Other")</f>
        <v>#N/A</v>
      </c>
      <c r="K232" s="226" t="e" cm="1">
        <f t="array" ref="K232">_xlfn.IFS('ES Data Entry'!J232= 1, "Male", 'ES Data Entry'!J232= 2, "Female", 'ES Data Entry'!J232= 3, "Transgender Male", 'ES Data Entry'!J232= 4, "Transgender Female",'ES Data Entry'!J232= 5, "Non-binary", 'ES Data Entry'!J232= 6, "Other", 'ES Data Entry'!J232= 7, "Unknown")</f>
        <v>#N/A</v>
      </c>
      <c r="L232" s="228">
        <f>'ES Data Entry'!K232</f>
        <v>0</v>
      </c>
      <c r="M232" s="228" t="str" cm="1">
        <f t="array" ref="M232">IF(MAX(IF(F:F=F232, L:L))=L232, "Yes", "No")</f>
        <v>Yes</v>
      </c>
      <c r="N232" s="229" t="e">
        <f>AVERAGE('ES Data Entry'!N232,'ES Data Entry'!M232)</f>
        <v>#DIV/0!</v>
      </c>
      <c r="O232" s="229" t="e">
        <f t="shared" si="24"/>
        <v>#DIV/0!</v>
      </c>
      <c r="P232" s="229" t="e">
        <f>AVERAGE('ES Data Entry'!O232:R232)</f>
        <v>#DIV/0!</v>
      </c>
      <c r="Q232" s="229" t="e">
        <f t="shared" si="25"/>
        <v>#DIV/0!</v>
      </c>
      <c r="R232" s="229" t="e">
        <f>AVERAGE('ES Data Entry'!S232:V232)</f>
        <v>#DIV/0!</v>
      </c>
      <c r="S232" s="229" t="e">
        <f t="shared" si="26"/>
        <v>#DIV/0!</v>
      </c>
      <c r="T232" s="229" t="e">
        <f>AVERAGE('ES Data Entry'!W232:Y232)</f>
        <v>#DIV/0!</v>
      </c>
      <c r="U232" s="230" t="e">
        <f t="shared" si="27"/>
        <v>#DIV/0!</v>
      </c>
      <c r="V232" s="231" t="e">
        <f t="shared" si="28"/>
        <v>#DIV/0!</v>
      </c>
      <c r="W232" s="232" t="e">
        <f t="shared" si="29"/>
        <v>#DIV/0!</v>
      </c>
    </row>
    <row r="233" spans="1:23">
      <c r="A233" s="226">
        <f>'ES Data Entry'!A233</f>
        <v>0</v>
      </c>
      <c r="B233" s="226">
        <f>'ES Data Entry'!B233</f>
        <v>0</v>
      </c>
      <c r="C233" s="6">
        <f>'ES Data Entry'!C233</f>
        <v>0</v>
      </c>
      <c r="D233" s="226">
        <f>'ES Data Entry'!D233</f>
        <v>0</v>
      </c>
      <c r="E233" s="226">
        <f>'ES Data Entry'!E233</f>
        <v>0</v>
      </c>
      <c r="F233" s="226">
        <f>'ES Data Entry'!F233</f>
        <v>0</v>
      </c>
      <c r="G233" s="226" t="str" cm="1">
        <f t="array" ref="G233">_xlfn.IFS('ES Data Entry'!G233=0, "Kindergarten", 'ES Data Entry'!G233=1, "1st Grade", 'ES Data Entry'!G233=2, "2nd Grade", 'ES Data Entry'!G233=3, "3rd Grade", 'ES Data Entry'!G233=4, "4th Grade",'ES Data Entry'!G233=5, "5th Grade")</f>
        <v>Kindergarten</v>
      </c>
      <c r="H233" s="253" t="e" cm="1">
        <f t="array" ref="H233">_xlfn.IFS('ES Data Entry'!L233=2, "Virtual", 'ES Data Entry'!L233=1, "In-person",'ES Data Entry'!L233=3, "Hybrid")</f>
        <v>#N/A</v>
      </c>
      <c r="I233" s="227" t="e" cm="1">
        <f t="array" ref="I233">_xlfn.IFS('ES Data Entry'!H233= 1, "American Indian/Alaskan Native", 'ES Data Entry'!H233= 2, "Asian", 'ES Data Entry'!H233= 3, "Native Hawaiian/Pacific Islander", 'ES Data Entry'!H233= 4, "Black/African American",'ES Data Entry'!H233= 5,  "White", 'ES Data Entry'!H233= 6, "Other", 'ES Data Entry'!H233= 7, "Two races or more", 'ES Data Entry'!H233= 8, "Unknown")</f>
        <v>#N/A</v>
      </c>
      <c r="J233" s="226" t="e" cm="1">
        <f t="array" ref="J233">_xlfn.IFS('ES Data Entry'!I233=1, "Hispanic/Latino", 'ES Data Entry'!I233=2, "Not Hispanic/Latino", 'ES Data Entry'!I233=3, "Other")</f>
        <v>#N/A</v>
      </c>
      <c r="K233" s="226" t="e" cm="1">
        <f t="array" ref="K233">_xlfn.IFS('ES Data Entry'!J233= 1, "Male", 'ES Data Entry'!J233= 2, "Female", 'ES Data Entry'!J233= 3, "Transgender Male", 'ES Data Entry'!J233= 4, "Transgender Female",'ES Data Entry'!J233= 5, "Non-binary", 'ES Data Entry'!J233= 6, "Other", 'ES Data Entry'!J233= 7, "Unknown")</f>
        <v>#N/A</v>
      </c>
      <c r="L233" s="228">
        <f>'ES Data Entry'!K233</f>
        <v>0</v>
      </c>
      <c r="M233" s="228" t="str" cm="1">
        <f t="array" ref="M233">IF(MAX(IF(F:F=F233, L:L))=L233, "Yes", "No")</f>
        <v>Yes</v>
      </c>
      <c r="N233" s="229" t="e">
        <f>AVERAGE('ES Data Entry'!N233,'ES Data Entry'!M233)</f>
        <v>#DIV/0!</v>
      </c>
      <c r="O233" s="229" t="e">
        <f t="shared" si="24"/>
        <v>#DIV/0!</v>
      </c>
      <c r="P233" s="229" t="e">
        <f>AVERAGE('ES Data Entry'!O233:R233)</f>
        <v>#DIV/0!</v>
      </c>
      <c r="Q233" s="229" t="e">
        <f t="shared" si="25"/>
        <v>#DIV/0!</v>
      </c>
      <c r="R233" s="229" t="e">
        <f>AVERAGE('ES Data Entry'!S233:V233)</f>
        <v>#DIV/0!</v>
      </c>
      <c r="S233" s="229" t="e">
        <f t="shared" si="26"/>
        <v>#DIV/0!</v>
      </c>
      <c r="T233" s="229" t="e">
        <f>AVERAGE('ES Data Entry'!W233:Y233)</f>
        <v>#DIV/0!</v>
      </c>
      <c r="U233" s="230" t="e">
        <f t="shared" si="27"/>
        <v>#DIV/0!</v>
      </c>
      <c r="V233" s="231" t="e">
        <f t="shared" si="28"/>
        <v>#DIV/0!</v>
      </c>
      <c r="W233" s="232" t="e">
        <f t="shared" si="29"/>
        <v>#DIV/0!</v>
      </c>
    </row>
    <row r="234" spans="1:23">
      <c r="A234" s="226">
        <f>'ES Data Entry'!A234</f>
        <v>0</v>
      </c>
      <c r="B234" s="226">
        <f>'ES Data Entry'!B234</f>
        <v>0</v>
      </c>
      <c r="C234" s="6">
        <f>'ES Data Entry'!C234</f>
        <v>0</v>
      </c>
      <c r="D234" s="226">
        <f>'ES Data Entry'!D234</f>
        <v>0</v>
      </c>
      <c r="E234" s="226">
        <f>'ES Data Entry'!E234</f>
        <v>0</v>
      </c>
      <c r="F234" s="226">
        <f>'ES Data Entry'!F234</f>
        <v>0</v>
      </c>
      <c r="G234" s="226" t="str" cm="1">
        <f t="array" ref="G234">_xlfn.IFS('ES Data Entry'!G234=0, "Kindergarten", 'ES Data Entry'!G234=1, "1st Grade", 'ES Data Entry'!G234=2, "2nd Grade", 'ES Data Entry'!G234=3, "3rd Grade", 'ES Data Entry'!G234=4, "4th Grade",'ES Data Entry'!G234=5, "5th Grade")</f>
        <v>Kindergarten</v>
      </c>
      <c r="H234" s="253" t="e" cm="1">
        <f t="array" ref="H234">_xlfn.IFS('ES Data Entry'!L234=2, "Virtual", 'ES Data Entry'!L234=1, "In-person",'ES Data Entry'!L234=3, "Hybrid")</f>
        <v>#N/A</v>
      </c>
      <c r="I234" s="227" t="e" cm="1">
        <f t="array" ref="I234">_xlfn.IFS('ES Data Entry'!H234= 1, "American Indian/Alaskan Native", 'ES Data Entry'!H234= 2, "Asian", 'ES Data Entry'!H234= 3, "Native Hawaiian/Pacific Islander", 'ES Data Entry'!H234= 4, "Black/African American",'ES Data Entry'!H234= 5,  "White", 'ES Data Entry'!H234= 6, "Other", 'ES Data Entry'!H234= 7, "Two races or more", 'ES Data Entry'!H234= 8, "Unknown")</f>
        <v>#N/A</v>
      </c>
      <c r="J234" s="226" t="e" cm="1">
        <f t="array" ref="J234">_xlfn.IFS('ES Data Entry'!I234=1, "Hispanic/Latino", 'ES Data Entry'!I234=2, "Not Hispanic/Latino", 'ES Data Entry'!I234=3, "Other")</f>
        <v>#N/A</v>
      </c>
      <c r="K234" s="226" t="e" cm="1">
        <f t="array" ref="K234">_xlfn.IFS('ES Data Entry'!J234= 1, "Male", 'ES Data Entry'!J234= 2, "Female", 'ES Data Entry'!J234= 3, "Transgender Male", 'ES Data Entry'!J234= 4, "Transgender Female",'ES Data Entry'!J234= 5, "Non-binary", 'ES Data Entry'!J234= 6, "Other", 'ES Data Entry'!J234= 7, "Unknown")</f>
        <v>#N/A</v>
      </c>
      <c r="L234" s="228">
        <f>'ES Data Entry'!K234</f>
        <v>0</v>
      </c>
      <c r="M234" s="228" t="str" cm="1">
        <f t="array" ref="M234">IF(MAX(IF(F:F=F234, L:L))=L234, "Yes", "No")</f>
        <v>Yes</v>
      </c>
      <c r="N234" s="229" t="e">
        <f>AVERAGE('ES Data Entry'!N234,'ES Data Entry'!M234)</f>
        <v>#DIV/0!</v>
      </c>
      <c r="O234" s="229" t="e">
        <f t="shared" si="24"/>
        <v>#DIV/0!</v>
      </c>
      <c r="P234" s="229" t="e">
        <f>AVERAGE('ES Data Entry'!O234:R234)</f>
        <v>#DIV/0!</v>
      </c>
      <c r="Q234" s="229" t="e">
        <f t="shared" si="25"/>
        <v>#DIV/0!</v>
      </c>
      <c r="R234" s="229" t="e">
        <f>AVERAGE('ES Data Entry'!S234:V234)</f>
        <v>#DIV/0!</v>
      </c>
      <c r="S234" s="229" t="e">
        <f t="shared" si="26"/>
        <v>#DIV/0!</v>
      </c>
      <c r="T234" s="229" t="e">
        <f>AVERAGE('ES Data Entry'!W234:Y234)</f>
        <v>#DIV/0!</v>
      </c>
      <c r="U234" s="230" t="e">
        <f t="shared" si="27"/>
        <v>#DIV/0!</v>
      </c>
      <c r="V234" s="231" t="e">
        <f t="shared" si="28"/>
        <v>#DIV/0!</v>
      </c>
      <c r="W234" s="232" t="e">
        <f t="shared" si="29"/>
        <v>#DIV/0!</v>
      </c>
    </row>
    <row r="235" spans="1:23">
      <c r="A235" s="226">
        <f>'ES Data Entry'!A235</f>
        <v>0</v>
      </c>
      <c r="B235" s="226">
        <f>'ES Data Entry'!B235</f>
        <v>0</v>
      </c>
      <c r="C235" s="6">
        <f>'ES Data Entry'!C235</f>
        <v>0</v>
      </c>
      <c r="D235" s="226">
        <f>'ES Data Entry'!D235</f>
        <v>0</v>
      </c>
      <c r="E235" s="226">
        <f>'ES Data Entry'!E235</f>
        <v>0</v>
      </c>
      <c r="F235" s="226">
        <f>'ES Data Entry'!F235</f>
        <v>0</v>
      </c>
      <c r="G235" s="226" t="str" cm="1">
        <f t="array" ref="G235">_xlfn.IFS('ES Data Entry'!G235=0, "Kindergarten", 'ES Data Entry'!G235=1, "1st Grade", 'ES Data Entry'!G235=2, "2nd Grade", 'ES Data Entry'!G235=3, "3rd Grade", 'ES Data Entry'!G235=4, "4th Grade",'ES Data Entry'!G235=5, "5th Grade")</f>
        <v>Kindergarten</v>
      </c>
      <c r="H235" s="253" t="e" cm="1">
        <f t="array" ref="H235">_xlfn.IFS('ES Data Entry'!L235=2, "Virtual", 'ES Data Entry'!L235=1, "In-person",'ES Data Entry'!L235=3, "Hybrid")</f>
        <v>#N/A</v>
      </c>
      <c r="I235" s="227" t="e" cm="1">
        <f t="array" ref="I235">_xlfn.IFS('ES Data Entry'!H235= 1, "American Indian/Alaskan Native", 'ES Data Entry'!H235= 2, "Asian", 'ES Data Entry'!H235= 3, "Native Hawaiian/Pacific Islander", 'ES Data Entry'!H235= 4, "Black/African American",'ES Data Entry'!H235= 5,  "White", 'ES Data Entry'!H235= 6, "Other", 'ES Data Entry'!H235= 7, "Two races or more", 'ES Data Entry'!H235= 8, "Unknown")</f>
        <v>#N/A</v>
      </c>
      <c r="J235" s="226" t="e" cm="1">
        <f t="array" ref="J235">_xlfn.IFS('ES Data Entry'!I235=1, "Hispanic/Latino", 'ES Data Entry'!I235=2, "Not Hispanic/Latino", 'ES Data Entry'!I235=3, "Other")</f>
        <v>#N/A</v>
      </c>
      <c r="K235" s="226" t="e" cm="1">
        <f t="array" ref="K235">_xlfn.IFS('ES Data Entry'!J235= 1, "Male", 'ES Data Entry'!J235= 2, "Female", 'ES Data Entry'!J235= 3, "Transgender Male", 'ES Data Entry'!J235= 4, "Transgender Female",'ES Data Entry'!J235= 5, "Non-binary", 'ES Data Entry'!J235= 6, "Other", 'ES Data Entry'!J235= 7, "Unknown")</f>
        <v>#N/A</v>
      </c>
      <c r="L235" s="228">
        <f>'ES Data Entry'!K235</f>
        <v>0</v>
      </c>
      <c r="M235" s="228" t="str" cm="1">
        <f t="array" ref="M235">IF(MAX(IF(F:F=F235, L:L))=L235, "Yes", "No")</f>
        <v>Yes</v>
      </c>
      <c r="N235" s="229" t="e">
        <f>AVERAGE('ES Data Entry'!N235,'ES Data Entry'!M235)</f>
        <v>#DIV/0!</v>
      </c>
      <c r="O235" s="229" t="e">
        <f t="shared" si="24"/>
        <v>#DIV/0!</v>
      </c>
      <c r="P235" s="229" t="e">
        <f>AVERAGE('ES Data Entry'!O235:R235)</f>
        <v>#DIV/0!</v>
      </c>
      <c r="Q235" s="229" t="e">
        <f t="shared" si="25"/>
        <v>#DIV/0!</v>
      </c>
      <c r="R235" s="229" t="e">
        <f>AVERAGE('ES Data Entry'!S235:V235)</f>
        <v>#DIV/0!</v>
      </c>
      <c r="S235" s="229" t="e">
        <f t="shared" si="26"/>
        <v>#DIV/0!</v>
      </c>
      <c r="T235" s="229" t="e">
        <f>AVERAGE('ES Data Entry'!W235:Y235)</f>
        <v>#DIV/0!</v>
      </c>
      <c r="U235" s="230" t="e">
        <f t="shared" si="27"/>
        <v>#DIV/0!</v>
      </c>
      <c r="V235" s="231" t="e">
        <f t="shared" si="28"/>
        <v>#DIV/0!</v>
      </c>
      <c r="W235" s="232" t="e">
        <f t="shared" si="29"/>
        <v>#DIV/0!</v>
      </c>
    </row>
    <row r="236" spans="1:23">
      <c r="A236" s="226">
        <f>'ES Data Entry'!A236</f>
        <v>0</v>
      </c>
      <c r="B236" s="226">
        <f>'ES Data Entry'!B236</f>
        <v>0</v>
      </c>
      <c r="C236" s="6">
        <f>'ES Data Entry'!C236</f>
        <v>0</v>
      </c>
      <c r="D236" s="226">
        <f>'ES Data Entry'!D236</f>
        <v>0</v>
      </c>
      <c r="E236" s="226">
        <f>'ES Data Entry'!E236</f>
        <v>0</v>
      </c>
      <c r="F236" s="226">
        <f>'ES Data Entry'!F236</f>
        <v>0</v>
      </c>
      <c r="G236" s="226" t="str" cm="1">
        <f t="array" ref="G236">_xlfn.IFS('ES Data Entry'!G236=0, "Kindergarten", 'ES Data Entry'!G236=1, "1st Grade", 'ES Data Entry'!G236=2, "2nd Grade", 'ES Data Entry'!G236=3, "3rd Grade", 'ES Data Entry'!G236=4, "4th Grade",'ES Data Entry'!G236=5, "5th Grade")</f>
        <v>Kindergarten</v>
      </c>
      <c r="H236" s="253" t="e" cm="1">
        <f t="array" ref="H236">_xlfn.IFS('ES Data Entry'!L236=2, "Virtual", 'ES Data Entry'!L236=1, "In-person",'ES Data Entry'!L236=3, "Hybrid")</f>
        <v>#N/A</v>
      </c>
      <c r="I236" s="227" t="e" cm="1">
        <f t="array" ref="I236">_xlfn.IFS('ES Data Entry'!H236= 1, "American Indian/Alaskan Native", 'ES Data Entry'!H236= 2, "Asian", 'ES Data Entry'!H236= 3, "Native Hawaiian/Pacific Islander", 'ES Data Entry'!H236= 4, "Black/African American",'ES Data Entry'!H236= 5,  "White", 'ES Data Entry'!H236= 6, "Other", 'ES Data Entry'!H236= 7, "Two races or more", 'ES Data Entry'!H236= 8, "Unknown")</f>
        <v>#N/A</v>
      </c>
      <c r="J236" s="226" t="e" cm="1">
        <f t="array" ref="J236">_xlfn.IFS('ES Data Entry'!I236=1, "Hispanic/Latino", 'ES Data Entry'!I236=2, "Not Hispanic/Latino", 'ES Data Entry'!I236=3, "Other")</f>
        <v>#N/A</v>
      </c>
      <c r="K236" s="226" t="e" cm="1">
        <f t="array" ref="K236">_xlfn.IFS('ES Data Entry'!J236= 1, "Male", 'ES Data Entry'!J236= 2, "Female", 'ES Data Entry'!J236= 3, "Transgender Male", 'ES Data Entry'!J236= 4, "Transgender Female",'ES Data Entry'!J236= 5, "Non-binary", 'ES Data Entry'!J236= 6, "Other", 'ES Data Entry'!J236= 7, "Unknown")</f>
        <v>#N/A</v>
      </c>
      <c r="L236" s="228">
        <f>'ES Data Entry'!K236</f>
        <v>0</v>
      </c>
      <c r="M236" s="228" t="str" cm="1">
        <f t="array" ref="M236">IF(MAX(IF(F:F=F236, L:L))=L236, "Yes", "No")</f>
        <v>Yes</v>
      </c>
      <c r="N236" s="229" t="e">
        <f>AVERAGE('ES Data Entry'!N236,'ES Data Entry'!M236)</f>
        <v>#DIV/0!</v>
      </c>
      <c r="O236" s="229" t="e">
        <f t="shared" si="24"/>
        <v>#DIV/0!</v>
      </c>
      <c r="P236" s="229" t="e">
        <f>AVERAGE('ES Data Entry'!O236:R236)</f>
        <v>#DIV/0!</v>
      </c>
      <c r="Q236" s="229" t="e">
        <f t="shared" si="25"/>
        <v>#DIV/0!</v>
      </c>
      <c r="R236" s="229" t="e">
        <f>AVERAGE('ES Data Entry'!S236:V236)</f>
        <v>#DIV/0!</v>
      </c>
      <c r="S236" s="229" t="e">
        <f t="shared" si="26"/>
        <v>#DIV/0!</v>
      </c>
      <c r="T236" s="229" t="e">
        <f>AVERAGE('ES Data Entry'!W236:Y236)</f>
        <v>#DIV/0!</v>
      </c>
      <c r="U236" s="230" t="e">
        <f t="shared" si="27"/>
        <v>#DIV/0!</v>
      </c>
      <c r="V236" s="231" t="e">
        <f t="shared" si="28"/>
        <v>#DIV/0!</v>
      </c>
      <c r="W236" s="232" t="e">
        <f t="shared" si="29"/>
        <v>#DIV/0!</v>
      </c>
    </row>
    <row r="237" spans="1:23">
      <c r="A237" s="226">
        <f>'ES Data Entry'!A237</f>
        <v>0</v>
      </c>
      <c r="B237" s="226">
        <f>'ES Data Entry'!B237</f>
        <v>0</v>
      </c>
      <c r="C237" s="6">
        <f>'ES Data Entry'!C237</f>
        <v>0</v>
      </c>
      <c r="D237" s="226">
        <f>'ES Data Entry'!D237</f>
        <v>0</v>
      </c>
      <c r="E237" s="226">
        <f>'ES Data Entry'!E237</f>
        <v>0</v>
      </c>
      <c r="F237" s="226">
        <f>'ES Data Entry'!F237</f>
        <v>0</v>
      </c>
      <c r="G237" s="226" t="str" cm="1">
        <f t="array" ref="G237">_xlfn.IFS('ES Data Entry'!G237=0, "Kindergarten", 'ES Data Entry'!G237=1, "1st Grade", 'ES Data Entry'!G237=2, "2nd Grade", 'ES Data Entry'!G237=3, "3rd Grade", 'ES Data Entry'!G237=4, "4th Grade",'ES Data Entry'!G237=5, "5th Grade")</f>
        <v>Kindergarten</v>
      </c>
      <c r="H237" s="253" t="e" cm="1">
        <f t="array" ref="H237">_xlfn.IFS('ES Data Entry'!L237=2, "Virtual", 'ES Data Entry'!L237=1, "In-person",'ES Data Entry'!L237=3, "Hybrid")</f>
        <v>#N/A</v>
      </c>
      <c r="I237" s="227" t="e" cm="1">
        <f t="array" ref="I237">_xlfn.IFS('ES Data Entry'!H237= 1, "American Indian/Alaskan Native", 'ES Data Entry'!H237= 2, "Asian", 'ES Data Entry'!H237= 3, "Native Hawaiian/Pacific Islander", 'ES Data Entry'!H237= 4, "Black/African American",'ES Data Entry'!H237= 5,  "White", 'ES Data Entry'!H237= 6, "Other", 'ES Data Entry'!H237= 7, "Two races or more", 'ES Data Entry'!H237= 8, "Unknown")</f>
        <v>#N/A</v>
      </c>
      <c r="J237" s="226" t="e" cm="1">
        <f t="array" ref="J237">_xlfn.IFS('ES Data Entry'!I237=1, "Hispanic/Latino", 'ES Data Entry'!I237=2, "Not Hispanic/Latino", 'ES Data Entry'!I237=3, "Other")</f>
        <v>#N/A</v>
      </c>
      <c r="K237" s="226" t="e" cm="1">
        <f t="array" ref="K237">_xlfn.IFS('ES Data Entry'!J237= 1, "Male", 'ES Data Entry'!J237= 2, "Female", 'ES Data Entry'!J237= 3, "Transgender Male", 'ES Data Entry'!J237= 4, "Transgender Female",'ES Data Entry'!J237= 5, "Non-binary", 'ES Data Entry'!J237= 6, "Other", 'ES Data Entry'!J237= 7, "Unknown")</f>
        <v>#N/A</v>
      </c>
      <c r="L237" s="228">
        <f>'ES Data Entry'!K237</f>
        <v>0</v>
      </c>
      <c r="M237" s="228" t="str" cm="1">
        <f t="array" ref="M237">IF(MAX(IF(F:F=F237, L:L))=L237, "Yes", "No")</f>
        <v>Yes</v>
      </c>
      <c r="N237" s="229" t="e">
        <f>AVERAGE('ES Data Entry'!N237,'ES Data Entry'!M237)</f>
        <v>#DIV/0!</v>
      </c>
      <c r="O237" s="229" t="e">
        <f t="shared" si="24"/>
        <v>#DIV/0!</v>
      </c>
      <c r="P237" s="229" t="e">
        <f>AVERAGE('ES Data Entry'!O237:R237)</f>
        <v>#DIV/0!</v>
      </c>
      <c r="Q237" s="229" t="e">
        <f t="shared" si="25"/>
        <v>#DIV/0!</v>
      </c>
      <c r="R237" s="229" t="e">
        <f>AVERAGE('ES Data Entry'!S237:V237)</f>
        <v>#DIV/0!</v>
      </c>
      <c r="S237" s="229" t="e">
        <f t="shared" si="26"/>
        <v>#DIV/0!</v>
      </c>
      <c r="T237" s="229" t="e">
        <f>AVERAGE('ES Data Entry'!W237:Y237)</f>
        <v>#DIV/0!</v>
      </c>
      <c r="U237" s="230" t="e">
        <f t="shared" si="27"/>
        <v>#DIV/0!</v>
      </c>
      <c r="V237" s="231" t="e">
        <f t="shared" si="28"/>
        <v>#DIV/0!</v>
      </c>
      <c r="W237" s="232" t="e">
        <f t="shared" si="29"/>
        <v>#DIV/0!</v>
      </c>
    </row>
    <row r="238" spans="1:23">
      <c r="A238" s="226">
        <f>'ES Data Entry'!A238</f>
        <v>0</v>
      </c>
      <c r="B238" s="226">
        <f>'ES Data Entry'!B238</f>
        <v>0</v>
      </c>
      <c r="C238" s="6">
        <f>'ES Data Entry'!C238</f>
        <v>0</v>
      </c>
      <c r="D238" s="226">
        <f>'ES Data Entry'!D238</f>
        <v>0</v>
      </c>
      <c r="E238" s="226">
        <f>'ES Data Entry'!E238</f>
        <v>0</v>
      </c>
      <c r="F238" s="226">
        <f>'ES Data Entry'!F238</f>
        <v>0</v>
      </c>
      <c r="G238" s="226" t="str" cm="1">
        <f t="array" ref="G238">_xlfn.IFS('ES Data Entry'!G238=0, "Kindergarten", 'ES Data Entry'!G238=1, "1st Grade", 'ES Data Entry'!G238=2, "2nd Grade", 'ES Data Entry'!G238=3, "3rd Grade", 'ES Data Entry'!G238=4, "4th Grade",'ES Data Entry'!G238=5, "5th Grade")</f>
        <v>Kindergarten</v>
      </c>
      <c r="H238" s="253" t="e" cm="1">
        <f t="array" ref="H238">_xlfn.IFS('ES Data Entry'!L238=2, "Virtual", 'ES Data Entry'!L238=1, "In-person",'ES Data Entry'!L238=3, "Hybrid")</f>
        <v>#N/A</v>
      </c>
      <c r="I238" s="227" t="e" cm="1">
        <f t="array" ref="I238">_xlfn.IFS('ES Data Entry'!H238= 1, "American Indian/Alaskan Native", 'ES Data Entry'!H238= 2, "Asian", 'ES Data Entry'!H238= 3, "Native Hawaiian/Pacific Islander", 'ES Data Entry'!H238= 4, "Black/African American",'ES Data Entry'!H238= 5,  "White", 'ES Data Entry'!H238= 6, "Other", 'ES Data Entry'!H238= 7, "Two races or more", 'ES Data Entry'!H238= 8, "Unknown")</f>
        <v>#N/A</v>
      </c>
      <c r="J238" s="226" t="e" cm="1">
        <f t="array" ref="J238">_xlfn.IFS('ES Data Entry'!I238=1, "Hispanic/Latino", 'ES Data Entry'!I238=2, "Not Hispanic/Latino", 'ES Data Entry'!I238=3, "Other")</f>
        <v>#N/A</v>
      </c>
      <c r="K238" s="226" t="e" cm="1">
        <f t="array" ref="K238">_xlfn.IFS('ES Data Entry'!J238= 1, "Male", 'ES Data Entry'!J238= 2, "Female", 'ES Data Entry'!J238= 3, "Transgender Male", 'ES Data Entry'!J238= 4, "Transgender Female",'ES Data Entry'!J238= 5, "Non-binary", 'ES Data Entry'!J238= 6, "Other", 'ES Data Entry'!J238= 7, "Unknown")</f>
        <v>#N/A</v>
      </c>
      <c r="L238" s="228">
        <f>'ES Data Entry'!K238</f>
        <v>0</v>
      </c>
      <c r="M238" s="228" t="str" cm="1">
        <f t="array" ref="M238">IF(MAX(IF(F:F=F238, L:L))=L238, "Yes", "No")</f>
        <v>Yes</v>
      </c>
      <c r="N238" s="229" t="e">
        <f>AVERAGE('ES Data Entry'!N238,'ES Data Entry'!M238)</f>
        <v>#DIV/0!</v>
      </c>
      <c r="O238" s="229" t="e">
        <f t="shared" si="24"/>
        <v>#DIV/0!</v>
      </c>
      <c r="P238" s="229" t="e">
        <f>AVERAGE('ES Data Entry'!O238:R238)</f>
        <v>#DIV/0!</v>
      </c>
      <c r="Q238" s="229" t="e">
        <f t="shared" si="25"/>
        <v>#DIV/0!</v>
      </c>
      <c r="R238" s="229" t="e">
        <f>AVERAGE('ES Data Entry'!S238:V238)</f>
        <v>#DIV/0!</v>
      </c>
      <c r="S238" s="229" t="e">
        <f t="shared" si="26"/>
        <v>#DIV/0!</v>
      </c>
      <c r="T238" s="229" t="e">
        <f>AVERAGE('ES Data Entry'!W238:Y238)</f>
        <v>#DIV/0!</v>
      </c>
      <c r="U238" s="230" t="e">
        <f t="shared" si="27"/>
        <v>#DIV/0!</v>
      </c>
      <c r="V238" s="231" t="e">
        <f t="shared" si="28"/>
        <v>#DIV/0!</v>
      </c>
      <c r="W238" s="232" t="e">
        <f t="shared" si="29"/>
        <v>#DIV/0!</v>
      </c>
    </row>
    <row r="239" spans="1:23">
      <c r="A239" s="226">
        <f>'ES Data Entry'!A239</f>
        <v>0</v>
      </c>
      <c r="B239" s="226">
        <f>'ES Data Entry'!B239</f>
        <v>0</v>
      </c>
      <c r="C239" s="6">
        <f>'ES Data Entry'!C239</f>
        <v>0</v>
      </c>
      <c r="D239" s="226">
        <f>'ES Data Entry'!D239</f>
        <v>0</v>
      </c>
      <c r="E239" s="226">
        <f>'ES Data Entry'!E239</f>
        <v>0</v>
      </c>
      <c r="F239" s="226">
        <f>'ES Data Entry'!F239</f>
        <v>0</v>
      </c>
      <c r="G239" s="226" t="str" cm="1">
        <f t="array" ref="G239">_xlfn.IFS('ES Data Entry'!G239=0, "Kindergarten", 'ES Data Entry'!G239=1, "1st Grade", 'ES Data Entry'!G239=2, "2nd Grade", 'ES Data Entry'!G239=3, "3rd Grade", 'ES Data Entry'!G239=4, "4th Grade",'ES Data Entry'!G239=5, "5th Grade")</f>
        <v>Kindergarten</v>
      </c>
      <c r="H239" s="253" t="e" cm="1">
        <f t="array" ref="H239">_xlfn.IFS('ES Data Entry'!L239=2, "Virtual", 'ES Data Entry'!L239=1, "In-person",'ES Data Entry'!L239=3, "Hybrid")</f>
        <v>#N/A</v>
      </c>
      <c r="I239" s="227" t="e" cm="1">
        <f t="array" ref="I239">_xlfn.IFS('ES Data Entry'!H239= 1, "American Indian/Alaskan Native", 'ES Data Entry'!H239= 2, "Asian", 'ES Data Entry'!H239= 3, "Native Hawaiian/Pacific Islander", 'ES Data Entry'!H239= 4, "Black/African American",'ES Data Entry'!H239= 5,  "White", 'ES Data Entry'!H239= 6, "Other", 'ES Data Entry'!H239= 7, "Two races or more", 'ES Data Entry'!H239= 8, "Unknown")</f>
        <v>#N/A</v>
      </c>
      <c r="J239" s="226" t="e" cm="1">
        <f t="array" ref="J239">_xlfn.IFS('ES Data Entry'!I239=1, "Hispanic/Latino", 'ES Data Entry'!I239=2, "Not Hispanic/Latino", 'ES Data Entry'!I239=3, "Other")</f>
        <v>#N/A</v>
      </c>
      <c r="K239" s="226" t="e" cm="1">
        <f t="array" ref="K239">_xlfn.IFS('ES Data Entry'!J239= 1, "Male", 'ES Data Entry'!J239= 2, "Female", 'ES Data Entry'!J239= 3, "Transgender Male", 'ES Data Entry'!J239= 4, "Transgender Female",'ES Data Entry'!J239= 5, "Non-binary", 'ES Data Entry'!J239= 6, "Other", 'ES Data Entry'!J239= 7, "Unknown")</f>
        <v>#N/A</v>
      </c>
      <c r="L239" s="228">
        <f>'ES Data Entry'!K239</f>
        <v>0</v>
      </c>
      <c r="M239" s="228" t="str" cm="1">
        <f t="array" ref="M239">IF(MAX(IF(F:F=F239, L:L))=L239, "Yes", "No")</f>
        <v>Yes</v>
      </c>
      <c r="N239" s="229" t="e">
        <f>AVERAGE('ES Data Entry'!N239,'ES Data Entry'!M239)</f>
        <v>#DIV/0!</v>
      </c>
      <c r="O239" s="229" t="e">
        <f t="shared" si="24"/>
        <v>#DIV/0!</v>
      </c>
      <c r="P239" s="229" t="e">
        <f>AVERAGE('ES Data Entry'!O239:R239)</f>
        <v>#DIV/0!</v>
      </c>
      <c r="Q239" s="229" t="e">
        <f t="shared" si="25"/>
        <v>#DIV/0!</v>
      </c>
      <c r="R239" s="229" t="e">
        <f>AVERAGE('ES Data Entry'!S239:V239)</f>
        <v>#DIV/0!</v>
      </c>
      <c r="S239" s="229" t="e">
        <f t="shared" si="26"/>
        <v>#DIV/0!</v>
      </c>
      <c r="T239" s="229" t="e">
        <f>AVERAGE('ES Data Entry'!W239:Y239)</f>
        <v>#DIV/0!</v>
      </c>
      <c r="U239" s="230" t="e">
        <f t="shared" si="27"/>
        <v>#DIV/0!</v>
      </c>
      <c r="V239" s="231" t="e">
        <f t="shared" si="28"/>
        <v>#DIV/0!</v>
      </c>
      <c r="W239" s="232" t="e">
        <f t="shared" si="29"/>
        <v>#DIV/0!</v>
      </c>
    </row>
    <row r="240" spans="1:23">
      <c r="A240" s="226">
        <f>'ES Data Entry'!A240</f>
        <v>0</v>
      </c>
      <c r="B240" s="226">
        <f>'ES Data Entry'!B240</f>
        <v>0</v>
      </c>
      <c r="C240" s="6">
        <f>'ES Data Entry'!C240</f>
        <v>0</v>
      </c>
      <c r="D240" s="226">
        <f>'ES Data Entry'!D240</f>
        <v>0</v>
      </c>
      <c r="E240" s="226">
        <f>'ES Data Entry'!E240</f>
        <v>0</v>
      </c>
      <c r="F240" s="226">
        <f>'ES Data Entry'!F240</f>
        <v>0</v>
      </c>
      <c r="G240" s="226" t="str" cm="1">
        <f t="array" ref="G240">_xlfn.IFS('ES Data Entry'!G240=0, "Kindergarten", 'ES Data Entry'!G240=1, "1st Grade", 'ES Data Entry'!G240=2, "2nd Grade", 'ES Data Entry'!G240=3, "3rd Grade", 'ES Data Entry'!G240=4, "4th Grade",'ES Data Entry'!G240=5, "5th Grade")</f>
        <v>Kindergarten</v>
      </c>
      <c r="H240" s="253" t="e" cm="1">
        <f t="array" ref="H240">_xlfn.IFS('ES Data Entry'!L240=2, "Virtual", 'ES Data Entry'!L240=1, "In-person",'ES Data Entry'!L240=3, "Hybrid")</f>
        <v>#N/A</v>
      </c>
      <c r="I240" s="227" t="e" cm="1">
        <f t="array" ref="I240">_xlfn.IFS('ES Data Entry'!H240= 1, "American Indian/Alaskan Native", 'ES Data Entry'!H240= 2, "Asian", 'ES Data Entry'!H240= 3, "Native Hawaiian/Pacific Islander", 'ES Data Entry'!H240= 4, "Black/African American",'ES Data Entry'!H240= 5,  "White", 'ES Data Entry'!H240= 6, "Other", 'ES Data Entry'!H240= 7, "Two races or more", 'ES Data Entry'!H240= 8, "Unknown")</f>
        <v>#N/A</v>
      </c>
      <c r="J240" s="226" t="e" cm="1">
        <f t="array" ref="J240">_xlfn.IFS('ES Data Entry'!I240=1, "Hispanic/Latino", 'ES Data Entry'!I240=2, "Not Hispanic/Latino", 'ES Data Entry'!I240=3, "Other")</f>
        <v>#N/A</v>
      </c>
      <c r="K240" s="226" t="e" cm="1">
        <f t="array" ref="K240">_xlfn.IFS('ES Data Entry'!J240= 1, "Male", 'ES Data Entry'!J240= 2, "Female", 'ES Data Entry'!J240= 3, "Transgender Male", 'ES Data Entry'!J240= 4, "Transgender Female",'ES Data Entry'!J240= 5, "Non-binary", 'ES Data Entry'!J240= 6, "Other", 'ES Data Entry'!J240= 7, "Unknown")</f>
        <v>#N/A</v>
      </c>
      <c r="L240" s="228">
        <f>'ES Data Entry'!K240</f>
        <v>0</v>
      </c>
      <c r="M240" s="228" t="str" cm="1">
        <f t="array" ref="M240">IF(MAX(IF(F:F=F240, L:L))=L240, "Yes", "No")</f>
        <v>Yes</v>
      </c>
      <c r="N240" s="229" t="e">
        <f>AVERAGE('ES Data Entry'!N240,'ES Data Entry'!M240)</f>
        <v>#DIV/0!</v>
      </c>
      <c r="O240" s="229" t="e">
        <f t="shared" si="24"/>
        <v>#DIV/0!</v>
      </c>
      <c r="P240" s="229" t="e">
        <f>AVERAGE('ES Data Entry'!O240:R240)</f>
        <v>#DIV/0!</v>
      </c>
      <c r="Q240" s="229" t="e">
        <f t="shared" si="25"/>
        <v>#DIV/0!</v>
      </c>
      <c r="R240" s="229" t="e">
        <f>AVERAGE('ES Data Entry'!S240:V240)</f>
        <v>#DIV/0!</v>
      </c>
      <c r="S240" s="229" t="e">
        <f t="shared" si="26"/>
        <v>#DIV/0!</v>
      </c>
      <c r="T240" s="229" t="e">
        <f>AVERAGE('ES Data Entry'!W240:Y240)</f>
        <v>#DIV/0!</v>
      </c>
      <c r="U240" s="230" t="e">
        <f t="shared" si="27"/>
        <v>#DIV/0!</v>
      </c>
      <c r="V240" s="231" t="e">
        <f t="shared" si="28"/>
        <v>#DIV/0!</v>
      </c>
      <c r="W240" s="232" t="e">
        <f t="shared" si="29"/>
        <v>#DIV/0!</v>
      </c>
    </row>
    <row r="241" spans="1:23">
      <c r="A241" s="226">
        <f>'ES Data Entry'!A241</f>
        <v>0</v>
      </c>
      <c r="B241" s="226">
        <f>'ES Data Entry'!B241</f>
        <v>0</v>
      </c>
      <c r="C241" s="6">
        <f>'ES Data Entry'!C241</f>
        <v>0</v>
      </c>
      <c r="D241" s="226">
        <f>'ES Data Entry'!D241</f>
        <v>0</v>
      </c>
      <c r="E241" s="226">
        <f>'ES Data Entry'!E241</f>
        <v>0</v>
      </c>
      <c r="F241" s="226">
        <f>'ES Data Entry'!F241</f>
        <v>0</v>
      </c>
      <c r="G241" s="226" t="str" cm="1">
        <f t="array" ref="G241">_xlfn.IFS('ES Data Entry'!G241=0, "Kindergarten", 'ES Data Entry'!G241=1, "1st Grade", 'ES Data Entry'!G241=2, "2nd Grade", 'ES Data Entry'!G241=3, "3rd Grade", 'ES Data Entry'!G241=4, "4th Grade",'ES Data Entry'!G241=5, "5th Grade")</f>
        <v>Kindergarten</v>
      </c>
      <c r="H241" s="253" t="e" cm="1">
        <f t="array" ref="H241">_xlfn.IFS('ES Data Entry'!L241=2, "Virtual", 'ES Data Entry'!L241=1, "In-person",'ES Data Entry'!L241=3, "Hybrid")</f>
        <v>#N/A</v>
      </c>
      <c r="I241" s="227" t="e" cm="1">
        <f t="array" ref="I241">_xlfn.IFS('ES Data Entry'!H241= 1, "American Indian/Alaskan Native", 'ES Data Entry'!H241= 2, "Asian", 'ES Data Entry'!H241= 3, "Native Hawaiian/Pacific Islander", 'ES Data Entry'!H241= 4, "Black/African American",'ES Data Entry'!H241= 5,  "White", 'ES Data Entry'!H241= 6, "Other", 'ES Data Entry'!H241= 7, "Two races or more", 'ES Data Entry'!H241= 8, "Unknown")</f>
        <v>#N/A</v>
      </c>
      <c r="J241" s="226" t="e" cm="1">
        <f t="array" ref="J241">_xlfn.IFS('ES Data Entry'!I241=1, "Hispanic/Latino", 'ES Data Entry'!I241=2, "Not Hispanic/Latino", 'ES Data Entry'!I241=3, "Other")</f>
        <v>#N/A</v>
      </c>
      <c r="K241" s="226" t="e" cm="1">
        <f t="array" ref="K241">_xlfn.IFS('ES Data Entry'!J241= 1, "Male", 'ES Data Entry'!J241= 2, "Female", 'ES Data Entry'!J241= 3, "Transgender Male", 'ES Data Entry'!J241= 4, "Transgender Female",'ES Data Entry'!J241= 5, "Non-binary", 'ES Data Entry'!J241= 6, "Other", 'ES Data Entry'!J241= 7, "Unknown")</f>
        <v>#N/A</v>
      </c>
      <c r="L241" s="228">
        <f>'ES Data Entry'!K241</f>
        <v>0</v>
      </c>
      <c r="M241" s="228" t="str" cm="1">
        <f t="array" ref="M241">IF(MAX(IF(F:F=F241, L:L))=L241, "Yes", "No")</f>
        <v>Yes</v>
      </c>
      <c r="N241" s="229" t="e">
        <f>AVERAGE('ES Data Entry'!N241,'ES Data Entry'!M241)</f>
        <v>#DIV/0!</v>
      </c>
      <c r="O241" s="229" t="e">
        <f t="shared" si="24"/>
        <v>#DIV/0!</v>
      </c>
      <c r="P241" s="229" t="e">
        <f>AVERAGE('ES Data Entry'!O241:R241)</f>
        <v>#DIV/0!</v>
      </c>
      <c r="Q241" s="229" t="e">
        <f t="shared" si="25"/>
        <v>#DIV/0!</v>
      </c>
      <c r="R241" s="229" t="e">
        <f>AVERAGE('ES Data Entry'!S241:V241)</f>
        <v>#DIV/0!</v>
      </c>
      <c r="S241" s="229" t="e">
        <f t="shared" si="26"/>
        <v>#DIV/0!</v>
      </c>
      <c r="T241" s="229" t="e">
        <f>AVERAGE('ES Data Entry'!W241:Y241)</f>
        <v>#DIV/0!</v>
      </c>
      <c r="U241" s="230" t="e">
        <f t="shared" si="27"/>
        <v>#DIV/0!</v>
      </c>
      <c r="V241" s="231" t="e">
        <f t="shared" si="28"/>
        <v>#DIV/0!</v>
      </c>
      <c r="W241" s="232" t="e">
        <f t="shared" si="29"/>
        <v>#DIV/0!</v>
      </c>
    </row>
    <row r="242" spans="1:23">
      <c r="A242" s="226">
        <f>'ES Data Entry'!A242</f>
        <v>0</v>
      </c>
      <c r="B242" s="226">
        <f>'ES Data Entry'!B242</f>
        <v>0</v>
      </c>
      <c r="C242" s="6">
        <f>'ES Data Entry'!C242</f>
        <v>0</v>
      </c>
      <c r="D242" s="226">
        <f>'ES Data Entry'!D242</f>
        <v>0</v>
      </c>
      <c r="E242" s="226">
        <f>'ES Data Entry'!E242</f>
        <v>0</v>
      </c>
      <c r="F242" s="226">
        <f>'ES Data Entry'!F242</f>
        <v>0</v>
      </c>
      <c r="G242" s="226" t="str" cm="1">
        <f t="array" ref="G242">_xlfn.IFS('ES Data Entry'!G242=0, "Kindergarten", 'ES Data Entry'!G242=1, "1st Grade", 'ES Data Entry'!G242=2, "2nd Grade", 'ES Data Entry'!G242=3, "3rd Grade", 'ES Data Entry'!G242=4, "4th Grade",'ES Data Entry'!G242=5, "5th Grade")</f>
        <v>Kindergarten</v>
      </c>
      <c r="H242" s="253" t="e" cm="1">
        <f t="array" ref="H242">_xlfn.IFS('ES Data Entry'!L242=2, "Virtual", 'ES Data Entry'!L242=1, "In-person",'ES Data Entry'!L242=3, "Hybrid")</f>
        <v>#N/A</v>
      </c>
      <c r="I242" s="227" t="e" cm="1">
        <f t="array" ref="I242">_xlfn.IFS('ES Data Entry'!H242= 1, "American Indian/Alaskan Native", 'ES Data Entry'!H242= 2, "Asian", 'ES Data Entry'!H242= 3, "Native Hawaiian/Pacific Islander", 'ES Data Entry'!H242= 4, "Black/African American",'ES Data Entry'!H242= 5,  "White", 'ES Data Entry'!H242= 6, "Other", 'ES Data Entry'!H242= 7, "Two races or more", 'ES Data Entry'!H242= 8, "Unknown")</f>
        <v>#N/A</v>
      </c>
      <c r="J242" s="226" t="e" cm="1">
        <f t="array" ref="J242">_xlfn.IFS('ES Data Entry'!I242=1, "Hispanic/Latino", 'ES Data Entry'!I242=2, "Not Hispanic/Latino", 'ES Data Entry'!I242=3, "Other")</f>
        <v>#N/A</v>
      </c>
      <c r="K242" s="226" t="e" cm="1">
        <f t="array" ref="K242">_xlfn.IFS('ES Data Entry'!J242= 1, "Male", 'ES Data Entry'!J242= 2, "Female", 'ES Data Entry'!J242= 3, "Transgender Male", 'ES Data Entry'!J242= 4, "Transgender Female",'ES Data Entry'!J242= 5, "Non-binary", 'ES Data Entry'!J242= 6, "Other", 'ES Data Entry'!J242= 7, "Unknown")</f>
        <v>#N/A</v>
      </c>
      <c r="L242" s="228">
        <f>'ES Data Entry'!K242</f>
        <v>0</v>
      </c>
      <c r="M242" s="228" t="str" cm="1">
        <f t="array" ref="M242">IF(MAX(IF(F:F=F242, L:L))=L242, "Yes", "No")</f>
        <v>Yes</v>
      </c>
      <c r="N242" s="229" t="e">
        <f>AVERAGE('ES Data Entry'!N242,'ES Data Entry'!M242)</f>
        <v>#DIV/0!</v>
      </c>
      <c r="O242" s="229" t="e">
        <f t="shared" si="24"/>
        <v>#DIV/0!</v>
      </c>
      <c r="P242" s="229" t="e">
        <f>AVERAGE('ES Data Entry'!O242:R242)</f>
        <v>#DIV/0!</v>
      </c>
      <c r="Q242" s="229" t="e">
        <f t="shared" si="25"/>
        <v>#DIV/0!</v>
      </c>
      <c r="R242" s="229" t="e">
        <f>AVERAGE('ES Data Entry'!S242:V242)</f>
        <v>#DIV/0!</v>
      </c>
      <c r="S242" s="229" t="e">
        <f t="shared" si="26"/>
        <v>#DIV/0!</v>
      </c>
      <c r="T242" s="229" t="e">
        <f>AVERAGE('ES Data Entry'!W242:Y242)</f>
        <v>#DIV/0!</v>
      </c>
      <c r="U242" s="230" t="e">
        <f t="shared" si="27"/>
        <v>#DIV/0!</v>
      </c>
      <c r="V242" s="231" t="e">
        <f t="shared" si="28"/>
        <v>#DIV/0!</v>
      </c>
      <c r="W242" s="232" t="e">
        <f t="shared" si="29"/>
        <v>#DIV/0!</v>
      </c>
    </row>
    <row r="243" spans="1:23">
      <c r="A243" s="226">
        <f>'ES Data Entry'!A243</f>
        <v>0</v>
      </c>
      <c r="B243" s="226">
        <f>'ES Data Entry'!B243</f>
        <v>0</v>
      </c>
      <c r="C243" s="6">
        <f>'ES Data Entry'!C243</f>
        <v>0</v>
      </c>
      <c r="D243" s="226">
        <f>'ES Data Entry'!D243</f>
        <v>0</v>
      </c>
      <c r="E243" s="226">
        <f>'ES Data Entry'!E243</f>
        <v>0</v>
      </c>
      <c r="F243" s="226">
        <f>'ES Data Entry'!F243</f>
        <v>0</v>
      </c>
      <c r="G243" s="226" t="str" cm="1">
        <f t="array" ref="G243">_xlfn.IFS('ES Data Entry'!G243=0, "Kindergarten", 'ES Data Entry'!G243=1, "1st Grade", 'ES Data Entry'!G243=2, "2nd Grade", 'ES Data Entry'!G243=3, "3rd Grade", 'ES Data Entry'!G243=4, "4th Grade",'ES Data Entry'!G243=5, "5th Grade")</f>
        <v>Kindergarten</v>
      </c>
      <c r="H243" s="253" t="e" cm="1">
        <f t="array" ref="H243">_xlfn.IFS('ES Data Entry'!L243=2, "Virtual", 'ES Data Entry'!L243=1, "In-person",'ES Data Entry'!L243=3, "Hybrid")</f>
        <v>#N/A</v>
      </c>
      <c r="I243" s="227" t="e" cm="1">
        <f t="array" ref="I243">_xlfn.IFS('ES Data Entry'!H243= 1, "American Indian/Alaskan Native", 'ES Data Entry'!H243= 2, "Asian", 'ES Data Entry'!H243= 3, "Native Hawaiian/Pacific Islander", 'ES Data Entry'!H243= 4, "Black/African American",'ES Data Entry'!H243= 5,  "White", 'ES Data Entry'!H243= 6, "Other", 'ES Data Entry'!H243= 7, "Two races or more", 'ES Data Entry'!H243= 8, "Unknown")</f>
        <v>#N/A</v>
      </c>
      <c r="J243" s="226" t="e" cm="1">
        <f t="array" ref="J243">_xlfn.IFS('ES Data Entry'!I243=1, "Hispanic/Latino", 'ES Data Entry'!I243=2, "Not Hispanic/Latino", 'ES Data Entry'!I243=3, "Other")</f>
        <v>#N/A</v>
      </c>
      <c r="K243" s="226" t="e" cm="1">
        <f t="array" ref="K243">_xlfn.IFS('ES Data Entry'!J243= 1, "Male", 'ES Data Entry'!J243= 2, "Female", 'ES Data Entry'!J243= 3, "Transgender Male", 'ES Data Entry'!J243= 4, "Transgender Female",'ES Data Entry'!J243= 5, "Non-binary", 'ES Data Entry'!J243= 6, "Other", 'ES Data Entry'!J243= 7, "Unknown")</f>
        <v>#N/A</v>
      </c>
      <c r="L243" s="228">
        <f>'ES Data Entry'!K243</f>
        <v>0</v>
      </c>
      <c r="M243" s="228" t="str" cm="1">
        <f t="array" ref="M243">IF(MAX(IF(F:F=F243, L:L))=L243, "Yes", "No")</f>
        <v>Yes</v>
      </c>
      <c r="N243" s="229" t="e">
        <f>AVERAGE('ES Data Entry'!N243,'ES Data Entry'!M243)</f>
        <v>#DIV/0!</v>
      </c>
      <c r="O243" s="229" t="e">
        <f t="shared" si="24"/>
        <v>#DIV/0!</v>
      </c>
      <c r="P243" s="229" t="e">
        <f>AVERAGE('ES Data Entry'!O243:R243)</f>
        <v>#DIV/0!</v>
      </c>
      <c r="Q243" s="229" t="e">
        <f t="shared" si="25"/>
        <v>#DIV/0!</v>
      </c>
      <c r="R243" s="229" t="e">
        <f>AVERAGE('ES Data Entry'!S243:V243)</f>
        <v>#DIV/0!</v>
      </c>
      <c r="S243" s="229" t="e">
        <f t="shared" si="26"/>
        <v>#DIV/0!</v>
      </c>
      <c r="T243" s="229" t="e">
        <f>AVERAGE('ES Data Entry'!W243:Y243)</f>
        <v>#DIV/0!</v>
      </c>
      <c r="U243" s="230" t="e">
        <f t="shared" si="27"/>
        <v>#DIV/0!</v>
      </c>
      <c r="V243" s="231" t="e">
        <f t="shared" si="28"/>
        <v>#DIV/0!</v>
      </c>
      <c r="W243" s="232" t="e">
        <f t="shared" si="29"/>
        <v>#DIV/0!</v>
      </c>
    </row>
    <row r="244" spans="1:23">
      <c r="A244" s="226">
        <f>'ES Data Entry'!A244</f>
        <v>0</v>
      </c>
      <c r="B244" s="226">
        <f>'ES Data Entry'!B244</f>
        <v>0</v>
      </c>
      <c r="C244" s="6">
        <f>'ES Data Entry'!C244</f>
        <v>0</v>
      </c>
      <c r="D244" s="226">
        <f>'ES Data Entry'!D244</f>
        <v>0</v>
      </c>
      <c r="E244" s="226">
        <f>'ES Data Entry'!E244</f>
        <v>0</v>
      </c>
      <c r="F244" s="226">
        <f>'ES Data Entry'!F244</f>
        <v>0</v>
      </c>
      <c r="G244" s="226" t="str" cm="1">
        <f t="array" ref="G244">_xlfn.IFS('ES Data Entry'!G244=0, "Kindergarten", 'ES Data Entry'!G244=1, "1st Grade", 'ES Data Entry'!G244=2, "2nd Grade", 'ES Data Entry'!G244=3, "3rd Grade", 'ES Data Entry'!G244=4, "4th Grade",'ES Data Entry'!G244=5, "5th Grade")</f>
        <v>Kindergarten</v>
      </c>
      <c r="H244" s="253" t="e" cm="1">
        <f t="array" ref="H244">_xlfn.IFS('ES Data Entry'!L244=2, "Virtual", 'ES Data Entry'!L244=1, "In-person",'ES Data Entry'!L244=3, "Hybrid")</f>
        <v>#N/A</v>
      </c>
      <c r="I244" s="227" t="e" cm="1">
        <f t="array" ref="I244">_xlfn.IFS('ES Data Entry'!H244= 1, "American Indian/Alaskan Native", 'ES Data Entry'!H244= 2, "Asian", 'ES Data Entry'!H244= 3, "Native Hawaiian/Pacific Islander", 'ES Data Entry'!H244= 4, "Black/African American",'ES Data Entry'!H244= 5,  "White", 'ES Data Entry'!H244= 6, "Other", 'ES Data Entry'!H244= 7, "Two races or more", 'ES Data Entry'!H244= 8, "Unknown")</f>
        <v>#N/A</v>
      </c>
      <c r="J244" s="226" t="e" cm="1">
        <f t="array" ref="J244">_xlfn.IFS('ES Data Entry'!I244=1, "Hispanic/Latino", 'ES Data Entry'!I244=2, "Not Hispanic/Latino", 'ES Data Entry'!I244=3, "Other")</f>
        <v>#N/A</v>
      </c>
      <c r="K244" s="226" t="e" cm="1">
        <f t="array" ref="K244">_xlfn.IFS('ES Data Entry'!J244= 1, "Male", 'ES Data Entry'!J244= 2, "Female", 'ES Data Entry'!J244= 3, "Transgender Male", 'ES Data Entry'!J244= 4, "Transgender Female",'ES Data Entry'!J244= 5, "Non-binary", 'ES Data Entry'!J244= 6, "Other", 'ES Data Entry'!J244= 7, "Unknown")</f>
        <v>#N/A</v>
      </c>
      <c r="L244" s="228">
        <f>'ES Data Entry'!K244</f>
        <v>0</v>
      </c>
      <c r="M244" s="228" t="str" cm="1">
        <f t="array" ref="M244">IF(MAX(IF(F:F=F244, L:L))=L244, "Yes", "No")</f>
        <v>Yes</v>
      </c>
      <c r="N244" s="229" t="e">
        <f>AVERAGE('ES Data Entry'!N244,'ES Data Entry'!M244)</f>
        <v>#DIV/0!</v>
      </c>
      <c r="O244" s="229" t="e">
        <f t="shared" si="24"/>
        <v>#DIV/0!</v>
      </c>
      <c r="P244" s="229" t="e">
        <f>AVERAGE('ES Data Entry'!O244:R244)</f>
        <v>#DIV/0!</v>
      </c>
      <c r="Q244" s="229" t="e">
        <f t="shared" si="25"/>
        <v>#DIV/0!</v>
      </c>
      <c r="R244" s="229" t="e">
        <f>AVERAGE('ES Data Entry'!S244:V244)</f>
        <v>#DIV/0!</v>
      </c>
      <c r="S244" s="229" t="e">
        <f t="shared" si="26"/>
        <v>#DIV/0!</v>
      </c>
      <c r="T244" s="229" t="e">
        <f>AVERAGE('ES Data Entry'!W244:Y244)</f>
        <v>#DIV/0!</v>
      </c>
      <c r="U244" s="230" t="e">
        <f t="shared" si="27"/>
        <v>#DIV/0!</v>
      </c>
      <c r="V244" s="231" t="e">
        <f t="shared" si="28"/>
        <v>#DIV/0!</v>
      </c>
      <c r="W244" s="232" t="e">
        <f t="shared" si="29"/>
        <v>#DIV/0!</v>
      </c>
    </row>
    <row r="245" spans="1:23">
      <c r="A245" s="226">
        <f>'ES Data Entry'!A245</f>
        <v>0</v>
      </c>
      <c r="B245" s="226">
        <f>'ES Data Entry'!B245</f>
        <v>0</v>
      </c>
      <c r="C245" s="6">
        <f>'ES Data Entry'!C245</f>
        <v>0</v>
      </c>
      <c r="D245" s="226">
        <f>'ES Data Entry'!D245</f>
        <v>0</v>
      </c>
      <c r="E245" s="226">
        <f>'ES Data Entry'!E245</f>
        <v>0</v>
      </c>
      <c r="F245" s="226">
        <f>'ES Data Entry'!F245</f>
        <v>0</v>
      </c>
      <c r="G245" s="226" t="str" cm="1">
        <f t="array" ref="G245">_xlfn.IFS('ES Data Entry'!G245=0, "Kindergarten", 'ES Data Entry'!G245=1, "1st Grade", 'ES Data Entry'!G245=2, "2nd Grade", 'ES Data Entry'!G245=3, "3rd Grade", 'ES Data Entry'!G245=4, "4th Grade",'ES Data Entry'!G245=5, "5th Grade")</f>
        <v>Kindergarten</v>
      </c>
      <c r="H245" s="253" t="e" cm="1">
        <f t="array" ref="H245">_xlfn.IFS('ES Data Entry'!L245=2, "Virtual", 'ES Data Entry'!L245=1, "In-person",'ES Data Entry'!L245=3, "Hybrid")</f>
        <v>#N/A</v>
      </c>
      <c r="I245" s="227" t="e" cm="1">
        <f t="array" ref="I245">_xlfn.IFS('ES Data Entry'!H245= 1, "American Indian/Alaskan Native", 'ES Data Entry'!H245= 2, "Asian", 'ES Data Entry'!H245= 3, "Native Hawaiian/Pacific Islander", 'ES Data Entry'!H245= 4, "Black/African American",'ES Data Entry'!H245= 5,  "White", 'ES Data Entry'!H245= 6, "Other", 'ES Data Entry'!H245= 7, "Two races or more", 'ES Data Entry'!H245= 8, "Unknown")</f>
        <v>#N/A</v>
      </c>
      <c r="J245" s="226" t="e" cm="1">
        <f t="array" ref="J245">_xlfn.IFS('ES Data Entry'!I245=1, "Hispanic/Latino", 'ES Data Entry'!I245=2, "Not Hispanic/Latino", 'ES Data Entry'!I245=3, "Other")</f>
        <v>#N/A</v>
      </c>
      <c r="K245" s="226" t="e" cm="1">
        <f t="array" ref="K245">_xlfn.IFS('ES Data Entry'!J245= 1, "Male", 'ES Data Entry'!J245= 2, "Female", 'ES Data Entry'!J245= 3, "Transgender Male", 'ES Data Entry'!J245= 4, "Transgender Female",'ES Data Entry'!J245= 5, "Non-binary", 'ES Data Entry'!J245= 6, "Other", 'ES Data Entry'!J245= 7, "Unknown")</f>
        <v>#N/A</v>
      </c>
      <c r="L245" s="228">
        <f>'ES Data Entry'!K245</f>
        <v>0</v>
      </c>
      <c r="M245" s="228" t="str" cm="1">
        <f t="array" ref="M245">IF(MAX(IF(F:F=F245, L:L))=L245, "Yes", "No")</f>
        <v>Yes</v>
      </c>
      <c r="N245" s="229" t="e">
        <f>AVERAGE('ES Data Entry'!N245,'ES Data Entry'!M245)</f>
        <v>#DIV/0!</v>
      </c>
      <c r="O245" s="229" t="e">
        <f t="shared" si="24"/>
        <v>#DIV/0!</v>
      </c>
      <c r="P245" s="229" t="e">
        <f>AVERAGE('ES Data Entry'!O245:R245)</f>
        <v>#DIV/0!</v>
      </c>
      <c r="Q245" s="229" t="e">
        <f t="shared" si="25"/>
        <v>#DIV/0!</v>
      </c>
      <c r="R245" s="229" t="e">
        <f>AVERAGE('ES Data Entry'!S245:V245)</f>
        <v>#DIV/0!</v>
      </c>
      <c r="S245" s="229" t="e">
        <f t="shared" si="26"/>
        <v>#DIV/0!</v>
      </c>
      <c r="T245" s="229" t="e">
        <f>AVERAGE('ES Data Entry'!W245:Y245)</f>
        <v>#DIV/0!</v>
      </c>
      <c r="U245" s="230" t="e">
        <f t="shared" si="27"/>
        <v>#DIV/0!</v>
      </c>
      <c r="V245" s="231" t="e">
        <f t="shared" si="28"/>
        <v>#DIV/0!</v>
      </c>
      <c r="W245" s="232" t="e">
        <f t="shared" si="29"/>
        <v>#DIV/0!</v>
      </c>
    </row>
    <row r="246" spans="1:23">
      <c r="A246" s="226">
        <f>'ES Data Entry'!A246</f>
        <v>0</v>
      </c>
      <c r="B246" s="226">
        <f>'ES Data Entry'!B246</f>
        <v>0</v>
      </c>
      <c r="C246" s="6">
        <f>'ES Data Entry'!C246</f>
        <v>0</v>
      </c>
      <c r="D246" s="226">
        <f>'ES Data Entry'!D246</f>
        <v>0</v>
      </c>
      <c r="E246" s="226">
        <f>'ES Data Entry'!E246</f>
        <v>0</v>
      </c>
      <c r="F246" s="226">
        <f>'ES Data Entry'!F246</f>
        <v>0</v>
      </c>
      <c r="G246" s="226" t="str" cm="1">
        <f t="array" ref="G246">_xlfn.IFS('ES Data Entry'!G246=0, "Kindergarten", 'ES Data Entry'!G246=1, "1st Grade", 'ES Data Entry'!G246=2, "2nd Grade", 'ES Data Entry'!G246=3, "3rd Grade", 'ES Data Entry'!G246=4, "4th Grade",'ES Data Entry'!G246=5, "5th Grade")</f>
        <v>Kindergarten</v>
      </c>
      <c r="H246" s="253" t="e" cm="1">
        <f t="array" ref="H246">_xlfn.IFS('ES Data Entry'!L246=2, "Virtual", 'ES Data Entry'!L246=1, "In-person",'ES Data Entry'!L246=3, "Hybrid")</f>
        <v>#N/A</v>
      </c>
      <c r="I246" s="227" t="e" cm="1">
        <f t="array" ref="I246">_xlfn.IFS('ES Data Entry'!H246= 1, "American Indian/Alaskan Native", 'ES Data Entry'!H246= 2, "Asian", 'ES Data Entry'!H246= 3, "Native Hawaiian/Pacific Islander", 'ES Data Entry'!H246= 4, "Black/African American",'ES Data Entry'!H246= 5,  "White", 'ES Data Entry'!H246= 6, "Other", 'ES Data Entry'!H246= 7, "Two races or more", 'ES Data Entry'!H246= 8, "Unknown")</f>
        <v>#N/A</v>
      </c>
      <c r="J246" s="226" t="e" cm="1">
        <f t="array" ref="J246">_xlfn.IFS('ES Data Entry'!I246=1, "Hispanic/Latino", 'ES Data Entry'!I246=2, "Not Hispanic/Latino", 'ES Data Entry'!I246=3, "Other")</f>
        <v>#N/A</v>
      </c>
      <c r="K246" s="226" t="e" cm="1">
        <f t="array" ref="K246">_xlfn.IFS('ES Data Entry'!J246= 1, "Male", 'ES Data Entry'!J246= 2, "Female", 'ES Data Entry'!J246= 3, "Transgender Male", 'ES Data Entry'!J246= 4, "Transgender Female",'ES Data Entry'!J246= 5, "Non-binary", 'ES Data Entry'!J246= 6, "Other", 'ES Data Entry'!J246= 7, "Unknown")</f>
        <v>#N/A</v>
      </c>
      <c r="L246" s="228">
        <f>'ES Data Entry'!K246</f>
        <v>0</v>
      </c>
      <c r="M246" s="228" t="str" cm="1">
        <f t="array" ref="M246">IF(MAX(IF(F:F=F246, L:L))=L246, "Yes", "No")</f>
        <v>Yes</v>
      </c>
      <c r="N246" s="229" t="e">
        <f>AVERAGE('ES Data Entry'!N246,'ES Data Entry'!M246)</f>
        <v>#DIV/0!</v>
      </c>
      <c r="O246" s="229" t="e">
        <f t="shared" si="24"/>
        <v>#DIV/0!</v>
      </c>
      <c r="P246" s="229" t="e">
        <f>AVERAGE('ES Data Entry'!O246:R246)</f>
        <v>#DIV/0!</v>
      </c>
      <c r="Q246" s="229" t="e">
        <f t="shared" si="25"/>
        <v>#DIV/0!</v>
      </c>
      <c r="R246" s="229" t="e">
        <f>AVERAGE('ES Data Entry'!S246:V246)</f>
        <v>#DIV/0!</v>
      </c>
      <c r="S246" s="229" t="e">
        <f t="shared" si="26"/>
        <v>#DIV/0!</v>
      </c>
      <c r="T246" s="229" t="e">
        <f>AVERAGE('ES Data Entry'!W246:Y246)</f>
        <v>#DIV/0!</v>
      </c>
      <c r="U246" s="230" t="e">
        <f t="shared" si="27"/>
        <v>#DIV/0!</v>
      </c>
      <c r="V246" s="231" t="e">
        <f t="shared" si="28"/>
        <v>#DIV/0!</v>
      </c>
      <c r="W246" s="232" t="e">
        <f t="shared" si="29"/>
        <v>#DIV/0!</v>
      </c>
    </row>
    <row r="247" spans="1:23">
      <c r="A247" s="226">
        <f>'ES Data Entry'!A247</f>
        <v>0</v>
      </c>
      <c r="B247" s="226">
        <f>'ES Data Entry'!B247</f>
        <v>0</v>
      </c>
      <c r="C247" s="6">
        <f>'ES Data Entry'!C247</f>
        <v>0</v>
      </c>
      <c r="D247" s="226">
        <f>'ES Data Entry'!D247</f>
        <v>0</v>
      </c>
      <c r="E247" s="226">
        <f>'ES Data Entry'!E247</f>
        <v>0</v>
      </c>
      <c r="F247" s="226">
        <f>'ES Data Entry'!F247</f>
        <v>0</v>
      </c>
      <c r="G247" s="226" t="str" cm="1">
        <f t="array" ref="G247">_xlfn.IFS('ES Data Entry'!G247=0, "Kindergarten", 'ES Data Entry'!G247=1, "1st Grade", 'ES Data Entry'!G247=2, "2nd Grade", 'ES Data Entry'!G247=3, "3rd Grade", 'ES Data Entry'!G247=4, "4th Grade",'ES Data Entry'!G247=5, "5th Grade")</f>
        <v>Kindergarten</v>
      </c>
      <c r="H247" s="253" t="e" cm="1">
        <f t="array" ref="H247">_xlfn.IFS('ES Data Entry'!L247=2, "Virtual", 'ES Data Entry'!L247=1, "In-person",'ES Data Entry'!L247=3, "Hybrid")</f>
        <v>#N/A</v>
      </c>
      <c r="I247" s="227" t="e" cm="1">
        <f t="array" ref="I247">_xlfn.IFS('ES Data Entry'!H247= 1, "American Indian/Alaskan Native", 'ES Data Entry'!H247= 2, "Asian", 'ES Data Entry'!H247= 3, "Native Hawaiian/Pacific Islander", 'ES Data Entry'!H247= 4, "Black/African American",'ES Data Entry'!H247= 5,  "White", 'ES Data Entry'!H247= 6, "Other", 'ES Data Entry'!H247= 7, "Two races or more", 'ES Data Entry'!H247= 8, "Unknown")</f>
        <v>#N/A</v>
      </c>
      <c r="J247" s="226" t="e" cm="1">
        <f t="array" ref="J247">_xlfn.IFS('ES Data Entry'!I247=1, "Hispanic/Latino", 'ES Data Entry'!I247=2, "Not Hispanic/Latino", 'ES Data Entry'!I247=3, "Other")</f>
        <v>#N/A</v>
      </c>
      <c r="K247" s="226" t="e" cm="1">
        <f t="array" ref="K247">_xlfn.IFS('ES Data Entry'!J247= 1, "Male", 'ES Data Entry'!J247= 2, "Female", 'ES Data Entry'!J247= 3, "Transgender Male", 'ES Data Entry'!J247= 4, "Transgender Female",'ES Data Entry'!J247= 5, "Non-binary", 'ES Data Entry'!J247= 6, "Other", 'ES Data Entry'!J247= 7, "Unknown")</f>
        <v>#N/A</v>
      </c>
      <c r="L247" s="228">
        <f>'ES Data Entry'!K247</f>
        <v>0</v>
      </c>
      <c r="M247" s="228" t="str" cm="1">
        <f t="array" ref="M247">IF(MAX(IF(F:F=F247, L:L))=L247, "Yes", "No")</f>
        <v>Yes</v>
      </c>
      <c r="N247" s="229" t="e">
        <f>AVERAGE('ES Data Entry'!N247,'ES Data Entry'!M247)</f>
        <v>#DIV/0!</v>
      </c>
      <c r="O247" s="229" t="e">
        <f t="shared" si="24"/>
        <v>#DIV/0!</v>
      </c>
      <c r="P247" s="229" t="e">
        <f>AVERAGE('ES Data Entry'!O247:R247)</f>
        <v>#DIV/0!</v>
      </c>
      <c r="Q247" s="229" t="e">
        <f t="shared" si="25"/>
        <v>#DIV/0!</v>
      </c>
      <c r="R247" s="229" t="e">
        <f>AVERAGE('ES Data Entry'!S247:V247)</f>
        <v>#DIV/0!</v>
      </c>
      <c r="S247" s="229" t="e">
        <f t="shared" si="26"/>
        <v>#DIV/0!</v>
      </c>
      <c r="T247" s="229" t="e">
        <f>AVERAGE('ES Data Entry'!W247:Y247)</f>
        <v>#DIV/0!</v>
      </c>
      <c r="U247" s="230" t="e">
        <f t="shared" si="27"/>
        <v>#DIV/0!</v>
      </c>
      <c r="V247" s="231" t="e">
        <f t="shared" si="28"/>
        <v>#DIV/0!</v>
      </c>
      <c r="W247" s="232" t="e">
        <f t="shared" si="29"/>
        <v>#DIV/0!</v>
      </c>
    </row>
    <row r="248" spans="1:23">
      <c r="A248" s="226">
        <f>'ES Data Entry'!A248</f>
        <v>0</v>
      </c>
      <c r="B248" s="226">
        <f>'ES Data Entry'!B248</f>
        <v>0</v>
      </c>
      <c r="C248" s="6">
        <f>'ES Data Entry'!C248</f>
        <v>0</v>
      </c>
      <c r="D248" s="226">
        <f>'ES Data Entry'!D248</f>
        <v>0</v>
      </c>
      <c r="E248" s="226">
        <f>'ES Data Entry'!E248</f>
        <v>0</v>
      </c>
      <c r="F248" s="226">
        <f>'ES Data Entry'!F248</f>
        <v>0</v>
      </c>
      <c r="G248" s="226" t="str" cm="1">
        <f t="array" ref="G248">_xlfn.IFS('ES Data Entry'!G248=0, "Kindergarten", 'ES Data Entry'!G248=1, "1st Grade", 'ES Data Entry'!G248=2, "2nd Grade", 'ES Data Entry'!G248=3, "3rd Grade", 'ES Data Entry'!G248=4, "4th Grade",'ES Data Entry'!G248=5, "5th Grade")</f>
        <v>Kindergarten</v>
      </c>
      <c r="H248" s="253" t="e" cm="1">
        <f t="array" ref="H248">_xlfn.IFS('ES Data Entry'!L248=2, "Virtual", 'ES Data Entry'!L248=1, "In-person",'ES Data Entry'!L248=3, "Hybrid")</f>
        <v>#N/A</v>
      </c>
      <c r="I248" s="227" t="e" cm="1">
        <f t="array" ref="I248">_xlfn.IFS('ES Data Entry'!H248= 1, "American Indian/Alaskan Native", 'ES Data Entry'!H248= 2, "Asian", 'ES Data Entry'!H248= 3, "Native Hawaiian/Pacific Islander", 'ES Data Entry'!H248= 4, "Black/African American",'ES Data Entry'!H248= 5,  "White", 'ES Data Entry'!H248= 6, "Other", 'ES Data Entry'!H248= 7, "Two races or more", 'ES Data Entry'!H248= 8, "Unknown")</f>
        <v>#N/A</v>
      </c>
      <c r="J248" s="226" t="e" cm="1">
        <f t="array" ref="J248">_xlfn.IFS('ES Data Entry'!I248=1, "Hispanic/Latino", 'ES Data Entry'!I248=2, "Not Hispanic/Latino", 'ES Data Entry'!I248=3, "Other")</f>
        <v>#N/A</v>
      </c>
      <c r="K248" s="226" t="e" cm="1">
        <f t="array" ref="K248">_xlfn.IFS('ES Data Entry'!J248= 1, "Male", 'ES Data Entry'!J248= 2, "Female", 'ES Data Entry'!J248= 3, "Transgender Male", 'ES Data Entry'!J248= 4, "Transgender Female",'ES Data Entry'!J248= 5, "Non-binary", 'ES Data Entry'!J248= 6, "Other", 'ES Data Entry'!J248= 7, "Unknown")</f>
        <v>#N/A</v>
      </c>
      <c r="L248" s="228">
        <f>'ES Data Entry'!K248</f>
        <v>0</v>
      </c>
      <c r="M248" s="228" t="str" cm="1">
        <f t="array" ref="M248">IF(MAX(IF(F:F=F248, L:L))=L248, "Yes", "No")</f>
        <v>Yes</v>
      </c>
      <c r="N248" s="229" t="e">
        <f>AVERAGE('ES Data Entry'!N248,'ES Data Entry'!M248)</f>
        <v>#DIV/0!</v>
      </c>
      <c r="O248" s="229" t="e">
        <f t="shared" si="24"/>
        <v>#DIV/0!</v>
      </c>
      <c r="P248" s="229" t="e">
        <f>AVERAGE('ES Data Entry'!O248:R248)</f>
        <v>#DIV/0!</v>
      </c>
      <c r="Q248" s="229" t="e">
        <f t="shared" si="25"/>
        <v>#DIV/0!</v>
      </c>
      <c r="R248" s="229" t="e">
        <f>AVERAGE('ES Data Entry'!S248:V248)</f>
        <v>#DIV/0!</v>
      </c>
      <c r="S248" s="229" t="e">
        <f t="shared" si="26"/>
        <v>#DIV/0!</v>
      </c>
      <c r="T248" s="229" t="e">
        <f>AVERAGE('ES Data Entry'!W248:Y248)</f>
        <v>#DIV/0!</v>
      </c>
      <c r="U248" s="230" t="e">
        <f t="shared" si="27"/>
        <v>#DIV/0!</v>
      </c>
      <c r="V248" s="231" t="e">
        <f t="shared" si="28"/>
        <v>#DIV/0!</v>
      </c>
      <c r="W248" s="232" t="e">
        <f t="shared" si="29"/>
        <v>#DIV/0!</v>
      </c>
    </row>
    <row r="249" spans="1:23">
      <c r="A249" s="226">
        <f>'ES Data Entry'!A249</f>
        <v>0</v>
      </c>
      <c r="B249" s="226">
        <f>'ES Data Entry'!B249</f>
        <v>0</v>
      </c>
      <c r="C249" s="6">
        <f>'ES Data Entry'!C249</f>
        <v>0</v>
      </c>
      <c r="D249" s="226">
        <f>'ES Data Entry'!D249</f>
        <v>0</v>
      </c>
      <c r="E249" s="226">
        <f>'ES Data Entry'!E249</f>
        <v>0</v>
      </c>
      <c r="F249" s="226">
        <f>'ES Data Entry'!F249</f>
        <v>0</v>
      </c>
      <c r="G249" s="226" t="str" cm="1">
        <f t="array" ref="G249">_xlfn.IFS('ES Data Entry'!G249=0, "Kindergarten", 'ES Data Entry'!G249=1, "1st Grade", 'ES Data Entry'!G249=2, "2nd Grade", 'ES Data Entry'!G249=3, "3rd Grade", 'ES Data Entry'!G249=4, "4th Grade",'ES Data Entry'!G249=5, "5th Grade")</f>
        <v>Kindergarten</v>
      </c>
      <c r="H249" s="253" t="e" cm="1">
        <f t="array" ref="H249">_xlfn.IFS('ES Data Entry'!L249=2, "Virtual", 'ES Data Entry'!L249=1, "In-person",'ES Data Entry'!L249=3, "Hybrid")</f>
        <v>#N/A</v>
      </c>
      <c r="I249" s="227" t="e" cm="1">
        <f t="array" ref="I249">_xlfn.IFS('ES Data Entry'!H249= 1, "American Indian/Alaskan Native", 'ES Data Entry'!H249= 2, "Asian", 'ES Data Entry'!H249= 3, "Native Hawaiian/Pacific Islander", 'ES Data Entry'!H249= 4, "Black/African American",'ES Data Entry'!H249= 5,  "White", 'ES Data Entry'!H249= 6, "Other", 'ES Data Entry'!H249= 7, "Two races or more", 'ES Data Entry'!H249= 8, "Unknown")</f>
        <v>#N/A</v>
      </c>
      <c r="J249" s="226" t="e" cm="1">
        <f t="array" ref="J249">_xlfn.IFS('ES Data Entry'!I249=1, "Hispanic/Latino", 'ES Data Entry'!I249=2, "Not Hispanic/Latino", 'ES Data Entry'!I249=3, "Other")</f>
        <v>#N/A</v>
      </c>
      <c r="K249" s="226" t="e" cm="1">
        <f t="array" ref="K249">_xlfn.IFS('ES Data Entry'!J249= 1, "Male", 'ES Data Entry'!J249= 2, "Female", 'ES Data Entry'!J249= 3, "Transgender Male", 'ES Data Entry'!J249= 4, "Transgender Female",'ES Data Entry'!J249= 5, "Non-binary", 'ES Data Entry'!J249= 6, "Other", 'ES Data Entry'!J249= 7, "Unknown")</f>
        <v>#N/A</v>
      </c>
      <c r="L249" s="228">
        <f>'ES Data Entry'!K249</f>
        <v>0</v>
      </c>
      <c r="M249" s="228" t="str" cm="1">
        <f t="array" ref="M249">IF(MAX(IF(F:F=F249, L:L))=L249, "Yes", "No")</f>
        <v>Yes</v>
      </c>
      <c r="N249" s="229" t="e">
        <f>AVERAGE('ES Data Entry'!N249,'ES Data Entry'!M249)</f>
        <v>#DIV/0!</v>
      </c>
      <c r="O249" s="229" t="e">
        <f t="shared" si="24"/>
        <v>#DIV/0!</v>
      </c>
      <c r="P249" s="229" t="e">
        <f>AVERAGE('ES Data Entry'!O249:R249)</f>
        <v>#DIV/0!</v>
      </c>
      <c r="Q249" s="229" t="e">
        <f t="shared" si="25"/>
        <v>#DIV/0!</v>
      </c>
      <c r="R249" s="229" t="e">
        <f>AVERAGE('ES Data Entry'!S249:V249)</f>
        <v>#DIV/0!</v>
      </c>
      <c r="S249" s="229" t="e">
        <f t="shared" si="26"/>
        <v>#DIV/0!</v>
      </c>
      <c r="T249" s="229" t="e">
        <f>AVERAGE('ES Data Entry'!W249:Y249)</f>
        <v>#DIV/0!</v>
      </c>
      <c r="U249" s="230" t="e">
        <f t="shared" si="27"/>
        <v>#DIV/0!</v>
      </c>
      <c r="V249" s="231" t="e">
        <f t="shared" si="28"/>
        <v>#DIV/0!</v>
      </c>
      <c r="W249" s="232" t="e">
        <f t="shared" si="29"/>
        <v>#DIV/0!</v>
      </c>
    </row>
    <row r="250" spans="1:23">
      <c r="A250" s="226">
        <f>'ES Data Entry'!A250</f>
        <v>0</v>
      </c>
      <c r="B250" s="226">
        <f>'ES Data Entry'!B250</f>
        <v>0</v>
      </c>
      <c r="C250" s="6">
        <f>'ES Data Entry'!C250</f>
        <v>0</v>
      </c>
      <c r="D250" s="226">
        <f>'ES Data Entry'!D250</f>
        <v>0</v>
      </c>
      <c r="E250" s="226">
        <f>'ES Data Entry'!E250</f>
        <v>0</v>
      </c>
      <c r="F250" s="226">
        <f>'ES Data Entry'!F250</f>
        <v>0</v>
      </c>
      <c r="G250" s="226" t="str" cm="1">
        <f t="array" ref="G250">_xlfn.IFS('ES Data Entry'!G250=0, "Kindergarten", 'ES Data Entry'!G250=1, "1st Grade", 'ES Data Entry'!G250=2, "2nd Grade", 'ES Data Entry'!G250=3, "3rd Grade", 'ES Data Entry'!G250=4, "4th Grade",'ES Data Entry'!G250=5, "5th Grade")</f>
        <v>Kindergarten</v>
      </c>
      <c r="H250" s="253" t="e" cm="1">
        <f t="array" ref="H250">_xlfn.IFS('ES Data Entry'!L250=2, "Virtual", 'ES Data Entry'!L250=1, "In-person",'ES Data Entry'!L250=3, "Hybrid")</f>
        <v>#N/A</v>
      </c>
      <c r="I250" s="227" t="e" cm="1">
        <f t="array" ref="I250">_xlfn.IFS('ES Data Entry'!H250= 1, "American Indian/Alaskan Native", 'ES Data Entry'!H250= 2, "Asian", 'ES Data Entry'!H250= 3, "Native Hawaiian/Pacific Islander", 'ES Data Entry'!H250= 4, "Black/African American",'ES Data Entry'!H250= 5,  "White", 'ES Data Entry'!H250= 6, "Other", 'ES Data Entry'!H250= 7, "Two races or more", 'ES Data Entry'!H250= 8, "Unknown")</f>
        <v>#N/A</v>
      </c>
      <c r="J250" s="226" t="e" cm="1">
        <f t="array" ref="J250">_xlfn.IFS('ES Data Entry'!I250=1, "Hispanic/Latino", 'ES Data Entry'!I250=2, "Not Hispanic/Latino", 'ES Data Entry'!I250=3, "Other")</f>
        <v>#N/A</v>
      </c>
      <c r="K250" s="226" t="e" cm="1">
        <f t="array" ref="K250">_xlfn.IFS('ES Data Entry'!J250= 1, "Male", 'ES Data Entry'!J250= 2, "Female", 'ES Data Entry'!J250= 3, "Transgender Male", 'ES Data Entry'!J250= 4, "Transgender Female",'ES Data Entry'!J250= 5, "Non-binary", 'ES Data Entry'!J250= 6, "Other", 'ES Data Entry'!J250= 7, "Unknown")</f>
        <v>#N/A</v>
      </c>
      <c r="L250" s="228">
        <f>'ES Data Entry'!K250</f>
        <v>0</v>
      </c>
      <c r="M250" s="228" t="str" cm="1">
        <f t="array" ref="M250">IF(MAX(IF(F:F=F250, L:L))=L250, "Yes", "No")</f>
        <v>Yes</v>
      </c>
      <c r="N250" s="229" t="e">
        <f>AVERAGE('ES Data Entry'!N250,'ES Data Entry'!M250)</f>
        <v>#DIV/0!</v>
      </c>
      <c r="O250" s="229" t="e">
        <f t="shared" si="24"/>
        <v>#DIV/0!</v>
      </c>
      <c r="P250" s="229" t="e">
        <f>AVERAGE('ES Data Entry'!O250:R250)</f>
        <v>#DIV/0!</v>
      </c>
      <c r="Q250" s="229" t="e">
        <f t="shared" si="25"/>
        <v>#DIV/0!</v>
      </c>
      <c r="R250" s="229" t="e">
        <f>AVERAGE('ES Data Entry'!S250:V250)</f>
        <v>#DIV/0!</v>
      </c>
      <c r="S250" s="229" t="e">
        <f t="shared" si="26"/>
        <v>#DIV/0!</v>
      </c>
      <c r="T250" s="229" t="e">
        <f>AVERAGE('ES Data Entry'!W250:Y250)</f>
        <v>#DIV/0!</v>
      </c>
      <c r="U250" s="230" t="e">
        <f t="shared" si="27"/>
        <v>#DIV/0!</v>
      </c>
      <c r="V250" s="231" t="e">
        <f t="shared" si="28"/>
        <v>#DIV/0!</v>
      </c>
      <c r="W250" s="232" t="e">
        <f t="shared" si="29"/>
        <v>#DIV/0!</v>
      </c>
    </row>
    <row r="251" spans="1:23">
      <c r="A251" s="226">
        <f>'ES Data Entry'!A251</f>
        <v>0</v>
      </c>
      <c r="B251" s="226">
        <f>'ES Data Entry'!B251</f>
        <v>0</v>
      </c>
      <c r="C251" s="6">
        <f>'ES Data Entry'!C251</f>
        <v>0</v>
      </c>
      <c r="D251" s="226">
        <f>'ES Data Entry'!D251</f>
        <v>0</v>
      </c>
      <c r="E251" s="226">
        <f>'ES Data Entry'!E251</f>
        <v>0</v>
      </c>
      <c r="F251" s="226">
        <f>'ES Data Entry'!F251</f>
        <v>0</v>
      </c>
      <c r="G251" s="226" t="str" cm="1">
        <f t="array" ref="G251">_xlfn.IFS('ES Data Entry'!G251=0, "Kindergarten", 'ES Data Entry'!G251=1, "1st Grade", 'ES Data Entry'!G251=2, "2nd Grade", 'ES Data Entry'!G251=3, "3rd Grade", 'ES Data Entry'!G251=4, "4th Grade",'ES Data Entry'!G251=5, "5th Grade")</f>
        <v>Kindergarten</v>
      </c>
      <c r="H251" s="253" t="e" cm="1">
        <f t="array" ref="H251">_xlfn.IFS('ES Data Entry'!L251=2, "Virtual", 'ES Data Entry'!L251=1, "In-person",'ES Data Entry'!L251=3, "Hybrid")</f>
        <v>#N/A</v>
      </c>
      <c r="I251" s="227" t="e" cm="1">
        <f t="array" ref="I251">_xlfn.IFS('ES Data Entry'!H251= 1, "American Indian/Alaskan Native", 'ES Data Entry'!H251= 2, "Asian", 'ES Data Entry'!H251= 3, "Native Hawaiian/Pacific Islander", 'ES Data Entry'!H251= 4, "Black/African American",'ES Data Entry'!H251= 5,  "White", 'ES Data Entry'!H251= 6, "Other", 'ES Data Entry'!H251= 7, "Two races or more", 'ES Data Entry'!H251= 8, "Unknown")</f>
        <v>#N/A</v>
      </c>
      <c r="J251" s="226" t="e" cm="1">
        <f t="array" ref="J251">_xlfn.IFS('ES Data Entry'!I251=1, "Hispanic/Latino", 'ES Data Entry'!I251=2, "Not Hispanic/Latino", 'ES Data Entry'!I251=3, "Other")</f>
        <v>#N/A</v>
      </c>
      <c r="K251" s="226" t="e" cm="1">
        <f t="array" ref="K251">_xlfn.IFS('ES Data Entry'!J251= 1, "Male", 'ES Data Entry'!J251= 2, "Female", 'ES Data Entry'!J251= 3, "Transgender Male", 'ES Data Entry'!J251= 4, "Transgender Female",'ES Data Entry'!J251= 5, "Non-binary", 'ES Data Entry'!J251= 6, "Other", 'ES Data Entry'!J251= 7, "Unknown")</f>
        <v>#N/A</v>
      </c>
      <c r="L251" s="228">
        <f>'ES Data Entry'!K251</f>
        <v>0</v>
      </c>
      <c r="M251" s="228" t="str" cm="1">
        <f t="array" ref="M251">IF(MAX(IF(F:F=F251, L:L))=L251, "Yes", "No")</f>
        <v>Yes</v>
      </c>
      <c r="N251" s="229" t="e">
        <f>AVERAGE('ES Data Entry'!N251,'ES Data Entry'!M251)</f>
        <v>#DIV/0!</v>
      </c>
      <c r="O251" s="229" t="e">
        <f t="shared" si="24"/>
        <v>#DIV/0!</v>
      </c>
      <c r="P251" s="229" t="e">
        <f>AVERAGE('ES Data Entry'!O251:R251)</f>
        <v>#DIV/0!</v>
      </c>
      <c r="Q251" s="229" t="e">
        <f t="shared" si="25"/>
        <v>#DIV/0!</v>
      </c>
      <c r="R251" s="229" t="e">
        <f>AVERAGE('ES Data Entry'!S251:V251)</f>
        <v>#DIV/0!</v>
      </c>
      <c r="S251" s="229" t="e">
        <f t="shared" si="26"/>
        <v>#DIV/0!</v>
      </c>
      <c r="T251" s="229" t="e">
        <f>AVERAGE('ES Data Entry'!W251:Y251)</f>
        <v>#DIV/0!</v>
      </c>
      <c r="U251" s="230" t="e">
        <f t="shared" si="27"/>
        <v>#DIV/0!</v>
      </c>
      <c r="V251" s="231" t="e">
        <f t="shared" si="28"/>
        <v>#DIV/0!</v>
      </c>
      <c r="W251" s="232" t="e">
        <f t="shared" si="29"/>
        <v>#DIV/0!</v>
      </c>
    </row>
    <row r="252" spans="1:23">
      <c r="A252" s="226">
        <f>'ES Data Entry'!A252</f>
        <v>0</v>
      </c>
      <c r="B252" s="226">
        <f>'ES Data Entry'!B252</f>
        <v>0</v>
      </c>
      <c r="C252" s="6">
        <f>'ES Data Entry'!C252</f>
        <v>0</v>
      </c>
      <c r="D252" s="226">
        <f>'ES Data Entry'!D252</f>
        <v>0</v>
      </c>
      <c r="E252" s="226">
        <f>'ES Data Entry'!E252</f>
        <v>0</v>
      </c>
      <c r="F252" s="226">
        <f>'ES Data Entry'!F252</f>
        <v>0</v>
      </c>
      <c r="G252" s="226" t="str" cm="1">
        <f t="array" ref="G252">_xlfn.IFS('ES Data Entry'!G252=0, "Kindergarten", 'ES Data Entry'!G252=1, "1st Grade", 'ES Data Entry'!G252=2, "2nd Grade", 'ES Data Entry'!G252=3, "3rd Grade", 'ES Data Entry'!G252=4, "4th Grade",'ES Data Entry'!G252=5, "5th Grade")</f>
        <v>Kindergarten</v>
      </c>
      <c r="H252" s="253" t="e" cm="1">
        <f t="array" ref="H252">_xlfn.IFS('ES Data Entry'!L252=2, "Virtual", 'ES Data Entry'!L252=1, "In-person",'ES Data Entry'!L252=3, "Hybrid")</f>
        <v>#N/A</v>
      </c>
      <c r="I252" s="227" t="e" cm="1">
        <f t="array" ref="I252">_xlfn.IFS('ES Data Entry'!H252= 1, "American Indian/Alaskan Native", 'ES Data Entry'!H252= 2, "Asian", 'ES Data Entry'!H252= 3, "Native Hawaiian/Pacific Islander", 'ES Data Entry'!H252= 4, "Black/African American",'ES Data Entry'!H252= 5,  "White", 'ES Data Entry'!H252= 6, "Other", 'ES Data Entry'!H252= 7, "Two races or more", 'ES Data Entry'!H252= 8, "Unknown")</f>
        <v>#N/A</v>
      </c>
      <c r="J252" s="226" t="e" cm="1">
        <f t="array" ref="J252">_xlfn.IFS('ES Data Entry'!I252=1, "Hispanic/Latino", 'ES Data Entry'!I252=2, "Not Hispanic/Latino", 'ES Data Entry'!I252=3, "Other")</f>
        <v>#N/A</v>
      </c>
      <c r="K252" s="226" t="e" cm="1">
        <f t="array" ref="K252">_xlfn.IFS('ES Data Entry'!J252= 1, "Male", 'ES Data Entry'!J252= 2, "Female", 'ES Data Entry'!J252= 3, "Transgender Male", 'ES Data Entry'!J252= 4, "Transgender Female",'ES Data Entry'!J252= 5, "Non-binary", 'ES Data Entry'!J252= 6, "Other", 'ES Data Entry'!J252= 7, "Unknown")</f>
        <v>#N/A</v>
      </c>
      <c r="L252" s="228">
        <f>'ES Data Entry'!K252</f>
        <v>0</v>
      </c>
      <c r="M252" s="228" t="str" cm="1">
        <f t="array" ref="M252">IF(MAX(IF(F:F=F252, L:L))=L252, "Yes", "No")</f>
        <v>Yes</v>
      </c>
      <c r="N252" s="229" t="e">
        <f>AVERAGE('ES Data Entry'!N252,'ES Data Entry'!M252)</f>
        <v>#DIV/0!</v>
      </c>
      <c r="O252" s="229" t="e">
        <f t="shared" si="24"/>
        <v>#DIV/0!</v>
      </c>
      <c r="P252" s="229" t="e">
        <f>AVERAGE('ES Data Entry'!O252:R252)</f>
        <v>#DIV/0!</v>
      </c>
      <c r="Q252" s="229" t="e">
        <f t="shared" si="25"/>
        <v>#DIV/0!</v>
      </c>
      <c r="R252" s="229" t="e">
        <f>AVERAGE('ES Data Entry'!S252:V252)</f>
        <v>#DIV/0!</v>
      </c>
      <c r="S252" s="229" t="e">
        <f t="shared" si="26"/>
        <v>#DIV/0!</v>
      </c>
      <c r="T252" s="229" t="e">
        <f>AVERAGE('ES Data Entry'!W252:Y252)</f>
        <v>#DIV/0!</v>
      </c>
      <c r="U252" s="230" t="e">
        <f t="shared" si="27"/>
        <v>#DIV/0!</v>
      </c>
      <c r="V252" s="231" t="e">
        <f t="shared" si="28"/>
        <v>#DIV/0!</v>
      </c>
      <c r="W252" s="232" t="e">
        <f t="shared" si="29"/>
        <v>#DIV/0!</v>
      </c>
    </row>
    <row r="253" spans="1:23">
      <c r="A253" s="226">
        <f>'ES Data Entry'!A253</f>
        <v>0</v>
      </c>
      <c r="B253" s="226">
        <f>'ES Data Entry'!B253</f>
        <v>0</v>
      </c>
      <c r="C253" s="6">
        <f>'ES Data Entry'!C253</f>
        <v>0</v>
      </c>
      <c r="D253" s="226">
        <f>'ES Data Entry'!D253</f>
        <v>0</v>
      </c>
      <c r="E253" s="226">
        <f>'ES Data Entry'!E253</f>
        <v>0</v>
      </c>
      <c r="F253" s="226">
        <f>'ES Data Entry'!F253</f>
        <v>0</v>
      </c>
      <c r="G253" s="226" t="str" cm="1">
        <f t="array" ref="G253">_xlfn.IFS('ES Data Entry'!G253=0, "Kindergarten", 'ES Data Entry'!G253=1, "1st Grade", 'ES Data Entry'!G253=2, "2nd Grade", 'ES Data Entry'!G253=3, "3rd Grade", 'ES Data Entry'!G253=4, "4th Grade",'ES Data Entry'!G253=5, "5th Grade")</f>
        <v>Kindergarten</v>
      </c>
      <c r="H253" s="253" t="e" cm="1">
        <f t="array" ref="H253">_xlfn.IFS('ES Data Entry'!L253=2, "Virtual", 'ES Data Entry'!L253=1, "In-person",'ES Data Entry'!L253=3, "Hybrid")</f>
        <v>#N/A</v>
      </c>
      <c r="I253" s="227" t="e" cm="1">
        <f t="array" ref="I253">_xlfn.IFS('ES Data Entry'!H253= 1, "American Indian/Alaskan Native", 'ES Data Entry'!H253= 2, "Asian", 'ES Data Entry'!H253= 3, "Native Hawaiian/Pacific Islander", 'ES Data Entry'!H253= 4, "Black/African American",'ES Data Entry'!H253= 5,  "White", 'ES Data Entry'!H253= 6, "Other", 'ES Data Entry'!H253= 7, "Two races or more", 'ES Data Entry'!H253= 8, "Unknown")</f>
        <v>#N/A</v>
      </c>
      <c r="J253" s="226" t="e" cm="1">
        <f t="array" ref="J253">_xlfn.IFS('ES Data Entry'!I253=1, "Hispanic/Latino", 'ES Data Entry'!I253=2, "Not Hispanic/Latino", 'ES Data Entry'!I253=3, "Other")</f>
        <v>#N/A</v>
      </c>
      <c r="K253" s="226" t="e" cm="1">
        <f t="array" ref="K253">_xlfn.IFS('ES Data Entry'!J253= 1, "Male", 'ES Data Entry'!J253= 2, "Female", 'ES Data Entry'!J253= 3, "Transgender Male", 'ES Data Entry'!J253= 4, "Transgender Female",'ES Data Entry'!J253= 5, "Non-binary", 'ES Data Entry'!J253= 6, "Other", 'ES Data Entry'!J253= 7, "Unknown")</f>
        <v>#N/A</v>
      </c>
      <c r="L253" s="228">
        <f>'ES Data Entry'!K253</f>
        <v>0</v>
      </c>
      <c r="M253" s="228" t="str" cm="1">
        <f t="array" ref="M253">IF(MAX(IF(F:F=F253, L:L))=L253, "Yes", "No")</f>
        <v>Yes</v>
      </c>
      <c r="N253" s="229" t="e">
        <f>AVERAGE('ES Data Entry'!N253,'ES Data Entry'!M253)</f>
        <v>#DIV/0!</v>
      </c>
      <c r="O253" s="229" t="e">
        <f t="shared" si="24"/>
        <v>#DIV/0!</v>
      </c>
      <c r="P253" s="229" t="e">
        <f>AVERAGE('ES Data Entry'!O253:R253)</f>
        <v>#DIV/0!</v>
      </c>
      <c r="Q253" s="229" t="e">
        <f t="shared" si="25"/>
        <v>#DIV/0!</v>
      </c>
      <c r="R253" s="229" t="e">
        <f>AVERAGE('ES Data Entry'!S253:V253)</f>
        <v>#DIV/0!</v>
      </c>
      <c r="S253" s="229" t="e">
        <f t="shared" si="26"/>
        <v>#DIV/0!</v>
      </c>
      <c r="T253" s="229" t="e">
        <f>AVERAGE('ES Data Entry'!W253:Y253)</f>
        <v>#DIV/0!</v>
      </c>
      <c r="U253" s="230" t="e">
        <f t="shared" si="27"/>
        <v>#DIV/0!</v>
      </c>
      <c r="V253" s="231" t="e">
        <f t="shared" si="28"/>
        <v>#DIV/0!</v>
      </c>
      <c r="W253" s="232" t="e">
        <f t="shared" si="29"/>
        <v>#DIV/0!</v>
      </c>
    </row>
    <row r="254" spans="1:23">
      <c r="A254" s="226">
        <f>'ES Data Entry'!A254</f>
        <v>0</v>
      </c>
      <c r="B254" s="226">
        <f>'ES Data Entry'!B254</f>
        <v>0</v>
      </c>
      <c r="C254" s="6">
        <f>'ES Data Entry'!C254</f>
        <v>0</v>
      </c>
      <c r="D254" s="226">
        <f>'ES Data Entry'!D254</f>
        <v>0</v>
      </c>
      <c r="E254" s="226">
        <f>'ES Data Entry'!E254</f>
        <v>0</v>
      </c>
      <c r="F254" s="226">
        <f>'ES Data Entry'!F254</f>
        <v>0</v>
      </c>
      <c r="G254" s="226" t="str" cm="1">
        <f t="array" ref="G254">_xlfn.IFS('ES Data Entry'!G254=0, "Kindergarten", 'ES Data Entry'!G254=1, "1st Grade", 'ES Data Entry'!G254=2, "2nd Grade", 'ES Data Entry'!G254=3, "3rd Grade", 'ES Data Entry'!G254=4, "4th Grade",'ES Data Entry'!G254=5, "5th Grade")</f>
        <v>Kindergarten</v>
      </c>
      <c r="H254" s="253" t="e" cm="1">
        <f t="array" ref="H254">_xlfn.IFS('ES Data Entry'!L254=2, "Virtual", 'ES Data Entry'!L254=1, "In-person",'ES Data Entry'!L254=3, "Hybrid")</f>
        <v>#N/A</v>
      </c>
      <c r="I254" s="227" t="e" cm="1">
        <f t="array" ref="I254">_xlfn.IFS('ES Data Entry'!H254= 1, "American Indian/Alaskan Native", 'ES Data Entry'!H254= 2, "Asian", 'ES Data Entry'!H254= 3, "Native Hawaiian/Pacific Islander", 'ES Data Entry'!H254= 4, "Black/African American",'ES Data Entry'!H254= 5,  "White", 'ES Data Entry'!H254= 6, "Other", 'ES Data Entry'!H254= 7, "Two races or more", 'ES Data Entry'!H254= 8, "Unknown")</f>
        <v>#N/A</v>
      </c>
      <c r="J254" s="226" t="e" cm="1">
        <f t="array" ref="J254">_xlfn.IFS('ES Data Entry'!I254=1, "Hispanic/Latino", 'ES Data Entry'!I254=2, "Not Hispanic/Latino", 'ES Data Entry'!I254=3, "Other")</f>
        <v>#N/A</v>
      </c>
      <c r="K254" s="226" t="e" cm="1">
        <f t="array" ref="K254">_xlfn.IFS('ES Data Entry'!J254= 1, "Male", 'ES Data Entry'!J254= 2, "Female", 'ES Data Entry'!J254= 3, "Transgender Male", 'ES Data Entry'!J254= 4, "Transgender Female",'ES Data Entry'!J254= 5, "Non-binary", 'ES Data Entry'!J254= 6, "Other", 'ES Data Entry'!J254= 7, "Unknown")</f>
        <v>#N/A</v>
      </c>
      <c r="L254" s="228">
        <f>'ES Data Entry'!K254</f>
        <v>0</v>
      </c>
      <c r="M254" s="228" t="str" cm="1">
        <f t="array" ref="M254">IF(MAX(IF(F:F=F254, L:L))=L254, "Yes", "No")</f>
        <v>Yes</v>
      </c>
      <c r="N254" s="229" t="e">
        <f>AVERAGE('ES Data Entry'!N254,'ES Data Entry'!M254)</f>
        <v>#DIV/0!</v>
      </c>
      <c r="O254" s="229" t="e">
        <f t="shared" si="24"/>
        <v>#DIV/0!</v>
      </c>
      <c r="P254" s="229" t="e">
        <f>AVERAGE('ES Data Entry'!O254:R254)</f>
        <v>#DIV/0!</v>
      </c>
      <c r="Q254" s="229" t="e">
        <f t="shared" si="25"/>
        <v>#DIV/0!</v>
      </c>
      <c r="R254" s="229" t="e">
        <f>AVERAGE('ES Data Entry'!S254:V254)</f>
        <v>#DIV/0!</v>
      </c>
      <c r="S254" s="229" t="e">
        <f t="shared" si="26"/>
        <v>#DIV/0!</v>
      </c>
      <c r="T254" s="229" t="e">
        <f>AVERAGE('ES Data Entry'!W254:Y254)</f>
        <v>#DIV/0!</v>
      </c>
      <c r="U254" s="230" t="e">
        <f t="shared" si="27"/>
        <v>#DIV/0!</v>
      </c>
      <c r="V254" s="231" t="e">
        <f t="shared" si="28"/>
        <v>#DIV/0!</v>
      </c>
      <c r="W254" s="232" t="e">
        <f t="shared" si="29"/>
        <v>#DIV/0!</v>
      </c>
    </row>
    <row r="255" spans="1:23">
      <c r="A255" s="226">
        <f>'ES Data Entry'!A255</f>
        <v>0</v>
      </c>
      <c r="B255" s="226">
        <f>'ES Data Entry'!B255</f>
        <v>0</v>
      </c>
      <c r="C255" s="6">
        <f>'ES Data Entry'!C255</f>
        <v>0</v>
      </c>
      <c r="D255" s="226">
        <f>'ES Data Entry'!D255</f>
        <v>0</v>
      </c>
      <c r="E255" s="226">
        <f>'ES Data Entry'!E255</f>
        <v>0</v>
      </c>
      <c r="F255" s="226">
        <f>'ES Data Entry'!F255</f>
        <v>0</v>
      </c>
      <c r="G255" s="226" t="str" cm="1">
        <f t="array" ref="G255">_xlfn.IFS('ES Data Entry'!G255=0, "Kindergarten", 'ES Data Entry'!G255=1, "1st Grade", 'ES Data Entry'!G255=2, "2nd Grade", 'ES Data Entry'!G255=3, "3rd Grade", 'ES Data Entry'!G255=4, "4th Grade",'ES Data Entry'!G255=5, "5th Grade")</f>
        <v>Kindergarten</v>
      </c>
      <c r="H255" s="253" t="e" cm="1">
        <f t="array" ref="H255">_xlfn.IFS('ES Data Entry'!L255=2, "Virtual", 'ES Data Entry'!L255=1, "In-person",'ES Data Entry'!L255=3, "Hybrid")</f>
        <v>#N/A</v>
      </c>
      <c r="I255" s="227" t="e" cm="1">
        <f t="array" ref="I255">_xlfn.IFS('ES Data Entry'!H255= 1, "American Indian/Alaskan Native", 'ES Data Entry'!H255= 2, "Asian", 'ES Data Entry'!H255= 3, "Native Hawaiian/Pacific Islander", 'ES Data Entry'!H255= 4, "Black/African American",'ES Data Entry'!H255= 5,  "White", 'ES Data Entry'!H255= 6, "Other", 'ES Data Entry'!H255= 7, "Two races or more", 'ES Data Entry'!H255= 8, "Unknown")</f>
        <v>#N/A</v>
      </c>
      <c r="J255" s="226" t="e" cm="1">
        <f t="array" ref="J255">_xlfn.IFS('ES Data Entry'!I255=1, "Hispanic/Latino", 'ES Data Entry'!I255=2, "Not Hispanic/Latino", 'ES Data Entry'!I255=3, "Other")</f>
        <v>#N/A</v>
      </c>
      <c r="K255" s="226" t="e" cm="1">
        <f t="array" ref="K255">_xlfn.IFS('ES Data Entry'!J255= 1, "Male", 'ES Data Entry'!J255= 2, "Female", 'ES Data Entry'!J255= 3, "Transgender Male", 'ES Data Entry'!J255= 4, "Transgender Female",'ES Data Entry'!J255= 5, "Non-binary", 'ES Data Entry'!J255= 6, "Other", 'ES Data Entry'!J255= 7, "Unknown")</f>
        <v>#N/A</v>
      </c>
      <c r="L255" s="228">
        <f>'ES Data Entry'!K255</f>
        <v>0</v>
      </c>
      <c r="M255" s="228" t="str" cm="1">
        <f t="array" ref="M255">IF(MAX(IF(F:F=F255, L:L))=L255, "Yes", "No")</f>
        <v>Yes</v>
      </c>
      <c r="N255" s="229" t="e">
        <f>AVERAGE('ES Data Entry'!N255,'ES Data Entry'!M255)</f>
        <v>#DIV/0!</v>
      </c>
      <c r="O255" s="229" t="e">
        <f t="shared" si="24"/>
        <v>#DIV/0!</v>
      </c>
      <c r="P255" s="229" t="e">
        <f>AVERAGE('ES Data Entry'!O255:R255)</f>
        <v>#DIV/0!</v>
      </c>
      <c r="Q255" s="229" t="e">
        <f t="shared" si="25"/>
        <v>#DIV/0!</v>
      </c>
      <c r="R255" s="229" t="e">
        <f>AVERAGE('ES Data Entry'!S255:V255)</f>
        <v>#DIV/0!</v>
      </c>
      <c r="S255" s="229" t="e">
        <f t="shared" si="26"/>
        <v>#DIV/0!</v>
      </c>
      <c r="T255" s="229" t="e">
        <f>AVERAGE('ES Data Entry'!W255:Y255)</f>
        <v>#DIV/0!</v>
      </c>
      <c r="U255" s="230" t="e">
        <f t="shared" si="27"/>
        <v>#DIV/0!</v>
      </c>
      <c r="V255" s="231" t="e">
        <f t="shared" si="28"/>
        <v>#DIV/0!</v>
      </c>
      <c r="W255" s="232" t="e">
        <f t="shared" si="29"/>
        <v>#DIV/0!</v>
      </c>
    </row>
    <row r="256" spans="1:23">
      <c r="A256" s="226">
        <f>'ES Data Entry'!A256</f>
        <v>0</v>
      </c>
      <c r="B256" s="226">
        <f>'ES Data Entry'!B256</f>
        <v>0</v>
      </c>
      <c r="C256" s="6">
        <f>'ES Data Entry'!C256</f>
        <v>0</v>
      </c>
      <c r="D256" s="226">
        <f>'ES Data Entry'!D256</f>
        <v>0</v>
      </c>
      <c r="E256" s="226">
        <f>'ES Data Entry'!E256</f>
        <v>0</v>
      </c>
      <c r="F256" s="226">
        <f>'ES Data Entry'!F256</f>
        <v>0</v>
      </c>
      <c r="G256" s="226" t="str" cm="1">
        <f t="array" ref="G256">_xlfn.IFS('ES Data Entry'!G256=0, "Kindergarten", 'ES Data Entry'!G256=1, "1st Grade", 'ES Data Entry'!G256=2, "2nd Grade", 'ES Data Entry'!G256=3, "3rd Grade", 'ES Data Entry'!G256=4, "4th Grade",'ES Data Entry'!G256=5, "5th Grade")</f>
        <v>Kindergarten</v>
      </c>
      <c r="H256" s="253" t="e" cm="1">
        <f t="array" ref="H256">_xlfn.IFS('ES Data Entry'!L256=2, "Virtual", 'ES Data Entry'!L256=1, "In-person",'ES Data Entry'!L256=3, "Hybrid")</f>
        <v>#N/A</v>
      </c>
      <c r="I256" s="227" t="e" cm="1">
        <f t="array" ref="I256">_xlfn.IFS('ES Data Entry'!H256= 1, "American Indian/Alaskan Native", 'ES Data Entry'!H256= 2, "Asian", 'ES Data Entry'!H256= 3, "Native Hawaiian/Pacific Islander", 'ES Data Entry'!H256= 4, "Black/African American",'ES Data Entry'!H256= 5,  "White", 'ES Data Entry'!H256= 6, "Other", 'ES Data Entry'!H256= 7, "Two races or more", 'ES Data Entry'!H256= 8, "Unknown")</f>
        <v>#N/A</v>
      </c>
      <c r="J256" s="226" t="e" cm="1">
        <f t="array" ref="J256">_xlfn.IFS('ES Data Entry'!I256=1, "Hispanic/Latino", 'ES Data Entry'!I256=2, "Not Hispanic/Latino", 'ES Data Entry'!I256=3, "Other")</f>
        <v>#N/A</v>
      </c>
      <c r="K256" s="226" t="e" cm="1">
        <f t="array" ref="K256">_xlfn.IFS('ES Data Entry'!J256= 1, "Male", 'ES Data Entry'!J256= 2, "Female", 'ES Data Entry'!J256= 3, "Transgender Male", 'ES Data Entry'!J256= 4, "Transgender Female",'ES Data Entry'!J256= 5, "Non-binary", 'ES Data Entry'!J256= 6, "Other", 'ES Data Entry'!J256= 7, "Unknown")</f>
        <v>#N/A</v>
      </c>
      <c r="L256" s="228">
        <f>'ES Data Entry'!K256</f>
        <v>0</v>
      </c>
      <c r="M256" s="228" t="str" cm="1">
        <f t="array" ref="M256">IF(MAX(IF(F:F=F256, L:L))=L256, "Yes", "No")</f>
        <v>Yes</v>
      </c>
      <c r="N256" s="229" t="e">
        <f>AVERAGE('ES Data Entry'!N256,'ES Data Entry'!M256)</f>
        <v>#DIV/0!</v>
      </c>
      <c r="O256" s="229" t="e">
        <f t="shared" si="24"/>
        <v>#DIV/0!</v>
      </c>
      <c r="P256" s="229" t="e">
        <f>AVERAGE('ES Data Entry'!O256:R256)</f>
        <v>#DIV/0!</v>
      </c>
      <c r="Q256" s="229" t="e">
        <f t="shared" si="25"/>
        <v>#DIV/0!</v>
      </c>
      <c r="R256" s="229" t="e">
        <f>AVERAGE('ES Data Entry'!S256:V256)</f>
        <v>#DIV/0!</v>
      </c>
      <c r="S256" s="229" t="e">
        <f t="shared" si="26"/>
        <v>#DIV/0!</v>
      </c>
      <c r="T256" s="229" t="e">
        <f>AVERAGE('ES Data Entry'!W256:Y256)</f>
        <v>#DIV/0!</v>
      </c>
      <c r="U256" s="230" t="e">
        <f t="shared" si="27"/>
        <v>#DIV/0!</v>
      </c>
      <c r="V256" s="231" t="e">
        <f t="shared" si="28"/>
        <v>#DIV/0!</v>
      </c>
      <c r="W256" s="232" t="e">
        <f t="shared" si="29"/>
        <v>#DIV/0!</v>
      </c>
    </row>
    <row r="257" spans="1:23">
      <c r="A257" s="226">
        <f>'ES Data Entry'!A257</f>
        <v>0</v>
      </c>
      <c r="B257" s="226">
        <f>'ES Data Entry'!B257</f>
        <v>0</v>
      </c>
      <c r="C257" s="6">
        <f>'ES Data Entry'!C257</f>
        <v>0</v>
      </c>
      <c r="D257" s="226">
        <f>'ES Data Entry'!D257</f>
        <v>0</v>
      </c>
      <c r="E257" s="226">
        <f>'ES Data Entry'!E257</f>
        <v>0</v>
      </c>
      <c r="F257" s="226">
        <f>'ES Data Entry'!F257</f>
        <v>0</v>
      </c>
      <c r="G257" s="226" t="str" cm="1">
        <f t="array" ref="G257">_xlfn.IFS('ES Data Entry'!G257=0, "Kindergarten", 'ES Data Entry'!G257=1, "1st Grade", 'ES Data Entry'!G257=2, "2nd Grade", 'ES Data Entry'!G257=3, "3rd Grade", 'ES Data Entry'!G257=4, "4th Grade",'ES Data Entry'!G257=5, "5th Grade")</f>
        <v>Kindergarten</v>
      </c>
      <c r="H257" s="253" t="e" cm="1">
        <f t="array" ref="H257">_xlfn.IFS('ES Data Entry'!L257=2, "Virtual", 'ES Data Entry'!L257=1, "In-person",'ES Data Entry'!L257=3, "Hybrid")</f>
        <v>#N/A</v>
      </c>
      <c r="I257" s="227" t="e" cm="1">
        <f t="array" ref="I257">_xlfn.IFS('ES Data Entry'!H257= 1, "American Indian/Alaskan Native", 'ES Data Entry'!H257= 2, "Asian", 'ES Data Entry'!H257= 3, "Native Hawaiian/Pacific Islander", 'ES Data Entry'!H257= 4, "Black/African American",'ES Data Entry'!H257= 5,  "White", 'ES Data Entry'!H257= 6, "Other", 'ES Data Entry'!H257= 7, "Two races or more", 'ES Data Entry'!H257= 8, "Unknown")</f>
        <v>#N/A</v>
      </c>
      <c r="J257" s="226" t="e" cm="1">
        <f t="array" ref="J257">_xlfn.IFS('ES Data Entry'!I257=1, "Hispanic/Latino", 'ES Data Entry'!I257=2, "Not Hispanic/Latino", 'ES Data Entry'!I257=3, "Other")</f>
        <v>#N/A</v>
      </c>
      <c r="K257" s="226" t="e" cm="1">
        <f t="array" ref="K257">_xlfn.IFS('ES Data Entry'!J257= 1, "Male", 'ES Data Entry'!J257= 2, "Female", 'ES Data Entry'!J257= 3, "Transgender Male", 'ES Data Entry'!J257= 4, "Transgender Female",'ES Data Entry'!J257= 5, "Non-binary", 'ES Data Entry'!J257= 6, "Other", 'ES Data Entry'!J257= 7, "Unknown")</f>
        <v>#N/A</v>
      </c>
      <c r="L257" s="228">
        <f>'ES Data Entry'!K257</f>
        <v>0</v>
      </c>
      <c r="M257" s="228" t="str" cm="1">
        <f t="array" ref="M257">IF(MAX(IF(F:F=F257, L:L))=L257, "Yes", "No")</f>
        <v>Yes</v>
      </c>
      <c r="N257" s="229" t="e">
        <f>AVERAGE('ES Data Entry'!N257,'ES Data Entry'!M257)</f>
        <v>#DIV/0!</v>
      </c>
      <c r="O257" s="229" t="e">
        <f t="shared" si="24"/>
        <v>#DIV/0!</v>
      </c>
      <c r="P257" s="229" t="e">
        <f>AVERAGE('ES Data Entry'!O257:R257)</f>
        <v>#DIV/0!</v>
      </c>
      <c r="Q257" s="229" t="e">
        <f t="shared" si="25"/>
        <v>#DIV/0!</v>
      </c>
      <c r="R257" s="229" t="e">
        <f>AVERAGE('ES Data Entry'!S257:V257)</f>
        <v>#DIV/0!</v>
      </c>
      <c r="S257" s="229" t="e">
        <f t="shared" si="26"/>
        <v>#DIV/0!</v>
      </c>
      <c r="T257" s="229" t="e">
        <f>AVERAGE('ES Data Entry'!W257:Y257)</f>
        <v>#DIV/0!</v>
      </c>
      <c r="U257" s="230" t="e">
        <f t="shared" si="27"/>
        <v>#DIV/0!</v>
      </c>
      <c r="V257" s="231" t="e">
        <f t="shared" si="28"/>
        <v>#DIV/0!</v>
      </c>
      <c r="W257" s="232" t="e">
        <f t="shared" si="29"/>
        <v>#DIV/0!</v>
      </c>
    </row>
    <row r="258" spans="1:23">
      <c r="A258" s="226">
        <f>'ES Data Entry'!A258</f>
        <v>0</v>
      </c>
      <c r="B258" s="226">
        <f>'ES Data Entry'!B258</f>
        <v>0</v>
      </c>
      <c r="C258" s="6">
        <f>'ES Data Entry'!C258</f>
        <v>0</v>
      </c>
      <c r="D258" s="226">
        <f>'ES Data Entry'!D258</f>
        <v>0</v>
      </c>
      <c r="E258" s="226">
        <f>'ES Data Entry'!E258</f>
        <v>0</v>
      </c>
      <c r="F258" s="226">
        <f>'ES Data Entry'!F258</f>
        <v>0</v>
      </c>
      <c r="G258" s="226" t="str" cm="1">
        <f t="array" ref="G258">_xlfn.IFS('ES Data Entry'!G258=0, "Kindergarten", 'ES Data Entry'!G258=1, "1st Grade", 'ES Data Entry'!G258=2, "2nd Grade", 'ES Data Entry'!G258=3, "3rd Grade", 'ES Data Entry'!G258=4, "4th Grade",'ES Data Entry'!G258=5, "5th Grade")</f>
        <v>Kindergarten</v>
      </c>
      <c r="H258" s="253" t="e" cm="1">
        <f t="array" ref="H258">_xlfn.IFS('ES Data Entry'!L258=2, "Virtual", 'ES Data Entry'!L258=1, "In-person",'ES Data Entry'!L258=3, "Hybrid")</f>
        <v>#N/A</v>
      </c>
      <c r="I258" s="227" t="e" cm="1">
        <f t="array" ref="I258">_xlfn.IFS('ES Data Entry'!H258= 1, "American Indian/Alaskan Native", 'ES Data Entry'!H258= 2, "Asian", 'ES Data Entry'!H258= 3, "Native Hawaiian/Pacific Islander", 'ES Data Entry'!H258= 4, "Black/African American",'ES Data Entry'!H258= 5,  "White", 'ES Data Entry'!H258= 6, "Other", 'ES Data Entry'!H258= 7, "Two races or more", 'ES Data Entry'!H258= 8, "Unknown")</f>
        <v>#N/A</v>
      </c>
      <c r="J258" s="226" t="e" cm="1">
        <f t="array" ref="J258">_xlfn.IFS('ES Data Entry'!I258=1, "Hispanic/Latino", 'ES Data Entry'!I258=2, "Not Hispanic/Latino", 'ES Data Entry'!I258=3, "Other")</f>
        <v>#N/A</v>
      </c>
      <c r="K258" s="226" t="e" cm="1">
        <f t="array" ref="K258">_xlfn.IFS('ES Data Entry'!J258= 1, "Male", 'ES Data Entry'!J258= 2, "Female", 'ES Data Entry'!J258= 3, "Transgender Male", 'ES Data Entry'!J258= 4, "Transgender Female",'ES Data Entry'!J258= 5, "Non-binary", 'ES Data Entry'!J258= 6, "Other", 'ES Data Entry'!J258= 7, "Unknown")</f>
        <v>#N/A</v>
      </c>
      <c r="L258" s="228">
        <f>'ES Data Entry'!K258</f>
        <v>0</v>
      </c>
      <c r="M258" s="228" t="str" cm="1">
        <f t="array" ref="M258">IF(MAX(IF(F:F=F258, L:L))=L258, "Yes", "No")</f>
        <v>Yes</v>
      </c>
      <c r="N258" s="229" t="e">
        <f>AVERAGE('ES Data Entry'!N258,'ES Data Entry'!M258)</f>
        <v>#DIV/0!</v>
      </c>
      <c r="O258" s="229" t="e">
        <f t="shared" si="24"/>
        <v>#DIV/0!</v>
      </c>
      <c r="P258" s="229" t="e">
        <f>AVERAGE('ES Data Entry'!O258:R258)</f>
        <v>#DIV/0!</v>
      </c>
      <c r="Q258" s="229" t="e">
        <f t="shared" si="25"/>
        <v>#DIV/0!</v>
      </c>
      <c r="R258" s="229" t="e">
        <f>AVERAGE('ES Data Entry'!S258:V258)</f>
        <v>#DIV/0!</v>
      </c>
      <c r="S258" s="229" t="e">
        <f t="shared" si="26"/>
        <v>#DIV/0!</v>
      </c>
      <c r="T258" s="229" t="e">
        <f>AVERAGE('ES Data Entry'!W258:Y258)</f>
        <v>#DIV/0!</v>
      </c>
      <c r="U258" s="230" t="e">
        <f t="shared" si="27"/>
        <v>#DIV/0!</v>
      </c>
      <c r="V258" s="231" t="e">
        <f t="shared" si="28"/>
        <v>#DIV/0!</v>
      </c>
      <c r="W258" s="232" t="e">
        <f t="shared" si="29"/>
        <v>#DIV/0!</v>
      </c>
    </row>
    <row r="259" spans="1:23">
      <c r="A259" s="226">
        <f>'ES Data Entry'!A259</f>
        <v>0</v>
      </c>
      <c r="B259" s="226">
        <f>'ES Data Entry'!B259</f>
        <v>0</v>
      </c>
      <c r="C259" s="6">
        <f>'ES Data Entry'!C259</f>
        <v>0</v>
      </c>
      <c r="D259" s="226">
        <f>'ES Data Entry'!D259</f>
        <v>0</v>
      </c>
      <c r="E259" s="226">
        <f>'ES Data Entry'!E259</f>
        <v>0</v>
      </c>
      <c r="F259" s="226">
        <f>'ES Data Entry'!F259</f>
        <v>0</v>
      </c>
      <c r="G259" s="226" t="str" cm="1">
        <f t="array" ref="G259">_xlfn.IFS('ES Data Entry'!G259=0, "Kindergarten", 'ES Data Entry'!G259=1, "1st Grade", 'ES Data Entry'!G259=2, "2nd Grade", 'ES Data Entry'!G259=3, "3rd Grade", 'ES Data Entry'!G259=4, "4th Grade",'ES Data Entry'!G259=5, "5th Grade")</f>
        <v>Kindergarten</v>
      </c>
      <c r="H259" s="253" t="e" cm="1">
        <f t="array" ref="H259">_xlfn.IFS('ES Data Entry'!L259=2, "Virtual", 'ES Data Entry'!L259=1, "In-person",'ES Data Entry'!L259=3, "Hybrid")</f>
        <v>#N/A</v>
      </c>
      <c r="I259" s="227" t="e" cm="1">
        <f t="array" ref="I259">_xlfn.IFS('ES Data Entry'!H259= 1, "American Indian/Alaskan Native", 'ES Data Entry'!H259= 2, "Asian", 'ES Data Entry'!H259= 3, "Native Hawaiian/Pacific Islander", 'ES Data Entry'!H259= 4, "Black/African American",'ES Data Entry'!H259= 5,  "White", 'ES Data Entry'!H259= 6, "Other", 'ES Data Entry'!H259= 7, "Two races or more", 'ES Data Entry'!H259= 8, "Unknown")</f>
        <v>#N/A</v>
      </c>
      <c r="J259" s="226" t="e" cm="1">
        <f t="array" ref="J259">_xlfn.IFS('ES Data Entry'!I259=1, "Hispanic/Latino", 'ES Data Entry'!I259=2, "Not Hispanic/Latino", 'ES Data Entry'!I259=3, "Other")</f>
        <v>#N/A</v>
      </c>
      <c r="K259" s="226" t="e" cm="1">
        <f t="array" ref="K259">_xlfn.IFS('ES Data Entry'!J259= 1, "Male", 'ES Data Entry'!J259= 2, "Female", 'ES Data Entry'!J259= 3, "Transgender Male", 'ES Data Entry'!J259= 4, "Transgender Female",'ES Data Entry'!J259= 5, "Non-binary", 'ES Data Entry'!J259= 6, "Other", 'ES Data Entry'!J259= 7, "Unknown")</f>
        <v>#N/A</v>
      </c>
      <c r="L259" s="228">
        <f>'ES Data Entry'!K259</f>
        <v>0</v>
      </c>
      <c r="M259" s="228" t="str" cm="1">
        <f t="array" ref="M259">IF(MAX(IF(F:F=F259, L:L))=L259, "Yes", "No")</f>
        <v>Yes</v>
      </c>
      <c r="N259" s="229" t="e">
        <f>AVERAGE('ES Data Entry'!N259,'ES Data Entry'!M259)</f>
        <v>#DIV/0!</v>
      </c>
      <c r="O259" s="229" t="e">
        <f t="shared" si="24"/>
        <v>#DIV/0!</v>
      </c>
      <c r="P259" s="229" t="e">
        <f>AVERAGE('ES Data Entry'!O259:R259)</f>
        <v>#DIV/0!</v>
      </c>
      <c r="Q259" s="229" t="e">
        <f t="shared" si="25"/>
        <v>#DIV/0!</v>
      </c>
      <c r="R259" s="229" t="e">
        <f>AVERAGE('ES Data Entry'!S259:V259)</f>
        <v>#DIV/0!</v>
      </c>
      <c r="S259" s="229" t="e">
        <f t="shared" si="26"/>
        <v>#DIV/0!</v>
      </c>
      <c r="T259" s="229" t="e">
        <f>AVERAGE('ES Data Entry'!W259:Y259)</f>
        <v>#DIV/0!</v>
      </c>
      <c r="U259" s="230" t="e">
        <f t="shared" si="27"/>
        <v>#DIV/0!</v>
      </c>
      <c r="V259" s="231" t="e">
        <f t="shared" si="28"/>
        <v>#DIV/0!</v>
      </c>
      <c r="W259" s="232" t="e">
        <f t="shared" si="29"/>
        <v>#DIV/0!</v>
      </c>
    </row>
    <row r="260" spans="1:23">
      <c r="A260" s="226">
        <f>'ES Data Entry'!A260</f>
        <v>0</v>
      </c>
      <c r="B260" s="226">
        <f>'ES Data Entry'!B260</f>
        <v>0</v>
      </c>
      <c r="C260" s="6">
        <f>'ES Data Entry'!C260</f>
        <v>0</v>
      </c>
      <c r="D260" s="226">
        <f>'ES Data Entry'!D260</f>
        <v>0</v>
      </c>
      <c r="E260" s="226">
        <f>'ES Data Entry'!E260</f>
        <v>0</v>
      </c>
      <c r="F260" s="226">
        <f>'ES Data Entry'!F260</f>
        <v>0</v>
      </c>
      <c r="G260" s="226" t="str" cm="1">
        <f t="array" ref="G260">_xlfn.IFS('ES Data Entry'!G260=0, "Kindergarten", 'ES Data Entry'!G260=1, "1st Grade", 'ES Data Entry'!G260=2, "2nd Grade", 'ES Data Entry'!G260=3, "3rd Grade", 'ES Data Entry'!G260=4, "4th Grade",'ES Data Entry'!G260=5, "5th Grade")</f>
        <v>Kindergarten</v>
      </c>
      <c r="H260" s="253" t="e" cm="1">
        <f t="array" ref="H260">_xlfn.IFS('ES Data Entry'!L260=2, "Virtual", 'ES Data Entry'!L260=1, "In-person",'ES Data Entry'!L260=3, "Hybrid")</f>
        <v>#N/A</v>
      </c>
      <c r="I260" s="227" t="e" cm="1">
        <f t="array" ref="I260">_xlfn.IFS('ES Data Entry'!H260= 1, "American Indian/Alaskan Native", 'ES Data Entry'!H260= 2, "Asian", 'ES Data Entry'!H260= 3, "Native Hawaiian/Pacific Islander", 'ES Data Entry'!H260= 4, "Black/African American",'ES Data Entry'!H260= 5,  "White", 'ES Data Entry'!H260= 6, "Other", 'ES Data Entry'!H260= 7, "Two races or more", 'ES Data Entry'!H260= 8, "Unknown")</f>
        <v>#N/A</v>
      </c>
      <c r="J260" s="226" t="e" cm="1">
        <f t="array" ref="J260">_xlfn.IFS('ES Data Entry'!I260=1, "Hispanic/Latino", 'ES Data Entry'!I260=2, "Not Hispanic/Latino", 'ES Data Entry'!I260=3, "Other")</f>
        <v>#N/A</v>
      </c>
      <c r="K260" s="226" t="e" cm="1">
        <f t="array" ref="K260">_xlfn.IFS('ES Data Entry'!J260= 1, "Male", 'ES Data Entry'!J260= 2, "Female", 'ES Data Entry'!J260= 3, "Transgender Male", 'ES Data Entry'!J260= 4, "Transgender Female",'ES Data Entry'!J260= 5, "Non-binary", 'ES Data Entry'!J260= 6, "Other", 'ES Data Entry'!J260= 7, "Unknown")</f>
        <v>#N/A</v>
      </c>
      <c r="L260" s="228">
        <f>'ES Data Entry'!K260</f>
        <v>0</v>
      </c>
      <c r="M260" s="228" t="str" cm="1">
        <f t="array" ref="M260">IF(MAX(IF(F:F=F260, L:L))=L260, "Yes", "No")</f>
        <v>Yes</v>
      </c>
      <c r="N260" s="229" t="e">
        <f>AVERAGE('ES Data Entry'!N260,'ES Data Entry'!M260)</f>
        <v>#DIV/0!</v>
      </c>
      <c r="O260" s="229" t="e">
        <f t="shared" si="24"/>
        <v>#DIV/0!</v>
      </c>
      <c r="P260" s="229" t="e">
        <f>AVERAGE('ES Data Entry'!O260:R260)</f>
        <v>#DIV/0!</v>
      </c>
      <c r="Q260" s="229" t="e">
        <f t="shared" si="25"/>
        <v>#DIV/0!</v>
      </c>
      <c r="R260" s="229" t="e">
        <f>AVERAGE('ES Data Entry'!S260:V260)</f>
        <v>#DIV/0!</v>
      </c>
      <c r="S260" s="229" t="e">
        <f t="shared" si="26"/>
        <v>#DIV/0!</v>
      </c>
      <c r="T260" s="229" t="e">
        <f>AVERAGE('ES Data Entry'!W260:Y260)</f>
        <v>#DIV/0!</v>
      </c>
      <c r="U260" s="230" t="e">
        <f t="shared" si="27"/>
        <v>#DIV/0!</v>
      </c>
      <c r="V260" s="231" t="e">
        <f t="shared" si="28"/>
        <v>#DIV/0!</v>
      </c>
      <c r="W260" s="232" t="e">
        <f t="shared" si="29"/>
        <v>#DIV/0!</v>
      </c>
    </row>
    <row r="261" spans="1:23">
      <c r="A261" s="226">
        <f>'ES Data Entry'!A261</f>
        <v>0</v>
      </c>
      <c r="B261" s="226">
        <f>'ES Data Entry'!B261</f>
        <v>0</v>
      </c>
      <c r="C261" s="6">
        <f>'ES Data Entry'!C261</f>
        <v>0</v>
      </c>
      <c r="D261" s="226">
        <f>'ES Data Entry'!D261</f>
        <v>0</v>
      </c>
      <c r="E261" s="226">
        <f>'ES Data Entry'!E261</f>
        <v>0</v>
      </c>
      <c r="F261" s="226">
        <f>'ES Data Entry'!F261</f>
        <v>0</v>
      </c>
      <c r="G261" s="226" t="str" cm="1">
        <f t="array" ref="G261">_xlfn.IFS('ES Data Entry'!G261=0, "Kindergarten", 'ES Data Entry'!G261=1, "1st Grade", 'ES Data Entry'!G261=2, "2nd Grade", 'ES Data Entry'!G261=3, "3rd Grade", 'ES Data Entry'!G261=4, "4th Grade",'ES Data Entry'!G261=5, "5th Grade")</f>
        <v>Kindergarten</v>
      </c>
      <c r="H261" s="253" t="e" cm="1">
        <f t="array" ref="H261">_xlfn.IFS('ES Data Entry'!L261=2, "Virtual", 'ES Data Entry'!L261=1, "In-person",'ES Data Entry'!L261=3, "Hybrid")</f>
        <v>#N/A</v>
      </c>
      <c r="I261" s="227" t="e" cm="1">
        <f t="array" ref="I261">_xlfn.IFS('ES Data Entry'!H261= 1, "American Indian/Alaskan Native", 'ES Data Entry'!H261= 2, "Asian", 'ES Data Entry'!H261= 3, "Native Hawaiian/Pacific Islander", 'ES Data Entry'!H261= 4, "Black/African American",'ES Data Entry'!H261= 5,  "White", 'ES Data Entry'!H261= 6, "Other", 'ES Data Entry'!H261= 7, "Two races or more", 'ES Data Entry'!H261= 8, "Unknown")</f>
        <v>#N/A</v>
      </c>
      <c r="J261" s="226" t="e" cm="1">
        <f t="array" ref="J261">_xlfn.IFS('ES Data Entry'!I261=1, "Hispanic/Latino", 'ES Data Entry'!I261=2, "Not Hispanic/Latino", 'ES Data Entry'!I261=3, "Other")</f>
        <v>#N/A</v>
      </c>
      <c r="K261" s="226" t="e" cm="1">
        <f t="array" ref="K261">_xlfn.IFS('ES Data Entry'!J261= 1, "Male", 'ES Data Entry'!J261= 2, "Female", 'ES Data Entry'!J261= 3, "Transgender Male", 'ES Data Entry'!J261= 4, "Transgender Female",'ES Data Entry'!J261= 5, "Non-binary", 'ES Data Entry'!J261= 6, "Other", 'ES Data Entry'!J261= 7, "Unknown")</f>
        <v>#N/A</v>
      </c>
      <c r="L261" s="228">
        <f>'ES Data Entry'!K261</f>
        <v>0</v>
      </c>
      <c r="M261" s="228" t="str" cm="1">
        <f t="array" ref="M261">IF(MAX(IF(F:F=F261, L:L))=L261, "Yes", "No")</f>
        <v>Yes</v>
      </c>
      <c r="N261" s="229" t="e">
        <f>AVERAGE('ES Data Entry'!N261,'ES Data Entry'!M261)</f>
        <v>#DIV/0!</v>
      </c>
      <c r="O261" s="229" t="e">
        <f t="shared" si="24"/>
        <v>#DIV/0!</v>
      </c>
      <c r="P261" s="229" t="e">
        <f>AVERAGE('ES Data Entry'!O261:R261)</f>
        <v>#DIV/0!</v>
      </c>
      <c r="Q261" s="229" t="e">
        <f t="shared" si="25"/>
        <v>#DIV/0!</v>
      </c>
      <c r="R261" s="229" t="e">
        <f>AVERAGE('ES Data Entry'!S261:V261)</f>
        <v>#DIV/0!</v>
      </c>
      <c r="S261" s="229" t="e">
        <f t="shared" si="26"/>
        <v>#DIV/0!</v>
      </c>
      <c r="T261" s="229" t="e">
        <f>AVERAGE('ES Data Entry'!W261:Y261)</f>
        <v>#DIV/0!</v>
      </c>
      <c r="U261" s="230" t="e">
        <f t="shared" si="27"/>
        <v>#DIV/0!</v>
      </c>
      <c r="V261" s="231" t="e">
        <f t="shared" si="28"/>
        <v>#DIV/0!</v>
      </c>
      <c r="W261" s="232" t="e">
        <f t="shared" si="29"/>
        <v>#DIV/0!</v>
      </c>
    </row>
    <row r="262" spans="1:23">
      <c r="A262" s="226">
        <f>'ES Data Entry'!A262</f>
        <v>0</v>
      </c>
      <c r="B262" s="226">
        <f>'ES Data Entry'!B262</f>
        <v>0</v>
      </c>
      <c r="C262" s="6">
        <f>'ES Data Entry'!C262</f>
        <v>0</v>
      </c>
      <c r="D262" s="226">
        <f>'ES Data Entry'!D262</f>
        <v>0</v>
      </c>
      <c r="E262" s="226">
        <f>'ES Data Entry'!E262</f>
        <v>0</v>
      </c>
      <c r="F262" s="226">
        <f>'ES Data Entry'!F262</f>
        <v>0</v>
      </c>
      <c r="G262" s="226" t="str" cm="1">
        <f t="array" ref="G262">_xlfn.IFS('ES Data Entry'!G262=0, "Kindergarten", 'ES Data Entry'!G262=1, "1st Grade", 'ES Data Entry'!G262=2, "2nd Grade", 'ES Data Entry'!G262=3, "3rd Grade", 'ES Data Entry'!G262=4, "4th Grade",'ES Data Entry'!G262=5, "5th Grade")</f>
        <v>Kindergarten</v>
      </c>
      <c r="H262" s="253" t="e" cm="1">
        <f t="array" ref="H262">_xlfn.IFS('ES Data Entry'!L262=2, "Virtual", 'ES Data Entry'!L262=1, "In-person",'ES Data Entry'!L262=3, "Hybrid")</f>
        <v>#N/A</v>
      </c>
      <c r="I262" s="227" t="e" cm="1">
        <f t="array" ref="I262">_xlfn.IFS('ES Data Entry'!H262= 1, "American Indian/Alaskan Native", 'ES Data Entry'!H262= 2, "Asian", 'ES Data Entry'!H262= 3, "Native Hawaiian/Pacific Islander", 'ES Data Entry'!H262= 4, "Black/African American",'ES Data Entry'!H262= 5,  "White", 'ES Data Entry'!H262= 6, "Other", 'ES Data Entry'!H262= 7, "Two races or more", 'ES Data Entry'!H262= 8, "Unknown")</f>
        <v>#N/A</v>
      </c>
      <c r="J262" s="226" t="e" cm="1">
        <f t="array" ref="J262">_xlfn.IFS('ES Data Entry'!I262=1, "Hispanic/Latino", 'ES Data Entry'!I262=2, "Not Hispanic/Latino", 'ES Data Entry'!I262=3, "Other")</f>
        <v>#N/A</v>
      </c>
      <c r="K262" s="226" t="e" cm="1">
        <f t="array" ref="K262">_xlfn.IFS('ES Data Entry'!J262= 1, "Male", 'ES Data Entry'!J262= 2, "Female", 'ES Data Entry'!J262= 3, "Transgender Male", 'ES Data Entry'!J262= 4, "Transgender Female",'ES Data Entry'!J262= 5, "Non-binary", 'ES Data Entry'!J262= 6, "Other", 'ES Data Entry'!J262= 7, "Unknown")</f>
        <v>#N/A</v>
      </c>
      <c r="L262" s="228">
        <f>'ES Data Entry'!K262</f>
        <v>0</v>
      </c>
      <c r="M262" s="228" t="str" cm="1">
        <f t="array" ref="M262">IF(MAX(IF(F:F=F262, L:L))=L262, "Yes", "No")</f>
        <v>Yes</v>
      </c>
      <c r="N262" s="229" t="e">
        <f>AVERAGE('ES Data Entry'!N262,'ES Data Entry'!M262)</f>
        <v>#DIV/0!</v>
      </c>
      <c r="O262" s="229" t="e">
        <f t="shared" si="24"/>
        <v>#DIV/0!</v>
      </c>
      <c r="P262" s="229" t="e">
        <f>AVERAGE('ES Data Entry'!O262:R262)</f>
        <v>#DIV/0!</v>
      </c>
      <c r="Q262" s="229" t="e">
        <f t="shared" si="25"/>
        <v>#DIV/0!</v>
      </c>
      <c r="R262" s="229" t="e">
        <f>AVERAGE('ES Data Entry'!S262:V262)</f>
        <v>#DIV/0!</v>
      </c>
      <c r="S262" s="229" t="e">
        <f t="shared" si="26"/>
        <v>#DIV/0!</v>
      </c>
      <c r="T262" s="229" t="e">
        <f>AVERAGE('ES Data Entry'!W262:Y262)</f>
        <v>#DIV/0!</v>
      </c>
      <c r="U262" s="230" t="e">
        <f t="shared" si="27"/>
        <v>#DIV/0!</v>
      </c>
      <c r="V262" s="231" t="e">
        <f t="shared" si="28"/>
        <v>#DIV/0!</v>
      </c>
      <c r="W262" s="232" t="e">
        <f t="shared" si="29"/>
        <v>#DIV/0!</v>
      </c>
    </row>
    <row r="263" spans="1:23">
      <c r="A263" s="226">
        <f>'ES Data Entry'!A263</f>
        <v>0</v>
      </c>
      <c r="B263" s="226">
        <f>'ES Data Entry'!B263</f>
        <v>0</v>
      </c>
      <c r="C263" s="6">
        <f>'ES Data Entry'!C263</f>
        <v>0</v>
      </c>
      <c r="D263" s="226">
        <f>'ES Data Entry'!D263</f>
        <v>0</v>
      </c>
      <c r="E263" s="226">
        <f>'ES Data Entry'!E263</f>
        <v>0</v>
      </c>
      <c r="F263" s="226">
        <f>'ES Data Entry'!F263</f>
        <v>0</v>
      </c>
      <c r="G263" s="226" t="str" cm="1">
        <f t="array" ref="G263">_xlfn.IFS('ES Data Entry'!G263=0, "Kindergarten", 'ES Data Entry'!G263=1, "1st Grade", 'ES Data Entry'!G263=2, "2nd Grade", 'ES Data Entry'!G263=3, "3rd Grade", 'ES Data Entry'!G263=4, "4th Grade",'ES Data Entry'!G263=5, "5th Grade")</f>
        <v>Kindergarten</v>
      </c>
      <c r="H263" s="253" t="e" cm="1">
        <f t="array" ref="H263">_xlfn.IFS('ES Data Entry'!L263=2, "Virtual", 'ES Data Entry'!L263=1, "In-person",'ES Data Entry'!L263=3, "Hybrid")</f>
        <v>#N/A</v>
      </c>
      <c r="I263" s="227" t="e" cm="1">
        <f t="array" ref="I263">_xlfn.IFS('ES Data Entry'!H263= 1, "American Indian/Alaskan Native", 'ES Data Entry'!H263= 2, "Asian", 'ES Data Entry'!H263= 3, "Native Hawaiian/Pacific Islander", 'ES Data Entry'!H263= 4, "Black/African American",'ES Data Entry'!H263= 5,  "White", 'ES Data Entry'!H263= 6, "Other", 'ES Data Entry'!H263= 7, "Two races or more", 'ES Data Entry'!H263= 8, "Unknown")</f>
        <v>#N/A</v>
      </c>
      <c r="J263" s="226" t="e" cm="1">
        <f t="array" ref="J263">_xlfn.IFS('ES Data Entry'!I263=1, "Hispanic/Latino", 'ES Data Entry'!I263=2, "Not Hispanic/Latino", 'ES Data Entry'!I263=3, "Other")</f>
        <v>#N/A</v>
      </c>
      <c r="K263" s="226" t="e" cm="1">
        <f t="array" ref="K263">_xlfn.IFS('ES Data Entry'!J263= 1, "Male", 'ES Data Entry'!J263= 2, "Female", 'ES Data Entry'!J263= 3, "Transgender Male", 'ES Data Entry'!J263= 4, "Transgender Female",'ES Data Entry'!J263= 5, "Non-binary", 'ES Data Entry'!J263= 6, "Other", 'ES Data Entry'!J263= 7, "Unknown")</f>
        <v>#N/A</v>
      </c>
      <c r="L263" s="228">
        <f>'ES Data Entry'!K263</f>
        <v>0</v>
      </c>
      <c r="M263" s="228" t="str" cm="1">
        <f t="array" ref="M263">IF(MAX(IF(F:F=F263, L:L))=L263, "Yes", "No")</f>
        <v>Yes</v>
      </c>
      <c r="N263" s="229" t="e">
        <f>AVERAGE('ES Data Entry'!N263,'ES Data Entry'!M263)</f>
        <v>#DIV/0!</v>
      </c>
      <c r="O263" s="229" t="e">
        <f t="shared" si="24"/>
        <v>#DIV/0!</v>
      </c>
      <c r="P263" s="229" t="e">
        <f>AVERAGE('ES Data Entry'!O263:R263)</f>
        <v>#DIV/0!</v>
      </c>
      <c r="Q263" s="229" t="e">
        <f t="shared" si="25"/>
        <v>#DIV/0!</v>
      </c>
      <c r="R263" s="229" t="e">
        <f>AVERAGE('ES Data Entry'!S263:V263)</f>
        <v>#DIV/0!</v>
      </c>
      <c r="S263" s="229" t="e">
        <f t="shared" si="26"/>
        <v>#DIV/0!</v>
      </c>
      <c r="T263" s="229" t="e">
        <f>AVERAGE('ES Data Entry'!W263:Y263)</f>
        <v>#DIV/0!</v>
      </c>
      <c r="U263" s="230" t="e">
        <f t="shared" si="27"/>
        <v>#DIV/0!</v>
      </c>
      <c r="V263" s="231" t="e">
        <f t="shared" si="28"/>
        <v>#DIV/0!</v>
      </c>
      <c r="W263" s="232" t="e">
        <f t="shared" si="29"/>
        <v>#DIV/0!</v>
      </c>
    </row>
    <row r="264" spans="1:23">
      <c r="A264" s="226">
        <f>'ES Data Entry'!A264</f>
        <v>0</v>
      </c>
      <c r="B264" s="226">
        <f>'ES Data Entry'!B264</f>
        <v>0</v>
      </c>
      <c r="C264" s="6">
        <f>'ES Data Entry'!C264</f>
        <v>0</v>
      </c>
      <c r="D264" s="226">
        <f>'ES Data Entry'!D264</f>
        <v>0</v>
      </c>
      <c r="E264" s="226">
        <f>'ES Data Entry'!E264</f>
        <v>0</v>
      </c>
      <c r="F264" s="226">
        <f>'ES Data Entry'!F264</f>
        <v>0</v>
      </c>
      <c r="G264" s="226" t="str" cm="1">
        <f t="array" ref="G264">_xlfn.IFS('ES Data Entry'!G264=0, "Kindergarten", 'ES Data Entry'!G264=1, "1st Grade", 'ES Data Entry'!G264=2, "2nd Grade", 'ES Data Entry'!G264=3, "3rd Grade", 'ES Data Entry'!G264=4, "4th Grade",'ES Data Entry'!G264=5, "5th Grade")</f>
        <v>Kindergarten</v>
      </c>
      <c r="H264" s="253" t="e" cm="1">
        <f t="array" ref="H264">_xlfn.IFS('ES Data Entry'!L264=2, "Virtual", 'ES Data Entry'!L264=1, "In-person",'ES Data Entry'!L264=3, "Hybrid")</f>
        <v>#N/A</v>
      </c>
      <c r="I264" s="227" t="e" cm="1">
        <f t="array" ref="I264">_xlfn.IFS('ES Data Entry'!H264= 1, "American Indian/Alaskan Native", 'ES Data Entry'!H264= 2, "Asian", 'ES Data Entry'!H264= 3, "Native Hawaiian/Pacific Islander", 'ES Data Entry'!H264= 4, "Black/African American",'ES Data Entry'!H264= 5,  "White", 'ES Data Entry'!H264= 6, "Other", 'ES Data Entry'!H264= 7, "Two races or more", 'ES Data Entry'!H264= 8, "Unknown")</f>
        <v>#N/A</v>
      </c>
      <c r="J264" s="226" t="e" cm="1">
        <f t="array" ref="J264">_xlfn.IFS('ES Data Entry'!I264=1, "Hispanic/Latino", 'ES Data Entry'!I264=2, "Not Hispanic/Latino", 'ES Data Entry'!I264=3, "Other")</f>
        <v>#N/A</v>
      </c>
      <c r="K264" s="226" t="e" cm="1">
        <f t="array" ref="K264">_xlfn.IFS('ES Data Entry'!J264= 1, "Male", 'ES Data Entry'!J264= 2, "Female", 'ES Data Entry'!J264= 3, "Transgender Male", 'ES Data Entry'!J264= 4, "Transgender Female",'ES Data Entry'!J264= 5, "Non-binary", 'ES Data Entry'!J264= 6, "Other", 'ES Data Entry'!J264= 7, "Unknown")</f>
        <v>#N/A</v>
      </c>
      <c r="L264" s="228">
        <f>'ES Data Entry'!K264</f>
        <v>0</v>
      </c>
      <c r="M264" s="228" t="str" cm="1">
        <f t="array" ref="M264">IF(MAX(IF(F:F=F264, L:L))=L264, "Yes", "No")</f>
        <v>Yes</v>
      </c>
      <c r="N264" s="229" t="e">
        <f>AVERAGE('ES Data Entry'!N264,'ES Data Entry'!M264)</f>
        <v>#DIV/0!</v>
      </c>
      <c r="O264" s="229" t="e">
        <f t="shared" si="24"/>
        <v>#DIV/0!</v>
      </c>
      <c r="P264" s="229" t="e">
        <f>AVERAGE('ES Data Entry'!O264:R264)</f>
        <v>#DIV/0!</v>
      </c>
      <c r="Q264" s="229" t="e">
        <f t="shared" si="25"/>
        <v>#DIV/0!</v>
      </c>
      <c r="R264" s="229" t="e">
        <f>AVERAGE('ES Data Entry'!S264:V264)</f>
        <v>#DIV/0!</v>
      </c>
      <c r="S264" s="229" t="e">
        <f t="shared" si="26"/>
        <v>#DIV/0!</v>
      </c>
      <c r="T264" s="229" t="e">
        <f>AVERAGE('ES Data Entry'!W264:Y264)</f>
        <v>#DIV/0!</v>
      </c>
      <c r="U264" s="230" t="e">
        <f t="shared" si="27"/>
        <v>#DIV/0!</v>
      </c>
      <c r="V264" s="231" t="e">
        <f t="shared" si="28"/>
        <v>#DIV/0!</v>
      </c>
      <c r="W264" s="232" t="e">
        <f t="shared" si="29"/>
        <v>#DIV/0!</v>
      </c>
    </row>
    <row r="265" spans="1:23">
      <c r="A265" s="226">
        <f>'ES Data Entry'!A265</f>
        <v>0</v>
      </c>
      <c r="B265" s="226">
        <f>'ES Data Entry'!B265</f>
        <v>0</v>
      </c>
      <c r="C265" s="6">
        <f>'ES Data Entry'!C265</f>
        <v>0</v>
      </c>
      <c r="D265" s="226">
        <f>'ES Data Entry'!D265</f>
        <v>0</v>
      </c>
      <c r="E265" s="226">
        <f>'ES Data Entry'!E265</f>
        <v>0</v>
      </c>
      <c r="F265" s="226">
        <f>'ES Data Entry'!F265</f>
        <v>0</v>
      </c>
      <c r="G265" s="226" t="str" cm="1">
        <f t="array" ref="G265">_xlfn.IFS('ES Data Entry'!G265=0, "Kindergarten", 'ES Data Entry'!G265=1, "1st Grade", 'ES Data Entry'!G265=2, "2nd Grade", 'ES Data Entry'!G265=3, "3rd Grade", 'ES Data Entry'!G265=4, "4th Grade",'ES Data Entry'!G265=5, "5th Grade")</f>
        <v>Kindergarten</v>
      </c>
      <c r="H265" s="253" t="e" cm="1">
        <f t="array" ref="H265">_xlfn.IFS('ES Data Entry'!L265=2, "Virtual", 'ES Data Entry'!L265=1, "In-person",'ES Data Entry'!L265=3, "Hybrid")</f>
        <v>#N/A</v>
      </c>
      <c r="I265" s="227" t="e" cm="1">
        <f t="array" ref="I265">_xlfn.IFS('ES Data Entry'!H265= 1, "American Indian/Alaskan Native", 'ES Data Entry'!H265= 2, "Asian", 'ES Data Entry'!H265= 3, "Native Hawaiian/Pacific Islander", 'ES Data Entry'!H265= 4, "Black/African American",'ES Data Entry'!H265= 5,  "White", 'ES Data Entry'!H265= 6, "Other", 'ES Data Entry'!H265= 7, "Two races or more", 'ES Data Entry'!H265= 8, "Unknown")</f>
        <v>#N/A</v>
      </c>
      <c r="J265" s="226" t="e" cm="1">
        <f t="array" ref="J265">_xlfn.IFS('ES Data Entry'!I265=1, "Hispanic/Latino", 'ES Data Entry'!I265=2, "Not Hispanic/Latino", 'ES Data Entry'!I265=3, "Other")</f>
        <v>#N/A</v>
      </c>
      <c r="K265" s="226" t="e" cm="1">
        <f t="array" ref="K265">_xlfn.IFS('ES Data Entry'!J265= 1, "Male", 'ES Data Entry'!J265= 2, "Female", 'ES Data Entry'!J265= 3, "Transgender Male", 'ES Data Entry'!J265= 4, "Transgender Female",'ES Data Entry'!J265= 5, "Non-binary", 'ES Data Entry'!J265= 6, "Other", 'ES Data Entry'!J265= 7, "Unknown")</f>
        <v>#N/A</v>
      </c>
      <c r="L265" s="228">
        <f>'ES Data Entry'!K265</f>
        <v>0</v>
      </c>
      <c r="M265" s="228" t="str" cm="1">
        <f t="array" ref="M265">IF(MAX(IF(F:F=F265, L:L))=L265, "Yes", "No")</f>
        <v>Yes</v>
      </c>
      <c r="N265" s="229" t="e">
        <f>AVERAGE('ES Data Entry'!N265,'ES Data Entry'!M265)</f>
        <v>#DIV/0!</v>
      </c>
      <c r="O265" s="229" t="e">
        <f t="shared" si="24"/>
        <v>#DIV/0!</v>
      </c>
      <c r="P265" s="229" t="e">
        <f>AVERAGE('ES Data Entry'!O265:R265)</f>
        <v>#DIV/0!</v>
      </c>
      <c r="Q265" s="229" t="e">
        <f t="shared" si="25"/>
        <v>#DIV/0!</v>
      </c>
      <c r="R265" s="229" t="e">
        <f>AVERAGE('ES Data Entry'!S265:V265)</f>
        <v>#DIV/0!</v>
      </c>
      <c r="S265" s="229" t="e">
        <f t="shared" si="26"/>
        <v>#DIV/0!</v>
      </c>
      <c r="T265" s="229" t="e">
        <f>AVERAGE('ES Data Entry'!W265:Y265)</f>
        <v>#DIV/0!</v>
      </c>
      <c r="U265" s="230" t="e">
        <f t="shared" si="27"/>
        <v>#DIV/0!</v>
      </c>
      <c r="V265" s="231" t="e">
        <f t="shared" si="28"/>
        <v>#DIV/0!</v>
      </c>
      <c r="W265" s="232" t="e">
        <f t="shared" si="29"/>
        <v>#DIV/0!</v>
      </c>
    </row>
    <row r="266" spans="1:23">
      <c r="A266" s="226">
        <f>'ES Data Entry'!A266</f>
        <v>0</v>
      </c>
      <c r="B266" s="226">
        <f>'ES Data Entry'!B266</f>
        <v>0</v>
      </c>
      <c r="C266" s="6">
        <f>'ES Data Entry'!C266</f>
        <v>0</v>
      </c>
      <c r="D266" s="226">
        <f>'ES Data Entry'!D266</f>
        <v>0</v>
      </c>
      <c r="E266" s="226">
        <f>'ES Data Entry'!E266</f>
        <v>0</v>
      </c>
      <c r="F266" s="226">
        <f>'ES Data Entry'!F266</f>
        <v>0</v>
      </c>
      <c r="G266" s="226" t="str" cm="1">
        <f t="array" ref="G266">_xlfn.IFS('ES Data Entry'!G266=0, "Kindergarten", 'ES Data Entry'!G266=1, "1st Grade", 'ES Data Entry'!G266=2, "2nd Grade", 'ES Data Entry'!G266=3, "3rd Grade", 'ES Data Entry'!G266=4, "4th Grade",'ES Data Entry'!G266=5, "5th Grade")</f>
        <v>Kindergarten</v>
      </c>
      <c r="H266" s="253" t="e" cm="1">
        <f t="array" ref="H266">_xlfn.IFS('ES Data Entry'!L266=2, "Virtual", 'ES Data Entry'!L266=1, "In-person",'ES Data Entry'!L266=3, "Hybrid")</f>
        <v>#N/A</v>
      </c>
      <c r="I266" s="227" t="e" cm="1">
        <f t="array" ref="I266">_xlfn.IFS('ES Data Entry'!H266= 1, "American Indian/Alaskan Native", 'ES Data Entry'!H266= 2, "Asian", 'ES Data Entry'!H266= 3, "Native Hawaiian/Pacific Islander", 'ES Data Entry'!H266= 4, "Black/African American",'ES Data Entry'!H266= 5,  "White", 'ES Data Entry'!H266= 6, "Other", 'ES Data Entry'!H266= 7, "Two races or more", 'ES Data Entry'!H266= 8, "Unknown")</f>
        <v>#N/A</v>
      </c>
      <c r="J266" s="226" t="e" cm="1">
        <f t="array" ref="J266">_xlfn.IFS('ES Data Entry'!I266=1, "Hispanic/Latino", 'ES Data Entry'!I266=2, "Not Hispanic/Latino", 'ES Data Entry'!I266=3, "Other")</f>
        <v>#N/A</v>
      </c>
      <c r="K266" s="226" t="e" cm="1">
        <f t="array" ref="K266">_xlfn.IFS('ES Data Entry'!J266= 1, "Male", 'ES Data Entry'!J266= 2, "Female", 'ES Data Entry'!J266= 3, "Transgender Male", 'ES Data Entry'!J266= 4, "Transgender Female",'ES Data Entry'!J266= 5, "Non-binary", 'ES Data Entry'!J266= 6, "Other", 'ES Data Entry'!J266= 7, "Unknown")</f>
        <v>#N/A</v>
      </c>
      <c r="L266" s="228">
        <f>'ES Data Entry'!K266</f>
        <v>0</v>
      </c>
      <c r="M266" s="228" t="str" cm="1">
        <f t="array" ref="M266">IF(MAX(IF(F:F=F266, L:L))=L266, "Yes", "No")</f>
        <v>Yes</v>
      </c>
      <c r="N266" s="229" t="e">
        <f>AVERAGE('ES Data Entry'!N266,'ES Data Entry'!M266)</f>
        <v>#DIV/0!</v>
      </c>
      <c r="O266" s="229" t="e">
        <f t="shared" si="24"/>
        <v>#DIV/0!</v>
      </c>
      <c r="P266" s="229" t="e">
        <f>AVERAGE('ES Data Entry'!O266:R266)</f>
        <v>#DIV/0!</v>
      </c>
      <c r="Q266" s="229" t="e">
        <f t="shared" si="25"/>
        <v>#DIV/0!</v>
      </c>
      <c r="R266" s="229" t="e">
        <f>AVERAGE('ES Data Entry'!S266:V266)</f>
        <v>#DIV/0!</v>
      </c>
      <c r="S266" s="229" t="e">
        <f t="shared" si="26"/>
        <v>#DIV/0!</v>
      </c>
      <c r="T266" s="229" t="e">
        <f>AVERAGE('ES Data Entry'!W266:Y266)</f>
        <v>#DIV/0!</v>
      </c>
      <c r="U266" s="230" t="e">
        <f t="shared" si="27"/>
        <v>#DIV/0!</v>
      </c>
      <c r="V266" s="231" t="e">
        <f t="shared" si="28"/>
        <v>#DIV/0!</v>
      </c>
      <c r="W266" s="232" t="e">
        <f t="shared" si="29"/>
        <v>#DIV/0!</v>
      </c>
    </row>
    <row r="267" spans="1:23">
      <c r="A267" s="226">
        <f>'ES Data Entry'!A267</f>
        <v>0</v>
      </c>
      <c r="B267" s="226">
        <f>'ES Data Entry'!B267</f>
        <v>0</v>
      </c>
      <c r="C267" s="6">
        <f>'ES Data Entry'!C267</f>
        <v>0</v>
      </c>
      <c r="D267" s="226">
        <f>'ES Data Entry'!D267</f>
        <v>0</v>
      </c>
      <c r="E267" s="226">
        <f>'ES Data Entry'!E267</f>
        <v>0</v>
      </c>
      <c r="F267" s="226">
        <f>'ES Data Entry'!F267</f>
        <v>0</v>
      </c>
      <c r="G267" s="226" t="str" cm="1">
        <f t="array" ref="G267">_xlfn.IFS('ES Data Entry'!G267=0, "Kindergarten", 'ES Data Entry'!G267=1, "1st Grade", 'ES Data Entry'!G267=2, "2nd Grade", 'ES Data Entry'!G267=3, "3rd Grade", 'ES Data Entry'!G267=4, "4th Grade",'ES Data Entry'!G267=5, "5th Grade")</f>
        <v>Kindergarten</v>
      </c>
      <c r="H267" s="253" t="e" cm="1">
        <f t="array" ref="H267">_xlfn.IFS('ES Data Entry'!L267=2, "Virtual", 'ES Data Entry'!L267=1, "In-person",'ES Data Entry'!L267=3, "Hybrid")</f>
        <v>#N/A</v>
      </c>
      <c r="I267" s="227" t="e" cm="1">
        <f t="array" ref="I267">_xlfn.IFS('ES Data Entry'!H267= 1, "American Indian/Alaskan Native", 'ES Data Entry'!H267= 2, "Asian", 'ES Data Entry'!H267= 3, "Native Hawaiian/Pacific Islander", 'ES Data Entry'!H267= 4, "Black/African American",'ES Data Entry'!H267= 5,  "White", 'ES Data Entry'!H267= 6, "Other", 'ES Data Entry'!H267= 7, "Two races or more", 'ES Data Entry'!H267= 8, "Unknown")</f>
        <v>#N/A</v>
      </c>
      <c r="J267" s="226" t="e" cm="1">
        <f t="array" ref="J267">_xlfn.IFS('ES Data Entry'!I267=1, "Hispanic/Latino", 'ES Data Entry'!I267=2, "Not Hispanic/Latino", 'ES Data Entry'!I267=3, "Other")</f>
        <v>#N/A</v>
      </c>
      <c r="K267" s="226" t="e" cm="1">
        <f t="array" ref="K267">_xlfn.IFS('ES Data Entry'!J267= 1, "Male", 'ES Data Entry'!J267= 2, "Female", 'ES Data Entry'!J267= 3, "Transgender Male", 'ES Data Entry'!J267= 4, "Transgender Female",'ES Data Entry'!J267= 5, "Non-binary", 'ES Data Entry'!J267= 6, "Other", 'ES Data Entry'!J267= 7, "Unknown")</f>
        <v>#N/A</v>
      </c>
      <c r="L267" s="228">
        <f>'ES Data Entry'!K267</f>
        <v>0</v>
      </c>
      <c r="M267" s="228" t="str" cm="1">
        <f t="array" ref="M267">IF(MAX(IF(F:F=F267, L:L))=L267, "Yes", "No")</f>
        <v>Yes</v>
      </c>
      <c r="N267" s="229" t="e">
        <f>AVERAGE('ES Data Entry'!N267,'ES Data Entry'!M267)</f>
        <v>#DIV/0!</v>
      </c>
      <c r="O267" s="229" t="e">
        <f t="shared" si="24"/>
        <v>#DIV/0!</v>
      </c>
      <c r="P267" s="229" t="e">
        <f>AVERAGE('ES Data Entry'!O267:R267)</f>
        <v>#DIV/0!</v>
      </c>
      <c r="Q267" s="229" t="e">
        <f t="shared" si="25"/>
        <v>#DIV/0!</v>
      </c>
      <c r="R267" s="229" t="e">
        <f>AVERAGE('ES Data Entry'!S267:V267)</f>
        <v>#DIV/0!</v>
      </c>
      <c r="S267" s="229" t="e">
        <f t="shared" si="26"/>
        <v>#DIV/0!</v>
      </c>
      <c r="T267" s="229" t="e">
        <f>AVERAGE('ES Data Entry'!W267:Y267)</f>
        <v>#DIV/0!</v>
      </c>
      <c r="U267" s="230" t="e">
        <f t="shared" si="27"/>
        <v>#DIV/0!</v>
      </c>
      <c r="V267" s="231" t="e">
        <f t="shared" si="28"/>
        <v>#DIV/0!</v>
      </c>
      <c r="W267" s="232" t="e">
        <f t="shared" si="29"/>
        <v>#DIV/0!</v>
      </c>
    </row>
    <row r="268" spans="1:23">
      <c r="A268" s="226">
        <f>'ES Data Entry'!A268</f>
        <v>0</v>
      </c>
      <c r="B268" s="226">
        <f>'ES Data Entry'!B268</f>
        <v>0</v>
      </c>
      <c r="C268" s="6">
        <f>'ES Data Entry'!C268</f>
        <v>0</v>
      </c>
      <c r="D268" s="226">
        <f>'ES Data Entry'!D268</f>
        <v>0</v>
      </c>
      <c r="E268" s="226">
        <f>'ES Data Entry'!E268</f>
        <v>0</v>
      </c>
      <c r="F268" s="226">
        <f>'ES Data Entry'!F268</f>
        <v>0</v>
      </c>
      <c r="G268" s="226" t="str" cm="1">
        <f t="array" ref="G268">_xlfn.IFS('ES Data Entry'!G268=0, "Kindergarten", 'ES Data Entry'!G268=1, "1st Grade", 'ES Data Entry'!G268=2, "2nd Grade", 'ES Data Entry'!G268=3, "3rd Grade", 'ES Data Entry'!G268=4, "4th Grade",'ES Data Entry'!G268=5, "5th Grade")</f>
        <v>Kindergarten</v>
      </c>
      <c r="H268" s="253" t="e" cm="1">
        <f t="array" ref="H268">_xlfn.IFS('ES Data Entry'!L268=2, "Virtual", 'ES Data Entry'!L268=1, "In-person",'ES Data Entry'!L268=3, "Hybrid")</f>
        <v>#N/A</v>
      </c>
      <c r="I268" s="227" t="e" cm="1">
        <f t="array" ref="I268">_xlfn.IFS('ES Data Entry'!H268= 1, "American Indian/Alaskan Native", 'ES Data Entry'!H268= 2, "Asian", 'ES Data Entry'!H268= 3, "Native Hawaiian/Pacific Islander", 'ES Data Entry'!H268= 4, "Black/African American",'ES Data Entry'!H268= 5,  "White", 'ES Data Entry'!H268= 6, "Other", 'ES Data Entry'!H268= 7, "Two races or more", 'ES Data Entry'!H268= 8, "Unknown")</f>
        <v>#N/A</v>
      </c>
      <c r="J268" s="226" t="e" cm="1">
        <f t="array" ref="J268">_xlfn.IFS('ES Data Entry'!I268=1, "Hispanic/Latino", 'ES Data Entry'!I268=2, "Not Hispanic/Latino", 'ES Data Entry'!I268=3, "Other")</f>
        <v>#N/A</v>
      </c>
      <c r="K268" s="226" t="e" cm="1">
        <f t="array" ref="K268">_xlfn.IFS('ES Data Entry'!J268= 1, "Male", 'ES Data Entry'!J268= 2, "Female", 'ES Data Entry'!J268= 3, "Transgender Male", 'ES Data Entry'!J268= 4, "Transgender Female",'ES Data Entry'!J268= 5, "Non-binary", 'ES Data Entry'!J268= 6, "Other", 'ES Data Entry'!J268= 7, "Unknown")</f>
        <v>#N/A</v>
      </c>
      <c r="L268" s="228">
        <f>'ES Data Entry'!K268</f>
        <v>0</v>
      </c>
      <c r="M268" s="228" t="str" cm="1">
        <f t="array" ref="M268">IF(MAX(IF(F:F=F268, L:L))=L268, "Yes", "No")</f>
        <v>Yes</v>
      </c>
      <c r="N268" s="229" t="e">
        <f>AVERAGE('ES Data Entry'!N268,'ES Data Entry'!M268)</f>
        <v>#DIV/0!</v>
      </c>
      <c r="O268" s="229" t="e">
        <f t="shared" si="24"/>
        <v>#DIV/0!</v>
      </c>
      <c r="P268" s="229" t="e">
        <f>AVERAGE('ES Data Entry'!O268:R268)</f>
        <v>#DIV/0!</v>
      </c>
      <c r="Q268" s="229" t="e">
        <f t="shared" si="25"/>
        <v>#DIV/0!</v>
      </c>
      <c r="R268" s="229" t="e">
        <f>AVERAGE('ES Data Entry'!S268:V268)</f>
        <v>#DIV/0!</v>
      </c>
      <c r="S268" s="229" t="e">
        <f t="shared" si="26"/>
        <v>#DIV/0!</v>
      </c>
      <c r="T268" s="229" t="e">
        <f>AVERAGE('ES Data Entry'!W268:Y268)</f>
        <v>#DIV/0!</v>
      </c>
      <c r="U268" s="230" t="e">
        <f t="shared" si="27"/>
        <v>#DIV/0!</v>
      </c>
      <c r="V268" s="231" t="e">
        <f t="shared" si="28"/>
        <v>#DIV/0!</v>
      </c>
      <c r="W268" s="232" t="e">
        <f t="shared" si="29"/>
        <v>#DIV/0!</v>
      </c>
    </row>
    <row r="269" spans="1:23">
      <c r="A269" s="226">
        <f>'ES Data Entry'!A269</f>
        <v>0</v>
      </c>
      <c r="B269" s="226">
        <f>'ES Data Entry'!B269</f>
        <v>0</v>
      </c>
      <c r="C269" s="6">
        <f>'ES Data Entry'!C269</f>
        <v>0</v>
      </c>
      <c r="D269" s="226">
        <f>'ES Data Entry'!D269</f>
        <v>0</v>
      </c>
      <c r="E269" s="226">
        <f>'ES Data Entry'!E269</f>
        <v>0</v>
      </c>
      <c r="F269" s="226">
        <f>'ES Data Entry'!F269</f>
        <v>0</v>
      </c>
      <c r="G269" s="226" t="str" cm="1">
        <f t="array" ref="G269">_xlfn.IFS('ES Data Entry'!G269=0, "Kindergarten", 'ES Data Entry'!G269=1, "1st Grade", 'ES Data Entry'!G269=2, "2nd Grade", 'ES Data Entry'!G269=3, "3rd Grade", 'ES Data Entry'!G269=4, "4th Grade",'ES Data Entry'!G269=5, "5th Grade")</f>
        <v>Kindergarten</v>
      </c>
      <c r="H269" s="253" t="e" cm="1">
        <f t="array" ref="H269">_xlfn.IFS('ES Data Entry'!L269=2, "Virtual", 'ES Data Entry'!L269=1, "In-person",'ES Data Entry'!L269=3, "Hybrid")</f>
        <v>#N/A</v>
      </c>
      <c r="I269" s="227" t="e" cm="1">
        <f t="array" ref="I269">_xlfn.IFS('ES Data Entry'!H269= 1, "American Indian/Alaskan Native", 'ES Data Entry'!H269= 2, "Asian", 'ES Data Entry'!H269= 3, "Native Hawaiian/Pacific Islander", 'ES Data Entry'!H269= 4, "Black/African American",'ES Data Entry'!H269= 5,  "White", 'ES Data Entry'!H269= 6, "Other", 'ES Data Entry'!H269= 7, "Two races or more", 'ES Data Entry'!H269= 8, "Unknown")</f>
        <v>#N/A</v>
      </c>
      <c r="J269" s="226" t="e" cm="1">
        <f t="array" ref="J269">_xlfn.IFS('ES Data Entry'!I269=1, "Hispanic/Latino", 'ES Data Entry'!I269=2, "Not Hispanic/Latino", 'ES Data Entry'!I269=3, "Other")</f>
        <v>#N/A</v>
      </c>
      <c r="K269" s="226" t="e" cm="1">
        <f t="array" ref="K269">_xlfn.IFS('ES Data Entry'!J269= 1, "Male", 'ES Data Entry'!J269= 2, "Female", 'ES Data Entry'!J269= 3, "Transgender Male", 'ES Data Entry'!J269= 4, "Transgender Female",'ES Data Entry'!J269= 5, "Non-binary", 'ES Data Entry'!J269= 6, "Other", 'ES Data Entry'!J269= 7, "Unknown")</f>
        <v>#N/A</v>
      </c>
      <c r="L269" s="228">
        <f>'ES Data Entry'!K269</f>
        <v>0</v>
      </c>
      <c r="M269" s="228" t="str" cm="1">
        <f t="array" ref="M269">IF(MAX(IF(F:F=F269, L:L))=L269, "Yes", "No")</f>
        <v>Yes</v>
      </c>
      <c r="N269" s="229" t="e">
        <f>AVERAGE('ES Data Entry'!N269,'ES Data Entry'!M269)</f>
        <v>#DIV/0!</v>
      </c>
      <c r="O269" s="229" t="e">
        <f t="shared" si="24"/>
        <v>#DIV/0!</v>
      </c>
      <c r="P269" s="229" t="e">
        <f>AVERAGE('ES Data Entry'!O269:R269)</f>
        <v>#DIV/0!</v>
      </c>
      <c r="Q269" s="229" t="e">
        <f t="shared" si="25"/>
        <v>#DIV/0!</v>
      </c>
      <c r="R269" s="229" t="e">
        <f>AVERAGE('ES Data Entry'!S269:V269)</f>
        <v>#DIV/0!</v>
      </c>
      <c r="S269" s="229" t="e">
        <f t="shared" si="26"/>
        <v>#DIV/0!</v>
      </c>
      <c r="T269" s="229" t="e">
        <f>AVERAGE('ES Data Entry'!W269:Y269)</f>
        <v>#DIV/0!</v>
      </c>
      <c r="U269" s="230" t="e">
        <f t="shared" si="27"/>
        <v>#DIV/0!</v>
      </c>
      <c r="V269" s="231" t="e">
        <f t="shared" si="28"/>
        <v>#DIV/0!</v>
      </c>
      <c r="W269" s="232" t="e">
        <f t="shared" si="29"/>
        <v>#DIV/0!</v>
      </c>
    </row>
    <row r="270" spans="1:23">
      <c r="A270" s="226">
        <f>'ES Data Entry'!A270</f>
        <v>0</v>
      </c>
      <c r="B270" s="226">
        <f>'ES Data Entry'!B270</f>
        <v>0</v>
      </c>
      <c r="C270" s="6">
        <f>'ES Data Entry'!C270</f>
        <v>0</v>
      </c>
      <c r="D270" s="226">
        <f>'ES Data Entry'!D270</f>
        <v>0</v>
      </c>
      <c r="E270" s="226">
        <f>'ES Data Entry'!E270</f>
        <v>0</v>
      </c>
      <c r="F270" s="226">
        <f>'ES Data Entry'!F270</f>
        <v>0</v>
      </c>
      <c r="G270" s="226" t="str" cm="1">
        <f t="array" ref="G270">_xlfn.IFS('ES Data Entry'!G270=0, "Kindergarten", 'ES Data Entry'!G270=1, "1st Grade", 'ES Data Entry'!G270=2, "2nd Grade", 'ES Data Entry'!G270=3, "3rd Grade", 'ES Data Entry'!G270=4, "4th Grade",'ES Data Entry'!G270=5, "5th Grade")</f>
        <v>Kindergarten</v>
      </c>
      <c r="H270" s="253" t="e" cm="1">
        <f t="array" ref="H270">_xlfn.IFS('ES Data Entry'!L270=2, "Virtual", 'ES Data Entry'!L270=1, "In-person",'ES Data Entry'!L270=3, "Hybrid")</f>
        <v>#N/A</v>
      </c>
      <c r="I270" s="227" t="e" cm="1">
        <f t="array" ref="I270">_xlfn.IFS('ES Data Entry'!H270= 1, "American Indian/Alaskan Native", 'ES Data Entry'!H270= 2, "Asian", 'ES Data Entry'!H270= 3, "Native Hawaiian/Pacific Islander", 'ES Data Entry'!H270= 4, "Black/African American",'ES Data Entry'!H270= 5,  "White", 'ES Data Entry'!H270= 6, "Other", 'ES Data Entry'!H270= 7, "Two races or more", 'ES Data Entry'!H270= 8, "Unknown")</f>
        <v>#N/A</v>
      </c>
      <c r="J270" s="226" t="e" cm="1">
        <f t="array" ref="J270">_xlfn.IFS('ES Data Entry'!I270=1, "Hispanic/Latino", 'ES Data Entry'!I270=2, "Not Hispanic/Latino", 'ES Data Entry'!I270=3, "Other")</f>
        <v>#N/A</v>
      </c>
      <c r="K270" s="226" t="e" cm="1">
        <f t="array" ref="K270">_xlfn.IFS('ES Data Entry'!J270= 1, "Male", 'ES Data Entry'!J270= 2, "Female", 'ES Data Entry'!J270= 3, "Transgender Male", 'ES Data Entry'!J270= 4, "Transgender Female",'ES Data Entry'!J270= 5, "Non-binary", 'ES Data Entry'!J270= 6, "Other", 'ES Data Entry'!J270= 7, "Unknown")</f>
        <v>#N/A</v>
      </c>
      <c r="L270" s="228">
        <f>'ES Data Entry'!K270</f>
        <v>0</v>
      </c>
      <c r="M270" s="228" t="str" cm="1">
        <f t="array" ref="M270">IF(MAX(IF(F:F=F270, L:L))=L270, "Yes", "No")</f>
        <v>Yes</v>
      </c>
      <c r="N270" s="229" t="e">
        <f>AVERAGE('ES Data Entry'!N270,'ES Data Entry'!M270)</f>
        <v>#DIV/0!</v>
      </c>
      <c r="O270" s="229" t="e">
        <f t="shared" si="24"/>
        <v>#DIV/0!</v>
      </c>
      <c r="P270" s="229" t="e">
        <f>AVERAGE('ES Data Entry'!O270:R270)</f>
        <v>#DIV/0!</v>
      </c>
      <c r="Q270" s="229" t="e">
        <f t="shared" si="25"/>
        <v>#DIV/0!</v>
      </c>
      <c r="R270" s="229" t="e">
        <f>AVERAGE('ES Data Entry'!S270:V270)</f>
        <v>#DIV/0!</v>
      </c>
      <c r="S270" s="229" t="e">
        <f t="shared" si="26"/>
        <v>#DIV/0!</v>
      </c>
      <c r="T270" s="229" t="e">
        <f>AVERAGE('ES Data Entry'!W270:Y270)</f>
        <v>#DIV/0!</v>
      </c>
      <c r="U270" s="230" t="e">
        <f t="shared" si="27"/>
        <v>#DIV/0!</v>
      </c>
      <c r="V270" s="231" t="e">
        <f t="shared" si="28"/>
        <v>#DIV/0!</v>
      </c>
      <c r="W270" s="232" t="e">
        <f t="shared" si="29"/>
        <v>#DIV/0!</v>
      </c>
    </row>
    <row r="271" spans="1:23">
      <c r="A271" s="226">
        <f>'ES Data Entry'!A271</f>
        <v>0</v>
      </c>
      <c r="B271" s="226">
        <f>'ES Data Entry'!B271</f>
        <v>0</v>
      </c>
      <c r="C271" s="6">
        <f>'ES Data Entry'!C271</f>
        <v>0</v>
      </c>
      <c r="D271" s="226">
        <f>'ES Data Entry'!D271</f>
        <v>0</v>
      </c>
      <c r="E271" s="226">
        <f>'ES Data Entry'!E271</f>
        <v>0</v>
      </c>
      <c r="F271" s="226">
        <f>'ES Data Entry'!F271</f>
        <v>0</v>
      </c>
      <c r="G271" s="226" t="str" cm="1">
        <f t="array" ref="G271">_xlfn.IFS('ES Data Entry'!G271=0, "Kindergarten", 'ES Data Entry'!G271=1, "1st Grade", 'ES Data Entry'!G271=2, "2nd Grade", 'ES Data Entry'!G271=3, "3rd Grade", 'ES Data Entry'!G271=4, "4th Grade",'ES Data Entry'!G271=5, "5th Grade")</f>
        <v>Kindergarten</v>
      </c>
      <c r="H271" s="253" t="e" cm="1">
        <f t="array" ref="H271">_xlfn.IFS('ES Data Entry'!L271=2, "Virtual", 'ES Data Entry'!L271=1, "In-person",'ES Data Entry'!L271=3, "Hybrid")</f>
        <v>#N/A</v>
      </c>
      <c r="I271" s="227" t="e" cm="1">
        <f t="array" ref="I271">_xlfn.IFS('ES Data Entry'!H271= 1, "American Indian/Alaskan Native", 'ES Data Entry'!H271= 2, "Asian", 'ES Data Entry'!H271= 3, "Native Hawaiian/Pacific Islander", 'ES Data Entry'!H271= 4, "Black/African American",'ES Data Entry'!H271= 5,  "White", 'ES Data Entry'!H271= 6, "Other", 'ES Data Entry'!H271= 7, "Two races or more", 'ES Data Entry'!H271= 8, "Unknown")</f>
        <v>#N/A</v>
      </c>
      <c r="J271" s="226" t="e" cm="1">
        <f t="array" ref="J271">_xlfn.IFS('ES Data Entry'!I271=1, "Hispanic/Latino", 'ES Data Entry'!I271=2, "Not Hispanic/Latino", 'ES Data Entry'!I271=3, "Other")</f>
        <v>#N/A</v>
      </c>
      <c r="K271" s="226" t="e" cm="1">
        <f t="array" ref="K271">_xlfn.IFS('ES Data Entry'!J271= 1, "Male", 'ES Data Entry'!J271= 2, "Female", 'ES Data Entry'!J271= 3, "Transgender Male", 'ES Data Entry'!J271= 4, "Transgender Female",'ES Data Entry'!J271= 5, "Non-binary", 'ES Data Entry'!J271= 6, "Other", 'ES Data Entry'!J271= 7, "Unknown")</f>
        <v>#N/A</v>
      </c>
      <c r="L271" s="228">
        <f>'ES Data Entry'!K271</f>
        <v>0</v>
      </c>
      <c r="M271" s="228" t="str" cm="1">
        <f t="array" ref="M271">IF(MAX(IF(F:F=F271, L:L))=L271, "Yes", "No")</f>
        <v>Yes</v>
      </c>
      <c r="N271" s="229" t="e">
        <f>AVERAGE('ES Data Entry'!N271,'ES Data Entry'!M271)</f>
        <v>#DIV/0!</v>
      </c>
      <c r="O271" s="229" t="e">
        <f t="shared" si="24"/>
        <v>#DIV/0!</v>
      </c>
      <c r="P271" s="229" t="e">
        <f>AVERAGE('ES Data Entry'!O271:R271)</f>
        <v>#DIV/0!</v>
      </c>
      <c r="Q271" s="229" t="e">
        <f t="shared" si="25"/>
        <v>#DIV/0!</v>
      </c>
      <c r="R271" s="229" t="e">
        <f>AVERAGE('ES Data Entry'!S271:V271)</f>
        <v>#DIV/0!</v>
      </c>
      <c r="S271" s="229" t="e">
        <f t="shared" si="26"/>
        <v>#DIV/0!</v>
      </c>
      <c r="T271" s="229" t="e">
        <f>AVERAGE('ES Data Entry'!W271:Y271)</f>
        <v>#DIV/0!</v>
      </c>
      <c r="U271" s="230" t="e">
        <f t="shared" si="27"/>
        <v>#DIV/0!</v>
      </c>
      <c r="V271" s="231" t="e">
        <f t="shared" si="28"/>
        <v>#DIV/0!</v>
      </c>
      <c r="W271" s="232" t="e">
        <f t="shared" si="29"/>
        <v>#DIV/0!</v>
      </c>
    </row>
    <row r="272" spans="1:23">
      <c r="A272" s="226">
        <f>'ES Data Entry'!A272</f>
        <v>0</v>
      </c>
      <c r="B272" s="226">
        <f>'ES Data Entry'!B272</f>
        <v>0</v>
      </c>
      <c r="C272" s="6">
        <f>'ES Data Entry'!C272</f>
        <v>0</v>
      </c>
      <c r="D272" s="226">
        <f>'ES Data Entry'!D272</f>
        <v>0</v>
      </c>
      <c r="E272" s="226">
        <f>'ES Data Entry'!E272</f>
        <v>0</v>
      </c>
      <c r="F272" s="226">
        <f>'ES Data Entry'!F272</f>
        <v>0</v>
      </c>
      <c r="G272" s="226" t="str" cm="1">
        <f t="array" ref="G272">_xlfn.IFS('ES Data Entry'!G272=0, "Kindergarten", 'ES Data Entry'!G272=1, "1st Grade", 'ES Data Entry'!G272=2, "2nd Grade", 'ES Data Entry'!G272=3, "3rd Grade", 'ES Data Entry'!G272=4, "4th Grade",'ES Data Entry'!G272=5, "5th Grade")</f>
        <v>Kindergarten</v>
      </c>
      <c r="H272" s="253" t="e" cm="1">
        <f t="array" ref="H272">_xlfn.IFS('ES Data Entry'!L272=2, "Virtual", 'ES Data Entry'!L272=1, "In-person",'ES Data Entry'!L272=3, "Hybrid")</f>
        <v>#N/A</v>
      </c>
      <c r="I272" s="227" t="e" cm="1">
        <f t="array" ref="I272">_xlfn.IFS('ES Data Entry'!H272= 1, "American Indian/Alaskan Native", 'ES Data Entry'!H272= 2, "Asian", 'ES Data Entry'!H272= 3, "Native Hawaiian/Pacific Islander", 'ES Data Entry'!H272= 4, "Black/African American",'ES Data Entry'!H272= 5,  "White", 'ES Data Entry'!H272= 6, "Other", 'ES Data Entry'!H272= 7, "Two races or more", 'ES Data Entry'!H272= 8, "Unknown")</f>
        <v>#N/A</v>
      </c>
      <c r="J272" s="226" t="e" cm="1">
        <f t="array" ref="J272">_xlfn.IFS('ES Data Entry'!I272=1, "Hispanic/Latino", 'ES Data Entry'!I272=2, "Not Hispanic/Latino", 'ES Data Entry'!I272=3, "Other")</f>
        <v>#N/A</v>
      </c>
      <c r="K272" s="226" t="e" cm="1">
        <f t="array" ref="K272">_xlfn.IFS('ES Data Entry'!J272= 1, "Male", 'ES Data Entry'!J272= 2, "Female", 'ES Data Entry'!J272= 3, "Transgender Male", 'ES Data Entry'!J272= 4, "Transgender Female",'ES Data Entry'!J272= 5, "Non-binary", 'ES Data Entry'!J272= 6, "Other", 'ES Data Entry'!J272= 7, "Unknown")</f>
        <v>#N/A</v>
      </c>
      <c r="L272" s="228">
        <f>'ES Data Entry'!K272</f>
        <v>0</v>
      </c>
      <c r="M272" s="228" t="str" cm="1">
        <f t="array" ref="M272">IF(MAX(IF(F:F=F272, L:L))=L272, "Yes", "No")</f>
        <v>Yes</v>
      </c>
      <c r="N272" s="229" t="e">
        <f>AVERAGE('ES Data Entry'!N272,'ES Data Entry'!M272)</f>
        <v>#DIV/0!</v>
      </c>
      <c r="O272" s="229" t="e">
        <f t="shared" si="24"/>
        <v>#DIV/0!</v>
      </c>
      <c r="P272" s="229" t="e">
        <f>AVERAGE('ES Data Entry'!O272:R272)</f>
        <v>#DIV/0!</v>
      </c>
      <c r="Q272" s="229" t="e">
        <f t="shared" si="25"/>
        <v>#DIV/0!</v>
      </c>
      <c r="R272" s="229" t="e">
        <f>AVERAGE('ES Data Entry'!S272:V272)</f>
        <v>#DIV/0!</v>
      </c>
      <c r="S272" s="229" t="e">
        <f t="shared" si="26"/>
        <v>#DIV/0!</v>
      </c>
      <c r="T272" s="229" t="e">
        <f>AVERAGE('ES Data Entry'!W272:Y272)</f>
        <v>#DIV/0!</v>
      </c>
      <c r="U272" s="230" t="e">
        <f t="shared" si="27"/>
        <v>#DIV/0!</v>
      </c>
      <c r="V272" s="231" t="e">
        <f t="shared" si="28"/>
        <v>#DIV/0!</v>
      </c>
      <c r="W272" s="232" t="e">
        <f t="shared" si="29"/>
        <v>#DIV/0!</v>
      </c>
    </row>
    <row r="273" spans="1:23">
      <c r="A273" s="226">
        <f>'ES Data Entry'!A273</f>
        <v>0</v>
      </c>
      <c r="B273" s="226">
        <f>'ES Data Entry'!B273</f>
        <v>0</v>
      </c>
      <c r="C273" s="6">
        <f>'ES Data Entry'!C273</f>
        <v>0</v>
      </c>
      <c r="D273" s="226">
        <f>'ES Data Entry'!D273</f>
        <v>0</v>
      </c>
      <c r="E273" s="226">
        <f>'ES Data Entry'!E273</f>
        <v>0</v>
      </c>
      <c r="F273" s="226">
        <f>'ES Data Entry'!F273</f>
        <v>0</v>
      </c>
      <c r="G273" s="226" t="str" cm="1">
        <f t="array" ref="G273">_xlfn.IFS('ES Data Entry'!G273=0, "Kindergarten", 'ES Data Entry'!G273=1, "1st Grade", 'ES Data Entry'!G273=2, "2nd Grade", 'ES Data Entry'!G273=3, "3rd Grade", 'ES Data Entry'!G273=4, "4th Grade",'ES Data Entry'!G273=5, "5th Grade")</f>
        <v>Kindergarten</v>
      </c>
      <c r="H273" s="253" t="e" cm="1">
        <f t="array" ref="H273">_xlfn.IFS('ES Data Entry'!L273=2, "Virtual", 'ES Data Entry'!L273=1, "In-person",'ES Data Entry'!L273=3, "Hybrid")</f>
        <v>#N/A</v>
      </c>
      <c r="I273" s="227" t="e" cm="1">
        <f t="array" ref="I273">_xlfn.IFS('ES Data Entry'!H273= 1, "American Indian/Alaskan Native", 'ES Data Entry'!H273= 2, "Asian", 'ES Data Entry'!H273= 3, "Native Hawaiian/Pacific Islander", 'ES Data Entry'!H273= 4, "Black/African American",'ES Data Entry'!H273= 5,  "White", 'ES Data Entry'!H273= 6, "Other", 'ES Data Entry'!H273= 7, "Two races or more", 'ES Data Entry'!H273= 8, "Unknown")</f>
        <v>#N/A</v>
      </c>
      <c r="J273" s="226" t="e" cm="1">
        <f t="array" ref="J273">_xlfn.IFS('ES Data Entry'!I273=1, "Hispanic/Latino", 'ES Data Entry'!I273=2, "Not Hispanic/Latino", 'ES Data Entry'!I273=3, "Other")</f>
        <v>#N/A</v>
      </c>
      <c r="K273" s="226" t="e" cm="1">
        <f t="array" ref="K273">_xlfn.IFS('ES Data Entry'!J273= 1, "Male", 'ES Data Entry'!J273= 2, "Female", 'ES Data Entry'!J273= 3, "Transgender Male", 'ES Data Entry'!J273= 4, "Transgender Female",'ES Data Entry'!J273= 5, "Non-binary", 'ES Data Entry'!J273= 6, "Other", 'ES Data Entry'!J273= 7, "Unknown")</f>
        <v>#N/A</v>
      </c>
      <c r="L273" s="228">
        <f>'ES Data Entry'!K273</f>
        <v>0</v>
      </c>
      <c r="M273" s="228" t="str" cm="1">
        <f t="array" ref="M273">IF(MAX(IF(F:F=F273, L:L))=L273, "Yes", "No")</f>
        <v>Yes</v>
      </c>
      <c r="N273" s="229" t="e">
        <f>AVERAGE('ES Data Entry'!N273,'ES Data Entry'!M273)</f>
        <v>#DIV/0!</v>
      </c>
      <c r="O273" s="229" t="e">
        <f t="shared" si="24"/>
        <v>#DIV/0!</v>
      </c>
      <c r="P273" s="229" t="e">
        <f>AVERAGE('ES Data Entry'!O273:R273)</f>
        <v>#DIV/0!</v>
      </c>
      <c r="Q273" s="229" t="e">
        <f t="shared" si="25"/>
        <v>#DIV/0!</v>
      </c>
      <c r="R273" s="229" t="e">
        <f>AVERAGE('ES Data Entry'!S273:V273)</f>
        <v>#DIV/0!</v>
      </c>
      <c r="S273" s="229" t="e">
        <f t="shared" si="26"/>
        <v>#DIV/0!</v>
      </c>
      <c r="T273" s="229" t="e">
        <f>AVERAGE('ES Data Entry'!W273:Y273)</f>
        <v>#DIV/0!</v>
      </c>
      <c r="U273" s="230" t="e">
        <f t="shared" si="27"/>
        <v>#DIV/0!</v>
      </c>
      <c r="V273" s="231" t="e">
        <f t="shared" si="28"/>
        <v>#DIV/0!</v>
      </c>
      <c r="W273" s="232" t="e">
        <f t="shared" si="29"/>
        <v>#DIV/0!</v>
      </c>
    </row>
    <row r="274" spans="1:23">
      <c r="A274" s="226">
        <f>'ES Data Entry'!A274</f>
        <v>0</v>
      </c>
      <c r="B274" s="226">
        <f>'ES Data Entry'!B274</f>
        <v>0</v>
      </c>
      <c r="C274" s="6">
        <f>'ES Data Entry'!C274</f>
        <v>0</v>
      </c>
      <c r="D274" s="226">
        <f>'ES Data Entry'!D274</f>
        <v>0</v>
      </c>
      <c r="E274" s="226">
        <f>'ES Data Entry'!E274</f>
        <v>0</v>
      </c>
      <c r="F274" s="226">
        <f>'ES Data Entry'!F274</f>
        <v>0</v>
      </c>
      <c r="G274" s="226" t="str" cm="1">
        <f t="array" ref="G274">_xlfn.IFS('ES Data Entry'!G274=0, "Kindergarten", 'ES Data Entry'!G274=1, "1st Grade", 'ES Data Entry'!G274=2, "2nd Grade", 'ES Data Entry'!G274=3, "3rd Grade", 'ES Data Entry'!G274=4, "4th Grade",'ES Data Entry'!G274=5, "5th Grade")</f>
        <v>Kindergarten</v>
      </c>
      <c r="H274" s="253" t="e" cm="1">
        <f t="array" ref="H274">_xlfn.IFS('ES Data Entry'!L274=2, "Virtual", 'ES Data Entry'!L274=1, "In-person",'ES Data Entry'!L274=3, "Hybrid")</f>
        <v>#N/A</v>
      </c>
      <c r="I274" s="227" t="e" cm="1">
        <f t="array" ref="I274">_xlfn.IFS('ES Data Entry'!H274= 1, "American Indian/Alaskan Native", 'ES Data Entry'!H274= 2, "Asian", 'ES Data Entry'!H274= 3, "Native Hawaiian/Pacific Islander", 'ES Data Entry'!H274= 4, "Black/African American",'ES Data Entry'!H274= 5,  "White", 'ES Data Entry'!H274= 6, "Other", 'ES Data Entry'!H274= 7, "Two races or more", 'ES Data Entry'!H274= 8, "Unknown")</f>
        <v>#N/A</v>
      </c>
      <c r="J274" s="226" t="e" cm="1">
        <f t="array" ref="J274">_xlfn.IFS('ES Data Entry'!I274=1, "Hispanic/Latino", 'ES Data Entry'!I274=2, "Not Hispanic/Latino", 'ES Data Entry'!I274=3, "Other")</f>
        <v>#N/A</v>
      </c>
      <c r="K274" s="226" t="e" cm="1">
        <f t="array" ref="K274">_xlfn.IFS('ES Data Entry'!J274= 1, "Male", 'ES Data Entry'!J274= 2, "Female", 'ES Data Entry'!J274= 3, "Transgender Male", 'ES Data Entry'!J274= 4, "Transgender Female",'ES Data Entry'!J274= 5, "Non-binary", 'ES Data Entry'!J274= 6, "Other", 'ES Data Entry'!J274= 7, "Unknown")</f>
        <v>#N/A</v>
      </c>
      <c r="L274" s="228">
        <f>'ES Data Entry'!K274</f>
        <v>0</v>
      </c>
      <c r="M274" s="228" t="str" cm="1">
        <f t="array" ref="M274">IF(MAX(IF(F:F=F274, L:L))=L274, "Yes", "No")</f>
        <v>Yes</v>
      </c>
      <c r="N274" s="229" t="e">
        <f>AVERAGE('ES Data Entry'!N274,'ES Data Entry'!M274)</f>
        <v>#DIV/0!</v>
      </c>
      <c r="O274" s="229" t="e">
        <f t="shared" si="24"/>
        <v>#DIV/0!</v>
      </c>
      <c r="P274" s="229" t="e">
        <f>AVERAGE('ES Data Entry'!O274:R274)</f>
        <v>#DIV/0!</v>
      </c>
      <c r="Q274" s="229" t="e">
        <f t="shared" si="25"/>
        <v>#DIV/0!</v>
      </c>
      <c r="R274" s="229" t="e">
        <f>AVERAGE('ES Data Entry'!S274:V274)</f>
        <v>#DIV/0!</v>
      </c>
      <c r="S274" s="229" t="e">
        <f t="shared" si="26"/>
        <v>#DIV/0!</v>
      </c>
      <c r="T274" s="229" t="e">
        <f>AVERAGE('ES Data Entry'!W274:Y274)</f>
        <v>#DIV/0!</v>
      </c>
      <c r="U274" s="230" t="e">
        <f t="shared" si="27"/>
        <v>#DIV/0!</v>
      </c>
      <c r="V274" s="231" t="e">
        <f t="shared" si="28"/>
        <v>#DIV/0!</v>
      </c>
      <c r="W274" s="232" t="e">
        <f t="shared" si="29"/>
        <v>#DIV/0!</v>
      </c>
    </row>
    <row r="275" spans="1:23">
      <c r="A275" s="226">
        <f>'ES Data Entry'!A275</f>
        <v>0</v>
      </c>
      <c r="B275" s="226">
        <f>'ES Data Entry'!B275</f>
        <v>0</v>
      </c>
      <c r="C275" s="6">
        <f>'ES Data Entry'!C275</f>
        <v>0</v>
      </c>
      <c r="D275" s="226">
        <f>'ES Data Entry'!D275</f>
        <v>0</v>
      </c>
      <c r="E275" s="226">
        <f>'ES Data Entry'!E275</f>
        <v>0</v>
      </c>
      <c r="F275" s="226">
        <f>'ES Data Entry'!F275</f>
        <v>0</v>
      </c>
      <c r="G275" s="226" t="str" cm="1">
        <f t="array" ref="G275">_xlfn.IFS('ES Data Entry'!G275=0, "Kindergarten", 'ES Data Entry'!G275=1, "1st Grade", 'ES Data Entry'!G275=2, "2nd Grade", 'ES Data Entry'!G275=3, "3rd Grade", 'ES Data Entry'!G275=4, "4th Grade",'ES Data Entry'!G275=5, "5th Grade")</f>
        <v>Kindergarten</v>
      </c>
      <c r="H275" s="253" t="e" cm="1">
        <f t="array" ref="H275">_xlfn.IFS('ES Data Entry'!L275=2, "Virtual", 'ES Data Entry'!L275=1, "In-person",'ES Data Entry'!L275=3, "Hybrid")</f>
        <v>#N/A</v>
      </c>
      <c r="I275" s="227" t="e" cm="1">
        <f t="array" ref="I275">_xlfn.IFS('ES Data Entry'!H275= 1, "American Indian/Alaskan Native", 'ES Data Entry'!H275= 2, "Asian", 'ES Data Entry'!H275= 3, "Native Hawaiian/Pacific Islander", 'ES Data Entry'!H275= 4, "Black/African American",'ES Data Entry'!H275= 5,  "White", 'ES Data Entry'!H275= 6, "Other", 'ES Data Entry'!H275= 7, "Two races or more", 'ES Data Entry'!H275= 8, "Unknown")</f>
        <v>#N/A</v>
      </c>
      <c r="J275" s="226" t="e" cm="1">
        <f t="array" ref="J275">_xlfn.IFS('ES Data Entry'!I275=1, "Hispanic/Latino", 'ES Data Entry'!I275=2, "Not Hispanic/Latino", 'ES Data Entry'!I275=3, "Other")</f>
        <v>#N/A</v>
      </c>
      <c r="K275" s="226" t="e" cm="1">
        <f t="array" ref="K275">_xlfn.IFS('ES Data Entry'!J275= 1, "Male", 'ES Data Entry'!J275= 2, "Female", 'ES Data Entry'!J275= 3, "Transgender Male", 'ES Data Entry'!J275= 4, "Transgender Female",'ES Data Entry'!J275= 5, "Non-binary", 'ES Data Entry'!J275= 6, "Other", 'ES Data Entry'!J275= 7, "Unknown")</f>
        <v>#N/A</v>
      </c>
      <c r="L275" s="228">
        <f>'ES Data Entry'!K275</f>
        <v>0</v>
      </c>
      <c r="M275" s="228" t="str" cm="1">
        <f t="array" ref="M275">IF(MAX(IF(F:F=F275, L:L))=L275, "Yes", "No")</f>
        <v>Yes</v>
      </c>
      <c r="N275" s="229" t="e">
        <f>AVERAGE('ES Data Entry'!N275,'ES Data Entry'!M275)</f>
        <v>#DIV/0!</v>
      </c>
      <c r="O275" s="229" t="e">
        <f t="shared" si="24"/>
        <v>#DIV/0!</v>
      </c>
      <c r="P275" s="229" t="e">
        <f>AVERAGE('ES Data Entry'!O275:R275)</f>
        <v>#DIV/0!</v>
      </c>
      <c r="Q275" s="229" t="e">
        <f t="shared" si="25"/>
        <v>#DIV/0!</v>
      </c>
      <c r="R275" s="229" t="e">
        <f>AVERAGE('ES Data Entry'!S275:V275)</f>
        <v>#DIV/0!</v>
      </c>
      <c r="S275" s="229" t="e">
        <f t="shared" si="26"/>
        <v>#DIV/0!</v>
      </c>
      <c r="T275" s="229" t="e">
        <f>AVERAGE('ES Data Entry'!W275:Y275)</f>
        <v>#DIV/0!</v>
      </c>
      <c r="U275" s="230" t="e">
        <f t="shared" si="27"/>
        <v>#DIV/0!</v>
      </c>
      <c r="V275" s="231" t="e">
        <f t="shared" si="28"/>
        <v>#DIV/0!</v>
      </c>
      <c r="W275" s="232" t="e">
        <f t="shared" si="29"/>
        <v>#DIV/0!</v>
      </c>
    </row>
    <row r="276" spans="1:23">
      <c r="A276" s="226">
        <f>'ES Data Entry'!A276</f>
        <v>0</v>
      </c>
      <c r="B276" s="226">
        <f>'ES Data Entry'!B276</f>
        <v>0</v>
      </c>
      <c r="C276" s="6">
        <f>'ES Data Entry'!C276</f>
        <v>0</v>
      </c>
      <c r="D276" s="226">
        <f>'ES Data Entry'!D276</f>
        <v>0</v>
      </c>
      <c r="E276" s="226">
        <f>'ES Data Entry'!E276</f>
        <v>0</v>
      </c>
      <c r="F276" s="226">
        <f>'ES Data Entry'!F276</f>
        <v>0</v>
      </c>
      <c r="G276" s="226" t="str" cm="1">
        <f t="array" ref="G276">_xlfn.IFS('ES Data Entry'!G276=0, "Kindergarten", 'ES Data Entry'!G276=1, "1st Grade", 'ES Data Entry'!G276=2, "2nd Grade", 'ES Data Entry'!G276=3, "3rd Grade", 'ES Data Entry'!G276=4, "4th Grade",'ES Data Entry'!G276=5, "5th Grade")</f>
        <v>Kindergarten</v>
      </c>
      <c r="H276" s="253" t="e" cm="1">
        <f t="array" ref="H276">_xlfn.IFS('ES Data Entry'!L276=2, "Virtual", 'ES Data Entry'!L276=1, "In-person",'ES Data Entry'!L276=3, "Hybrid")</f>
        <v>#N/A</v>
      </c>
      <c r="I276" s="227" t="e" cm="1">
        <f t="array" ref="I276">_xlfn.IFS('ES Data Entry'!H276= 1, "American Indian/Alaskan Native", 'ES Data Entry'!H276= 2, "Asian", 'ES Data Entry'!H276= 3, "Native Hawaiian/Pacific Islander", 'ES Data Entry'!H276= 4, "Black/African American",'ES Data Entry'!H276= 5,  "White", 'ES Data Entry'!H276= 6, "Other", 'ES Data Entry'!H276= 7, "Two races or more", 'ES Data Entry'!H276= 8, "Unknown")</f>
        <v>#N/A</v>
      </c>
      <c r="J276" s="226" t="e" cm="1">
        <f t="array" ref="J276">_xlfn.IFS('ES Data Entry'!I276=1, "Hispanic/Latino", 'ES Data Entry'!I276=2, "Not Hispanic/Latino", 'ES Data Entry'!I276=3, "Other")</f>
        <v>#N/A</v>
      </c>
      <c r="K276" s="226" t="e" cm="1">
        <f t="array" ref="K276">_xlfn.IFS('ES Data Entry'!J276= 1, "Male", 'ES Data Entry'!J276= 2, "Female", 'ES Data Entry'!J276= 3, "Transgender Male", 'ES Data Entry'!J276= 4, "Transgender Female",'ES Data Entry'!J276= 5, "Non-binary", 'ES Data Entry'!J276= 6, "Other", 'ES Data Entry'!J276= 7, "Unknown")</f>
        <v>#N/A</v>
      </c>
      <c r="L276" s="228">
        <f>'ES Data Entry'!K276</f>
        <v>0</v>
      </c>
      <c r="M276" s="228" t="str" cm="1">
        <f t="array" ref="M276">IF(MAX(IF(F:F=F276, L:L))=L276, "Yes", "No")</f>
        <v>Yes</v>
      </c>
      <c r="N276" s="229" t="e">
        <f>AVERAGE('ES Data Entry'!N276,'ES Data Entry'!M276)</f>
        <v>#DIV/0!</v>
      </c>
      <c r="O276" s="229" t="e">
        <f t="shared" si="24"/>
        <v>#DIV/0!</v>
      </c>
      <c r="P276" s="229" t="e">
        <f>AVERAGE('ES Data Entry'!O276:R276)</f>
        <v>#DIV/0!</v>
      </c>
      <c r="Q276" s="229" t="e">
        <f t="shared" si="25"/>
        <v>#DIV/0!</v>
      </c>
      <c r="R276" s="229" t="e">
        <f>AVERAGE('ES Data Entry'!S276:V276)</f>
        <v>#DIV/0!</v>
      </c>
      <c r="S276" s="229" t="e">
        <f t="shared" si="26"/>
        <v>#DIV/0!</v>
      </c>
      <c r="T276" s="229" t="e">
        <f>AVERAGE('ES Data Entry'!W276:Y276)</f>
        <v>#DIV/0!</v>
      </c>
      <c r="U276" s="230" t="e">
        <f t="shared" si="27"/>
        <v>#DIV/0!</v>
      </c>
      <c r="V276" s="231" t="e">
        <f t="shared" si="28"/>
        <v>#DIV/0!</v>
      </c>
      <c r="W276" s="232" t="e">
        <f t="shared" si="29"/>
        <v>#DIV/0!</v>
      </c>
    </row>
    <row r="277" spans="1:23">
      <c r="A277" s="226">
        <f>'ES Data Entry'!A277</f>
        <v>0</v>
      </c>
      <c r="B277" s="226">
        <f>'ES Data Entry'!B277</f>
        <v>0</v>
      </c>
      <c r="C277" s="6">
        <f>'ES Data Entry'!C277</f>
        <v>0</v>
      </c>
      <c r="D277" s="226">
        <f>'ES Data Entry'!D277</f>
        <v>0</v>
      </c>
      <c r="E277" s="226">
        <f>'ES Data Entry'!E277</f>
        <v>0</v>
      </c>
      <c r="F277" s="226">
        <f>'ES Data Entry'!F277</f>
        <v>0</v>
      </c>
      <c r="G277" s="226" t="str" cm="1">
        <f t="array" ref="G277">_xlfn.IFS('ES Data Entry'!G277=0, "Kindergarten", 'ES Data Entry'!G277=1, "1st Grade", 'ES Data Entry'!G277=2, "2nd Grade", 'ES Data Entry'!G277=3, "3rd Grade", 'ES Data Entry'!G277=4, "4th Grade",'ES Data Entry'!G277=5, "5th Grade")</f>
        <v>Kindergarten</v>
      </c>
      <c r="H277" s="253" t="e" cm="1">
        <f t="array" ref="H277">_xlfn.IFS('ES Data Entry'!L277=2, "Virtual", 'ES Data Entry'!L277=1, "In-person",'ES Data Entry'!L277=3, "Hybrid")</f>
        <v>#N/A</v>
      </c>
      <c r="I277" s="227" t="e" cm="1">
        <f t="array" ref="I277">_xlfn.IFS('ES Data Entry'!H277= 1, "American Indian/Alaskan Native", 'ES Data Entry'!H277= 2, "Asian", 'ES Data Entry'!H277= 3, "Native Hawaiian/Pacific Islander", 'ES Data Entry'!H277= 4, "Black/African American",'ES Data Entry'!H277= 5,  "White", 'ES Data Entry'!H277= 6, "Other", 'ES Data Entry'!H277= 7, "Two races or more", 'ES Data Entry'!H277= 8, "Unknown")</f>
        <v>#N/A</v>
      </c>
      <c r="J277" s="226" t="e" cm="1">
        <f t="array" ref="J277">_xlfn.IFS('ES Data Entry'!I277=1, "Hispanic/Latino", 'ES Data Entry'!I277=2, "Not Hispanic/Latino", 'ES Data Entry'!I277=3, "Other")</f>
        <v>#N/A</v>
      </c>
      <c r="K277" s="226" t="e" cm="1">
        <f t="array" ref="K277">_xlfn.IFS('ES Data Entry'!J277= 1, "Male", 'ES Data Entry'!J277= 2, "Female", 'ES Data Entry'!J277= 3, "Transgender Male", 'ES Data Entry'!J277= 4, "Transgender Female",'ES Data Entry'!J277= 5, "Non-binary", 'ES Data Entry'!J277= 6, "Other", 'ES Data Entry'!J277= 7, "Unknown")</f>
        <v>#N/A</v>
      </c>
      <c r="L277" s="228">
        <f>'ES Data Entry'!K277</f>
        <v>0</v>
      </c>
      <c r="M277" s="228" t="str" cm="1">
        <f t="array" ref="M277">IF(MAX(IF(F:F=F277, L:L))=L277, "Yes", "No")</f>
        <v>Yes</v>
      </c>
      <c r="N277" s="229" t="e">
        <f>AVERAGE('ES Data Entry'!N277,'ES Data Entry'!M277)</f>
        <v>#DIV/0!</v>
      </c>
      <c r="O277" s="229" t="e">
        <f t="shared" si="24"/>
        <v>#DIV/0!</v>
      </c>
      <c r="P277" s="229" t="e">
        <f>AVERAGE('ES Data Entry'!O277:R277)</f>
        <v>#DIV/0!</v>
      </c>
      <c r="Q277" s="229" t="e">
        <f t="shared" si="25"/>
        <v>#DIV/0!</v>
      </c>
      <c r="R277" s="229" t="e">
        <f>AVERAGE('ES Data Entry'!S277:V277)</f>
        <v>#DIV/0!</v>
      </c>
      <c r="S277" s="229" t="e">
        <f t="shared" si="26"/>
        <v>#DIV/0!</v>
      </c>
      <c r="T277" s="229" t="e">
        <f>AVERAGE('ES Data Entry'!W277:Y277)</f>
        <v>#DIV/0!</v>
      </c>
      <c r="U277" s="230" t="e">
        <f t="shared" si="27"/>
        <v>#DIV/0!</v>
      </c>
      <c r="V277" s="231" t="e">
        <f t="shared" si="28"/>
        <v>#DIV/0!</v>
      </c>
      <c r="W277" s="232" t="e">
        <f t="shared" si="29"/>
        <v>#DIV/0!</v>
      </c>
    </row>
    <row r="278" spans="1:23">
      <c r="A278" s="226">
        <f>'ES Data Entry'!A278</f>
        <v>0</v>
      </c>
      <c r="B278" s="226">
        <f>'ES Data Entry'!B278</f>
        <v>0</v>
      </c>
      <c r="C278" s="6">
        <f>'ES Data Entry'!C278</f>
        <v>0</v>
      </c>
      <c r="D278" s="226">
        <f>'ES Data Entry'!D278</f>
        <v>0</v>
      </c>
      <c r="E278" s="226">
        <f>'ES Data Entry'!E278</f>
        <v>0</v>
      </c>
      <c r="F278" s="226">
        <f>'ES Data Entry'!F278</f>
        <v>0</v>
      </c>
      <c r="G278" s="226" t="str" cm="1">
        <f t="array" ref="G278">_xlfn.IFS('ES Data Entry'!G278=0, "Kindergarten", 'ES Data Entry'!G278=1, "1st Grade", 'ES Data Entry'!G278=2, "2nd Grade", 'ES Data Entry'!G278=3, "3rd Grade", 'ES Data Entry'!G278=4, "4th Grade",'ES Data Entry'!G278=5, "5th Grade")</f>
        <v>Kindergarten</v>
      </c>
      <c r="H278" s="253" t="e" cm="1">
        <f t="array" ref="H278">_xlfn.IFS('ES Data Entry'!L278=2, "Virtual", 'ES Data Entry'!L278=1, "In-person",'ES Data Entry'!L278=3, "Hybrid")</f>
        <v>#N/A</v>
      </c>
      <c r="I278" s="227" t="e" cm="1">
        <f t="array" ref="I278">_xlfn.IFS('ES Data Entry'!H278= 1, "American Indian/Alaskan Native", 'ES Data Entry'!H278= 2, "Asian", 'ES Data Entry'!H278= 3, "Native Hawaiian/Pacific Islander", 'ES Data Entry'!H278= 4, "Black/African American",'ES Data Entry'!H278= 5,  "White", 'ES Data Entry'!H278= 6, "Other", 'ES Data Entry'!H278= 7, "Two races or more", 'ES Data Entry'!H278= 8, "Unknown")</f>
        <v>#N/A</v>
      </c>
      <c r="J278" s="226" t="e" cm="1">
        <f t="array" ref="J278">_xlfn.IFS('ES Data Entry'!I278=1, "Hispanic/Latino", 'ES Data Entry'!I278=2, "Not Hispanic/Latino", 'ES Data Entry'!I278=3, "Other")</f>
        <v>#N/A</v>
      </c>
      <c r="K278" s="226" t="e" cm="1">
        <f t="array" ref="K278">_xlfn.IFS('ES Data Entry'!J278= 1, "Male", 'ES Data Entry'!J278= 2, "Female", 'ES Data Entry'!J278= 3, "Transgender Male", 'ES Data Entry'!J278= 4, "Transgender Female",'ES Data Entry'!J278= 5, "Non-binary", 'ES Data Entry'!J278= 6, "Other", 'ES Data Entry'!J278= 7, "Unknown")</f>
        <v>#N/A</v>
      </c>
      <c r="L278" s="228">
        <f>'ES Data Entry'!K278</f>
        <v>0</v>
      </c>
      <c r="M278" s="228" t="str" cm="1">
        <f t="array" ref="M278">IF(MAX(IF(F:F=F278, L:L))=L278, "Yes", "No")</f>
        <v>Yes</v>
      </c>
      <c r="N278" s="229" t="e">
        <f>AVERAGE('ES Data Entry'!N278,'ES Data Entry'!M278)</f>
        <v>#DIV/0!</v>
      </c>
      <c r="O278" s="229" t="e">
        <f t="shared" si="24"/>
        <v>#DIV/0!</v>
      </c>
      <c r="P278" s="229" t="e">
        <f>AVERAGE('ES Data Entry'!O278:R278)</f>
        <v>#DIV/0!</v>
      </c>
      <c r="Q278" s="229" t="e">
        <f t="shared" si="25"/>
        <v>#DIV/0!</v>
      </c>
      <c r="R278" s="229" t="e">
        <f>AVERAGE('ES Data Entry'!S278:V278)</f>
        <v>#DIV/0!</v>
      </c>
      <c r="S278" s="229" t="e">
        <f t="shared" si="26"/>
        <v>#DIV/0!</v>
      </c>
      <c r="T278" s="229" t="e">
        <f>AVERAGE('ES Data Entry'!W278:Y278)</f>
        <v>#DIV/0!</v>
      </c>
      <c r="U278" s="230" t="e">
        <f t="shared" si="27"/>
        <v>#DIV/0!</v>
      </c>
      <c r="V278" s="231" t="e">
        <f t="shared" si="28"/>
        <v>#DIV/0!</v>
      </c>
      <c r="W278" s="232" t="e">
        <f t="shared" si="29"/>
        <v>#DIV/0!</v>
      </c>
    </row>
    <row r="279" spans="1:23">
      <c r="A279" s="226">
        <f>'ES Data Entry'!A279</f>
        <v>0</v>
      </c>
      <c r="B279" s="226">
        <f>'ES Data Entry'!B279</f>
        <v>0</v>
      </c>
      <c r="C279" s="6">
        <f>'ES Data Entry'!C279</f>
        <v>0</v>
      </c>
      <c r="D279" s="226">
        <f>'ES Data Entry'!D279</f>
        <v>0</v>
      </c>
      <c r="E279" s="226">
        <f>'ES Data Entry'!E279</f>
        <v>0</v>
      </c>
      <c r="F279" s="226">
        <f>'ES Data Entry'!F279</f>
        <v>0</v>
      </c>
      <c r="G279" s="226" t="str" cm="1">
        <f t="array" ref="G279">_xlfn.IFS('ES Data Entry'!G279=0, "Kindergarten", 'ES Data Entry'!G279=1, "1st Grade", 'ES Data Entry'!G279=2, "2nd Grade", 'ES Data Entry'!G279=3, "3rd Grade", 'ES Data Entry'!G279=4, "4th Grade",'ES Data Entry'!G279=5, "5th Grade")</f>
        <v>Kindergarten</v>
      </c>
      <c r="H279" s="253" t="e" cm="1">
        <f t="array" ref="H279">_xlfn.IFS('ES Data Entry'!L279=2, "Virtual", 'ES Data Entry'!L279=1, "In-person",'ES Data Entry'!L279=3, "Hybrid")</f>
        <v>#N/A</v>
      </c>
      <c r="I279" s="227" t="e" cm="1">
        <f t="array" ref="I279">_xlfn.IFS('ES Data Entry'!H279= 1, "American Indian/Alaskan Native", 'ES Data Entry'!H279= 2, "Asian", 'ES Data Entry'!H279= 3, "Native Hawaiian/Pacific Islander", 'ES Data Entry'!H279= 4, "Black/African American",'ES Data Entry'!H279= 5,  "White", 'ES Data Entry'!H279= 6, "Other", 'ES Data Entry'!H279= 7, "Two races or more", 'ES Data Entry'!H279= 8, "Unknown")</f>
        <v>#N/A</v>
      </c>
      <c r="J279" s="226" t="e" cm="1">
        <f t="array" ref="J279">_xlfn.IFS('ES Data Entry'!I279=1, "Hispanic/Latino", 'ES Data Entry'!I279=2, "Not Hispanic/Latino", 'ES Data Entry'!I279=3, "Other")</f>
        <v>#N/A</v>
      </c>
      <c r="K279" s="226" t="e" cm="1">
        <f t="array" ref="K279">_xlfn.IFS('ES Data Entry'!J279= 1, "Male", 'ES Data Entry'!J279= 2, "Female", 'ES Data Entry'!J279= 3, "Transgender Male", 'ES Data Entry'!J279= 4, "Transgender Female",'ES Data Entry'!J279= 5, "Non-binary", 'ES Data Entry'!J279= 6, "Other", 'ES Data Entry'!J279= 7, "Unknown")</f>
        <v>#N/A</v>
      </c>
      <c r="L279" s="228">
        <f>'ES Data Entry'!K279</f>
        <v>0</v>
      </c>
      <c r="M279" s="228" t="str" cm="1">
        <f t="array" ref="M279">IF(MAX(IF(F:F=F279, L:L))=L279, "Yes", "No")</f>
        <v>Yes</v>
      </c>
      <c r="N279" s="229" t="e">
        <f>AVERAGE('ES Data Entry'!N279,'ES Data Entry'!M279)</f>
        <v>#DIV/0!</v>
      </c>
      <c r="O279" s="229" t="e">
        <f t="shared" si="24"/>
        <v>#DIV/0!</v>
      </c>
      <c r="P279" s="229" t="e">
        <f>AVERAGE('ES Data Entry'!O279:R279)</f>
        <v>#DIV/0!</v>
      </c>
      <c r="Q279" s="229" t="e">
        <f t="shared" si="25"/>
        <v>#DIV/0!</v>
      </c>
      <c r="R279" s="229" t="e">
        <f>AVERAGE('ES Data Entry'!S279:V279)</f>
        <v>#DIV/0!</v>
      </c>
      <c r="S279" s="229" t="e">
        <f t="shared" si="26"/>
        <v>#DIV/0!</v>
      </c>
      <c r="T279" s="229" t="e">
        <f>AVERAGE('ES Data Entry'!W279:Y279)</f>
        <v>#DIV/0!</v>
      </c>
      <c r="U279" s="230" t="e">
        <f t="shared" si="27"/>
        <v>#DIV/0!</v>
      </c>
      <c r="V279" s="231" t="e">
        <f t="shared" si="28"/>
        <v>#DIV/0!</v>
      </c>
      <c r="W279" s="232" t="e">
        <f t="shared" si="29"/>
        <v>#DIV/0!</v>
      </c>
    </row>
    <row r="280" spans="1:23">
      <c r="A280" s="226">
        <f>'ES Data Entry'!A280</f>
        <v>0</v>
      </c>
      <c r="B280" s="226">
        <f>'ES Data Entry'!B280</f>
        <v>0</v>
      </c>
      <c r="C280" s="6">
        <f>'ES Data Entry'!C280</f>
        <v>0</v>
      </c>
      <c r="D280" s="226">
        <f>'ES Data Entry'!D280</f>
        <v>0</v>
      </c>
      <c r="E280" s="226">
        <f>'ES Data Entry'!E280</f>
        <v>0</v>
      </c>
      <c r="F280" s="226">
        <f>'ES Data Entry'!F280</f>
        <v>0</v>
      </c>
      <c r="G280" s="226" t="str" cm="1">
        <f t="array" ref="G280">_xlfn.IFS('ES Data Entry'!G280=0, "Kindergarten", 'ES Data Entry'!G280=1, "1st Grade", 'ES Data Entry'!G280=2, "2nd Grade", 'ES Data Entry'!G280=3, "3rd Grade", 'ES Data Entry'!G280=4, "4th Grade",'ES Data Entry'!G280=5, "5th Grade")</f>
        <v>Kindergarten</v>
      </c>
      <c r="H280" s="253" t="e" cm="1">
        <f t="array" ref="H280">_xlfn.IFS('ES Data Entry'!L280=2, "Virtual", 'ES Data Entry'!L280=1, "In-person",'ES Data Entry'!L280=3, "Hybrid")</f>
        <v>#N/A</v>
      </c>
      <c r="I280" s="227" t="e" cm="1">
        <f t="array" ref="I280">_xlfn.IFS('ES Data Entry'!H280= 1, "American Indian/Alaskan Native", 'ES Data Entry'!H280= 2, "Asian", 'ES Data Entry'!H280= 3, "Native Hawaiian/Pacific Islander", 'ES Data Entry'!H280= 4, "Black/African American",'ES Data Entry'!H280= 5,  "White", 'ES Data Entry'!H280= 6, "Other", 'ES Data Entry'!H280= 7, "Two races or more", 'ES Data Entry'!H280= 8, "Unknown")</f>
        <v>#N/A</v>
      </c>
      <c r="J280" s="226" t="e" cm="1">
        <f t="array" ref="J280">_xlfn.IFS('ES Data Entry'!I280=1, "Hispanic/Latino", 'ES Data Entry'!I280=2, "Not Hispanic/Latino", 'ES Data Entry'!I280=3, "Other")</f>
        <v>#N/A</v>
      </c>
      <c r="K280" s="226" t="e" cm="1">
        <f t="array" ref="K280">_xlfn.IFS('ES Data Entry'!J280= 1, "Male", 'ES Data Entry'!J280= 2, "Female", 'ES Data Entry'!J280= 3, "Transgender Male", 'ES Data Entry'!J280= 4, "Transgender Female",'ES Data Entry'!J280= 5, "Non-binary", 'ES Data Entry'!J280= 6, "Other", 'ES Data Entry'!J280= 7, "Unknown")</f>
        <v>#N/A</v>
      </c>
      <c r="L280" s="228">
        <f>'ES Data Entry'!K280</f>
        <v>0</v>
      </c>
      <c r="M280" s="228" t="str" cm="1">
        <f t="array" ref="M280">IF(MAX(IF(F:F=F280, L:L))=L280, "Yes", "No")</f>
        <v>Yes</v>
      </c>
      <c r="N280" s="229" t="e">
        <f>AVERAGE('ES Data Entry'!N280,'ES Data Entry'!M280)</f>
        <v>#DIV/0!</v>
      </c>
      <c r="O280" s="229" t="e">
        <f t="shared" si="24"/>
        <v>#DIV/0!</v>
      </c>
      <c r="P280" s="229" t="e">
        <f>AVERAGE('ES Data Entry'!O280:R280)</f>
        <v>#DIV/0!</v>
      </c>
      <c r="Q280" s="229" t="e">
        <f t="shared" si="25"/>
        <v>#DIV/0!</v>
      </c>
      <c r="R280" s="229" t="e">
        <f>AVERAGE('ES Data Entry'!S280:V280)</f>
        <v>#DIV/0!</v>
      </c>
      <c r="S280" s="229" t="e">
        <f t="shared" si="26"/>
        <v>#DIV/0!</v>
      </c>
      <c r="T280" s="229" t="e">
        <f>AVERAGE('ES Data Entry'!W280:Y280)</f>
        <v>#DIV/0!</v>
      </c>
      <c r="U280" s="230" t="e">
        <f t="shared" si="27"/>
        <v>#DIV/0!</v>
      </c>
      <c r="V280" s="231" t="e">
        <f t="shared" si="28"/>
        <v>#DIV/0!</v>
      </c>
      <c r="W280" s="232" t="e">
        <f t="shared" si="29"/>
        <v>#DIV/0!</v>
      </c>
    </row>
    <row r="281" spans="1:23">
      <c r="A281" s="226">
        <f>'ES Data Entry'!A281</f>
        <v>0</v>
      </c>
      <c r="B281" s="226">
        <f>'ES Data Entry'!B281</f>
        <v>0</v>
      </c>
      <c r="C281" s="6">
        <f>'ES Data Entry'!C281</f>
        <v>0</v>
      </c>
      <c r="D281" s="226">
        <f>'ES Data Entry'!D281</f>
        <v>0</v>
      </c>
      <c r="E281" s="226">
        <f>'ES Data Entry'!E281</f>
        <v>0</v>
      </c>
      <c r="F281" s="226">
        <f>'ES Data Entry'!F281</f>
        <v>0</v>
      </c>
      <c r="G281" s="226" t="str" cm="1">
        <f t="array" ref="G281">_xlfn.IFS('ES Data Entry'!G281=0, "Kindergarten", 'ES Data Entry'!G281=1, "1st Grade", 'ES Data Entry'!G281=2, "2nd Grade", 'ES Data Entry'!G281=3, "3rd Grade", 'ES Data Entry'!G281=4, "4th Grade",'ES Data Entry'!G281=5, "5th Grade")</f>
        <v>Kindergarten</v>
      </c>
      <c r="H281" s="253" t="e" cm="1">
        <f t="array" ref="H281">_xlfn.IFS('ES Data Entry'!L281=2, "Virtual", 'ES Data Entry'!L281=1, "In-person",'ES Data Entry'!L281=3, "Hybrid")</f>
        <v>#N/A</v>
      </c>
      <c r="I281" s="227" t="e" cm="1">
        <f t="array" ref="I281">_xlfn.IFS('ES Data Entry'!H281= 1, "American Indian/Alaskan Native", 'ES Data Entry'!H281= 2, "Asian", 'ES Data Entry'!H281= 3, "Native Hawaiian/Pacific Islander", 'ES Data Entry'!H281= 4, "Black/African American",'ES Data Entry'!H281= 5,  "White", 'ES Data Entry'!H281= 6, "Other", 'ES Data Entry'!H281= 7, "Two races or more", 'ES Data Entry'!H281= 8, "Unknown")</f>
        <v>#N/A</v>
      </c>
      <c r="J281" s="226" t="e" cm="1">
        <f t="array" ref="J281">_xlfn.IFS('ES Data Entry'!I281=1, "Hispanic/Latino", 'ES Data Entry'!I281=2, "Not Hispanic/Latino", 'ES Data Entry'!I281=3, "Other")</f>
        <v>#N/A</v>
      </c>
      <c r="K281" s="226" t="e" cm="1">
        <f t="array" ref="K281">_xlfn.IFS('ES Data Entry'!J281= 1, "Male", 'ES Data Entry'!J281= 2, "Female", 'ES Data Entry'!J281= 3, "Transgender Male", 'ES Data Entry'!J281= 4, "Transgender Female",'ES Data Entry'!J281= 5, "Non-binary", 'ES Data Entry'!J281= 6, "Other", 'ES Data Entry'!J281= 7, "Unknown")</f>
        <v>#N/A</v>
      </c>
      <c r="L281" s="228">
        <f>'ES Data Entry'!K281</f>
        <v>0</v>
      </c>
      <c r="M281" s="228" t="str" cm="1">
        <f t="array" ref="M281">IF(MAX(IF(F:F=F281, L:L))=L281, "Yes", "No")</f>
        <v>Yes</v>
      </c>
      <c r="N281" s="229" t="e">
        <f>AVERAGE('ES Data Entry'!N281,'ES Data Entry'!M281)</f>
        <v>#DIV/0!</v>
      </c>
      <c r="O281" s="229" t="e">
        <f t="shared" si="24"/>
        <v>#DIV/0!</v>
      </c>
      <c r="P281" s="229" t="e">
        <f>AVERAGE('ES Data Entry'!O281:R281)</f>
        <v>#DIV/0!</v>
      </c>
      <c r="Q281" s="229" t="e">
        <f t="shared" si="25"/>
        <v>#DIV/0!</v>
      </c>
      <c r="R281" s="229" t="e">
        <f>AVERAGE('ES Data Entry'!S281:V281)</f>
        <v>#DIV/0!</v>
      </c>
      <c r="S281" s="229" t="e">
        <f t="shared" si="26"/>
        <v>#DIV/0!</v>
      </c>
      <c r="T281" s="229" t="e">
        <f>AVERAGE('ES Data Entry'!W281:Y281)</f>
        <v>#DIV/0!</v>
      </c>
      <c r="U281" s="230" t="e">
        <f t="shared" si="27"/>
        <v>#DIV/0!</v>
      </c>
      <c r="V281" s="231" t="e">
        <f t="shared" si="28"/>
        <v>#DIV/0!</v>
      </c>
      <c r="W281" s="232" t="e">
        <f t="shared" si="29"/>
        <v>#DIV/0!</v>
      </c>
    </row>
    <row r="282" spans="1:23">
      <c r="A282" s="226">
        <f>'ES Data Entry'!A282</f>
        <v>0</v>
      </c>
      <c r="B282" s="226">
        <f>'ES Data Entry'!B282</f>
        <v>0</v>
      </c>
      <c r="C282" s="6">
        <f>'ES Data Entry'!C282</f>
        <v>0</v>
      </c>
      <c r="D282" s="226">
        <f>'ES Data Entry'!D282</f>
        <v>0</v>
      </c>
      <c r="E282" s="226">
        <f>'ES Data Entry'!E282</f>
        <v>0</v>
      </c>
      <c r="F282" s="226">
        <f>'ES Data Entry'!F282</f>
        <v>0</v>
      </c>
      <c r="G282" s="226" t="str" cm="1">
        <f t="array" ref="G282">_xlfn.IFS('ES Data Entry'!G282=0, "Kindergarten", 'ES Data Entry'!G282=1, "1st Grade", 'ES Data Entry'!G282=2, "2nd Grade", 'ES Data Entry'!G282=3, "3rd Grade", 'ES Data Entry'!G282=4, "4th Grade",'ES Data Entry'!G282=5, "5th Grade")</f>
        <v>Kindergarten</v>
      </c>
      <c r="H282" s="253" t="e" cm="1">
        <f t="array" ref="H282">_xlfn.IFS('ES Data Entry'!L282=2, "Virtual", 'ES Data Entry'!L282=1, "In-person",'ES Data Entry'!L282=3, "Hybrid")</f>
        <v>#N/A</v>
      </c>
      <c r="I282" s="227" t="e" cm="1">
        <f t="array" ref="I282">_xlfn.IFS('ES Data Entry'!H282= 1, "American Indian/Alaskan Native", 'ES Data Entry'!H282= 2, "Asian", 'ES Data Entry'!H282= 3, "Native Hawaiian/Pacific Islander", 'ES Data Entry'!H282= 4, "Black/African American",'ES Data Entry'!H282= 5,  "White", 'ES Data Entry'!H282= 6, "Other", 'ES Data Entry'!H282= 7, "Two races or more", 'ES Data Entry'!H282= 8, "Unknown")</f>
        <v>#N/A</v>
      </c>
      <c r="J282" s="226" t="e" cm="1">
        <f t="array" ref="J282">_xlfn.IFS('ES Data Entry'!I282=1, "Hispanic/Latino", 'ES Data Entry'!I282=2, "Not Hispanic/Latino", 'ES Data Entry'!I282=3, "Other")</f>
        <v>#N/A</v>
      </c>
      <c r="K282" s="226" t="e" cm="1">
        <f t="array" ref="K282">_xlfn.IFS('ES Data Entry'!J282= 1, "Male", 'ES Data Entry'!J282= 2, "Female", 'ES Data Entry'!J282= 3, "Transgender Male", 'ES Data Entry'!J282= 4, "Transgender Female",'ES Data Entry'!J282= 5, "Non-binary", 'ES Data Entry'!J282= 6, "Other", 'ES Data Entry'!J282= 7, "Unknown")</f>
        <v>#N/A</v>
      </c>
      <c r="L282" s="228">
        <f>'ES Data Entry'!K282</f>
        <v>0</v>
      </c>
      <c r="M282" s="228" t="str" cm="1">
        <f t="array" ref="M282">IF(MAX(IF(F:F=F282, L:L))=L282, "Yes", "No")</f>
        <v>Yes</v>
      </c>
      <c r="N282" s="229" t="e">
        <f>AVERAGE('ES Data Entry'!N282,'ES Data Entry'!M282)</f>
        <v>#DIV/0!</v>
      </c>
      <c r="O282" s="229" t="e">
        <f t="shared" si="24"/>
        <v>#DIV/0!</v>
      </c>
      <c r="P282" s="229" t="e">
        <f>AVERAGE('ES Data Entry'!O282:R282)</f>
        <v>#DIV/0!</v>
      </c>
      <c r="Q282" s="229" t="e">
        <f t="shared" si="25"/>
        <v>#DIV/0!</v>
      </c>
      <c r="R282" s="229" t="e">
        <f>AVERAGE('ES Data Entry'!S282:V282)</f>
        <v>#DIV/0!</v>
      </c>
      <c r="S282" s="229" t="e">
        <f t="shared" si="26"/>
        <v>#DIV/0!</v>
      </c>
      <c r="T282" s="229" t="e">
        <f>AVERAGE('ES Data Entry'!W282:Y282)</f>
        <v>#DIV/0!</v>
      </c>
      <c r="U282" s="230" t="e">
        <f t="shared" si="27"/>
        <v>#DIV/0!</v>
      </c>
      <c r="V282" s="231" t="e">
        <f t="shared" si="28"/>
        <v>#DIV/0!</v>
      </c>
      <c r="W282" s="232" t="e">
        <f t="shared" si="29"/>
        <v>#DIV/0!</v>
      </c>
    </row>
    <row r="283" spans="1:23">
      <c r="A283" s="226">
        <f>'ES Data Entry'!A283</f>
        <v>0</v>
      </c>
      <c r="B283" s="226">
        <f>'ES Data Entry'!B283</f>
        <v>0</v>
      </c>
      <c r="C283" s="6">
        <f>'ES Data Entry'!C283</f>
        <v>0</v>
      </c>
      <c r="D283" s="226">
        <f>'ES Data Entry'!D283</f>
        <v>0</v>
      </c>
      <c r="E283" s="226">
        <f>'ES Data Entry'!E283</f>
        <v>0</v>
      </c>
      <c r="F283" s="226">
        <f>'ES Data Entry'!F283</f>
        <v>0</v>
      </c>
      <c r="G283" s="226" t="str" cm="1">
        <f t="array" ref="G283">_xlfn.IFS('ES Data Entry'!G283=0, "Kindergarten", 'ES Data Entry'!G283=1, "1st Grade", 'ES Data Entry'!G283=2, "2nd Grade", 'ES Data Entry'!G283=3, "3rd Grade", 'ES Data Entry'!G283=4, "4th Grade",'ES Data Entry'!G283=5, "5th Grade")</f>
        <v>Kindergarten</v>
      </c>
      <c r="H283" s="253" t="e" cm="1">
        <f t="array" ref="H283">_xlfn.IFS('ES Data Entry'!L283=2, "Virtual", 'ES Data Entry'!L283=1, "In-person",'ES Data Entry'!L283=3, "Hybrid")</f>
        <v>#N/A</v>
      </c>
      <c r="I283" s="227" t="e" cm="1">
        <f t="array" ref="I283">_xlfn.IFS('ES Data Entry'!H283= 1, "American Indian/Alaskan Native", 'ES Data Entry'!H283= 2, "Asian", 'ES Data Entry'!H283= 3, "Native Hawaiian/Pacific Islander", 'ES Data Entry'!H283= 4, "Black/African American",'ES Data Entry'!H283= 5,  "White", 'ES Data Entry'!H283= 6, "Other", 'ES Data Entry'!H283= 7, "Two races or more", 'ES Data Entry'!H283= 8, "Unknown")</f>
        <v>#N/A</v>
      </c>
      <c r="J283" s="226" t="e" cm="1">
        <f t="array" ref="J283">_xlfn.IFS('ES Data Entry'!I283=1, "Hispanic/Latino", 'ES Data Entry'!I283=2, "Not Hispanic/Latino", 'ES Data Entry'!I283=3, "Other")</f>
        <v>#N/A</v>
      </c>
      <c r="K283" s="226" t="e" cm="1">
        <f t="array" ref="K283">_xlfn.IFS('ES Data Entry'!J283= 1, "Male", 'ES Data Entry'!J283= 2, "Female", 'ES Data Entry'!J283= 3, "Transgender Male", 'ES Data Entry'!J283= 4, "Transgender Female",'ES Data Entry'!J283= 5, "Non-binary", 'ES Data Entry'!J283= 6, "Other", 'ES Data Entry'!J283= 7, "Unknown")</f>
        <v>#N/A</v>
      </c>
      <c r="L283" s="228">
        <f>'ES Data Entry'!K283</f>
        <v>0</v>
      </c>
      <c r="M283" s="228" t="str" cm="1">
        <f t="array" ref="M283">IF(MAX(IF(F:F=F283, L:L))=L283, "Yes", "No")</f>
        <v>Yes</v>
      </c>
      <c r="N283" s="229" t="e">
        <f>AVERAGE('ES Data Entry'!N283,'ES Data Entry'!M283)</f>
        <v>#DIV/0!</v>
      </c>
      <c r="O283" s="229" t="e">
        <f t="shared" si="24"/>
        <v>#DIV/0!</v>
      </c>
      <c r="P283" s="229" t="e">
        <f>AVERAGE('ES Data Entry'!O283:R283)</f>
        <v>#DIV/0!</v>
      </c>
      <c r="Q283" s="229" t="e">
        <f t="shared" si="25"/>
        <v>#DIV/0!</v>
      </c>
      <c r="R283" s="229" t="e">
        <f>AVERAGE('ES Data Entry'!S283:V283)</f>
        <v>#DIV/0!</v>
      </c>
      <c r="S283" s="229" t="e">
        <f t="shared" si="26"/>
        <v>#DIV/0!</v>
      </c>
      <c r="T283" s="229" t="e">
        <f>AVERAGE('ES Data Entry'!W283:Y283)</f>
        <v>#DIV/0!</v>
      </c>
      <c r="U283" s="230" t="e">
        <f t="shared" si="27"/>
        <v>#DIV/0!</v>
      </c>
      <c r="V283" s="231" t="e">
        <f t="shared" si="28"/>
        <v>#DIV/0!</v>
      </c>
      <c r="W283" s="232" t="e">
        <f t="shared" si="29"/>
        <v>#DIV/0!</v>
      </c>
    </row>
    <row r="284" spans="1:23">
      <c r="A284" s="226">
        <f>'ES Data Entry'!A284</f>
        <v>0</v>
      </c>
      <c r="B284" s="226">
        <f>'ES Data Entry'!B284</f>
        <v>0</v>
      </c>
      <c r="C284" s="6">
        <f>'ES Data Entry'!C284</f>
        <v>0</v>
      </c>
      <c r="D284" s="226">
        <f>'ES Data Entry'!D284</f>
        <v>0</v>
      </c>
      <c r="E284" s="226">
        <f>'ES Data Entry'!E284</f>
        <v>0</v>
      </c>
      <c r="F284" s="226">
        <f>'ES Data Entry'!F284</f>
        <v>0</v>
      </c>
      <c r="G284" s="226" t="str" cm="1">
        <f t="array" ref="G284">_xlfn.IFS('ES Data Entry'!G284=0, "Kindergarten", 'ES Data Entry'!G284=1, "1st Grade", 'ES Data Entry'!G284=2, "2nd Grade", 'ES Data Entry'!G284=3, "3rd Grade", 'ES Data Entry'!G284=4, "4th Grade",'ES Data Entry'!G284=5, "5th Grade")</f>
        <v>Kindergarten</v>
      </c>
      <c r="H284" s="253" t="e" cm="1">
        <f t="array" ref="H284">_xlfn.IFS('ES Data Entry'!L284=2, "Virtual", 'ES Data Entry'!L284=1, "In-person",'ES Data Entry'!L284=3, "Hybrid")</f>
        <v>#N/A</v>
      </c>
      <c r="I284" s="227" t="e" cm="1">
        <f t="array" ref="I284">_xlfn.IFS('ES Data Entry'!H284= 1, "American Indian/Alaskan Native", 'ES Data Entry'!H284= 2, "Asian", 'ES Data Entry'!H284= 3, "Native Hawaiian/Pacific Islander", 'ES Data Entry'!H284= 4, "Black/African American",'ES Data Entry'!H284= 5,  "White", 'ES Data Entry'!H284= 6, "Other", 'ES Data Entry'!H284= 7, "Two races or more", 'ES Data Entry'!H284= 8, "Unknown")</f>
        <v>#N/A</v>
      </c>
      <c r="J284" s="226" t="e" cm="1">
        <f t="array" ref="J284">_xlfn.IFS('ES Data Entry'!I284=1, "Hispanic/Latino", 'ES Data Entry'!I284=2, "Not Hispanic/Latino", 'ES Data Entry'!I284=3, "Other")</f>
        <v>#N/A</v>
      </c>
      <c r="K284" s="226" t="e" cm="1">
        <f t="array" ref="K284">_xlfn.IFS('ES Data Entry'!J284= 1, "Male", 'ES Data Entry'!J284= 2, "Female", 'ES Data Entry'!J284= 3, "Transgender Male", 'ES Data Entry'!J284= 4, "Transgender Female",'ES Data Entry'!J284= 5, "Non-binary", 'ES Data Entry'!J284= 6, "Other", 'ES Data Entry'!J284= 7, "Unknown")</f>
        <v>#N/A</v>
      </c>
      <c r="L284" s="228">
        <f>'ES Data Entry'!K284</f>
        <v>0</v>
      </c>
      <c r="M284" s="228" t="str" cm="1">
        <f t="array" ref="M284">IF(MAX(IF(F:F=F284, L:L))=L284, "Yes", "No")</f>
        <v>Yes</v>
      </c>
      <c r="N284" s="229" t="e">
        <f>AVERAGE('ES Data Entry'!N284,'ES Data Entry'!M284)</f>
        <v>#DIV/0!</v>
      </c>
      <c r="O284" s="229" t="e">
        <f t="shared" si="24"/>
        <v>#DIV/0!</v>
      </c>
      <c r="P284" s="229" t="e">
        <f>AVERAGE('ES Data Entry'!O284:R284)</f>
        <v>#DIV/0!</v>
      </c>
      <c r="Q284" s="229" t="e">
        <f t="shared" si="25"/>
        <v>#DIV/0!</v>
      </c>
      <c r="R284" s="229" t="e">
        <f>AVERAGE('ES Data Entry'!S284:V284)</f>
        <v>#DIV/0!</v>
      </c>
      <c r="S284" s="229" t="e">
        <f t="shared" si="26"/>
        <v>#DIV/0!</v>
      </c>
      <c r="T284" s="229" t="e">
        <f>AVERAGE('ES Data Entry'!W284:Y284)</f>
        <v>#DIV/0!</v>
      </c>
      <c r="U284" s="230" t="e">
        <f t="shared" si="27"/>
        <v>#DIV/0!</v>
      </c>
      <c r="V284" s="231" t="e">
        <f t="shared" si="28"/>
        <v>#DIV/0!</v>
      </c>
      <c r="W284" s="232" t="e">
        <f t="shared" si="29"/>
        <v>#DIV/0!</v>
      </c>
    </row>
    <row r="285" spans="1:23">
      <c r="A285" s="226">
        <f>'ES Data Entry'!A285</f>
        <v>0</v>
      </c>
      <c r="B285" s="226">
        <f>'ES Data Entry'!B285</f>
        <v>0</v>
      </c>
      <c r="C285" s="6">
        <f>'ES Data Entry'!C285</f>
        <v>0</v>
      </c>
      <c r="D285" s="226">
        <f>'ES Data Entry'!D285</f>
        <v>0</v>
      </c>
      <c r="E285" s="226">
        <f>'ES Data Entry'!E285</f>
        <v>0</v>
      </c>
      <c r="F285" s="226">
        <f>'ES Data Entry'!F285</f>
        <v>0</v>
      </c>
      <c r="G285" s="226" t="str" cm="1">
        <f t="array" ref="G285">_xlfn.IFS('ES Data Entry'!G285=0, "Kindergarten", 'ES Data Entry'!G285=1, "1st Grade", 'ES Data Entry'!G285=2, "2nd Grade", 'ES Data Entry'!G285=3, "3rd Grade", 'ES Data Entry'!G285=4, "4th Grade",'ES Data Entry'!G285=5, "5th Grade")</f>
        <v>Kindergarten</v>
      </c>
      <c r="H285" s="253" t="e" cm="1">
        <f t="array" ref="H285">_xlfn.IFS('ES Data Entry'!L285=2, "Virtual", 'ES Data Entry'!L285=1, "In-person",'ES Data Entry'!L285=3, "Hybrid")</f>
        <v>#N/A</v>
      </c>
      <c r="I285" s="227" t="e" cm="1">
        <f t="array" ref="I285">_xlfn.IFS('ES Data Entry'!H285= 1, "American Indian/Alaskan Native", 'ES Data Entry'!H285= 2, "Asian", 'ES Data Entry'!H285= 3, "Native Hawaiian/Pacific Islander", 'ES Data Entry'!H285= 4, "Black/African American",'ES Data Entry'!H285= 5,  "White", 'ES Data Entry'!H285= 6, "Other", 'ES Data Entry'!H285= 7, "Two races or more", 'ES Data Entry'!H285= 8, "Unknown")</f>
        <v>#N/A</v>
      </c>
      <c r="J285" s="226" t="e" cm="1">
        <f t="array" ref="J285">_xlfn.IFS('ES Data Entry'!I285=1, "Hispanic/Latino", 'ES Data Entry'!I285=2, "Not Hispanic/Latino", 'ES Data Entry'!I285=3, "Other")</f>
        <v>#N/A</v>
      </c>
      <c r="K285" s="226" t="e" cm="1">
        <f t="array" ref="K285">_xlfn.IFS('ES Data Entry'!J285= 1, "Male", 'ES Data Entry'!J285= 2, "Female", 'ES Data Entry'!J285= 3, "Transgender Male", 'ES Data Entry'!J285= 4, "Transgender Female",'ES Data Entry'!J285= 5, "Non-binary", 'ES Data Entry'!J285= 6, "Other", 'ES Data Entry'!J285= 7, "Unknown")</f>
        <v>#N/A</v>
      </c>
      <c r="L285" s="228">
        <f>'ES Data Entry'!K285</f>
        <v>0</v>
      </c>
      <c r="M285" s="228" t="str" cm="1">
        <f t="array" ref="M285">IF(MAX(IF(F:F=F285, L:L))=L285, "Yes", "No")</f>
        <v>Yes</v>
      </c>
      <c r="N285" s="229" t="e">
        <f>AVERAGE('ES Data Entry'!N285,'ES Data Entry'!M285)</f>
        <v>#DIV/0!</v>
      </c>
      <c r="O285" s="229" t="e">
        <f t="shared" si="24"/>
        <v>#DIV/0!</v>
      </c>
      <c r="P285" s="229" t="e">
        <f>AVERAGE('ES Data Entry'!O285:R285)</f>
        <v>#DIV/0!</v>
      </c>
      <c r="Q285" s="229" t="e">
        <f t="shared" si="25"/>
        <v>#DIV/0!</v>
      </c>
      <c r="R285" s="229" t="e">
        <f>AVERAGE('ES Data Entry'!S285:V285)</f>
        <v>#DIV/0!</v>
      </c>
      <c r="S285" s="229" t="e">
        <f t="shared" si="26"/>
        <v>#DIV/0!</v>
      </c>
      <c r="T285" s="229" t="e">
        <f>AVERAGE('ES Data Entry'!W285:Y285)</f>
        <v>#DIV/0!</v>
      </c>
      <c r="U285" s="230" t="e">
        <f t="shared" si="27"/>
        <v>#DIV/0!</v>
      </c>
      <c r="V285" s="231" t="e">
        <f t="shared" si="28"/>
        <v>#DIV/0!</v>
      </c>
      <c r="W285" s="232" t="e">
        <f t="shared" si="29"/>
        <v>#DIV/0!</v>
      </c>
    </row>
    <row r="286" spans="1:23">
      <c r="A286" s="226">
        <f>'ES Data Entry'!A286</f>
        <v>0</v>
      </c>
      <c r="B286" s="226">
        <f>'ES Data Entry'!B286</f>
        <v>0</v>
      </c>
      <c r="C286" s="6">
        <f>'ES Data Entry'!C286</f>
        <v>0</v>
      </c>
      <c r="D286" s="226">
        <f>'ES Data Entry'!D286</f>
        <v>0</v>
      </c>
      <c r="E286" s="226">
        <f>'ES Data Entry'!E286</f>
        <v>0</v>
      </c>
      <c r="F286" s="226">
        <f>'ES Data Entry'!F286</f>
        <v>0</v>
      </c>
      <c r="G286" s="226" t="str" cm="1">
        <f t="array" ref="G286">_xlfn.IFS('ES Data Entry'!G286=0, "Kindergarten", 'ES Data Entry'!G286=1, "1st Grade", 'ES Data Entry'!G286=2, "2nd Grade", 'ES Data Entry'!G286=3, "3rd Grade", 'ES Data Entry'!G286=4, "4th Grade",'ES Data Entry'!G286=5, "5th Grade")</f>
        <v>Kindergarten</v>
      </c>
      <c r="H286" s="253" t="e" cm="1">
        <f t="array" ref="H286">_xlfn.IFS('ES Data Entry'!L286=2, "Virtual", 'ES Data Entry'!L286=1, "In-person",'ES Data Entry'!L286=3, "Hybrid")</f>
        <v>#N/A</v>
      </c>
      <c r="I286" s="227" t="e" cm="1">
        <f t="array" ref="I286">_xlfn.IFS('ES Data Entry'!H286= 1, "American Indian/Alaskan Native", 'ES Data Entry'!H286= 2, "Asian", 'ES Data Entry'!H286= 3, "Native Hawaiian/Pacific Islander", 'ES Data Entry'!H286= 4, "Black/African American",'ES Data Entry'!H286= 5,  "White", 'ES Data Entry'!H286= 6, "Other", 'ES Data Entry'!H286= 7, "Two races or more", 'ES Data Entry'!H286= 8, "Unknown")</f>
        <v>#N/A</v>
      </c>
      <c r="J286" s="226" t="e" cm="1">
        <f t="array" ref="J286">_xlfn.IFS('ES Data Entry'!I286=1, "Hispanic/Latino", 'ES Data Entry'!I286=2, "Not Hispanic/Latino", 'ES Data Entry'!I286=3, "Other")</f>
        <v>#N/A</v>
      </c>
      <c r="K286" s="226" t="e" cm="1">
        <f t="array" ref="K286">_xlfn.IFS('ES Data Entry'!J286= 1, "Male", 'ES Data Entry'!J286= 2, "Female", 'ES Data Entry'!J286= 3, "Transgender Male", 'ES Data Entry'!J286= 4, "Transgender Female",'ES Data Entry'!J286= 5, "Non-binary", 'ES Data Entry'!J286= 6, "Other", 'ES Data Entry'!J286= 7, "Unknown")</f>
        <v>#N/A</v>
      </c>
      <c r="L286" s="228">
        <f>'ES Data Entry'!K286</f>
        <v>0</v>
      </c>
      <c r="M286" s="228" t="str" cm="1">
        <f t="array" ref="M286">IF(MAX(IF(F:F=F286, L:L))=L286, "Yes", "No")</f>
        <v>Yes</v>
      </c>
      <c r="N286" s="229" t="e">
        <f>AVERAGE('ES Data Entry'!N286,'ES Data Entry'!M286)</f>
        <v>#DIV/0!</v>
      </c>
      <c r="O286" s="229" t="e">
        <f t="shared" si="24"/>
        <v>#DIV/0!</v>
      </c>
      <c r="P286" s="229" t="e">
        <f>AVERAGE('ES Data Entry'!O286:R286)</f>
        <v>#DIV/0!</v>
      </c>
      <c r="Q286" s="229" t="e">
        <f t="shared" si="25"/>
        <v>#DIV/0!</v>
      </c>
      <c r="R286" s="229" t="e">
        <f>AVERAGE('ES Data Entry'!S286:V286)</f>
        <v>#DIV/0!</v>
      </c>
      <c r="S286" s="229" t="e">
        <f t="shared" si="26"/>
        <v>#DIV/0!</v>
      </c>
      <c r="T286" s="229" t="e">
        <f>AVERAGE('ES Data Entry'!W286:Y286)</f>
        <v>#DIV/0!</v>
      </c>
      <c r="U286" s="230" t="e">
        <f t="shared" si="27"/>
        <v>#DIV/0!</v>
      </c>
      <c r="V286" s="231" t="e">
        <f t="shared" si="28"/>
        <v>#DIV/0!</v>
      </c>
      <c r="W286" s="232" t="e">
        <f t="shared" si="29"/>
        <v>#DIV/0!</v>
      </c>
    </row>
    <row r="287" spans="1:23">
      <c r="A287" s="226">
        <f>'ES Data Entry'!A287</f>
        <v>0</v>
      </c>
      <c r="B287" s="226">
        <f>'ES Data Entry'!B287</f>
        <v>0</v>
      </c>
      <c r="C287" s="6">
        <f>'ES Data Entry'!C287</f>
        <v>0</v>
      </c>
      <c r="D287" s="226">
        <f>'ES Data Entry'!D287</f>
        <v>0</v>
      </c>
      <c r="E287" s="226">
        <f>'ES Data Entry'!E287</f>
        <v>0</v>
      </c>
      <c r="F287" s="226">
        <f>'ES Data Entry'!F287</f>
        <v>0</v>
      </c>
      <c r="G287" s="226" t="str" cm="1">
        <f t="array" ref="G287">_xlfn.IFS('ES Data Entry'!G287=0, "Kindergarten", 'ES Data Entry'!G287=1, "1st Grade", 'ES Data Entry'!G287=2, "2nd Grade", 'ES Data Entry'!G287=3, "3rd Grade", 'ES Data Entry'!G287=4, "4th Grade",'ES Data Entry'!G287=5, "5th Grade")</f>
        <v>Kindergarten</v>
      </c>
      <c r="H287" s="253" t="e" cm="1">
        <f t="array" ref="H287">_xlfn.IFS('ES Data Entry'!L287=2, "Virtual", 'ES Data Entry'!L287=1, "In-person",'ES Data Entry'!L287=3, "Hybrid")</f>
        <v>#N/A</v>
      </c>
      <c r="I287" s="227" t="e" cm="1">
        <f t="array" ref="I287">_xlfn.IFS('ES Data Entry'!H287= 1, "American Indian/Alaskan Native", 'ES Data Entry'!H287= 2, "Asian", 'ES Data Entry'!H287= 3, "Native Hawaiian/Pacific Islander", 'ES Data Entry'!H287= 4, "Black/African American",'ES Data Entry'!H287= 5,  "White", 'ES Data Entry'!H287= 6, "Other", 'ES Data Entry'!H287= 7, "Two races or more", 'ES Data Entry'!H287= 8, "Unknown")</f>
        <v>#N/A</v>
      </c>
      <c r="J287" s="226" t="e" cm="1">
        <f t="array" ref="J287">_xlfn.IFS('ES Data Entry'!I287=1, "Hispanic/Latino", 'ES Data Entry'!I287=2, "Not Hispanic/Latino", 'ES Data Entry'!I287=3, "Other")</f>
        <v>#N/A</v>
      </c>
      <c r="K287" s="226" t="e" cm="1">
        <f t="array" ref="K287">_xlfn.IFS('ES Data Entry'!J287= 1, "Male", 'ES Data Entry'!J287= 2, "Female", 'ES Data Entry'!J287= 3, "Transgender Male", 'ES Data Entry'!J287= 4, "Transgender Female",'ES Data Entry'!J287= 5, "Non-binary", 'ES Data Entry'!J287= 6, "Other", 'ES Data Entry'!J287= 7, "Unknown")</f>
        <v>#N/A</v>
      </c>
      <c r="L287" s="228">
        <f>'ES Data Entry'!K287</f>
        <v>0</v>
      </c>
      <c r="M287" s="228" t="str" cm="1">
        <f t="array" ref="M287">IF(MAX(IF(F:F=F287, L:L))=L287, "Yes", "No")</f>
        <v>Yes</v>
      </c>
      <c r="N287" s="229" t="e">
        <f>AVERAGE('ES Data Entry'!N287,'ES Data Entry'!M287)</f>
        <v>#DIV/0!</v>
      </c>
      <c r="O287" s="229" t="e">
        <f t="shared" si="24"/>
        <v>#DIV/0!</v>
      </c>
      <c r="P287" s="229" t="e">
        <f>AVERAGE('ES Data Entry'!O287:R287)</f>
        <v>#DIV/0!</v>
      </c>
      <c r="Q287" s="229" t="e">
        <f t="shared" si="25"/>
        <v>#DIV/0!</v>
      </c>
      <c r="R287" s="229" t="e">
        <f>AVERAGE('ES Data Entry'!S287:V287)</f>
        <v>#DIV/0!</v>
      </c>
      <c r="S287" s="229" t="e">
        <f t="shared" si="26"/>
        <v>#DIV/0!</v>
      </c>
      <c r="T287" s="229" t="e">
        <f>AVERAGE('ES Data Entry'!W287:Y287)</f>
        <v>#DIV/0!</v>
      </c>
      <c r="U287" s="230" t="e">
        <f t="shared" si="27"/>
        <v>#DIV/0!</v>
      </c>
      <c r="V287" s="231" t="e">
        <f t="shared" si="28"/>
        <v>#DIV/0!</v>
      </c>
      <c r="W287" s="232" t="e">
        <f t="shared" si="29"/>
        <v>#DIV/0!</v>
      </c>
    </row>
    <row r="288" spans="1:23">
      <c r="A288" s="226">
        <f>'ES Data Entry'!A288</f>
        <v>0</v>
      </c>
      <c r="B288" s="226">
        <f>'ES Data Entry'!B288</f>
        <v>0</v>
      </c>
      <c r="C288" s="6">
        <f>'ES Data Entry'!C288</f>
        <v>0</v>
      </c>
      <c r="D288" s="226">
        <f>'ES Data Entry'!D288</f>
        <v>0</v>
      </c>
      <c r="E288" s="226">
        <f>'ES Data Entry'!E288</f>
        <v>0</v>
      </c>
      <c r="F288" s="226">
        <f>'ES Data Entry'!F288</f>
        <v>0</v>
      </c>
      <c r="G288" s="226" t="str" cm="1">
        <f t="array" ref="G288">_xlfn.IFS('ES Data Entry'!G288=0, "Kindergarten", 'ES Data Entry'!G288=1, "1st Grade", 'ES Data Entry'!G288=2, "2nd Grade", 'ES Data Entry'!G288=3, "3rd Grade", 'ES Data Entry'!G288=4, "4th Grade",'ES Data Entry'!G288=5, "5th Grade")</f>
        <v>Kindergarten</v>
      </c>
      <c r="H288" s="253" t="e" cm="1">
        <f t="array" ref="H288">_xlfn.IFS('ES Data Entry'!L288=2, "Virtual", 'ES Data Entry'!L288=1, "In-person",'ES Data Entry'!L288=3, "Hybrid")</f>
        <v>#N/A</v>
      </c>
      <c r="I288" s="227" t="e" cm="1">
        <f t="array" ref="I288">_xlfn.IFS('ES Data Entry'!H288= 1, "American Indian/Alaskan Native", 'ES Data Entry'!H288= 2, "Asian", 'ES Data Entry'!H288= 3, "Native Hawaiian/Pacific Islander", 'ES Data Entry'!H288= 4, "Black/African American",'ES Data Entry'!H288= 5,  "White", 'ES Data Entry'!H288= 6, "Other", 'ES Data Entry'!H288= 7, "Two races or more", 'ES Data Entry'!H288= 8, "Unknown")</f>
        <v>#N/A</v>
      </c>
      <c r="J288" s="226" t="e" cm="1">
        <f t="array" ref="J288">_xlfn.IFS('ES Data Entry'!I288=1, "Hispanic/Latino", 'ES Data Entry'!I288=2, "Not Hispanic/Latino", 'ES Data Entry'!I288=3, "Other")</f>
        <v>#N/A</v>
      </c>
      <c r="K288" s="226" t="e" cm="1">
        <f t="array" ref="K288">_xlfn.IFS('ES Data Entry'!J288= 1, "Male", 'ES Data Entry'!J288= 2, "Female", 'ES Data Entry'!J288= 3, "Transgender Male", 'ES Data Entry'!J288= 4, "Transgender Female",'ES Data Entry'!J288= 5, "Non-binary", 'ES Data Entry'!J288= 6, "Other", 'ES Data Entry'!J288= 7, "Unknown")</f>
        <v>#N/A</v>
      </c>
      <c r="L288" s="228">
        <f>'ES Data Entry'!K288</f>
        <v>0</v>
      </c>
      <c r="M288" s="228" t="str" cm="1">
        <f t="array" ref="M288">IF(MAX(IF(F:F=F288, L:L))=L288, "Yes", "No")</f>
        <v>Yes</v>
      </c>
      <c r="N288" s="229" t="e">
        <f>AVERAGE('ES Data Entry'!N288,'ES Data Entry'!M288)</f>
        <v>#DIV/0!</v>
      </c>
      <c r="O288" s="229" t="e">
        <f t="shared" si="24"/>
        <v>#DIV/0!</v>
      </c>
      <c r="P288" s="229" t="e">
        <f>AVERAGE('ES Data Entry'!O288:R288)</f>
        <v>#DIV/0!</v>
      </c>
      <c r="Q288" s="229" t="e">
        <f t="shared" si="25"/>
        <v>#DIV/0!</v>
      </c>
      <c r="R288" s="229" t="e">
        <f>AVERAGE('ES Data Entry'!S288:V288)</f>
        <v>#DIV/0!</v>
      </c>
      <c r="S288" s="229" t="e">
        <f t="shared" si="26"/>
        <v>#DIV/0!</v>
      </c>
      <c r="T288" s="229" t="e">
        <f>AVERAGE('ES Data Entry'!W288:Y288)</f>
        <v>#DIV/0!</v>
      </c>
      <c r="U288" s="230" t="e">
        <f t="shared" si="27"/>
        <v>#DIV/0!</v>
      </c>
      <c r="V288" s="231" t="e">
        <f t="shared" si="28"/>
        <v>#DIV/0!</v>
      </c>
      <c r="W288" s="232" t="e">
        <f t="shared" si="29"/>
        <v>#DIV/0!</v>
      </c>
    </row>
    <row r="289" spans="1:23">
      <c r="A289" s="226">
        <f>'ES Data Entry'!A289</f>
        <v>0</v>
      </c>
      <c r="B289" s="226">
        <f>'ES Data Entry'!B289</f>
        <v>0</v>
      </c>
      <c r="C289" s="6">
        <f>'ES Data Entry'!C289</f>
        <v>0</v>
      </c>
      <c r="D289" s="226">
        <f>'ES Data Entry'!D289</f>
        <v>0</v>
      </c>
      <c r="E289" s="226">
        <f>'ES Data Entry'!E289</f>
        <v>0</v>
      </c>
      <c r="F289" s="226">
        <f>'ES Data Entry'!F289</f>
        <v>0</v>
      </c>
      <c r="G289" s="226" t="str" cm="1">
        <f t="array" ref="G289">_xlfn.IFS('ES Data Entry'!G289=0, "Kindergarten", 'ES Data Entry'!G289=1, "1st Grade", 'ES Data Entry'!G289=2, "2nd Grade", 'ES Data Entry'!G289=3, "3rd Grade", 'ES Data Entry'!G289=4, "4th Grade",'ES Data Entry'!G289=5, "5th Grade")</f>
        <v>Kindergarten</v>
      </c>
      <c r="H289" s="253" t="e" cm="1">
        <f t="array" ref="H289">_xlfn.IFS('ES Data Entry'!L289=2, "Virtual", 'ES Data Entry'!L289=1, "In-person",'ES Data Entry'!L289=3, "Hybrid")</f>
        <v>#N/A</v>
      </c>
      <c r="I289" s="227" t="e" cm="1">
        <f t="array" ref="I289">_xlfn.IFS('ES Data Entry'!H289= 1, "American Indian/Alaskan Native", 'ES Data Entry'!H289= 2, "Asian", 'ES Data Entry'!H289= 3, "Native Hawaiian/Pacific Islander", 'ES Data Entry'!H289= 4, "Black/African American",'ES Data Entry'!H289= 5,  "White", 'ES Data Entry'!H289= 6, "Other", 'ES Data Entry'!H289= 7, "Two races or more", 'ES Data Entry'!H289= 8, "Unknown")</f>
        <v>#N/A</v>
      </c>
      <c r="J289" s="226" t="e" cm="1">
        <f t="array" ref="J289">_xlfn.IFS('ES Data Entry'!I289=1, "Hispanic/Latino", 'ES Data Entry'!I289=2, "Not Hispanic/Latino", 'ES Data Entry'!I289=3, "Other")</f>
        <v>#N/A</v>
      </c>
      <c r="K289" s="226" t="e" cm="1">
        <f t="array" ref="K289">_xlfn.IFS('ES Data Entry'!J289= 1, "Male", 'ES Data Entry'!J289= 2, "Female", 'ES Data Entry'!J289= 3, "Transgender Male", 'ES Data Entry'!J289= 4, "Transgender Female",'ES Data Entry'!J289= 5, "Non-binary", 'ES Data Entry'!J289= 6, "Other", 'ES Data Entry'!J289= 7, "Unknown")</f>
        <v>#N/A</v>
      </c>
      <c r="L289" s="228">
        <f>'ES Data Entry'!K289</f>
        <v>0</v>
      </c>
      <c r="M289" s="228" t="str" cm="1">
        <f t="array" ref="M289">IF(MAX(IF(F:F=F289, L:L))=L289, "Yes", "No")</f>
        <v>Yes</v>
      </c>
      <c r="N289" s="229" t="e">
        <f>AVERAGE('ES Data Entry'!N289,'ES Data Entry'!M289)</f>
        <v>#DIV/0!</v>
      </c>
      <c r="O289" s="229" t="e">
        <f t="shared" si="24"/>
        <v>#DIV/0!</v>
      </c>
      <c r="P289" s="229" t="e">
        <f>AVERAGE('ES Data Entry'!O289:R289)</f>
        <v>#DIV/0!</v>
      </c>
      <c r="Q289" s="229" t="e">
        <f t="shared" si="25"/>
        <v>#DIV/0!</v>
      </c>
      <c r="R289" s="229" t="e">
        <f>AVERAGE('ES Data Entry'!S289:V289)</f>
        <v>#DIV/0!</v>
      </c>
      <c r="S289" s="229" t="e">
        <f t="shared" si="26"/>
        <v>#DIV/0!</v>
      </c>
      <c r="T289" s="229" t="e">
        <f>AVERAGE('ES Data Entry'!W289:Y289)</f>
        <v>#DIV/0!</v>
      </c>
      <c r="U289" s="230" t="e">
        <f t="shared" si="27"/>
        <v>#DIV/0!</v>
      </c>
      <c r="V289" s="231" t="e">
        <f t="shared" si="28"/>
        <v>#DIV/0!</v>
      </c>
      <c r="W289" s="232" t="e">
        <f t="shared" si="29"/>
        <v>#DIV/0!</v>
      </c>
    </row>
    <row r="290" spans="1:23">
      <c r="A290" s="226">
        <f>'ES Data Entry'!A290</f>
        <v>0</v>
      </c>
      <c r="B290" s="226">
        <f>'ES Data Entry'!B290</f>
        <v>0</v>
      </c>
      <c r="C290" s="6">
        <f>'ES Data Entry'!C290</f>
        <v>0</v>
      </c>
      <c r="D290" s="226">
        <f>'ES Data Entry'!D290</f>
        <v>0</v>
      </c>
      <c r="E290" s="226">
        <f>'ES Data Entry'!E290</f>
        <v>0</v>
      </c>
      <c r="F290" s="226">
        <f>'ES Data Entry'!F290</f>
        <v>0</v>
      </c>
      <c r="G290" s="226" t="str" cm="1">
        <f t="array" ref="G290">_xlfn.IFS('ES Data Entry'!G290=0, "Kindergarten", 'ES Data Entry'!G290=1, "1st Grade", 'ES Data Entry'!G290=2, "2nd Grade", 'ES Data Entry'!G290=3, "3rd Grade", 'ES Data Entry'!G290=4, "4th Grade",'ES Data Entry'!G290=5, "5th Grade")</f>
        <v>Kindergarten</v>
      </c>
      <c r="H290" s="253" t="e" cm="1">
        <f t="array" ref="H290">_xlfn.IFS('ES Data Entry'!L290=2, "Virtual", 'ES Data Entry'!L290=1, "In-person",'ES Data Entry'!L290=3, "Hybrid")</f>
        <v>#N/A</v>
      </c>
      <c r="I290" s="227" t="e" cm="1">
        <f t="array" ref="I290">_xlfn.IFS('ES Data Entry'!H290= 1, "American Indian/Alaskan Native", 'ES Data Entry'!H290= 2, "Asian", 'ES Data Entry'!H290= 3, "Native Hawaiian/Pacific Islander", 'ES Data Entry'!H290= 4, "Black/African American",'ES Data Entry'!H290= 5,  "White", 'ES Data Entry'!H290= 6, "Other", 'ES Data Entry'!H290= 7, "Two races or more", 'ES Data Entry'!H290= 8, "Unknown")</f>
        <v>#N/A</v>
      </c>
      <c r="J290" s="226" t="e" cm="1">
        <f t="array" ref="J290">_xlfn.IFS('ES Data Entry'!I290=1, "Hispanic/Latino", 'ES Data Entry'!I290=2, "Not Hispanic/Latino", 'ES Data Entry'!I290=3, "Other")</f>
        <v>#N/A</v>
      </c>
      <c r="K290" s="226" t="e" cm="1">
        <f t="array" ref="K290">_xlfn.IFS('ES Data Entry'!J290= 1, "Male", 'ES Data Entry'!J290= 2, "Female", 'ES Data Entry'!J290= 3, "Transgender Male", 'ES Data Entry'!J290= 4, "Transgender Female",'ES Data Entry'!J290= 5, "Non-binary", 'ES Data Entry'!J290= 6, "Other", 'ES Data Entry'!J290= 7, "Unknown")</f>
        <v>#N/A</v>
      </c>
      <c r="L290" s="228">
        <f>'ES Data Entry'!K290</f>
        <v>0</v>
      </c>
      <c r="M290" s="228" t="str" cm="1">
        <f t="array" ref="M290">IF(MAX(IF(F:F=F290, L:L))=L290, "Yes", "No")</f>
        <v>Yes</v>
      </c>
      <c r="N290" s="229" t="e">
        <f>AVERAGE('ES Data Entry'!N290,'ES Data Entry'!M290)</f>
        <v>#DIV/0!</v>
      </c>
      <c r="O290" s="229" t="e">
        <f t="shared" si="24"/>
        <v>#DIV/0!</v>
      </c>
      <c r="P290" s="229" t="e">
        <f>AVERAGE('ES Data Entry'!O290:R290)</f>
        <v>#DIV/0!</v>
      </c>
      <c r="Q290" s="229" t="e">
        <f t="shared" si="25"/>
        <v>#DIV/0!</v>
      </c>
      <c r="R290" s="229" t="e">
        <f>AVERAGE('ES Data Entry'!S290:V290)</f>
        <v>#DIV/0!</v>
      </c>
      <c r="S290" s="229" t="e">
        <f t="shared" si="26"/>
        <v>#DIV/0!</v>
      </c>
      <c r="T290" s="229" t="e">
        <f>AVERAGE('ES Data Entry'!W290:Y290)</f>
        <v>#DIV/0!</v>
      </c>
      <c r="U290" s="230" t="e">
        <f t="shared" si="27"/>
        <v>#DIV/0!</v>
      </c>
      <c r="V290" s="231" t="e">
        <f t="shared" si="28"/>
        <v>#DIV/0!</v>
      </c>
      <c r="W290" s="232" t="e">
        <f t="shared" si="29"/>
        <v>#DIV/0!</v>
      </c>
    </row>
    <row r="291" spans="1:23">
      <c r="A291" s="226">
        <f>'ES Data Entry'!A291</f>
        <v>0</v>
      </c>
      <c r="B291" s="226">
        <f>'ES Data Entry'!B291</f>
        <v>0</v>
      </c>
      <c r="C291" s="6">
        <f>'ES Data Entry'!C291</f>
        <v>0</v>
      </c>
      <c r="D291" s="226">
        <f>'ES Data Entry'!D291</f>
        <v>0</v>
      </c>
      <c r="E291" s="226">
        <f>'ES Data Entry'!E291</f>
        <v>0</v>
      </c>
      <c r="F291" s="226">
        <f>'ES Data Entry'!F291</f>
        <v>0</v>
      </c>
      <c r="G291" s="226" t="str" cm="1">
        <f t="array" ref="G291">_xlfn.IFS('ES Data Entry'!G291=0, "Kindergarten", 'ES Data Entry'!G291=1, "1st Grade", 'ES Data Entry'!G291=2, "2nd Grade", 'ES Data Entry'!G291=3, "3rd Grade", 'ES Data Entry'!G291=4, "4th Grade",'ES Data Entry'!G291=5, "5th Grade")</f>
        <v>Kindergarten</v>
      </c>
      <c r="H291" s="253" t="e" cm="1">
        <f t="array" ref="H291">_xlfn.IFS('ES Data Entry'!L291=2, "Virtual", 'ES Data Entry'!L291=1, "In-person",'ES Data Entry'!L291=3, "Hybrid")</f>
        <v>#N/A</v>
      </c>
      <c r="I291" s="227" t="e" cm="1">
        <f t="array" ref="I291">_xlfn.IFS('ES Data Entry'!H291= 1, "American Indian/Alaskan Native", 'ES Data Entry'!H291= 2, "Asian", 'ES Data Entry'!H291= 3, "Native Hawaiian/Pacific Islander", 'ES Data Entry'!H291= 4, "Black/African American",'ES Data Entry'!H291= 5,  "White", 'ES Data Entry'!H291= 6, "Other", 'ES Data Entry'!H291= 7, "Two races or more", 'ES Data Entry'!H291= 8, "Unknown")</f>
        <v>#N/A</v>
      </c>
      <c r="J291" s="226" t="e" cm="1">
        <f t="array" ref="J291">_xlfn.IFS('ES Data Entry'!I291=1, "Hispanic/Latino", 'ES Data Entry'!I291=2, "Not Hispanic/Latino", 'ES Data Entry'!I291=3, "Other")</f>
        <v>#N/A</v>
      </c>
      <c r="K291" s="226" t="e" cm="1">
        <f t="array" ref="K291">_xlfn.IFS('ES Data Entry'!J291= 1, "Male", 'ES Data Entry'!J291= 2, "Female", 'ES Data Entry'!J291= 3, "Transgender Male", 'ES Data Entry'!J291= 4, "Transgender Female",'ES Data Entry'!J291= 5, "Non-binary", 'ES Data Entry'!J291= 6, "Other", 'ES Data Entry'!J291= 7, "Unknown")</f>
        <v>#N/A</v>
      </c>
      <c r="L291" s="228">
        <f>'ES Data Entry'!K291</f>
        <v>0</v>
      </c>
      <c r="M291" s="228" t="str" cm="1">
        <f t="array" ref="M291">IF(MAX(IF(F:F=F291, L:L))=L291, "Yes", "No")</f>
        <v>Yes</v>
      </c>
      <c r="N291" s="229" t="e">
        <f>AVERAGE('ES Data Entry'!N291,'ES Data Entry'!M291)</f>
        <v>#DIV/0!</v>
      </c>
      <c r="O291" s="229" t="e">
        <f t="shared" ref="O291:O354" si="30">IF(OR(N291&gt;3.5,N291=3.5), "Higher Emotional Engagement",IF(N291&lt;1.6, "Lower Emotional Engagement", "Moderate Emotional Engagement"))</f>
        <v>#DIV/0!</v>
      </c>
      <c r="P291" s="229" t="e">
        <f>AVERAGE('ES Data Entry'!O291:R291)</f>
        <v>#DIV/0!</v>
      </c>
      <c r="Q291" s="229" t="e">
        <f t="shared" ref="Q291:Q354" si="31">IF(OR(P291&gt;3.5,P291=3.5), "Higher Social Engagement",IF(P291&lt;1.6, "Lower Social Engagement", "Moderate Social Engagement"))</f>
        <v>#DIV/0!</v>
      </c>
      <c r="R291" s="229" t="e">
        <f>AVERAGE('ES Data Entry'!S291:V291)</f>
        <v>#DIV/0!</v>
      </c>
      <c r="S291" s="229" t="e">
        <f t="shared" ref="S291:S354" si="32">IF(OR(R291&gt;3.5,R291=3.5), "Higher Behavioral Engagement",IF(R291&lt;1.6, "Lower Behavioral Engagement", "Moderate Behavioral Engagement"))</f>
        <v>#DIV/0!</v>
      </c>
      <c r="T291" s="229" t="e">
        <f>AVERAGE('ES Data Entry'!W291:Y291)</f>
        <v>#DIV/0!</v>
      </c>
      <c r="U291" s="230" t="e">
        <f t="shared" ref="U291:U354" si="33">IF(OR(T291&gt;3.5,T291=3.5), "Higher Cognitive Engagement",IF(T291&lt;1.6, "Lower Cognitive Engagement", "Moderate Cognitive Engagement"))</f>
        <v>#DIV/0!</v>
      </c>
      <c r="V291" s="231" t="e">
        <f t="shared" ref="V291:V354" si="34">AVERAGE(N291:T291)</f>
        <v>#DIV/0!</v>
      </c>
      <c r="W291" s="232" t="e">
        <f t="shared" ref="W291:W354" si="35">IF(OR(V291&gt;3.5,V291=3.5), "Higher Engagement",IF(V291&lt;1.6, "Lower Engagement", "Moderate Engagement"))</f>
        <v>#DIV/0!</v>
      </c>
    </row>
    <row r="292" spans="1:23">
      <c r="A292" s="226">
        <f>'ES Data Entry'!A292</f>
        <v>0</v>
      </c>
      <c r="B292" s="226">
        <f>'ES Data Entry'!B292</f>
        <v>0</v>
      </c>
      <c r="C292" s="6">
        <f>'ES Data Entry'!C292</f>
        <v>0</v>
      </c>
      <c r="D292" s="226">
        <f>'ES Data Entry'!D292</f>
        <v>0</v>
      </c>
      <c r="E292" s="226">
        <f>'ES Data Entry'!E292</f>
        <v>0</v>
      </c>
      <c r="F292" s="226">
        <f>'ES Data Entry'!F292</f>
        <v>0</v>
      </c>
      <c r="G292" s="226" t="str" cm="1">
        <f t="array" ref="G292">_xlfn.IFS('ES Data Entry'!G292=0, "Kindergarten", 'ES Data Entry'!G292=1, "1st Grade", 'ES Data Entry'!G292=2, "2nd Grade", 'ES Data Entry'!G292=3, "3rd Grade", 'ES Data Entry'!G292=4, "4th Grade",'ES Data Entry'!G292=5, "5th Grade")</f>
        <v>Kindergarten</v>
      </c>
      <c r="H292" s="253" t="e" cm="1">
        <f t="array" ref="H292">_xlfn.IFS('ES Data Entry'!L292=2, "Virtual", 'ES Data Entry'!L292=1, "In-person",'ES Data Entry'!L292=3, "Hybrid")</f>
        <v>#N/A</v>
      </c>
      <c r="I292" s="227" t="e" cm="1">
        <f t="array" ref="I292">_xlfn.IFS('ES Data Entry'!H292= 1, "American Indian/Alaskan Native", 'ES Data Entry'!H292= 2, "Asian", 'ES Data Entry'!H292= 3, "Native Hawaiian/Pacific Islander", 'ES Data Entry'!H292= 4, "Black/African American",'ES Data Entry'!H292= 5,  "White", 'ES Data Entry'!H292= 6, "Other", 'ES Data Entry'!H292= 7, "Two races or more", 'ES Data Entry'!H292= 8, "Unknown")</f>
        <v>#N/A</v>
      </c>
      <c r="J292" s="226" t="e" cm="1">
        <f t="array" ref="J292">_xlfn.IFS('ES Data Entry'!I292=1, "Hispanic/Latino", 'ES Data Entry'!I292=2, "Not Hispanic/Latino", 'ES Data Entry'!I292=3, "Other")</f>
        <v>#N/A</v>
      </c>
      <c r="K292" s="226" t="e" cm="1">
        <f t="array" ref="K292">_xlfn.IFS('ES Data Entry'!J292= 1, "Male", 'ES Data Entry'!J292= 2, "Female", 'ES Data Entry'!J292= 3, "Transgender Male", 'ES Data Entry'!J292= 4, "Transgender Female",'ES Data Entry'!J292= 5, "Non-binary", 'ES Data Entry'!J292= 6, "Other", 'ES Data Entry'!J292= 7, "Unknown")</f>
        <v>#N/A</v>
      </c>
      <c r="L292" s="228">
        <f>'ES Data Entry'!K292</f>
        <v>0</v>
      </c>
      <c r="M292" s="228" t="str" cm="1">
        <f t="array" ref="M292">IF(MAX(IF(F:F=F292, L:L))=L292, "Yes", "No")</f>
        <v>Yes</v>
      </c>
      <c r="N292" s="229" t="e">
        <f>AVERAGE('ES Data Entry'!N292,'ES Data Entry'!M292)</f>
        <v>#DIV/0!</v>
      </c>
      <c r="O292" s="229" t="e">
        <f t="shared" si="30"/>
        <v>#DIV/0!</v>
      </c>
      <c r="P292" s="229" t="e">
        <f>AVERAGE('ES Data Entry'!O292:R292)</f>
        <v>#DIV/0!</v>
      </c>
      <c r="Q292" s="229" t="e">
        <f t="shared" si="31"/>
        <v>#DIV/0!</v>
      </c>
      <c r="R292" s="229" t="e">
        <f>AVERAGE('ES Data Entry'!S292:V292)</f>
        <v>#DIV/0!</v>
      </c>
      <c r="S292" s="229" t="e">
        <f t="shared" si="32"/>
        <v>#DIV/0!</v>
      </c>
      <c r="T292" s="229" t="e">
        <f>AVERAGE('ES Data Entry'!W292:Y292)</f>
        <v>#DIV/0!</v>
      </c>
      <c r="U292" s="230" t="e">
        <f t="shared" si="33"/>
        <v>#DIV/0!</v>
      </c>
      <c r="V292" s="231" t="e">
        <f t="shared" si="34"/>
        <v>#DIV/0!</v>
      </c>
      <c r="W292" s="232" t="e">
        <f t="shared" si="35"/>
        <v>#DIV/0!</v>
      </c>
    </row>
    <row r="293" spans="1:23">
      <c r="A293" s="226">
        <f>'ES Data Entry'!A293</f>
        <v>0</v>
      </c>
      <c r="B293" s="226">
        <f>'ES Data Entry'!B293</f>
        <v>0</v>
      </c>
      <c r="C293" s="6">
        <f>'ES Data Entry'!C293</f>
        <v>0</v>
      </c>
      <c r="D293" s="226">
        <f>'ES Data Entry'!D293</f>
        <v>0</v>
      </c>
      <c r="E293" s="226">
        <f>'ES Data Entry'!E293</f>
        <v>0</v>
      </c>
      <c r="F293" s="226">
        <f>'ES Data Entry'!F293</f>
        <v>0</v>
      </c>
      <c r="G293" s="226" t="str" cm="1">
        <f t="array" ref="G293">_xlfn.IFS('ES Data Entry'!G293=0, "Kindergarten", 'ES Data Entry'!G293=1, "1st Grade", 'ES Data Entry'!G293=2, "2nd Grade", 'ES Data Entry'!G293=3, "3rd Grade", 'ES Data Entry'!G293=4, "4th Grade",'ES Data Entry'!G293=5, "5th Grade")</f>
        <v>Kindergarten</v>
      </c>
      <c r="H293" s="253" t="e" cm="1">
        <f t="array" ref="H293">_xlfn.IFS('ES Data Entry'!L293=2, "Virtual", 'ES Data Entry'!L293=1, "In-person",'ES Data Entry'!L293=3, "Hybrid")</f>
        <v>#N/A</v>
      </c>
      <c r="I293" s="227" t="e" cm="1">
        <f t="array" ref="I293">_xlfn.IFS('ES Data Entry'!H293= 1, "American Indian/Alaskan Native", 'ES Data Entry'!H293= 2, "Asian", 'ES Data Entry'!H293= 3, "Native Hawaiian/Pacific Islander", 'ES Data Entry'!H293= 4, "Black/African American",'ES Data Entry'!H293= 5,  "White", 'ES Data Entry'!H293= 6, "Other", 'ES Data Entry'!H293= 7, "Two races or more", 'ES Data Entry'!H293= 8, "Unknown")</f>
        <v>#N/A</v>
      </c>
      <c r="J293" s="226" t="e" cm="1">
        <f t="array" ref="J293">_xlfn.IFS('ES Data Entry'!I293=1, "Hispanic/Latino", 'ES Data Entry'!I293=2, "Not Hispanic/Latino", 'ES Data Entry'!I293=3, "Other")</f>
        <v>#N/A</v>
      </c>
      <c r="K293" s="226" t="e" cm="1">
        <f t="array" ref="K293">_xlfn.IFS('ES Data Entry'!J293= 1, "Male", 'ES Data Entry'!J293= 2, "Female", 'ES Data Entry'!J293= 3, "Transgender Male", 'ES Data Entry'!J293= 4, "Transgender Female",'ES Data Entry'!J293= 5, "Non-binary", 'ES Data Entry'!J293= 6, "Other", 'ES Data Entry'!J293= 7, "Unknown")</f>
        <v>#N/A</v>
      </c>
      <c r="L293" s="228">
        <f>'ES Data Entry'!K293</f>
        <v>0</v>
      </c>
      <c r="M293" s="228" t="str" cm="1">
        <f t="array" ref="M293">IF(MAX(IF(F:F=F293, L:L))=L293, "Yes", "No")</f>
        <v>Yes</v>
      </c>
      <c r="N293" s="229" t="e">
        <f>AVERAGE('ES Data Entry'!N293,'ES Data Entry'!M293)</f>
        <v>#DIV/0!</v>
      </c>
      <c r="O293" s="229" t="e">
        <f t="shared" si="30"/>
        <v>#DIV/0!</v>
      </c>
      <c r="P293" s="229" t="e">
        <f>AVERAGE('ES Data Entry'!O293:R293)</f>
        <v>#DIV/0!</v>
      </c>
      <c r="Q293" s="229" t="e">
        <f t="shared" si="31"/>
        <v>#DIV/0!</v>
      </c>
      <c r="R293" s="229" t="e">
        <f>AVERAGE('ES Data Entry'!S293:V293)</f>
        <v>#DIV/0!</v>
      </c>
      <c r="S293" s="229" t="e">
        <f t="shared" si="32"/>
        <v>#DIV/0!</v>
      </c>
      <c r="T293" s="229" t="e">
        <f>AVERAGE('ES Data Entry'!W293:Y293)</f>
        <v>#DIV/0!</v>
      </c>
      <c r="U293" s="230" t="e">
        <f t="shared" si="33"/>
        <v>#DIV/0!</v>
      </c>
      <c r="V293" s="231" t="e">
        <f t="shared" si="34"/>
        <v>#DIV/0!</v>
      </c>
      <c r="W293" s="232" t="e">
        <f t="shared" si="35"/>
        <v>#DIV/0!</v>
      </c>
    </row>
    <row r="294" spans="1:23">
      <c r="A294" s="226">
        <f>'ES Data Entry'!A294</f>
        <v>0</v>
      </c>
      <c r="B294" s="226">
        <f>'ES Data Entry'!B294</f>
        <v>0</v>
      </c>
      <c r="C294" s="6">
        <f>'ES Data Entry'!C294</f>
        <v>0</v>
      </c>
      <c r="D294" s="226">
        <f>'ES Data Entry'!D294</f>
        <v>0</v>
      </c>
      <c r="E294" s="226">
        <f>'ES Data Entry'!E294</f>
        <v>0</v>
      </c>
      <c r="F294" s="226">
        <f>'ES Data Entry'!F294</f>
        <v>0</v>
      </c>
      <c r="G294" s="226" t="str" cm="1">
        <f t="array" ref="G294">_xlfn.IFS('ES Data Entry'!G294=0, "Kindergarten", 'ES Data Entry'!G294=1, "1st Grade", 'ES Data Entry'!G294=2, "2nd Grade", 'ES Data Entry'!G294=3, "3rd Grade", 'ES Data Entry'!G294=4, "4th Grade",'ES Data Entry'!G294=5, "5th Grade")</f>
        <v>Kindergarten</v>
      </c>
      <c r="H294" s="253" t="e" cm="1">
        <f t="array" ref="H294">_xlfn.IFS('ES Data Entry'!L294=2, "Virtual", 'ES Data Entry'!L294=1, "In-person",'ES Data Entry'!L294=3, "Hybrid")</f>
        <v>#N/A</v>
      </c>
      <c r="I294" s="227" t="e" cm="1">
        <f t="array" ref="I294">_xlfn.IFS('ES Data Entry'!H294= 1, "American Indian/Alaskan Native", 'ES Data Entry'!H294= 2, "Asian", 'ES Data Entry'!H294= 3, "Native Hawaiian/Pacific Islander", 'ES Data Entry'!H294= 4, "Black/African American",'ES Data Entry'!H294= 5,  "White", 'ES Data Entry'!H294= 6, "Other", 'ES Data Entry'!H294= 7, "Two races or more", 'ES Data Entry'!H294= 8, "Unknown")</f>
        <v>#N/A</v>
      </c>
      <c r="J294" s="226" t="e" cm="1">
        <f t="array" ref="J294">_xlfn.IFS('ES Data Entry'!I294=1, "Hispanic/Latino", 'ES Data Entry'!I294=2, "Not Hispanic/Latino", 'ES Data Entry'!I294=3, "Other")</f>
        <v>#N/A</v>
      </c>
      <c r="K294" s="226" t="e" cm="1">
        <f t="array" ref="K294">_xlfn.IFS('ES Data Entry'!J294= 1, "Male", 'ES Data Entry'!J294= 2, "Female", 'ES Data Entry'!J294= 3, "Transgender Male", 'ES Data Entry'!J294= 4, "Transgender Female",'ES Data Entry'!J294= 5, "Non-binary", 'ES Data Entry'!J294= 6, "Other", 'ES Data Entry'!J294= 7, "Unknown")</f>
        <v>#N/A</v>
      </c>
      <c r="L294" s="228">
        <f>'ES Data Entry'!K294</f>
        <v>0</v>
      </c>
      <c r="M294" s="228" t="str" cm="1">
        <f t="array" ref="M294">IF(MAX(IF(F:F=F294, L:L))=L294, "Yes", "No")</f>
        <v>Yes</v>
      </c>
      <c r="N294" s="229" t="e">
        <f>AVERAGE('ES Data Entry'!N294,'ES Data Entry'!M294)</f>
        <v>#DIV/0!</v>
      </c>
      <c r="O294" s="229" t="e">
        <f t="shared" si="30"/>
        <v>#DIV/0!</v>
      </c>
      <c r="P294" s="229" t="e">
        <f>AVERAGE('ES Data Entry'!O294:R294)</f>
        <v>#DIV/0!</v>
      </c>
      <c r="Q294" s="229" t="e">
        <f t="shared" si="31"/>
        <v>#DIV/0!</v>
      </c>
      <c r="R294" s="229" t="e">
        <f>AVERAGE('ES Data Entry'!S294:V294)</f>
        <v>#DIV/0!</v>
      </c>
      <c r="S294" s="229" t="e">
        <f t="shared" si="32"/>
        <v>#DIV/0!</v>
      </c>
      <c r="T294" s="229" t="e">
        <f>AVERAGE('ES Data Entry'!W294:Y294)</f>
        <v>#DIV/0!</v>
      </c>
      <c r="U294" s="230" t="e">
        <f t="shared" si="33"/>
        <v>#DIV/0!</v>
      </c>
      <c r="V294" s="231" t="e">
        <f t="shared" si="34"/>
        <v>#DIV/0!</v>
      </c>
      <c r="W294" s="232" t="e">
        <f t="shared" si="35"/>
        <v>#DIV/0!</v>
      </c>
    </row>
    <row r="295" spans="1:23">
      <c r="A295" s="226">
        <f>'ES Data Entry'!A295</f>
        <v>0</v>
      </c>
      <c r="B295" s="226">
        <f>'ES Data Entry'!B295</f>
        <v>0</v>
      </c>
      <c r="C295" s="6">
        <f>'ES Data Entry'!C295</f>
        <v>0</v>
      </c>
      <c r="D295" s="226">
        <f>'ES Data Entry'!D295</f>
        <v>0</v>
      </c>
      <c r="E295" s="226">
        <f>'ES Data Entry'!E295</f>
        <v>0</v>
      </c>
      <c r="F295" s="226">
        <f>'ES Data Entry'!F295</f>
        <v>0</v>
      </c>
      <c r="G295" s="226" t="str" cm="1">
        <f t="array" ref="G295">_xlfn.IFS('ES Data Entry'!G295=0, "Kindergarten", 'ES Data Entry'!G295=1, "1st Grade", 'ES Data Entry'!G295=2, "2nd Grade", 'ES Data Entry'!G295=3, "3rd Grade", 'ES Data Entry'!G295=4, "4th Grade",'ES Data Entry'!G295=5, "5th Grade")</f>
        <v>Kindergarten</v>
      </c>
      <c r="H295" s="253" t="e" cm="1">
        <f t="array" ref="H295">_xlfn.IFS('ES Data Entry'!L295=2, "Virtual", 'ES Data Entry'!L295=1, "In-person",'ES Data Entry'!L295=3, "Hybrid")</f>
        <v>#N/A</v>
      </c>
      <c r="I295" s="227" t="e" cm="1">
        <f t="array" ref="I295">_xlfn.IFS('ES Data Entry'!H295= 1, "American Indian/Alaskan Native", 'ES Data Entry'!H295= 2, "Asian", 'ES Data Entry'!H295= 3, "Native Hawaiian/Pacific Islander", 'ES Data Entry'!H295= 4, "Black/African American",'ES Data Entry'!H295= 5,  "White", 'ES Data Entry'!H295= 6, "Other", 'ES Data Entry'!H295= 7, "Two races or more", 'ES Data Entry'!H295= 8, "Unknown")</f>
        <v>#N/A</v>
      </c>
      <c r="J295" s="226" t="e" cm="1">
        <f t="array" ref="J295">_xlfn.IFS('ES Data Entry'!I295=1, "Hispanic/Latino", 'ES Data Entry'!I295=2, "Not Hispanic/Latino", 'ES Data Entry'!I295=3, "Other")</f>
        <v>#N/A</v>
      </c>
      <c r="K295" s="226" t="e" cm="1">
        <f t="array" ref="K295">_xlfn.IFS('ES Data Entry'!J295= 1, "Male", 'ES Data Entry'!J295= 2, "Female", 'ES Data Entry'!J295= 3, "Transgender Male", 'ES Data Entry'!J295= 4, "Transgender Female",'ES Data Entry'!J295= 5, "Non-binary", 'ES Data Entry'!J295= 6, "Other", 'ES Data Entry'!J295= 7, "Unknown")</f>
        <v>#N/A</v>
      </c>
      <c r="L295" s="228">
        <f>'ES Data Entry'!K295</f>
        <v>0</v>
      </c>
      <c r="M295" s="228" t="str" cm="1">
        <f t="array" ref="M295">IF(MAX(IF(F:F=F295, L:L))=L295, "Yes", "No")</f>
        <v>Yes</v>
      </c>
      <c r="N295" s="229" t="e">
        <f>AVERAGE('ES Data Entry'!N295,'ES Data Entry'!M295)</f>
        <v>#DIV/0!</v>
      </c>
      <c r="O295" s="229" t="e">
        <f t="shared" si="30"/>
        <v>#DIV/0!</v>
      </c>
      <c r="P295" s="229" t="e">
        <f>AVERAGE('ES Data Entry'!O295:R295)</f>
        <v>#DIV/0!</v>
      </c>
      <c r="Q295" s="229" t="e">
        <f t="shared" si="31"/>
        <v>#DIV/0!</v>
      </c>
      <c r="R295" s="229" t="e">
        <f>AVERAGE('ES Data Entry'!S295:V295)</f>
        <v>#DIV/0!</v>
      </c>
      <c r="S295" s="229" t="e">
        <f t="shared" si="32"/>
        <v>#DIV/0!</v>
      </c>
      <c r="T295" s="229" t="e">
        <f>AVERAGE('ES Data Entry'!W295:Y295)</f>
        <v>#DIV/0!</v>
      </c>
      <c r="U295" s="230" t="e">
        <f t="shared" si="33"/>
        <v>#DIV/0!</v>
      </c>
      <c r="V295" s="231" t="e">
        <f t="shared" si="34"/>
        <v>#DIV/0!</v>
      </c>
      <c r="W295" s="232" t="e">
        <f t="shared" si="35"/>
        <v>#DIV/0!</v>
      </c>
    </row>
    <row r="296" spans="1:23">
      <c r="A296" s="226">
        <f>'ES Data Entry'!A296</f>
        <v>0</v>
      </c>
      <c r="B296" s="226">
        <f>'ES Data Entry'!B296</f>
        <v>0</v>
      </c>
      <c r="C296" s="6">
        <f>'ES Data Entry'!C296</f>
        <v>0</v>
      </c>
      <c r="D296" s="226">
        <f>'ES Data Entry'!D296</f>
        <v>0</v>
      </c>
      <c r="E296" s="226">
        <f>'ES Data Entry'!E296</f>
        <v>0</v>
      </c>
      <c r="F296" s="226">
        <f>'ES Data Entry'!F296</f>
        <v>0</v>
      </c>
      <c r="G296" s="226" t="str" cm="1">
        <f t="array" ref="G296">_xlfn.IFS('ES Data Entry'!G296=0, "Kindergarten", 'ES Data Entry'!G296=1, "1st Grade", 'ES Data Entry'!G296=2, "2nd Grade", 'ES Data Entry'!G296=3, "3rd Grade", 'ES Data Entry'!G296=4, "4th Grade",'ES Data Entry'!G296=5, "5th Grade")</f>
        <v>Kindergarten</v>
      </c>
      <c r="H296" s="253" t="e" cm="1">
        <f t="array" ref="H296">_xlfn.IFS('ES Data Entry'!L296=2, "Virtual", 'ES Data Entry'!L296=1, "In-person",'ES Data Entry'!L296=3, "Hybrid")</f>
        <v>#N/A</v>
      </c>
      <c r="I296" s="227" t="e" cm="1">
        <f t="array" ref="I296">_xlfn.IFS('ES Data Entry'!H296= 1, "American Indian/Alaskan Native", 'ES Data Entry'!H296= 2, "Asian", 'ES Data Entry'!H296= 3, "Native Hawaiian/Pacific Islander", 'ES Data Entry'!H296= 4, "Black/African American",'ES Data Entry'!H296= 5,  "White", 'ES Data Entry'!H296= 6, "Other", 'ES Data Entry'!H296= 7, "Two races or more", 'ES Data Entry'!H296= 8, "Unknown")</f>
        <v>#N/A</v>
      </c>
      <c r="J296" s="226" t="e" cm="1">
        <f t="array" ref="J296">_xlfn.IFS('ES Data Entry'!I296=1, "Hispanic/Latino", 'ES Data Entry'!I296=2, "Not Hispanic/Latino", 'ES Data Entry'!I296=3, "Other")</f>
        <v>#N/A</v>
      </c>
      <c r="K296" s="226" t="e" cm="1">
        <f t="array" ref="K296">_xlfn.IFS('ES Data Entry'!J296= 1, "Male", 'ES Data Entry'!J296= 2, "Female", 'ES Data Entry'!J296= 3, "Transgender Male", 'ES Data Entry'!J296= 4, "Transgender Female",'ES Data Entry'!J296= 5, "Non-binary", 'ES Data Entry'!J296= 6, "Other", 'ES Data Entry'!J296= 7, "Unknown")</f>
        <v>#N/A</v>
      </c>
      <c r="L296" s="228">
        <f>'ES Data Entry'!K296</f>
        <v>0</v>
      </c>
      <c r="M296" s="228" t="str" cm="1">
        <f t="array" ref="M296">IF(MAX(IF(F:F=F296, L:L))=L296, "Yes", "No")</f>
        <v>Yes</v>
      </c>
      <c r="N296" s="229" t="e">
        <f>AVERAGE('ES Data Entry'!N296,'ES Data Entry'!M296)</f>
        <v>#DIV/0!</v>
      </c>
      <c r="O296" s="229" t="e">
        <f t="shared" si="30"/>
        <v>#DIV/0!</v>
      </c>
      <c r="P296" s="229" t="e">
        <f>AVERAGE('ES Data Entry'!O296:R296)</f>
        <v>#DIV/0!</v>
      </c>
      <c r="Q296" s="229" t="e">
        <f t="shared" si="31"/>
        <v>#DIV/0!</v>
      </c>
      <c r="R296" s="229" t="e">
        <f>AVERAGE('ES Data Entry'!S296:V296)</f>
        <v>#DIV/0!</v>
      </c>
      <c r="S296" s="229" t="e">
        <f t="shared" si="32"/>
        <v>#DIV/0!</v>
      </c>
      <c r="T296" s="229" t="e">
        <f>AVERAGE('ES Data Entry'!W296:Y296)</f>
        <v>#DIV/0!</v>
      </c>
      <c r="U296" s="230" t="e">
        <f t="shared" si="33"/>
        <v>#DIV/0!</v>
      </c>
      <c r="V296" s="231" t="e">
        <f t="shared" si="34"/>
        <v>#DIV/0!</v>
      </c>
      <c r="W296" s="232" t="e">
        <f t="shared" si="35"/>
        <v>#DIV/0!</v>
      </c>
    </row>
    <row r="297" spans="1:23">
      <c r="A297" s="226">
        <f>'ES Data Entry'!A297</f>
        <v>0</v>
      </c>
      <c r="B297" s="226">
        <f>'ES Data Entry'!B297</f>
        <v>0</v>
      </c>
      <c r="C297" s="6">
        <f>'ES Data Entry'!C297</f>
        <v>0</v>
      </c>
      <c r="D297" s="226">
        <f>'ES Data Entry'!D297</f>
        <v>0</v>
      </c>
      <c r="E297" s="226">
        <f>'ES Data Entry'!E297</f>
        <v>0</v>
      </c>
      <c r="F297" s="226">
        <f>'ES Data Entry'!F297</f>
        <v>0</v>
      </c>
      <c r="G297" s="226" t="str" cm="1">
        <f t="array" ref="G297">_xlfn.IFS('ES Data Entry'!G297=0, "Kindergarten", 'ES Data Entry'!G297=1, "1st Grade", 'ES Data Entry'!G297=2, "2nd Grade", 'ES Data Entry'!G297=3, "3rd Grade", 'ES Data Entry'!G297=4, "4th Grade",'ES Data Entry'!G297=5, "5th Grade")</f>
        <v>Kindergarten</v>
      </c>
      <c r="H297" s="253" t="e" cm="1">
        <f t="array" ref="H297">_xlfn.IFS('ES Data Entry'!L297=2, "Virtual", 'ES Data Entry'!L297=1, "In-person",'ES Data Entry'!L297=3, "Hybrid")</f>
        <v>#N/A</v>
      </c>
      <c r="I297" s="227" t="e" cm="1">
        <f t="array" ref="I297">_xlfn.IFS('ES Data Entry'!H297= 1, "American Indian/Alaskan Native", 'ES Data Entry'!H297= 2, "Asian", 'ES Data Entry'!H297= 3, "Native Hawaiian/Pacific Islander", 'ES Data Entry'!H297= 4, "Black/African American",'ES Data Entry'!H297= 5,  "White", 'ES Data Entry'!H297= 6, "Other", 'ES Data Entry'!H297= 7, "Two races or more", 'ES Data Entry'!H297= 8, "Unknown")</f>
        <v>#N/A</v>
      </c>
      <c r="J297" s="226" t="e" cm="1">
        <f t="array" ref="J297">_xlfn.IFS('ES Data Entry'!I297=1, "Hispanic/Latino", 'ES Data Entry'!I297=2, "Not Hispanic/Latino", 'ES Data Entry'!I297=3, "Other")</f>
        <v>#N/A</v>
      </c>
      <c r="K297" s="226" t="e" cm="1">
        <f t="array" ref="K297">_xlfn.IFS('ES Data Entry'!J297= 1, "Male", 'ES Data Entry'!J297= 2, "Female", 'ES Data Entry'!J297= 3, "Transgender Male", 'ES Data Entry'!J297= 4, "Transgender Female",'ES Data Entry'!J297= 5, "Non-binary", 'ES Data Entry'!J297= 6, "Other", 'ES Data Entry'!J297= 7, "Unknown")</f>
        <v>#N/A</v>
      </c>
      <c r="L297" s="228">
        <f>'ES Data Entry'!K297</f>
        <v>0</v>
      </c>
      <c r="M297" s="228" t="str" cm="1">
        <f t="array" ref="M297">IF(MAX(IF(F:F=F297, L:L))=L297, "Yes", "No")</f>
        <v>Yes</v>
      </c>
      <c r="N297" s="229" t="e">
        <f>AVERAGE('ES Data Entry'!N297,'ES Data Entry'!M297)</f>
        <v>#DIV/0!</v>
      </c>
      <c r="O297" s="229" t="e">
        <f t="shared" si="30"/>
        <v>#DIV/0!</v>
      </c>
      <c r="P297" s="229" t="e">
        <f>AVERAGE('ES Data Entry'!O297:R297)</f>
        <v>#DIV/0!</v>
      </c>
      <c r="Q297" s="229" t="e">
        <f t="shared" si="31"/>
        <v>#DIV/0!</v>
      </c>
      <c r="R297" s="229" t="e">
        <f>AVERAGE('ES Data Entry'!S297:V297)</f>
        <v>#DIV/0!</v>
      </c>
      <c r="S297" s="229" t="e">
        <f t="shared" si="32"/>
        <v>#DIV/0!</v>
      </c>
      <c r="T297" s="229" t="e">
        <f>AVERAGE('ES Data Entry'!W297:Y297)</f>
        <v>#DIV/0!</v>
      </c>
      <c r="U297" s="230" t="e">
        <f t="shared" si="33"/>
        <v>#DIV/0!</v>
      </c>
      <c r="V297" s="231" t="e">
        <f t="shared" si="34"/>
        <v>#DIV/0!</v>
      </c>
      <c r="W297" s="232" t="e">
        <f t="shared" si="35"/>
        <v>#DIV/0!</v>
      </c>
    </row>
    <row r="298" spans="1:23">
      <c r="A298" s="226">
        <f>'ES Data Entry'!A298</f>
        <v>0</v>
      </c>
      <c r="B298" s="226">
        <f>'ES Data Entry'!B298</f>
        <v>0</v>
      </c>
      <c r="C298" s="6">
        <f>'ES Data Entry'!C298</f>
        <v>0</v>
      </c>
      <c r="D298" s="226">
        <f>'ES Data Entry'!D298</f>
        <v>0</v>
      </c>
      <c r="E298" s="226">
        <f>'ES Data Entry'!E298</f>
        <v>0</v>
      </c>
      <c r="F298" s="226">
        <f>'ES Data Entry'!F298</f>
        <v>0</v>
      </c>
      <c r="G298" s="226" t="str" cm="1">
        <f t="array" ref="G298">_xlfn.IFS('ES Data Entry'!G298=0, "Kindergarten", 'ES Data Entry'!G298=1, "1st Grade", 'ES Data Entry'!G298=2, "2nd Grade", 'ES Data Entry'!G298=3, "3rd Grade", 'ES Data Entry'!G298=4, "4th Grade",'ES Data Entry'!G298=5, "5th Grade")</f>
        <v>Kindergarten</v>
      </c>
      <c r="H298" s="253" t="e" cm="1">
        <f t="array" ref="H298">_xlfn.IFS('ES Data Entry'!L298=2, "Virtual", 'ES Data Entry'!L298=1, "In-person",'ES Data Entry'!L298=3, "Hybrid")</f>
        <v>#N/A</v>
      </c>
      <c r="I298" s="227" t="e" cm="1">
        <f t="array" ref="I298">_xlfn.IFS('ES Data Entry'!H298= 1, "American Indian/Alaskan Native", 'ES Data Entry'!H298= 2, "Asian", 'ES Data Entry'!H298= 3, "Native Hawaiian/Pacific Islander", 'ES Data Entry'!H298= 4, "Black/African American",'ES Data Entry'!H298= 5,  "White", 'ES Data Entry'!H298= 6, "Other", 'ES Data Entry'!H298= 7, "Two races or more", 'ES Data Entry'!H298= 8, "Unknown")</f>
        <v>#N/A</v>
      </c>
      <c r="J298" s="226" t="e" cm="1">
        <f t="array" ref="J298">_xlfn.IFS('ES Data Entry'!I298=1, "Hispanic/Latino", 'ES Data Entry'!I298=2, "Not Hispanic/Latino", 'ES Data Entry'!I298=3, "Other")</f>
        <v>#N/A</v>
      </c>
      <c r="K298" s="226" t="e" cm="1">
        <f t="array" ref="K298">_xlfn.IFS('ES Data Entry'!J298= 1, "Male", 'ES Data Entry'!J298= 2, "Female", 'ES Data Entry'!J298= 3, "Transgender Male", 'ES Data Entry'!J298= 4, "Transgender Female",'ES Data Entry'!J298= 5, "Non-binary", 'ES Data Entry'!J298= 6, "Other", 'ES Data Entry'!J298= 7, "Unknown")</f>
        <v>#N/A</v>
      </c>
      <c r="L298" s="228">
        <f>'ES Data Entry'!K298</f>
        <v>0</v>
      </c>
      <c r="M298" s="228" t="str" cm="1">
        <f t="array" ref="M298">IF(MAX(IF(F:F=F298, L:L))=L298, "Yes", "No")</f>
        <v>Yes</v>
      </c>
      <c r="N298" s="229" t="e">
        <f>AVERAGE('ES Data Entry'!N298,'ES Data Entry'!M298)</f>
        <v>#DIV/0!</v>
      </c>
      <c r="O298" s="229" t="e">
        <f t="shared" si="30"/>
        <v>#DIV/0!</v>
      </c>
      <c r="P298" s="229" t="e">
        <f>AVERAGE('ES Data Entry'!O298:R298)</f>
        <v>#DIV/0!</v>
      </c>
      <c r="Q298" s="229" t="e">
        <f t="shared" si="31"/>
        <v>#DIV/0!</v>
      </c>
      <c r="R298" s="229" t="e">
        <f>AVERAGE('ES Data Entry'!S298:V298)</f>
        <v>#DIV/0!</v>
      </c>
      <c r="S298" s="229" t="e">
        <f t="shared" si="32"/>
        <v>#DIV/0!</v>
      </c>
      <c r="T298" s="229" t="e">
        <f>AVERAGE('ES Data Entry'!W298:Y298)</f>
        <v>#DIV/0!</v>
      </c>
      <c r="U298" s="230" t="e">
        <f t="shared" si="33"/>
        <v>#DIV/0!</v>
      </c>
      <c r="V298" s="231" t="e">
        <f t="shared" si="34"/>
        <v>#DIV/0!</v>
      </c>
      <c r="W298" s="232" t="e">
        <f t="shared" si="35"/>
        <v>#DIV/0!</v>
      </c>
    </row>
    <row r="299" spans="1:23">
      <c r="A299" s="226">
        <f>'ES Data Entry'!A299</f>
        <v>0</v>
      </c>
      <c r="B299" s="226">
        <f>'ES Data Entry'!B299</f>
        <v>0</v>
      </c>
      <c r="C299" s="6">
        <f>'ES Data Entry'!C299</f>
        <v>0</v>
      </c>
      <c r="D299" s="226">
        <f>'ES Data Entry'!D299</f>
        <v>0</v>
      </c>
      <c r="E299" s="226">
        <f>'ES Data Entry'!E299</f>
        <v>0</v>
      </c>
      <c r="F299" s="226">
        <f>'ES Data Entry'!F299</f>
        <v>0</v>
      </c>
      <c r="G299" s="226" t="str" cm="1">
        <f t="array" ref="G299">_xlfn.IFS('ES Data Entry'!G299=0, "Kindergarten", 'ES Data Entry'!G299=1, "1st Grade", 'ES Data Entry'!G299=2, "2nd Grade", 'ES Data Entry'!G299=3, "3rd Grade", 'ES Data Entry'!G299=4, "4th Grade",'ES Data Entry'!G299=5, "5th Grade")</f>
        <v>Kindergarten</v>
      </c>
      <c r="H299" s="253" t="e" cm="1">
        <f t="array" ref="H299">_xlfn.IFS('ES Data Entry'!L299=2, "Virtual", 'ES Data Entry'!L299=1, "In-person",'ES Data Entry'!L299=3, "Hybrid")</f>
        <v>#N/A</v>
      </c>
      <c r="I299" s="227" t="e" cm="1">
        <f t="array" ref="I299">_xlfn.IFS('ES Data Entry'!H299= 1, "American Indian/Alaskan Native", 'ES Data Entry'!H299= 2, "Asian", 'ES Data Entry'!H299= 3, "Native Hawaiian/Pacific Islander", 'ES Data Entry'!H299= 4, "Black/African American",'ES Data Entry'!H299= 5,  "White", 'ES Data Entry'!H299= 6, "Other", 'ES Data Entry'!H299= 7, "Two races or more", 'ES Data Entry'!H299= 8, "Unknown")</f>
        <v>#N/A</v>
      </c>
      <c r="J299" s="226" t="e" cm="1">
        <f t="array" ref="J299">_xlfn.IFS('ES Data Entry'!I299=1, "Hispanic/Latino", 'ES Data Entry'!I299=2, "Not Hispanic/Latino", 'ES Data Entry'!I299=3, "Other")</f>
        <v>#N/A</v>
      </c>
      <c r="K299" s="226" t="e" cm="1">
        <f t="array" ref="K299">_xlfn.IFS('ES Data Entry'!J299= 1, "Male", 'ES Data Entry'!J299= 2, "Female", 'ES Data Entry'!J299= 3, "Transgender Male", 'ES Data Entry'!J299= 4, "Transgender Female",'ES Data Entry'!J299= 5, "Non-binary", 'ES Data Entry'!J299= 6, "Other", 'ES Data Entry'!J299= 7, "Unknown")</f>
        <v>#N/A</v>
      </c>
      <c r="L299" s="228">
        <f>'ES Data Entry'!K299</f>
        <v>0</v>
      </c>
      <c r="M299" s="228" t="str" cm="1">
        <f t="array" ref="M299">IF(MAX(IF(F:F=F299, L:L))=L299, "Yes", "No")</f>
        <v>Yes</v>
      </c>
      <c r="N299" s="229" t="e">
        <f>AVERAGE('ES Data Entry'!N299,'ES Data Entry'!M299)</f>
        <v>#DIV/0!</v>
      </c>
      <c r="O299" s="229" t="e">
        <f t="shared" si="30"/>
        <v>#DIV/0!</v>
      </c>
      <c r="P299" s="229" t="e">
        <f>AVERAGE('ES Data Entry'!O299:R299)</f>
        <v>#DIV/0!</v>
      </c>
      <c r="Q299" s="229" t="e">
        <f t="shared" si="31"/>
        <v>#DIV/0!</v>
      </c>
      <c r="R299" s="229" t="e">
        <f>AVERAGE('ES Data Entry'!S299:V299)</f>
        <v>#DIV/0!</v>
      </c>
      <c r="S299" s="229" t="e">
        <f t="shared" si="32"/>
        <v>#DIV/0!</v>
      </c>
      <c r="T299" s="229" t="e">
        <f>AVERAGE('ES Data Entry'!W299:Y299)</f>
        <v>#DIV/0!</v>
      </c>
      <c r="U299" s="230" t="e">
        <f t="shared" si="33"/>
        <v>#DIV/0!</v>
      </c>
      <c r="V299" s="231" t="e">
        <f t="shared" si="34"/>
        <v>#DIV/0!</v>
      </c>
      <c r="W299" s="232" t="e">
        <f t="shared" si="35"/>
        <v>#DIV/0!</v>
      </c>
    </row>
    <row r="300" spans="1:23">
      <c r="A300" s="226">
        <f>'ES Data Entry'!A300</f>
        <v>0</v>
      </c>
      <c r="B300" s="226">
        <f>'ES Data Entry'!B300</f>
        <v>0</v>
      </c>
      <c r="C300" s="6">
        <f>'ES Data Entry'!C300</f>
        <v>0</v>
      </c>
      <c r="D300" s="226">
        <f>'ES Data Entry'!D300</f>
        <v>0</v>
      </c>
      <c r="E300" s="226">
        <f>'ES Data Entry'!E300</f>
        <v>0</v>
      </c>
      <c r="F300" s="226">
        <f>'ES Data Entry'!F300</f>
        <v>0</v>
      </c>
      <c r="G300" s="226" t="str" cm="1">
        <f t="array" ref="G300">_xlfn.IFS('ES Data Entry'!G300=0, "Kindergarten", 'ES Data Entry'!G300=1, "1st Grade", 'ES Data Entry'!G300=2, "2nd Grade", 'ES Data Entry'!G300=3, "3rd Grade", 'ES Data Entry'!G300=4, "4th Grade",'ES Data Entry'!G300=5, "5th Grade")</f>
        <v>Kindergarten</v>
      </c>
      <c r="H300" s="253" t="e" cm="1">
        <f t="array" ref="H300">_xlfn.IFS('ES Data Entry'!L300=2, "Virtual", 'ES Data Entry'!L300=1, "In-person",'ES Data Entry'!L300=3, "Hybrid")</f>
        <v>#N/A</v>
      </c>
      <c r="I300" s="227" t="e" cm="1">
        <f t="array" ref="I300">_xlfn.IFS('ES Data Entry'!H300= 1, "American Indian/Alaskan Native", 'ES Data Entry'!H300= 2, "Asian", 'ES Data Entry'!H300= 3, "Native Hawaiian/Pacific Islander", 'ES Data Entry'!H300= 4, "Black/African American",'ES Data Entry'!H300= 5,  "White", 'ES Data Entry'!H300= 6, "Other", 'ES Data Entry'!H300= 7, "Two races or more", 'ES Data Entry'!H300= 8, "Unknown")</f>
        <v>#N/A</v>
      </c>
      <c r="J300" s="226" t="e" cm="1">
        <f t="array" ref="J300">_xlfn.IFS('ES Data Entry'!I300=1, "Hispanic/Latino", 'ES Data Entry'!I300=2, "Not Hispanic/Latino", 'ES Data Entry'!I300=3, "Other")</f>
        <v>#N/A</v>
      </c>
      <c r="K300" s="226" t="e" cm="1">
        <f t="array" ref="K300">_xlfn.IFS('ES Data Entry'!J300= 1, "Male", 'ES Data Entry'!J300= 2, "Female", 'ES Data Entry'!J300= 3, "Transgender Male", 'ES Data Entry'!J300= 4, "Transgender Female",'ES Data Entry'!J300= 5, "Non-binary", 'ES Data Entry'!J300= 6, "Other", 'ES Data Entry'!J300= 7, "Unknown")</f>
        <v>#N/A</v>
      </c>
      <c r="L300" s="228">
        <f>'ES Data Entry'!K300</f>
        <v>0</v>
      </c>
      <c r="M300" s="228" t="str" cm="1">
        <f t="array" ref="M300">IF(MAX(IF(F:F=F300, L:L))=L300, "Yes", "No")</f>
        <v>Yes</v>
      </c>
      <c r="N300" s="229" t="e">
        <f>AVERAGE('ES Data Entry'!N300,'ES Data Entry'!M300)</f>
        <v>#DIV/0!</v>
      </c>
      <c r="O300" s="229" t="e">
        <f t="shared" si="30"/>
        <v>#DIV/0!</v>
      </c>
      <c r="P300" s="229" t="e">
        <f>AVERAGE('ES Data Entry'!O300:R300)</f>
        <v>#DIV/0!</v>
      </c>
      <c r="Q300" s="229" t="e">
        <f t="shared" si="31"/>
        <v>#DIV/0!</v>
      </c>
      <c r="R300" s="229" t="e">
        <f>AVERAGE('ES Data Entry'!S300:V300)</f>
        <v>#DIV/0!</v>
      </c>
      <c r="S300" s="229" t="e">
        <f t="shared" si="32"/>
        <v>#DIV/0!</v>
      </c>
      <c r="T300" s="229" t="e">
        <f>AVERAGE('ES Data Entry'!W300:Y300)</f>
        <v>#DIV/0!</v>
      </c>
      <c r="U300" s="230" t="e">
        <f t="shared" si="33"/>
        <v>#DIV/0!</v>
      </c>
      <c r="V300" s="231" t="e">
        <f t="shared" si="34"/>
        <v>#DIV/0!</v>
      </c>
      <c r="W300" s="232" t="e">
        <f t="shared" si="35"/>
        <v>#DIV/0!</v>
      </c>
    </row>
    <row r="301" spans="1:23">
      <c r="A301" s="226">
        <f>'ES Data Entry'!A301</f>
        <v>0</v>
      </c>
      <c r="B301" s="226">
        <f>'ES Data Entry'!B301</f>
        <v>0</v>
      </c>
      <c r="C301" s="6">
        <f>'ES Data Entry'!C301</f>
        <v>0</v>
      </c>
      <c r="D301" s="226">
        <f>'ES Data Entry'!D301</f>
        <v>0</v>
      </c>
      <c r="E301" s="226">
        <f>'ES Data Entry'!E301</f>
        <v>0</v>
      </c>
      <c r="F301" s="226">
        <f>'ES Data Entry'!F301</f>
        <v>0</v>
      </c>
      <c r="G301" s="226" t="str" cm="1">
        <f t="array" ref="G301">_xlfn.IFS('ES Data Entry'!G301=0, "Kindergarten", 'ES Data Entry'!G301=1, "1st Grade", 'ES Data Entry'!G301=2, "2nd Grade", 'ES Data Entry'!G301=3, "3rd Grade", 'ES Data Entry'!G301=4, "4th Grade",'ES Data Entry'!G301=5, "5th Grade")</f>
        <v>Kindergarten</v>
      </c>
      <c r="H301" s="253" t="e" cm="1">
        <f t="array" ref="H301">_xlfn.IFS('ES Data Entry'!L301=2, "Virtual", 'ES Data Entry'!L301=1, "In-person",'ES Data Entry'!L301=3, "Hybrid")</f>
        <v>#N/A</v>
      </c>
      <c r="I301" s="227" t="e" cm="1">
        <f t="array" ref="I301">_xlfn.IFS('ES Data Entry'!H301= 1, "American Indian/Alaskan Native", 'ES Data Entry'!H301= 2, "Asian", 'ES Data Entry'!H301= 3, "Native Hawaiian/Pacific Islander", 'ES Data Entry'!H301= 4, "Black/African American",'ES Data Entry'!H301= 5,  "White", 'ES Data Entry'!H301= 6, "Other", 'ES Data Entry'!H301= 7, "Two races or more", 'ES Data Entry'!H301= 8, "Unknown")</f>
        <v>#N/A</v>
      </c>
      <c r="J301" s="226" t="e" cm="1">
        <f t="array" ref="J301">_xlfn.IFS('ES Data Entry'!I301=1, "Hispanic/Latino", 'ES Data Entry'!I301=2, "Not Hispanic/Latino", 'ES Data Entry'!I301=3, "Other")</f>
        <v>#N/A</v>
      </c>
      <c r="K301" s="226" t="e" cm="1">
        <f t="array" ref="K301">_xlfn.IFS('ES Data Entry'!J301= 1, "Male", 'ES Data Entry'!J301= 2, "Female", 'ES Data Entry'!J301= 3, "Transgender Male", 'ES Data Entry'!J301= 4, "Transgender Female",'ES Data Entry'!J301= 5, "Non-binary", 'ES Data Entry'!J301= 6, "Other", 'ES Data Entry'!J301= 7, "Unknown")</f>
        <v>#N/A</v>
      </c>
      <c r="L301" s="228">
        <f>'ES Data Entry'!K301</f>
        <v>0</v>
      </c>
      <c r="M301" s="228" t="str" cm="1">
        <f t="array" ref="M301">IF(MAX(IF(F:F=F301, L:L))=L301, "Yes", "No")</f>
        <v>Yes</v>
      </c>
      <c r="N301" s="229" t="e">
        <f>AVERAGE('ES Data Entry'!N301,'ES Data Entry'!M301)</f>
        <v>#DIV/0!</v>
      </c>
      <c r="O301" s="229" t="e">
        <f t="shared" si="30"/>
        <v>#DIV/0!</v>
      </c>
      <c r="P301" s="229" t="e">
        <f>AVERAGE('ES Data Entry'!O301:R301)</f>
        <v>#DIV/0!</v>
      </c>
      <c r="Q301" s="229" t="e">
        <f t="shared" si="31"/>
        <v>#DIV/0!</v>
      </c>
      <c r="R301" s="229" t="e">
        <f>AVERAGE('ES Data Entry'!S301:V301)</f>
        <v>#DIV/0!</v>
      </c>
      <c r="S301" s="229" t="e">
        <f t="shared" si="32"/>
        <v>#DIV/0!</v>
      </c>
      <c r="T301" s="229" t="e">
        <f>AVERAGE('ES Data Entry'!W301:Y301)</f>
        <v>#DIV/0!</v>
      </c>
      <c r="U301" s="230" t="e">
        <f t="shared" si="33"/>
        <v>#DIV/0!</v>
      </c>
      <c r="V301" s="231" t="e">
        <f t="shared" si="34"/>
        <v>#DIV/0!</v>
      </c>
      <c r="W301" s="232" t="e">
        <f t="shared" si="35"/>
        <v>#DIV/0!</v>
      </c>
    </row>
    <row r="302" spans="1:23">
      <c r="A302" s="226">
        <f>'ES Data Entry'!A302</f>
        <v>0</v>
      </c>
      <c r="B302" s="226">
        <f>'ES Data Entry'!B302</f>
        <v>0</v>
      </c>
      <c r="C302" s="6">
        <f>'ES Data Entry'!C302</f>
        <v>0</v>
      </c>
      <c r="D302" s="226">
        <f>'ES Data Entry'!D302</f>
        <v>0</v>
      </c>
      <c r="E302" s="226">
        <f>'ES Data Entry'!E302</f>
        <v>0</v>
      </c>
      <c r="F302" s="226">
        <f>'ES Data Entry'!F302</f>
        <v>0</v>
      </c>
      <c r="G302" s="226" t="str" cm="1">
        <f t="array" ref="G302">_xlfn.IFS('ES Data Entry'!G302=0, "Kindergarten", 'ES Data Entry'!G302=1, "1st Grade", 'ES Data Entry'!G302=2, "2nd Grade", 'ES Data Entry'!G302=3, "3rd Grade", 'ES Data Entry'!G302=4, "4th Grade",'ES Data Entry'!G302=5, "5th Grade")</f>
        <v>Kindergarten</v>
      </c>
      <c r="H302" s="253" t="e" cm="1">
        <f t="array" ref="H302">_xlfn.IFS('ES Data Entry'!L302=2, "Virtual", 'ES Data Entry'!L302=1, "In-person",'ES Data Entry'!L302=3, "Hybrid")</f>
        <v>#N/A</v>
      </c>
      <c r="I302" s="227" t="e" cm="1">
        <f t="array" ref="I302">_xlfn.IFS('ES Data Entry'!H302= 1, "American Indian/Alaskan Native", 'ES Data Entry'!H302= 2, "Asian", 'ES Data Entry'!H302= 3, "Native Hawaiian/Pacific Islander", 'ES Data Entry'!H302= 4, "Black/African American",'ES Data Entry'!H302= 5,  "White", 'ES Data Entry'!H302= 6, "Other", 'ES Data Entry'!H302= 7, "Two races or more", 'ES Data Entry'!H302= 8, "Unknown")</f>
        <v>#N/A</v>
      </c>
      <c r="J302" s="226" t="e" cm="1">
        <f t="array" ref="J302">_xlfn.IFS('ES Data Entry'!I302=1, "Hispanic/Latino", 'ES Data Entry'!I302=2, "Not Hispanic/Latino", 'ES Data Entry'!I302=3, "Other")</f>
        <v>#N/A</v>
      </c>
      <c r="K302" s="226" t="e" cm="1">
        <f t="array" ref="K302">_xlfn.IFS('ES Data Entry'!J302= 1, "Male", 'ES Data Entry'!J302= 2, "Female", 'ES Data Entry'!J302= 3, "Transgender Male", 'ES Data Entry'!J302= 4, "Transgender Female",'ES Data Entry'!J302= 5, "Non-binary", 'ES Data Entry'!J302= 6, "Other", 'ES Data Entry'!J302= 7, "Unknown")</f>
        <v>#N/A</v>
      </c>
      <c r="L302" s="228">
        <f>'ES Data Entry'!K302</f>
        <v>0</v>
      </c>
      <c r="M302" s="228" t="str" cm="1">
        <f t="array" ref="M302">IF(MAX(IF(F:F=F302, L:L))=L302, "Yes", "No")</f>
        <v>Yes</v>
      </c>
      <c r="N302" s="229" t="e">
        <f>AVERAGE('ES Data Entry'!N302,'ES Data Entry'!M302)</f>
        <v>#DIV/0!</v>
      </c>
      <c r="O302" s="229" t="e">
        <f t="shared" si="30"/>
        <v>#DIV/0!</v>
      </c>
      <c r="P302" s="229" t="e">
        <f>AVERAGE('ES Data Entry'!O302:R302)</f>
        <v>#DIV/0!</v>
      </c>
      <c r="Q302" s="229" t="e">
        <f t="shared" si="31"/>
        <v>#DIV/0!</v>
      </c>
      <c r="R302" s="229" t="e">
        <f>AVERAGE('ES Data Entry'!S302:V302)</f>
        <v>#DIV/0!</v>
      </c>
      <c r="S302" s="229" t="e">
        <f t="shared" si="32"/>
        <v>#DIV/0!</v>
      </c>
      <c r="T302" s="229" t="e">
        <f>AVERAGE('ES Data Entry'!W302:Y302)</f>
        <v>#DIV/0!</v>
      </c>
      <c r="U302" s="230" t="e">
        <f t="shared" si="33"/>
        <v>#DIV/0!</v>
      </c>
      <c r="V302" s="231" t="e">
        <f t="shared" si="34"/>
        <v>#DIV/0!</v>
      </c>
      <c r="W302" s="232" t="e">
        <f t="shared" si="35"/>
        <v>#DIV/0!</v>
      </c>
    </row>
    <row r="303" spans="1:23">
      <c r="A303" s="226">
        <f>'ES Data Entry'!A303</f>
        <v>0</v>
      </c>
      <c r="B303" s="226">
        <f>'ES Data Entry'!B303</f>
        <v>0</v>
      </c>
      <c r="C303" s="6">
        <f>'ES Data Entry'!C303</f>
        <v>0</v>
      </c>
      <c r="D303" s="226">
        <f>'ES Data Entry'!D303</f>
        <v>0</v>
      </c>
      <c r="E303" s="226">
        <f>'ES Data Entry'!E303</f>
        <v>0</v>
      </c>
      <c r="F303" s="226">
        <f>'ES Data Entry'!F303</f>
        <v>0</v>
      </c>
      <c r="G303" s="226" t="str" cm="1">
        <f t="array" ref="G303">_xlfn.IFS('ES Data Entry'!G303=0, "Kindergarten", 'ES Data Entry'!G303=1, "1st Grade", 'ES Data Entry'!G303=2, "2nd Grade", 'ES Data Entry'!G303=3, "3rd Grade", 'ES Data Entry'!G303=4, "4th Grade",'ES Data Entry'!G303=5, "5th Grade")</f>
        <v>Kindergarten</v>
      </c>
      <c r="H303" s="253" t="e" cm="1">
        <f t="array" ref="H303">_xlfn.IFS('ES Data Entry'!L303=2, "Virtual", 'ES Data Entry'!L303=1, "In-person",'ES Data Entry'!L303=3, "Hybrid")</f>
        <v>#N/A</v>
      </c>
      <c r="I303" s="227" t="e" cm="1">
        <f t="array" ref="I303">_xlfn.IFS('ES Data Entry'!H303= 1, "American Indian/Alaskan Native", 'ES Data Entry'!H303= 2, "Asian", 'ES Data Entry'!H303= 3, "Native Hawaiian/Pacific Islander", 'ES Data Entry'!H303= 4, "Black/African American",'ES Data Entry'!H303= 5,  "White", 'ES Data Entry'!H303= 6, "Other", 'ES Data Entry'!H303= 7, "Two races or more", 'ES Data Entry'!H303= 8, "Unknown")</f>
        <v>#N/A</v>
      </c>
      <c r="J303" s="226" t="e" cm="1">
        <f t="array" ref="J303">_xlfn.IFS('ES Data Entry'!I303=1, "Hispanic/Latino", 'ES Data Entry'!I303=2, "Not Hispanic/Latino", 'ES Data Entry'!I303=3, "Other")</f>
        <v>#N/A</v>
      </c>
      <c r="K303" s="226" t="e" cm="1">
        <f t="array" ref="K303">_xlfn.IFS('ES Data Entry'!J303= 1, "Male", 'ES Data Entry'!J303= 2, "Female", 'ES Data Entry'!J303= 3, "Transgender Male", 'ES Data Entry'!J303= 4, "Transgender Female",'ES Data Entry'!J303= 5, "Non-binary", 'ES Data Entry'!J303= 6, "Other", 'ES Data Entry'!J303= 7, "Unknown")</f>
        <v>#N/A</v>
      </c>
      <c r="L303" s="228">
        <f>'ES Data Entry'!K303</f>
        <v>0</v>
      </c>
      <c r="M303" s="228" t="str" cm="1">
        <f t="array" ref="M303">IF(MAX(IF(F:F=F303, L:L))=L303, "Yes", "No")</f>
        <v>Yes</v>
      </c>
      <c r="N303" s="229" t="e">
        <f>AVERAGE('ES Data Entry'!N303,'ES Data Entry'!M303)</f>
        <v>#DIV/0!</v>
      </c>
      <c r="O303" s="229" t="e">
        <f t="shared" si="30"/>
        <v>#DIV/0!</v>
      </c>
      <c r="P303" s="229" t="e">
        <f>AVERAGE('ES Data Entry'!O303:R303)</f>
        <v>#DIV/0!</v>
      </c>
      <c r="Q303" s="229" t="e">
        <f t="shared" si="31"/>
        <v>#DIV/0!</v>
      </c>
      <c r="R303" s="229" t="e">
        <f>AVERAGE('ES Data Entry'!S303:V303)</f>
        <v>#DIV/0!</v>
      </c>
      <c r="S303" s="229" t="e">
        <f t="shared" si="32"/>
        <v>#DIV/0!</v>
      </c>
      <c r="T303" s="229" t="e">
        <f>AVERAGE('ES Data Entry'!W303:Y303)</f>
        <v>#DIV/0!</v>
      </c>
      <c r="U303" s="230" t="e">
        <f t="shared" si="33"/>
        <v>#DIV/0!</v>
      </c>
      <c r="V303" s="231" t="e">
        <f t="shared" si="34"/>
        <v>#DIV/0!</v>
      </c>
      <c r="W303" s="232" t="e">
        <f t="shared" si="35"/>
        <v>#DIV/0!</v>
      </c>
    </row>
    <row r="304" spans="1:23">
      <c r="A304" s="226">
        <f>'ES Data Entry'!A304</f>
        <v>0</v>
      </c>
      <c r="B304" s="226">
        <f>'ES Data Entry'!B304</f>
        <v>0</v>
      </c>
      <c r="C304" s="6">
        <f>'ES Data Entry'!C304</f>
        <v>0</v>
      </c>
      <c r="D304" s="226">
        <f>'ES Data Entry'!D304</f>
        <v>0</v>
      </c>
      <c r="E304" s="226">
        <f>'ES Data Entry'!E304</f>
        <v>0</v>
      </c>
      <c r="F304" s="226">
        <f>'ES Data Entry'!F304</f>
        <v>0</v>
      </c>
      <c r="G304" s="226" t="str" cm="1">
        <f t="array" ref="G304">_xlfn.IFS('ES Data Entry'!G304=0, "Kindergarten", 'ES Data Entry'!G304=1, "1st Grade", 'ES Data Entry'!G304=2, "2nd Grade", 'ES Data Entry'!G304=3, "3rd Grade", 'ES Data Entry'!G304=4, "4th Grade",'ES Data Entry'!G304=5, "5th Grade")</f>
        <v>Kindergarten</v>
      </c>
      <c r="H304" s="253" t="e" cm="1">
        <f t="array" ref="H304">_xlfn.IFS('ES Data Entry'!L304=2, "Virtual", 'ES Data Entry'!L304=1, "In-person",'ES Data Entry'!L304=3, "Hybrid")</f>
        <v>#N/A</v>
      </c>
      <c r="I304" s="227" t="e" cm="1">
        <f t="array" ref="I304">_xlfn.IFS('ES Data Entry'!H304= 1, "American Indian/Alaskan Native", 'ES Data Entry'!H304= 2, "Asian", 'ES Data Entry'!H304= 3, "Native Hawaiian/Pacific Islander", 'ES Data Entry'!H304= 4, "Black/African American",'ES Data Entry'!H304= 5,  "White", 'ES Data Entry'!H304= 6, "Other", 'ES Data Entry'!H304= 7, "Two races or more", 'ES Data Entry'!H304= 8, "Unknown")</f>
        <v>#N/A</v>
      </c>
      <c r="J304" s="226" t="e" cm="1">
        <f t="array" ref="J304">_xlfn.IFS('ES Data Entry'!I304=1, "Hispanic/Latino", 'ES Data Entry'!I304=2, "Not Hispanic/Latino", 'ES Data Entry'!I304=3, "Other")</f>
        <v>#N/A</v>
      </c>
      <c r="K304" s="226" t="e" cm="1">
        <f t="array" ref="K304">_xlfn.IFS('ES Data Entry'!J304= 1, "Male", 'ES Data Entry'!J304= 2, "Female", 'ES Data Entry'!J304= 3, "Transgender Male", 'ES Data Entry'!J304= 4, "Transgender Female",'ES Data Entry'!J304= 5, "Non-binary", 'ES Data Entry'!J304= 6, "Other", 'ES Data Entry'!J304= 7, "Unknown")</f>
        <v>#N/A</v>
      </c>
      <c r="L304" s="228">
        <f>'ES Data Entry'!K304</f>
        <v>0</v>
      </c>
      <c r="M304" s="228" t="str" cm="1">
        <f t="array" ref="M304">IF(MAX(IF(F:F=F304, L:L))=L304, "Yes", "No")</f>
        <v>Yes</v>
      </c>
      <c r="N304" s="229" t="e">
        <f>AVERAGE('ES Data Entry'!N304,'ES Data Entry'!M304)</f>
        <v>#DIV/0!</v>
      </c>
      <c r="O304" s="229" t="e">
        <f t="shared" si="30"/>
        <v>#DIV/0!</v>
      </c>
      <c r="P304" s="229" t="e">
        <f>AVERAGE('ES Data Entry'!O304:R304)</f>
        <v>#DIV/0!</v>
      </c>
      <c r="Q304" s="229" t="e">
        <f t="shared" si="31"/>
        <v>#DIV/0!</v>
      </c>
      <c r="R304" s="229" t="e">
        <f>AVERAGE('ES Data Entry'!S304:V304)</f>
        <v>#DIV/0!</v>
      </c>
      <c r="S304" s="229" t="e">
        <f t="shared" si="32"/>
        <v>#DIV/0!</v>
      </c>
      <c r="T304" s="229" t="e">
        <f>AVERAGE('ES Data Entry'!W304:Y304)</f>
        <v>#DIV/0!</v>
      </c>
      <c r="U304" s="230" t="e">
        <f t="shared" si="33"/>
        <v>#DIV/0!</v>
      </c>
      <c r="V304" s="231" t="e">
        <f t="shared" si="34"/>
        <v>#DIV/0!</v>
      </c>
      <c r="W304" s="232" t="e">
        <f t="shared" si="35"/>
        <v>#DIV/0!</v>
      </c>
    </row>
    <row r="305" spans="1:23">
      <c r="A305" s="226">
        <f>'ES Data Entry'!A305</f>
        <v>0</v>
      </c>
      <c r="B305" s="226">
        <f>'ES Data Entry'!B305</f>
        <v>0</v>
      </c>
      <c r="C305" s="6">
        <f>'ES Data Entry'!C305</f>
        <v>0</v>
      </c>
      <c r="D305" s="226">
        <f>'ES Data Entry'!D305</f>
        <v>0</v>
      </c>
      <c r="E305" s="226">
        <f>'ES Data Entry'!E305</f>
        <v>0</v>
      </c>
      <c r="F305" s="226">
        <f>'ES Data Entry'!F305</f>
        <v>0</v>
      </c>
      <c r="G305" s="226" t="str" cm="1">
        <f t="array" ref="G305">_xlfn.IFS('ES Data Entry'!G305=0, "Kindergarten", 'ES Data Entry'!G305=1, "1st Grade", 'ES Data Entry'!G305=2, "2nd Grade", 'ES Data Entry'!G305=3, "3rd Grade", 'ES Data Entry'!G305=4, "4th Grade",'ES Data Entry'!G305=5, "5th Grade")</f>
        <v>Kindergarten</v>
      </c>
      <c r="H305" s="253" t="e" cm="1">
        <f t="array" ref="H305">_xlfn.IFS('ES Data Entry'!L305=2, "Virtual", 'ES Data Entry'!L305=1, "In-person",'ES Data Entry'!L305=3, "Hybrid")</f>
        <v>#N/A</v>
      </c>
      <c r="I305" s="227" t="e" cm="1">
        <f t="array" ref="I305">_xlfn.IFS('ES Data Entry'!H305= 1, "American Indian/Alaskan Native", 'ES Data Entry'!H305= 2, "Asian", 'ES Data Entry'!H305= 3, "Native Hawaiian/Pacific Islander", 'ES Data Entry'!H305= 4, "Black/African American",'ES Data Entry'!H305= 5,  "White", 'ES Data Entry'!H305= 6, "Other", 'ES Data Entry'!H305= 7, "Two races or more", 'ES Data Entry'!H305= 8, "Unknown")</f>
        <v>#N/A</v>
      </c>
      <c r="J305" s="226" t="e" cm="1">
        <f t="array" ref="J305">_xlfn.IFS('ES Data Entry'!I305=1, "Hispanic/Latino", 'ES Data Entry'!I305=2, "Not Hispanic/Latino", 'ES Data Entry'!I305=3, "Other")</f>
        <v>#N/A</v>
      </c>
      <c r="K305" s="226" t="e" cm="1">
        <f t="array" ref="K305">_xlfn.IFS('ES Data Entry'!J305= 1, "Male", 'ES Data Entry'!J305= 2, "Female", 'ES Data Entry'!J305= 3, "Transgender Male", 'ES Data Entry'!J305= 4, "Transgender Female",'ES Data Entry'!J305= 5, "Non-binary", 'ES Data Entry'!J305= 6, "Other", 'ES Data Entry'!J305= 7, "Unknown")</f>
        <v>#N/A</v>
      </c>
      <c r="L305" s="228">
        <f>'ES Data Entry'!K305</f>
        <v>0</v>
      </c>
      <c r="M305" s="228" t="str" cm="1">
        <f t="array" ref="M305">IF(MAX(IF(F:F=F305, L:L))=L305, "Yes", "No")</f>
        <v>Yes</v>
      </c>
      <c r="N305" s="229" t="e">
        <f>AVERAGE('ES Data Entry'!N305,'ES Data Entry'!M305)</f>
        <v>#DIV/0!</v>
      </c>
      <c r="O305" s="229" t="e">
        <f t="shared" si="30"/>
        <v>#DIV/0!</v>
      </c>
      <c r="P305" s="229" t="e">
        <f>AVERAGE('ES Data Entry'!O305:R305)</f>
        <v>#DIV/0!</v>
      </c>
      <c r="Q305" s="229" t="e">
        <f t="shared" si="31"/>
        <v>#DIV/0!</v>
      </c>
      <c r="R305" s="229" t="e">
        <f>AVERAGE('ES Data Entry'!S305:V305)</f>
        <v>#DIV/0!</v>
      </c>
      <c r="S305" s="229" t="e">
        <f t="shared" si="32"/>
        <v>#DIV/0!</v>
      </c>
      <c r="T305" s="229" t="e">
        <f>AVERAGE('ES Data Entry'!W305:Y305)</f>
        <v>#DIV/0!</v>
      </c>
      <c r="U305" s="230" t="e">
        <f t="shared" si="33"/>
        <v>#DIV/0!</v>
      </c>
      <c r="V305" s="231" t="e">
        <f t="shared" si="34"/>
        <v>#DIV/0!</v>
      </c>
      <c r="W305" s="232" t="e">
        <f t="shared" si="35"/>
        <v>#DIV/0!</v>
      </c>
    </row>
    <row r="306" spans="1:23">
      <c r="A306" s="226">
        <f>'ES Data Entry'!A306</f>
        <v>0</v>
      </c>
      <c r="B306" s="226">
        <f>'ES Data Entry'!B306</f>
        <v>0</v>
      </c>
      <c r="C306" s="6">
        <f>'ES Data Entry'!C306</f>
        <v>0</v>
      </c>
      <c r="D306" s="226">
        <f>'ES Data Entry'!D306</f>
        <v>0</v>
      </c>
      <c r="E306" s="226">
        <f>'ES Data Entry'!E306</f>
        <v>0</v>
      </c>
      <c r="F306" s="226">
        <f>'ES Data Entry'!F306</f>
        <v>0</v>
      </c>
      <c r="G306" s="226" t="str" cm="1">
        <f t="array" ref="G306">_xlfn.IFS('ES Data Entry'!G306=0, "Kindergarten", 'ES Data Entry'!G306=1, "1st Grade", 'ES Data Entry'!G306=2, "2nd Grade", 'ES Data Entry'!G306=3, "3rd Grade", 'ES Data Entry'!G306=4, "4th Grade",'ES Data Entry'!G306=5, "5th Grade")</f>
        <v>Kindergarten</v>
      </c>
      <c r="H306" s="253" t="e" cm="1">
        <f t="array" ref="H306">_xlfn.IFS('ES Data Entry'!L306=2, "Virtual", 'ES Data Entry'!L306=1, "In-person",'ES Data Entry'!L306=3, "Hybrid")</f>
        <v>#N/A</v>
      </c>
      <c r="I306" s="227" t="e" cm="1">
        <f t="array" ref="I306">_xlfn.IFS('ES Data Entry'!H306= 1, "American Indian/Alaskan Native", 'ES Data Entry'!H306= 2, "Asian", 'ES Data Entry'!H306= 3, "Native Hawaiian/Pacific Islander", 'ES Data Entry'!H306= 4, "Black/African American",'ES Data Entry'!H306= 5,  "White", 'ES Data Entry'!H306= 6, "Other", 'ES Data Entry'!H306= 7, "Two races or more", 'ES Data Entry'!H306= 8, "Unknown")</f>
        <v>#N/A</v>
      </c>
      <c r="J306" s="226" t="e" cm="1">
        <f t="array" ref="J306">_xlfn.IFS('ES Data Entry'!I306=1, "Hispanic/Latino", 'ES Data Entry'!I306=2, "Not Hispanic/Latino", 'ES Data Entry'!I306=3, "Other")</f>
        <v>#N/A</v>
      </c>
      <c r="K306" s="226" t="e" cm="1">
        <f t="array" ref="K306">_xlfn.IFS('ES Data Entry'!J306= 1, "Male", 'ES Data Entry'!J306= 2, "Female", 'ES Data Entry'!J306= 3, "Transgender Male", 'ES Data Entry'!J306= 4, "Transgender Female",'ES Data Entry'!J306= 5, "Non-binary", 'ES Data Entry'!J306= 6, "Other", 'ES Data Entry'!J306= 7, "Unknown")</f>
        <v>#N/A</v>
      </c>
      <c r="L306" s="228">
        <f>'ES Data Entry'!K306</f>
        <v>0</v>
      </c>
      <c r="M306" s="228" t="str" cm="1">
        <f t="array" ref="M306">IF(MAX(IF(F:F=F306, L:L))=L306, "Yes", "No")</f>
        <v>Yes</v>
      </c>
      <c r="N306" s="229" t="e">
        <f>AVERAGE('ES Data Entry'!N306,'ES Data Entry'!M306)</f>
        <v>#DIV/0!</v>
      </c>
      <c r="O306" s="229" t="e">
        <f t="shared" si="30"/>
        <v>#DIV/0!</v>
      </c>
      <c r="P306" s="229" t="e">
        <f>AVERAGE('ES Data Entry'!O306:R306)</f>
        <v>#DIV/0!</v>
      </c>
      <c r="Q306" s="229" t="e">
        <f t="shared" si="31"/>
        <v>#DIV/0!</v>
      </c>
      <c r="R306" s="229" t="e">
        <f>AVERAGE('ES Data Entry'!S306:V306)</f>
        <v>#DIV/0!</v>
      </c>
      <c r="S306" s="229" t="e">
        <f t="shared" si="32"/>
        <v>#DIV/0!</v>
      </c>
      <c r="T306" s="229" t="e">
        <f>AVERAGE('ES Data Entry'!W306:Y306)</f>
        <v>#DIV/0!</v>
      </c>
      <c r="U306" s="230" t="e">
        <f t="shared" si="33"/>
        <v>#DIV/0!</v>
      </c>
      <c r="V306" s="231" t="e">
        <f t="shared" si="34"/>
        <v>#DIV/0!</v>
      </c>
      <c r="W306" s="232" t="e">
        <f t="shared" si="35"/>
        <v>#DIV/0!</v>
      </c>
    </row>
    <row r="307" spans="1:23">
      <c r="A307" s="226">
        <f>'ES Data Entry'!A307</f>
        <v>0</v>
      </c>
      <c r="B307" s="226">
        <f>'ES Data Entry'!B307</f>
        <v>0</v>
      </c>
      <c r="C307" s="6">
        <f>'ES Data Entry'!C307</f>
        <v>0</v>
      </c>
      <c r="D307" s="226">
        <f>'ES Data Entry'!D307</f>
        <v>0</v>
      </c>
      <c r="E307" s="226">
        <f>'ES Data Entry'!E307</f>
        <v>0</v>
      </c>
      <c r="F307" s="226">
        <f>'ES Data Entry'!F307</f>
        <v>0</v>
      </c>
      <c r="G307" s="226" t="str" cm="1">
        <f t="array" ref="G307">_xlfn.IFS('ES Data Entry'!G307=0, "Kindergarten", 'ES Data Entry'!G307=1, "1st Grade", 'ES Data Entry'!G307=2, "2nd Grade", 'ES Data Entry'!G307=3, "3rd Grade", 'ES Data Entry'!G307=4, "4th Grade",'ES Data Entry'!G307=5, "5th Grade")</f>
        <v>Kindergarten</v>
      </c>
      <c r="H307" s="253" t="e" cm="1">
        <f t="array" ref="H307">_xlfn.IFS('ES Data Entry'!L307=2, "Virtual", 'ES Data Entry'!L307=1, "In-person",'ES Data Entry'!L307=3, "Hybrid")</f>
        <v>#N/A</v>
      </c>
      <c r="I307" s="227" t="e" cm="1">
        <f t="array" ref="I307">_xlfn.IFS('ES Data Entry'!H307= 1, "American Indian/Alaskan Native", 'ES Data Entry'!H307= 2, "Asian", 'ES Data Entry'!H307= 3, "Native Hawaiian/Pacific Islander", 'ES Data Entry'!H307= 4, "Black/African American",'ES Data Entry'!H307= 5,  "White", 'ES Data Entry'!H307= 6, "Other", 'ES Data Entry'!H307= 7, "Two races or more", 'ES Data Entry'!H307= 8, "Unknown")</f>
        <v>#N/A</v>
      </c>
      <c r="J307" s="226" t="e" cm="1">
        <f t="array" ref="J307">_xlfn.IFS('ES Data Entry'!I307=1, "Hispanic/Latino", 'ES Data Entry'!I307=2, "Not Hispanic/Latino", 'ES Data Entry'!I307=3, "Other")</f>
        <v>#N/A</v>
      </c>
      <c r="K307" s="226" t="e" cm="1">
        <f t="array" ref="K307">_xlfn.IFS('ES Data Entry'!J307= 1, "Male", 'ES Data Entry'!J307= 2, "Female", 'ES Data Entry'!J307= 3, "Transgender Male", 'ES Data Entry'!J307= 4, "Transgender Female",'ES Data Entry'!J307= 5, "Non-binary", 'ES Data Entry'!J307= 6, "Other", 'ES Data Entry'!J307= 7, "Unknown")</f>
        <v>#N/A</v>
      </c>
      <c r="L307" s="228">
        <f>'ES Data Entry'!K307</f>
        <v>0</v>
      </c>
      <c r="M307" s="228" t="str" cm="1">
        <f t="array" ref="M307">IF(MAX(IF(F:F=F307, L:L))=L307, "Yes", "No")</f>
        <v>Yes</v>
      </c>
      <c r="N307" s="229" t="e">
        <f>AVERAGE('ES Data Entry'!N307,'ES Data Entry'!M307)</f>
        <v>#DIV/0!</v>
      </c>
      <c r="O307" s="229" t="e">
        <f t="shared" si="30"/>
        <v>#DIV/0!</v>
      </c>
      <c r="P307" s="229" t="e">
        <f>AVERAGE('ES Data Entry'!O307:R307)</f>
        <v>#DIV/0!</v>
      </c>
      <c r="Q307" s="229" t="e">
        <f t="shared" si="31"/>
        <v>#DIV/0!</v>
      </c>
      <c r="R307" s="229" t="e">
        <f>AVERAGE('ES Data Entry'!S307:V307)</f>
        <v>#DIV/0!</v>
      </c>
      <c r="S307" s="229" t="e">
        <f t="shared" si="32"/>
        <v>#DIV/0!</v>
      </c>
      <c r="T307" s="229" t="e">
        <f>AVERAGE('ES Data Entry'!W307:Y307)</f>
        <v>#DIV/0!</v>
      </c>
      <c r="U307" s="230" t="e">
        <f t="shared" si="33"/>
        <v>#DIV/0!</v>
      </c>
      <c r="V307" s="231" t="e">
        <f t="shared" si="34"/>
        <v>#DIV/0!</v>
      </c>
      <c r="W307" s="232" t="e">
        <f t="shared" si="35"/>
        <v>#DIV/0!</v>
      </c>
    </row>
    <row r="308" spans="1:23">
      <c r="A308" s="226">
        <f>'ES Data Entry'!A308</f>
        <v>0</v>
      </c>
      <c r="B308" s="226">
        <f>'ES Data Entry'!B308</f>
        <v>0</v>
      </c>
      <c r="C308" s="6">
        <f>'ES Data Entry'!C308</f>
        <v>0</v>
      </c>
      <c r="D308" s="226">
        <f>'ES Data Entry'!D308</f>
        <v>0</v>
      </c>
      <c r="E308" s="226">
        <f>'ES Data Entry'!E308</f>
        <v>0</v>
      </c>
      <c r="F308" s="226">
        <f>'ES Data Entry'!F308</f>
        <v>0</v>
      </c>
      <c r="G308" s="226" t="str" cm="1">
        <f t="array" ref="G308">_xlfn.IFS('ES Data Entry'!G308=0, "Kindergarten", 'ES Data Entry'!G308=1, "1st Grade", 'ES Data Entry'!G308=2, "2nd Grade", 'ES Data Entry'!G308=3, "3rd Grade", 'ES Data Entry'!G308=4, "4th Grade",'ES Data Entry'!G308=5, "5th Grade")</f>
        <v>Kindergarten</v>
      </c>
      <c r="H308" s="253" t="e" cm="1">
        <f t="array" ref="H308">_xlfn.IFS('ES Data Entry'!L308=2, "Virtual", 'ES Data Entry'!L308=1, "In-person",'ES Data Entry'!L308=3, "Hybrid")</f>
        <v>#N/A</v>
      </c>
      <c r="I308" s="227" t="e" cm="1">
        <f t="array" ref="I308">_xlfn.IFS('ES Data Entry'!H308= 1, "American Indian/Alaskan Native", 'ES Data Entry'!H308= 2, "Asian", 'ES Data Entry'!H308= 3, "Native Hawaiian/Pacific Islander", 'ES Data Entry'!H308= 4, "Black/African American",'ES Data Entry'!H308= 5,  "White", 'ES Data Entry'!H308= 6, "Other", 'ES Data Entry'!H308= 7, "Two races or more", 'ES Data Entry'!H308= 8, "Unknown")</f>
        <v>#N/A</v>
      </c>
      <c r="J308" s="226" t="e" cm="1">
        <f t="array" ref="J308">_xlfn.IFS('ES Data Entry'!I308=1, "Hispanic/Latino", 'ES Data Entry'!I308=2, "Not Hispanic/Latino", 'ES Data Entry'!I308=3, "Other")</f>
        <v>#N/A</v>
      </c>
      <c r="K308" s="226" t="e" cm="1">
        <f t="array" ref="K308">_xlfn.IFS('ES Data Entry'!J308= 1, "Male", 'ES Data Entry'!J308= 2, "Female", 'ES Data Entry'!J308= 3, "Transgender Male", 'ES Data Entry'!J308= 4, "Transgender Female",'ES Data Entry'!J308= 5, "Non-binary", 'ES Data Entry'!J308= 6, "Other", 'ES Data Entry'!J308= 7, "Unknown")</f>
        <v>#N/A</v>
      </c>
      <c r="L308" s="228">
        <f>'ES Data Entry'!K308</f>
        <v>0</v>
      </c>
      <c r="M308" s="228" t="str" cm="1">
        <f t="array" ref="M308">IF(MAX(IF(F:F=F308, L:L))=L308, "Yes", "No")</f>
        <v>Yes</v>
      </c>
      <c r="N308" s="229" t="e">
        <f>AVERAGE('ES Data Entry'!N308,'ES Data Entry'!M308)</f>
        <v>#DIV/0!</v>
      </c>
      <c r="O308" s="229" t="e">
        <f t="shared" si="30"/>
        <v>#DIV/0!</v>
      </c>
      <c r="P308" s="229" t="e">
        <f>AVERAGE('ES Data Entry'!O308:R308)</f>
        <v>#DIV/0!</v>
      </c>
      <c r="Q308" s="229" t="e">
        <f t="shared" si="31"/>
        <v>#DIV/0!</v>
      </c>
      <c r="R308" s="229" t="e">
        <f>AVERAGE('ES Data Entry'!S308:V308)</f>
        <v>#DIV/0!</v>
      </c>
      <c r="S308" s="229" t="e">
        <f t="shared" si="32"/>
        <v>#DIV/0!</v>
      </c>
      <c r="T308" s="229" t="e">
        <f>AVERAGE('ES Data Entry'!W308:Y308)</f>
        <v>#DIV/0!</v>
      </c>
      <c r="U308" s="230" t="e">
        <f t="shared" si="33"/>
        <v>#DIV/0!</v>
      </c>
      <c r="V308" s="231" t="e">
        <f t="shared" si="34"/>
        <v>#DIV/0!</v>
      </c>
      <c r="W308" s="232" t="e">
        <f t="shared" si="35"/>
        <v>#DIV/0!</v>
      </c>
    </row>
    <row r="309" spans="1:23">
      <c r="A309" s="226">
        <f>'ES Data Entry'!A309</f>
        <v>0</v>
      </c>
      <c r="B309" s="226">
        <f>'ES Data Entry'!B309</f>
        <v>0</v>
      </c>
      <c r="C309" s="6">
        <f>'ES Data Entry'!C309</f>
        <v>0</v>
      </c>
      <c r="D309" s="226">
        <f>'ES Data Entry'!D309</f>
        <v>0</v>
      </c>
      <c r="E309" s="226">
        <f>'ES Data Entry'!E309</f>
        <v>0</v>
      </c>
      <c r="F309" s="226">
        <f>'ES Data Entry'!F309</f>
        <v>0</v>
      </c>
      <c r="G309" s="226" t="str" cm="1">
        <f t="array" ref="G309">_xlfn.IFS('ES Data Entry'!G309=0, "Kindergarten", 'ES Data Entry'!G309=1, "1st Grade", 'ES Data Entry'!G309=2, "2nd Grade", 'ES Data Entry'!G309=3, "3rd Grade", 'ES Data Entry'!G309=4, "4th Grade",'ES Data Entry'!G309=5, "5th Grade")</f>
        <v>Kindergarten</v>
      </c>
      <c r="H309" s="253" t="e" cm="1">
        <f t="array" ref="H309">_xlfn.IFS('ES Data Entry'!L309=2, "Virtual", 'ES Data Entry'!L309=1, "In-person",'ES Data Entry'!L309=3, "Hybrid")</f>
        <v>#N/A</v>
      </c>
      <c r="I309" s="227" t="e" cm="1">
        <f t="array" ref="I309">_xlfn.IFS('ES Data Entry'!H309= 1, "American Indian/Alaskan Native", 'ES Data Entry'!H309= 2, "Asian", 'ES Data Entry'!H309= 3, "Native Hawaiian/Pacific Islander", 'ES Data Entry'!H309= 4, "Black/African American",'ES Data Entry'!H309= 5,  "White", 'ES Data Entry'!H309= 6, "Other", 'ES Data Entry'!H309= 7, "Two races or more", 'ES Data Entry'!H309= 8, "Unknown")</f>
        <v>#N/A</v>
      </c>
      <c r="J309" s="226" t="e" cm="1">
        <f t="array" ref="J309">_xlfn.IFS('ES Data Entry'!I309=1, "Hispanic/Latino", 'ES Data Entry'!I309=2, "Not Hispanic/Latino", 'ES Data Entry'!I309=3, "Other")</f>
        <v>#N/A</v>
      </c>
      <c r="K309" s="226" t="e" cm="1">
        <f t="array" ref="K309">_xlfn.IFS('ES Data Entry'!J309= 1, "Male", 'ES Data Entry'!J309= 2, "Female", 'ES Data Entry'!J309= 3, "Transgender Male", 'ES Data Entry'!J309= 4, "Transgender Female",'ES Data Entry'!J309= 5, "Non-binary", 'ES Data Entry'!J309= 6, "Other", 'ES Data Entry'!J309= 7, "Unknown")</f>
        <v>#N/A</v>
      </c>
      <c r="L309" s="228">
        <f>'ES Data Entry'!K309</f>
        <v>0</v>
      </c>
      <c r="M309" s="228" t="str" cm="1">
        <f t="array" ref="M309">IF(MAX(IF(F:F=F309, L:L))=L309, "Yes", "No")</f>
        <v>Yes</v>
      </c>
      <c r="N309" s="229" t="e">
        <f>AVERAGE('ES Data Entry'!N309,'ES Data Entry'!M309)</f>
        <v>#DIV/0!</v>
      </c>
      <c r="O309" s="229" t="e">
        <f t="shared" si="30"/>
        <v>#DIV/0!</v>
      </c>
      <c r="P309" s="229" t="e">
        <f>AVERAGE('ES Data Entry'!O309:R309)</f>
        <v>#DIV/0!</v>
      </c>
      <c r="Q309" s="229" t="e">
        <f t="shared" si="31"/>
        <v>#DIV/0!</v>
      </c>
      <c r="R309" s="229" t="e">
        <f>AVERAGE('ES Data Entry'!S309:V309)</f>
        <v>#DIV/0!</v>
      </c>
      <c r="S309" s="229" t="e">
        <f t="shared" si="32"/>
        <v>#DIV/0!</v>
      </c>
      <c r="T309" s="229" t="e">
        <f>AVERAGE('ES Data Entry'!W309:Y309)</f>
        <v>#DIV/0!</v>
      </c>
      <c r="U309" s="230" t="e">
        <f t="shared" si="33"/>
        <v>#DIV/0!</v>
      </c>
      <c r="V309" s="231" t="e">
        <f t="shared" si="34"/>
        <v>#DIV/0!</v>
      </c>
      <c r="W309" s="232" t="e">
        <f t="shared" si="35"/>
        <v>#DIV/0!</v>
      </c>
    </row>
    <row r="310" spans="1:23">
      <c r="A310" s="226">
        <f>'ES Data Entry'!A310</f>
        <v>0</v>
      </c>
      <c r="B310" s="226">
        <f>'ES Data Entry'!B310</f>
        <v>0</v>
      </c>
      <c r="C310" s="6">
        <f>'ES Data Entry'!C310</f>
        <v>0</v>
      </c>
      <c r="D310" s="226">
        <f>'ES Data Entry'!D310</f>
        <v>0</v>
      </c>
      <c r="E310" s="226">
        <f>'ES Data Entry'!E310</f>
        <v>0</v>
      </c>
      <c r="F310" s="226">
        <f>'ES Data Entry'!F310</f>
        <v>0</v>
      </c>
      <c r="G310" s="226" t="str" cm="1">
        <f t="array" ref="G310">_xlfn.IFS('ES Data Entry'!G310=0, "Kindergarten", 'ES Data Entry'!G310=1, "1st Grade", 'ES Data Entry'!G310=2, "2nd Grade", 'ES Data Entry'!G310=3, "3rd Grade", 'ES Data Entry'!G310=4, "4th Grade",'ES Data Entry'!G310=5, "5th Grade")</f>
        <v>Kindergarten</v>
      </c>
      <c r="H310" s="253" t="e" cm="1">
        <f t="array" ref="H310">_xlfn.IFS('ES Data Entry'!L310=2, "Virtual", 'ES Data Entry'!L310=1, "In-person",'ES Data Entry'!L310=3, "Hybrid")</f>
        <v>#N/A</v>
      </c>
      <c r="I310" s="227" t="e" cm="1">
        <f t="array" ref="I310">_xlfn.IFS('ES Data Entry'!H310= 1, "American Indian/Alaskan Native", 'ES Data Entry'!H310= 2, "Asian", 'ES Data Entry'!H310= 3, "Native Hawaiian/Pacific Islander", 'ES Data Entry'!H310= 4, "Black/African American",'ES Data Entry'!H310= 5,  "White", 'ES Data Entry'!H310= 6, "Other", 'ES Data Entry'!H310= 7, "Two races or more", 'ES Data Entry'!H310= 8, "Unknown")</f>
        <v>#N/A</v>
      </c>
      <c r="J310" s="226" t="e" cm="1">
        <f t="array" ref="J310">_xlfn.IFS('ES Data Entry'!I310=1, "Hispanic/Latino", 'ES Data Entry'!I310=2, "Not Hispanic/Latino", 'ES Data Entry'!I310=3, "Other")</f>
        <v>#N/A</v>
      </c>
      <c r="K310" s="226" t="e" cm="1">
        <f t="array" ref="K310">_xlfn.IFS('ES Data Entry'!J310= 1, "Male", 'ES Data Entry'!J310= 2, "Female", 'ES Data Entry'!J310= 3, "Transgender Male", 'ES Data Entry'!J310= 4, "Transgender Female",'ES Data Entry'!J310= 5, "Non-binary", 'ES Data Entry'!J310= 6, "Other", 'ES Data Entry'!J310= 7, "Unknown")</f>
        <v>#N/A</v>
      </c>
      <c r="L310" s="228">
        <f>'ES Data Entry'!K310</f>
        <v>0</v>
      </c>
      <c r="M310" s="228" t="str" cm="1">
        <f t="array" ref="M310">IF(MAX(IF(F:F=F310, L:L))=L310, "Yes", "No")</f>
        <v>Yes</v>
      </c>
      <c r="N310" s="229" t="e">
        <f>AVERAGE('ES Data Entry'!N310,'ES Data Entry'!M310)</f>
        <v>#DIV/0!</v>
      </c>
      <c r="O310" s="229" t="e">
        <f t="shared" si="30"/>
        <v>#DIV/0!</v>
      </c>
      <c r="P310" s="229" t="e">
        <f>AVERAGE('ES Data Entry'!O310:R310)</f>
        <v>#DIV/0!</v>
      </c>
      <c r="Q310" s="229" t="e">
        <f t="shared" si="31"/>
        <v>#DIV/0!</v>
      </c>
      <c r="R310" s="229" t="e">
        <f>AVERAGE('ES Data Entry'!S310:V310)</f>
        <v>#DIV/0!</v>
      </c>
      <c r="S310" s="229" t="e">
        <f t="shared" si="32"/>
        <v>#DIV/0!</v>
      </c>
      <c r="T310" s="229" t="e">
        <f>AVERAGE('ES Data Entry'!W310:Y310)</f>
        <v>#DIV/0!</v>
      </c>
      <c r="U310" s="230" t="e">
        <f t="shared" si="33"/>
        <v>#DIV/0!</v>
      </c>
      <c r="V310" s="231" t="e">
        <f t="shared" si="34"/>
        <v>#DIV/0!</v>
      </c>
      <c r="W310" s="232" t="e">
        <f t="shared" si="35"/>
        <v>#DIV/0!</v>
      </c>
    </row>
    <row r="311" spans="1:23">
      <c r="A311" s="226">
        <f>'ES Data Entry'!A311</f>
        <v>0</v>
      </c>
      <c r="B311" s="226">
        <f>'ES Data Entry'!B311</f>
        <v>0</v>
      </c>
      <c r="C311" s="6">
        <f>'ES Data Entry'!C311</f>
        <v>0</v>
      </c>
      <c r="D311" s="226">
        <f>'ES Data Entry'!D311</f>
        <v>0</v>
      </c>
      <c r="E311" s="226">
        <f>'ES Data Entry'!E311</f>
        <v>0</v>
      </c>
      <c r="F311" s="226">
        <f>'ES Data Entry'!F311</f>
        <v>0</v>
      </c>
      <c r="G311" s="226" t="str" cm="1">
        <f t="array" ref="G311">_xlfn.IFS('ES Data Entry'!G311=0, "Kindergarten", 'ES Data Entry'!G311=1, "1st Grade", 'ES Data Entry'!G311=2, "2nd Grade", 'ES Data Entry'!G311=3, "3rd Grade", 'ES Data Entry'!G311=4, "4th Grade",'ES Data Entry'!G311=5, "5th Grade")</f>
        <v>Kindergarten</v>
      </c>
      <c r="H311" s="253" t="e" cm="1">
        <f t="array" ref="H311">_xlfn.IFS('ES Data Entry'!L311=2, "Virtual", 'ES Data Entry'!L311=1, "In-person",'ES Data Entry'!L311=3, "Hybrid")</f>
        <v>#N/A</v>
      </c>
      <c r="I311" s="227" t="e" cm="1">
        <f t="array" ref="I311">_xlfn.IFS('ES Data Entry'!H311= 1, "American Indian/Alaskan Native", 'ES Data Entry'!H311= 2, "Asian", 'ES Data Entry'!H311= 3, "Native Hawaiian/Pacific Islander", 'ES Data Entry'!H311= 4, "Black/African American",'ES Data Entry'!H311= 5,  "White", 'ES Data Entry'!H311= 6, "Other", 'ES Data Entry'!H311= 7, "Two races or more", 'ES Data Entry'!H311= 8, "Unknown")</f>
        <v>#N/A</v>
      </c>
      <c r="J311" s="226" t="e" cm="1">
        <f t="array" ref="J311">_xlfn.IFS('ES Data Entry'!I311=1, "Hispanic/Latino", 'ES Data Entry'!I311=2, "Not Hispanic/Latino", 'ES Data Entry'!I311=3, "Other")</f>
        <v>#N/A</v>
      </c>
      <c r="K311" s="226" t="e" cm="1">
        <f t="array" ref="K311">_xlfn.IFS('ES Data Entry'!J311= 1, "Male", 'ES Data Entry'!J311= 2, "Female", 'ES Data Entry'!J311= 3, "Transgender Male", 'ES Data Entry'!J311= 4, "Transgender Female",'ES Data Entry'!J311= 5, "Non-binary", 'ES Data Entry'!J311= 6, "Other", 'ES Data Entry'!J311= 7, "Unknown")</f>
        <v>#N/A</v>
      </c>
      <c r="L311" s="228">
        <f>'ES Data Entry'!K311</f>
        <v>0</v>
      </c>
      <c r="M311" s="228" t="str" cm="1">
        <f t="array" ref="M311">IF(MAX(IF(F:F=F311, L:L))=L311, "Yes", "No")</f>
        <v>Yes</v>
      </c>
      <c r="N311" s="229" t="e">
        <f>AVERAGE('ES Data Entry'!N311,'ES Data Entry'!M311)</f>
        <v>#DIV/0!</v>
      </c>
      <c r="O311" s="229" t="e">
        <f t="shared" si="30"/>
        <v>#DIV/0!</v>
      </c>
      <c r="P311" s="229" t="e">
        <f>AVERAGE('ES Data Entry'!O311:R311)</f>
        <v>#DIV/0!</v>
      </c>
      <c r="Q311" s="229" t="e">
        <f t="shared" si="31"/>
        <v>#DIV/0!</v>
      </c>
      <c r="R311" s="229" t="e">
        <f>AVERAGE('ES Data Entry'!S311:V311)</f>
        <v>#DIV/0!</v>
      </c>
      <c r="S311" s="229" t="e">
        <f t="shared" si="32"/>
        <v>#DIV/0!</v>
      </c>
      <c r="T311" s="229" t="e">
        <f>AVERAGE('ES Data Entry'!W311:Y311)</f>
        <v>#DIV/0!</v>
      </c>
      <c r="U311" s="230" t="e">
        <f t="shared" si="33"/>
        <v>#DIV/0!</v>
      </c>
      <c r="V311" s="231" t="e">
        <f t="shared" si="34"/>
        <v>#DIV/0!</v>
      </c>
      <c r="W311" s="232" t="e">
        <f t="shared" si="35"/>
        <v>#DIV/0!</v>
      </c>
    </row>
    <row r="312" spans="1:23">
      <c r="A312" s="226">
        <f>'ES Data Entry'!A312</f>
        <v>0</v>
      </c>
      <c r="B312" s="226">
        <f>'ES Data Entry'!B312</f>
        <v>0</v>
      </c>
      <c r="C312" s="6">
        <f>'ES Data Entry'!C312</f>
        <v>0</v>
      </c>
      <c r="D312" s="226">
        <f>'ES Data Entry'!D312</f>
        <v>0</v>
      </c>
      <c r="E312" s="226">
        <f>'ES Data Entry'!E312</f>
        <v>0</v>
      </c>
      <c r="F312" s="226">
        <f>'ES Data Entry'!F312</f>
        <v>0</v>
      </c>
      <c r="G312" s="226" t="str" cm="1">
        <f t="array" ref="G312">_xlfn.IFS('ES Data Entry'!G312=0, "Kindergarten", 'ES Data Entry'!G312=1, "1st Grade", 'ES Data Entry'!G312=2, "2nd Grade", 'ES Data Entry'!G312=3, "3rd Grade", 'ES Data Entry'!G312=4, "4th Grade",'ES Data Entry'!G312=5, "5th Grade")</f>
        <v>Kindergarten</v>
      </c>
      <c r="H312" s="253" t="e" cm="1">
        <f t="array" ref="H312">_xlfn.IFS('ES Data Entry'!L312=2, "Virtual", 'ES Data Entry'!L312=1, "In-person",'ES Data Entry'!L312=3, "Hybrid")</f>
        <v>#N/A</v>
      </c>
      <c r="I312" s="227" t="e" cm="1">
        <f t="array" ref="I312">_xlfn.IFS('ES Data Entry'!H312= 1, "American Indian/Alaskan Native", 'ES Data Entry'!H312= 2, "Asian", 'ES Data Entry'!H312= 3, "Native Hawaiian/Pacific Islander", 'ES Data Entry'!H312= 4, "Black/African American",'ES Data Entry'!H312= 5,  "White", 'ES Data Entry'!H312= 6, "Other", 'ES Data Entry'!H312= 7, "Two races or more", 'ES Data Entry'!H312= 8, "Unknown")</f>
        <v>#N/A</v>
      </c>
      <c r="J312" s="226" t="e" cm="1">
        <f t="array" ref="J312">_xlfn.IFS('ES Data Entry'!I312=1, "Hispanic/Latino", 'ES Data Entry'!I312=2, "Not Hispanic/Latino", 'ES Data Entry'!I312=3, "Other")</f>
        <v>#N/A</v>
      </c>
      <c r="K312" s="226" t="e" cm="1">
        <f t="array" ref="K312">_xlfn.IFS('ES Data Entry'!J312= 1, "Male", 'ES Data Entry'!J312= 2, "Female", 'ES Data Entry'!J312= 3, "Transgender Male", 'ES Data Entry'!J312= 4, "Transgender Female",'ES Data Entry'!J312= 5, "Non-binary", 'ES Data Entry'!J312= 6, "Other", 'ES Data Entry'!J312= 7, "Unknown")</f>
        <v>#N/A</v>
      </c>
      <c r="L312" s="228">
        <f>'ES Data Entry'!K312</f>
        <v>0</v>
      </c>
      <c r="M312" s="228" t="str" cm="1">
        <f t="array" ref="M312">IF(MAX(IF(F:F=F312, L:L))=L312, "Yes", "No")</f>
        <v>Yes</v>
      </c>
      <c r="N312" s="229" t="e">
        <f>AVERAGE('ES Data Entry'!N312,'ES Data Entry'!M312)</f>
        <v>#DIV/0!</v>
      </c>
      <c r="O312" s="229" t="e">
        <f t="shared" si="30"/>
        <v>#DIV/0!</v>
      </c>
      <c r="P312" s="229" t="e">
        <f>AVERAGE('ES Data Entry'!O312:R312)</f>
        <v>#DIV/0!</v>
      </c>
      <c r="Q312" s="229" t="e">
        <f t="shared" si="31"/>
        <v>#DIV/0!</v>
      </c>
      <c r="R312" s="229" t="e">
        <f>AVERAGE('ES Data Entry'!S312:V312)</f>
        <v>#DIV/0!</v>
      </c>
      <c r="S312" s="229" t="e">
        <f t="shared" si="32"/>
        <v>#DIV/0!</v>
      </c>
      <c r="T312" s="229" t="e">
        <f>AVERAGE('ES Data Entry'!W312:Y312)</f>
        <v>#DIV/0!</v>
      </c>
      <c r="U312" s="230" t="e">
        <f t="shared" si="33"/>
        <v>#DIV/0!</v>
      </c>
      <c r="V312" s="231" t="e">
        <f t="shared" si="34"/>
        <v>#DIV/0!</v>
      </c>
      <c r="W312" s="232" t="e">
        <f t="shared" si="35"/>
        <v>#DIV/0!</v>
      </c>
    </row>
    <row r="313" spans="1:23">
      <c r="A313" s="226">
        <f>'ES Data Entry'!A313</f>
        <v>0</v>
      </c>
      <c r="B313" s="226">
        <f>'ES Data Entry'!B313</f>
        <v>0</v>
      </c>
      <c r="C313" s="6">
        <f>'ES Data Entry'!C313</f>
        <v>0</v>
      </c>
      <c r="D313" s="226">
        <f>'ES Data Entry'!D313</f>
        <v>0</v>
      </c>
      <c r="E313" s="226">
        <f>'ES Data Entry'!E313</f>
        <v>0</v>
      </c>
      <c r="F313" s="226">
        <f>'ES Data Entry'!F313</f>
        <v>0</v>
      </c>
      <c r="G313" s="226" t="str" cm="1">
        <f t="array" ref="G313">_xlfn.IFS('ES Data Entry'!G313=0, "Kindergarten", 'ES Data Entry'!G313=1, "1st Grade", 'ES Data Entry'!G313=2, "2nd Grade", 'ES Data Entry'!G313=3, "3rd Grade", 'ES Data Entry'!G313=4, "4th Grade",'ES Data Entry'!G313=5, "5th Grade")</f>
        <v>Kindergarten</v>
      </c>
      <c r="H313" s="253" t="e" cm="1">
        <f t="array" ref="H313">_xlfn.IFS('ES Data Entry'!L313=2, "Virtual", 'ES Data Entry'!L313=1, "In-person",'ES Data Entry'!L313=3, "Hybrid")</f>
        <v>#N/A</v>
      </c>
      <c r="I313" s="227" t="e" cm="1">
        <f t="array" ref="I313">_xlfn.IFS('ES Data Entry'!H313= 1, "American Indian/Alaskan Native", 'ES Data Entry'!H313= 2, "Asian", 'ES Data Entry'!H313= 3, "Native Hawaiian/Pacific Islander", 'ES Data Entry'!H313= 4, "Black/African American",'ES Data Entry'!H313= 5,  "White", 'ES Data Entry'!H313= 6, "Other", 'ES Data Entry'!H313= 7, "Two races or more", 'ES Data Entry'!H313= 8, "Unknown")</f>
        <v>#N/A</v>
      </c>
      <c r="J313" s="226" t="e" cm="1">
        <f t="array" ref="J313">_xlfn.IFS('ES Data Entry'!I313=1, "Hispanic/Latino", 'ES Data Entry'!I313=2, "Not Hispanic/Latino", 'ES Data Entry'!I313=3, "Other")</f>
        <v>#N/A</v>
      </c>
      <c r="K313" s="226" t="e" cm="1">
        <f t="array" ref="K313">_xlfn.IFS('ES Data Entry'!J313= 1, "Male", 'ES Data Entry'!J313= 2, "Female", 'ES Data Entry'!J313= 3, "Transgender Male", 'ES Data Entry'!J313= 4, "Transgender Female",'ES Data Entry'!J313= 5, "Non-binary", 'ES Data Entry'!J313= 6, "Other", 'ES Data Entry'!J313= 7, "Unknown")</f>
        <v>#N/A</v>
      </c>
      <c r="L313" s="228">
        <f>'ES Data Entry'!K313</f>
        <v>0</v>
      </c>
      <c r="M313" s="228" t="str" cm="1">
        <f t="array" ref="M313">IF(MAX(IF(F:F=F313, L:L))=L313, "Yes", "No")</f>
        <v>Yes</v>
      </c>
      <c r="N313" s="229" t="e">
        <f>AVERAGE('ES Data Entry'!N313,'ES Data Entry'!M313)</f>
        <v>#DIV/0!</v>
      </c>
      <c r="O313" s="229" t="e">
        <f t="shared" si="30"/>
        <v>#DIV/0!</v>
      </c>
      <c r="P313" s="229" t="e">
        <f>AVERAGE('ES Data Entry'!O313:R313)</f>
        <v>#DIV/0!</v>
      </c>
      <c r="Q313" s="229" t="e">
        <f t="shared" si="31"/>
        <v>#DIV/0!</v>
      </c>
      <c r="R313" s="229" t="e">
        <f>AVERAGE('ES Data Entry'!S313:V313)</f>
        <v>#DIV/0!</v>
      </c>
      <c r="S313" s="229" t="e">
        <f t="shared" si="32"/>
        <v>#DIV/0!</v>
      </c>
      <c r="T313" s="229" t="e">
        <f>AVERAGE('ES Data Entry'!W313:Y313)</f>
        <v>#DIV/0!</v>
      </c>
      <c r="U313" s="230" t="e">
        <f t="shared" si="33"/>
        <v>#DIV/0!</v>
      </c>
      <c r="V313" s="231" t="e">
        <f t="shared" si="34"/>
        <v>#DIV/0!</v>
      </c>
      <c r="W313" s="232" t="e">
        <f t="shared" si="35"/>
        <v>#DIV/0!</v>
      </c>
    </row>
    <row r="314" spans="1:23">
      <c r="A314" s="226">
        <f>'ES Data Entry'!A314</f>
        <v>0</v>
      </c>
      <c r="B314" s="226">
        <f>'ES Data Entry'!B314</f>
        <v>0</v>
      </c>
      <c r="C314" s="6">
        <f>'ES Data Entry'!C314</f>
        <v>0</v>
      </c>
      <c r="D314" s="226">
        <f>'ES Data Entry'!D314</f>
        <v>0</v>
      </c>
      <c r="E314" s="226">
        <f>'ES Data Entry'!E314</f>
        <v>0</v>
      </c>
      <c r="F314" s="226">
        <f>'ES Data Entry'!F314</f>
        <v>0</v>
      </c>
      <c r="G314" s="226" t="str" cm="1">
        <f t="array" ref="G314">_xlfn.IFS('ES Data Entry'!G314=0, "Kindergarten", 'ES Data Entry'!G314=1, "1st Grade", 'ES Data Entry'!G314=2, "2nd Grade", 'ES Data Entry'!G314=3, "3rd Grade", 'ES Data Entry'!G314=4, "4th Grade",'ES Data Entry'!G314=5, "5th Grade")</f>
        <v>Kindergarten</v>
      </c>
      <c r="H314" s="253" t="e" cm="1">
        <f t="array" ref="H314">_xlfn.IFS('ES Data Entry'!L314=2, "Virtual", 'ES Data Entry'!L314=1, "In-person",'ES Data Entry'!L314=3, "Hybrid")</f>
        <v>#N/A</v>
      </c>
      <c r="I314" s="227" t="e" cm="1">
        <f t="array" ref="I314">_xlfn.IFS('ES Data Entry'!H314= 1, "American Indian/Alaskan Native", 'ES Data Entry'!H314= 2, "Asian", 'ES Data Entry'!H314= 3, "Native Hawaiian/Pacific Islander", 'ES Data Entry'!H314= 4, "Black/African American",'ES Data Entry'!H314= 5,  "White", 'ES Data Entry'!H314= 6, "Other", 'ES Data Entry'!H314= 7, "Two races or more", 'ES Data Entry'!H314= 8, "Unknown")</f>
        <v>#N/A</v>
      </c>
      <c r="J314" s="226" t="e" cm="1">
        <f t="array" ref="J314">_xlfn.IFS('ES Data Entry'!I314=1, "Hispanic/Latino", 'ES Data Entry'!I314=2, "Not Hispanic/Latino", 'ES Data Entry'!I314=3, "Other")</f>
        <v>#N/A</v>
      </c>
      <c r="K314" s="226" t="e" cm="1">
        <f t="array" ref="K314">_xlfn.IFS('ES Data Entry'!J314= 1, "Male", 'ES Data Entry'!J314= 2, "Female", 'ES Data Entry'!J314= 3, "Transgender Male", 'ES Data Entry'!J314= 4, "Transgender Female",'ES Data Entry'!J314= 5, "Non-binary", 'ES Data Entry'!J314= 6, "Other", 'ES Data Entry'!J314= 7, "Unknown")</f>
        <v>#N/A</v>
      </c>
      <c r="L314" s="228">
        <f>'ES Data Entry'!K314</f>
        <v>0</v>
      </c>
      <c r="M314" s="228" t="str" cm="1">
        <f t="array" ref="M314">IF(MAX(IF(F:F=F314, L:L))=L314, "Yes", "No")</f>
        <v>Yes</v>
      </c>
      <c r="N314" s="229" t="e">
        <f>AVERAGE('ES Data Entry'!N314,'ES Data Entry'!M314)</f>
        <v>#DIV/0!</v>
      </c>
      <c r="O314" s="229" t="e">
        <f t="shared" si="30"/>
        <v>#DIV/0!</v>
      </c>
      <c r="P314" s="229" t="e">
        <f>AVERAGE('ES Data Entry'!O314:R314)</f>
        <v>#DIV/0!</v>
      </c>
      <c r="Q314" s="229" t="e">
        <f t="shared" si="31"/>
        <v>#DIV/0!</v>
      </c>
      <c r="R314" s="229" t="e">
        <f>AVERAGE('ES Data Entry'!S314:V314)</f>
        <v>#DIV/0!</v>
      </c>
      <c r="S314" s="229" t="e">
        <f t="shared" si="32"/>
        <v>#DIV/0!</v>
      </c>
      <c r="T314" s="229" t="e">
        <f>AVERAGE('ES Data Entry'!W314:Y314)</f>
        <v>#DIV/0!</v>
      </c>
      <c r="U314" s="230" t="e">
        <f t="shared" si="33"/>
        <v>#DIV/0!</v>
      </c>
      <c r="V314" s="231" t="e">
        <f t="shared" si="34"/>
        <v>#DIV/0!</v>
      </c>
      <c r="W314" s="232" t="e">
        <f t="shared" si="35"/>
        <v>#DIV/0!</v>
      </c>
    </row>
    <row r="315" spans="1:23">
      <c r="A315" s="226">
        <f>'ES Data Entry'!A315</f>
        <v>0</v>
      </c>
      <c r="B315" s="226">
        <f>'ES Data Entry'!B315</f>
        <v>0</v>
      </c>
      <c r="C315" s="6">
        <f>'ES Data Entry'!C315</f>
        <v>0</v>
      </c>
      <c r="D315" s="226">
        <f>'ES Data Entry'!D315</f>
        <v>0</v>
      </c>
      <c r="E315" s="226">
        <f>'ES Data Entry'!E315</f>
        <v>0</v>
      </c>
      <c r="F315" s="226">
        <f>'ES Data Entry'!F315</f>
        <v>0</v>
      </c>
      <c r="G315" s="226" t="str" cm="1">
        <f t="array" ref="G315">_xlfn.IFS('ES Data Entry'!G315=0, "Kindergarten", 'ES Data Entry'!G315=1, "1st Grade", 'ES Data Entry'!G315=2, "2nd Grade", 'ES Data Entry'!G315=3, "3rd Grade", 'ES Data Entry'!G315=4, "4th Grade",'ES Data Entry'!G315=5, "5th Grade")</f>
        <v>Kindergarten</v>
      </c>
      <c r="H315" s="253" t="e" cm="1">
        <f t="array" ref="H315">_xlfn.IFS('ES Data Entry'!L315=2, "Virtual", 'ES Data Entry'!L315=1, "In-person",'ES Data Entry'!L315=3, "Hybrid")</f>
        <v>#N/A</v>
      </c>
      <c r="I315" s="227" t="e" cm="1">
        <f t="array" ref="I315">_xlfn.IFS('ES Data Entry'!H315= 1, "American Indian/Alaskan Native", 'ES Data Entry'!H315= 2, "Asian", 'ES Data Entry'!H315= 3, "Native Hawaiian/Pacific Islander", 'ES Data Entry'!H315= 4, "Black/African American",'ES Data Entry'!H315= 5,  "White", 'ES Data Entry'!H315= 6, "Other", 'ES Data Entry'!H315= 7, "Two races or more", 'ES Data Entry'!H315= 8, "Unknown")</f>
        <v>#N/A</v>
      </c>
      <c r="J315" s="226" t="e" cm="1">
        <f t="array" ref="J315">_xlfn.IFS('ES Data Entry'!I315=1, "Hispanic/Latino", 'ES Data Entry'!I315=2, "Not Hispanic/Latino", 'ES Data Entry'!I315=3, "Other")</f>
        <v>#N/A</v>
      </c>
      <c r="K315" s="226" t="e" cm="1">
        <f t="array" ref="K315">_xlfn.IFS('ES Data Entry'!J315= 1, "Male", 'ES Data Entry'!J315= 2, "Female", 'ES Data Entry'!J315= 3, "Transgender Male", 'ES Data Entry'!J315= 4, "Transgender Female",'ES Data Entry'!J315= 5, "Non-binary", 'ES Data Entry'!J315= 6, "Other", 'ES Data Entry'!J315= 7, "Unknown")</f>
        <v>#N/A</v>
      </c>
      <c r="L315" s="228">
        <f>'ES Data Entry'!K315</f>
        <v>0</v>
      </c>
      <c r="M315" s="228" t="str" cm="1">
        <f t="array" ref="M315">IF(MAX(IF(F:F=F315, L:L))=L315, "Yes", "No")</f>
        <v>Yes</v>
      </c>
      <c r="N315" s="229" t="e">
        <f>AVERAGE('ES Data Entry'!N315,'ES Data Entry'!M315)</f>
        <v>#DIV/0!</v>
      </c>
      <c r="O315" s="229" t="e">
        <f t="shared" si="30"/>
        <v>#DIV/0!</v>
      </c>
      <c r="P315" s="229" t="e">
        <f>AVERAGE('ES Data Entry'!O315:R315)</f>
        <v>#DIV/0!</v>
      </c>
      <c r="Q315" s="229" t="e">
        <f t="shared" si="31"/>
        <v>#DIV/0!</v>
      </c>
      <c r="R315" s="229" t="e">
        <f>AVERAGE('ES Data Entry'!S315:V315)</f>
        <v>#DIV/0!</v>
      </c>
      <c r="S315" s="229" t="e">
        <f t="shared" si="32"/>
        <v>#DIV/0!</v>
      </c>
      <c r="T315" s="229" t="e">
        <f>AVERAGE('ES Data Entry'!W315:Y315)</f>
        <v>#DIV/0!</v>
      </c>
      <c r="U315" s="230" t="e">
        <f t="shared" si="33"/>
        <v>#DIV/0!</v>
      </c>
      <c r="V315" s="231" t="e">
        <f t="shared" si="34"/>
        <v>#DIV/0!</v>
      </c>
      <c r="W315" s="232" t="e">
        <f t="shared" si="35"/>
        <v>#DIV/0!</v>
      </c>
    </row>
    <row r="316" spans="1:23">
      <c r="A316" s="226">
        <f>'ES Data Entry'!A316</f>
        <v>0</v>
      </c>
      <c r="B316" s="226">
        <f>'ES Data Entry'!B316</f>
        <v>0</v>
      </c>
      <c r="C316" s="6">
        <f>'ES Data Entry'!C316</f>
        <v>0</v>
      </c>
      <c r="D316" s="226">
        <f>'ES Data Entry'!D316</f>
        <v>0</v>
      </c>
      <c r="E316" s="226">
        <f>'ES Data Entry'!E316</f>
        <v>0</v>
      </c>
      <c r="F316" s="226">
        <f>'ES Data Entry'!F316</f>
        <v>0</v>
      </c>
      <c r="G316" s="226" t="str" cm="1">
        <f t="array" ref="G316">_xlfn.IFS('ES Data Entry'!G316=0, "Kindergarten", 'ES Data Entry'!G316=1, "1st Grade", 'ES Data Entry'!G316=2, "2nd Grade", 'ES Data Entry'!G316=3, "3rd Grade", 'ES Data Entry'!G316=4, "4th Grade",'ES Data Entry'!G316=5, "5th Grade")</f>
        <v>Kindergarten</v>
      </c>
      <c r="H316" s="253" t="e" cm="1">
        <f t="array" ref="H316">_xlfn.IFS('ES Data Entry'!L316=2, "Virtual", 'ES Data Entry'!L316=1, "In-person",'ES Data Entry'!L316=3, "Hybrid")</f>
        <v>#N/A</v>
      </c>
      <c r="I316" s="227" t="e" cm="1">
        <f t="array" ref="I316">_xlfn.IFS('ES Data Entry'!H316= 1, "American Indian/Alaskan Native", 'ES Data Entry'!H316= 2, "Asian", 'ES Data Entry'!H316= 3, "Native Hawaiian/Pacific Islander", 'ES Data Entry'!H316= 4, "Black/African American",'ES Data Entry'!H316= 5,  "White", 'ES Data Entry'!H316= 6, "Other", 'ES Data Entry'!H316= 7, "Two races or more", 'ES Data Entry'!H316= 8, "Unknown")</f>
        <v>#N/A</v>
      </c>
      <c r="J316" s="226" t="e" cm="1">
        <f t="array" ref="J316">_xlfn.IFS('ES Data Entry'!I316=1, "Hispanic/Latino", 'ES Data Entry'!I316=2, "Not Hispanic/Latino", 'ES Data Entry'!I316=3, "Other")</f>
        <v>#N/A</v>
      </c>
      <c r="K316" s="226" t="e" cm="1">
        <f t="array" ref="K316">_xlfn.IFS('ES Data Entry'!J316= 1, "Male", 'ES Data Entry'!J316= 2, "Female", 'ES Data Entry'!J316= 3, "Transgender Male", 'ES Data Entry'!J316= 4, "Transgender Female",'ES Data Entry'!J316= 5, "Non-binary", 'ES Data Entry'!J316= 6, "Other", 'ES Data Entry'!J316= 7, "Unknown")</f>
        <v>#N/A</v>
      </c>
      <c r="L316" s="228">
        <f>'ES Data Entry'!K316</f>
        <v>0</v>
      </c>
      <c r="M316" s="228" t="str" cm="1">
        <f t="array" ref="M316">IF(MAX(IF(F:F=F316, L:L))=L316, "Yes", "No")</f>
        <v>Yes</v>
      </c>
      <c r="N316" s="229" t="e">
        <f>AVERAGE('ES Data Entry'!N316,'ES Data Entry'!M316)</f>
        <v>#DIV/0!</v>
      </c>
      <c r="O316" s="229" t="e">
        <f t="shared" si="30"/>
        <v>#DIV/0!</v>
      </c>
      <c r="P316" s="229" t="e">
        <f>AVERAGE('ES Data Entry'!O316:R316)</f>
        <v>#DIV/0!</v>
      </c>
      <c r="Q316" s="229" t="e">
        <f t="shared" si="31"/>
        <v>#DIV/0!</v>
      </c>
      <c r="R316" s="229" t="e">
        <f>AVERAGE('ES Data Entry'!S316:V316)</f>
        <v>#DIV/0!</v>
      </c>
      <c r="S316" s="229" t="e">
        <f t="shared" si="32"/>
        <v>#DIV/0!</v>
      </c>
      <c r="T316" s="229" t="e">
        <f>AVERAGE('ES Data Entry'!W316:Y316)</f>
        <v>#DIV/0!</v>
      </c>
      <c r="U316" s="230" t="e">
        <f t="shared" si="33"/>
        <v>#DIV/0!</v>
      </c>
      <c r="V316" s="231" t="e">
        <f t="shared" si="34"/>
        <v>#DIV/0!</v>
      </c>
      <c r="W316" s="232" t="e">
        <f t="shared" si="35"/>
        <v>#DIV/0!</v>
      </c>
    </row>
    <row r="317" spans="1:23">
      <c r="A317" s="226">
        <f>'ES Data Entry'!A317</f>
        <v>0</v>
      </c>
      <c r="B317" s="226">
        <f>'ES Data Entry'!B317</f>
        <v>0</v>
      </c>
      <c r="C317" s="6">
        <f>'ES Data Entry'!C317</f>
        <v>0</v>
      </c>
      <c r="D317" s="226">
        <f>'ES Data Entry'!D317</f>
        <v>0</v>
      </c>
      <c r="E317" s="226">
        <f>'ES Data Entry'!E317</f>
        <v>0</v>
      </c>
      <c r="F317" s="226">
        <f>'ES Data Entry'!F317</f>
        <v>0</v>
      </c>
      <c r="G317" s="226" t="str" cm="1">
        <f t="array" ref="G317">_xlfn.IFS('ES Data Entry'!G317=0, "Kindergarten", 'ES Data Entry'!G317=1, "1st Grade", 'ES Data Entry'!G317=2, "2nd Grade", 'ES Data Entry'!G317=3, "3rd Grade", 'ES Data Entry'!G317=4, "4th Grade",'ES Data Entry'!G317=5, "5th Grade")</f>
        <v>Kindergarten</v>
      </c>
      <c r="H317" s="253" t="e" cm="1">
        <f t="array" ref="H317">_xlfn.IFS('ES Data Entry'!L317=2, "Virtual", 'ES Data Entry'!L317=1, "In-person",'ES Data Entry'!L317=3, "Hybrid")</f>
        <v>#N/A</v>
      </c>
      <c r="I317" s="227" t="e" cm="1">
        <f t="array" ref="I317">_xlfn.IFS('ES Data Entry'!H317= 1, "American Indian/Alaskan Native", 'ES Data Entry'!H317= 2, "Asian", 'ES Data Entry'!H317= 3, "Native Hawaiian/Pacific Islander", 'ES Data Entry'!H317= 4, "Black/African American",'ES Data Entry'!H317= 5,  "White", 'ES Data Entry'!H317= 6, "Other", 'ES Data Entry'!H317= 7, "Two races or more", 'ES Data Entry'!H317= 8, "Unknown")</f>
        <v>#N/A</v>
      </c>
      <c r="J317" s="226" t="e" cm="1">
        <f t="array" ref="J317">_xlfn.IFS('ES Data Entry'!I317=1, "Hispanic/Latino", 'ES Data Entry'!I317=2, "Not Hispanic/Latino", 'ES Data Entry'!I317=3, "Other")</f>
        <v>#N/A</v>
      </c>
      <c r="K317" s="226" t="e" cm="1">
        <f t="array" ref="K317">_xlfn.IFS('ES Data Entry'!J317= 1, "Male", 'ES Data Entry'!J317= 2, "Female", 'ES Data Entry'!J317= 3, "Transgender Male", 'ES Data Entry'!J317= 4, "Transgender Female",'ES Data Entry'!J317= 5, "Non-binary", 'ES Data Entry'!J317= 6, "Other", 'ES Data Entry'!J317= 7, "Unknown")</f>
        <v>#N/A</v>
      </c>
      <c r="L317" s="228">
        <f>'ES Data Entry'!K317</f>
        <v>0</v>
      </c>
      <c r="M317" s="228" t="str" cm="1">
        <f t="array" ref="M317">IF(MAX(IF(F:F=F317, L:L))=L317, "Yes", "No")</f>
        <v>Yes</v>
      </c>
      <c r="N317" s="229" t="e">
        <f>AVERAGE('ES Data Entry'!N317,'ES Data Entry'!M317)</f>
        <v>#DIV/0!</v>
      </c>
      <c r="O317" s="229" t="e">
        <f t="shared" si="30"/>
        <v>#DIV/0!</v>
      </c>
      <c r="P317" s="229" t="e">
        <f>AVERAGE('ES Data Entry'!O317:R317)</f>
        <v>#DIV/0!</v>
      </c>
      <c r="Q317" s="229" t="e">
        <f t="shared" si="31"/>
        <v>#DIV/0!</v>
      </c>
      <c r="R317" s="229" t="e">
        <f>AVERAGE('ES Data Entry'!S317:V317)</f>
        <v>#DIV/0!</v>
      </c>
      <c r="S317" s="229" t="e">
        <f t="shared" si="32"/>
        <v>#DIV/0!</v>
      </c>
      <c r="T317" s="229" t="e">
        <f>AVERAGE('ES Data Entry'!W317:Y317)</f>
        <v>#DIV/0!</v>
      </c>
      <c r="U317" s="230" t="e">
        <f t="shared" si="33"/>
        <v>#DIV/0!</v>
      </c>
      <c r="V317" s="231" t="e">
        <f t="shared" si="34"/>
        <v>#DIV/0!</v>
      </c>
      <c r="W317" s="232" t="e">
        <f t="shared" si="35"/>
        <v>#DIV/0!</v>
      </c>
    </row>
    <row r="318" spans="1:23">
      <c r="A318" s="226">
        <f>'ES Data Entry'!A318</f>
        <v>0</v>
      </c>
      <c r="B318" s="226">
        <f>'ES Data Entry'!B318</f>
        <v>0</v>
      </c>
      <c r="C318" s="6">
        <f>'ES Data Entry'!C318</f>
        <v>0</v>
      </c>
      <c r="D318" s="226">
        <f>'ES Data Entry'!D318</f>
        <v>0</v>
      </c>
      <c r="E318" s="226">
        <f>'ES Data Entry'!E318</f>
        <v>0</v>
      </c>
      <c r="F318" s="226">
        <f>'ES Data Entry'!F318</f>
        <v>0</v>
      </c>
      <c r="G318" s="226" t="str" cm="1">
        <f t="array" ref="G318">_xlfn.IFS('ES Data Entry'!G318=0, "Kindergarten", 'ES Data Entry'!G318=1, "1st Grade", 'ES Data Entry'!G318=2, "2nd Grade", 'ES Data Entry'!G318=3, "3rd Grade", 'ES Data Entry'!G318=4, "4th Grade",'ES Data Entry'!G318=5, "5th Grade")</f>
        <v>Kindergarten</v>
      </c>
      <c r="H318" s="253" t="e" cm="1">
        <f t="array" ref="H318">_xlfn.IFS('ES Data Entry'!L318=2, "Virtual", 'ES Data Entry'!L318=1, "In-person",'ES Data Entry'!L318=3, "Hybrid")</f>
        <v>#N/A</v>
      </c>
      <c r="I318" s="227" t="e" cm="1">
        <f t="array" ref="I318">_xlfn.IFS('ES Data Entry'!H318= 1, "American Indian/Alaskan Native", 'ES Data Entry'!H318= 2, "Asian", 'ES Data Entry'!H318= 3, "Native Hawaiian/Pacific Islander", 'ES Data Entry'!H318= 4, "Black/African American",'ES Data Entry'!H318= 5,  "White", 'ES Data Entry'!H318= 6, "Other", 'ES Data Entry'!H318= 7, "Two races or more", 'ES Data Entry'!H318= 8, "Unknown")</f>
        <v>#N/A</v>
      </c>
      <c r="J318" s="226" t="e" cm="1">
        <f t="array" ref="J318">_xlfn.IFS('ES Data Entry'!I318=1, "Hispanic/Latino", 'ES Data Entry'!I318=2, "Not Hispanic/Latino", 'ES Data Entry'!I318=3, "Other")</f>
        <v>#N/A</v>
      </c>
      <c r="K318" s="226" t="e" cm="1">
        <f t="array" ref="K318">_xlfn.IFS('ES Data Entry'!J318= 1, "Male", 'ES Data Entry'!J318= 2, "Female", 'ES Data Entry'!J318= 3, "Transgender Male", 'ES Data Entry'!J318= 4, "Transgender Female",'ES Data Entry'!J318= 5, "Non-binary", 'ES Data Entry'!J318= 6, "Other", 'ES Data Entry'!J318= 7, "Unknown")</f>
        <v>#N/A</v>
      </c>
      <c r="L318" s="228">
        <f>'ES Data Entry'!K318</f>
        <v>0</v>
      </c>
      <c r="M318" s="228" t="str" cm="1">
        <f t="array" ref="M318">IF(MAX(IF(F:F=F318, L:L))=L318, "Yes", "No")</f>
        <v>Yes</v>
      </c>
      <c r="N318" s="229" t="e">
        <f>AVERAGE('ES Data Entry'!N318,'ES Data Entry'!M318)</f>
        <v>#DIV/0!</v>
      </c>
      <c r="O318" s="229" t="e">
        <f t="shared" si="30"/>
        <v>#DIV/0!</v>
      </c>
      <c r="P318" s="229" t="e">
        <f>AVERAGE('ES Data Entry'!O318:R318)</f>
        <v>#DIV/0!</v>
      </c>
      <c r="Q318" s="229" t="e">
        <f t="shared" si="31"/>
        <v>#DIV/0!</v>
      </c>
      <c r="R318" s="229" t="e">
        <f>AVERAGE('ES Data Entry'!S318:V318)</f>
        <v>#DIV/0!</v>
      </c>
      <c r="S318" s="229" t="e">
        <f t="shared" si="32"/>
        <v>#DIV/0!</v>
      </c>
      <c r="T318" s="229" t="e">
        <f>AVERAGE('ES Data Entry'!W318:Y318)</f>
        <v>#DIV/0!</v>
      </c>
      <c r="U318" s="230" t="e">
        <f t="shared" si="33"/>
        <v>#DIV/0!</v>
      </c>
      <c r="V318" s="231" t="e">
        <f t="shared" si="34"/>
        <v>#DIV/0!</v>
      </c>
      <c r="W318" s="232" t="e">
        <f t="shared" si="35"/>
        <v>#DIV/0!</v>
      </c>
    </row>
    <row r="319" spans="1:23">
      <c r="A319" s="226">
        <f>'ES Data Entry'!A319</f>
        <v>0</v>
      </c>
      <c r="B319" s="226">
        <f>'ES Data Entry'!B319</f>
        <v>0</v>
      </c>
      <c r="C319" s="6">
        <f>'ES Data Entry'!C319</f>
        <v>0</v>
      </c>
      <c r="D319" s="226">
        <f>'ES Data Entry'!D319</f>
        <v>0</v>
      </c>
      <c r="E319" s="226">
        <f>'ES Data Entry'!E319</f>
        <v>0</v>
      </c>
      <c r="F319" s="226">
        <f>'ES Data Entry'!F319</f>
        <v>0</v>
      </c>
      <c r="G319" s="226" t="str" cm="1">
        <f t="array" ref="G319">_xlfn.IFS('ES Data Entry'!G319=0, "Kindergarten", 'ES Data Entry'!G319=1, "1st Grade", 'ES Data Entry'!G319=2, "2nd Grade", 'ES Data Entry'!G319=3, "3rd Grade", 'ES Data Entry'!G319=4, "4th Grade",'ES Data Entry'!G319=5, "5th Grade")</f>
        <v>Kindergarten</v>
      </c>
      <c r="H319" s="253" t="e" cm="1">
        <f t="array" ref="H319">_xlfn.IFS('ES Data Entry'!L319=2, "Virtual", 'ES Data Entry'!L319=1, "In-person",'ES Data Entry'!L319=3, "Hybrid")</f>
        <v>#N/A</v>
      </c>
      <c r="I319" s="227" t="e" cm="1">
        <f t="array" ref="I319">_xlfn.IFS('ES Data Entry'!H319= 1, "American Indian/Alaskan Native", 'ES Data Entry'!H319= 2, "Asian", 'ES Data Entry'!H319= 3, "Native Hawaiian/Pacific Islander", 'ES Data Entry'!H319= 4, "Black/African American",'ES Data Entry'!H319= 5,  "White", 'ES Data Entry'!H319= 6, "Other", 'ES Data Entry'!H319= 7, "Two races or more", 'ES Data Entry'!H319= 8, "Unknown")</f>
        <v>#N/A</v>
      </c>
      <c r="J319" s="226" t="e" cm="1">
        <f t="array" ref="J319">_xlfn.IFS('ES Data Entry'!I319=1, "Hispanic/Latino", 'ES Data Entry'!I319=2, "Not Hispanic/Latino", 'ES Data Entry'!I319=3, "Other")</f>
        <v>#N/A</v>
      </c>
      <c r="K319" s="226" t="e" cm="1">
        <f t="array" ref="K319">_xlfn.IFS('ES Data Entry'!J319= 1, "Male", 'ES Data Entry'!J319= 2, "Female", 'ES Data Entry'!J319= 3, "Transgender Male", 'ES Data Entry'!J319= 4, "Transgender Female",'ES Data Entry'!J319= 5, "Non-binary", 'ES Data Entry'!J319= 6, "Other", 'ES Data Entry'!J319= 7, "Unknown")</f>
        <v>#N/A</v>
      </c>
      <c r="L319" s="228">
        <f>'ES Data Entry'!K319</f>
        <v>0</v>
      </c>
      <c r="M319" s="228" t="str" cm="1">
        <f t="array" ref="M319">IF(MAX(IF(F:F=F319, L:L))=L319, "Yes", "No")</f>
        <v>Yes</v>
      </c>
      <c r="N319" s="229" t="e">
        <f>AVERAGE('ES Data Entry'!N319,'ES Data Entry'!M319)</f>
        <v>#DIV/0!</v>
      </c>
      <c r="O319" s="229" t="e">
        <f t="shared" si="30"/>
        <v>#DIV/0!</v>
      </c>
      <c r="P319" s="229" t="e">
        <f>AVERAGE('ES Data Entry'!O319:R319)</f>
        <v>#DIV/0!</v>
      </c>
      <c r="Q319" s="229" t="e">
        <f t="shared" si="31"/>
        <v>#DIV/0!</v>
      </c>
      <c r="R319" s="229" t="e">
        <f>AVERAGE('ES Data Entry'!S319:V319)</f>
        <v>#DIV/0!</v>
      </c>
      <c r="S319" s="229" t="e">
        <f t="shared" si="32"/>
        <v>#DIV/0!</v>
      </c>
      <c r="T319" s="229" t="e">
        <f>AVERAGE('ES Data Entry'!W319:Y319)</f>
        <v>#DIV/0!</v>
      </c>
      <c r="U319" s="230" t="e">
        <f t="shared" si="33"/>
        <v>#DIV/0!</v>
      </c>
      <c r="V319" s="231" t="e">
        <f t="shared" si="34"/>
        <v>#DIV/0!</v>
      </c>
      <c r="W319" s="232" t="e">
        <f t="shared" si="35"/>
        <v>#DIV/0!</v>
      </c>
    </row>
    <row r="320" spans="1:23">
      <c r="A320" s="226">
        <f>'ES Data Entry'!A320</f>
        <v>0</v>
      </c>
      <c r="B320" s="226">
        <f>'ES Data Entry'!B320</f>
        <v>0</v>
      </c>
      <c r="C320" s="6">
        <f>'ES Data Entry'!C320</f>
        <v>0</v>
      </c>
      <c r="D320" s="226">
        <f>'ES Data Entry'!D320</f>
        <v>0</v>
      </c>
      <c r="E320" s="226">
        <f>'ES Data Entry'!E320</f>
        <v>0</v>
      </c>
      <c r="F320" s="226">
        <f>'ES Data Entry'!F320</f>
        <v>0</v>
      </c>
      <c r="G320" s="226" t="str" cm="1">
        <f t="array" ref="G320">_xlfn.IFS('ES Data Entry'!G320=0, "Kindergarten", 'ES Data Entry'!G320=1, "1st Grade", 'ES Data Entry'!G320=2, "2nd Grade", 'ES Data Entry'!G320=3, "3rd Grade", 'ES Data Entry'!G320=4, "4th Grade",'ES Data Entry'!G320=5, "5th Grade")</f>
        <v>Kindergarten</v>
      </c>
      <c r="H320" s="253" t="e" cm="1">
        <f t="array" ref="H320">_xlfn.IFS('ES Data Entry'!L320=2, "Virtual", 'ES Data Entry'!L320=1, "In-person",'ES Data Entry'!L320=3, "Hybrid")</f>
        <v>#N/A</v>
      </c>
      <c r="I320" s="227" t="e" cm="1">
        <f t="array" ref="I320">_xlfn.IFS('ES Data Entry'!H320= 1, "American Indian/Alaskan Native", 'ES Data Entry'!H320= 2, "Asian", 'ES Data Entry'!H320= 3, "Native Hawaiian/Pacific Islander", 'ES Data Entry'!H320= 4, "Black/African American",'ES Data Entry'!H320= 5,  "White", 'ES Data Entry'!H320= 6, "Other", 'ES Data Entry'!H320= 7, "Two races or more", 'ES Data Entry'!H320= 8, "Unknown")</f>
        <v>#N/A</v>
      </c>
      <c r="J320" s="226" t="e" cm="1">
        <f t="array" ref="J320">_xlfn.IFS('ES Data Entry'!I320=1, "Hispanic/Latino", 'ES Data Entry'!I320=2, "Not Hispanic/Latino", 'ES Data Entry'!I320=3, "Other")</f>
        <v>#N/A</v>
      </c>
      <c r="K320" s="226" t="e" cm="1">
        <f t="array" ref="K320">_xlfn.IFS('ES Data Entry'!J320= 1, "Male", 'ES Data Entry'!J320= 2, "Female", 'ES Data Entry'!J320= 3, "Transgender Male", 'ES Data Entry'!J320= 4, "Transgender Female",'ES Data Entry'!J320= 5, "Non-binary", 'ES Data Entry'!J320= 6, "Other", 'ES Data Entry'!J320= 7, "Unknown")</f>
        <v>#N/A</v>
      </c>
      <c r="L320" s="228">
        <f>'ES Data Entry'!K320</f>
        <v>0</v>
      </c>
      <c r="M320" s="228" t="str" cm="1">
        <f t="array" ref="M320">IF(MAX(IF(F:F=F320, L:L))=L320, "Yes", "No")</f>
        <v>Yes</v>
      </c>
      <c r="N320" s="229" t="e">
        <f>AVERAGE('ES Data Entry'!N320,'ES Data Entry'!M320)</f>
        <v>#DIV/0!</v>
      </c>
      <c r="O320" s="229" t="e">
        <f t="shared" si="30"/>
        <v>#DIV/0!</v>
      </c>
      <c r="P320" s="229" t="e">
        <f>AVERAGE('ES Data Entry'!O320:R320)</f>
        <v>#DIV/0!</v>
      </c>
      <c r="Q320" s="229" t="e">
        <f t="shared" si="31"/>
        <v>#DIV/0!</v>
      </c>
      <c r="R320" s="229" t="e">
        <f>AVERAGE('ES Data Entry'!S320:V320)</f>
        <v>#DIV/0!</v>
      </c>
      <c r="S320" s="229" t="e">
        <f t="shared" si="32"/>
        <v>#DIV/0!</v>
      </c>
      <c r="T320" s="229" t="e">
        <f>AVERAGE('ES Data Entry'!W320:Y320)</f>
        <v>#DIV/0!</v>
      </c>
      <c r="U320" s="230" t="e">
        <f t="shared" si="33"/>
        <v>#DIV/0!</v>
      </c>
      <c r="V320" s="231" t="e">
        <f t="shared" si="34"/>
        <v>#DIV/0!</v>
      </c>
      <c r="W320" s="232" t="e">
        <f t="shared" si="35"/>
        <v>#DIV/0!</v>
      </c>
    </row>
    <row r="321" spans="1:23">
      <c r="A321" s="226">
        <f>'ES Data Entry'!A321</f>
        <v>0</v>
      </c>
      <c r="B321" s="226">
        <f>'ES Data Entry'!B321</f>
        <v>0</v>
      </c>
      <c r="C321" s="6">
        <f>'ES Data Entry'!C321</f>
        <v>0</v>
      </c>
      <c r="D321" s="226">
        <f>'ES Data Entry'!D321</f>
        <v>0</v>
      </c>
      <c r="E321" s="226">
        <f>'ES Data Entry'!E321</f>
        <v>0</v>
      </c>
      <c r="F321" s="226">
        <f>'ES Data Entry'!F321</f>
        <v>0</v>
      </c>
      <c r="G321" s="226" t="str" cm="1">
        <f t="array" ref="G321">_xlfn.IFS('ES Data Entry'!G321=0, "Kindergarten", 'ES Data Entry'!G321=1, "1st Grade", 'ES Data Entry'!G321=2, "2nd Grade", 'ES Data Entry'!G321=3, "3rd Grade", 'ES Data Entry'!G321=4, "4th Grade",'ES Data Entry'!G321=5, "5th Grade")</f>
        <v>Kindergarten</v>
      </c>
      <c r="H321" s="253" t="e" cm="1">
        <f t="array" ref="H321">_xlfn.IFS('ES Data Entry'!L321=2, "Virtual", 'ES Data Entry'!L321=1, "In-person",'ES Data Entry'!L321=3, "Hybrid")</f>
        <v>#N/A</v>
      </c>
      <c r="I321" s="227" t="e" cm="1">
        <f t="array" ref="I321">_xlfn.IFS('ES Data Entry'!H321= 1, "American Indian/Alaskan Native", 'ES Data Entry'!H321= 2, "Asian", 'ES Data Entry'!H321= 3, "Native Hawaiian/Pacific Islander", 'ES Data Entry'!H321= 4, "Black/African American",'ES Data Entry'!H321= 5,  "White", 'ES Data Entry'!H321= 6, "Other", 'ES Data Entry'!H321= 7, "Two races or more", 'ES Data Entry'!H321= 8, "Unknown")</f>
        <v>#N/A</v>
      </c>
      <c r="J321" s="226" t="e" cm="1">
        <f t="array" ref="J321">_xlfn.IFS('ES Data Entry'!I321=1, "Hispanic/Latino", 'ES Data Entry'!I321=2, "Not Hispanic/Latino", 'ES Data Entry'!I321=3, "Other")</f>
        <v>#N/A</v>
      </c>
      <c r="K321" s="226" t="e" cm="1">
        <f t="array" ref="K321">_xlfn.IFS('ES Data Entry'!J321= 1, "Male", 'ES Data Entry'!J321= 2, "Female", 'ES Data Entry'!J321= 3, "Transgender Male", 'ES Data Entry'!J321= 4, "Transgender Female",'ES Data Entry'!J321= 5, "Non-binary", 'ES Data Entry'!J321= 6, "Other", 'ES Data Entry'!J321= 7, "Unknown")</f>
        <v>#N/A</v>
      </c>
      <c r="L321" s="228">
        <f>'ES Data Entry'!K321</f>
        <v>0</v>
      </c>
      <c r="M321" s="228" t="str" cm="1">
        <f t="array" ref="M321">IF(MAX(IF(F:F=F321, L:L))=L321, "Yes", "No")</f>
        <v>Yes</v>
      </c>
      <c r="N321" s="229" t="e">
        <f>AVERAGE('ES Data Entry'!N321,'ES Data Entry'!M321)</f>
        <v>#DIV/0!</v>
      </c>
      <c r="O321" s="229" t="e">
        <f t="shared" si="30"/>
        <v>#DIV/0!</v>
      </c>
      <c r="P321" s="229" t="e">
        <f>AVERAGE('ES Data Entry'!O321:R321)</f>
        <v>#DIV/0!</v>
      </c>
      <c r="Q321" s="229" t="e">
        <f t="shared" si="31"/>
        <v>#DIV/0!</v>
      </c>
      <c r="R321" s="229" t="e">
        <f>AVERAGE('ES Data Entry'!S321:V321)</f>
        <v>#DIV/0!</v>
      </c>
      <c r="S321" s="229" t="e">
        <f t="shared" si="32"/>
        <v>#DIV/0!</v>
      </c>
      <c r="T321" s="229" t="e">
        <f>AVERAGE('ES Data Entry'!W321:Y321)</f>
        <v>#DIV/0!</v>
      </c>
      <c r="U321" s="230" t="e">
        <f t="shared" si="33"/>
        <v>#DIV/0!</v>
      </c>
      <c r="V321" s="231" t="e">
        <f t="shared" si="34"/>
        <v>#DIV/0!</v>
      </c>
      <c r="W321" s="232" t="e">
        <f t="shared" si="35"/>
        <v>#DIV/0!</v>
      </c>
    </row>
    <row r="322" spans="1:23">
      <c r="A322" s="226">
        <f>'ES Data Entry'!A322</f>
        <v>0</v>
      </c>
      <c r="B322" s="226">
        <f>'ES Data Entry'!B322</f>
        <v>0</v>
      </c>
      <c r="C322" s="6">
        <f>'ES Data Entry'!C322</f>
        <v>0</v>
      </c>
      <c r="D322" s="226">
        <f>'ES Data Entry'!D322</f>
        <v>0</v>
      </c>
      <c r="E322" s="226">
        <f>'ES Data Entry'!E322</f>
        <v>0</v>
      </c>
      <c r="F322" s="226">
        <f>'ES Data Entry'!F322</f>
        <v>0</v>
      </c>
      <c r="G322" s="226" t="str" cm="1">
        <f t="array" ref="G322">_xlfn.IFS('ES Data Entry'!G322=0, "Kindergarten", 'ES Data Entry'!G322=1, "1st Grade", 'ES Data Entry'!G322=2, "2nd Grade", 'ES Data Entry'!G322=3, "3rd Grade", 'ES Data Entry'!G322=4, "4th Grade",'ES Data Entry'!G322=5, "5th Grade")</f>
        <v>Kindergarten</v>
      </c>
      <c r="H322" s="253" t="e" cm="1">
        <f t="array" ref="H322">_xlfn.IFS('ES Data Entry'!L322=2, "Virtual", 'ES Data Entry'!L322=1, "In-person",'ES Data Entry'!L322=3, "Hybrid")</f>
        <v>#N/A</v>
      </c>
      <c r="I322" s="227" t="e" cm="1">
        <f t="array" ref="I322">_xlfn.IFS('ES Data Entry'!H322= 1, "American Indian/Alaskan Native", 'ES Data Entry'!H322= 2, "Asian", 'ES Data Entry'!H322= 3, "Native Hawaiian/Pacific Islander", 'ES Data Entry'!H322= 4, "Black/African American",'ES Data Entry'!H322= 5,  "White", 'ES Data Entry'!H322= 6, "Other", 'ES Data Entry'!H322= 7, "Two races or more", 'ES Data Entry'!H322= 8, "Unknown")</f>
        <v>#N/A</v>
      </c>
      <c r="J322" s="226" t="e" cm="1">
        <f t="array" ref="J322">_xlfn.IFS('ES Data Entry'!I322=1, "Hispanic/Latino", 'ES Data Entry'!I322=2, "Not Hispanic/Latino", 'ES Data Entry'!I322=3, "Other")</f>
        <v>#N/A</v>
      </c>
      <c r="K322" s="226" t="e" cm="1">
        <f t="array" ref="K322">_xlfn.IFS('ES Data Entry'!J322= 1, "Male", 'ES Data Entry'!J322= 2, "Female", 'ES Data Entry'!J322= 3, "Transgender Male", 'ES Data Entry'!J322= 4, "Transgender Female",'ES Data Entry'!J322= 5, "Non-binary", 'ES Data Entry'!J322= 6, "Other", 'ES Data Entry'!J322= 7, "Unknown")</f>
        <v>#N/A</v>
      </c>
      <c r="L322" s="228">
        <f>'ES Data Entry'!K322</f>
        <v>0</v>
      </c>
      <c r="M322" s="228" t="str" cm="1">
        <f t="array" ref="M322">IF(MAX(IF(F:F=F322, L:L))=L322, "Yes", "No")</f>
        <v>Yes</v>
      </c>
      <c r="N322" s="229" t="e">
        <f>AVERAGE('ES Data Entry'!N322,'ES Data Entry'!M322)</f>
        <v>#DIV/0!</v>
      </c>
      <c r="O322" s="229" t="e">
        <f t="shared" si="30"/>
        <v>#DIV/0!</v>
      </c>
      <c r="P322" s="229" t="e">
        <f>AVERAGE('ES Data Entry'!O322:R322)</f>
        <v>#DIV/0!</v>
      </c>
      <c r="Q322" s="229" t="e">
        <f t="shared" si="31"/>
        <v>#DIV/0!</v>
      </c>
      <c r="R322" s="229" t="e">
        <f>AVERAGE('ES Data Entry'!S322:V322)</f>
        <v>#DIV/0!</v>
      </c>
      <c r="S322" s="229" t="e">
        <f t="shared" si="32"/>
        <v>#DIV/0!</v>
      </c>
      <c r="T322" s="229" t="e">
        <f>AVERAGE('ES Data Entry'!W322:Y322)</f>
        <v>#DIV/0!</v>
      </c>
      <c r="U322" s="230" t="e">
        <f t="shared" si="33"/>
        <v>#DIV/0!</v>
      </c>
      <c r="V322" s="231" t="e">
        <f t="shared" si="34"/>
        <v>#DIV/0!</v>
      </c>
      <c r="W322" s="232" t="e">
        <f t="shared" si="35"/>
        <v>#DIV/0!</v>
      </c>
    </row>
    <row r="323" spans="1:23">
      <c r="A323" s="226">
        <f>'ES Data Entry'!A323</f>
        <v>0</v>
      </c>
      <c r="B323" s="226">
        <f>'ES Data Entry'!B323</f>
        <v>0</v>
      </c>
      <c r="C323" s="6">
        <f>'ES Data Entry'!C323</f>
        <v>0</v>
      </c>
      <c r="D323" s="226">
        <f>'ES Data Entry'!D323</f>
        <v>0</v>
      </c>
      <c r="E323" s="226">
        <f>'ES Data Entry'!E323</f>
        <v>0</v>
      </c>
      <c r="F323" s="226">
        <f>'ES Data Entry'!F323</f>
        <v>0</v>
      </c>
      <c r="G323" s="226" t="str" cm="1">
        <f t="array" ref="G323">_xlfn.IFS('ES Data Entry'!G323=0, "Kindergarten", 'ES Data Entry'!G323=1, "1st Grade", 'ES Data Entry'!G323=2, "2nd Grade", 'ES Data Entry'!G323=3, "3rd Grade", 'ES Data Entry'!G323=4, "4th Grade",'ES Data Entry'!G323=5, "5th Grade")</f>
        <v>Kindergarten</v>
      </c>
      <c r="H323" s="253" t="e" cm="1">
        <f t="array" ref="H323">_xlfn.IFS('ES Data Entry'!L323=2, "Virtual", 'ES Data Entry'!L323=1, "In-person",'ES Data Entry'!L323=3, "Hybrid")</f>
        <v>#N/A</v>
      </c>
      <c r="I323" s="227" t="e" cm="1">
        <f t="array" ref="I323">_xlfn.IFS('ES Data Entry'!H323= 1, "American Indian/Alaskan Native", 'ES Data Entry'!H323= 2, "Asian", 'ES Data Entry'!H323= 3, "Native Hawaiian/Pacific Islander", 'ES Data Entry'!H323= 4, "Black/African American",'ES Data Entry'!H323= 5,  "White", 'ES Data Entry'!H323= 6, "Other", 'ES Data Entry'!H323= 7, "Two races or more", 'ES Data Entry'!H323= 8, "Unknown")</f>
        <v>#N/A</v>
      </c>
      <c r="J323" s="226" t="e" cm="1">
        <f t="array" ref="J323">_xlfn.IFS('ES Data Entry'!I323=1, "Hispanic/Latino", 'ES Data Entry'!I323=2, "Not Hispanic/Latino", 'ES Data Entry'!I323=3, "Other")</f>
        <v>#N/A</v>
      </c>
      <c r="K323" s="226" t="e" cm="1">
        <f t="array" ref="K323">_xlfn.IFS('ES Data Entry'!J323= 1, "Male", 'ES Data Entry'!J323= 2, "Female", 'ES Data Entry'!J323= 3, "Transgender Male", 'ES Data Entry'!J323= 4, "Transgender Female",'ES Data Entry'!J323= 5, "Non-binary", 'ES Data Entry'!J323= 6, "Other", 'ES Data Entry'!J323= 7, "Unknown")</f>
        <v>#N/A</v>
      </c>
      <c r="L323" s="228">
        <f>'ES Data Entry'!K323</f>
        <v>0</v>
      </c>
      <c r="M323" s="228" t="str" cm="1">
        <f t="array" ref="M323">IF(MAX(IF(F:F=F323, L:L))=L323, "Yes", "No")</f>
        <v>Yes</v>
      </c>
      <c r="N323" s="229" t="e">
        <f>AVERAGE('ES Data Entry'!N323,'ES Data Entry'!M323)</f>
        <v>#DIV/0!</v>
      </c>
      <c r="O323" s="229" t="e">
        <f t="shared" si="30"/>
        <v>#DIV/0!</v>
      </c>
      <c r="P323" s="229" t="e">
        <f>AVERAGE('ES Data Entry'!O323:R323)</f>
        <v>#DIV/0!</v>
      </c>
      <c r="Q323" s="229" t="e">
        <f t="shared" si="31"/>
        <v>#DIV/0!</v>
      </c>
      <c r="R323" s="229" t="e">
        <f>AVERAGE('ES Data Entry'!S323:V323)</f>
        <v>#DIV/0!</v>
      </c>
      <c r="S323" s="229" t="e">
        <f t="shared" si="32"/>
        <v>#DIV/0!</v>
      </c>
      <c r="T323" s="229" t="e">
        <f>AVERAGE('ES Data Entry'!W323:Y323)</f>
        <v>#DIV/0!</v>
      </c>
      <c r="U323" s="230" t="e">
        <f t="shared" si="33"/>
        <v>#DIV/0!</v>
      </c>
      <c r="V323" s="231" t="e">
        <f t="shared" si="34"/>
        <v>#DIV/0!</v>
      </c>
      <c r="W323" s="232" t="e">
        <f t="shared" si="35"/>
        <v>#DIV/0!</v>
      </c>
    </row>
    <row r="324" spans="1:23">
      <c r="A324" s="226">
        <f>'ES Data Entry'!A324</f>
        <v>0</v>
      </c>
      <c r="B324" s="226">
        <f>'ES Data Entry'!B324</f>
        <v>0</v>
      </c>
      <c r="C324" s="6">
        <f>'ES Data Entry'!C324</f>
        <v>0</v>
      </c>
      <c r="D324" s="226">
        <f>'ES Data Entry'!D324</f>
        <v>0</v>
      </c>
      <c r="E324" s="226">
        <f>'ES Data Entry'!E324</f>
        <v>0</v>
      </c>
      <c r="F324" s="226">
        <f>'ES Data Entry'!F324</f>
        <v>0</v>
      </c>
      <c r="G324" s="226" t="str" cm="1">
        <f t="array" ref="G324">_xlfn.IFS('ES Data Entry'!G324=0, "Kindergarten", 'ES Data Entry'!G324=1, "1st Grade", 'ES Data Entry'!G324=2, "2nd Grade", 'ES Data Entry'!G324=3, "3rd Grade", 'ES Data Entry'!G324=4, "4th Grade",'ES Data Entry'!G324=5, "5th Grade")</f>
        <v>Kindergarten</v>
      </c>
      <c r="H324" s="253" t="e" cm="1">
        <f t="array" ref="H324">_xlfn.IFS('ES Data Entry'!L324=2, "Virtual", 'ES Data Entry'!L324=1, "In-person",'ES Data Entry'!L324=3, "Hybrid")</f>
        <v>#N/A</v>
      </c>
      <c r="I324" s="227" t="e" cm="1">
        <f t="array" ref="I324">_xlfn.IFS('ES Data Entry'!H324= 1, "American Indian/Alaskan Native", 'ES Data Entry'!H324= 2, "Asian", 'ES Data Entry'!H324= 3, "Native Hawaiian/Pacific Islander", 'ES Data Entry'!H324= 4, "Black/African American",'ES Data Entry'!H324= 5,  "White", 'ES Data Entry'!H324= 6, "Other", 'ES Data Entry'!H324= 7, "Two races or more", 'ES Data Entry'!H324= 8, "Unknown")</f>
        <v>#N/A</v>
      </c>
      <c r="J324" s="226" t="e" cm="1">
        <f t="array" ref="J324">_xlfn.IFS('ES Data Entry'!I324=1, "Hispanic/Latino", 'ES Data Entry'!I324=2, "Not Hispanic/Latino", 'ES Data Entry'!I324=3, "Other")</f>
        <v>#N/A</v>
      </c>
      <c r="K324" s="226" t="e" cm="1">
        <f t="array" ref="K324">_xlfn.IFS('ES Data Entry'!J324= 1, "Male", 'ES Data Entry'!J324= 2, "Female", 'ES Data Entry'!J324= 3, "Transgender Male", 'ES Data Entry'!J324= 4, "Transgender Female",'ES Data Entry'!J324= 5, "Non-binary", 'ES Data Entry'!J324= 6, "Other", 'ES Data Entry'!J324= 7, "Unknown")</f>
        <v>#N/A</v>
      </c>
      <c r="L324" s="228">
        <f>'ES Data Entry'!K324</f>
        <v>0</v>
      </c>
      <c r="M324" s="228" t="str" cm="1">
        <f t="array" ref="M324">IF(MAX(IF(F:F=F324, L:L))=L324, "Yes", "No")</f>
        <v>Yes</v>
      </c>
      <c r="N324" s="229" t="e">
        <f>AVERAGE('ES Data Entry'!N324,'ES Data Entry'!M324)</f>
        <v>#DIV/0!</v>
      </c>
      <c r="O324" s="229" t="e">
        <f t="shared" si="30"/>
        <v>#DIV/0!</v>
      </c>
      <c r="P324" s="229" t="e">
        <f>AVERAGE('ES Data Entry'!O324:R324)</f>
        <v>#DIV/0!</v>
      </c>
      <c r="Q324" s="229" t="e">
        <f t="shared" si="31"/>
        <v>#DIV/0!</v>
      </c>
      <c r="R324" s="229" t="e">
        <f>AVERAGE('ES Data Entry'!S324:V324)</f>
        <v>#DIV/0!</v>
      </c>
      <c r="S324" s="229" t="e">
        <f t="shared" si="32"/>
        <v>#DIV/0!</v>
      </c>
      <c r="T324" s="229" t="e">
        <f>AVERAGE('ES Data Entry'!W324:Y324)</f>
        <v>#DIV/0!</v>
      </c>
      <c r="U324" s="230" t="e">
        <f t="shared" si="33"/>
        <v>#DIV/0!</v>
      </c>
      <c r="V324" s="231" t="e">
        <f t="shared" si="34"/>
        <v>#DIV/0!</v>
      </c>
      <c r="W324" s="232" t="e">
        <f t="shared" si="35"/>
        <v>#DIV/0!</v>
      </c>
    </row>
    <row r="325" spans="1:23">
      <c r="A325" s="226">
        <f>'ES Data Entry'!A325</f>
        <v>0</v>
      </c>
      <c r="B325" s="226">
        <f>'ES Data Entry'!B325</f>
        <v>0</v>
      </c>
      <c r="C325" s="6">
        <f>'ES Data Entry'!C325</f>
        <v>0</v>
      </c>
      <c r="D325" s="226">
        <f>'ES Data Entry'!D325</f>
        <v>0</v>
      </c>
      <c r="E325" s="226">
        <f>'ES Data Entry'!E325</f>
        <v>0</v>
      </c>
      <c r="F325" s="226">
        <f>'ES Data Entry'!F325</f>
        <v>0</v>
      </c>
      <c r="G325" s="226" t="str" cm="1">
        <f t="array" ref="G325">_xlfn.IFS('ES Data Entry'!G325=0, "Kindergarten", 'ES Data Entry'!G325=1, "1st Grade", 'ES Data Entry'!G325=2, "2nd Grade", 'ES Data Entry'!G325=3, "3rd Grade", 'ES Data Entry'!G325=4, "4th Grade",'ES Data Entry'!G325=5, "5th Grade")</f>
        <v>Kindergarten</v>
      </c>
      <c r="H325" s="253" t="e" cm="1">
        <f t="array" ref="H325">_xlfn.IFS('ES Data Entry'!L325=2, "Virtual", 'ES Data Entry'!L325=1, "In-person",'ES Data Entry'!L325=3, "Hybrid")</f>
        <v>#N/A</v>
      </c>
      <c r="I325" s="227" t="e" cm="1">
        <f t="array" ref="I325">_xlfn.IFS('ES Data Entry'!H325= 1, "American Indian/Alaskan Native", 'ES Data Entry'!H325= 2, "Asian", 'ES Data Entry'!H325= 3, "Native Hawaiian/Pacific Islander", 'ES Data Entry'!H325= 4, "Black/African American",'ES Data Entry'!H325= 5,  "White", 'ES Data Entry'!H325= 6, "Other", 'ES Data Entry'!H325= 7, "Two races or more", 'ES Data Entry'!H325= 8, "Unknown")</f>
        <v>#N/A</v>
      </c>
      <c r="J325" s="226" t="e" cm="1">
        <f t="array" ref="J325">_xlfn.IFS('ES Data Entry'!I325=1, "Hispanic/Latino", 'ES Data Entry'!I325=2, "Not Hispanic/Latino", 'ES Data Entry'!I325=3, "Other")</f>
        <v>#N/A</v>
      </c>
      <c r="K325" s="226" t="e" cm="1">
        <f t="array" ref="K325">_xlfn.IFS('ES Data Entry'!J325= 1, "Male", 'ES Data Entry'!J325= 2, "Female", 'ES Data Entry'!J325= 3, "Transgender Male", 'ES Data Entry'!J325= 4, "Transgender Female",'ES Data Entry'!J325= 5, "Non-binary", 'ES Data Entry'!J325= 6, "Other", 'ES Data Entry'!J325= 7, "Unknown")</f>
        <v>#N/A</v>
      </c>
      <c r="L325" s="228">
        <f>'ES Data Entry'!K325</f>
        <v>0</v>
      </c>
      <c r="M325" s="228" t="str" cm="1">
        <f t="array" ref="M325">IF(MAX(IF(F:F=F325, L:L))=L325, "Yes", "No")</f>
        <v>Yes</v>
      </c>
      <c r="N325" s="229" t="e">
        <f>AVERAGE('ES Data Entry'!N325,'ES Data Entry'!M325)</f>
        <v>#DIV/0!</v>
      </c>
      <c r="O325" s="229" t="e">
        <f t="shared" si="30"/>
        <v>#DIV/0!</v>
      </c>
      <c r="P325" s="229" t="e">
        <f>AVERAGE('ES Data Entry'!O325:R325)</f>
        <v>#DIV/0!</v>
      </c>
      <c r="Q325" s="229" t="e">
        <f t="shared" si="31"/>
        <v>#DIV/0!</v>
      </c>
      <c r="R325" s="229" t="e">
        <f>AVERAGE('ES Data Entry'!S325:V325)</f>
        <v>#DIV/0!</v>
      </c>
      <c r="S325" s="229" t="e">
        <f t="shared" si="32"/>
        <v>#DIV/0!</v>
      </c>
      <c r="T325" s="229" t="e">
        <f>AVERAGE('ES Data Entry'!W325:Y325)</f>
        <v>#DIV/0!</v>
      </c>
      <c r="U325" s="230" t="e">
        <f t="shared" si="33"/>
        <v>#DIV/0!</v>
      </c>
      <c r="V325" s="231" t="e">
        <f t="shared" si="34"/>
        <v>#DIV/0!</v>
      </c>
      <c r="W325" s="232" t="e">
        <f t="shared" si="35"/>
        <v>#DIV/0!</v>
      </c>
    </row>
    <row r="326" spans="1:23">
      <c r="A326" s="226">
        <f>'ES Data Entry'!A326</f>
        <v>0</v>
      </c>
      <c r="B326" s="226">
        <f>'ES Data Entry'!B326</f>
        <v>0</v>
      </c>
      <c r="C326" s="6">
        <f>'ES Data Entry'!C326</f>
        <v>0</v>
      </c>
      <c r="D326" s="226">
        <f>'ES Data Entry'!D326</f>
        <v>0</v>
      </c>
      <c r="E326" s="226">
        <f>'ES Data Entry'!E326</f>
        <v>0</v>
      </c>
      <c r="F326" s="226">
        <f>'ES Data Entry'!F326</f>
        <v>0</v>
      </c>
      <c r="G326" s="226" t="str" cm="1">
        <f t="array" ref="G326">_xlfn.IFS('ES Data Entry'!G326=0, "Kindergarten", 'ES Data Entry'!G326=1, "1st Grade", 'ES Data Entry'!G326=2, "2nd Grade", 'ES Data Entry'!G326=3, "3rd Grade", 'ES Data Entry'!G326=4, "4th Grade",'ES Data Entry'!G326=5, "5th Grade")</f>
        <v>Kindergarten</v>
      </c>
      <c r="H326" s="253" t="e" cm="1">
        <f t="array" ref="H326">_xlfn.IFS('ES Data Entry'!L326=2, "Virtual", 'ES Data Entry'!L326=1, "In-person",'ES Data Entry'!L326=3, "Hybrid")</f>
        <v>#N/A</v>
      </c>
      <c r="I326" s="227" t="e" cm="1">
        <f t="array" ref="I326">_xlfn.IFS('ES Data Entry'!H326= 1, "American Indian/Alaskan Native", 'ES Data Entry'!H326= 2, "Asian", 'ES Data Entry'!H326= 3, "Native Hawaiian/Pacific Islander", 'ES Data Entry'!H326= 4, "Black/African American",'ES Data Entry'!H326= 5,  "White", 'ES Data Entry'!H326= 6, "Other", 'ES Data Entry'!H326= 7, "Two races or more", 'ES Data Entry'!H326= 8, "Unknown")</f>
        <v>#N/A</v>
      </c>
      <c r="J326" s="226" t="e" cm="1">
        <f t="array" ref="J326">_xlfn.IFS('ES Data Entry'!I326=1, "Hispanic/Latino", 'ES Data Entry'!I326=2, "Not Hispanic/Latino", 'ES Data Entry'!I326=3, "Other")</f>
        <v>#N/A</v>
      </c>
      <c r="K326" s="226" t="e" cm="1">
        <f t="array" ref="K326">_xlfn.IFS('ES Data Entry'!J326= 1, "Male", 'ES Data Entry'!J326= 2, "Female", 'ES Data Entry'!J326= 3, "Transgender Male", 'ES Data Entry'!J326= 4, "Transgender Female",'ES Data Entry'!J326= 5, "Non-binary", 'ES Data Entry'!J326= 6, "Other", 'ES Data Entry'!J326= 7, "Unknown")</f>
        <v>#N/A</v>
      </c>
      <c r="L326" s="228">
        <f>'ES Data Entry'!K326</f>
        <v>0</v>
      </c>
      <c r="M326" s="228" t="str" cm="1">
        <f t="array" ref="M326">IF(MAX(IF(F:F=F326, L:L))=L326, "Yes", "No")</f>
        <v>Yes</v>
      </c>
      <c r="N326" s="229" t="e">
        <f>AVERAGE('ES Data Entry'!N326,'ES Data Entry'!M326)</f>
        <v>#DIV/0!</v>
      </c>
      <c r="O326" s="229" t="e">
        <f t="shared" si="30"/>
        <v>#DIV/0!</v>
      </c>
      <c r="P326" s="229" t="e">
        <f>AVERAGE('ES Data Entry'!O326:R326)</f>
        <v>#DIV/0!</v>
      </c>
      <c r="Q326" s="229" t="e">
        <f t="shared" si="31"/>
        <v>#DIV/0!</v>
      </c>
      <c r="R326" s="229" t="e">
        <f>AVERAGE('ES Data Entry'!S326:V326)</f>
        <v>#DIV/0!</v>
      </c>
      <c r="S326" s="229" t="e">
        <f t="shared" si="32"/>
        <v>#DIV/0!</v>
      </c>
      <c r="T326" s="229" t="e">
        <f>AVERAGE('ES Data Entry'!W326:Y326)</f>
        <v>#DIV/0!</v>
      </c>
      <c r="U326" s="230" t="e">
        <f t="shared" si="33"/>
        <v>#DIV/0!</v>
      </c>
      <c r="V326" s="231" t="e">
        <f t="shared" si="34"/>
        <v>#DIV/0!</v>
      </c>
      <c r="W326" s="232" t="e">
        <f t="shared" si="35"/>
        <v>#DIV/0!</v>
      </c>
    </row>
    <row r="327" spans="1:23">
      <c r="A327" s="226">
        <f>'ES Data Entry'!A327</f>
        <v>0</v>
      </c>
      <c r="B327" s="226">
        <f>'ES Data Entry'!B327</f>
        <v>0</v>
      </c>
      <c r="C327" s="6">
        <f>'ES Data Entry'!C327</f>
        <v>0</v>
      </c>
      <c r="D327" s="226">
        <f>'ES Data Entry'!D327</f>
        <v>0</v>
      </c>
      <c r="E327" s="226">
        <f>'ES Data Entry'!E327</f>
        <v>0</v>
      </c>
      <c r="F327" s="226">
        <f>'ES Data Entry'!F327</f>
        <v>0</v>
      </c>
      <c r="G327" s="226" t="str" cm="1">
        <f t="array" ref="G327">_xlfn.IFS('ES Data Entry'!G327=0, "Kindergarten", 'ES Data Entry'!G327=1, "1st Grade", 'ES Data Entry'!G327=2, "2nd Grade", 'ES Data Entry'!G327=3, "3rd Grade", 'ES Data Entry'!G327=4, "4th Grade",'ES Data Entry'!G327=5, "5th Grade")</f>
        <v>Kindergarten</v>
      </c>
      <c r="H327" s="253" t="e" cm="1">
        <f t="array" ref="H327">_xlfn.IFS('ES Data Entry'!L327=2, "Virtual", 'ES Data Entry'!L327=1, "In-person",'ES Data Entry'!L327=3, "Hybrid")</f>
        <v>#N/A</v>
      </c>
      <c r="I327" s="227" t="e" cm="1">
        <f t="array" ref="I327">_xlfn.IFS('ES Data Entry'!H327= 1, "American Indian/Alaskan Native", 'ES Data Entry'!H327= 2, "Asian", 'ES Data Entry'!H327= 3, "Native Hawaiian/Pacific Islander", 'ES Data Entry'!H327= 4, "Black/African American",'ES Data Entry'!H327= 5,  "White", 'ES Data Entry'!H327= 6, "Other", 'ES Data Entry'!H327= 7, "Two races or more", 'ES Data Entry'!H327= 8, "Unknown")</f>
        <v>#N/A</v>
      </c>
      <c r="J327" s="226" t="e" cm="1">
        <f t="array" ref="J327">_xlfn.IFS('ES Data Entry'!I327=1, "Hispanic/Latino", 'ES Data Entry'!I327=2, "Not Hispanic/Latino", 'ES Data Entry'!I327=3, "Other")</f>
        <v>#N/A</v>
      </c>
      <c r="K327" s="226" t="e" cm="1">
        <f t="array" ref="K327">_xlfn.IFS('ES Data Entry'!J327= 1, "Male", 'ES Data Entry'!J327= 2, "Female", 'ES Data Entry'!J327= 3, "Transgender Male", 'ES Data Entry'!J327= 4, "Transgender Female",'ES Data Entry'!J327= 5, "Non-binary", 'ES Data Entry'!J327= 6, "Other", 'ES Data Entry'!J327= 7, "Unknown")</f>
        <v>#N/A</v>
      </c>
      <c r="L327" s="228">
        <f>'ES Data Entry'!K327</f>
        <v>0</v>
      </c>
      <c r="M327" s="228" t="str" cm="1">
        <f t="array" ref="M327">IF(MAX(IF(F:F=F327, L:L))=L327, "Yes", "No")</f>
        <v>Yes</v>
      </c>
      <c r="N327" s="229" t="e">
        <f>AVERAGE('ES Data Entry'!N327,'ES Data Entry'!M327)</f>
        <v>#DIV/0!</v>
      </c>
      <c r="O327" s="229" t="e">
        <f t="shared" si="30"/>
        <v>#DIV/0!</v>
      </c>
      <c r="P327" s="229" t="e">
        <f>AVERAGE('ES Data Entry'!O327:R327)</f>
        <v>#DIV/0!</v>
      </c>
      <c r="Q327" s="229" t="e">
        <f t="shared" si="31"/>
        <v>#DIV/0!</v>
      </c>
      <c r="R327" s="229" t="e">
        <f>AVERAGE('ES Data Entry'!S327:V327)</f>
        <v>#DIV/0!</v>
      </c>
      <c r="S327" s="229" t="e">
        <f t="shared" si="32"/>
        <v>#DIV/0!</v>
      </c>
      <c r="T327" s="229" t="e">
        <f>AVERAGE('ES Data Entry'!W327:Y327)</f>
        <v>#DIV/0!</v>
      </c>
      <c r="U327" s="230" t="e">
        <f t="shared" si="33"/>
        <v>#DIV/0!</v>
      </c>
      <c r="V327" s="231" t="e">
        <f t="shared" si="34"/>
        <v>#DIV/0!</v>
      </c>
      <c r="W327" s="232" t="e">
        <f t="shared" si="35"/>
        <v>#DIV/0!</v>
      </c>
    </row>
    <row r="328" spans="1:23">
      <c r="A328" s="226">
        <f>'ES Data Entry'!A328</f>
        <v>0</v>
      </c>
      <c r="B328" s="226">
        <f>'ES Data Entry'!B328</f>
        <v>0</v>
      </c>
      <c r="C328" s="6">
        <f>'ES Data Entry'!C328</f>
        <v>0</v>
      </c>
      <c r="D328" s="226">
        <f>'ES Data Entry'!D328</f>
        <v>0</v>
      </c>
      <c r="E328" s="226">
        <f>'ES Data Entry'!E328</f>
        <v>0</v>
      </c>
      <c r="F328" s="226">
        <f>'ES Data Entry'!F328</f>
        <v>0</v>
      </c>
      <c r="G328" s="226" t="str" cm="1">
        <f t="array" ref="G328">_xlfn.IFS('ES Data Entry'!G328=0, "Kindergarten", 'ES Data Entry'!G328=1, "1st Grade", 'ES Data Entry'!G328=2, "2nd Grade", 'ES Data Entry'!G328=3, "3rd Grade", 'ES Data Entry'!G328=4, "4th Grade",'ES Data Entry'!G328=5, "5th Grade")</f>
        <v>Kindergarten</v>
      </c>
      <c r="H328" s="253" t="e" cm="1">
        <f t="array" ref="H328">_xlfn.IFS('ES Data Entry'!L328=2, "Virtual", 'ES Data Entry'!L328=1, "In-person",'ES Data Entry'!L328=3, "Hybrid")</f>
        <v>#N/A</v>
      </c>
      <c r="I328" s="227" t="e" cm="1">
        <f t="array" ref="I328">_xlfn.IFS('ES Data Entry'!H328= 1, "American Indian/Alaskan Native", 'ES Data Entry'!H328= 2, "Asian", 'ES Data Entry'!H328= 3, "Native Hawaiian/Pacific Islander", 'ES Data Entry'!H328= 4, "Black/African American",'ES Data Entry'!H328= 5,  "White", 'ES Data Entry'!H328= 6, "Other", 'ES Data Entry'!H328= 7, "Two races or more", 'ES Data Entry'!H328= 8, "Unknown")</f>
        <v>#N/A</v>
      </c>
      <c r="J328" s="226" t="e" cm="1">
        <f t="array" ref="J328">_xlfn.IFS('ES Data Entry'!I328=1, "Hispanic/Latino", 'ES Data Entry'!I328=2, "Not Hispanic/Latino", 'ES Data Entry'!I328=3, "Other")</f>
        <v>#N/A</v>
      </c>
      <c r="K328" s="226" t="e" cm="1">
        <f t="array" ref="K328">_xlfn.IFS('ES Data Entry'!J328= 1, "Male", 'ES Data Entry'!J328= 2, "Female", 'ES Data Entry'!J328= 3, "Transgender Male", 'ES Data Entry'!J328= 4, "Transgender Female",'ES Data Entry'!J328= 5, "Non-binary", 'ES Data Entry'!J328= 6, "Other", 'ES Data Entry'!J328= 7, "Unknown")</f>
        <v>#N/A</v>
      </c>
      <c r="L328" s="228">
        <f>'ES Data Entry'!K328</f>
        <v>0</v>
      </c>
      <c r="M328" s="228" t="str" cm="1">
        <f t="array" ref="M328">IF(MAX(IF(F:F=F328, L:L))=L328, "Yes", "No")</f>
        <v>Yes</v>
      </c>
      <c r="N328" s="229" t="e">
        <f>AVERAGE('ES Data Entry'!N328,'ES Data Entry'!M328)</f>
        <v>#DIV/0!</v>
      </c>
      <c r="O328" s="229" t="e">
        <f t="shared" si="30"/>
        <v>#DIV/0!</v>
      </c>
      <c r="P328" s="229" t="e">
        <f>AVERAGE('ES Data Entry'!O328:R328)</f>
        <v>#DIV/0!</v>
      </c>
      <c r="Q328" s="229" t="e">
        <f t="shared" si="31"/>
        <v>#DIV/0!</v>
      </c>
      <c r="R328" s="229" t="e">
        <f>AVERAGE('ES Data Entry'!S328:V328)</f>
        <v>#DIV/0!</v>
      </c>
      <c r="S328" s="229" t="e">
        <f t="shared" si="32"/>
        <v>#DIV/0!</v>
      </c>
      <c r="T328" s="229" t="e">
        <f>AVERAGE('ES Data Entry'!W328:Y328)</f>
        <v>#DIV/0!</v>
      </c>
      <c r="U328" s="230" t="e">
        <f t="shared" si="33"/>
        <v>#DIV/0!</v>
      </c>
      <c r="V328" s="231" t="e">
        <f t="shared" si="34"/>
        <v>#DIV/0!</v>
      </c>
      <c r="W328" s="232" t="e">
        <f t="shared" si="35"/>
        <v>#DIV/0!</v>
      </c>
    </row>
    <row r="329" spans="1:23">
      <c r="A329" s="226">
        <f>'ES Data Entry'!A329</f>
        <v>0</v>
      </c>
      <c r="B329" s="226">
        <f>'ES Data Entry'!B329</f>
        <v>0</v>
      </c>
      <c r="C329" s="6">
        <f>'ES Data Entry'!C329</f>
        <v>0</v>
      </c>
      <c r="D329" s="226">
        <f>'ES Data Entry'!D329</f>
        <v>0</v>
      </c>
      <c r="E329" s="226">
        <f>'ES Data Entry'!E329</f>
        <v>0</v>
      </c>
      <c r="F329" s="226">
        <f>'ES Data Entry'!F329</f>
        <v>0</v>
      </c>
      <c r="G329" s="226" t="str" cm="1">
        <f t="array" ref="G329">_xlfn.IFS('ES Data Entry'!G329=0, "Kindergarten", 'ES Data Entry'!G329=1, "1st Grade", 'ES Data Entry'!G329=2, "2nd Grade", 'ES Data Entry'!G329=3, "3rd Grade", 'ES Data Entry'!G329=4, "4th Grade",'ES Data Entry'!G329=5, "5th Grade")</f>
        <v>Kindergarten</v>
      </c>
      <c r="H329" s="253" t="e" cm="1">
        <f t="array" ref="H329">_xlfn.IFS('ES Data Entry'!L329=2, "Virtual", 'ES Data Entry'!L329=1, "In-person",'ES Data Entry'!L329=3, "Hybrid")</f>
        <v>#N/A</v>
      </c>
      <c r="I329" s="227" t="e" cm="1">
        <f t="array" ref="I329">_xlfn.IFS('ES Data Entry'!H329= 1, "American Indian/Alaskan Native", 'ES Data Entry'!H329= 2, "Asian", 'ES Data Entry'!H329= 3, "Native Hawaiian/Pacific Islander", 'ES Data Entry'!H329= 4, "Black/African American",'ES Data Entry'!H329= 5,  "White", 'ES Data Entry'!H329= 6, "Other", 'ES Data Entry'!H329= 7, "Two races or more", 'ES Data Entry'!H329= 8, "Unknown")</f>
        <v>#N/A</v>
      </c>
      <c r="J329" s="226" t="e" cm="1">
        <f t="array" ref="J329">_xlfn.IFS('ES Data Entry'!I329=1, "Hispanic/Latino", 'ES Data Entry'!I329=2, "Not Hispanic/Latino", 'ES Data Entry'!I329=3, "Other")</f>
        <v>#N/A</v>
      </c>
      <c r="K329" s="226" t="e" cm="1">
        <f t="array" ref="K329">_xlfn.IFS('ES Data Entry'!J329= 1, "Male", 'ES Data Entry'!J329= 2, "Female", 'ES Data Entry'!J329= 3, "Transgender Male", 'ES Data Entry'!J329= 4, "Transgender Female",'ES Data Entry'!J329= 5, "Non-binary", 'ES Data Entry'!J329= 6, "Other", 'ES Data Entry'!J329= 7, "Unknown")</f>
        <v>#N/A</v>
      </c>
      <c r="L329" s="228">
        <f>'ES Data Entry'!K329</f>
        <v>0</v>
      </c>
      <c r="M329" s="228" t="str" cm="1">
        <f t="array" ref="M329">IF(MAX(IF(F:F=F329, L:L))=L329, "Yes", "No")</f>
        <v>Yes</v>
      </c>
      <c r="N329" s="229" t="e">
        <f>AVERAGE('ES Data Entry'!N329,'ES Data Entry'!M329)</f>
        <v>#DIV/0!</v>
      </c>
      <c r="O329" s="229" t="e">
        <f t="shared" si="30"/>
        <v>#DIV/0!</v>
      </c>
      <c r="P329" s="229" t="e">
        <f>AVERAGE('ES Data Entry'!O329:R329)</f>
        <v>#DIV/0!</v>
      </c>
      <c r="Q329" s="229" t="e">
        <f t="shared" si="31"/>
        <v>#DIV/0!</v>
      </c>
      <c r="R329" s="229" t="e">
        <f>AVERAGE('ES Data Entry'!S329:V329)</f>
        <v>#DIV/0!</v>
      </c>
      <c r="S329" s="229" t="e">
        <f t="shared" si="32"/>
        <v>#DIV/0!</v>
      </c>
      <c r="T329" s="229" t="e">
        <f>AVERAGE('ES Data Entry'!W329:Y329)</f>
        <v>#DIV/0!</v>
      </c>
      <c r="U329" s="230" t="e">
        <f t="shared" si="33"/>
        <v>#DIV/0!</v>
      </c>
      <c r="V329" s="231" t="e">
        <f t="shared" si="34"/>
        <v>#DIV/0!</v>
      </c>
      <c r="W329" s="232" t="e">
        <f t="shared" si="35"/>
        <v>#DIV/0!</v>
      </c>
    </row>
    <row r="330" spans="1:23">
      <c r="A330" s="226">
        <f>'ES Data Entry'!A330</f>
        <v>0</v>
      </c>
      <c r="B330" s="226">
        <f>'ES Data Entry'!B330</f>
        <v>0</v>
      </c>
      <c r="C330" s="6">
        <f>'ES Data Entry'!C330</f>
        <v>0</v>
      </c>
      <c r="D330" s="226">
        <f>'ES Data Entry'!D330</f>
        <v>0</v>
      </c>
      <c r="E330" s="226">
        <f>'ES Data Entry'!E330</f>
        <v>0</v>
      </c>
      <c r="F330" s="226">
        <f>'ES Data Entry'!F330</f>
        <v>0</v>
      </c>
      <c r="G330" s="226" t="str" cm="1">
        <f t="array" ref="G330">_xlfn.IFS('ES Data Entry'!G330=0, "Kindergarten", 'ES Data Entry'!G330=1, "1st Grade", 'ES Data Entry'!G330=2, "2nd Grade", 'ES Data Entry'!G330=3, "3rd Grade", 'ES Data Entry'!G330=4, "4th Grade",'ES Data Entry'!G330=5, "5th Grade")</f>
        <v>Kindergarten</v>
      </c>
      <c r="H330" s="253" t="e" cm="1">
        <f t="array" ref="H330">_xlfn.IFS('ES Data Entry'!L330=2, "Virtual", 'ES Data Entry'!L330=1, "In-person",'ES Data Entry'!L330=3, "Hybrid")</f>
        <v>#N/A</v>
      </c>
      <c r="I330" s="227" t="e" cm="1">
        <f t="array" ref="I330">_xlfn.IFS('ES Data Entry'!H330= 1, "American Indian/Alaskan Native", 'ES Data Entry'!H330= 2, "Asian", 'ES Data Entry'!H330= 3, "Native Hawaiian/Pacific Islander", 'ES Data Entry'!H330= 4, "Black/African American",'ES Data Entry'!H330= 5,  "White", 'ES Data Entry'!H330= 6, "Other", 'ES Data Entry'!H330= 7, "Two races or more", 'ES Data Entry'!H330= 8, "Unknown")</f>
        <v>#N/A</v>
      </c>
      <c r="J330" s="226" t="e" cm="1">
        <f t="array" ref="J330">_xlfn.IFS('ES Data Entry'!I330=1, "Hispanic/Latino", 'ES Data Entry'!I330=2, "Not Hispanic/Latino", 'ES Data Entry'!I330=3, "Other")</f>
        <v>#N/A</v>
      </c>
      <c r="K330" s="226" t="e" cm="1">
        <f t="array" ref="K330">_xlfn.IFS('ES Data Entry'!J330= 1, "Male", 'ES Data Entry'!J330= 2, "Female", 'ES Data Entry'!J330= 3, "Transgender Male", 'ES Data Entry'!J330= 4, "Transgender Female",'ES Data Entry'!J330= 5, "Non-binary", 'ES Data Entry'!J330= 6, "Other", 'ES Data Entry'!J330= 7, "Unknown")</f>
        <v>#N/A</v>
      </c>
      <c r="L330" s="228">
        <f>'ES Data Entry'!K330</f>
        <v>0</v>
      </c>
      <c r="M330" s="228" t="str" cm="1">
        <f t="array" ref="M330">IF(MAX(IF(F:F=F330, L:L))=L330, "Yes", "No")</f>
        <v>Yes</v>
      </c>
      <c r="N330" s="229" t="e">
        <f>AVERAGE('ES Data Entry'!N330,'ES Data Entry'!M330)</f>
        <v>#DIV/0!</v>
      </c>
      <c r="O330" s="229" t="e">
        <f t="shared" si="30"/>
        <v>#DIV/0!</v>
      </c>
      <c r="P330" s="229" t="e">
        <f>AVERAGE('ES Data Entry'!O330:R330)</f>
        <v>#DIV/0!</v>
      </c>
      <c r="Q330" s="229" t="e">
        <f t="shared" si="31"/>
        <v>#DIV/0!</v>
      </c>
      <c r="R330" s="229" t="e">
        <f>AVERAGE('ES Data Entry'!S330:V330)</f>
        <v>#DIV/0!</v>
      </c>
      <c r="S330" s="229" t="e">
        <f t="shared" si="32"/>
        <v>#DIV/0!</v>
      </c>
      <c r="T330" s="229" t="e">
        <f>AVERAGE('ES Data Entry'!W330:Y330)</f>
        <v>#DIV/0!</v>
      </c>
      <c r="U330" s="230" t="e">
        <f t="shared" si="33"/>
        <v>#DIV/0!</v>
      </c>
      <c r="V330" s="231" t="e">
        <f t="shared" si="34"/>
        <v>#DIV/0!</v>
      </c>
      <c r="W330" s="232" t="e">
        <f t="shared" si="35"/>
        <v>#DIV/0!</v>
      </c>
    </row>
    <row r="331" spans="1:23">
      <c r="A331" s="226">
        <f>'ES Data Entry'!A331</f>
        <v>0</v>
      </c>
      <c r="B331" s="226">
        <f>'ES Data Entry'!B331</f>
        <v>0</v>
      </c>
      <c r="C331" s="6">
        <f>'ES Data Entry'!C331</f>
        <v>0</v>
      </c>
      <c r="D331" s="226">
        <f>'ES Data Entry'!D331</f>
        <v>0</v>
      </c>
      <c r="E331" s="226">
        <f>'ES Data Entry'!E331</f>
        <v>0</v>
      </c>
      <c r="F331" s="226">
        <f>'ES Data Entry'!F331</f>
        <v>0</v>
      </c>
      <c r="G331" s="226" t="str" cm="1">
        <f t="array" ref="G331">_xlfn.IFS('ES Data Entry'!G331=0, "Kindergarten", 'ES Data Entry'!G331=1, "1st Grade", 'ES Data Entry'!G331=2, "2nd Grade", 'ES Data Entry'!G331=3, "3rd Grade", 'ES Data Entry'!G331=4, "4th Grade",'ES Data Entry'!G331=5, "5th Grade")</f>
        <v>Kindergarten</v>
      </c>
      <c r="H331" s="253" t="e" cm="1">
        <f t="array" ref="H331">_xlfn.IFS('ES Data Entry'!L331=2, "Virtual", 'ES Data Entry'!L331=1, "In-person",'ES Data Entry'!L331=3, "Hybrid")</f>
        <v>#N/A</v>
      </c>
      <c r="I331" s="227" t="e" cm="1">
        <f t="array" ref="I331">_xlfn.IFS('ES Data Entry'!H331= 1, "American Indian/Alaskan Native", 'ES Data Entry'!H331= 2, "Asian", 'ES Data Entry'!H331= 3, "Native Hawaiian/Pacific Islander", 'ES Data Entry'!H331= 4, "Black/African American",'ES Data Entry'!H331= 5,  "White", 'ES Data Entry'!H331= 6, "Other", 'ES Data Entry'!H331= 7, "Two races or more", 'ES Data Entry'!H331= 8, "Unknown")</f>
        <v>#N/A</v>
      </c>
      <c r="J331" s="226" t="e" cm="1">
        <f t="array" ref="J331">_xlfn.IFS('ES Data Entry'!I331=1, "Hispanic/Latino", 'ES Data Entry'!I331=2, "Not Hispanic/Latino", 'ES Data Entry'!I331=3, "Other")</f>
        <v>#N/A</v>
      </c>
      <c r="K331" s="226" t="e" cm="1">
        <f t="array" ref="K331">_xlfn.IFS('ES Data Entry'!J331= 1, "Male", 'ES Data Entry'!J331= 2, "Female", 'ES Data Entry'!J331= 3, "Transgender Male", 'ES Data Entry'!J331= 4, "Transgender Female",'ES Data Entry'!J331= 5, "Non-binary", 'ES Data Entry'!J331= 6, "Other", 'ES Data Entry'!J331= 7, "Unknown")</f>
        <v>#N/A</v>
      </c>
      <c r="L331" s="228">
        <f>'ES Data Entry'!K331</f>
        <v>0</v>
      </c>
      <c r="M331" s="228" t="str" cm="1">
        <f t="array" ref="M331">IF(MAX(IF(F:F=F331, L:L))=L331, "Yes", "No")</f>
        <v>Yes</v>
      </c>
      <c r="N331" s="229" t="e">
        <f>AVERAGE('ES Data Entry'!N331,'ES Data Entry'!M331)</f>
        <v>#DIV/0!</v>
      </c>
      <c r="O331" s="229" t="e">
        <f t="shared" si="30"/>
        <v>#DIV/0!</v>
      </c>
      <c r="P331" s="229" t="e">
        <f>AVERAGE('ES Data Entry'!O331:R331)</f>
        <v>#DIV/0!</v>
      </c>
      <c r="Q331" s="229" t="e">
        <f t="shared" si="31"/>
        <v>#DIV/0!</v>
      </c>
      <c r="R331" s="229" t="e">
        <f>AVERAGE('ES Data Entry'!S331:V331)</f>
        <v>#DIV/0!</v>
      </c>
      <c r="S331" s="229" t="e">
        <f t="shared" si="32"/>
        <v>#DIV/0!</v>
      </c>
      <c r="T331" s="229" t="e">
        <f>AVERAGE('ES Data Entry'!W331:Y331)</f>
        <v>#DIV/0!</v>
      </c>
      <c r="U331" s="230" t="e">
        <f t="shared" si="33"/>
        <v>#DIV/0!</v>
      </c>
      <c r="V331" s="231" t="e">
        <f t="shared" si="34"/>
        <v>#DIV/0!</v>
      </c>
      <c r="W331" s="232" t="e">
        <f t="shared" si="35"/>
        <v>#DIV/0!</v>
      </c>
    </row>
    <row r="332" spans="1:23">
      <c r="A332" s="226">
        <f>'ES Data Entry'!A332</f>
        <v>0</v>
      </c>
      <c r="B332" s="226">
        <f>'ES Data Entry'!B332</f>
        <v>0</v>
      </c>
      <c r="C332" s="6">
        <f>'ES Data Entry'!C332</f>
        <v>0</v>
      </c>
      <c r="D332" s="226">
        <f>'ES Data Entry'!D332</f>
        <v>0</v>
      </c>
      <c r="E332" s="226">
        <f>'ES Data Entry'!E332</f>
        <v>0</v>
      </c>
      <c r="F332" s="226">
        <f>'ES Data Entry'!F332</f>
        <v>0</v>
      </c>
      <c r="G332" s="226" t="str" cm="1">
        <f t="array" ref="G332">_xlfn.IFS('ES Data Entry'!G332=0, "Kindergarten", 'ES Data Entry'!G332=1, "1st Grade", 'ES Data Entry'!G332=2, "2nd Grade", 'ES Data Entry'!G332=3, "3rd Grade", 'ES Data Entry'!G332=4, "4th Grade",'ES Data Entry'!G332=5, "5th Grade")</f>
        <v>Kindergarten</v>
      </c>
      <c r="H332" s="253" t="e" cm="1">
        <f t="array" ref="H332">_xlfn.IFS('ES Data Entry'!L332=2, "Virtual", 'ES Data Entry'!L332=1, "In-person",'ES Data Entry'!L332=3, "Hybrid")</f>
        <v>#N/A</v>
      </c>
      <c r="I332" s="227" t="e" cm="1">
        <f t="array" ref="I332">_xlfn.IFS('ES Data Entry'!H332= 1, "American Indian/Alaskan Native", 'ES Data Entry'!H332= 2, "Asian", 'ES Data Entry'!H332= 3, "Native Hawaiian/Pacific Islander", 'ES Data Entry'!H332= 4, "Black/African American",'ES Data Entry'!H332= 5,  "White", 'ES Data Entry'!H332= 6, "Other", 'ES Data Entry'!H332= 7, "Two races or more", 'ES Data Entry'!H332= 8, "Unknown")</f>
        <v>#N/A</v>
      </c>
      <c r="J332" s="226" t="e" cm="1">
        <f t="array" ref="J332">_xlfn.IFS('ES Data Entry'!I332=1, "Hispanic/Latino", 'ES Data Entry'!I332=2, "Not Hispanic/Latino", 'ES Data Entry'!I332=3, "Other")</f>
        <v>#N/A</v>
      </c>
      <c r="K332" s="226" t="e" cm="1">
        <f t="array" ref="K332">_xlfn.IFS('ES Data Entry'!J332= 1, "Male", 'ES Data Entry'!J332= 2, "Female", 'ES Data Entry'!J332= 3, "Transgender Male", 'ES Data Entry'!J332= 4, "Transgender Female",'ES Data Entry'!J332= 5, "Non-binary", 'ES Data Entry'!J332= 6, "Other", 'ES Data Entry'!J332= 7, "Unknown")</f>
        <v>#N/A</v>
      </c>
      <c r="L332" s="228">
        <f>'ES Data Entry'!K332</f>
        <v>0</v>
      </c>
      <c r="M332" s="228" t="str" cm="1">
        <f t="array" ref="M332">IF(MAX(IF(F:F=F332, L:L))=L332, "Yes", "No")</f>
        <v>Yes</v>
      </c>
      <c r="N332" s="229" t="e">
        <f>AVERAGE('ES Data Entry'!N332,'ES Data Entry'!M332)</f>
        <v>#DIV/0!</v>
      </c>
      <c r="O332" s="229" t="e">
        <f t="shared" si="30"/>
        <v>#DIV/0!</v>
      </c>
      <c r="P332" s="229" t="e">
        <f>AVERAGE('ES Data Entry'!O332:R332)</f>
        <v>#DIV/0!</v>
      </c>
      <c r="Q332" s="229" t="e">
        <f t="shared" si="31"/>
        <v>#DIV/0!</v>
      </c>
      <c r="R332" s="229" t="e">
        <f>AVERAGE('ES Data Entry'!S332:V332)</f>
        <v>#DIV/0!</v>
      </c>
      <c r="S332" s="229" t="e">
        <f t="shared" si="32"/>
        <v>#DIV/0!</v>
      </c>
      <c r="T332" s="229" t="e">
        <f>AVERAGE('ES Data Entry'!W332:Y332)</f>
        <v>#DIV/0!</v>
      </c>
      <c r="U332" s="230" t="e">
        <f t="shared" si="33"/>
        <v>#DIV/0!</v>
      </c>
      <c r="V332" s="231" t="e">
        <f t="shared" si="34"/>
        <v>#DIV/0!</v>
      </c>
      <c r="W332" s="232" t="e">
        <f t="shared" si="35"/>
        <v>#DIV/0!</v>
      </c>
    </row>
    <row r="333" spans="1:23">
      <c r="A333" s="226">
        <f>'ES Data Entry'!A333</f>
        <v>0</v>
      </c>
      <c r="B333" s="226">
        <f>'ES Data Entry'!B333</f>
        <v>0</v>
      </c>
      <c r="C333" s="6">
        <f>'ES Data Entry'!C333</f>
        <v>0</v>
      </c>
      <c r="D333" s="226">
        <f>'ES Data Entry'!D333</f>
        <v>0</v>
      </c>
      <c r="E333" s="226">
        <f>'ES Data Entry'!E333</f>
        <v>0</v>
      </c>
      <c r="F333" s="226">
        <f>'ES Data Entry'!F333</f>
        <v>0</v>
      </c>
      <c r="G333" s="226" t="str" cm="1">
        <f t="array" ref="G333">_xlfn.IFS('ES Data Entry'!G333=0, "Kindergarten", 'ES Data Entry'!G333=1, "1st Grade", 'ES Data Entry'!G333=2, "2nd Grade", 'ES Data Entry'!G333=3, "3rd Grade", 'ES Data Entry'!G333=4, "4th Grade",'ES Data Entry'!G333=5, "5th Grade")</f>
        <v>Kindergarten</v>
      </c>
      <c r="H333" s="253" t="e" cm="1">
        <f t="array" ref="H333">_xlfn.IFS('ES Data Entry'!L333=2, "Virtual", 'ES Data Entry'!L333=1, "In-person",'ES Data Entry'!L333=3, "Hybrid")</f>
        <v>#N/A</v>
      </c>
      <c r="I333" s="227" t="e" cm="1">
        <f t="array" ref="I333">_xlfn.IFS('ES Data Entry'!H333= 1, "American Indian/Alaskan Native", 'ES Data Entry'!H333= 2, "Asian", 'ES Data Entry'!H333= 3, "Native Hawaiian/Pacific Islander", 'ES Data Entry'!H333= 4, "Black/African American",'ES Data Entry'!H333= 5,  "White", 'ES Data Entry'!H333= 6, "Other", 'ES Data Entry'!H333= 7, "Two races or more", 'ES Data Entry'!H333= 8, "Unknown")</f>
        <v>#N/A</v>
      </c>
      <c r="J333" s="226" t="e" cm="1">
        <f t="array" ref="J333">_xlfn.IFS('ES Data Entry'!I333=1, "Hispanic/Latino", 'ES Data Entry'!I333=2, "Not Hispanic/Latino", 'ES Data Entry'!I333=3, "Other")</f>
        <v>#N/A</v>
      </c>
      <c r="K333" s="226" t="e" cm="1">
        <f t="array" ref="K333">_xlfn.IFS('ES Data Entry'!J333= 1, "Male", 'ES Data Entry'!J333= 2, "Female", 'ES Data Entry'!J333= 3, "Transgender Male", 'ES Data Entry'!J333= 4, "Transgender Female",'ES Data Entry'!J333= 5, "Non-binary", 'ES Data Entry'!J333= 6, "Other", 'ES Data Entry'!J333= 7, "Unknown")</f>
        <v>#N/A</v>
      </c>
      <c r="L333" s="228">
        <f>'ES Data Entry'!K333</f>
        <v>0</v>
      </c>
      <c r="M333" s="228" t="str" cm="1">
        <f t="array" ref="M333">IF(MAX(IF(F:F=F333, L:L))=L333, "Yes", "No")</f>
        <v>Yes</v>
      </c>
      <c r="N333" s="229" t="e">
        <f>AVERAGE('ES Data Entry'!N333,'ES Data Entry'!M333)</f>
        <v>#DIV/0!</v>
      </c>
      <c r="O333" s="229" t="e">
        <f t="shared" si="30"/>
        <v>#DIV/0!</v>
      </c>
      <c r="P333" s="229" t="e">
        <f>AVERAGE('ES Data Entry'!O333:R333)</f>
        <v>#DIV/0!</v>
      </c>
      <c r="Q333" s="229" t="e">
        <f t="shared" si="31"/>
        <v>#DIV/0!</v>
      </c>
      <c r="R333" s="229" t="e">
        <f>AVERAGE('ES Data Entry'!S333:V333)</f>
        <v>#DIV/0!</v>
      </c>
      <c r="S333" s="229" t="e">
        <f t="shared" si="32"/>
        <v>#DIV/0!</v>
      </c>
      <c r="T333" s="229" t="e">
        <f>AVERAGE('ES Data Entry'!W333:Y333)</f>
        <v>#DIV/0!</v>
      </c>
      <c r="U333" s="230" t="e">
        <f t="shared" si="33"/>
        <v>#DIV/0!</v>
      </c>
      <c r="V333" s="231" t="e">
        <f t="shared" si="34"/>
        <v>#DIV/0!</v>
      </c>
      <c r="W333" s="232" t="e">
        <f t="shared" si="35"/>
        <v>#DIV/0!</v>
      </c>
    </row>
    <row r="334" spans="1:23">
      <c r="A334" s="226">
        <f>'ES Data Entry'!A334</f>
        <v>0</v>
      </c>
      <c r="B334" s="226">
        <f>'ES Data Entry'!B334</f>
        <v>0</v>
      </c>
      <c r="C334" s="6">
        <f>'ES Data Entry'!C334</f>
        <v>0</v>
      </c>
      <c r="D334" s="226">
        <f>'ES Data Entry'!D334</f>
        <v>0</v>
      </c>
      <c r="E334" s="226">
        <f>'ES Data Entry'!E334</f>
        <v>0</v>
      </c>
      <c r="F334" s="226">
        <f>'ES Data Entry'!F334</f>
        <v>0</v>
      </c>
      <c r="G334" s="226" t="str" cm="1">
        <f t="array" ref="G334">_xlfn.IFS('ES Data Entry'!G334=0, "Kindergarten", 'ES Data Entry'!G334=1, "1st Grade", 'ES Data Entry'!G334=2, "2nd Grade", 'ES Data Entry'!G334=3, "3rd Grade", 'ES Data Entry'!G334=4, "4th Grade",'ES Data Entry'!G334=5, "5th Grade")</f>
        <v>Kindergarten</v>
      </c>
      <c r="H334" s="253" t="e" cm="1">
        <f t="array" ref="H334">_xlfn.IFS('ES Data Entry'!L334=2, "Virtual", 'ES Data Entry'!L334=1, "In-person",'ES Data Entry'!L334=3, "Hybrid")</f>
        <v>#N/A</v>
      </c>
      <c r="I334" s="227" t="e" cm="1">
        <f t="array" ref="I334">_xlfn.IFS('ES Data Entry'!H334= 1, "American Indian/Alaskan Native", 'ES Data Entry'!H334= 2, "Asian", 'ES Data Entry'!H334= 3, "Native Hawaiian/Pacific Islander", 'ES Data Entry'!H334= 4, "Black/African American",'ES Data Entry'!H334= 5,  "White", 'ES Data Entry'!H334= 6, "Other", 'ES Data Entry'!H334= 7, "Two races or more", 'ES Data Entry'!H334= 8, "Unknown")</f>
        <v>#N/A</v>
      </c>
      <c r="J334" s="226" t="e" cm="1">
        <f t="array" ref="J334">_xlfn.IFS('ES Data Entry'!I334=1, "Hispanic/Latino", 'ES Data Entry'!I334=2, "Not Hispanic/Latino", 'ES Data Entry'!I334=3, "Other")</f>
        <v>#N/A</v>
      </c>
      <c r="K334" s="226" t="e" cm="1">
        <f t="array" ref="K334">_xlfn.IFS('ES Data Entry'!J334= 1, "Male", 'ES Data Entry'!J334= 2, "Female", 'ES Data Entry'!J334= 3, "Transgender Male", 'ES Data Entry'!J334= 4, "Transgender Female",'ES Data Entry'!J334= 5, "Non-binary", 'ES Data Entry'!J334= 6, "Other", 'ES Data Entry'!J334= 7, "Unknown")</f>
        <v>#N/A</v>
      </c>
      <c r="L334" s="228">
        <f>'ES Data Entry'!K334</f>
        <v>0</v>
      </c>
      <c r="M334" s="228" t="str" cm="1">
        <f t="array" ref="M334">IF(MAX(IF(F:F=F334, L:L))=L334, "Yes", "No")</f>
        <v>Yes</v>
      </c>
      <c r="N334" s="229" t="e">
        <f>AVERAGE('ES Data Entry'!N334,'ES Data Entry'!M334)</f>
        <v>#DIV/0!</v>
      </c>
      <c r="O334" s="229" t="e">
        <f t="shared" si="30"/>
        <v>#DIV/0!</v>
      </c>
      <c r="P334" s="229" t="e">
        <f>AVERAGE('ES Data Entry'!O334:R334)</f>
        <v>#DIV/0!</v>
      </c>
      <c r="Q334" s="229" t="e">
        <f t="shared" si="31"/>
        <v>#DIV/0!</v>
      </c>
      <c r="R334" s="229" t="e">
        <f>AVERAGE('ES Data Entry'!S334:V334)</f>
        <v>#DIV/0!</v>
      </c>
      <c r="S334" s="229" t="e">
        <f t="shared" si="32"/>
        <v>#DIV/0!</v>
      </c>
      <c r="T334" s="229" t="e">
        <f>AVERAGE('ES Data Entry'!W334:Y334)</f>
        <v>#DIV/0!</v>
      </c>
      <c r="U334" s="230" t="e">
        <f t="shared" si="33"/>
        <v>#DIV/0!</v>
      </c>
      <c r="V334" s="231" t="e">
        <f t="shared" si="34"/>
        <v>#DIV/0!</v>
      </c>
      <c r="W334" s="232" t="e">
        <f t="shared" si="35"/>
        <v>#DIV/0!</v>
      </c>
    </row>
    <row r="335" spans="1:23">
      <c r="A335" s="226">
        <f>'ES Data Entry'!A335</f>
        <v>0</v>
      </c>
      <c r="B335" s="226">
        <f>'ES Data Entry'!B335</f>
        <v>0</v>
      </c>
      <c r="C335" s="6">
        <f>'ES Data Entry'!C335</f>
        <v>0</v>
      </c>
      <c r="D335" s="226">
        <f>'ES Data Entry'!D335</f>
        <v>0</v>
      </c>
      <c r="E335" s="226">
        <f>'ES Data Entry'!E335</f>
        <v>0</v>
      </c>
      <c r="F335" s="226">
        <f>'ES Data Entry'!F335</f>
        <v>0</v>
      </c>
      <c r="G335" s="226" t="str" cm="1">
        <f t="array" ref="G335">_xlfn.IFS('ES Data Entry'!G335=0, "Kindergarten", 'ES Data Entry'!G335=1, "1st Grade", 'ES Data Entry'!G335=2, "2nd Grade", 'ES Data Entry'!G335=3, "3rd Grade", 'ES Data Entry'!G335=4, "4th Grade",'ES Data Entry'!G335=5, "5th Grade")</f>
        <v>Kindergarten</v>
      </c>
      <c r="H335" s="253" t="e" cm="1">
        <f t="array" ref="H335">_xlfn.IFS('ES Data Entry'!L335=2, "Virtual", 'ES Data Entry'!L335=1, "In-person",'ES Data Entry'!L335=3, "Hybrid")</f>
        <v>#N/A</v>
      </c>
      <c r="I335" s="227" t="e" cm="1">
        <f t="array" ref="I335">_xlfn.IFS('ES Data Entry'!H335= 1, "American Indian/Alaskan Native", 'ES Data Entry'!H335= 2, "Asian", 'ES Data Entry'!H335= 3, "Native Hawaiian/Pacific Islander", 'ES Data Entry'!H335= 4, "Black/African American",'ES Data Entry'!H335= 5,  "White", 'ES Data Entry'!H335= 6, "Other", 'ES Data Entry'!H335= 7, "Two races or more", 'ES Data Entry'!H335= 8, "Unknown")</f>
        <v>#N/A</v>
      </c>
      <c r="J335" s="226" t="e" cm="1">
        <f t="array" ref="J335">_xlfn.IFS('ES Data Entry'!I335=1, "Hispanic/Latino", 'ES Data Entry'!I335=2, "Not Hispanic/Latino", 'ES Data Entry'!I335=3, "Other")</f>
        <v>#N/A</v>
      </c>
      <c r="K335" s="226" t="e" cm="1">
        <f t="array" ref="K335">_xlfn.IFS('ES Data Entry'!J335= 1, "Male", 'ES Data Entry'!J335= 2, "Female", 'ES Data Entry'!J335= 3, "Transgender Male", 'ES Data Entry'!J335= 4, "Transgender Female",'ES Data Entry'!J335= 5, "Non-binary", 'ES Data Entry'!J335= 6, "Other", 'ES Data Entry'!J335= 7, "Unknown")</f>
        <v>#N/A</v>
      </c>
      <c r="L335" s="228">
        <f>'ES Data Entry'!K335</f>
        <v>0</v>
      </c>
      <c r="M335" s="228" t="str" cm="1">
        <f t="array" ref="M335">IF(MAX(IF(F:F=F335, L:L))=L335, "Yes", "No")</f>
        <v>Yes</v>
      </c>
      <c r="N335" s="229" t="e">
        <f>AVERAGE('ES Data Entry'!N335,'ES Data Entry'!M335)</f>
        <v>#DIV/0!</v>
      </c>
      <c r="O335" s="229" t="e">
        <f t="shared" si="30"/>
        <v>#DIV/0!</v>
      </c>
      <c r="P335" s="229" t="e">
        <f>AVERAGE('ES Data Entry'!O335:R335)</f>
        <v>#DIV/0!</v>
      </c>
      <c r="Q335" s="229" t="e">
        <f t="shared" si="31"/>
        <v>#DIV/0!</v>
      </c>
      <c r="R335" s="229" t="e">
        <f>AVERAGE('ES Data Entry'!S335:V335)</f>
        <v>#DIV/0!</v>
      </c>
      <c r="S335" s="229" t="e">
        <f t="shared" si="32"/>
        <v>#DIV/0!</v>
      </c>
      <c r="T335" s="229" t="e">
        <f>AVERAGE('ES Data Entry'!W335:Y335)</f>
        <v>#DIV/0!</v>
      </c>
      <c r="U335" s="230" t="e">
        <f t="shared" si="33"/>
        <v>#DIV/0!</v>
      </c>
      <c r="V335" s="231" t="e">
        <f t="shared" si="34"/>
        <v>#DIV/0!</v>
      </c>
      <c r="W335" s="232" t="e">
        <f t="shared" si="35"/>
        <v>#DIV/0!</v>
      </c>
    </row>
    <row r="336" spans="1:23">
      <c r="A336" s="226">
        <f>'ES Data Entry'!A336</f>
        <v>0</v>
      </c>
      <c r="B336" s="226">
        <f>'ES Data Entry'!B336</f>
        <v>0</v>
      </c>
      <c r="C336" s="6">
        <f>'ES Data Entry'!C336</f>
        <v>0</v>
      </c>
      <c r="D336" s="226">
        <f>'ES Data Entry'!D336</f>
        <v>0</v>
      </c>
      <c r="E336" s="226">
        <f>'ES Data Entry'!E336</f>
        <v>0</v>
      </c>
      <c r="F336" s="226">
        <f>'ES Data Entry'!F336</f>
        <v>0</v>
      </c>
      <c r="G336" s="226" t="str" cm="1">
        <f t="array" ref="G336">_xlfn.IFS('ES Data Entry'!G336=0, "Kindergarten", 'ES Data Entry'!G336=1, "1st Grade", 'ES Data Entry'!G336=2, "2nd Grade", 'ES Data Entry'!G336=3, "3rd Grade", 'ES Data Entry'!G336=4, "4th Grade",'ES Data Entry'!G336=5, "5th Grade")</f>
        <v>Kindergarten</v>
      </c>
      <c r="H336" s="253" t="e" cm="1">
        <f t="array" ref="H336">_xlfn.IFS('ES Data Entry'!L336=2, "Virtual", 'ES Data Entry'!L336=1, "In-person",'ES Data Entry'!L336=3, "Hybrid")</f>
        <v>#N/A</v>
      </c>
      <c r="I336" s="227" t="e" cm="1">
        <f t="array" ref="I336">_xlfn.IFS('ES Data Entry'!H336= 1, "American Indian/Alaskan Native", 'ES Data Entry'!H336= 2, "Asian", 'ES Data Entry'!H336= 3, "Native Hawaiian/Pacific Islander", 'ES Data Entry'!H336= 4, "Black/African American",'ES Data Entry'!H336= 5,  "White", 'ES Data Entry'!H336= 6, "Other", 'ES Data Entry'!H336= 7, "Two races or more", 'ES Data Entry'!H336= 8, "Unknown")</f>
        <v>#N/A</v>
      </c>
      <c r="J336" s="226" t="e" cm="1">
        <f t="array" ref="J336">_xlfn.IFS('ES Data Entry'!I336=1, "Hispanic/Latino", 'ES Data Entry'!I336=2, "Not Hispanic/Latino", 'ES Data Entry'!I336=3, "Other")</f>
        <v>#N/A</v>
      </c>
      <c r="K336" s="226" t="e" cm="1">
        <f t="array" ref="K336">_xlfn.IFS('ES Data Entry'!J336= 1, "Male", 'ES Data Entry'!J336= 2, "Female", 'ES Data Entry'!J336= 3, "Transgender Male", 'ES Data Entry'!J336= 4, "Transgender Female",'ES Data Entry'!J336= 5, "Non-binary", 'ES Data Entry'!J336= 6, "Other", 'ES Data Entry'!J336= 7, "Unknown")</f>
        <v>#N/A</v>
      </c>
      <c r="L336" s="228">
        <f>'ES Data Entry'!K336</f>
        <v>0</v>
      </c>
      <c r="M336" s="228" t="str" cm="1">
        <f t="array" ref="M336">IF(MAX(IF(F:F=F336, L:L))=L336, "Yes", "No")</f>
        <v>Yes</v>
      </c>
      <c r="N336" s="229" t="e">
        <f>AVERAGE('ES Data Entry'!N336,'ES Data Entry'!M336)</f>
        <v>#DIV/0!</v>
      </c>
      <c r="O336" s="229" t="e">
        <f t="shared" si="30"/>
        <v>#DIV/0!</v>
      </c>
      <c r="P336" s="229" t="e">
        <f>AVERAGE('ES Data Entry'!O336:R336)</f>
        <v>#DIV/0!</v>
      </c>
      <c r="Q336" s="229" t="e">
        <f t="shared" si="31"/>
        <v>#DIV/0!</v>
      </c>
      <c r="R336" s="229" t="e">
        <f>AVERAGE('ES Data Entry'!S336:V336)</f>
        <v>#DIV/0!</v>
      </c>
      <c r="S336" s="229" t="e">
        <f t="shared" si="32"/>
        <v>#DIV/0!</v>
      </c>
      <c r="T336" s="229" t="e">
        <f>AVERAGE('ES Data Entry'!W336:Y336)</f>
        <v>#DIV/0!</v>
      </c>
      <c r="U336" s="230" t="e">
        <f t="shared" si="33"/>
        <v>#DIV/0!</v>
      </c>
      <c r="V336" s="231" t="e">
        <f t="shared" si="34"/>
        <v>#DIV/0!</v>
      </c>
      <c r="W336" s="232" t="e">
        <f t="shared" si="35"/>
        <v>#DIV/0!</v>
      </c>
    </row>
    <row r="337" spans="1:23">
      <c r="A337" s="226">
        <f>'ES Data Entry'!A337</f>
        <v>0</v>
      </c>
      <c r="B337" s="226">
        <f>'ES Data Entry'!B337</f>
        <v>0</v>
      </c>
      <c r="C337" s="6">
        <f>'ES Data Entry'!C337</f>
        <v>0</v>
      </c>
      <c r="D337" s="226">
        <f>'ES Data Entry'!D337</f>
        <v>0</v>
      </c>
      <c r="E337" s="226">
        <f>'ES Data Entry'!E337</f>
        <v>0</v>
      </c>
      <c r="F337" s="226">
        <f>'ES Data Entry'!F337</f>
        <v>0</v>
      </c>
      <c r="G337" s="226" t="str" cm="1">
        <f t="array" ref="G337">_xlfn.IFS('ES Data Entry'!G337=0, "Kindergarten", 'ES Data Entry'!G337=1, "1st Grade", 'ES Data Entry'!G337=2, "2nd Grade", 'ES Data Entry'!G337=3, "3rd Grade", 'ES Data Entry'!G337=4, "4th Grade",'ES Data Entry'!G337=5, "5th Grade")</f>
        <v>Kindergarten</v>
      </c>
      <c r="H337" s="253" t="e" cm="1">
        <f t="array" ref="H337">_xlfn.IFS('ES Data Entry'!L337=2, "Virtual", 'ES Data Entry'!L337=1, "In-person",'ES Data Entry'!L337=3, "Hybrid")</f>
        <v>#N/A</v>
      </c>
      <c r="I337" s="227" t="e" cm="1">
        <f t="array" ref="I337">_xlfn.IFS('ES Data Entry'!H337= 1, "American Indian/Alaskan Native", 'ES Data Entry'!H337= 2, "Asian", 'ES Data Entry'!H337= 3, "Native Hawaiian/Pacific Islander", 'ES Data Entry'!H337= 4, "Black/African American",'ES Data Entry'!H337= 5,  "White", 'ES Data Entry'!H337= 6, "Other", 'ES Data Entry'!H337= 7, "Two races or more", 'ES Data Entry'!H337= 8, "Unknown")</f>
        <v>#N/A</v>
      </c>
      <c r="J337" s="226" t="e" cm="1">
        <f t="array" ref="J337">_xlfn.IFS('ES Data Entry'!I337=1, "Hispanic/Latino", 'ES Data Entry'!I337=2, "Not Hispanic/Latino", 'ES Data Entry'!I337=3, "Other")</f>
        <v>#N/A</v>
      </c>
      <c r="K337" s="226" t="e" cm="1">
        <f t="array" ref="K337">_xlfn.IFS('ES Data Entry'!J337= 1, "Male", 'ES Data Entry'!J337= 2, "Female", 'ES Data Entry'!J337= 3, "Transgender Male", 'ES Data Entry'!J337= 4, "Transgender Female",'ES Data Entry'!J337= 5, "Non-binary", 'ES Data Entry'!J337= 6, "Other", 'ES Data Entry'!J337= 7, "Unknown")</f>
        <v>#N/A</v>
      </c>
      <c r="L337" s="228">
        <f>'ES Data Entry'!K337</f>
        <v>0</v>
      </c>
      <c r="M337" s="228" t="str" cm="1">
        <f t="array" ref="M337">IF(MAX(IF(F:F=F337, L:L))=L337, "Yes", "No")</f>
        <v>Yes</v>
      </c>
      <c r="N337" s="229" t="e">
        <f>AVERAGE('ES Data Entry'!N337,'ES Data Entry'!M337)</f>
        <v>#DIV/0!</v>
      </c>
      <c r="O337" s="229" t="e">
        <f t="shared" si="30"/>
        <v>#DIV/0!</v>
      </c>
      <c r="P337" s="229" t="e">
        <f>AVERAGE('ES Data Entry'!O337:R337)</f>
        <v>#DIV/0!</v>
      </c>
      <c r="Q337" s="229" t="e">
        <f t="shared" si="31"/>
        <v>#DIV/0!</v>
      </c>
      <c r="R337" s="229" t="e">
        <f>AVERAGE('ES Data Entry'!S337:V337)</f>
        <v>#DIV/0!</v>
      </c>
      <c r="S337" s="229" t="e">
        <f t="shared" si="32"/>
        <v>#DIV/0!</v>
      </c>
      <c r="T337" s="229" t="e">
        <f>AVERAGE('ES Data Entry'!W337:Y337)</f>
        <v>#DIV/0!</v>
      </c>
      <c r="U337" s="230" t="e">
        <f t="shared" si="33"/>
        <v>#DIV/0!</v>
      </c>
      <c r="V337" s="231" t="e">
        <f t="shared" si="34"/>
        <v>#DIV/0!</v>
      </c>
      <c r="W337" s="232" t="e">
        <f t="shared" si="35"/>
        <v>#DIV/0!</v>
      </c>
    </row>
    <row r="338" spans="1:23">
      <c r="A338" s="226">
        <f>'ES Data Entry'!A338</f>
        <v>0</v>
      </c>
      <c r="B338" s="226">
        <f>'ES Data Entry'!B338</f>
        <v>0</v>
      </c>
      <c r="C338" s="6">
        <f>'ES Data Entry'!C338</f>
        <v>0</v>
      </c>
      <c r="D338" s="226">
        <f>'ES Data Entry'!D338</f>
        <v>0</v>
      </c>
      <c r="E338" s="226">
        <f>'ES Data Entry'!E338</f>
        <v>0</v>
      </c>
      <c r="F338" s="226">
        <f>'ES Data Entry'!F338</f>
        <v>0</v>
      </c>
      <c r="G338" s="226" t="str" cm="1">
        <f t="array" ref="G338">_xlfn.IFS('ES Data Entry'!G338=0, "Kindergarten", 'ES Data Entry'!G338=1, "1st Grade", 'ES Data Entry'!G338=2, "2nd Grade", 'ES Data Entry'!G338=3, "3rd Grade", 'ES Data Entry'!G338=4, "4th Grade",'ES Data Entry'!G338=5, "5th Grade")</f>
        <v>Kindergarten</v>
      </c>
      <c r="H338" s="253" t="e" cm="1">
        <f t="array" ref="H338">_xlfn.IFS('ES Data Entry'!L338=2, "Virtual", 'ES Data Entry'!L338=1, "In-person",'ES Data Entry'!L338=3, "Hybrid")</f>
        <v>#N/A</v>
      </c>
      <c r="I338" s="227" t="e" cm="1">
        <f t="array" ref="I338">_xlfn.IFS('ES Data Entry'!H338= 1, "American Indian/Alaskan Native", 'ES Data Entry'!H338= 2, "Asian", 'ES Data Entry'!H338= 3, "Native Hawaiian/Pacific Islander", 'ES Data Entry'!H338= 4, "Black/African American",'ES Data Entry'!H338= 5,  "White", 'ES Data Entry'!H338= 6, "Other", 'ES Data Entry'!H338= 7, "Two races or more", 'ES Data Entry'!H338= 8, "Unknown")</f>
        <v>#N/A</v>
      </c>
      <c r="J338" s="226" t="e" cm="1">
        <f t="array" ref="J338">_xlfn.IFS('ES Data Entry'!I338=1, "Hispanic/Latino", 'ES Data Entry'!I338=2, "Not Hispanic/Latino", 'ES Data Entry'!I338=3, "Other")</f>
        <v>#N/A</v>
      </c>
      <c r="K338" s="226" t="e" cm="1">
        <f t="array" ref="K338">_xlfn.IFS('ES Data Entry'!J338= 1, "Male", 'ES Data Entry'!J338= 2, "Female", 'ES Data Entry'!J338= 3, "Transgender Male", 'ES Data Entry'!J338= 4, "Transgender Female",'ES Data Entry'!J338= 5, "Non-binary", 'ES Data Entry'!J338= 6, "Other", 'ES Data Entry'!J338= 7, "Unknown")</f>
        <v>#N/A</v>
      </c>
      <c r="L338" s="228">
        <f>'ES Data Entry'!K338</f>
        <v>0</v>
      </c>
      <c r="M338" s="228" t="str" cm="1">
        <f t="array" ref="M338">IF(MAX(IF(F:F=F338, L:L))=L338, "Yes", "No")</f>
        <v>Yes</v>
      </c>
      <c r="N338" s="229" t="e">
        <f>AVERAGE('ES Data Entry'!N338,'ES Data Entry'!M338)</f>
        <v>#DIV/0!</v>
      </c>
      <c r="O338" s="229" t="e">
        <f t="shared" si="30"/>
        <v>#DIV/0!</v>
      </c>
      <c r="P338" s="229" t="e">
        <f>AVERAGE('ES Data Entry'!O338:R338)</f>
        <v>#DIV/0!</v>
      </c>
      <c r="Q338" s="229" t="e">
        <f t="shared" si="31"/>
        <v>#DIV/0!</v>
      </c>
      <c r="R338" s="229" t="e">
        <f>AVERAGE('ES Data Entry'!S338:V338)</f>
        <v>#DIV/0!</v>
      </c>
      <c r="S338" s="229" t="e">
        <f t="shared" si="32"/>
        <v>#DIV/0!</v>
      </c>
      <c r="T338" s="229" t="e">
        <f>AVERAGE('ES Data Entry'!W338:Y338)</f>
        <v>#DIV/0!</v>
      </c>
      <c r="U338" s="230" t="e">
        <f t="shared" si="33"/>
        <v>#DIV/0!</v>
      </c>
      <c r="V338" s="231" t="e">
        <f t="shared" si="34"/>
        <v>#DIV/0!</v>
      </c>
      <c r="W338" s="232" t="e">
        <f t="shared" si="35"/>
        <v>#DIV/0!</v>
      </c>
    </row>
    <row r="339" spans="1:23">
      <c r="A339" s="226">
        <f>'ES Data Entry'!A339</f>
        <v>0</v>
      </c>
      <c r="B339" s="226">
        <f>'ES Data Entry'!B339</f>
        <v>0</v>
      </c>
      <c r="C339" s="6">
        <f>'ES Data Entry'!C339</f>
        <v>0</v>
      </c>
      <c r="D339" s="226">
        <f>'ES Data Entry'!D339</f>
        <v>0</v>
      </c>
      <c r="E339" s="226">
        <f>'ES Data Entry'!E339</f>
        <v>0</v>
      </c>
      <c r="F339" s="226">
        <f>'ES Data Entry'!F339</f>
        <v>0</v>
      </c>
      <c r="G339" s="226" t="str" cm="1">
        <f t="array" ref="G339">_xlfn.IFS('ES Data Entry'!G339=0, "Kindergarten", 'ES Data Entry'!G339=1, "1st Grade", 'ES Data Entry'!G339=2, "2nd Grade", 'ES Data Entry'!G339=3, "3rd Grade", 'ES Data Entry'!G339=4, "4th Grade",'ES Data Entry'!G339=5, "5th Grade")</f>
        <v>Kindergarten</v>
      </c>
      <c r="H339" s="253" t="e" cm="1">
        <f t="array" ref="H339">_xlfn.IFS('ES Data Entry'!L339=2, "Virtual", 'ES Data Entry'!L339=1, "In-person",'ES Data Entry'!L339=3, "Hybrid")</f>
        <v>#N/A</v>
      </c>
      <c r="I339" s="227" t="e" cm="1">
        <f t="array" ref="I339">_xlfn.IFS('ES Data Entry'!H339= 1, "American Indian/Alaskan Native", 'ES Data Entry'!H339= 2, "Asian", 'ES Data Entry'!H339= 3, "Native Hawaiian/Pacific Islander", 'ES Data Entry'!H339= 4, "Black/African American",'ES Data Entry'!H339= 5,  "White", 'ES Data Entry'!H339= 6, "Other", 'ES Data Entry'!H339= 7, "Two races or more", 'ES Data Entry'!H339= 8, "Unknown")</f>
        <v>#N/A</v>
      </c>
      <c r="J339" s="226" t="e" cm="1">
        <f t="array" ref="J339">_xlfn.IFS('ES Data Entry'!I339=1, "Hispanic/Latino", 'ES Data Entry'!I339=2, "Not Hispanic/Latino", 'ES Data Entry'!I339=3, "Other")</f>
        <v>#N/A</v>
      </c>
      <c r="K339" s="226" t="e" cm="1">
        <f t="array" ref="K339">_xlfn.IFS('ES Data Entry'!J339= 1, "Male", 'ES Data Entry'!J339= 2, "Female", 'ES Data Entry'!J339= 3, "Transgender Male", 'ES Data Entry'!J339= 4, "Transgender Female",'ES Data Entry'!J339= 5, "Non-binary", 'ES Data Entry'!J339= 6, "Other", 'ES Data Entry'!J339= 7, "Unknown")</f>
        <v>#N/A</v>
      </c>
      <c r="L339" s="228">
        <f>'ES Data Entry'!K339</f>
        <v>0</v>
      </c>
      <c r="M339" s="228" t="str" cm="1">
        <f t="array" ref="M339">IF(MAX(IF(F:F=F339, L:L))=L339, "Yes", "No")</f>
        <v>Yes</v>
      </c>
      <c r="N339" s="229" t="e">
        <f>AVERAGE('ES Data Entry'!N339,'ES Data Entry'!M339)</f>
        <v>#DIV/0!</v>
      </c>
      <c r="O339" s="229" t="e">
        <f t="shared" si="30"/>
        <v>#DIV/0!</v>
      </c>
      <c r="P339" s="229" t="e">
        <f>AVERAGE('ES Data Entry'!O339:R339)</f>
        <v>#DIV/0!</v>
      </c>
      <c r="Q339" s="229" t="e">
        <f t="shared" si="31"/>
        <v>#DIV/0!</v>
      </c>
      <c r="R339" s="229" t="e">
        <f>AVERAGE('ES Data Entry'!S339:V339)</f>
        <v>#DIV/0!</v>
      </c>
      <c r="S339" s="229" t="e">
        <f t="shared" si="32"/>
        <v>#DIV/0!</v>
      </c>
      <c r="T339" s="229" t="e">
        <f>AVERAGE('ES Data Entry'!W339:Y339)</f>
        <v>#DIV/0!</v>
      </c>
      <c r="U339" s="230" t="e">
        <f t="shared" si="33"/>
        <v>#DIV/0!</v>
      </c>
      <c r="V339" s="231" t="e">
        <f t="shared" si="34"/>
        <v>#DIV/0!</v>
      </c>
      <c r="W339" s="232" t="e">
        <f t="shared" si="35"/>
        <v>#DIV/0!</v>
      </c>
    </row>
    <row r="340" spans="1:23">
      <c r="A340" s="226">
        <f>'ES Data Entry'!A340</f>
        <v>0</v>
      </c>
      <c r="B340" s="226">
        <f>'ES Data Entry'!B340</f>
        <v>0</v>
      </c>
      <c r="C340" s="6">
        <f>'ES Data Entry'!C340</f>
        <v>0</v>
      </c>
      <c r="D340" s="226">
        <f>'ES Data Entry'!D340</f>
        <v>0</v>
      </c>
      <c r="E340" s="226">
        <f>'ES Data Entry'!E340</f>
        <v>0</v>
      </c>
      <c r="F340" s="226">
        <f>'ES Data Entry'!F340</f>
        <v>0</v>
      </c>
      <c r="G340" s="226" t="str" cm="1">
        <f t="array" ref="G340">_xlfn.IFS('ES Data Entry'!G340=0, "Kindergarten", 'ES Data Entry'!G340=1, "1st Grade", 'ES Data Entry'!G340=2, "2nd Grade", 'ES Data Entry'!G340=3, "3rd Grade", 'ES Data Entry'!G340=4, "4th Grade",'ES Data Entry'!G340=5, "5th Grade")</f>
        <v>Kindergarten</v>
      </c>
      <c r="H340" s="253" t="e" cm="1">
        <f t="array" ref="H340">_xlfn.IFS('ES Data Entry'!L340=2, "Virtual", 'ES Data Entry'!L340=1, "In-person",'ES Data Entry'!L340=3, "Hybrid")</f>
        <v>#N/A</v>
      </c>
      <c r="I340" s="227" t="e" cm="1">
        <f t="array" ref="I340">_xlfn.IFS('ES Data Entry'!H340= 1, "American Indian/Alaskan Native", 'ES Data Entry'!H340= 2, "Asian", 'ES Data Entry'!H340= 3, "Native Hawaiian/Pacific Islander", 'ES Data Entry'!H340= 4, "Black/African American",'ES Data Entry'!H340= 5,  "White", 'ES Data Entry'!H340= 6, "Other", 'ES Data Entry'!H340= 7, "Two races or more", 'ES Data Entry'!H340= 8, "Unknown")</f>
        <v>#N/A</v>
      </c>
      <c r="J340" s="226" t="e" cm="1">
        <f t="array" ref="J340">_xlfn.IFS('ES Data Entry'!I340=1, "Hispanic/Latino", 'ES Data Entry'!I340=2, "Not Hispanic/Latino", 'ES Data Entry'!I340=3, "Other")</f>
        <v>#N/A</v>
      </c>
      <c r="K340" s="226" t="e" cm="1">
        <f t="array" ref="K340">_xlfn.IFS('ES Data Entry'!J340= 1, "Male", 'ES Data Entry'!J340= 2, "Female", 'ES Data Entry'!J340= 3, "Transgender Male", 'ES Data Entry'!J340= 4, "Transgender Female",'ES Data Entry'!J340= 5, "Non-binary", 'ES Data Entry'!J340= 6, "Other", 'ES Data Entry'!J340= 7, "Unknown")</f>
        <v>#N/A</v>
      </c>
      <c r="L340" s="228">
        <f>'ES Data Entry'!K340</f>
        <v>0</v>
      </c>
      <c r="M340" s="228" t="str" cm="1">
        <f t="array" ref="M340">IF(MAX(IF(F:F=F340, L:L))=L340, "Yes", "No")</f>
        <v>Yes</v>
      </c>
      <c r="N340" s="229" t="e">
        <f>AVERAGE('ES Data Entry'!N340,'ES Data Entry'!M340)</f>
        <v>#DIV/0!</v>
      </c>
      <c r="O340" s="229" t="e">
        <f t="shared" si="30"/>
        <v>#DIV/0!</v>
      </c>
      <c r="P340" s="229" t="e">
        <f>AVERAGE('ES Data Entry'!O340:R340)</f>
        <v>#DIV/0!</v>
      </c>
      <c r="Q340" s="229" t="e">
        <f t="shared" si="31"/>
        <v>#DIV/0!</v>
      </c>
      <c r="R340" s="229" t="e">
        <f>AVERAGE('ES Data Entry'!S340:V340)</f>
        <v>#DIV/0!</v>
      </c>
      <c r="S340" s="229" t="e">
        <f t="shared" si="32"/>
        <v>#DIV/0!</v>
      </c>
      <c r="T340" s="229" t="e">
        <f>AVERAGE('ES Data Entry'!W340:Y340)</f>
        <v>#DIV/0!</v>
      </c>
      <c r="U340" s="230" t="e">
        <f t="shared" si="33"/>
        <v>#DIV/0!</v>
      </c>
      <c r="V340" s="231" t="e">
        <f t="shared" si="34"/>
        <v>#DIV/0!</v>
      </c>
      <c r="W340" s="232" t="e">
        <f t="shared" si="35"/>
        <v>#DIV/0!</v>
      </c>
    </row>
    <row r="341" spans="1:23">
      <c r="A341" s="226">
        <f>'ES Data Entry'!A341</f>
        <v>0</v>
      </c>
      <c r="B341" s="226">
        <f>'ES Data Entry'!B341</f>
        <v>0</v>
      </c>
      <c r="C341" s="6">
        <f>'ES Data Entry'!C341</f>
        <v>0</v>
      </c>
      <c r="D341" s="226">
        <f>'ES Data Entry'!D341</f>
        <v>0</v>
      </c>
      <c r="E341" s="226">
        <f>'ES Data Entry'!E341</f>
        <v>0</v>
      </c>
      <c r="F341" s="226">
        <f>'ES Data Entry'!F341</f>
        <v>0</v>
      </c>
      <c r="G341" s="226" t="str" cm="1">
        <f t="array" ref="G341">_xlfn.IFS('ES Data Entry'!G341=0, "Kindergarten", 'ES Data Entry'!G341=1, "1st Grade", 'ES Data Entry'!G341=2, "2nd Grade", 'ES Data Entry'!G341=3, "3rd Grade", 'ES Data Entry'!G341=4, "4th Grade",'ES Data Entry'!G341=5, "5th Grade")</f>
        <v>Kindergarten</v>
      </c>
      <c r="H341" s="253" t="e" cm="1">
        <f t="array" ref="H341">_xlfn.IFS('ES Data Entry'!L341=2, "Virtual", 'ES Data Entry'!L341=1, "In-person",'ES Data Entry'!L341=3, "Hybrid")</f>
        <v>#N/A</v>
      </c>
      <c r="I341" s="227" t="e" cm="1">
        <f t="array" ref="I341">_xlfn.IFS('ES Data Entry'!H341= 1, "American Indian/Alaskan Native", 'ES Data Entry'!H341= 2, "Asian", 'ES Data Entry'!H341= 3, "Native Hawaiian/Pacific Islander", 'ES Data Entry'!H341= 4, "Black/African American",'ES Data Entry'!H341= 5,  "White", 'ES Data Entry'!H341= 6, "Other", 'ES Data Entry'!H341= 7, "Two races or more", 'ES Data Entry'!H341= 8, "Unknown")</f>
        <v>#N/A</v>
      </c>
      <c r="J341" s="226" t="e" cm="1">
        <f t="array" ref="J341">_xlfn.IFS('ES Data Entry'!I341=1, "Hispanic/Latino", 'ES Data Entry'!I341=2, "Not Hispanic/Latino", 'ES Data Entry'!I341=3, "Other")</f>
        <v>#N/A</v>
      </c>
      <c r="K341" s="226" t="e" cm="1">
        <f t="array" ref="K341">_xlfn.IFS('ES Data Entry'!J341= 1, "Male", 'ES Data Entry'!J341= 2, "Female", 'ES Data Entry'!J341= 3, "Transgender Male", 'ES Data Entry'!J341= 4, "Transgender Female",'ES Data Entry'!J341= 5, "Non-binary", 'ES Data Entry'!J341= 6, "Other", 'ES Data Entry'!J341= 7, "Unknown")</f>
        <v>#N/A</v>
      </c>
      <c r="L341" s="228">
        <f>'ES Data Entry'!K341</f>
        <v>0</v>
      </c>
      <c r="M341" s="228" t="str" cm="1">
        <f t="array" ref="M341">IF(MAX(IF(F:F=F341, L:L))=L341, "Yes", "No")</f>
        <v>Yes</v>
      </c>
      <c r="N341" s="229" t="e">
        <f>AVERAGE('ES Data Entry'!N341,'ES Data Entry'!M341)</f>
        <v>#DIV/0!</v>
      </c>
      <c r="O341" s="229" t="e">
        <f t="shared" si="30"/>
        <v>#DIV/0!</v>
      </c>
      <c r="P341" s="229" t="e">
        <f>AVERAGE('ES Data Entry'!O341:R341)</f>
        <v>#DIV/0!</v>
      </c>
      <c r="Q341" s="229" t="e">
        <f t="shared" si="31"/>
        <v>#DIV/0!</v>
      </c>
      <c r="R341" s="229" t="e">
        <f>AVERAGE('ES Data Entry'!S341:V341)</f>
        <v>#DIV/0!</v>
      </c>
      <c r="S341" s="229" t="e">
        <f t="shared" si="32"/>
        <v>#DIV/0!</v>
      </c>
      <c r="T341" s="229" t="e">
        <f>AVERAGE('ES Data Entry'!W341:Y341)</f>
        <v>#DIV/0!</v>
      </c>
      <c r="U341" s="230" t="e">
        <f t="shared" si="33"/>
        <v>#DIV/0!</v>
      </c>
      <c r="V341" s="231" t="e">
        <f t="shared" si="34"/>
        <v>#DIV/0!</v>
      </c>
      <c r="W341" s="232" t="e">
        <f t="shared" si="35"/>
        <v>#DIV/0!</v>
      </c>
    </row>
    <row r="342" spans="1:23">
      <c r="A342" s="226">
        <f>'ES Data Entry'!A342</f>
        <v>0</v>
      </c>
      <c r="B342" s="226">
        <f>'ES Data Entry'!B342</f>
        <v>0</v>
      </c>
      <c r="C342" s="6">
        <f>'ES Data Entry'!C342</f>
        <v>0</v>
      </c>
      <c r="D342" s="226">
        <f>'ES Data Entry'!D342</f>
        <v>0</v>
      </c>
      <c r="E342" s="226">
        <f>'ES Data Entry'!E342</f>
        <v>0</v>
      </c>
      <c r="F342" s="226">
        <f>'ES Data Entry'!F342</f>
        <v>0</v>
      </c>
      <c r="G342" s="226" t="str" cm="1">
        <f t="array" ref="G342">_xlfn.IFS('ES Data Entry'!G342=0, "Kindergarten", 'ES Data Entry'!G342=1, "1st Grade", 'ES Data Entry'!G342=2, "2nd Grade", 'ES Data Entry'!G342=3, "3rd Grade", 'ES Data Entry'!G342=4, "4th Grade",'ES Data Entry'!G342=5, "5th Grade")</f>
        <v>Kindergarten</v>
      </c>
      <c r="H342" s="253" t="e" cm="1">
        <f t="array" ref="H342">_xlfn.IFS('ES Data Entry'!L342=2, "Virtual", 'ES Data Entry'!L342=1, "In-person",'ES Data Entry'!L342=3, "Hybrid")</f>
        <v>#N/A</v>
      </c>
      <c r="I342" s="227" t="e" cm="1">
        <f t="array" ref="I342">_xlfn.IFS('ES Data Entry'!H342= 1, "American Indian/Alaskan Native", 'ES Data Entry'!H342= 2, "Asian", 'ES Data Entry'!H342= 3, "Native Hawaiian/Pacific Islander", 'ES Data Entry'!H342= 4, "Black/African American",'ES Data Entry'!H342= 5,  "White", 'ES Data Entry'!H342= 6, "Other", 'ES Data Entry'!H342= 7, "Two races or more", 'ES Data Entry'!H342= 8, "Unknown")</f>
        <v>#N/A</v>
      </c>
      <c r="J342" s="226" t="e" cm="1">
        <f t="array" ref="J342">_xlfn.IFS('ES Data Entry'!I342=1, "Hispanic/Latino", 'ES Data Entry'!I342=2, "Not Hispanic/Latino", 'ES Data Entry'!I342=3, "Other")</f>
        <v>#N/A</v>
      </c>
      <c r="K342" s="226" t="e" cm="1">
        <f t="array" ref="K342">_xlfn.IFS('ES Data Entry'!J342= 1, "Male", 'ES Data Entry'!J342= 2, "Female", 'ES Data Entry'!J342= 3, "Transgender Male", 'ES Data Entry'!J342= 4, "Transgender Female",'ES Data Entry'!J342= 5, "Non-binary", 'ES Data Entry'!J342= 6, "Other", 'ES Data Entry'!J342= 7, "Unknown")</f>
        <v>#N/A</v>
      </c>
      <c r="L342" s="228">
        <f>'ES Data Entry'!K342</f>
        <v>0</v>
      </c>
      <c r="M342" s="228" t="str" cm="1">
        <f t="array" ref="M342">IF(MAX(IF(F:F=F342, L:L))=L342, "Yes", "No")</f>
        <v>Yes</v>
      </c>
      <c r="N342" s="229" t="e">
        <f>AVERAGE('ES Data Entry'!N342,'ES Data Entry'!M342)</f>
        <v>#DIV/0!</v>
      </c>
      <c r="O342" s="229" t="e">
        <f t="shared" si="30"/>
        <v>#DIV/0!</v>
      </c>
      <c r="P342" s="229" t="e">
        <f>AVERAGE('ES Data Entry'!O342:R342)</f>
        <v>#DIV/0!</v>
      </c>
      <c r="Q342" s="229" t="e">
        <f t="shared" si="31"/>
        <v>#DIV/0!</v>
      </c>
      <c r="R342" s="229" t="e">
        <f>AVERAGE('ES Data Entry'!S342:V342)</f>
        <v>#DIV/0!</v>
      </c>
      <c r="S342" s="229" t="e">
        <f t="shared" si="32"/>
        <v>#DIV/0!</v>
      </c>
      <c r="T342" s="229" t="e">
        <f>AVERAGE('ES Data Entry'!W342:Y342)</f>
        <v>#DIV/0!</v>
      </c>
      <c r="U342" s="230" t="e">
        <f t="shared" si="33"/>
        <v>#DIV/0!</v>
      </c>
      <c r="V342" s="231" t="e">
        <f t="shared" si="34"/>
        <v>#DIV/0!</v>
      </c>
      <c r="W342" s="232" t="e">
        <f t="shared" si="35"/>
        <v>#DIV/0!</v>
      </c>
    </row>
    <row r="343" spans="1:23">
      <c r="A343" s="226">
        <f>'ES Data Entry'!A343</f>
        <v>0</v>
      </c>
      <c r="B343" s="226">
        <f>'ES Data Entry'!B343</f>
        <v>0</v>
      </c>
      <c r="C343" s="6">
        <f>'ES Data Entry'!C343</f>
        <v>0</v>
      </c>
      <c r="D343" s="226">
        <f>'ES Data Entry'!D343</f>
        <v>0</v>
      </c>
      <c r="E343" s="226">
        <f>'ES Data Entry'!E343</f>
        <v>0</v>
      </c>
      <c r="F343" s="226">
        <f>'ES Data Entry'!F343</f>
        <v>0</v>
      </c>
      <c r="G343" s="226" t="str" cm="1">
        <f t="array" ref="G343">_xlfn.IFS('ES Data Entry'!G343=0, "Kindergarten", 'ES Data Entry'!G343=1, "1st Grade", 'ES Data Entry'!G343=2, "2nd Grade", 'ES Data Entry'!G343=3, "3rd Grade", 'ES Data Entry'!G343=4, "4th Grade",'ES Data Entry'!G343=5, "5th Grade")</f>
        <v>Kindergarten</v>
      </c>
      <c r="H343" s="253" t="e" cm="1">
        <f t="array" ref="H343">_xlfn.IFS('ES Data Entry'!L343=2, "Virtual", 'ES Data Entry'!L343=1, "In-person",'ES Data Entry'!L343=3, "Hybrid")</f>
        <v>#N/A</v>
      </c>
      <c r="I343" s="227" t="e" cm="1">
        <f t="array" ref="I343">_xlfn.IFS('ES Data Entry'!H343= 1, "American Indian/Alaskan Native", 'ES Data Entry'!H343= 2, "Asian", 'ES Data Entry'!H343= 3, "Native Hawaiian/Pacific Islander", 'ES Data Entry'!H343= 4, "Black/African American",'ES Data Entry'!H343= 5,  "White", 'ES Data Entry'!H343= 6, "Other", 'ES Data Entry'!H343= 7, "Two races or more", 'ES Data Entry'!H343= 8, "Unknown")</f>
        <v>#N/A</v>
      </c>
      <c r="J343" s="226" t="e" cm="1">
        <f t="array" ref="J343">_xlfn.IFS('ES Data Entry'!I343=1, "Hispanic/Latino", 'ES Data Entry'!I343=2, "Not Hispanic/Latino", 'ES Data Entry'!I343=3, "Other")</f>
        <v>#N/A</v>
      </c>
      <c r="K343" s="226" t="e" cm="1">
        <f t="array" ref="K343">_xlfn.IFS('ES Data Entry'!J343= 1, "Male", 'ES Data Entry'!J343= 2, "Female", 'ES Data Entry'!J343= 3, "Transgender Male", 'ES Data Entry'!J343= 4, "Transgender Female",'ES Data Entry'!J343= 5, "Non-binary", 'ES Data Entry'!J343= 6, "Other", 'ES Data Entry'!J343= 7, "Unknown")</f>
        <v>#N/A</v>
      </c>
      <c r="L343" s="228">
        <f>'ES Data Entry'!K343</f>
        <v>0</v>
      </c>
      <c r="M343" s="228" t="str" cm="1">
        <f t="array" ref="M343">IF(MAX(IF(F:F=F343, L:L))=L343, "Yes", "No")</f>
        <v>Yes</v>
      </c>
      <c r="N343" s="229" t="e">
        <f>AVERAGE('ES Data Entry'!N343,'ES Data Entry'!M343)</f>
        <v>#DIV/0!</v>
      </c>
      <c r="O343" s="229" t="e">
        <f t="shared" si="30"/>
        <v>#DIV/0!</v>
      </c>
      <c r="P343" s="229" t="e">
        <f>AVERAGE('ES Data Entry'!O343:R343)</f>
        <v>#DIV/0!</v>
      </c>
      <c r="Q343" s="229" t="e">
        <f t="shared" si="31"/>
        <v>#DIV/0!</v>
      </c>
      <c r="R343" s="229" t="e">
        <f>AVERAGE('ES Data Entry'!S343:V343)</f>
        <v>#DIV/0!</v>
      </c>
      <c r="S343" s="229" t="e">
        <f t="shared" si="32"/>
        <v>#DIV/0!</v>
      </c>
      <c r="T343" s="229" t="e">
        <f>AVERAGE('ES Data Entry'!W343:Y343)</f>
        <v>#DIV/0!</v>
      </c>
      <c r="U343" s="230" t="e">
        <f t="shared" si="33"/>
        <v>#DIV/0!</v>
      </c>
      <c r="V343" s="231" t="e">
        <f t="shared" si="34"/>
        <v>#DIV/0!</v>
      </c>
      <c r="W343" s="232" t="e">
        <f t="shared" si="35"/>
        <v>#DIV/0!</v>
      </c>
    </row>
    <row r="344" spans="1:23">
      <c r="A344" s="226">
        <f>'ES Data Entry'!A344</f>
        <v>0</v>
      </c>
      <c r="B344" s="226">
        <f>'ES Data Entry'!B344</f>
        <v>0</v>
      </c>
      <c r="C344" s="6">
        <f>'ES Data Entry'!C344</f>
        <v>0</v>
      </c>
      <c r="D344" s="226">
        <f>'ES Data Entry'!D344</f>
        <v>0</v>
      </c>
      <c r="E344" s="226">
        <f>'ES Data Entry'!E344</f>
        <v>0</v>
      </c>
      <c r="F344" s="226">
        <f>'ES Data Entry'!F344</f>
        <v>0</v>
      </c>
      <c r="G344" s="226" t="str" cm="1">
        <f t="array" ref="G344">_xlfn.IFS('ES Data Entry'!G344=0, "Kindergarten", 'ES Data Entry'!G344=1, "1st Grade", 'ES Data Entry'!G344=2, "2nd Grade", 'ES Data Entry'!G344=3, "3rd Grade", 'ES Data Entry'!G344=4, "4th Grade",'ES Data Entry'!G344=5, "5th Grade")</f>
        <v>Kindergarten</v>
      </c>
      <c r="H344" s="253" t="e" cm="1">
        <f t="array" ref="H344">_xlfn.IFS('ES Data Entry'!L344=2, "Virtual", 'ES Data Entry'!L344=1, "In-person",'ES Data Entry'!L344=3, "Hybrid")</f>
        <v>#N/A</v>
      </c>
      <c r="I344" s="227" t="e" cm="1">
        <f t="array" ref="I344">_xlfn.IFS('ES Data Entry'!H344= 1, "American Indian/Alaskan Native", 'ES Data Entry'!H344= 2, "Asian", 'ES Data Entry'!H344= 3, "Native Hawaiian/Pacific Islander", 'ES Data Entry'!H344= 4, "Black/African American",'ES Data Entry'!H344= 5,  "White", 'ES Data Entry'!H344= 6, "Other", 'ES Data Entry'!H344= 7, "Two races or more", 'ES Data Entry'!H344= 8, "Unknown")</f>
        <v>#N/A</v>
      </c>
      <c r="J344" s="226" t="e" cm="1">
        <f t="array" ref="J344">_xlfn.IFS('ES Data Entry'!I344=1, "Hispanic/Latino", 'ES Data Entry'!I344=2, "Not Hispanic/Latino", 'ES Data Entry'!I344=3, "Other")</f>
        <v>#N/A</v>
      </c>
      <c r="K344" s="226" t="e" cm="1">
        <f t="array" ref="K344">_xlfn.IFS('ES Data Entry'!J344= 1, "Male", 'ES Data Entry'!J344= 2, "Female", 'ES Data Entry'!J344= 3, "Transgender Male", 'ES Data Entry'!J344= 4, "Transgender Female",'ES Data Entry'!J344= 5, "Non-binary", 'ES Data Entry'!J344= 6, "Other", 'ES Data Entry'!J344= 7, "Unknown")</f>
        <v>#N/A</v>
      </c>
      <c r="L344" s="228">
        <f>'ES Data Entry'!K344</f>
        <v>0</v>
      </c>
      <c r="M344" s="228" t="str" cm="1">
        <f t="array" ref="M344">IF(MAX(IF(F:F=F344, L:L))=L344, "Yes", "No")</f>
        <v>Yes</v>
      </c>
      <c r="N344" s="229" t="e">
        <f>AVERAGE('ES Data Entry'!N344,'ES Data Entry'!M344)</f>
        <v>#DIV/0!</v>
      </c>
      <c r="O344" s="229" t="e">
        <f t="shared" si="30"/>
        <v>#DIV/0!</v>
      </c>
      <c r="P344" s="229" t="e">
        <f>AVERAGE('ES Data Entry'!O344:R344)</f>
        <v>#DIV/0!</v>
      </c>
      <c r="Q344" s="229" t="e">
        <f t="shared" si="31"/>
        <v>#DIV/0!</v>
      </c>
      <c r="R344" s="229" t="e">
        <f>AVERAGE('ES Data Entry'!S344:V344)</f>
        <v>#DIV/0!</v>
      </c>
      <c r="S344" s="229" t="e">
        <f t="shared" si="32"/>
        <v>#DIV/0!</v>
      </c>
      <c r="T344" s="229" t="e">
        <f>AVERAGE('ES Data Entry'!W344:Y344)</f>
        <v>#DIV/0!</v>
      </c>
      <c r="U344" s="230" t="e">
        <f t="shared" si="33"/>
        <v>#DIV/0!</v>
      </c>
      <c r="V344" s="231" t="e">
        <f t="shared" si="34"/>
        <v>#DIV/0!</v>
      </c>
      <c r="W344" s="232" t="e">
        <f t="shared" si="35"/>
        <v>#DIV/0!</v>
      </c>
    </row>
    <row r="345" spans="1:23">
      <c r="A345" s="226">
        <f>'ES Data Entry'!A345</f>
        <v>0</v>
      </c>
      <c r="B345" s="226">
        <f>'ES Data Entry'!B345</f>
        <v>0</v>
      </c>
      <c r="C345" s="6">
        <f>'ES Data Entry'!C345</f>
        <v>0</v>
      </c>
      <c r="D345" s="226">
        <f>'ES Data Entry'!D345</f>
        <v>0</v>
      </c>
      <c r="E345" s="226">
        <f>'ES Data Entry'!E345</f>
        <v>0</v>
      </c>
      <c r="F345" s="226">
        <f>'ES Data Entry'!F345</f>
        <v>0</v>
      </c>
      <c r="G345" s="226" t="str" cm="1">
        <f t="array" ref="G345">_xlfn.IFS('ES Data Entry'!G345=0, "Kindergarten", 'ES Data Entry'!G345=1, "1st Grade", 'ES Data Entry'!G345=2, "2nd Grade", 'ES Data Entry'!G345=3, "3rd Grade", 'ES Data Entry'!G345=4, "4th Grade",'ES Data Entry'!G345=5, "5th Grade")</f>
        <v>Kindergarten</v>
      </c>
      <c r="H345" s="253" t="e" cm="1">
        <f t="array" ref="H345">_xlfn.IFS('ES Data Entry'!L345=2, "Virtual", 'ES Data Entry'!L345=1, "In-person",'ES Data Entry'!L345=3, "Hybrid")</f>
        <v>#N/A</v>
      </c>
      <c r="I345" s="227" t="e" cm="1">
        <f t="array" ref="I345">_xlfn.IFS('ES Data Entry'!H345= 1, "American Indian/Alaskan Native", 'ES Data Entry'!H345= 2, "Asian", 'ES Data Entry'!H345= 3, "Native Hawaiian/Pacific Islander", 'ES Data Entry'!H345= 4, "Black/African American",'ES Data Entry'!H345= 5,  "White", 'ES Data Entry'!H345= 6, "Other", 'ES Data Entry'!H345= 7, "Two races or more", 'ES Data Entry'!H345= 8, "Unknown")</f>
        <v>#N/A</v>
      </c>
      <c r="J345" s="226" t="e" cm="1">
        <f t="array" ref="J345">_xlfn.IFS('ES Data Entry'!I345=1, "Hispanic/Latino", 'ES Data Entry'!I345=2, "Not Hispanic/Latino", 'ES Data Entry'!I345=3, "Other")</f>
        <v>#N/A</v>
      </c>
      <c r="K345" s="226" t="e" cm="1">
        <f t="array" ref="K345">_xlfn.IFS('ES Data Entry'!J345= 1, "Male", 'ES Data Entry'!J345= 2, "Female", 'ES Data Entry'!J345= 3, "Transgender Male", 'ES Data Entry'!J345= 4, "Transgender Female",'ES Data Entry'!J345= 5, "Non-binary", 'ES Data Entry'!J345= 6, "Other", 'ES Data Entry'!J345= 7, "Unknown")</f>
        <v>#N/A</v>
      </c>
      <c r="L345" s="228">
        <f>'ES Data Entry'!K345</f>
        <v>0</v>
      </c>
      <c r="M345" s="228" t="str" cm="1">
        <f t="array" ref="M345">IF(MAX(IF(F:F=F345, L:L))=L345, "Yes", "No")</f>
        <v>Yes</v>
      </c>
      <c r="N345" s="229" t="e">
        <f>AVERAGE('ES Data Entry'!N345,'ES Data Entry'!M345)</f>
        <v>#DIV/0!</v>
      </c>
      <c r="O345" s="229" t="e">
        <f t="shared" si="30"/>
        <v>#DIV/0!</v>
      </c>
      <c r="P345" s="229" t="e">
        <f>AVERAGE('ES Data Entry'!O345:R345)</f>
        <v>#DIV/0!</v>
      </c>
      <c r="Q345" s="229" t="e">
        <f t="shared" si="31"/>
        <v>#DIV/0!</v>
      </c>
      <c r="R345" s="229" t="e">
        <f>AVERAGE('ES Data Entry'!S345:V345)</f>
        <v>#DIV/0!</v>
      </c>
      <c r="S345" s="229" t="e">
        <f t="shared" si="32"/>
        <v>#DIV/0!</v>
      </c>
      <c r="T345" s="229" t="e">
        <f>AVERAGE('ES Data Entry'!W345:Y345)</f>
        <v>#DIV/0!</v>
      </c>
      <c r="U345" s="230" t="e">
        <f t="shared" si="33"/>
        <v>#DIV/0!</v>
      </c>
      <c r="V345" s="231" t="e">
        <f t="shared" si="34"/>
        <v>#DIV/0!</v>
      </c>
      <c r="W345" s="232" t="e">
        <f t="shared" si="35"/>
        <v>#DIV/0!</v>
      </c>
    </row>
    <row r="346" spans="1:23">
      <c r="A346" s="226">
        <f>'ES Data Entry'!A346</f>
        <v>0</v>
      </c>
      <c r="B346" s="226">
        <f>'ES Data Entry'!B346</f>
        <v>0</v>
      </c>
      <c r="C346" s="6">
        <f>'ES Data Entry'!C346</f>
        <v>0</v>
      </c>
      <c r="D346" s="226">
        <f>'ES Data Entry'!D346</f>
        <v>0</v>
      </c>
      <c r="E346" s="226">
        <f>'ES Data Entry'!E346</f>
        <v>0</v>
      </c>
      <c r="F346" s="226">
        <f>'ES Data Entry'!F346</f>
        <v>0</v>
      </c>
      <c r="G346" s="226" t="str" cm="1">
        <f t="array" ref="G346">_xlfn.IFS('ES Data Entry'!G346=0, "Kindergarten", 'ES Data Entry'!G346=1, "1st Grade", 'ES Data Entry'!G346=2, "2nd Grade", 'ES Data Entry'!G346=3, "3rd Grade", 'ES Data Entry'!G346=4, "4th Grade",'ES Data Entry'!G346=5, "5th Grade")</f>
        <v>Kindergarten</v>
      </c>
      <c r="H346" s="253" t="e" cm="1">
        <f t="array" ref="H346">_xlfn.IFS('ES Data Entry'!L346=2, "Virtual", 'ES Data Entry'!L346=1, "In-person",'ES Data Entry'!L346=3, "Hybrid")</f>
        <v>#N/A</v>
      </c>
      <c r="I346" s="227" t="e" cm="1">
        <f t="array" ref="I346">_xlfn.IFS('ES Data Entry'!H346= 1, "American Indian/Alaskan Native", 'ES Data Entry'!H346= 2, "Asian", 'ES Data Entry'!H346= 3, "Native Hawaiian/Pacific Islander", 'ES Data Entry'!H346= 4, "Black/African American",'ES Data Entry'!H346= 5,  "White", 'ES Data Entry'!H346= 6, "Other", 'ES Data Entry'!H346= 7, "Two races or more", 'ES Data Entry'!H346= 8, "Unknown")</f>
        <v>#N/A</v>
      </c>
      <c r="J346" s="226" t="e" cm="1">
        <f t="array" ref="J346">_xlfn.IFS('ES Data Entry'!I346=1, "Hispanic/Latino", 'ES Data Entry'!I346=2, "Not Hispanic/Latino", 'ES Data Entry'!I346=3, "Other")</f>
        <v>#N/A</v>
      </c>
      <c r="K346" s="226" t="e" cm="1">
        <f t="array" ref="K346">_xlfn.IFS('ES Data Entry'!J346= 1, "Male", 'ES Data Entry'!J346= 2, "Female", 'ES Data Entry'!J346= 3, "Transgender Male", 'ES Data Entry'!J346= 4, "Transgender Female",'ES Data Entry'!J346= 5, "Non-binary", 'ES Data Entry'!J346= 6, "Other", 'ES Data Entry'!J346= 7, "Unknown")</f>
        <v>#N/A</v>
      </c>
      <c r="L346" s="228">
        <f>'ES Data Entry'!K346</f>
        <v>0</v>
      </c>
      <c r="M346" s="228" t="str" cm="1">
        <f t="array" ref="M346">IF(MAX(IF(F:F=F346, L:L))=L346, "Yes", "No")</f>
        <v>Yes</v>
      </c>
      <c r="N346" s="229" t="e">
        <f>AVERAGE('ES Data Entry'!N346,'ES Data Entry'!M346)</f>
        <v>#DIV/0!</v>
      </c>
      <c r="O346" s="229" t="e">
        <f t="shared" si="30"/>
        <v>#DIV/0!</v>
      </c>
      <c r="P346" s="229" t="e">
        <f>AVERAGE('ES Data Entry'!O346:R346)</f>
        <v>#DIV/0!</v>
      </c>
      <c r="Q346" s="229" t="e">
        <f t="shared" si="31"/>
        <v>#DIV/0!</v>
      </c>
      <c r="R346" s="229" t="e">
        <f>AVERAGE('ES Data Entry'!S346:V346)</f>
        <v>#DIV/0!</v>
      </c>
      <c r="S346" s="229" t="e">
        <f t="shared" si="32"/>
        <v>#DIV/0!</v>
      </c>
      <c r="T346" s="229" t="e">
        <f>AVERAGE('ES Data Entry'!W346:Y346)</f>
        <v>#DIV/0!</v>
      </c>
      <c r="U346" s="230" t="e">
        <f t="shared" si="33"/>
        <v>#DIV/0!</v>
      </c>
      <c r="V346" s="231" t="e">
        <f t="shared" si="34"/>
        <v>#DIV/0!</v>
      </c>
      <c r="W346" s="232" t="e">
        <f t="shared" si="35"/>
        <v>#DIV/0!</v>
      </c>
    </row>
    <row r="347" spans="1:23">
      <c r="A347" s="226">
        <f>'ES Data Entry'!A347</f>
        <v>0</v>
      </c>
      <c r="B347" s="226">
        <f>'ES Data Entry'!B347</f>
        <v>0</v>
      </c>
      <c r="C347" s="6">
        <f>'ES Data Entry'!C347</f>
        <v>0</v>
      </c>
      <c r="D347" s="226">
        <f>'ES Data Entry'!D347</f>
        <v>0</v>
      </c>
      <c r="E347" s="226">
        <f>'ES Data Entry'!E347</f>
        <v>0</v>
      </c>
      <c r="F347" s="226">
        <f>'ES Data Entry'!F347</f>
        <v>0</v>
      </c>
      <c r="G347" s="226" t="str" cm="1">
        <f t="array" ref="G347">_xlfn.IFS('ES Data Entry'!G347=0, "Kindergarten", 'ES Data Entry'!G347=1, "1st Grade", 'ES Data Entry'!G347=2, "2nd Grade", 'ES Data Entry'!G347=3, "3rd Grade", 'ES Data Entry'!G347=4, "4th Grade",'ES Data Entry'!G347=5, "5th Grade")</f>
        <v>Kindergarten</v>
      </c>
      <c r="H347" s="253" t="e" cm="1">
        <f t="array" ref="H347">_xlfn.IFS('ES Data Entry'!L347=2, "Virtual", 'ES Data Entry'!L347=1, "In-person",'ES Data Entry'!L347=3, "Hybrid")</f>
        <v>#N/A</v>
      </c>
      <c r="I347" s="227" t="e" cm="1">
        <f t="array" ref="I347">_xlfn.IFS('ES Data Entry'!H347= 1, "American Indian/Alaskan Native", 'ES Data Entry'!H347= 2, "Asian", 'ES Data Entry'!H347= 3, "Native Hawaiian/Pacific Islander", 'ES Data Entry'!H347= 4, "Black/African American",'ES Data Entry'!H347= 5,  "White", 'ES Data Entry'!H347= 6, "Other", 'ES Data Entry'!H347= 7, "Two races or more", 'ES Data Entry'!H347= 8, "Unknown")</f>
        <v>#N/A</v>
      </c>
      <c r="J347" s="226" t="e" cm="1">
        <f t="array" ref="J347">_xlfn.IFS('ES Data Entry'!I347=1, "Hispanic/Latino", 'ES Data Entry'!I347=2, "Not Hispanic/Latino", 'ES Data Entry'!I347=3, "Other")</f>
        <v>#N/A</v>
      </c>
      <c r="K347" s="226" t="e" cm="1">
        <f t="array" ref="K347">_xlfn.IFS('ES Data Entry'!J347= 1, "Male", 'ES Data Entry'!J347= 2, "Female", 'ES Data Entry'!J347= 3, "Transgender Male", 'ES Data Entry'!J347= 4, "Transgender Female",'ES Data Entry'!J347= 5, "Non-binary", 'ES Data Entry'!J347= 6, "Other", 'ES Data Entry'!J347= 7, "Unknown")</f>
        <v>#N/A</v>
      </c>
      <c r="L347" s="228">
        <f>'ES Data Entry'!K347</f>
        <v>0</v>
      </c>
      <c r="M347" s="228" t="str" cm="1">
        <f t="array" ref="M347">IF(MAX(IF(F:F=F347, L:L))=L347, "Yes", "No")</f>
        <v>Yes</v>
      </c>
      <c r="N347" s="229" t="e">
        <f>AVERAGE('ES Data Entry'!N347,'ES Data Entry'!M347)</f>
        <v>#DIV/0!</v>
      </c>
      <c r="O347" s="229" t="e">
        <f t="shared" si="30"/>
        <v>#DIV/0!</v>
      </c>
      <c r="P347" s="229" t="e">
        <f>AVERAGE('ES Data Entry'!O347:R347)</f>
        <v>#DIV/0!</v>
      </c>
      <c r="Q347" s="229" t="e">
        <f t="shared" si="31"/>
        <v>#DIV/0!</v>
      </c>
      <c r="R347" s="229" t="e">
        <f>AVERAGE('ES Data Entry'!S347:V347)</f>
        <v>#DIV/0!</v>
      </c>
      <c r="S347" s="229" t="e">
        <f t="shared" si="32"/>
        <v>#DIV/0!</v>
      </c>
      <c r="T347" s="229" t="e">
        <f>AVERAGE('ES Data Entry'!W347:Y347)</f>
        <v>#DIV/0!</v>
      </c>
      <c r="U347" s="230" t="e">
        <f t="shared" si="33"/>
        <v>#DIV/0!</v>
      </c>
      <c r="V347" s="231" t="e">
        <f t="shared" si="34"/>
        <v>#DIV/0!</v>
      </c>
      <c r="W347" s="232" t="e">
        <f t="shared" si="35"/>
        <v>#DIV/0!</v>
      </c>
    </row>
    <row r="348" spans="1:23">
      <c r="A348" s="226">
        <f>'ES Data Entry'!A348</f>
        <v>0</v>
      </c>
      <c r="B348" s="226">
        <f>'ES Data Entry'!B348</f>
        <v>0</v>
      </c>
      <c r="C348" s="6">
        <f>'ES Data Entry'!C348</f>
        <v>0</v>
      </c>
      <c r="D348" s="226">
        <f>'ES Data Entry'!D348</f>
        <v>0</v>
      </c>
      <c r="E348" s="226">
        <f>'ES Data Entry'!E348</f>
        <v>0</v>
      </c>
      <c r="F348" s="226">
        <f>'ES Data Entry'!F348</f>
        <v>0</v>
      </c>
      <c r="G348" s="226" t="str" cm="1">
        <f t="array" ref="G348">_xlfn.IFS('ES Data Entry'!G348=0, "Kindergarten", 'ES Data Entry'!G348=1, "1st Grade", 'ES Data Entry'!G348=2, "2nd Grade", 'ES Data Entry'!G348=3, "3rd Grade", 'ES Data Entry'!G348=4, "4th Grade",'ES Data Entry'!G348=5, "5th Grade")</f>
        <v>Kindergarten</v>
      </c>
      <c r="H348" s="253" t="e" cm="1">
        <f t="array" ref="H348">_xlfn.IFS('ES Data Entry'!L348=2, "Virtual", 'ES Data Entry'!L348=1, "In-person",'ES Data Entry'!L348=3, "Hybrid")</f>
        <v>#N/A</v>
      </c>
      <c r="I348" s="227" t="e" cm="1">
        <f t="array" ref="I348">_xlfn.IFS('ES Data Entry'!H348= 1, "American Indian/Alaskan Native", 'ES Data Entry'!H348= 2, "Asian", 'ES Data Entry'!H348= 3, "Native Hawaiian/Pacific Islander", 'ES Data Entry'!H348= 4, "Black/African American",'ES Data Entry'!H348= 5,  "White", 'ES Data Entry'!H348= 6, "Other", 'ES Data Entry'!H348= 7, "Two races or more", 'ES Data Entry'!H348= 8, "Unknown")</f>
        <v>#N/A</v>
      </c>
      <c r="J348" s="226" t="e" cm="1">
        <f t="array" ref="J348">_xlfn.IFS('ES Data Entry'!I348=1, "Hispanic/Latino", 'ES Data Entry'!I348=2, "Not Hispanic/Latino", 'ES Data Entry'!I348=3, "Other")</f>
        <v>#N/A</v>
      </c>
      <c r="K348" s="226" t="e" cm="1">
        <f t="array" ref="K348">_xlfn.IFS('ES Data Entry'!J348= 1, "Male", 'ES Data Entry'!J348= 2, "Female", 'ES Data Entry'!J348= 3, "Transgender Male", 'ES Data Entry'!J348= 4, "Transgender Female",'ES Data Entry'!J348= 5, "Non-binary", 'ES Data Entry'!J348= 6, "Other", 'ES Data Entry'!J348= 7, "Unknown")</f>
        <v>#N/A</v>
      </c>
      <c r="L348" s="228">
        <f>'ES Data Entry'!K348</f>
        <v>0</v>
      </c>
      <c r="M348" s="228" t="str" cm="1">
        <f t="array" ref="M348">IF(MAX(IF(F:F=F348, L:L))=L348, "Yes", "No")</f>
        <v>Yes</v>
      </c>
      <c r="N348" s="229" t="e">
        <f>AVERAGE('ES Data Entry'!N348,'ES Data Entry'!M348)</f>
        <v>#DIV/0!</v>
      </c>
      <c r="O348" s="229" t="e">
        <f t="shared" si="30"/>
        <v>#DIV/0!</v>
      </c>
      <c r="P348" s="229" t="e">
        <f>AVERAGE('ES Data Entry'!O348:R348)</f>
        <v>#DIV/0!</v>
      </c>
      <c r="Q348" s="229" t="e">
        <f t="shared" si="31"/>
        <v>#DIV/0!</v>
      </c>
      <c r="R348" s="229" t="e">
        <f>AVERAGE('ES Data Entry'!S348:V348)</f>
        <v>#DIV/0!</v>
      </c>
      <c r="S348" s="229" t="e">
        <f t="shared" si="32"/>
        <v>#DIV/0!</v>
      </c>
      <c r="T348" s="229" t="e">
        <f>AVERAGE('ES Data Entry'!W348:Y348)</f>
        <v>#DIV/0!</v>
      </c>
      <c r="U348" s="230" t="e">
        <f t="shared" si="33"/>
        <v>#DIV/0!</v>
      </c>
      <c r="V348" s="231" t="e">
        <f t="shared" si="34"/>
        <v>#DIV/0!</v>
      </c>
      <c r="W348" s="232" t="e">
        <f t="shared" si="35"/>
        <v>#DIV/0!</v>
      </c>
    </row>
    <row r="349" spans="1:23">
      <c r="A349" s="226">
        <f>'ES Data Entry'!A349</f>
        <v>0</v>
      </c>
      <c r="B349" s="226">
        <f>'ES Data Entry'!B349</f>
        <v>0</v>
      </c>
      <c r="C349" s="6">
        <f>'ES Data Entry'!C349</f>
        <v>0</v>
      </c>
      <c r="D349" s="226">
        <f>'ES Data Entry'!D349</f>
        <v>0</v>
      </c>
      <c r="E349" s="226">
        <f>'ES Data Entry'!E349</f>
        <v>0</v>
      </c>
      <c r="F349" s="226">
        <f>'ES Data Entry'!F349</f>
        <v>0</v>
      </c>
      <c r="G349" s="226" t="str" cm="1">
        <f t="array" ref="G349">_xlfn.IFS('ES Data Entry'!G349=0, "Kindergarten", 'ES Data Entry'!G349=1, "1st Grade", 'ES Data Entry'!G349=2, "2nd Grade", 'ES Data Entry'!G349=3, "3rd Grade", 'ES Data Entry'!G349=4, "4th Grade",'ES Data Entry'!G349=5, "5th Grade")</f>
        <v>Kindergarten</v>
      </c>
      <c r="H349" s="253" t="e" cm="1">
        <f t="array" ref="H349">_xlfn.IFS('ES Data Entry'!L349=2, "Virtual", 'ES Data Entry'!L349=1, "In-person",'ES Data Entry'!L349=3, "Hybrid")</f>
        <v>#N/A</v>
      </c>
      <c r="I349" s="227" t="e" cm="1">
        <f t="array" ref="I349">_xlfn.IFS('ES Data Entry'!H349= 1, "American Indian/Alaskan Native", 'ES Data Entry'!H349= 2, "Asian", 'ES Data Entry'!H349= 3, "Native Hawaiian/Pacific Islander", 'ES Data Entry'!H349= 4, "Black/African American",'ES Data Entry'!H349= 5,  "White", 'ES Data Entry'!H349= 6, "Other", 'ES Data Entry'!H349= 7, "Two races or more", 'ES Data Entry'!H349= 8, "Unknown")</f>
        <v>#N/A</v>
      </c>
      <c r="J349" s="226" t="e" cm="1">
        <f t="array" ref="J349">_xlfn.IFS('ES Data Entry'!I349=1, "Hispanic/Latino", 'ES Data Entry'!I349=2, "Not Hispanic/Latino", 'ES Data Entry'!I349=3, "Other")</f>
        <v>#N/A</v>
      </c>
      <c r="K349" s="226" t="e" cm="1">
        <f t="array" ref="K349">_xlfn.IFS('ES Data Entry'!J349= 1, "Male", 'ES Data Entry'!J349= 2, "Female", 'ES Data Entry'!J349= 3, "Transgender Male", 'ES Data Entry'!J349= 4, "Transgender Female",'ES Data Entry'!J349= 5, "Non-binary", 'ES Data Entry'!J349= 6, "Other", 'ES Data Entry'!J349= 7, "Unknown")</f>
        <v>#N/A</v>
      </c>
      <c r="L349" s="228">
        <f>'ES Data Entry'!K349</f>
        <v>0</v>
      </c>
      <c r="M349" s="228" t="str" cm="1">
        <f t="array" ref="M349">IF(MAX(IF(F:F=F349, L:L))=L349, "Yes", "No")</f>
        <v>Yes</v>
      </c>
      <c r="N349" s="229" t="e">
        <f>AVERAGE('ES Data Entry'!N349,'ES Data Entry'!M349)</f>
        <v>#DIV/0!</v>
      </c>
      <c r="O349" s="229" t="e">
        <f t="shared" si="30"/>
        <v>#DIV/0!</v>
      </c>
      <c r="P349" s="229" t="e">
        <f>AVERAGE('ES Data Entry'!O349:R349)</f>
        <v>#DIV/0!</v>
      </c>
      <c r="Q349" s="229" t="e">
        <f t="shared" si="31"/>
        <v>#DIV/0!</v>
      </c>
      <c r="R349" s="229" t="e">
        <f>AVERAGE('ES Data Entry'!S349:V349)</f>
        <v>#DIV/0!</v>
      </c>
      <c r="S349" s="229" t="e">
        <f t="shared" si="32"/>
        <v>#DIV/0!</v>
      </c>
      <c r="T349" s="229" t="e">
        <f>AVERAGE('ES Data Entry'!W349:Y349)</f>
        <v>#DIV/0!</v>
      </c>
      <c r="U349" s="230" t="e">
        <f t="shared" si="33"/>
        <v>#DIV/0!</v>
      </c>
      <c r="V349" s="231" t="e">
        <f t="shared" si="34"/>
        <v>#DIV/0!</v>
      </c>
      <c r="W349" s="232" t="e">
        <f t="shared" si="35"/>
        <v>#DIV/0!</v>
      </c>
    </row>
    <row r="350" spans="1:23">
      <c r="A350" s="226">
        <f>'ES Data Entry'!A350</f>
        <v>0</v>
      </c>
      <c r="B350" s="226">
        <f>'ES Data Entry'!B350</f>
        <v>0</v>
      </c>
      <c r="C350" s="6">
        <f>'ES Data Entry'!C350</f>
        <v>0</v>
      </c>
      <c r="D350" s="226">
        <f>'ES Data Entry'!D350</f>
        <v>0</v>
      </c>
      <c r="E350" s="226">
        <f>'ES Data Entry'!E350</f>
        <v>0</v>
      </c>
      <c r="F350" s="226">
        <f>'ES Data Entry'!F350</f>
        <v>0</v>
      </c>
      <c r="G350" s="226" t="str" cm="1">
        <f t="array" ref="G350">_xlfn.IFS('ES Data Entry'!G350=0, "Kindergarten", 'ES Data Entry'!G350=1, "1st Grade", 'ES Data Entry'!G350=2, "2nd Grade", 'ES Data Entry'!G350=3, "3rd Grade", 'ES Data Entry'!G350=4, "4th Grade",'ES Data Entry'!G350=5, "5th Grade")</f>
        <v>Kindergarten</v>
      </c>
      <c r="H350" s="253" t="e" cm="1">
        <f t="array" ref="H350">_xlfn.IFS('ES Data Entry'!L350=2, "Virtual", 'ES Data Entry'!L350=1, "In-person",'ES Data Entry'!L350=3, "Hybrid")</f>
        <v>#N/A</v>
      </c>
      <c r="I350" s="227" t="e" cm="1">
        <f t="array" ref="I350">_xlfn.IFS('ES Data Entry'!H350= 1, "American Indian/Alaskan Native", 'ES Data Entry'!H350= 2, "Asian", 'ES Data Entry'!H350= 3, "Native Hawaiian/Pacific Islander", 'ES Data Entry'!H350= 4, "Black/African American",'ES Data Entry'!H350= 5,  "White", 'ES Data Entry'!H350= 6, "Other", 'ES Data Entry'!H350= 7, "Two races or more", 'ES Data Entry'!H350= 8, "Unknown")</f>
        <v>#N/A</v>
      </c>
      <c r="J350" s="226" t="e" cm="1">
        <f t="array" ref="J350">_xlfn.IFS('ES Data Entry'!I350=1, "Hispanic/Latino", 'ES Data Entry'!I350=2, "Not Hispanic/Latino", 'ES Data Entry'!I350=3, "Other")</f>
        <v>#N/A</v>
      </c>
      <c r="K350" s="226" t="e" cm="1">
        <f t="array" ref="K350">_xlfn.IFS('ES Data Entry'!J350= 1, "Male", 'ES Data Entry'!J350= 2, "Female", 'ES Data Entry'!J350= 3, "Transgender Male", 'ES Data Entry'!J350= 4, "Transgender Female",'ES Data Entry'!J350= 5, "Non-binary", 'ES Data Entry'!J350= 6, "Other", 'ES Data Entry'!J350= 7, "Unknown")</f>
        <v>#N/A</v>
      </c>
      <c r="L350" s="228">
        <f>'ES Data Entry'!K350</f>
        <v>0</v>
      </c>
      <c r="M350" s="228" t="str" cm="1">
        <f t="array" ref="M350">IF(MAX(IF(F:F=F350, L:L))=L350, "Yes", "No")</f>
        <v>Yes</v>
      </c>
      <c r="N350" s="229" t="e">
        <f>AVERAGE('ES Data Entry'!N350,'ES Data Entry'!M350)</f>
        <v>#DIV/0!</v>
      </c>
      <c r="O350" s="229" t="e">
        <f t="shared" si="30"/>
        <v>#DIV/0!</v>
      </c>
      <c r="P350" s="229" t="e">
        <f>AVERAGE('ES Data Entry'!O350:R350)</f>
        <v>#DIV/0!</v>
      </c>
      <c r="Q350" s="229" t="e">
        <f t="shared" si="31"/>
        <v>#DIV/0!</v>
      </c>
      <c r="R350" s="229" t="e">
        <f>AVERAGE('ES Data Entry'!S350:V350)</f>
        <v>#DIV/0!</v>
      </c>
      <c r="S350" s="229" t="e">
        <f t="shared" si="32"/>
        <v>#DIV/0!</v>
      </c>
      <c r="T350" s="229" t="e">
        <f>AVERAGE('ES Data Entry'!W350:Y350)</f>
        <v>#DIV/0!</v>
      </c>
      <c r="U350" s="230" t="e">
        <f t="shared" si="33"/>
        <v>#DIV/0!</v>
      </c>
      <c r="V350" s="231" t="e">
        <f t="shared" si="34"/>
        <v>#DIV/0!</v>
      </c>
      <c r="W350" s="232" t="e">
        <f t="shared" si="35"/>
        <v>#DIV/0!</v>
      </c>
    </row>
    <row r="351" spans="1:23">
      <c r="A351" s="226">
        <f>'ES Data Entry'!A351</f>
        <v>0</v>
      </c>
      <c r="B351" s="226">
        <f>'ES Data Entry'!B351</f>
        <v>0</v>
      </c>
      <c r="C351" s="6">
        <f>'ES Data Entry'!C351</f>
        <v>0</v>
      </c>
      <c r="D351" s="226">
        <f>'ES Data Entry'!D351</f>
        <v>0</v>
      </c>
      <c r="E351" s="226">
        <f>'ES Data Entry'!E351</f>
        <v>0</v>
      </c>
      <c r="F351" s="226">
        <f>'ES Data Entry'!F351</f>
        <v>0</v>
      </c>
      <c r="G351" s="226" t="str" cm="1">
        <f t="array" ref="G351">_xlfn.IFS('ES Data Entry'!G351=0, "Kindergarten", 'ES Data Entry'!G351=1, "1st Grade", 'ES Data Entry'!G351=2, "2nd Grade", 'ES Data Entry'!G351=3, "3rd Grade", 'ES Data Entry'!G351=4, "4th Grade",'ES Data Entry'!G351=5, "5th Grade")</f>
        <v>Kindergarten</v>
      </c>
      <c r="H351" s="253" t="e" cm="1">
        <f t="array" ref="H351">_xlfn.IFS('ES Data Entry'!L351=2, "Virtual", 'ES Data Entry'!L351=1, "In-person",'ES Data Entry'!L351=3, "Hybrid")</f>
        <v>#N/A</v>
      </c>
      <c r="I351" s="227" t="e" cm="1">
        <f t="array" ref="I351">_xlfn.IFS('ES Data Entry'!H351= 1, "American Indian/Alaskan Native", 'ES Data Entry'!H351= 2, "Asian", 'ES Data Entry'!H351= 3, "Native Hawaiian/Pacific Islander", 'ES Data Entry'!H351= 4, "Black/African American",'ES Data Entry'!H351= 5,  "White", 'ES Data Entry'!H351= 6, "Other", 'ES Data Entry'!H351= 7, "Two races or more", 'ES Data Entry'!H351= 8, "Unknown")</f>
        <v>#N/A</v>
      </c>
      <c r="J351" s="226" t="e" cm="1">
        <f t="array" ref="J351">_xlfn.IFS('ES Data Entry'!I351=1, "Hispanic/Latino", 'ES Data Entry'!I351=2, "Not Hispanic/Latino", 'ES Data Entry'!I351=3, "Other")</f>
        <v>#N/A</v>
      </c>
      <c r="K351" s="226" t="e" cm="1">
        <f t="array" ref="K351">_xlfn.IFS('ES Data Entry'!J351= 1, "Male", 'ES Data Entry'!J351= 2, "Female", 'ES Data Entry'!J351= 3, "Transgender Male", 'ES Data Entry'!J351= 4, "Transgender Female",'ES Data Entry'!J351= 5, "Non-binary", 'ES Data Entry'!J351= 6, "Other", 'ES Data Entry'!J351= 7, "Unknown")</f>
        <v>#N/A</v>
      </c>
      <c r="L351" s="228">
        <f>'ES Data Entry'!K351</f>
        <v>0</v>
      </c>
      <c r="M351" s="228" t="str" cm="1">
        <f t="array" ref="M351">IF(MAX(IF(F:F=F351, L:L))=L351, "Yes", "No")</f>
        <v>Yes</v>
      </c>
      <c r="N351" s="229" t="e">
        <f>AVERAGE('ES Data Entry'!N351,'ES Data Entry'!M351)</f>
        <v>#DIV/0!</v>
      </c>
      <c r="O351" s="229" t="e">
        <f t="shared" si="30"/>
        <v>#DIV/0!</v>
      </c>
      <c r="P351" s="229" t="e">
        <f>AVERAGE('ES Data Entry'!O351:R351)</f>
        <v>#DIV/0!</v>
      </c>
      <c r="Q351" s="229" t="e">
        <f t="shared" si="31"/>
        <v>#DIV/0!</v>
      </c>
      <c r="R351" s="229" t="e">
        <f>AVERAGE('ES Data Entry'!S351:V351)</f>
        <v>#DIV/0!</v>
      </c>
      <c r="S351" s="229" t="e">
        <f t="shared" si="32"/>
        <v>#DIV/0!</v>
      </c>
      <c r="T351" s="229" t="e">
        <f>AVERAGE('ES Data Entry'!W351:Y351)</f>
        <v>#DIV/0!</v>
      </c>
      <c r="U351" s="230" t="e">
        <f t="shared" si="33"/>
        <v>#DIV/0!</v>
      </c>
      <c r="V351" s="231" t="e">
        <f t="shared" si="34"/>
        <v>#DIV/0!</v>
      </c>
      <c r="W351" s="232" t="e">
        <f t="shared" si="35"/>
        <v>#DIV/0!</v>
      </c>
    </row>
    <row r="352" spans="1:23">
      <c r="A352" s="226">
        <f>'ES Data Entry'!A352</f>
        <v>0</v>
      </c>
      <c r="B352" s="226">
        <f>'ES Data Entry'!B352</f>
        <v>0</v>
      </c>
      <c r="C352" s="6">
        <f>'ES Data Entry'!C352</f>
        <v>0</v>
      </c>
      <c r="D352" s="226">
        <f>'ES Data Entry'!D352</f>
        <v>0</v>
      </c>
      <c r="E352" s="226">
        <f>'ES Data Entry'!E352</f>
        <v>0</v>
      </c>
      <c r="F352" s="226">
        <f>'ES Data Entry'!F352</f>
        <v>0</v>
      </c>
      <c r="G352" s="226" t="str" cm="1">
        <f t="array" ref="G352">_xlfn.IFS('ES Data Entry'!G352=0, "Kindergarten", 'ES Data Entry'!G352=1, "1st Grade", 'ES Data Entry'!G352=2, "2nd Grade", 'ES Data Entry'!G352=3, "3rd Grade", 'ES Data Entry'!G352=4, "4th Grade",'ES Data Entry'!G352=5, "5th Grade")</f>
        <v>Kindergarten</v>
      </c>
      <c r="H352" s="253" t="e" cm="1">
        <f t="array" ref="H352">_xlfn.IFS('ES Data Entry'!L352=2, "Virtual", 'ES Data Entry'!L352=1, "In-person",'ES Data Entry'!L352=3, "Hybrid")</f>
        <v>#N/A</v>
      </c>
      <c r="I352" s="227" t="e" cm="1">
        <f t="array" ref="I352">_xlfn.IFS('ES Data Entry'!H352= 1, "American Indian/Alaskan Native", 'ES Data Entry'!H352= 2, "Asian", 'ES Data Entry'!H352= 3, "Native Hawaiian/Pacific Islander", 'ES Data Entry'!H352= 4, "Black/African American",'ES Data Entry'!H352= 5,  "White", 'ES Data Entry'!H352= 6, "Other", 'ES Data Entry'!H352= 7, "Two races or more", 'ES Data Entry'!H352= 8, "Unknown")</f>
        <v>#N/A</v>
      </c>
      <c r="J352" s="226" t="e" cm="1">
        <f t="array" ref="J352">_xlfn.IFS('ES Data Entry'!I352=1, "Hispanic/Latino", 'ES Data Entry'!I352=2, "Not Hispanic/Latino", 'ES Data Entry'!I352=3, "Other")</f>
        <v>#N/A</v>
      </c>
      <c r="K352" s="226" t="e" cm="1">
        <f t="array" ref="K352">_xlfn.IFS('ES Data Entry'!J352= 1, "Male", 'ES Data Entry'!J352= 2, "Female", 'ES Data Entry'!J352= 3, "Transgender Male", 'ES Data Entry'!J352= 4, "Transgender Female",'ES Data Entry'!J352= 5, "Non-binary", 'ES Data Entry'!J352= 6, "Other", 'ES Data Entry'!J352= 7, "Unknown")</f>
        <v>#N/A</v>
      </c>
      <c r="L352" s="228">
        <f>'ES Data Entry'!K352</f>
        <v>0</v>
      </c>
      <c r="M352" s="228" t="str" cm="1">
        <f t="array" ref="M352">IF(MAX(IF(F:F=F352, L:L))=L352, "Yes", "No")</f>
        <v>Yes</v>
      </c>
      <c r="N352" s="229" t="e">
        <f>AVERAGE('ES Data Entry'!N352,'ES Data Entry'!M352)</f>
        <v>#DIV/0!</v>
      </c>
      <c r="O352" s="229" t="e">
        <f t="shared" si="30"/>
        <v>#DIV/0!</v>
      </c>
      <c r="P352" s="229" t="e">
        <f>AVERAGE('ES Data Entry'!O352:R352)</f>
        <v>#DIV/0!</v>
      </c>
      <c r="Q352" s="229" t="e">
        <f t="shared" si="31"/>
        <v>#DIV/0!</v>
      </c>
      <c r="R352" s="229" t="e">
        <f>AVERAGE('ES Data Entry'!S352:V352)</f>
        <v>#DIV/0!</v>
      </c>
      <c r="S352" s="229" t="e">
        <f t="shared" si="32"/>
        <v>#DIV/0!</v>
      </c>
      <c r="T352" s="229" t="e">
        <f>AVERAGE('ES Data Entry'!W352:Y352)</f>
        <v>#DIV/0!</v>
      </c>
      <c r="U352" s="230" t="e">
        <f t="shared" si="33"/>
        <v>#DIV/0!</v>
      </c>
      <c r="V352" s="231" t="e">
        <f t="shared" si="34"/>
        <v>#DIV/0!</v>
      </c>
      <c r="W352" s="232" t="e">
        <f t="shared" si="35"/>
        <v>#DIV/0!</v>
      </c>
    </row>
    <row r="353" spans="1:23">
      <c r="A353" s="226">
        <f>'ES Data Entry'!A353</f>
        <v>0</v>
      </c>
      <c r="B353" s="226">
        <f>'ES Data Entry'!B353</f>
        <v>0</v>
      </c>
      <c r="C353" s="6">
        <f>'ES Data Entry'!C353</f>
        <v>0</v>
      </c>
      <c r="D353" s="226">
        <f>'ES Data Entry'!D353</f>
        <v>0</v>
      </c>
      <c r="E353" s="226">
        <f>'ES Data Entry'!E353</f>
        <v>0</v>
      </c>
      <c r="F353" s="226">
        <f>'ES Data Entry'!F353</f>
        <v>0</v>
      </c>
      <c r="G353" s="226" t="str" cm="1">
        <f t="array" ref="G353">_xlfn.IFS('ES Data Entry'!G353=0, "Kindergarten", 'ES Data Entry'!G353=1, "1st Grade", 'ES Data Entry'!G353=2, "2nd Grade", 'ES Data Entry'!G353=3, "3rd Grade", 'ES Data Entry'!G353=4, "4th Grade",'ES Data Entry'!G353=5, "5th Grade")</f>
        <v>Kindergarten</v>
      </c>
      <c r="H353" s="253" t="e" cm="1">
        <f t="array" ref="H353">_xlfn.IFS('ES Data Entry'!L353=2, "Virtual", 'ES Data Entry'!L353=1, "In-person",'ES Data Entry'!L353=3, "Hybrid")</f>
        <v>#N/A</v>
      </c>
      <c r="I353" s="227" t="e" cm="1">
        <f t="array" ref="I353">_xlfn.IFS('ES Data Entry'!H353= 1, "American Indian/Alaskan Native", 'ES Data Entry'!H353= 2, "Asian", 'ES Data Entry'!H353= 3, "Native Hawaiian/Pacific Islander", 'ES Data Entry'!H353= 4, "Black/African American",'ES Data Entry'!H353= 5,  "White", 'ES Data Entry'!H353= 6, "Other", 'ES Data Entry'!H353= 7, "Two races or more", 'ES Data Entry'!H353= 8, "Unknown")</f>
        <v>#N/A</v>
      </c>
      <c r="J353" s="226" t="e" cm="1">
        <f t="array" ref="J353">_xlfn.IFS('ES Data Entry'!I353=1, "Hispanic/Latino", 'ES Data Entry'!I353=2, "Not Hispanic/Latino", 'ES Data Entry'!I353=3, "Other")</f>
        <v>#N/A</v>
      </c>
      <c r="K353" s="226" t="e" cm="1">
        <f t="array" ref="K353">_xlfn.IFS('ES Data Entry'!J353= 1, "Male", 'ES Data Entry'!J353= 2, "Female", 'ES Data Entry'!J353= 3, "Transgender Male", 'ES Data Entry'!J353= 4, "Transgender Female",'ES Data Entry'!J353= 5, "Non-binary", 'ES Data Entry'!J353= 6, "Other", 'ES Data Entry'!J353= 7, "Unknown")</f>
        <v>#N/A</v>
      </c>
      <c r="L353" s="228">
        <f>'ES Data Entry'!K353</f>
        <v>0</v>
      </c>
      <c r="M353" s="228" t="str" cm="1">
        <f t="array" ref="M353">IF(MAX(IF(F:F=F353, L:L))=L353, "Yes", "No")</f>
        <v>Yes</v>
      </c>
      <c r="N353" s="229" t="e">
        <f>AVERAGE('ES Data Entry'!N353,'ES Data Entry'!M353)</f>
        <v>#DIV/0!</v>
      </c>
      <c r="O353" s="229" t="e">
        <f t="shared" si="30"/>
        <v>#DIV/0!</v>
      </c>
      <c r="P353" s="229" t="e">
        <f>AVERAGE('ES Data Entry'!O353:R353)</f>
        <v>#DIV/0!</v>
      </c>
      <c r="Q353" s="229" t="e">
        <f t="shared" si="31"/>
        <v>#DIV/0!</v>
      </c>
      <c r="R353" s="229" t="e">
        <f>AVERAGE('ES Data Entry'!S353:V353)</f>
        <v>#DIV/0!</v>
      </c>
      <c r="S353" s="229" t="e">
        <f t="shared" si="32"/>
        <v>#DIV/0!</v>
      </c>
      <c r="T353" s="229" t="e">
        <f>AVERAGE('ES Data Entry'!W353:Y353)</f>
        <v>#DIV/0!</v>
      </c>
      <c r="U353" s="230" t="e">
        <f t="shared" si="33"/>
        <v>#DIV/0!</v>
      </c>
      <c r="V353" s="231" t="e">
        <f t="shared" si="34"/>
        <v>#DIV/0!</v>
      </c>
      <c r="W353" s="232" t="e">
        <f t="shared" si="35"/>
        <v>#DIV/0!</v>
      </c>
    </row>
    <row r="354" spans="1:23">
      <c r="A354" s="226">
        <f>'ES Data Entry'!A354</f>
        <v>0</v>
      </c>
      <c r="B354" s="226">
        <f>'ES Data Entry'!B354</f>
        <v>0</v>
      </c>
      <c r="C354" s="6">
        <f>'ES Data Entry'!C354</f>
        <v>0</v>
      </c>
      <c r="D354" s="226">
        <f>'ES Data Entry'!D354</f>
        <v>0</v>
      </c>
      <c r="E354" s="226">
        <f>'ES Data Entry'!E354</f>
        <v>0</v>
      </c>
      <c r="F354" s="226">
        <f>'ES Data Entry'!F354</f>
        <v>0</v>
      </c>
      <c r="G354" s="226" t="str" cm="1">
        <f t="array" ref="G354">_xlfn.IFS('ES Data Entry'!G354=0, "Kindergarten", 'ES Data Entry'!G354=1, "1st Grade", 'ES Data Entry'!G354=2, "2nd Grade", 'ES Data Entry'!G354=3, "3rd Grade", 'ES Data Entry'!G354=4, "4th Grade",'ES Data Entry'!G354=5, "5th Grade")</f>
        <v>Kindergarten</v>
      </c>
      <c r="H354" s="253" t="e" cm="1">
        <f t="array" ref="H354">_xlfn.IFS('ES Data Entry'!L354=2, "Virtual", 'ES Data Entry'!L354=1, "In-person",'ES Data Entry'!L354=3, "Hybrid")</f>
        <v>#N/A</v>
      </c>
      <c r="I354" s="227" t="e" cm="1">
        <f t="array" ref="I354">_xlfn.IFS('ES Data Entry'!H354= 1, "American Indian/Alaskan Native", 'ES Data Entry'!H354= 2, "Asian", 'ES Data Entry'!H354= 3, "Native Hawaiian/Pacific Islander", 'ES Data Entry'!H354= 4, "Black/African American",'ES Data Entry'!H354= 5,  "White", 'ES Data Entry'!H354= 6, "Other", 'ES Data Entry'!H354= 7, "Two races or more", 'ES Data Entry'!H354= 8, "Unknown")</f>
        <v>#N/A</v>
      </c>
      <c r="J354" s="226" t="e" cm="1">
        <f t="array" ref="J354">_xlfn.IFS('ES Data Entry'!I354=1, "Hispanic/Latino", 'ES Data Entry'!I354=2, "Not Hispanic/Latino", 'ES Data Entry'!I354=3, "Other")</f>
        <v>#N/A</v>
      </c>
      <c r="K354" s="226" t="e" cm="1">
        <f t="array" ref="K354">_xlfn.IFS('ES Data Entry'!J354= 1, "Male", 'ES Data Entry'!J354= 2, "Female", 'ES Data Entry'!J354= 3, "Transgender Male", 'ES Data Entry'!J354= 4, "Transgender Female",'ES Data Entry'!J354= 5, "Non-binary", 'ES Data Entry'!J354= 6, "Other", 'ES Data Entry'!J354= 7, "Unknown")</f>
        <v>#N/A</v>
      </c>
      <c r="L354" s="228">
        <f>'ES Data Entry'!K354</f>
        <v>0</v>
      </c>
      <c r="M354" s="228" t="str" cm="1">
        <f t="array" ref="M354">IF(MAX(IF(F:F=F354, L:L))=L354, "Yes", "No")</f>
        <v>Yes</v>
      </c>
      <c r="N354" s="229" t="e">
        <f>AVERAGE('ES Data Entry'!N354,'ES Data Entry'!M354)</f>
        <v>#DIV/0!</v>
      </c>
      <c r="O354" s="229" t="e">
        <f t="shared" si="30"/>
        <v>#DIV/0!</v>
      </c>
      <c r="P354" s="229" t="e">
        <f>AVERAGE('ES Data Entry'!O354:R354)</f>
        <v>#DIV/0!</v>
      </c>
      <c r="Q354" s="229" t="e">
        <f t="shared" si="31"/>
        <v>#DIV/0!</v>
      </c>
      <c r="R354" s="229" t="e">
        <f>AVERAGE('ES Data Entry'!S354:V354)</f>
        <v>#DIV/0!</v>
      </c>
      <c r="S354" s="229" t="e">
        <f t="shared" si="32"/>
        <v>#DIV/0!</v>
      </c>
      <c r="T354" s="229" t="e">
        <f>AVERAGE('ES Data Entry'!W354:Y354)</f>
        <v>#DIV/0!</v>
      </c>
      <c r="U354" s="230" t="e">
        <f t="shared" si="33"/>
        <v>#DIV/0!</v>
      </c>
      <c r="V354" s="231" t="e">
        <f t="shared" si="34"/>
        <v>#DIV/0!</v>
      </c>
      <c r="W354" s="232" t="e">
        <f t="shared" si="35"/>
        <v>#DIV/0!</v>
      </c>
    </row>
    <row r="355" spans="1:23">
      <c r="A355" s="226">
        <f>'ES Data Entry'!A355</f>
        <v>0</v>
      </c>
      <c r="B355" s="226">
        <f>'ES Data Entry'!B355</f>
        <v>0</v>
      </c>
      <c r="C355" s="6">
        <f>'ES Data Entry'!C355</f>
        <v>0</v>
      </c>
      <c r="D355" s="226">
        <f>'ES Data Entry'!D355</f>
        <v>0</v>
      </c>
      <c r="E355" s="226">
        <f>'ES Data Entry'!E355</f>
        <v>0</v>
      </c>
      <c r="F355" s="226">
        <f>'ES Data Entry'!F355</f>
        <v>0</v>
      </c>
      <c r="G355" s="226" t="str" cm="1">
        <f t="array" ref="G355">_xlfn.IFS('ES Data Entry'!G355=0, "Kindergarten", 'ES Data Entry'!G355=1, "1st Grade", 'ES Data Entry'!G355=2, "2nd Grade", 'ES Data Entry'!G355=3, "3rd Grade", 'ES Data Entry'!G355=4, "4th Grade",'ES Data Entry'!G355=5, "5th Grade")</f>
        <v>Kindergarten</v>
      </c>
      <c r="H355" s="253" t="e" cm="1">
        <f t="array" ref="H355">_xlfn.IFS('ES Data Entry'!L355=2, "Virtual", 'ES Data Entry'!L355=1, "In-person",'ES Data Entry'!L355=3, "Hybrid")</f>
        <v>#N/A</v>
      </c>
      <c r="I355" s="227" t="e" cm="1">
        <f t="array" ref="I355">_xlfn.IFS('ES Data Entry'!H355= 1, "American Indian/Alaskan Native", 'ES Data Entry'!H355= 2, "Asian", 'ES Data Entry'!H355= 3, "Native Hawaiian/Pacific Islander", 'ES Data Entry'!H355= 4, "Black/African American",'ES Data Entry'!H355= 5,  "White", 'ES Data Entry'!H355= 6, "Other", 'ES Data Entry'!H355= 7, "Two races or more", 'ES Data Entry'!H355= 8, "Unknown")</f>
        <v>#N/A</v>
      </c>
      <c r="J355" s="226" t="e" cm="1">
        <f t="array" ref="J355">_xlfn.IFS('ES Data Entry'!I355=1, "Hispanic/Latino", 'ES Data Entry'!I355=2, "Not Hispanic/Latino", 'ES Data Entry'!I355=3, "Other")</f>
        <v>#N/A</v>
      </c>
      <c r="K355" s="226" t="e" cm="1">
        <f t="array" ref="K355">_xlfn.IFS('ES Data Entry'!J355= 1, "Male", 'ES Data Entry'!J355= 2, "Female", 'ES Data Entry'!J355= 3, "Transgender Male", 'ES Data Entry'!J355= 4, "Transgender Female",'ES Data Entry'!J355= 5, "Non-binary", 'ES Data Entry'!J355= 6, "Other", 'ES Data Entry'!J355= 7, "Unknown")</f>
        <v>#N/A</v>
      </c>
      <c r="L355" s="228">
        <f>'ES Data Entry'!K355</f>
        <v>0</v>
      </c>
      <c r="M355" s="228" t="str" cm="1">
        <f t="array" ref="M355">IF(MAX(IF(F:F=F355, L:L))=L355, "Yes", "No")</f>
        <v>Yes</v>
      </c>
      <c r="N355" s="229" t="e">
        <f>AVERAGE('ES Data Entry'!N355,'ES Data Entry'!M355)</f>
        <v>#DIV/0!</v>
      </c>
      <c r="O355" s="229" t="e">
        <f t="shared" ref="O355:O418" si="36">IF(OR(N355&gt;3.5,N355=3.5), "Higher Emotional Engagement",IF(N355&lt;1.6, "Lower Emotional Engagement", "Moderate Emotional Engagement"))</f>
        <v>#DIV/0!</v>
      </c>
      <c r="P355" s="229" t="e">
        <f>AVERAGE('ES Data Entry'!O355:R355)</f>
        <v>#DIV/0!</v>
      </c>
      <c r="Q355" s="229" t="e">
        <f t="shared" ref="Q355:Q418" si="37">IF(OR(P355&gt;3.5,P355=3.5), "Higher Social Engagement",IF(P355&lt;1.6, "Lower Social Engagement", "Moderate Social Engagement"))</f>
        <v>#DIV/0!</v>
      </c>
      <c r="R355" s="229" t="e">
        <f>AVERAGE('ES Data Entry'!S355:V355)</f>
        <v>#DIV/0!</v>
      </c>
      <c r="S355" s="229" t="e">
        <f t="shared" ref="S355:S418" si="38">IF(OR(R355&gt;3.5,R355=3.5), "Higher Behavioral Engagement",IF(R355&lt;1.6, "Lower Behavioral Engagement", "Moderate Behavioral Engagement"))</f>
        <v>#DIV/0!</v>
      </c>
      <c r="T355" s="229" t="e">
        <f>AVERAGE('ES Data Entry'!W355:Y355)</f>
        <v>#DIV/0!</v>
      </c>
      <c r="U355" s="230" t="e">
        <f t="shared" ref="U355:U418" si="39">IF(OR(T355&gt;3.5,T355=3.5), "Higher Cognitive Engagement",IF(T355&lt;1.6, "Lower Cognitive Engagement", "Moderate Cognitive Engagement"))</f>
        <v>#DIV/0!</v>
      </c>
      <c r="V355" s="231" t="e">
        <f t="shared" ref="V355:V418" si="40">AVERAGE(N355:T355)</f>
        <v>#DIV/0!</v>
      </c>
      <c r="W355" s="232" t="e">
        <f t="shared" ref="W355:W418" si="41">IF(OR(V355&gt;3.5,V355=3.5), "Higher Engagement",IF(V355&lt;1.6, "Lower Engagement", "Moderate Engagement"))</f>
        <v>#DIV/0!</v>
      </c>
    </row>
    <row r="356" spans="1:23">
      <c r="A356" s="226">
        <f>'ES Data Entry'!A356</f>
        <v>0</v>
      </c>
      <c r="B356" s="226">
        <f>'ES Data Entry'!B356</f>
        <v>0</v>
      </c>
      <c r="C356" s="6">
        <f>'ES Data Entry'!C356</f>
        <v>0</v>
      </c>
      <c r="D356" s="226">
        <f>'ES Data Entry'!D356</f>
        <v>0</v>
      </c>
      <c r="E356" s="226">
        <f>'ES Data Entry'!E356</f>
        <v>0</v>
      </c>
      <c r="F356" s="226">
        <f>'ES Data Entry'!F356</f>
        <v>0</v>
      </c>
      <c r="G356" s="226" t="str" cm="1">
        <f t="array" ref="G356">_xlfn.IFS('ES Data Entry'!G356=0, "Kindergarten", 'ES Data Entry'!G356=1, "1st Grade", 'ES Data Entry'!G356=2, "2nd Grade", 'ES Data Entry'!G356=3, "3rd Grade", 'ES Data Entry'!G356=4, "4th Grade",'ES Data Entry'!G356=5, "5th Grade")</f>
        <v>Kindergarten</v>
      </c>
      <c r="H356" s="253" t="e" cm="1">
        <f t="array" ref="H356">_xlfn.IFS('ES Data Entry'!L356=2, "Virtual", 'ES Data Entry'!L356=1, "In-person",'ES Data Entry'!L356=3, "Hybrid")</f>
        <v>#N/A</v>
      </c>
      <c r="I356" s="227" t="e" cm="1">
        <f t="array" ref="I356">_xlfn.IFS('ES Data Entry'!H356= 1, "American Indian/Alaskan Native", 'ES Data Entry'!H356= 2, "Asian", 'ES Data Entry'!H356= 3, "Native Hawaiian/Pacific Islander", 'ES Data Entry'!H356= 4, "Black/African American",'ES Data Entry'!H356= 5,  "White", 'ES Data Entry'!H356= 6, "Other", 'ES Data Entry'!H356= 7, "Two races or more", 'ES Data Entry'!H356= 8, "Unknown")</f>
        <v>#N/A</v>
      </c>
      <c r="J356" s="226" t="e" cm="1">
        <f t="array" ref="J356">_xlfn.IFS('ES Data Entry'!I356=1, "Hispanic/Latino", 'ES Data Entry'!I356=2, "Not Hispanic/Latino", 'ES Data Entry'!I356=3, "Other")</f>
        <v>#N/A</v>
      </c>
      <c r="K356" s="226" t="e" cm="1">
        <f t="array" ref="K356">_xlfn.IFS('ES Data Entry'!J356= 1, "Male", 'ES Data Entry'!J356= 2, "Female", 'ES Data Entry'!J356= 3, "Transgender Male", 'ES Data Entry'!J356= 4, "Transgender Female",'ES Data Entry'!J356= 5, "Non-binary", 'ES Data Entry'!J356= 6, "Other", 'ES Data Entry'!J356= 7, "Unknown")</f>
        <v>#N/A</v>
      </c>
      <c r="L356" s="228">
        <f>'ES Data Entry'!K356</f>
        <v>0</v>
      </c>
      <c r="M356" s="228" t="str" cm="1">
        <f t="array" ref="M356">IF(MAX(IF(F:F=F356, L:L))=L356, "Yes", "No")</f>
        <v>Yes</v>
      </c>
      <c r="N356" s="229" t="e">
        <f>AVERAGE('ES Data Entry'!N356,'ES Data Entry'!M356)</f>
        <v>#DIV/0!</v>
      </c>
      <c r="O356" s="229" t="e">
        <f t="shared" si="36"/>
        <v>#DIV/0!</v>
      </c>
      <c r="P356" s="229" t="e">
        <f>AVERAGE('ES Data Entry'!O356:R356)</f>
        <v>#DIV/0!</v>
      </c>
      <c r="Q356" s="229" t="e">
        <f t="shared" si="37"/>
        <v>#DIV/0!</v>
      </c>
      <c r="R356" s="229" t="e">
        <f>AVERAGE('ES Data Entry'!S356:V356)</f>
        <v>#DIV/0!</v>
      </c>
      <c r="S356" s="229" t="e">
        <f t="shared" si="38"/>
        <v>#DIV/0!</v>
      </c>
      <c r="T356" s="229" t="e">
        <f>AVERAGE('ES Data Entry'!W356:Y356)</f>
        <v>#DIV/0!</v>
      </c>
      <c r="U356" s="230" t="e">
        <f t="shared" si="39"/>
        <v>#DIV/0!</v>
      </c>
      <c r="V356" s="231" t="e">
        <f t="shared" si="40"/>
        <v>#DIV/0!</v>
      </c>
      <c r="W356" s="232" t="e">
        <f t="shared" si="41"/>
        <v>#DIV/0!</v>
      </c>
    </row>
    <row r="357" spans="1:23">
      <c r="A357" s="226">
        <f>'ES Data Entry'!A357</f>
        <v>0</v>
      </c>
      <c r="B357" s="226">
        <f>'ES Data Entry'!B357</f>
        <v>0</v>
      </c>
      <c r="C357" s="6">
        <f>'ES Data Entry'!C357</f>
        <v>0</v>
      </c>
      <c r="D357" s="226">
        <f>'ES Data Entry'!D357</f>
        <v>0</v>
      </c>
      <c r="E357" s="226">
        <f>'ES Data Entry'!E357</f>
        <v>0</v>
      </c>
      <c r="F357" s="226">
        <f>'ES Data Entry'!F357</f>
        <v>0</v>
      </c>
      <c r="G357" s="226" t="str" cm="1">
        <f t="array" ref="G357">_xlfn.IFS('ES Data Entry'!G357=0, "Kindergarten", 'ES Data Entry'!G357=1, "1st Grade", 'ES Data Entry'!G357=2, "2nd Grade", 'ES Data Entry'!G357=3, "3rd Grade", 'ES Data Entry'!G357=4, "4th Grade",'ES Data Entry'!G357=5, "5th Grade")</f>
        <v>Kindergarten</v>
      </c>
      <c r="H357" s="253" t="e" cm="1">
        <f t="array" ref="H357">_xlfn.IFS('ES Data Entry'!L357=2, "Virtual", 'ES Data Entry'!L357=1, "In-person",'ES Data Entry'!L357=3, "Hybrid")</f>
        <v>#N/A</v>
      </c>
      <c r="I357" s="227" t="e" cm="1">
        <f t="array" ref="I357">_xlfn.IFS('ES Data Entry'!H357= 1, "American Indian/Alaskan Native", 'ES Data Entry'!H357= 2, "Asian", 'ES Data Entry'!H357= 3, "Native Hawaiian/Pacific Islander", 'ES Data Entry'!H357= 4, "Black/African American",'ES Data Entry'!H357= 5,  "White", 'ES Data Entry'!H357= 6, "Other", 'ES Data Entry'!H357= 7, "Two races or more", 'ES Data Entry'!H357= 8, "Unknown")</f>
        <v>#N/A</v>
      </c>
      <c r="J357" s="226" t="e" cm="1">
        <f t="array" ref="J357">_xlfn.IFS('ES Data Entry'!I357=1, "Hispanic/Latino", 'ES Data Entry'!I357=2, "Not Hispanic/Latino", 'ES Data Entry'!I357=3, "Other")</f>
        <v>#N/A</v>
      </c>
      <c r="K357" s="226" t="e" cm="1">
        <f t="array" ref="K357">_xlfn.IFS('ES Data Entry'!J357= 1, "Male", 'ES Data Entry'!J357= 2, "Female", 'ES Data Entry'!J357= 3, "Transgender Male", 'ES Data Entry'!J357= 4, "Transgender Female",'ES Data Entry'!J357= 5, "Non-binary", 'ES Data Entry'!J357= 6, "Other", 'ES Data Entry'!J357= 7, "Unknown")</f>
        <v>#N/A</v>
      </c>
      <c r="L357" s="228">
        <f>'ES Data Entry'!K357</f>
        <v>0</v>
      </c>
      <c r="M357" s="228" t="str" cm="1">
        <f t="array" ref="M357">IF(MAX(IF(F:F=F357, L:L))=L357, "Yes", "No")</f>
        <v>Yes</v>
      </c>
      <c r="N357" s="229" t="e">
        <f>AVERAGE('ES Data Entry'!N357,'ES Data Entry'!M357)</f>
        <v>#DIV/0!</v>
      </c>
      <c r="O357" s="229" t="e">
        <f t="shared" si="36"/>
        <v>#DIV/0!</v>
      </c>
      <c r="P357" s="229" t="e">
        <f>AVERAGE('ES Data Entry'!O357:R357)</f>
        <v>#DIV/0!</v>
      </c>
      <c r="Q357" s="229" t="e">
        <f t="shared" si="37"/>
        <v>#DIV/0!</v>
      </c>
      <c r="R357" s="229" t="e">
        <f>AVERAGE('ES Data Entry'!S357:V357)</f>
        <v>#DIV/0!</v>
      </c>
      <c r="S357" s="229" t="e">
        <f t="shared" si="38"/>
        <v>#DIV/0!</v>
      </c>
      <c r="T357" s="229" t="e">
        <f>AVERAGE('ES Data Entry'!W357:Y357)</f>
        <v>#DIV/0!</v>
      </c>
      <c r="U357" s="230" t="e">
        <f t="shared" si="39"/>
        <v>#DIV/0!</v>
      </c>
      <c r="V357" s="231" t="e">
        <f t="shared" si="40"/>
        <v>#DIV/0!</v>
      </c>
      <c r="W357" s="232" t="e">
        <f t="shared" si="41"/>
        <v>#DIV/0!</v>
      </c>
    </row>
    <row r="358" spans="1:23">
      <c r="A358" s="226">
        <f>'ES Data Entry'!A358</f>
        <v>0</v>
      </c>
      <c r="B358" s="226">
        <f>'ES Data Entry'!B358</f>
        <v>0</v>
      </c>
      <c r="C358" s="6">
        <f>'ES Data Entry'!C358</f>
        <v>0</v>
      </c>
      <c r="D358" s="226">
        <f>'ES Data Entry'!D358</f>
        <v>0</v>
      </c>
      <c r="E358" s="226">
        <f>'ES Data Entry'!E358</f>
        <v>0</v>
      </c>
      <c r="F358" s="226">
        <f>'ES Data Entry'!F358</f>
        <v>0</v>
      </c>
      <c r="G358" s="226" t="str" cm="1">
        <f t="array" ref="G358">_xlfn.IFS('ES Data Entry'!G358=0, "Kindergarten", 'ES Data Entry'!G358=1, "1st Grade", 'ES Data Entry'!G358=2, "2nd Grade", 'ES Data Entry'!G358=3, "3rd Grade", 'ES Data Entry'!G358=4, "4th Grade",'ES Data Entry'!G358=5, "5th Grade")</f>
        <v>Kindergarten</v>
      </c>
      <c r="H358" s="253" t="e" cm="1">
        <f t="array" ref="H358">_xlfn.IFS('ES Data Entry'!L358=2, "Virtual", 'ES Data Entry'!L358=1, "In-person",'ES Data Entry'!L358=3, "Hybrid")</f>
        <v>#N/A</v>
      </c>
      <c r="I358" s="227" t="e" cm="1">
        <f t="array" ref="I358">_xlfn.IFS('ES Data Entry'!H358= 1, "American Indian/Alaskan Native", 'ES Data Entry'!H358= 2, "Asian", 'ES Data Entry'!H358= 3, "Native Hawaiian/Pacific Islander", 'ES Data Entry'!H358= 4, "Black/African American",'ES Data Entry'!H358= 5,  "White", 'ES Data Entry'!H358= 6, "Other", 'ES Data Entry'!H358= 7, "Two races or more", 'ES Data Entry'!H358= 8, "Unknown")</f>
        <v>#N/A</v>
      </c>
      <c r="J358" s="226" t="e" cm="1">
        <f t="array" ref="J358">_xlfn.IFS('ES Data Entry'!I358=1, "Hispanic/Latino", 'ES Data Entry'!I358=2, "Not Hispanic/Latino", 'ES Data Entry'!I358=3, "Other")</f>
        <v>#N/A</v>
      </c>
      <c r="K358" s="226" t="e" cm="1">
        <f t="array" ref="K358">_xlfn.IFS('ES Data Entry'!J358= 1, "Male", 'ES Data Entry'!J358= 2, "Female", 'ES Data Entry'!J358= 3, "Transgender Male", 'ES Data Entry'!J358= 4, "Transgender Female",'ES Data Entry'!J358= 5, "Non-binary", 'ES Data Entry'!J358= 6, "Other", 'ES Data Entry'!J358= 7, "Unknown")</f>
        <v>#N/A</v>
      </c>
      <c r="L358" s="228">
        <f>'ES Data Entry'!K358</f>
        <v>0</v>
      </c>
      <c r="M358" s="228" t="str" cm="1">
        <f t="array" ref="M358">IF(MAX(IF(F:F=F358, L:L))=L358, "Yes", "No")</f>
        <v>Yes</v>
      </c>
      <c r="N358" s="229" t="e">
        <f>AVERAGE('ES Data Entry'!N358,'ES Data Entry'!M358)</f>
        <v>#DIV/0!</v>
      </c>
      <c r="O358" s="229" t="e">
        <f t="shared" si="36"/>
        <v>#DIV/0!</v>
      </c>
      <c r="P358" s="229" t="e">
        <f>AVERAGE('ES Data Entry'!O358:R358)</f>
        <v>#DIV/0!</v>
      </c>
      <c r="Q358" s="229" t="e">
        <f t="shared" si="37"/>
        <v>#DIV/0!</v>
      </c>
      <c r="R358" s="229" t="e">
        <f>AVERAGE('ES Data Entry'!S358:V358)</f>
        <v>#DIV/0!</v>
      </c>
      <c r="S358" s="229" t="e">
        <f t="shared" si="38"/>
        <v>#DIV/0!</v>
      </c>
      <c r="T358" s="229" t="e">
        <f>AVERAGE('ES Data Entry'!W358:Y358)</f>
        <v>#DIV/0!</v>
      </c>
      <c r="U358" s="230" t="e">
        <f t="shared" si="39"/>
        <v>#DIV/0!</v>
      </c>
      <c r="V358" s="231" t="e">
        <f t="shared" si="40"/>
        <v>#DIV/0!</v>
      </c>
      <c r="W358" s="232" t="e">
        <f t="shared" si="41"/>
        <v>#DIV/0!</v>
      </c>
    </row>
    <row r="359" spans="1:23">
      <c r="A359" s="226">
        <f>'ES Data Entry'!A359</f>
        <v>0</v>
      </c>
      <c r="B359" s="226">
        <f>'ES Data Entry'!B359</f>
        <v>0</v>
      </c>
      <c r="C359" s="6">
        <f>'ES Data Entry'!C359</f>
        <v>0</v>
      </c>
      <c r="D359" s="226">
        <f>'ES Data Entry'!D359</f>
        <v>0</v>
      </c>
      <c r="E359" s="226">
        <f>'ES Data Entry'!E359</f>
        <v>0</v>
      </c>
      <c r="F359" s="226">
        <f>'ES Data Entry'!F359</f>
        <v>0</v>
      </c>
      <c r="G359" s="226" t="str" cm="1">
        <f t="array" ref="G359">_xlfn.IFS('ES Data Entry'!G359=0, "Kindergarten", 'ES Data Entry'!G359=1, "1st Grade", 'ES Data Entry'!G359=2, "2nd Grade", 'ES Data Entry'!G359=3, "3rd Grade", 'ES Data Entry'!G359=4, "4th Grade",'ES Data Entry'!G359=5, "5th Grade")</f>
        <v>Kindergarten</v>
      </c>
      <c r="H359" s="253" t="e" cm="1">
        <f t="array" ref="H359">_xlfn.IFS('ES Data Entry'!L359=2, "Virtual", 'ES Data Entry'!L359=1, "In-person",'ES Data Entry'!L359=3, "Hybrid")</f>
        <v>#N/A</v>
      </c>
      <c r="I359" s="227" t="e" cm="1">
        <f t="array" ref="I359">_xlfn.IFS('ES Data Entry'!H359= 1, "American Indian/Alaskan Native", 'ES Data Entry'!H359= 2, "Asian", 'ES Data Entry'!H359= 3, "Native Hawaiian/Pacific Islander", 'ES Data Entry'!H359= 4, "Black/African American",'ES Data Entry'!H359= 5,  "White", 'ES Data Entry'!H359= 6, "Other", 'ES Data Entry'!H359= 7, "Two races or more", 'ES Data Entry'!H359= 8, "Unknown")</f>
        <v>#N/A</v>
      </c>
      <c r="J359" s="226" t="e" cm="1">
        <f t="array" ref="J359">_xlfn.IFS('ES Data Entry'!I359=1, "Hispanic/Latino", 'ES Data Entry'!I359=2, "Not Hispanic/Latino", 'ES Data Entry'!I359=3, "Other")</f>
        <v>#N/A</v>
      </c>
      <c r="K359" s="226" t="e" cm="1">
        <f t="array" ref="K359">_xlfn.IFS('ES Data Entry'!J359= 1, "Male", 'ES Data Entry'!J359= 2, "Female", 'ES Data Entry'!J359= 3, "Transgender Male", 'ES Data Entry'!J359= 4, "Transgender Female",'ES Data Entry'!J359= 5, "Non-binary", 'ES Data Entry'!J359= 6, "Other", 'ES Data Entry'!J359= 7, "Unknown")</f>
        <v>#N/A</v>
      </c>
      <c r="L359" s="228">
        <f>'ES Data Entry'!K359</f>
        <v>0</v>
      </c>
      <c r="M359" s="228" t="str" cm="1">
        <f t="array" ref="M359">IF(MAX(IF(F:F=F359, L:L))=L359, "Yes", "No")</f>
        <v>Yes</v>
      </c>
      <c r="N359" s="229" t="e">
        <f>AVERAGE('ES Data Entry'!N359,'ES Data Entry'!M359)</f>
        <v>#DIV/0!</v>
      </c>
      <c r="O359" s="229" t="e">
        <f t="shared" si="36"/>
        <v>#DIV/0!</v>
      </c>
      <c r="P359" s="229" t="e">
        <f>AVERAGE('ES Data Entry'!O359:R359)</f>
        <v>#DIV/0!</v>
      </c>
      <c r="Q359" s="229" t="e">
        <f t="shared" si="37"/>
        <v>#DIV/0!</v>
      </c>
      <c r="R359" s="229" t="e">
        <f>AVERAGE('ES Data Entry'!S359:V359)</f>
        <v>#DIV/0!</v>
      </c>
      <c r="S359" s="229" t="e">
        <f t="shared" si="38"/>
        <v>#DIV/0!</v>
      </c>
      <c r="T359" s="229" t="e">
        <f>AVERAGE('ES Data Entry'!W359:Y359)</f>
        <v>#DIV/0!</v>
      </c>
      <c r="U359" s="230" t="e">
        <f t="shared" si="39"/>
        <v>#DIV/0!</v>
      </c>
      <c r="V359" s="231" t="e">
        <f t="shared" si="40"/>
        <v>#DIV/0!</v>
      </c>
      <c r="W359" s="232" t="e">
        <f t="shared" si="41"/>
        <v>#DIV/0!</v>
      </c>
    </row>
    <row r="360" spans="1:23">
      <c r="A360" s="226">
        <f>'ES Data Entry'!A360</f>
        <v>0</v>
      </c>
      <c r="B360" s="226">
        <f>'ES Data Entry'!B360</f>
        <v>0</v>
      </c>
      <c r="C360" s="6">
        <f>'ES Data Entry'!C360</f>
        <v>0</v>
      </c>
      <c r="D360" s="226">
        <f>'ES Data Entry'!D360</f>
        <v>0</v>
      </c>
      <c r="E360" s="226">
        <f>'ES Data Entry'!E360</f>
        <v>0</v>
      </c>
      <c r="F360" s="226">
        <f>'ES Data Entry'!F360</f>
        <v>0</v>
      </c>
      <c r="G360" s="226" t="str" cm="1">
        <f t="array" ref="G360">_xlfn.IFS('ES Data Entry'!G360=0, "Kindergarten", 'ES Data Entry'!G360=1, "1st Grade", 'ES Data Entry'!G360=2, "2nd Grade", 'ES Data Entry'!G360=3, "3rd Grade", 'ES Data Entry'!G360=4, "4th Grade",'ES Data Entry'!G360=5, "5th Grade")</f>
        <v>Kindergarten</v>
      </c>
      <c r="H360" s="253" t="e" cm="1">
        <f t="array" ref="H360">_xlfn.IFS('ES Data Entry'!L360=2, "Virtual", 'ES Data Entry'!L360=1, "In-person",'ES Data Entry'!L360=3, "Hybrid")</f>
        <v>#N/A</v>
      </c>
      <c r="I360" s="227" t="e" cm="1">
        <f t="array" ref="I360">_xlfn.IFS('ES Data Entry'!H360= 1, "American Indian/Alaskan Native", 'ES Data Entry'!H360= 2, "Asian", 'ES Data Entry'!H360= 3, "Native Hawaiian/Pacific Islander", 'ES Data Entry'!H360= 4, "Black/African American",'ES Data Entry'!H360= 5,  "White", 'ES Data Entry'!H360= 6, "Other", 'ES Data Entry'!H360= 7, "Two races or more", 'ES Data Entry'!H360= 8, "Unknown")</f>
        <v>#N/A</v>
      </c>
      <c r="J360" s="226" t="e" cm="1">
        <f t="array" ref="J360">_xlfn.IFS('ES Data Entry'!I360=1, "Hispanic/Latino", 'ES Data Entry'!I360=2, "Not Hispanic/Latino", 'ES Data Entry'!I360=3, "Other")</f>
        <v>#N/A</v>
      </c>
      <c r="K360" s="226" t="e" cm="1">
        <f t="array" ref="K360">_xlfn.IFS('ES Data Entry'!J360= 1, "Male", 'ES Data Entry'!J360= 2, "Female", 'ES Data Entry'!J360= 3, "Transgender Male", 'ES Data Entry'!J360= 4, "Transgender Female",'ES Data Entry'!J360= 5, "Non-binary", 'ES Data Entry'!J360= 6, "Other", 'ES Data Entry'!J360= 7, "Unknown")</f>
        <v>#N/A</v>
      </c>
      <c r="L360" s="228">
        <f>'ES Data Entry'!K360</f>
        <v>0</v>
      </c>
      <c r="M360" s="228" t="str" cm="1">
        <f t="array" ref="M360">IF(MAX(IF(F:F=F360, L:L))=L360, "Yes", "No")</f>
        <v>Yes</v>
      </c>
      <c r="N360" s="229" t="e">
        <f>AVERAGE('ES Data Entry'!N360,'ES Data Entry'!M360)</f>
        <v>#DIV/0!</v>
      </c>
      <c r="O360" s="229" t="e">
        <f t="shared" si="36"/>
        <v>#DIV/0!</v>
      </c>
      <c r="P360" s="229" t="e">
        <f>AVERAGE('ES Data Entry'!O360:R360)</f>
        <v>#DIV/0!</v>
      </c>
      <c r="Q360" s="229" t="e">
        <f t="shared" si="37"/>
        <v>#DIV/0!</v>
      </c>
      <c r="R360" s="229" t="e">
        <f>AVERAGE('ES Data Entry'!S360:V360)</f>
        <v>#DIV/0!</v>
      </c>
      <c r="S360" s="229" t="e">
        <f t="shared" si="38"/>
        <v>#DIV/0!</v>
      </c>
      <c r="T360" s="229" t="e">
        <f>AVERAGE('ES Data Entry'!W360:Y360)</f>
        <v>#DIV/0!</v>
      </c>
      <c r="U360" s="230" t="e">
        <f t="shared" si="39"/>
        <v>#DIV/0!</v>
      </c>
      <c r="V360" s="231" t="e">
        <f t="shared" si="40"/>
        <v>#DIV/0!</v>
      </c>
      <c r="W360" s="232" t="e">
        <f t="shared" si="41"/>
        <v>#DIV/0!</v>
      </c>
    </row>
    <row r="361" spans="1:23">
      <c r="A361" s="226">
        <f>'ES Data Entry'!A361</f>
        <v>0</v>
      </c>
      <c r="B361" s="226">
        <f>'ES Data Entry'!B361</f>
        <v>0</v>
      </c>
      <c r="C361" s="6">
        <f>'ES Data Entry'!C361</f>
        <v>0</v>
      </c>
      <c r="D361" s="226">
        <f>'ES Data Entry'!D361</f>
        <v>0</v>
      </c>
      <c r="E361" s="226">
        <f>'ES Data Entry'!E361</f>
        <v>0</v>
      </c>
      <c r="F361" s="226">
        <f>'ES Data Entry'!F361</f>
        <v>0</v>
      </c>
      <c r="G361" s="226" t="str" cm="1">
        <f t="array" ref="G361">_xlfn.IFS('ES Data Entry'!G361=0, "Kindergarten", 'ES Data Entry'!G361=1, "1st Grade", 'ES Data Entry'!G361=2, "2nd Grade", 'ES Data Entry'!G361=3, "3rd Grade", 'ES Data Entry'!G361=4, "4th Grade",'ES Data Entry'!G361=5, "5th Grade")</f>
        <v>Kindergarten</v>
      </c>
      <c r="H361" s="253" t="e" cm="1">
        <f t="array" ref="H361">_xlfn.IFS('ES Data Entry'!L361=2, "Virtual", 'ES Data Entry'!L361=1, "In-person",'ES Data Entry'!L361=3, "Hybrid")</f>
        <v>#N/A</v>
      </c>
      <c r="I361" s="227" t="e" cm="1">
        <f t="array" ref="I361">_xlfn.IFS('ES Data Entry'!H361= 1, "American Indian/Alaskan Native", 'ES Data Entry'!H361= 2, "Asian", 'ES Data Entry'!H361= 3, "Native Hawaiian/Pacific Islander", 'ES Data Entry'!H361= 4, "Black/African American",'ES Data Entry'!H361= 5,  "White", 'ES Data Entry'!H361= 6, "Other", 'ES Data Entry'!H361= 7, "Two races or more", 'ES Data Entry'!H361= 8, "Unknown")</f>
        <v>#N/A</v>
      </c>
      <c r="J361" s="226" t="e" cm="1">
        <f t="array" ref="J361">_xlfn.IFS('ES Data Entry'!I361=1, "Hispanic/Latino", 'ES Data Entry'!I361=2, "Not Hispanic/Latino", 'ES Data Entry'!I361=3, "Other")</f>
        <v>#N/A</v>
      </c>
      <c r="K361" s="226" t="e" cm="1">
        <f t="array" ref="K361">_xlfn.IFS('ES Data Entry'!J361= 1, "Male", 'ES Data Entry'!J361= 2, "Female", 'ES Data Entry'!J361= 3, "Transgender Male", 'ES Data Entry'!J361= 4, "Transgender Female",'ES Data Entry'!J361= 5, "Non-binary", 'ES Data Entry'!J361= 6, "Other", 'ES Data Entry'!J361= 7, "Unknown")</f>
        <v>#N/A</v>
      </c>
      <c r="L361" s="228">
        <f>'ES Data Entry'!K361</f>
        <v>0</v>
      </c>
      <c r="M361" s="228" t="str" cm="1">
        <f t="array" ref="M361">IF(MAX(IF(F:F=F361, L:L))=L361, "Yes", "No")</f>
        <v>Yes</v>
      </c>
      <c r="N361" s="229" t="e">
        <f>AVERAGE('ES Data Entry'!N361,'ES Data Entry'!M361)</f>
        <v>#DIV/0!</v>
      </c>
      <c r="O361" s="229" t="e">
        <f t="shared" si="36"/>
        <v>#DIV/0!</v>
      </c>
      <c r="P361" s="229" t="e">
        <f>AVERAGE('ES Data Entry'!O361:R361)</f>
        <v>#DIV/0!</v>
      </c>
      <c r="Q361" s="229" t="e">
        <f t="shared" si="37"/>
        <v>#DIV/0!</v>
      </c>
      <c r="R361" s="229" t="e">
        <f>AVERAGE('ES Data Entry'!S361:V361)</f>
        <v>#DIV/0!</v>
      </c>
      <c r="S361" s="229" t="e">
        <f t="shared" si="38"/>
        <v>#DIV/0!</v>
      </c>
      <c r="T361" s="229" t="e">
        <f>AVERAGE('ES Data Entry'!W361:Y361)</f>
        <v>#DIV/0!</v>
      </c>
      <c r="U361" s="230" t="e">
        <f t="shared" si="39"/>
        <v>#DIV/0!</v>
      </c>
      <c r="V361" s="231" t="e">
        <f t="shared" si="40"/>
        <v>#DIV/0!</v>
      </c>
      <c r="W361" s="232" t="e">
        <f t="shared" si="41"/>
        <v>#DIV/0!</v>
      </c>
    </row>
    <row r="362" spans="1:23">
      <c r="A362" s="226">
        <f>'ES Data Entry'!A362</f>
        <v>0</v>
      </c>
      <c r="B362" s="226">
        <f>'ES Data Entry'!B362</f>
        <v>0</v>
      </c>
      <c r="C362" s="6">
        <f>'ES Data Entry'!C362</f>
        <v>0</v>
      </c>
      <c r="D362" s="226">
        <f>'ES Data Entry'!D362</f>
        <v>0</v>
      </c>
      <c r="E362" s="226">
        <f>'ES Data Entry'!E362</f>
        <v>0</v>
      </c>
      <c r="F362" s="226">
        <f>'ES Data Entry'!F362</f>
        <v>0</v>
      </c>
      <c r="G362" s="226" t="str" cm="1">
        <f t="array" ref="G362">_xlfn.IFS('ES Data Entry'!G362=0, "Kindergarten", 'ES Data Entry'!G362=1, "1st Grade", 'ES Data Entry'!G362=2, "2nd Grade", 'ES Data Entry'!G362=3, "3rd Grade", 'ES Data Entry'!G362=4, "4th Grade",'ES Data Entry'!G362=5, "5th Grade")</f>
        <v>Kindergarten</v>
      </c>
      <c r="H362" s="253" t="e" cm="1">
        <f t="array" ref="H362">_xlfn.IFS('ES Data Entry'!L362=2, "Virtual", 'ES Data Entry'!L362=1, "In-person",'ES Data Entry'!L362=3, "Hybrid")</f>
        <v>#N/A</v>
      </c>
      <c r="I362" s="227" t="e" cm="1">
        <f t="array" ref="I362">_xlfn.IFS('ES Data Entry'!H362= 1, "American Indian/Alaskan Native", 'ES Data Entry'!H362= 2, "Asian", 'ES Data Entry'!H362= 3, "Native Hawaiian/Pacific Islander", 'ES Data Entry'!H362= 4, "Black/African American",'ES Data Entry'!H362= 5,  "White", 'ES Data Entry'!H362= 6, "Other", 'ES Data Entry'!H362= 7, "Two races or more", 'ES Data Entry'!H362= 8, "Unknown")</f>
        <v>#N/A</v>
      </c>
      <c r="J362" s="226" t="e" cm="1">
        <f t="array" ref="J362">_xlfn.IFS('ES Data Entry'!I362=1, "Hispanic/Latino", 'ES Data Entry'!I362=2, "Not Hispanic/Latino", 'ES Data Entry'!I362=3, "Other")</f>
        <v>#N/A</v>
      </c>
      <c r="K362" s="226" t="e" cm="1">
        <f t="array" ref="K362">_xlfn.IFS('ES Data Entry'!J362= 1, "Male", 'ES Data Entry'!J362= 2, "Female", 'ES Data Entry'!J362= 3, "Transgender Male", 'ES Data Entry'!J362= 4, "Transgender Female",'ES Data Entry'!J362= 5, "Non-binary", 'ES Data Entry'!J362= 6, "Other", 'ES Data Entry'!J362= 7, "Unknown")</f>
        <v>#N/A</v>
      </c>
      <c r="L362" s="228">
        <f>'ES Data Entry'!K362</f>
        <v>0</v>
      </c>
      <c r="M362" s="228" t="str" cm="1">
        <f t="array" ref="M362">IF(MAX(IF(F:F=F362, L:L))=L362, "Yes", "No")</f>
        <v>Yes</v>
      </c>
      <c r="N362" s="229" t="e">
        <f>AVERAGE('ES Data Entry'!N362,'ES Data Entry'!M362)</f>
        <v>#DIV/0!</v>
      </c>
      <c r="O362" s="229" t="e">
        <f t="shared" si="36"/>
        <v>#DIV/0!</v>
      </c>
      <c r="P362" s="229" t="e">
        <f>AVERAGE('ES Data Entry'!O362:R362)</f>
        <v>#DIV/0!</v>
      </c>
      <c r="Q362" s="229" t="e">
        <f t="shared" si="37"/>
        <v>#DIV/0!</v>
      </c>
      <c r="R362" s="229" t="e">
        <f>AVERAGE('ES Data Entry'!S362:V362)</f>
        <v>#DIV/0!</v>
      </c>
      <c r="S362" s="229" t="e">
        <f t="shared" si="38"/>
        <v>#DIV/0!</v>
      </c>
      <c r="T362" s="229" t="e">
        <f>AVERAGE('ES Data Entry'!W362:Y362)</f>
        <v>#DIV/0!</v>
      </c>
      <c r="U362" s="230" t="e">
        <f t="shared" si="39"/>
        <v>#DIV/0!</v>
      </c>
      <c r="V362" s="231" t="e">
        <f t="shared" si="40"/>
        <v>#DIV/0!</v>
      </c>
      <c r="W362" s="232" t="e">
        <f t="shared" si="41"/>
        <v>#DIV/0!</v>
      </c>
    </row>
    <row r="363" spans="1:23">
      <c r="A363" s="226">
        <f>'ES Data Entry'!A363</f>
        <v>0</v>
      </c>
      <c r="B363" s="226">
        <f>'ES Data Entry'!B363</f>
        <v>0</v>
      </c>
      <c r="C363" s="6">
        <f>'ES Data Entry'!C363</f>
        <v>0</v>
      </c>
      <c r="D363" s="226">
        <f>'ES Data Entry'!D363</f>
        <v>0</v>
      </c>
      <c r="E363" s="226">
        <f>'ES Data Entry'!E363</f>
        <v>0</v>
      </c>
      <c r="F363" s="226">
        <f>'ES Data Entry'!F363</f>
        <v>0</v>
      </c>
      <c r="G363" s="226" t="str" cm="1">
        <f t="array" ref="G363">_xlfn.IFS('ES Data Entry'!G363=0, "Kindergarten", 'ES Data Entry'!G363=1, "1st Grade", 'ES Data Entry'!G363=2, "2nd Grade", 'ES Data Entry'!G363=3, "3rd Grade", 'ES Data Entry'!G363=4, "4th Grade",'ES Data Entry'!G363=5, "5th Grade")</f>
        <v>Kindergarten</v>
      </c>
      <c r="H363" s="253" t="e" cm="1">
        <f t="array" ref="H363">_xlfn.IFS('ES Data Entry'!L363=2, "Virtual", 'ES Data Entry'!L363=1, "In-person",'ES Data Entry'!L363=3, "Hybrid")</f>
        <v>#N/A</v>
      </c>
      <c r="I363" s="227" t="e" cm="1">
        <f t="array" ref="I363">_xlfn.IFS('ES Data Entry'!H363= 1, "American Indian/Alaskan Native", 'ES Data Entry'!H363= 2, "Asian", 'ES Data Entry'!H363= 3, "Native Hawaiian/Pacific Islander", 'ES Data Entry'!H363= 4, "Black/African American",'ES Data Entry'!H363= 5,  "White", 'ES Data Entry'!H363= 6, "Other", 'ES Data Entry'!H363= 7, "Two races or more", 'ES Data Entry'!H363= 8, "Unknown")</f>
        <v>#N/A</v>
      </c>
      <c r="J363" s="226" t="e" cm="1">
        <f t="array" ref="J363">_xlfn.IFS('ES Data Entry'!I363=1, "Hispanic/Latino", 'ES Data Entry'!I363=2, "Not Hispanic/Latino", 'ES Data Entry'!I363=3, "Other")</f>
        <v>#N/A</v>
      </c>
      <c r="K363" s="226" t="e" cm="1">
        <f t="array" ref="K363">_xlfn.IFS('ES Data Entry'!J363= 1, "Male", 'ES Data Entry'!J363= 2, "Female", 'ES Data Entry'!J363= 3, "Transgender Male", 'ES Data Entry'!J363= 4, "Transgender Female",'ES Data Entry'!J363= 5, "Non-binary", 'ES Data Entry'!J363= 6, "Other", 'ES Data Entry'!J363= 7, "Unknown")</f>
        <v>#N/A</v>
      </c>
      <c r="L363" s="228">
        <f>'ES Data Entry'!K363</f>
        <v>0</v>
      </c>
      <c r="M363" s="228" t="str" cm="1">
        <f t="array" ref="M363">IF(MAX(IF(F:F=F363, L:L))=L363, "Yes", "No")</f>
        <v>Yes</v>
      </c>
      <c r="N363" s="229" t="e">
        <f>AVERAGE('ES Data Entry'!N363,'ES Data Entry'!M363)</f>
        <v>#DIV/0!</v>
      </c>
      <c r="O363" s="229" t="e">
        <f t="shared" si="36"/>
        <v>#DIV/0!</v>
      </c>
      <c r="P363" s="229" t="e">
        <f>AVERAGE('ES Data Entry'!O363:R363)</f>
        <v>#DIV/0!</v>
      </c>
      <c r="Q363" s="229" t="e">
        <f t="shared" si="37"/>
        <v>#DIV/0!</v>
      </c>
      <c r="R363" s="229" t="e">
        <f>AVERAGE('ES Data Entry'!S363:V363)</f>
        <v>#DIV/0!</v>
      </c>
      <c r="S363" s="229" t="e">
        <f t="shared" si="38"/>
        <v>#DIV/0!</v>
      </c>
      <c r="T363" s="229" t="e">
        <f>AVERAGE('ES Data Entry'!W363:Y363)</f>
        <v>#DIV/0!</v>
      </c>
      <c r="U363" s="230" t="e">
        <f t="shared" si="39"/>
        <v>#DIV/0!</v>
      </c>
      <c r="V363" s="231" t="e">
        <f t="shared" si="40"/>
        <v>#DIV/0!</v>
      </c>
      <c r="W363" s="232" t="e">
        <f t="shared" si="41"/>
        <v>#DIV/0!</v>
      </c>
    </row>
    <row r="364" spans="1:23">
      <c r="A364" s="226">
        <f>'ES Data Entry'!A364</f>
        <v>0</v>
      </c>
      <c r="B364" s="226">
        <f>'ES Data Entry'!B364</f>
        <v>0</v>
      </c>
      <c r="C364" s="6">
        <f>'ES Data Entry'!C364</f>
        <v>0</v>
      </c>
      <c r="D364" s="226">
        <f>'ES Data Entry'!D364</f>
        <v>0</v>
      </c>
      <c r="E364" s="226">
        <f>'ES Data Entry'!E364</f>
        <v>0</v>
      </c>
      <c r="F364" s="226">
        <f>'ES Data Entry'!F364</f>
        <v>0</v>
      </c>
      <c r="G364" s="226" t="str" cm="1">
        <f t="array" ref="G364">_xlfn.IFS('ES Data Entry'!G364=0, "Kindergarten", 'ES Data Entry'!G364=1, "1st Grade", 'ES Data Entry'!G364=2, "2nd Grade", 'ES Data Entry'!G364=3, "3rd Grade", 'ES Data Entry'!G364=4, "4th Grade",'ES Data Entry'!G364=5, "5th Grade")</f>
        <v>Kindergarten</v>
      </c>
      <c r="H364" s="253" t="e" cm="1">
        <f t="array" ref="H364">_xlfn.IFS('ES Data Entry'!L364=2, "Virtual", 'ES Data Entry'!L364=1, "In-person",'ES Data Entry'!L364=3, "Hybrid")</f>
        <v>#N/A</v>
      </c>
      <c r="I364" s="227" t="e" cm="1">
        <f t="array" ref="I364">_xlfn.IFS('ES Data Entry'!H364= 1, "American Indian/Alaskan Native", 'ES Data Entry'!H364= 2, "Asian", 'ES Data Entry'!H364= 3, "Native Hawaiian/Pacific Islander", 'ES Data Entry'!H364= 4, "Black/African American",'ES Data Entry'!H364= 5,  "White", 'ES Data Entry'!H364= 6, "Other", 'ES Data Entry'!H364= 7, "Two races or more", 'ES Data Entry'!H364= 8, "Unknown")</f>
        <v>#N/A</v>
      </c>
      <c r="J364" s="226" t="e" cm="1">
        <f t="array" ref="J364">_xlfn.IFS('ES Data Entry'!I364=1, "Hispanic/Latino", 'ES Data Entry'!I364=2, "Not Hispanic/Latino", 'ES Data Entry'!I364=3, "Other")</f>
        <v>#N/A</v>
      </c>
      <c r="K364" s="226" t="e" cm="1">
        <f t="array" ref="K364">_xlfn.IFS('ES Data Entry'!J364= 1, "Male", 'ES Data Entry'!J364= 2, "Female", 'ES Data Entry'!J364= 3, "Transgender Male", 'ES Data Entry'!J364= 4, "Transgender Female",'ES Data Entry'!J364= 5, "Non-binary", 'ES Data Entry'!J364= 6, "Other", 'ES Data Entry'!J364= 7, "Unknown")</f>
        <v>#N/A</v>
      </c>
      <c r="L364" s="228">
        <f>'ES Data Entry'!K364</f>
        <v>0</v>
      </c>
      <c r="M364" s="228" t="str" cm="1">
        <f t="array" ref="M364">IF(MAX(IF(F:F=F364, L:L))=L364, "Yes", "No")</f>
        <v>Yes</v>
      </c>
      <c r="N364" s="229" t="e">
        <f>AVERAGE('ES Data Entry'!N364,'ES Data Entry'!M364)</f>
        <v>#DIV/0!</v>
      </c>
      <c r="O364" s="229" t="e">
        <f t="shared" si="36"/>
        <v>#DIV/0!</v>
      </c>
      <c r="P364" s="229" t="e">
        <f>AVERAGE('ES Data Entry'!O364:R364)</f>
        <v>#DIV/0!</v>
      </c>
      <c r="Q364" s="229" t="e">
        <f t="shared" si="37"/>
        <v>#DIV/0!</v>
      </c>
      <c r="R364" s="229" t="e">
        <f>AVERAGE('ES Data Entry'!S364:V364)</f>
        <v>#DIV/0!</v>
      </c>
      <c r="S364" s="229" t="e">
        <f t="shared" si="38"/>
        <v>#DIV/0!</v>
      </c>
      <c r="T364" s="229" t="e">
        <f>AVERAGE('ES Data Entry'!W364:Y364)</f>
        <v>#DIV/0!</v>
      </c>
      <c r="U364" s="230" t="e">
        <f t="shared" si="39"/>
        <v>#DIV/0!</v>
      </c>
      <c r="V364" s="231" t="e">
        <f t="shared" si="40"/>
        <v>#DIV/0!</v>
      </c>
      <c r="W364" s="232" t="e">
        <f t="shared" si="41"/>
        <v>#DIV/0!</v>
      </c>
    </row>
    <row r="365" spans="1:23">
      <c r="A365" s="226">
        <f>'ES Data Entry'!A365</f>
        <v>0</v>
      </c>
      <c r="B365" s="226">
        <f>'ES Data Entry'!B365</f>
        <v>0</v>
      </c>
      <c r="C365" s="6">
        <f>'ES Data Entry'!C365</f>
        <v>0</v>
      </c>
      <c r="D365" s="226">
        <f>'ES Data Entry'!D365</f>
        <v>0</v>
      </c>
      <c r="E365" s="226">
        <f>'ES Data Entry'!E365</f>
        <v>0</v>
      </c>
      <c r="F365" s="226">
        <f>'ES Data Entry'!F365</f>
        <v>0</v>
      </c>
      <c r="G365" s="226" t="str" cm="1">
        <f t="array" ref="G365">_xlfn.IFS('ES Data Entry'!G365=0, "Kindergarten", 'ES Data Entry'!G365=1, "1st Grade", 'ES Data Entry'!G365=2, "2nd Grade", 'ES Data Entry'!G365=3, "3rd Grade", 'ES Data Entry'!G365=4, "4th Grade",'ES Data Entry'!G365=5, "5th Grade")</f>
        <v>Kindergarten</v>
      </c>
      <c r="H365" s="253" t="e" cm="1">
        <f t="array" ref="H365">_xlfn.IFS('ES Data Entry'!L365=2, "Virtual", 'ES Data Entry'!L365=1, "In-person",'ES Data Entry'!L365=3, "Hybrid")</f>
        <v>#N/A</v>
      </c>
      <c r="I365" s="227" t="e" cm="1">
        <f t="array" ref="I365">_xlfn.IFS('ES Data Entry'!H365= 1, "American Indian/Alaskan Native", 'ES Data Entry'!H365= 2, "Asian", 'ES Data Entry'!H365= 3, "Native Hawaiian/Pacific Islander", 'ES Data Entry'!H365= 4, "Black/African American",'ES Data Entry'!H365= 5,  "White", 'ES Data Entry'!H365= 6, "Other", 'ES Data Entry'!H365= 7, "Two races or more", 'ES Data Entry'!H365= 8, "Unknown")</f>
        <v>#N/A</v>
      </c>
      <c r="J365" s="226" t="e" cm="1">
        <f t="array" ref="J365">_xlfn.IFS('ES Data Entry'!I365=1, "Hispanic/Latino", 'ES Data Entry'!I365=2, "Not Hispanic/Latino", 'ES Data Entry'!I365=3, "Other")</f>
        <v>#N/A</v>
      </c>
      <c r="K365" s="226" t="e" cm="1">
        <f t="array" ref="K365">_xlfn.IFS('ES Data Entry'!J365= 1, "Male", 'ES Data Entry'!J365= 2, "Female", 'ES Data Entry'!J365= 3, "Transgender Male", 'ES Data Entry'!J365= 4, "Transgender Female",'ES Data Entry'!J365= 5, "Non-binary", 'ES Data Entry'!J365= 6, "Other", 'ES Data Entry'!J365= 7, "Unknown")</f>
        <v>#N/A</v>
      </c>
      <c r="L365" s="228">
        <f>'ES Data Entry'!K365</f>
        <v>0</v>
      </c>
      <c r="M365" s="228" t="str" cm="1">
        <f t="array" ref="M365">IF(MAX(IF(F:F=F365, L:L))=L365, "Yes", "No")</f>
        <v>Yes</v>
      </c>
      <c r="N365" s="229" t="e">
        <f>AVERAGE('ES Data Entry'!N365,'ES Data Entry'!M365)</f>
        <v>#DIV/0!</v>
      </c>
      <c r="O365" s="229" t="e">
        <f t="shared" si="36"/>
        <v>#DIV/0!</v>
      </c>
      <c r="P365" s="229" t="e">
        <f>AVERAGE('ES Data Entry'!O365:R365)</f>
        <v>#DIV/0!</v>
      </c>
      <c r="Q365" s="229" t="e">
        <f t="shared" si="37"/>
        <v>#DIV/0!</v>
      </c>
      <c r="R365" s="229" t="e">
        <f>AVERAGE('ES Data Entry'!S365:V365)</f>
        <v>#DIV/0!</v>
      </c>
      <c r="S365" s="229" t="e">
        <f t="shared" si="38"/>
        <v>#DIV/0!</v>
      </c>
      <c r="T365" s="229" t="e">
        <f>AVERAGE('ES Data Entry'!W365:Y365)</f>
        <v>#DIV/0!</v>
      </c>
      <c r="U365" s="230" t="e">
        <f t="shared" si="39"/>
        <v>#DIV/0!</v>
      </c>
      <c r="V365" s="231" t="e">
        <f t="shared" si="40"/>
        <v>#DIV/0!</v>
      </c>
      <c r="W365" s="232" t="e">
        <f t="shared" si="41"/>
        <v>#DIV/0!</v>
      </c>
    </row>
    <row r="366" spans="1:23">
      <c r="A366" s="226">
        <f>'ES Data Entry'!A366</f>
        <v>0</v>
      </c>
      <c r="B366" s="226">
        <f>'ES Data Entry'!B366</f>
        <v>0</v>
      </c>
      <c r="C366" s="6">
        <f>'ES Data Entry'!C366</f>
        <v>0</v>
      </c>
      <c r="D366" s="226">
        <f>'ES Data Entry'!D366</f>
        <v>0</v>
      </c>
      <c r="E366" s="226">
        <f>'ES Data Entry'!E366</f>
        <v>0</v>
      </c>
      <c r="F366" s="226">
        <f>'ES Data Entry'!F366</f>
        <v>0</v>
      </c>
      <c r="G366" s="226" t="str" cm="1">
        <f t="array" ref="G366">_xlfn.IFS('ES Data Entry'!G366=0, "Kindergarten", 'ES Data Entry'!G366=1, "1st Grade", 'ES Data Entry'!G366=2, "2nd Grade", 'ES Data Entry'!G366=3, "3rd Grade", 'ES Data Entry'!G366=4, "4th Grade",'ES Data Entry'!G366=5, "5th Grade")</f>
        <v>Kindergarten</v>
      </c>
      <c r="H366" s="253" t="e" cm="1">
        <f t="array" ref="H366">_xlfn.IFS('ES Data Entry'!L366=2, "Virtual", 'ES Data Entry'!L366=1, "In-person",'ES Data Entry'!L366=3, "Hybrid")</f>
        <v>#N/A</v>
      </c>
      <c r="I366" s="227" t="e" cm="1">
        <f t="array" ref="I366">_xlfn.IFS('ES Data Entry'!H366= 1, "American Indian/Alaskan Native", 'ES Data Entry'!H366= 2, "Asian", 'ES Data Entry'!H366= 3, "Native Hawaiian/Pacific Islander", 'ES Data Entry'!H366= 4, "Black/African American",'ES Data Entry'!H366= 5,  "White", 'ES Data Entry'!H366= 6, "Other", 'ES Data Entry'!H366= 7, "Two races or more", 'ES Data Entry'!H366= 8, "Unknown")</f>
        <v>#N/A</v>
      </c>
      <c r="J366" s="226" t="e" cm="1">
        <f t="array" ref="J366">_xlfn.IFS('ES Data Entry'!I366=1, "Hispanic/Latino", 'ES Data Entry'!I366=2, "Not Hispanic/Latino", 'ES Data Entry'!I366=3, "Other")</f>
        <v>#N/A</v>
      </c>
      <c r="K366" s="226" t="e" cm="1">
        <f t="array" ref="K366">_xlfn.IFS('ES Data Entry'!J366= 1, "Male", 'ES Data Entry'!J366= 2, "Female", 'ES Data Entry'!J366= 3, "Transgender Male", 'ES Data Entry'!J366= 4, "Transgender Female",'ES Data Entry'!J366= 5, "Non-binary", 'ES Data Entry'!J366= 6, "Other", 'ES Data Entry'!J366= 7, "Unknown")</f>
        <v>#N/A</v>
      </c>
      <c r="L366" s="228">
        <f>'ES Data Entry'!K366</f>
        <v>0</v>
      </c>
      <c r="M366" s="228" t="str" cm="1">
        <f t="array" ref="M366">IF(MAX(IF(F:F=F366, L:L))=L366, "Yes", "No")</f>
        <v>Yes</v>
      </c>
      <c r="N366" s="229" t="e">
        <f>AVERAGE('ES Data Entry'!N366,'ES Data Entry'!M366)</f>
        <v>#DIV/0!</v>
      </c>
      <c r="O366" s="229" t="e">
        <f t="shared" si="36"/>
        <v>#DIV/0!</v>
      </c>
      <c r="P366" s="229" t="e">
        <f>AVERAGE('ES Data Entry'!O366:R366)</f>
        <v>#DIV/0!</v>
      </c>
      <c r="Q366" s="229" t="e">
        <f t="shared" si="37"/>
        <v>#DIV/0!</v>
      </c>
      <c r="R366" s="229" t="e">
        <f>AVERAGE('ES Data Entry'!S366:V366)</f>
        <v>#DIV/0!</v>
      </c>
      <c r="S366" s="229" t="e">
        <f t="shared" si="38"/>
        <v>#DIV/0!</v>
      </c>
      <c r="T366" s="229" t="e">
        <f>AVERAGE('ES Data Entry'!W366:Y366)</f>
        <v>#DIV/0!</v>
      </c>
      <c r="U366" s="230" t="e">
        <f t="shared" si="39"/>
        <v>#DIV/0!</v>
      </c>
      <c r="V366" s="231" t="e">
        <f t="shared" si="40"/>
        <v>#DIV/0!</v>
      </c>
      <c r="W366" s="232" t="e">
        <f t="shared" si="41"/>
        <v>#DIV/0!</v>
      </c>
    </row>
    <row r="367" spans="1:23">
      <c r="A367" s="226">
        <f>'ES Data Entry'!A367</f>
        <v>0</v>
      </c>
      <c r="B367" s="226">
        <f>'ES Data Entry'!B367</f>
        <v>0</v>
      </c>
      <c r="C367" s="6">
        <f>'ES Data Entry'!C367</f>
        <v>0</v>
      </c>
      <c r="D367" s="226">
        <f>'ES Data Entry'!D367</f>
        <v>0</v>
      </c>
      <c r="E367" s="226">
        <f>'ES Data Entry'!E367</f>
        <v>0</v>
      </c>
      <c r="F367" s="226">
        <f>'ES Data Entry'!F367</f>
        <v>0</v>
      </c>
      <c r="G367" s="226" t="str" cm="1">
        <f t="array" ref="G367">_xlfn.IFS('ES Data Entry'!G367=0, "Kindergarten", 'ES Data Entry'!G367=1, "1st Grade", 'ES Data Entry'!G367=2, "2nd Grade", 'ES Data Entry'!G367=3, "3rd Grade", 'ES Data Entry'!G367=4, "4th Grade",'ES Data Entry'!G367=5, "5th Grade")</f>
        <v>Kindergarten</v>
      </c>
      <c r="H367" s="253" t="e" cm="1">
        <f t="array" ref="H367">_xlfn.IFS('ES Data Entry'!L367=2, "Virtual", 'ES Data Entry'!L367=1, "In-person",'ES Data Entry'!L367=3, "Hybrid")</f>
        <v>#N/A</v>
      </c>
      <c r="I367" s="227" t="e" cm="1">
        <f t="array" ref="I367">_xlfn.IFS('ES Data Entry'!H367= 1, "American Indian/Alaskan Native", 'ES Data Entry'!H367= 2, "Asian", 'ES Data Entry'!H367= 3, "Native Hawaiian/Pacific Islander", 'ES Data Entry'!H367= 4, "Black/African American",'ES Data Entry'!H367= 5,  "White", 'ES Data Entry'!H367= 6, "Other", 'ES Data Entry'!H367= 7, "Two races or more", 'ES Data Entry'!H367= 8, "Unknown")</f>
        <v>#N/A</v>
      </c>
      <c r="J367" s="226" t="e" cm="1">
        <f t="array" ref="J367">_xlfn.IFS('ES Data Entry'!I367=1, "Hispanic/Latino", 'ES Data Entry'!I367=2, "Not Hispanic/Latino", 'ES Data Entry'!I367=3, "Other")</f>
        <v>#N/A</v>
      </c>
      <c r="K367" s="226" t="e" cm="1">
        <f t="array" ref="K367">_xlfn.IFS('ES Data Entry'!J367= 1, "Male", 'ES Data Entry'!J367= 2, "Female", 'ES Data Entry'!J367= 3, "Transgender Male", 'ES Data Entry'!J367= 4, "Transgender Female",'ES Data Entry'!J367= 5, "Non-binary", 'ES Data Entry'!J367= 6, "Other", 'ES Data Entry'!J367= 7, "Unknown")</f>
        <v>#N/A</v>
      </c>
      <c r="L367" s="228">
        <f>'ES Data Entry'!K367</f>
        <v>0</v>
      </c>
      <c r="M367" s="228" t="str" cm="1">
        <f t="array" ref="M367">IF(MAX(IF(F:F=F367, L:L))=L367, "Yes", "No")</f>
        <v>Yes</v>
      </c>
      <c r="N367" s="229" t="e">
        <f>AVERAGE('ES Data Entry'!N367,'ES Data Entry'!M367)</f>
        <v>#DIV/0!</v>
      </c>
      <c r="O367" s="229" t="e">
        <f t="shared" si="36"/>
        <v>#DIV/0!</v>
      </c>
      <c r="P367" s="229" t="e">
        <f>AVERAGE('ES Data Entry'!O367:R367)</f>
        <v>#DIV/0!</v>
      </c>
      <c r="Q367" s="229" t="e">
        <f t="shared" si="37"/>
        <v>#DIV/0!</v>
      </c>
      <c r="R367" s="229" t="e">
        <f>AVERAGE('ES Data Entry'!S367:V367)</f>
        <v>#DIV/0!</v>
      </c>
      <c r="S367" s="229" t="e">
        <f t="shared" si="38"/>
        <v>#DIV/0!</v>
      </c>
      <c r="T367" s="229" t="e">
        <f>AVERAGE('ES Data Entry'!W367:Y367)</f>
        <v>#DIV/0!</v>
      </c>
      <c r="U367" s="230" t="e">
        <f t="shared" si="39"/>
        <v>#DIV/0!</v>
      </c>
      <c r="V367" s="231" t="e">
        <f t="shared" si="40"/>
        <v>#DIV/0!</v>
      </c>
      <c r="W367" s="232" t="e">
        <f t="shared" si="41"/>
        <v>#DIV/0!</v>
      </c>
    </row>
    <row r="368" spans="1:23">
      <c r="A368" s="226">
        <f>'ES Data Entry'!A368</f>
        <v>0</v>
      </c>
      <c r="B368" s="226">
        <f>'ES Data Entry'!B368</f>
        <v>0</v>
      </c>
      <c r="C368" s="6">
        <f>'ES Data Entry'!C368</f>
        <v>0</v>
      </c>
      <c r="D368" s="226">
        <f>'ES Data Entry'!D368</f>
        <v>0</v>
      </c>
      <c r="E368" s="226">
        <f>'ES Data Entry'!E368</f>
        <v>0</v>
      </c>
      <c r="F368" s="226">
        <f>'ES Data Entry'!F368</f>
        <v>0</v>
      </c>
      <c r="G368" s="226" t="str" cm="1">
        <f t="array" ref="G368">_xlfn.IFS('ES Data Entry'!G368=0, "Kindergarten", 'ES Data Entry'!G368=1, "1st Grade", 'ES Data Entry'!G368=2, "2nd Grade", 'ES Data Entry'!G368=3, "3rd Grade", 'ES Data Entry'!G368=4, "4th Grade",'ES Data Entry'!G368=5, "5th Grade")</f>
        <v>Kindergarten</v>
      </c>
      <c r="H368" s="253" t="e" cm="1">
        <f t="array" ref="H368">_xlfn.IFS('ES Data Entry'!L368=2, "Virtual", 'ES Data Entry'!L368=1, "In-person",'ES Data Entry'!L368=3, "Hybrid")</f>
        <v>#N/A</v>
      </c>
      <c r="I368" s="227" t="e" cm="1">
        <f t="array" ref="I368">_xlfn.IFS('ES Data Entry'!H368= 1, "American Indian/Alaskan Native", 'ES Data Entry'!H368= 2, "Asian", 'ES Data Entry'!H368= 3, "Native Hawaiian/Pacific Islander", 'ES Data Entry'!H368= 4, "Black/African American",'ES Data Entry'!H368= 5,  "White", 'ES Data Entry'!H368= 6, "Other", 'ES Data Entry'!H368= 7, "Two races or more", 'ES Data Entry'!H368= 8, "Unknown")</f>
        <v>#N/A</v>
      </c>
      <c r="J368" s="226" t="e" cm="1">
        <f t="array" ref="J368">_xlfn.IFS('ES Data Entry'!I368=1, "Hispanic/Latino", 'ES Data Entry'!I368=2, "Not Hispanic/Latino", 'ES Data Entry'!I368=3, "Other")</f>
        <v>#N/A</v>
      </c>
      <c r="K368" s="226" t="e" cm="1">
        <f t="array" ref="K368">_xlfn.IFS('ES Data Entry'!J368= 1, "Male", 'ES Data Entry'!J368= 2, "Female", 'ES Data Entry'!J368= 3, "Transgender Male", 'ES Data Entry'!J368= 4, "Transgender Female",'ES Data Entry'!J368= 5, "Non-binary", 'ES Data Entry'!J368= 6, "Other", 'ES Data Entry'!J368= 7, "Unknown")</f>
        <v>#N/A</v>
      </c>
      <c r="L368" s="228">
        <f>'ES Data Entry'!K368</f>
        <v>0</v>
      </c>
      <c r="M368" s="228" t="str" cm="1">
        <f t="array" ref="M368">IF(MAX(IF(F:F=F368, L:L))=L368, "Yes", "No")</f>
        <v>Yes</v>
      </c>
      <c r="N368" s="229" t="e">
        <f>AVERAGE('ES Data Entry'!N368,'ES Data Entry'!M368)</f>
        <v>#DIV/0!</v>
      </c>
      <c r="O368" s="229" t="e">
        <f t="shared" si="36"/>
        <v>#DIV/0!</v>
      </c>
      <c r="P368" s="229" t="e">
        <f>AVERAGE('ES Data Entry'!O368:R368)</f>
        <v>#DIV/0!</v>
      </c>
      <c r="Q368" s="229" t="e">
        <f t="shared" si="37"/>
        <v>#DIV/0!</v>
      </c>
      <c r="R368" s="229" t="e">
        <f>AVERAGE('ES Data Entry'!S368:V368)</f>
        <v>#DIV/0!</v>
      </c>
      <c r="S368" s="229" t="e">
        <f t="shared" si="38"/>
        <v>#DIV/0!</v>
      </c>
      <c r="T368" s="229" t="e">
        <f>AVERAGE('ES Data Entry'!W368:Y368)</f>
        <v>#DIV/0!</v>
      </c>
      <c r="U368" s="230" t="e">
        <f t="shared" si="39"/>
        <v>#DIV/0!</v>
      </c>
      <c r="V368" s="231" t="e">
        <f t="shared" si="40"/>
        <v>#DIV/0!</v>
      </c>
      <c r="W368" s="232" t="e">
        <f t="shared" si="41"/>
        <v>#DIV/0!</v>
      </c>
    </row>
    <row r="369" spans="1:23">
      <c r="A369" s="226">
        <f>'ES Data Entry'!A369</f>
        <v>0</v>
      </c>
      <c r="B369" s="226">
        <f>'ES Data Entry'!B369</f>
        <v>0</v>
      </c>
      <c r="C369" s="6">
        <f>'ES Data Entry'!C369</f>
        <v>0</v>
      </c>
      <c r="D369" s="226">
        <f>'ES Data Entry'!D369</f>
        <v>0</v>
      </c>
      <c r="E369" s="226">
        <f>'ES Data Entry'!E369</f>
        <v>0</v>
      </c>
      <c r="F369" s="226">
        <f>'ES Data Entry'!F369</f>
        <v>0</v>
      </c>
      <c r="G369" s="226" t="str" cm="1">
        <f t="array" ref="G369">_xlfn.IFS('ES Data Entry'!G369=0, "Kindergarten", 'ES Data Entry'!G369=1, "1st Grade", 'ES Data Entry'!G369=2, "2nd Grade", 'ES Data Entry'!G369=3, "3rd Grade", 'ES Data Entry'!G369=4, "4th Grade",'ES Data Entry'!G369=5, "5th Grade")</f>
        <v>Kindergarten</v>
      </c>
      <c r="H369" s="253" t="e" cm="1">
        <f t="array" ref="H369">_xlfn.IFS('ES Data Entry'!L369=2, "Virtual", 'ES Data Entry'!L369=1, "In-person",'ES Data Entry'!L369=3, "Hybrid")</f>
        <v>#N/A</v>
      </c>
      <c r="I369" s="227" t="e" cm="1">
        <f t="array" ref="I369">_xlfn.IFS('ES Data Entry'!H369= 1, "American Indian/Alaskan Native", 'ES Data Entry'!H369= 2, "Asian", 'ES Data Entry'!H369= 3, "Native Hawaiian/Pacific Islander", 'ES Data Entry'!H369= 4, "Black/African American",'ES Data Entry'!H369= 5,  "White", 'ES Data Entry'!H369= 6, "Other", 'ES Data Entry'!H369= 7, "Two races or more", 'ES Data Entry'!H369= 8, "Unknown")</f>
        <v>#N/A</v>
      </c>
      <c r="J369" s="226" t="e" cm="1">
        <f t="array" ref="J369">_xlfn.IFS('ES Data Entry'!I369=1, "Hispanic/Latino", 'ES Data Entry'!I369=2, "Not Hispanic/Latino", 'ES Data Entry'!I369=3, "Other")</f>
        <v>#N/A</v>
      </c>
      <c r="K369" s="226" t="e" cm="1">
        <f t="array" ref="K369">_xlfn.IFS('ES Data Entry'!J369= 1, "Male", 'ES Data Entry'!J369= 2, "Female", 'ES Data Entry'!J369= 3, "Transgender Male", 'ES Data Entry'!J369= 4, "Transgender Female",'ES Data Entry'!J369= 5, "Non-binary", 'ES Data Entry'!J369= 6, "Other", 'ES Data Entry'!J369= 7, "Unknown")</f>
        <v>#N/A</v>
      </c>
      <c r="L369" s="228">
        <f>'ES Data Entry'!K369</f>
        <v>0</v>
      </c>
      <c r="M369" s="228" t="str" cm="1">
        <f t="array" ref="M369">IF(MAX(IF(F:F=F369, L:L))=L369, "Yes", "No")</f>
        <v>Yes</v>
      </c>
      <c r="N369" s="229" t="e">
        <f>AVERAGE('ES Data Entry'!N369,'ES Data Entry'!M369)</f>
        <v>#DIV/0!</v>
      </c>
      <c r="O369" s="229" t="e">
        <f t="shared" si="36"/>
        <v>#DIV/0!</v>
      </c>
      <c r="P369" s="229" t="e">
        <f>AVERAGE('ES Data Entry'!O369:R369)</f>
        <v>#DIV/0!</v>
      </c>
      <c r="Q369" s="229" t="e">
        <f t="shared" si="37"/>
        <v>#DIV/0!</v>
      </c>
      <c r="R369" s="229" t="e">
        <f>AVERAGE('ES Data Entry'!S369:V369)</f>
        <v>#DIV/0!</v>
      </c>
      <c r="S369" s="229" t="e">
        <f t="shared" si="38"/>
        <v>#DIV/0!</v>
      </c>
      <c r="T369" s="229" t="e">
        <f>AVERAGE('ES Data Entry'!W369:Y369)</f>
        <v>#DIV/0!</v>
      </c>
      <c r="U369" s="230" t="e">
        <f t="shared" si="39"/>
        <v>#DIV/0!</v>
      </c>
      <c r="V369" s="231" t="e">
        <f t="shared" si="40"/>
        <v>#DIV/0!</v>
      </c>
      <c r="W369" s="232" t="e">
        <f t="shared" si="41"/>
        <v>#DIV/0!</v>
      </c>
    </row>
    <row r="370" spans="1:23">
      <c r="A370" s="226">
        <f>'ES Data Entry'!A370</f>
        <v>0</v>
      </c>
      <c r="B370" s="226">
        <f>'ES Data Entry'!B370</f>
        <v>0</v>
      </c>
      <c r="C370" s="6">
        <f>'ES Data Entry'!C370</f>
        <v>0</v>
      </c>
      <c r="D370" s="226">
        <f>'ES Data Entry'!D370</f>
        <v>0</v>
      </c>
      <c r="E370" s="226">
        <f>'ES Data Entry'!E370</f>
        <v>0</v>
      </c>
      <c r="F370" s="226">
        <f>'ES Data Entry'!F370</f>
        <v>0</v>
      </c>
      <c r="G370" s="226" t="str" cm="1">
        <f t="array" ref="G370">_xlfn.IFS('ES Data Entry'!G370=0, "Kindergarten", 'ES Data Entry'!G370=1, "1st Grade", 'ES Data Entry'!G370=2, "2nd Grade", 'ES Data Entry'!G370=3, "3rd Grade", 'ES Data Entry'!G370=4, "4th Grade",'ES Data Entry'!G370=5, "5th Grade")</f>
        <v>Kindergarten</v>
      </c>
      <c r="H370" s="253" t="e" cm="1">
        <f t="array" ref="H370">_xlfn.IFS('ES Data Entry'!L370=2, "Virtual", 'ES Data Entry'!L370=1, "In-person",'ES Data Entry'!L370=3, "Hybrid")</f>
        <v>#N/A</v>
      </c>
      <c r="I370" s="227" t="e" cm="1">
        <f t="array" ref="I370">_xlfn.IFS('ES Data Entry'!H370= 1, "American Indian/Alaskan Native", 'ES Data Entry'!H370= 2, "Asian", 'ES Data Entry'!H370= 3, "Native Hawaiian/Pacific Islander", 'ES Data Entry'!H370= 4, "Black/African American",'ES Data Entry'!H370= 5,  "White", 'ES Data Entry'!H370= 6, "Other", 'ES Data Entry'!H370= 7, "Two races or more", 'ES Data Entry'!H370= 8, "Unknown")</f>
        <v>#N/A</v>
      </c>
      <c r="J370" s="226" t="e" cm="1">
        <f t="array" ref="J370">_xlfn.IFS('ES Data Entry'!I370=1, "Hispanic/Latino", 'ES Data Entry'!I370=2, "Not Hispanic/Latino", 'ES Data Entry'!I370=3, "Other")</f>
        <v>#N/A</v>
      </c>
      <c r="K370" s="226" t="e" cm="1">
        <f t="array" ref="K370">_xlfn.IFS('ES Data Entry'!J370= 1, "Male", 'ES Data Entry'!J370= 2, "Female", 'ES Data Entry'!J370= 3, "Transgender Male", 'ES Data Entry'!J370= 4, "Transgender Female",'ES Data Entry'!J370= 5, "Non-binary", 'ES Data Entry'!J370= 6, "Other", 'ES Data Entry'!J370= 7, "Unknown")</f>
        <v>#N/A</v>
      </c>
      <c r="L370" s="228">
        <f>'ES Data Entry'!K370</f>
        <v>0</v>
      </c>
      <c r="M370" s="228" t="str" cm="1">
        <f t="array" ref="M370">IF(MAX(IF(F:F=F370, L:L))=L370, "Yes", "No")</f>
        <v>Yes</v>
      </c>
      <c r="N370" s="229" t="e">
        <f>AVERAGE('ES Data Entry'!N370,'ES Data Entry'!M370)</f>
        <v>#DIV/0!</v>
      </c>
      <c r="O370" s="229" t="e">
        <f t="shared" si="36"/>
        <v>#DIV/0!</v>
      </c>
      <c r="P370" s="229" t="e">
        <f>AVERAGE('ES Data Entry'!O370:R370)</f>
        <v>#DIV/0!</v>
      </c>
      <c r="Q370" s="229" t="e">
        <f t="shared" si="37"/>
        <v>#DIV/0!</v>
      </c>
      <c r="R370" s="229" t="e">
        <f>AVERAGE('ES Data Entry'!S370:V370)</f>
        <v>#DIV/0!</v>
      </c>
      <c r="S370" s="229" t="e">
        <f t="shared" si="38"/>
        <v>#DIV/0!</v>
      </c>
      <c r="T370" s="229" t="e">
        <f>AVERAGE('ES Data Entry'!W370:Y370)</f>
        <v>#DIV/0!</v>
      </c>
      <c r="U370" s="230" t="e">
        <f t="shared" si="39"/>
        <v>#DIV/0!</v>
      </c>
      <c r="V370" s="231" t="e">
        <f t="shared" si="40"/>
        <v>#DIV/0!</v>
      </c>
      <c r="W370" s="232" t="e">
        <f t="shared" si="41"/>
        <v>#DIV/0!</v>
      </c>
    </row>
    <row r="371" spans="1:23">
      <c r="A371" s="226">
        <f>'ES Data Entry'!A371</f>
        <v>0</v>
      </c>
      <c r="B371" s="226">
        <f>'ES Data Entry'!B371</f>
        <v>0</v>
      </c>
      <c r="C371" s="6">
        <f>'ES Data Entry'!C371</f>
        <v>0</v>
      </c>
      <c r="D371" s="226">
        <f>'ES Data Entry'!D371</f>
        <v>0</v>
      </c>
      <c r="E371" s="226">
        <f>'ES Data Entry'!E371</f>
        <v>0</v>
      </c>
      <c r="F371" s="226">
        <f>'ES Data Entry'!F371</f>
        <v>0</v>
      </c>
      <c r="G371" s="226" t="str" cm="1">
        <f t="array" ref="G371">_xlfn.IFS('ES Data Entry'!G371=0, "Kindergarten", 'ES Data Entry'!G371=1, "1st Grade", 'ES Data Entry'!G371=2, "2nd Grade", 'ES Data Entry'!G371=3, "3rd Grade", 'ES Data Entry'!G371=4, "4th Grade",'ES Data Entry'!G371=5, "5th Grade")</f>
        <v>Kindergarten</v>
      </c>
      <c r="H371" s="253" t="e" cm="1">
        <f t="array" ref="H371">_xlfn.IFS('ES Data Entry'!L371=2, "Virtual", 'ES Data Entry'!L371=1, "In-person",'ES Data Entry'!L371=3, "Hybrid")</f>
        <v>#N/A</v>
      </c>
      <c r="I371" s="227" t="e" cm="1">
        <f t="array" ref="I371">_xlfn.IFS('ES Data Entry'!H371= 1, "American Indian/Alaskan Native", 'ES Data Entry'!H371= 2, "Asian", 'ES Data Entry'!H371= 3, "Native Hawaiian/Pacific Islander", 'ES Data Entry'!H371= 4, "Black/African American",'ES Data Entry'!H371= 5,  "White", 'ES Data Entry'!H371= 6, "Other", 'ES Data Entry'!H371= 7, "Two races or more", 'ES Data Entry'!H371= 8, "Unknown")</f>
        <v>#N/A</v>
      </c>
      <c r="J371" s="226" t="e" cm="1">
        <f t="array" ref="J371">_xlfn.IFS('ES Data Entry'!I371=1, "Hispanic/Latino", 'ES Data Entry'!I371=2, "Not Hispanic/Latino", 'ES Data Entry'!I371=3, "Other")</f>
        <v>#N/A</v>
      </c>
      <c r="K371" s="226" t="e" cm="1">
        <f t="array" ref="K371">_xlfn.IFS('ES Data Entry'!J371= 1, "Male", 'ES Data Entry'!J371= 2, "Female", 'ES Data Entry'!J371= 3, "Transgender Male", 'ES Data Entry'!J371= 4, "Transgender Female",'ES Data Entry'!J371= 5, "Non-binary", 'ES Data Entry'!J371= 6, "Other", 'ES Data Entry'!J371= 7, "Unknown")</f>
        <v>#N/A</v>
      </c>
      <c r="L371" s="228">
        <f>'ES Data Entry'!K371</f>
        <v>0</v>
      </c>
      <c r="M371" s="228" t="str" cm="1">
        <f t="array" ref="M371">IF(MAX(IF(F:F=F371, L:L))=L371, "Yes", "No")</f>
        <v>Yes</v>
      </c>
      <c r="N371" s="229" t="e">
        <f>AVERAGE('ES Data Entry'!N371,'ES Data Entry'!M371)</f>
        <v>#DIV/0!</v>
      </c>
      <c r="O371" s="229" t="e">
        <f t="shared" si="36"/>
        <v>#DIV/0!</v>
      </c>
      <c r="P371" s="229" t="e">
        <f>AVERAGE('ES Data Entry'!O371:R371)</f>
        <v>#DIV/0!</v>
      </c>
      <c r="Q371" s="229" t="e">
        <f t="shared" si="37"/>
        <v>#DIV/0!</v>
      </c>
      <c r="R371" s="229" t="e">
        <f>AVERAGE('ES Data Entry'!S371:V371)</f>
        <v>#DIV/0!</v>
      </c>
      <c r="S371" s="229" t="e">
        <f t="shared" si="38"/>
        <v>#DIV/0!</v>
      </c>
      <c r="T371" s="229" t="e">
        <f>AVERAGE('ES Data Entry'!W371:Y371)</f>
        <v>#DIV/0!</v>
      </c>
      <c r="U371" s="230" t="e">
        <f t="shared" si="39"/>
        <v>#DIV/0!</v>
      </c>
      <c r="V371" s="231" t="e">
        <f t="shared" si="40"/>
        <v>#DIV/0!</v>
      </c>
      <c r="W371" s="232" t="e">
        <f t="shared" si="41"/>
        <v>#DIV/0!</v>
      </c>
    </row>
    <row r="372" spans="1:23">
      <c r="A372" s="226">
        <f>'ES Data Entry'!A372</f>
        <v>0</v>
      </c>
      <c r="B372" s="226">
        <f>'ES Data Entry'!B372</f>
        <v>0</v>
      </c>
      <c r="C372" s="6">
        <f>'ES Data Entry'!C372</f>
        <v>0</v>
      </c>
      <c r="D372" s="226">
        <f>'ES Data Entry'!D372</f>
        <v>0</v>
      </c>
      <c r="E372" s="226">
        <f>'ES Data Entry'!E372</f>
        <v>0</v>
      </c>
      <c r="F372" s="226">
        <f>'ES Data Entry'!F372</f>
        <v>0</v>
      </c>
      <c r="G372" s="226" t="str" cm="1">
        <f t="array" ref="G372">_xlfn.IFS('ES Data Entry'!G372=0, "Kindergarten", 'ES Data Entry'!G372=1, "1st Grade", 'ES Data Entry'!G372=2, "2nd Grade", 'ES Data Entry'!G372=3, "3rd Grade", 'ES Data Entry'!G372=4, "4th Grade",'ES Data Entry'!G372=5, "5th Grade")</f>
        <v>Kindergarten</v>
      </c>
      <c r="H372" s="253" t="e" cm="1">
        <f t="array" ref="H372">_xlfn.IFS('ES Data Entry'!L372=2, "Virtual", 'ES Data Entry'!L372=1, "In-person",'ES Data Entry'!L372=3, "Hybrid")</f>
        <v>#N/A</v>
      </c>
      <c r="I372" s="227" t="e" cm="1">
        <f t="array" ref="I372">_xlfn.IFS('ES Data Entry'!H372= 1, "American Indian/Alaskan Native", 'ES Data Entry'!H372= 2, "Asian", 'ES Data Entry'!H372= 3, "Native Hawaiian/Pacific Islander", 'ES Data Entry'!H372= 4, "Black/African American",'ES Data Entry'!H372= 5,  "White", 'ES Data Entry'!H372= 6, "Other", 'ES Data Entry'!H372= 7, "Two races or more", 'ES Data Entry'!H372= 8, "Unknown")</f>
        <v>#N/A</v>
      </c>
      <c r="J372" s="226" t="e" cm="1">
        <f t="array" ref="J372">_xlfn.IFS('ES Data Entry'!I372=1, "Hispanic/Latino", 'ES Data Entry'!I372=2, "Not Hispanic/Latino", 'ES Data Entry'!I372=3, "Other")</f>
        <v>#N/A</v>
      </c>
      <c r="K372" s="226" t="e" cm="1">
        <f t="array" ref="K372">_xlfn.IFS('ES Data Entry'!J372= 1, "Male", 'ES Data Entry'!J372= 2, "Female", 'ES Data Entry'!J372= 3, "Transgender Male", 'ES Data Entry'!J372= 4, "Transgender Female",'ES Data Entry'!J372= 5, "Non-binary", 'ES Data Entry'!J372= 6, "Other", 'ES Data Entry'!J372= 7, "Unknown")</f>
        <v>#N/A</v>
      </c>
      <c r="L372" s="228">
        <f>'ES Data Entry'!K372</f>
        <v>0</v>
      </c>
      <c r="M372" s="228" t="str" cm="1">
        <f t="array" ref="M372">IF(MAX(IF(F:F=F372, L:L))=L372, "Yes", "No")</f>
        <v>Yes</v>
      </c>
      <c r="N372" s="229" t="e">
        <f>AVERAGE('ES Data Entry'!N372,'ES Data Entry'!M372)</f>
        <v>#DIV/0!</v>
      </c>
      <c r="O372" s="229" t="e">
        <f t="shared" si="36"/>
        <v>#DIV/0!</v>
      </c>
      <c r="P372" s="229" t="e">
        <f>AVERAGE('ES Data Entry'!O372:R372)</f>
        <v>#DIV/0!</v>
      </c>
      <c r="Q372" s="229" t="e">
        <f t="shared" si="37"/>
        <v>#DIV/0!</v>
      </c>
      <c r="R372" s="229" t="e">
        <f>AVERAGE('ES Data Entry'!S372:V372)</f>
        <v>#DIV/0!</v>
      </c>
      <c r="S372" s="229" t="e">
        <f t="shared" si="38"/>
        <v>#DIV/0!</v>
      </c>
      <c r="T372" s="229" t="e">
        <f>AVERAGE('ES Data Entry'!W372:Y372)</f>
        <v>#DIV/0!</v>
      </c>
      <c r="U372" s="230" t="e">
        <f t="shared" si="39"/>
        <v>#DIV/0!</v>
      </c>
      <c r="V372" s="231" t="e">
        <f t="shared" si="40"/>
        <v>#DIV/0!</v>
      </c>
      <c r="W372" s="232" t="e">
        <f t="shared" si="41"/>
        <v>#DIV/0!</v>
      </c>
    </row>
    <row r="373" spans="1:23">
      <c r="A373" s="226">
        <f>'ES Data Entry'!A373</f>
        <v>0</v>
      </c>
      <c r="B373" s="226">
        <f>'ES Data Entry'!B373</f>
        <v>0</v>
      </c>
      <c r="C373" s="6">
        <f>'ES Data Entry'!C373</f>
        <v>0</v>
      </c>
      <c r="D373" s="226">
        <f>'ES Data Entry'!D373</f>
        <v>0</v>
      </c>
      <c r="E373" s="226">
        <f>'ES Data Entry'!E373</f>
        <v>0</v>
      </c>
      <c r="F373" s="226">
        <f>'ES Data Entry'!F373</f>
        <v>0</v>
      </c>
      <c r="G373" s="226" t="str" cm="1">
        <f t="array" ref="G373">_xlfn.IFS('ES Data Entry'!G373=0, "Kindergarten", 'ES Data Entry'!G373=1, "1st Grade", 'ES Data Entry'!G373=2, "2nd Grade", 'ES Data Entry'!G373=3, "3rd Grade", 'ES Data Entry'!G373=4, "4th Grade",'ES Data Entry'!G373=5, "5th Grade")</f>
        <v>Kindergarten</v>
      </c>
      <c r="H373" s="253" t="e" cm="1">
        <f t="array" ref="H373">_xlfn.IFS('ES Data Entry'!L373=2, "Virtual", 'ES Data Entry'!L373=1, "In-person",'ES Data Entry'!L373=3, "Hybrid")</f>
        <v>#N/A</v>
      </c>
      <c r="I373" s="227" t="e" cm="1">
        <f t="array" ref="I373">_xlfn.IFS('ES Data Entry'!H373= 1, "American Indian/Alaskan Native", 'ES Data Entry'!H373= 2, "Asian", 'ES Data Entry'!H373= 3, "Native Hawaiian/Pacific Islander", 'ES Data Entry'!H373= 4, "Black/African American",'ES Data Entry'!H373= 5,  "White", 'ES Data Entry'!H373= 6, "Other", 'ES Data Entry'!H373= 7, "Two races or more", 'ES Data Entry'!H373= 8, "Unknown")</f>
        <v>#N/A</v>
      </c>
      <c r="J373" s="226" t="e" cm="1">
        <f t="array" ref="J373">_xlfn.IFS('ES Data Entry'!I373=1, "Hispanic/Latino", 'ES Data Entry'!I373=2, "Not Hispanic/Latino", 'ES Data Entry'!I373=3, "Other")</f>
        <v>#N/A</v>
      </c>
      <c r="K373" s="226" t="e" cm="1">
        <f t="array" ref="K373">_xlfn.IFS('ES Data Entry'!J373= 1, "Male", 'ES Data Entry'!J373= 2, "Female", 'ES Data Entry'!J373= 3, "Transgender Male", 'ES Data Entry'!J373= 4, "Transgender Female",'ES Data Entry'!J373= 5, "Non-binary", 'ES Data Entry'!J373= 6, "Other", 'ES Data Entry'!J373= 7, "Unknown")</f>
        <v>#N/A</v>
      </c>
      <c r="L373" s="228">
        <f>'ES Data Entry'!K373</f>
        <v>0</v>
      </c>
      <c r="M373" s="228" t="str" cm="1">
        <f t="array" ref="M373">IF(MAX(IF(F:F=F373, L:L))=L373, "Yes", "No")</f>
        <v>Yes</v>
      </c>
      <c r="N373" s="229" t="e">
        <f>AVERAGE('ES Data Entry'!N373,'ES Data Entry'!M373)</f>
        <v>#DIV/0!</v>
      </c>
      <c r="O373" s="229" t="e">
        <f t="shared" si="36"/>
        <v>#DIV/0!</v>
      </c>
      <c r="P373" s="229" t="e">
        <f>AVERAGE('ES Data Entry'!O373:R373)</f>
        <v>#DIV/0!</v>
      </c>
      <c r="Q373" s="229" t="e">
        <f t="shared" si="37"/>
        <v>#DIV/0!</v>
      </c>
      <c r="R373" s="229" t="e">
        <f>AVERAGE('ES Data Entry'!S373:V373)</f>
        <v>#DIV/0!</v>
      </c>
      <c r="S373" s="229" t="e">
        <f t="shared" si="38"/>
        <v>#DIV/0!</v>
      </c>
      <c r="T373" s="229" t="e">
        <f>AVERAGE('ES Data Entry'!W373:Y373)</f>
        <v>#DIV/0!</v>
      </c>
      <c r="U373" s="230" t="e">
        <f t="shared" si="39"/>
        <v>#DIV/0!</v>
      </c>
      <c r="V373" s="231" t="e">
        <f t="shared" si="40"/>
        <v>#DIV/0!</v>
      </c>
      <c r="W373" s="232" t="e">
        <f t="shared" si="41"/>
        <v>#DIV/0!</v>
      </c>
    </row>
    <row r="374" spans="1:23">
      <c r="A374" s="226">
        <f>'ES Data Entry'!A374</f>
        <v>0</v>
      </c>
      <c r="B374" s="226">
        <f>'ES Data Entry'!B374</f>
        <v>0</v>
      </c>
      <c r="C374" s="6">
        <f>'ES Data Entry'!C374</f>
        <v>0</v>
      </c>
      <c r="D374" s="226">
        <f>'ES Data Entry'!D374</f>
        <v>0</v>
      </c>
      <c r="E374" s="226">
        <f>'ES Data Entry'!E374</f>
        <v>0</v>
      </c>
      <c r="F374" s="226">
        <f>'ES Data Entry'!F374</f>
        <v>0</v>
      </c>
      <c r="G374" s="226" t="str" cm="1">
        <f t="array" ref="G374">_xlfn.IFS('ES Data Entry'!G374=0, "Kindergarten", 'ES Data Entry'!G374=1, "1st Grade", 'ES Data Entry'!G374=2, "2nd Grade", 'ES Data Entry'!G374=3, "3rd Grade", 'ES Data Entry'!G374=4, "4th Grade",'ES Data Entry'!G374=5, "5th Grade")</f>
        <v>Kindergarten</v>
      </c>
      <c r="H374" s="253" t="e" cm="1">
        <f t="array" ref="H374">_xlfn.IFS('ES Data Entry'!L374=2, "Virtual", 'ES Data Entry'!L374=1, "In-person",'ES Data Entry'!L374=3, "Hybrid")</f>
        <v>#N/A</v>
      </c>
      <c r="I374" s="227" t="e" cm="1">
        <f t="array" ref="I374">_xlfn.IFS('ES Data Entry'!H374= 1, "American Indian/Alaskan Native", 'ES Data Entry'!H374= 2, "Asian", 'ES Data Entry'!H374= 3, "Native Hawaiian/Pacific Islander", 'ES Data Entry'!H374= 4, "Black/African American",'ES Data Entry'!H374= 5,  "White", 'ES Data Entry'!H374= 6, "Other", 'ES Data Entry'!H374= 7, "Two races or more", 'ES Data Entry'!H374= 8, "Unknown")</f>
        <v>#N/A</v>
      </c>
      <c r="J374" s="226" t="e" cm="1">
        <f t="array" ref="J374">_xlfn.IFS('ES Data Entry'!I374=1, "Hispanic/Latino", 'ES Data Entry'!I374=2, "Not Hispanic/Latino", 'ES Data Entry'!I374=3, "Other")</f>
        <v>#N/A</v>
      </c>
      <c r="K374" s="226" t="e" cm="1">
        <f t="array" ref="K374">_xlfn.IFS('ES Data Entry'!J374= 1, "Male", 'ES Data Entry'!J374= 2, "Female", 'ES Data Entry'!J374= 3, "Transgender Male", 'ES Data Entry'!J374= 4, "Transgender Female",'ES Data Entry'!J374= 5, "Non-binary", 'ES Data Entry'!J374= 6, "Other", 'ES Data Entry'!J374= 7, "Unknown")</f>
        <v>#N/A</v>
      </c>
      <c r="L374" s="228">
        <f>'ES Data Entry'!K374</f>
        <v>0</v>
      </c>
      <c r="M374" s="228" t="str" cm="1">
        <f t="array" ref="M374">IF(MAX(IF(F:F=F374, L:L))=L374, "Yes", "No")</f>
        <v>Yes</v>
      </c>
      <c r="N374" s="229" t="e">
        <f>AVERAGE('ES Data Entry'!N374,'ES Data Entry'!M374)</f>
        <v>#DIV/0!</v>
      </c>
      <c r="O374" s="229" t="e">
        <f t="shared" si="36"/>
        <v>#DIV/0!</v>
      </c>
      <c r="P374" s="229" t="e">
        <f>AVERAGE('ES Data Entry'!O374:R374)</f>
        <v>#DIV/0!</v>
      </c>
      <c r="Q374" s="229" t="e">
        <f t="shared" si="37"/>
        <v>#DIV/0!</v>
      </c>
      <c r="R374" s="229" t="e">
        <f>AVERAGE('ES Data Entry'!S374:V374)</f>
        <v>#DIV/0!</v>
      </c>
      <c r="S374" s="229" t="e">
        <f t="shared" si="38"/>
        <v>#DIV/0!</v>
      </c>
      <c r="T374" s="229" t="e">
        <f>AVERAGE('ES Data Entry'!W374:Y374)</f>
        <v>#DIV/0!</v>
      </c>
      <c r="U374" s="230" t="e">
        <f t="shared" si="39"/>
        <v>#DIV/0!</v>
      </c>
      <c r="V374" s="231" t="e">
        <f t="shared" si="40"/>
        <v>#DIV/0!</v>
      </c>
      <c r="W374" s="232" t="e">
        <f t="shared" si="41"/>
        <v>#DIV/0!</v>
      </c>
    </row>
    <row r="375" spans="1:23">
      <c r="A375" s="226">
        <f>'ES Data Entry'!A375</f>
        <v>0</v>
      </c>
      <c r="B375" s="226">
        <f>'ES Data Entry'!B375</f>
        <v>0</v>
      </c>
      <c r="C375" s="6">
        <f>'ES Data Entry'!C375</f>
        <v>0</v>
      </c>
      <c r="D375" s="226">
        <f>'ES Data Entry'!D375</f>
        <v>0</v>
      </c>
      <c r="E375" s="226">
        <f>'ES Data Entry'!E375</f>
        <v>0</v>
      </c>
      <c r="F375" s="226">
        <f>'ES Data Entry'!F375</f>
        <v>0</v>
      </c>
      <c r="G375" s="226" t="str" cm="1">
        <f t="array" ref="G375">_xlfn.IFS('ES Data Entry'!G375=0, "Kindergarten", 'ES Data Entry'!G375=1, "1st Grade", 'ES Data Entry'!G375=2, "2nd Grade", 'ES Data Entry'!G375=3, "3rd Grade", 'ES Data Entry'!G375=4, "4th Grade",'ES Data Entry'!G375=5, "5th Grade")</f>
        <v>Kindergarten</v>
      </c>
      <c r="H375" s="253" t="e" cm="1">
        <f t="array" ref="H375">_xlfn.IFS('ES Data Entry'!L375=2, "Virtual", 'ES Data Entry'!L375=1, "In-person",'ES Data Entry'!L375=3, "Hybrid")</f>
        <v>#N/A</v>
      </c>
      <c r="I375" s="227" t="e" cm="1">
        <f t="array" ref="I375">_xlfn.IFS('ES Data Entry'!H375= 1, "American Indian/Alaskan Native", 'ES Data Entry'!H375= 2, "Asian", 'ES Data Entry'!H375= 3, "Native Hawaiian/Pacific Islander", 'ES Data Entry'!H375= 4, "Black/African American",'ES Data Entry'!H375= 5,  "White", 'ES Data Entry'!H375= 6, "Other", 'ES Data Entry'!H375= 7, "Two races or more", 'ES Data Entry'!H375= 8, "Unknown")</f>
        <v>#N/A</v>
      </c>
      <c r="J375" s="226" t="e" cm="1">
        <f t="array" ref="J375">_xlfn.IFS('ES Data Entry'!I375=1, "Hispanic/Latino", 'ES Data Entry'!I375=2, "Not Hispanic/Latino", 'ES Data Entry'!I375=3, "Other")</f>
        <v>#N/A</v>
      </c>
      <c r="K375" s="226" t="e" cm="1">
        <f t="array" ref="K375">_xlfn.IFS('ES Data Entry'!J375= 1, "Male", 'ES Data Entry'!J375= 2, "Female", 'ES Data Entry'!J375= 3, "Transgender Male", 'ES Data Entry'!J375= 4, "Transgender Female",'ES Data Entry'!J375= 5, "Non-binary", 'ES Data Entry'!J375= 6, "Other", 'ES Data Entry'!J375= 7, "Unknown")</f>
        <v>#N/A</v>
      </c>
      <c r="L375" s="228">
        <f>'ES Data Entry'!K375</f>
        <v>0</v>
      </c>
      <c r="M375" s="228" t="str" cm="1">
        <f t="array" ref="M375">IF(MAX(IF(F:F=F375, L:L))=L375, "Yes", "No")</f>
        <v>Yes</v>
      </c>
      <c r="N375" s="229" t="e">
        <f>AVERAGE('ES Data Entry'!N375,'ES Data Entry'!M375)</f>
        <v>#DIV/0!</v>
      </c>
      <c r="O375" s="229" t="e">
        <f t="shared" si="36"/>
        <v>#DIV/0!</v>
      </c>
      <c r="P375" s="229" t="e">
        <f>AVERAGE('ES Data Entry'!O375:R375)</f>
        <v>#DIV/0!</v>
      </c>
      <c r="Q375" s="229" t="e">
        <f t="shared" si="37"/>
        <v>#DIV/0!</v>
      </c>
      <c r="R375" s="229" t="e">
        <f>AVERAGE('ES Data Entry'!S375:V375)</f>
        <v>#DIV/0!</v>
      </c>
      <c r="S375" s="229" t="e">
        <f t="shared" si="38"/>
        <v>#DIV/0!</v>
      </c>
      <c r="T375" s="229" t="e">
        <f>AVERAGE('ES Data Entry'!W375:Y375)</f>
        <v>#DIV/0!</v>
      </c>
      <c r="U375" s="230" t="e">
        <f t="shared" si="39"/>
        <v>#DIV/0!</v>
      </c>
      <c r="V375" s="231" t="e">
        <f t="shared" si="40"/>
        <v>#DIV/0!</v>
      </c>
      <c r="W375" s="232" t="e">
        <f t="shared" si="41"/>
        <v>#DIV/0!</v>
      </c>
    </row>
    <row r="376" spans="1:23">
      <c r="A376" s="226">
        <f>'ES Data Entry'!A376</f>
        <v>0</v>
      </c>
      <c r="B376" s="226">
        <f>'ES Data Entry'!B376</f>
        <v>0</v>
      </c>
      <c r="C376" s="6">
        <f>'ES Data Entry'!C376</f>
        <v>0</v>
      </c>
      <c r="D376" s="226">
        <f>'ES Data Entry'!D376</f>
        <v>0</v>
      </c>
      <c r="E376" s="226">
        <f>'ES Data Entry'!E376</f>
        <v>0</v>
      </c>
      <c r="F376" s="226">
        <f>'ES Data Entry'!F376</f>
        <v>0</v>
      </c>
      <c r="G376" s="226" t="str" cm="1">
        <f t="array" ref="G376">_xlfn.IFS('ES Data Entry'!G376=0, "Kindergarten", 'ES Data Entry'!G376=1, "1st Grade", 'ES Data Entry'!G376=2, "2nd Grade", 'ES Data Entry'!G376=3, "3rd Grade", 'ES Data Entry'!G376=4, "4th Grade",'ES Data Entry'!G376=5, "5th Grade")</f>
        <v>Kindergarten</v>
      </c>
      <c r="H376" s="253" t="e" cm="1">
        <f t="array" ref="H376">_xlfn.IFS('ES Data Entry'!L376=2, "Virtual", 'ES Data Entry'!L376=1, "In-person",'ES Data Entry'!L376=3, "Hybrid")</f>
        <v>#N/A</v>
      </c>
      <c r="I376" s="227" t="e" cm="1">
        <f t="array" ref="I376">_xlfn.IFS('ES Data Entry'!H376= 1, "American Indian/Alaskan Native", 'ES Data Entry'!H376= 2, "Asian", 'ES Data Entry'!H376= 3, "Native Hawaiian/Pacific Islander", 'ES Data Entry'!H376= 4, "Black/African American",'ES Data Entry'!H376= 5,  "White", 'ES Data Entry'!H376= 6, "Other", 'ES Data Entry'!H376= 7, "Two races or more", 'ES Data Entry'!H376= 8, "Unknown")</f>
        <v>#N/A</v>
      </c>
      <c r="J376" s="226" t="e" cm="1">
        <f t="array" ref="J376">_xlfn.IFS('ES Data Entry'!I376=1, "Hispanic/Latino", 'ES Data Entry'!I376=2, "Not Hispanic/Latino", 'ES Data Entry'!I376=3, "Other")</f>
        <v>#N/A</v>
      </c>
      <c r="K376" s="226" t="e" cm="1">
        <f t="array" ref="K376">_xlfn.IFS('ES Data Entry'!J376= 1, "Male", 'ES Data Entry'!J376= 2, "Female", 'ES Data Entry'!J376= 3, "Transgender Male", 'ES Data Entry'!J376= 4, "Transgender Female",'ES Data Entry'!J376= 5, "Non-binary", 'ES Data Entry'!J376= 6, "Other", 'ES Data Entry'!J376= 7, "Unknown")</f>
        <v>#N/A</v>
      </c>
      <c r="L376" s="228">
        <f>'ES Data Entry'!K376</f>
        <v>0</v>
      </c>
      <c r="M376" s="228" t="str" cm="1">
        <f t="array" ref="M376">IF(MAX(IF(F:F=F376, L:L))=L376, "Yes", "No")</f>
        <v>Yes</v>
      </c>
      <c r="N376" s="229" t="e">
        <f>AVERAGE('ES Data Entry'!N376,'ES Data Entry'!M376)</f>
        <v>#DIV/0!</v>
      </c>
      <c r="O376" s="229" t="e">
        <f t="shared" si="36"/>
        <v>#DIV/0!</v>
      </c>
      <c r="P376" s="229" t="e">
        <f>AVERAGE('ES Data Entry'!O376:R376)</f>
        <v>#DIV/0!</v>
      </c>
      <c r="Q376" s="229" t="e">
        <f t="shared" si="37"/>
        <v>#DIV/0!</v>
      </c>
      <c r="R376" s="229" t="e">
        <f>AVERAGE('ES Data Entry'!S376:V376)</f>
        <v>#DIV/0!</v>
      </c>
      <c r="S376" s="229" t="e">
        <f t="shared" si="38"/>
        <v>#DIV/0!</v>
      </c>
      <c r="T376" s="229" t="e">
        <f>AVERAGE('ES Data Entry'!W376:Y376)</f>
        <v>#DIV/0!</v>
      </c>
      <c r="U376" s="230" t="e">
        <f t="shared" si="39"/>
        <v>#DIV/0!</v>
      </c>
      <c r="V376" s="231" t="e">
        <f t="shared" si="40"/>
        <v>#DIV/0!</v>
      </c>
      <c r="W376" s="232" t="e">
        <f t="shared" si="41"/>
        <v>#DIV/0!</v>
      </c>
    </row>
    <row r="377" spans="1:23">
      <c r="A377" s="226">
        <f>'ES Data Entry'!A377</f>
        <v>0</v>
      </c>
      <c r="B377" s="226">
        <f>'ES Data Entry'!B377</f>
        <v>0</v>
      </c>
      <c r="C377" s="6">
        <f>'ES Data Entry'!C377</f>
        <v>0</v>
      </c>
      <c r="D377" s="226">
        <f>'ES Data Entry'!D377</f>
        <v>0</v>
      </c>
      <c r="E377" s="226">
        <f>'ES Data Entry'!E377</f>
        <v>0</v>
      </c>
      <c r="F377" s="226">
        <f>'ES Data Entry'!F377</f>
        <v>0</v>
      </c>
      <c r="G377" s="226" t="str" cm="1">
        <f t="array" ref="G377">_xlfn.IFS('ES Data Entry'!G377=0, "Kindergarten", 'ES Data Entry'!G377=1, "1st Grade", 'ES Data Entry'!G377=2, "2nd Grade", 'ES Data Entry'!G377=3, "3rd Grade", 'ES Data Entry'!G377=4, "4th Grade",'ES Data Entry'!G377=5, "5th Grade")</f>
        <v>Kindergarten</v>
      </c>
      <c r="H377" s="253" t="e" cm="1">
        <f t="array" ref="H377">_xlfn.IFS('ES Data Entry'!L377=2, "Virtual", 'ES Data Entry'!L377=1, "In-person",'ES Data Entry'!L377=3, "Hybrid")</f>
        <v>#N/A</v>
      </c>
      <c r="I377" s="227" t="e" cm="1">
        <f t="array" ref="I377">_xlfn.IFS('ES Data Entry'!H377= 1, "American Indian/Alaskan Native", 'ES Data Entry'!H377= 2, "Asian", 'ES Data Entry'!H377= 3, "Native Hawaiian/Pacific Islander", 'ES Data Entry'!H377= 4, "Black/African American",'ES Data Entry'!H377= 5,  "White", 'ES Data Entry'!H377= 6, "Other", 'ES Data Entry'!H377= 7, "Two races or more", 'ES Data Entry'!H377= 8, "Unknown")</f>
        <v>#N/A</v>
      </c>
      <c r="J377" s="226" t="e" cm="1">
        <f t="array" ref="J377">_xlfn.IFS('ES Data Entry'!I377=1, "Hispanic/Latino", 'ES Data Entry'!I377=2, "Not Hispanic/Latino", 'ES Data Entry'!I377=3, "Other")</f>
        <v>#N/A</v>
      </c>
      <c r="K377" s="226" t="e" cm="1">
        <f t="array" ref="K377">_xlfn.IFS('ES Data Entry'!J377= 1, "Male", 'ES Data Entry'!J377= 2, "Female", 'ES Data Entry'!J377= 3, "Transgender Male", 'ES Data Entry'!J377= 4, "Transgender Female",'ES Data Entry'!J377= 5, "Non-binary", 'ES Data Entry'!J377= 6, "Other", 'ES Data Entry'!J377= 7, "Unknown")</f>
        <v>#N/A</v>
      </c>
      <c r="L377" s="228">
        <f>'ES Data Entry'!K377</f>
        <v>0</v>
      </c>
      <c r="M377" s="228" t="str" cm="1">
        <f t="array" ref="M377">IF(MAX(IF(F:F=F377, L:L))=L377, "Yes", "No")</f>
        <v>Yes</v>
      </c>
      <c r="N377" s="229" t="e">
        <f>AVERAGE('ES Data Entry'!N377,'ES Data Entry'!M377)</f>
        <v>#DIV/0!</v>
      </c>
      <c r="O377" s="229" t="e">
        <f t="shared" si="36"/>
        <v>#DIV/0!</v>
      </c>
      <c r="P377" s="229" t="e">
        <f>AVERAGE('ES Data Entry'!O377:R377)</f>
        <v>#DIV/0!</v>
      </c>
      <c r="Q377" s="229" t="e">
        <f t="shared" si="37"/>
        <v>#DIV/0!</v>
      </c>
      <c r="R377" s="229" t="e">
        <f>AVERAGE('ES Data Entry'!S377:V377)</f>
        <v>#DIV/0!</v>
      </c>
      <c r="S377" s="229" t="e">
        <f t="shared" si="38"/>
        <v>#DIV/0!</v>
      </c>
      <c r="T377" s="229" t="e">
        <f>AVERAGE('ES Data Entry'!W377:Y377)</f>
        <v>#DIV/0!</v>
      </c>
      <c r="U377" s="230" t="e">
        <f t="shared" si="39"/>
        <v>#DIV/0!</v>
      </c>
      <c r="V377" s="231" t="e">
        <f t="shared" si="40"/>
        <v>#DIV/0!</v>
      </c>
      <c r="W377" s="232" t="e">
        <f t="shared" si="41"/>
        <v>#DIV/0!</v>
      </c>
    </row>
    <row r="378" spans="1:23">
      <c r="A378" s="226">
        <f>'ES Data Entry'!A378</f>
        <v>0</v>
      </c>
      <c r="B378" s="226">
        <f>'ES Data Entry'!B378</f>
        <v>0</v>
      </c>
      <c r="C378" s="6">
        <f>'ES Data Entry'!C378</f>
        <v>0</v>
      </c>
      <c r="D378" s="226">
        <f>'ES Data Entry'!D378</f>
        <v>0</v>
      </c>
      <c r="E378" s="226">
        <f>'ES Data Entry'!E378</f>
        <v>0</v>
      </c>
      <c r="F378" s="226">
        <f>'ES Data Entry'!F378</f>
        <v>0</v>
      </c>
      <c r="G378" s="226" t="str" cm="1">
        <f t="array" ref="G378">_xlfn.IFS('ES Data Entry'!G378=0, "Kindergarten", 'ES Data Entry'!G378=1, "1st Grade", 'ES Data Entry'!G378=2, "2nd Grade", 'ES Data Entry'!G378=3, "3rd Grade", 'ES Data Entry'!G378=4, "4th Grade",'ES Data Entry'!G378=5, "5th Grade")</f>
        <v>Kindergarten</v>
      </c>
      <c r="H378" s="253" t="e" cm="1">
        <f t="array" ref="H378">_xlfn.IFS('ES Data Entry'!L378=2, "Virtual", 'ES Data Entry'!L378=1, "In-person",'ES Data Entry'!L378=3, "Hybrid")</f>
        <v>#N/A</v>
      </c>
      <c r="I378" s="227" t="e" cm="1">
        <f t="array" ref="I378">_xlfn.IFS('ES Data Entry'!H378= 1, "American Indian/Alaskan Native", 'ES Data Entry'!H378= 2, "Asian", 'ES Data Entry'!H378= 3, "Native Hawaiian/Pacific Islander", 'ES Data Entry'!H378= 4, "Black/African American",'ES Data Entry'!H378= 5,  "White", 'ES Data Entry'!H378= 6, "Other", 'ES Data Entry'!H378= 7, "Two races or more", 'ES Data Entry'!H378= 8, "Unknown")</f>
        <v>#N/A</v>
      </c>
      <c r="J378" s="226" t="e" cm="1">
        <f t="array" ref="J378">_xlfn.IFS('ES Data Entry'!I378=1, "Hispanic/Latino", 'ES Data Entry'!I378=2, "Not Hispanic/Latino", 'ES Data Entry'!I378=3, "Other")</f>
        <v>#N/A</v>
      </c>
      <c r="K378" s="226" t="e" cm="1">
        <f t="array" ref="K378">_xlfn.IFS('ES Data Entry'!J378= 1, "Male", 'ES Data Entry'!J378= 2, "Female", 'ES Data Entry'!J378= 3, "Transgender Male", 'ES Data Entry'!J378= 4, "Transgender Female",'ES Data Entry'!J378= 5, "Non-binary", 'ES Data Entry'!J378= 6, "Other", 'ES Data Entry'!J378= 7, "Unknown")</f>
        <v>#N/A</v>
      </c>
      <c r="L378" s="228">
        <f>'ES Data Entry'!K378</f>
        <v>0</v>
      </c>
      <c r="M378" s="228" t="str" cm="1">
        <f t="array" ref="M378">IF(MAX(IF(F:F=F378, L:L))=L378, "Yes", "No")</f>
        <v>Yes</v>
      </c>
      <c r="N378" s="229" t="e">
        <f>AVERAGE('ES Data Entry'!N378,'ES Data Entry'!M378)</f>
        <v>#DIV/0!</v>
      </c>
      <c r="O378" s="229" t="e">
        <f t="shared" si="36"/>
        <v>#DIV/0!</v>
      </c>
      <c r="P378" s="229" t="e">
        <f>AVERAGE('ES Data Entry'!O378:R378)</f>
        <v>#DIV/0!</v>
      </c>
      <c r="Q378" s="229" t="e">
        <f t="shared" si="37"/>
        <v>#DIV/0!</v>
      </c>
      <c r="R378" s="229" t="e">
        <f>AVERAGE('ES Data Entry'!S378:V378)</f>
        <v>#DIV/0!</v>
      </c>
      <c r="S378" s="229" t="e">
        <f t="shared" si="38"/>
        <v>#DIV/0!</v>
      </c>
      <c r="T378" s="229" t="e">
        <f>AVERAGE('ES Data Entry'!W378:Y378)</f>
        <v>#DIV/0!</v>
      </c>
      <c r="U378" s="230" t="e">
        <f t="shared" si="39"/>
        <v>#DIV/0!</v>
      </c>
      <c r="V378" s="231" t="e">
        <f t="shared" si="40"/>
        <v>#DIV/0!</v>
      </c>
      <c r="W378" s="232" t="e">
        <f t="shared" si="41"/>
        <v>#DIV/0!</v>
      </c>
    </row>
    <row r="379" spans="1:23">
      <c r="A379" s="226">
        <f>'ES Data Entry'!A379</f>
        <v>0</v>
      </c>
      <c r="B379" s="226">
        <f>'ES Data Entry'!B379</f>
        <v>0</v>
      </c>
      <c r="C379" s="6">
        <f>'ES Data Entry'!C379</f>
        <v>0</v>
      </c>
      <c r="D379" s="226">
        <f>'ES Data Entry'!D379</f>
        <v>0</v>
      </c>
      <c r="E379" s="226">
        <f>'ES Data Entry'!E379</f>
        <v>0</v>
      </c>
      <c r="F379" s="226">
        <f>'ES Data Entry'!F379</f>
        <v>0</v>
      </c>
      <c r="G379" s="226" t="str" cm="1">
        <f t="array" ref="G379">_xlfn.IFS('ES Data Entry'!G379=0, "Kindergarten", 'ES Data Entry'!G379=1, "1st Grade", 'ES Data Entry'!G379=2, "2nd Grade", 'ES Data Entry'!G379=3, "3rd Grade", 'ES Data Entry'!G379=4, "4th Grade",'ES Data Entry'!G379=5, "5th Grade")</f>
        <v>Kindergarten</v>
      </c>
      <c r="H379" s="253" t="e" cm="1">
        <f t="array" ref="H379">_xlfn.IFS('ES Data Entry'!L379=2, "Virtual", 'ES Data Entry'!L379=1, "In-person",'ES Data Entry'!L379=3, "Hybrid")</f>
        <v>#N/A</v>
      </c>
      <c r="I379" s="227" t="e" cm="1">
        <f t="array" ref="I379">_xlfn.IFS('ES Data Entry'!H379= 1, "American Indian/Alaskan Native", 'ES Data Entry'!H379= 2, "Asian", 'ES Data Entry'!H379= 3, "Native Hawaiian/Pacific Islander", 'ES Data Entry'!H379= 4, "Black/African American",'ES Data Entry'!H379= 5,  "White", 'ES Data Entry'!H379= 6, "Other", 'ES Data Entry'!H379= 7, "Two races or more", 'ES Data Entry'!H379= 8, "Unknown")</f>
        <v>#N/A</v>
      </c>
      <c r="J379" s="226" t="e" cm="1">
        <f t="array" ref="J379">_xlfn.IFS('ES Data Entry'!I379=1, "Hispanic/Latino", 'ES Data Entry'!I379=2, "Not Hispanic/Latino", 'ES Data Entry'!I379=3, "Other")</f>
        <v>#N/A</v>
      </c>
      <c r="K379" s="226" t="e" cm="1">
        <f t="array" ref="K379">_xlfn.IFS('ES Data Entry'!J379= 1, "Male", 'ES Data Entry'!J379= 2, "Female", 'ES Data Entry'!J379= 3, "Transgender Male", 'ES Data Entry'!J379= 4, "Transgender Female",'ES Data Entry'!J379= 5, "Non-binary", 'ES Data Entry'!J379= 6, "Other", 'ES Data Entry'!J379= 7, "Unknown")</f>
        <v>#N/A</v>
      </c>
      <c r="L379" s="228">
        <f>'ES Data Entry'!K379</f>
        <v>0</v>
      </c>
      <c r="M379" s="228" t="str" cm="1">
        <f t="array" ref="M379">IF(MAX(IF(F:F=F379, L:L))=L379, "Yes", "No")</f>
        <v>Yes</v>
      </c>
      <c r="N379" s="229" t="e">
        <f>AVERAGE('ES Data Entry'!N379,'ES Data Entry'!M379)</f>
        <v>#DIV/0!</v>
      </c>
      <c r="O379" s="229" t="e">
        <f t="shared" si="36"/>
        <v>#DIV/0!</v>
      </c>
      <c r="P379" s="229" t="e">
        <f>AVERAGE('ES Data Entry'!O379:R379)</f>
        <v>#DIV/0!</v>
      </c>
      <c r="Q379" s="229" t="e">
        <f t="shared" si="37"/>
        <v>#DIV/0!</v>
      </c>
      <c r="R379" s="229" t="e">
        <f>AVERAGE('ES Data Entry'!S379:V379)</f>
        <v>#DIV/0!</v>
      </c>
      <c r="S379" s="229" t="e">
        <f t="shared" si="38"/>
        <v>#DIV/0!</v>
      </c>
      <c r="T379" s="229" t="e">
        <f>AVERAGE('ES Data Entry'!W379:Y379)</f>
        <v>#DIV/0!</v>
      </c>
      <c r="U379" s="230" t="e">
        <f t="shared" si="39"/>
        <v>#DIV/0!</v>
      </c>
      <c r="V379" s="231" t="e">
        <f t="shared" si="40"/>
        <v>#DIV/0!</v>
      </c>
      <c r="W379" s="232" t="e">
        <f t="shared" si="41"/>
        <v>#DIV/0!</v>
      </c>
    </row>
    <row r="380" spans="1:23">
      <c r="A380" s="226">
        <f>'ES Data Entry'!A380</f>
        <v>0</v>
      </c>
      <c r="B380" s="226">
        <f>'ES Data Entry'!B380</f>
        <v>0</v>
      </c>
      <c r="C380" s="6">
        <f>'ES Data Entry'!C380</f>
        <v>0</v>
      </c>
      <c r="D380" s="226">
        <f>'ES Data Entry'!D380</f>
        <v>0</v>
      </c>
      <c r="E380" s="226">
        <f>'ES Data Entry'!E380</f>
        <v>0</v>
      </c>
      <c r="F380" s="226">
        <f>'ES Data Entry'!F380</f>
        <v>0</v>
      </c>
      <c r="G380" s="226" t="str" cm="1">
        <f t="array" ref="G380">_xlfn.IFS('ES Data Entry'!G380=0, "Kindergarten", 'ES Data Entry'!G380=1, "1st Grade", 'ES Data Entry'!G380=2, "2nd Grade", 'ES Data Entry'!G380=3, "3rd Grade", 'ES Data Entry'!G380=4, "4th Grade",'ES Data Entry'!G380=5, "5th Grade")</f>
        <v>Kindergarten</v>
      </c>
      <c r="H380" s="253" t="e" cm="1">
        <f t="array" ref="H380">_xlfn.IFS('ES Data Entry'!L380=2, "Virtual", 'ES Data Entry'!L380=1, "In-person",'ES Data Entry'!L380=3, "Hybrid")</f>
        <v>#N/A</v>
      </c>
      <c r="I380" s="227" t="e" cm="1">
        <f t="array" ref="I380">_xlfn.IFS('ES Data Entry'!H380= 1, "American Indian/Alaskan Native", 'ES Data Entry'!H380= 2, "Asian", 'ES Data Entry'!H380= 3, "Native Hawaiian/Pacific Islander", 'ES Data Entry'!H380= 4, "Black/African American",'ES Data Entry'!H380= 5,  "White", 'ES Data Entry'!H380= 6, "Other", 'ES Data Entry'!H380= 7, "Two races or more", 'ES Data Entry'!H380= 8, "Unknown")</f>
        <v>#N/A</v>
      </c>
      <c r="J380" s="226" t="e" cm="1">
        <f t="array" ref="J380">_xlfn.IFS('ES Data Entry'!I380=1, "Hispanic/Latino", 'ES Data Entry'!I380=2, "Not Hispanic/Latino", 'ES Data Entry'!I380=3, "Other")</f>
        <v>#N/A</v>
      </c>
      <c r="K380" s="226" t="e" cm="1">
        <f t="array" ref="K380">_xlfn.IFS('ES Data Entry'!J380= 1, "Male", 'ES Data Entry'!J380= 2, "Female", 'ES Data Entry'!J380= 3, "Transgender Male", 'ES Data Entry'!J380= 4, "Transgender Female",'ES Data Entry'!J380= 5, "Non-binary", 'ES Data Entry'!J380= 6, "Other", 'ES Data Entry'!J380= 7, "Unknown")</f>
        <v>#N/A</v>
      </c>
      <c r="L380" s="228">
        <f>'ES Data Entry'!K380</f>
        <v>0</v>
      </c>
      <c r="M380" s="228" t="str" cm="1">
        <f t="array" ref="M380">IF(MAX(IF(F:F=F380, L:L))=L380, "Yes", "No")</f>
        <v>Yes</v>
      </c>
      <c r="N380" s="229" t="e">
        <f>AVERAGE('ES Data Entry'!N380,'ES Data Entry'!M380)</f>
        <v>#DIV/0!</v>
      </c>
      <c r="O380" s="229" t="e">
        <f t="shared" si="36"/>
        <v>#DIV/0!</v>
      </c>
      <c r="P380" s="229" t="e">
        <f>AVERAGE('ES Data Entry'!O380:R380)</f>
        <v>#DIV/0!</v>
      </c>
      <c r="Q380" s="229" t="e">
        <f t="shared" si="37"/>
        <v>#DIV/0!</v>
      </c>
      <c r="R380" s="229" t="e">
        <f>AVERAGE('ES Data Entry'!S380:V380)</f>
        <v>#DIV/0!</v>
      </c>
      <c r="S380" s="229" t="e">
        <f t="shared" si="38"/>
        <v>#DIV/0!</v>
      </c>
      <c r="T380" s="229" t="e">
        <f>AVERAGE('ES Data Entry'!W380:Y380)</f>
        <v>#DIV/0!</v>
      </c>
      <c r="U380" s="230" t="e">
        <f t="shared" si="39"/>
        <v>#DIV/0!</v>
      </c>
      <c r="V380" s="231" t="e">
        <f t="shared" si="40"/>
        <v>#DIV/0!</v>
      </c>
      <c r="W380" s="232" t="e">
        <f t="shared" si="41"/>
        <v>#DIV/0!</v>
      </c>
    </row>
    <row r="381" spans="1:23">
      <c r="A381" s="226">
        <f>'ES Data Entry'!A381</f>
        <v>0</v>
      </c>
      <c r="B381" s="226">
        <f>'ES Data Entry'!B381</f>
        <v>0</v>
      </c>
      <c r="C381" s="6">
        <f>'ES Data Entry'!C381</f>
        <v>0</v>
      </c>
      <c r="D381" s="226">
        <f>'ES Data Entry'!D381</f>
        <v>0</v>
      </c>
      <c r="E381" s="226">
        <f>'ES Data Entry'!E381</f>
        <v>0</v>
      </c>
      <c r="F381" s="226">
        <f>'ES Data Entry'!F381</f>
        <v>0</v>
      </c>
      <c r="G381" s="226" t="str" cm="1">
        <f t="array" ref="G381">_xlfn.IFS('ES Data Entry'!G381=0, "Kindergarten", 'ES Data Entry'!G381=1, "1st Grade", 'ES Data Entry'!G381=2, "2nd Grade", 'ES Data Entry'!G381=3, "3rd Grade", 'ES Data Entry'!G381=4, "4th Grade",'ES Data Entry'!G381=5, "5th Grade")</f>
        <v>Kindergarten</v>
      </c>
      <c r="H381" s="253" t="e" cm="1">
        <f t="array" ref="H381">_xlfn.IFS('ES Data Entry'!L381=2, "Virtual", 'ES Data Entry'!L381=1, "In-person",'ES Data Entry'!L381=3, "Hybrid")</f>
        <v>#N/A</v>
      </c>
      <c r="I381" s="227" t="e" cm="1">
        <f t="array" ref="I381">_xlfn.IFS('ES Data Entry'!H381= 1, "American Indian/Alaskan Native", 'ES Data Entry'!H381= 2, "Asian", 'ES Data Entry'!H381= 3, "Native Hawaiian/Pacific Islander", 'ES Data Entry'!H381= 4, "Black/African American",'ES Data Entry'!H381= 5,  "White", 'ES Data Entry'!H381= 6, "Other", 'ES Data Entry'!H381= 7, "Two races or more", 'ES Data Entry'!H381= 8, "Unknown")</f>
        <v>#N/A</v>
      </c>
      <c r="J381" s="226" t="e" cm="1">
        <f t="array" ref="J381">_xlfn.IFS('ES Data Entry'!I381=1, "Hispanic/Latino", 'ES Data Entry'!I381=2, "Not Hispanic/Latino", 'ES Data Entry'!I381=3, "Other")</f>
        <v>#N/A</v>
      </c>
      <c r="K381" s="226" t="e" cm="1">
        <f t="array" ref="K381">_xlfn.IFS('ES Data Entry'!J381= 1, "Male", 'ES Data Entry'!J381= 2, "Female", 'ES Data Entry'!J381= 3, "Transgender Male", 'ES Data Entry'!J381= 4, "Transgender Female",'ES Data Entry'!J381= 5, "Non-binary", 'ES Data Entry'!J381= 6, "Other", 'ES Data Entry'!J381= 7, "Unknown")</f>
        <v>#N/A</v>
      </c>
      <c r="L381" s="228">
        <f>'ES Data Entry'!K381</f>
        <v>0</v>
      </c>
      <c r="M381" s="228" t="str" cm="1">
        <f t="array" ref="M381">IF(MAX(IF(F:F=F381, L:L))=L381, "Yes", "No")</f>
        <v>Yes</v>
      </c>
      <c r="N381" s="229" t="e">
        <f>AVERAGE('ES Data Entry'!N381,'ES Data Entry'!M381)</f>
        <v>#DIV/0!</v>
      </c>
      <c r="O381" s="229" t="e">
        <f t="shared" si="36"/>
        <v>#DIV/0!</v>
      </c>
      <c r="P381" s="229" t="e">
        <f>AVERAGE('ES Data Entry'!O381:R381)</f>
        <v>#DIV/0!</v>
      </c>
      <c r="Q381" s="229" t="e">
        <f t="shared" si="37"/>
        <v>#DIV/0!</v>
      </c>
      <c r="R381" s="229" t="e">
        <f>AVERAGE('ES Data Entry'!S381:V381)</f>
        <v>#DIV/0!</v>
      </c>
      <c r="S381" s="229" t="e">
        <f t="shared" si="38"/>
        <v>#DIV/0!</v>
      </c>
      <c r="T381" s="229" t="e">
        <f>AVERAGE('ES Data Entry'!W381:Y381)</f>
        <v>#DIV/0!</v>
      </c>
      <c r="U381" s="230" t="e">
        <f t="shared" si="39"/>
        <v>#DIV/0!</v>
      </c>
      <c r="V381" s="231" t="e">
        <f t="shared" si="40"/>
        <v>#DIV/0!</v>
      </c>
      <c r="W381" s="232" t="e">
        <f t="shared" si="41"/>
        <v>#DIV/0!</v>
      </c>
    </row>
    <row r="382" spans="1:23">
      <c r="A382" s="226">
        <f>'ES Data Entry'!A382</f>
        <v>0</v>
      </c>
      <c r="B382" s="226">
        <f>'ES Data Entry'!B382</f>
        <v>0</v>
      </c>
      <c r="C382" s="6">
        <f>'ES Data Entry'!C382</f>
        <v>0</v>
      </c>
      <c r="D382" s="226">
        <f>'ES Data Entry'!D382</f>
        <v>0</v>
      </c>
      <c r="E382" s="226">
        <f>'ES Data Entry'!E382</f>
        <v>0</v>
      </c>
      <c r="F382" s="226">
        <f>'ES Data Entry'!F382</f>
        <v>0</v>
      </c>
      <c r="G382" s="226" t="str" cm="1">
        <f t="array" ref="G382">_xlfn.IFS('ES Data Entry'!G382=0, "Kindergarten", 'ES Data Entry'!G382=1, "1st Grade", 'ES Data Entry'!G382=2, "2nd Grade", 'ES Data Entry'!G382=3, "3rd Grade", 'ES Data Entry'!G382=4, "4th Grade",'ES Data Entry'!G382=5, "5th Grade")</f>
        <v>Kindergarten</v>
      </c>
      <c r="H382" s="253" t="e" cm="1">
        <f t="array" ref="H382">_xlfn.IFS('ES Data Entry'!L382=2, "Virtual", 'ES Data Entry'!L382=1, "In-person",'ES Data Entry'!L382=3, "Hybrid")</f>
        <v>#N/A</v>
      </c>
      <c r="I382" s="227" t="e" cm="1">
        <f t="array" ref="I382">_xlfn.IFS('ES Data Entry'!H382= 1, "American Indian/Alaskan Native", 'ES Data Entry'!H382= 2, "Asian", 'ES Data Entry'!H382= 3, "Native Hawaiian/Pacific Islander", 'ES Data Entry'!H382= 4, "Black/African American",'ES Data Entry'!H382= 5,  "White", 'ES Data Entry'!H382= 6, "Other", 'ES Data Entry'!H382= 7, "Two races or more", 'ES Data Entry'!H382= 8, "Unknown")</f>
        <v>#N/A</v>
      </c>
      <c r="J382" s="226" t="e" cm="1">
        <f t="array" ref="J382">_xlfn.IFS('ES Data Entry'!I382=1, "Hispanic/Latino", 'ES Data Entry'!I382=2, "Not Hispanic/Latino", 'ES Data Entry'!I382=3, "Other")</f>
        <v>#N/A</v>
      </c>
      <c r="K382" s="226" t="e" cm="1">
        <f t="array" ref="K382">_xlfn.IFS('ES Data Entry'!J382= 1, "Male", 'ES Data Entry'!J382= 2, "Female", 'ES Data Entry'!J382= 3, "Transgender Male", 'ES Data Entry'!J382= 4, "Transgender Female",'ES Data Entry'!J382= 5, "Non-binary", 'ES Data Entry'!J382= 6, "Other", 'ES Data Entry'!J382= 7, "Unknown")</f>
        <v>#N/A</v>
      </c>
      <c r="L382" s="228">
        <f>'ES Data Entry'!K382</f>
        <v>0</v>
      </c>
      <c r="M382" s="228" t="str" cm="1">
        <f t="array" ref="M382">IF(MAX(IF(F:F=F382, L:L))=L382, "Yes", "No")</f>
        <v>Yes</v>
      </c>
      <c r="N382" s="229" t="e">
        <f>AVERAGE('ES Data Entry'!N382,'ES Data Entry'!M382)</f>
        <v>#DIV/0!</v>
      </c>
      <c r="O382" s="229" t="e">
        <f t="shared" si="36"/>
        <v>#DIV/0!</v>
      </c>
      <c r="P382" s="229" t="e">
        <f>AVERAGE('ES Data Entry'!O382:R382)</f>
        <v>#DIV/0!</v>
      </c>
      <c r="Q382" s="229" t="e">
        <f t="shared" si="37"/>
        <v>#DIV/0!</v>
      </c>
      <c r="R382" s="229" t="e">
        <f>AVERAGE('ES Data Entry'!S382:V382)</f>
        <v>#DIV/0!</v>
      </c>
      <c r="S382" s="229" t="e">
        <f t="shared" si="38"/>
        <v>#DIV/0!</v>
      </c>
      <c r="T382" s="229" t="e">
        <f>AVERAGE('ES Data Entry'!W382:Y382)</f>
        <v>#DIV/0!</v>
      </c>
      <c r="U382" s="230" t="e">
        <f t="shared" si="39"/>
        <v>#DIV/0!</v>
      </c>
      <c r="V382" s="231" t="e">
        <f t="shared" si="40"/>
        <v>#DIV/0!</v>
      </c>
      <c r="W382" s="232" t="e">
        <f t="shared" si="41"/>
        <v>#DIV/0!</v>
      </c>
    </row>
    <row r="383" spans="1:23">
      <c r="A383" s="226">
        <f>'ES Data Entry'!A383</f>
        <v>0</v>
      </c>
      <c r="B383" s="226">
        <f>'ES Data Entry'!B383</f>
        <v>0</v>
      </c>
      <c r="C383" s="6">
        <f>'ES Data Entry'!C383</f>
        <v>0</v>
      </c>
      <c r="D383" s="226">
        <f>'ES Data Entry'!D383</f>
        <v>0</v>
      </c>
      <c r="E383" s="226">
        <f>'ES Data Entry'!E383</f>
        <v>0</v>
      </c>
      <c r="F383" s="226">
        <f>'ES Data Entry'!F383</f>
        <v>0</v>
      </c>
      <c r="G383" s="226" t="str" cm="1">
        <f t="array" ref="G383">_xlfn.IFS('ES Data Entry'!G383=0, "Kindergarten", 'ES Data Entry'!G383=1, "1st Grade", 'ES Data Entry'!G383=2, "2nd Grade", 'ES Data Entry'!G383=3, "3rd Grade", 'ES Data Entry'!G383=4, "4th Grade",'ES Data Entry'!G383=5, "5th Grade")</f>
        <v>Kindergarten</v>
      </c>
      <c r="H383" s="253" t="e" cm="1">
        <f t="array" ref="H383">_xlfn.IFS('ES Data Entry'!L383=2, "Virtual", 'ES Data Entry'!L383=1, "In-person",'ES Data Entry'!L383=3, "Hybrid")</f>
        <v>#N/A</v>
      </c>
      <c r="I383" s="227" t="e" cm="1">
        <f t="array" ref="I383">_xlfn.IFS('ES Data Entry'!H383= 1, "American Indian/Alaskan Native", 'ES Data Entry'!H383= 2, "Asian", 'ES Data Entry'!H383= 3, "Native Hawaiian/Pacific Islander", 'ES Data Entry'!H383= 4, "Black/African American",'ES Data Entry'!H383= 5,  "White", 'ES Data Entry'!H383= 6, "Other", 'ES Data Entry'!H383= 7, "Two races or more", 'ES Data Entry'!H383= 8, "Unknown")</f>
        <v>#N/A</v>
      </c>
      <c r="J383" s="226" t="e" cm="1">
        <f t="array" ref="J383">_xlfn.IFS('ES Data Entry'!I383=1, "Hispanic/Latino", 'ES Data Entry'!I383=2, "Not Hispanic/Latino", 'ES Data Entry'!I383=3, "Other")</f>
        <v>#N/A</v>
      </c>
      <c r="K383" s="226" t="e" cm="1">
        <f t="array" ref="K383">_xlfn.IFS('ES Data Entry'!J383= 1, "Male", 'ES Data Entry'!J383= 2, "Female", 'ES Data Entry'!J383= 3, "Transgender Male", 'ES Data Entry'!J383= 4, "Transgender Female",'ES Data Entry'!J383= 5, "Non-binary", 'ES Data Entry'!J383= 6, "Other", 'ES Data Entry'!J383= 7, "Unknown")</f>
        <v>#N/A</v>
      </c>
      <c r="L383" s="228">
        <f>'ES Data Entry'!K383</f>
        <v>0</v>
      </c>
      <c r="M383" s="228" t="str" cm="1">
        <f t="array" ref="M383">IF(MAX(IF(F:F=F383, L:L))=L383, "Yes", "No")</f>
        <v>Yes</v>
      </c>
      <c r="N383" s="229" t="e">
        <f>AVERAGE('ES Data Entry'!N383,'ES Data Entry'!M383)</f>
        <v>#DIV/0!</v>
      </c>
      <c r="O383" s="229" t="e">
        <f t="shared" si="36"/>
        <v>#DIV/0!</v>
      </c>
      <c r="P383" s="229" t="e">
        <f>AVERAGE('ES Data Entry'!O383:R383)</f>
        <v>#DIV/0!</v>
      </c>
      <c r="Q383" s="229" t="e">
        <f t="shared" si="37"/>
        <v>#DIV/0!</v>
      </c>
      <c r="R383" s="229" t="e">
        <f>AVERAGE('ES Data Entry'!S383:V383)</f>
        <v>#DIV/0!</v>
      </c>
      <c r="S383" s="229" t="e">
        <f t="shared" si="38"/>
        <v>#DIV/0!</v>
      </c>
      <c r="T383" s="229" t="e">
        <f>AVERAGE('ES Data Entry'!W383:Y383)</f>
        <v>#DIV/0!</v>
      </c>
      <c r="U383" s="230" t="e">
        <f t="shared" si="39"/>
        <v>#DIV/0!</v>
      </c>
      <c r="V383" s="231" t="e">
        <f t="shared" si="40"/>
        <v>#DIV/0!</v>
      </c>
      <c r="W383" s="232" t="e">
        <f t="shared" si="41"/>
        <v>#DIV/0!</v>
      </c>
    </row>
    <row r="384" spans="1:23">
      <c r="A384" s="226">
        <f>'ES Data Entry'!A384</f>
        <v>0</v>
      </c>
      <c r="B384" s="226">
        <f>'ES Data Entry'!B384</f>
        <v>0</v>
      </c>
      <c r="C384" s="6">
        <f>'ES Data Entry'!C384</f>
        <v>0</v>
      </c>
      <c r="D384" s="226">
        <f>'ES Data Entry'!D384</f>
        <v>0</v>
      </c>
      <c r="E384" s="226">
        <f>'ES Data Entry'!E384</f>
        <v>0</v>
      </c>
      <c r="F384" s="226">
        <f>'ES Data Entry'!F384</f>
        <v>0</v>
      </c>
      <c r="G384" s="226" t="str" cm="1">
        <f t="array" ref="G384">_xlfn.IFS('ES Data Entry'!G384=0, "Kindergarten", 'ES Data Entry'!G384=1, "1st Grade", 'ES Data Entry'!G384=2, "2nd Grade", 'ES Data Entry'!G384=3, "3rd Grade", 'ES Data Entry'!G384=4, "4th Grade",'ES Data Entry'!G384=5, "5th Grade")</f>
        <v>Kindergarten</v>
      </c>
      <c r="H384" s="253" t="e" cm="1">
        <f t="array" ref="H384">_xlfn.IFS('ES Data Entry'!L384=2, "Virtual", 'ES Data Entry'!L384=1, "In-person",'ES Data Entry'!L384=3, "Hybrid")</f>
        <v>#N/A</v>
      </c>
      <c r="I384" s="227" t="e" cm="1">
        <f t="array" ref="I384">_xlfn.IFS('ES Data Entry'!H384= 1, "American Indian/Alaskan Native", 'ES Data Entry'!H384= 2, "Asian", 'ES Data Entry'!H384= 3, "Native Hawaiian/Pacific Islander", 'ES Data Entry'!H384= 4, "Black/African American",'ES Data Entry'!H384= 5,  "White", 'ES Data Entry'!H384= 6, "Other", 'ES Data Entry'!H384= 7, "Two races or more", 'ES Data Entry'!H384= 8, "Unknown")</f>
        <v>#N/A</v>
      </c>
      <c r="J384" s="226" t="e" cm="1">
        <f t="array" ref="J384">_xlfn.IFS('ES Data Entry'!I384=1, "Hispanic/Latino", 'ES Data Entry'!I384=2, "Not Hispanic/Latino", 'ES Data Entry'!I384=3, "Other")</f>
        <v>#N/A</v>
      </c>
      <c r="K384" s="226" t="e" cm="1">
        <f t="array" ref="K384">_xlfn.IFS('ES Data Entry'!J384= 1, "Male", 'ES Data Entry'!J384= 2, "Female", 'ES Data Entry'!J384= 3, "Transgender Male", 'ES Data Entry'!J384= 4, "Transgender Female",'ES Data Entry'!J384= 5, "Non-binary", 'ES Data Entry'!J384= 6, "Other", 'ES Data Entry'!J384= 7, "Unknown")</f>
        <v>#N/A</v>
      </c>
      <c r="L384" s="228">
        <f>'ES Data Entry'!K384</f>
        <v>0</v>
      </c>
      <c r="M384" s="228" t="str" cm="1">
        <f t="array" ref="M384">IF(MAX(IF(F:F=F384, L:L))=L384, "Yes", "No")</f>
        <v>Yes</v>
      </c>
      <c r="N384" s="229" t="e">
        <f>AVERAGE('ES Data Entry'!N384,'ES Data Entry'!M384)</f>
        <v>#DIV/0!</v>
      </c>
      <c r="O384" s="229" t="e">
        <f t="shared" si="36"/>
        <v>#DIV/0!</v>
      </c>
      <c r="P384" s="229" t="e">
        <f>AVERAGE('ES Data Entry'!O384:R384)</f>
        <v>#DIV/0!</v>
      </c>
      <c r="Q384" s="229" t="e">
        <f t="shared" si="37"/>
        <v>#DIV/0!</v>
      </c>
      <c r="R384" s="229" t="e">
        <f>AVERAGE('ES Data Entry'!S384:V384)</f>
        <v>#DIV/0!</v>
      </c>
      <c r="S384" s="229" t="e">
        <f t="shared" si="38"/>
        <v>#DIV/0!</v>
      </c>
      <c r="T384" s="229" t="e">
        <f>AVERAGE('ES Data Entry'!W384:Y384)</f>
        <v>#DIV/0!</v>
      </c>
      <c r="U384" s="230" t="e">
        <f t="shared" si="39"/>
        <v>#DIV/0!</v>
      </c>
      <c r="V384" s="231" t="e">
        <f t="shared" si="40"/>
        <v>#DIV/0!</v>
      </c>
      <c r="W384" s="232" t="e">
        <f t="shared" si="41"/>
        <v>#DIV/0!</v>
      </c>
    </row>
    <row r="385" spans="1:23">
      <c r="A385" s="226">
        <f>'ES Data Entry'!A385</f>
        <v>0</v>
      </c>
      <c r="B385" s="226">
        <f>'ES Data Entry'!B385</f>
        <v>0</v>
      </c>
      <c r="C385" s="6">
        <f>'ES Data Entry'!C385</f>
        <v>0</v>
      </c>
      <c r="D385" s="226">
        <f>'ES Data Entry'!D385</f>
        <v>0</v>
      </c>
      <c r="E385" s="226">
        <f>'ES Data Entry'!E385</f>
        <v>0</v>
      </c>
      <c r="F385" s="226">
        <f>'ES Data Entry'!F385</f>
        <v>0</v>
      </c>
      <c r="G385" s="226" t="str" cm="1">
        <f t="array" ref="G385">_xlfn.IFS('ES Data Entry'!G385=0, "Kindergarten", 'ES Data Entry'!G385=1, "1st Grade", 'ES Data Entry'!G385=2, "2nd Grade", 'ES Data Entry'!G385=3, "3rd Grade", 'ES Data Entry'!G385=4, "4th Grade",'ES Data Entry'!G385=5, "5th Grade")</f>
        <v>Kindergarten</v>
      </c>
      <c r="H385" s="253" t="e" cm="1">
        <f t="array" ref="H385">_xlfn.IFS('ES Data Entry'!L385=2, "Virtual", 'ES Data Entry'!L385=1, "In-person",'ES Data Entry'!L385=3, "Hybrid")</f>
        <v>#N/A</v>
      </c>
      <c r="I385" s="227" t="e" cm="1">
        <f t="array" ref="I385">_xlfn.IFS('ES Data Entry'!H385= 1, "American Indian/Alaskan Native", 'ES Data Entry'!H385= 2, "Asian", 'ES Data Entry'!H385= 3, "Native Hawaiian/Pacific Islander", 'ES Data Entry'!H385= 4, "Black/African American",'ES Data Entry'!H385= 5,  "White", 'ES Data Entry'!H385= 6, "Other", 'ES Data Entry'!H385= 7, "Two races or more", 'ES Data Entry'!H385= 8, "Unknown")</f>
        <v>#N/A</v>
      </c>
      <c r="J385" s="226" t="e" cm="1">
        <f t="array" ref="J385">_xlfn.IFS('ES Data Entry'!I385=1, "Hispanic/Latino", 'ES Data Entry'!I385=2, "Not Hispanic/Latino", 'ES Data Entry'!I385=3, "Other")</f>
        <v>#N/A</v>
      </c>
      <c r="K385" s="226" t="e" cm="1">
        <f t="array" ref="K385">_xlfn.IFS('ES Data Entry'!J385= 1, "Male", 'ES Data Entry'!J385= 2, "Female", 'ES Data Entry'!J385= 3, "Transgender Male", 'ES Data Entry'!J385= 4, "Transgender Female",'ES Data Entry'!J385= 5, "Non-binary", 'ES Data Entry'!J385= 6, "Other", 'ES Data Entry'!J385= 7, "Unknown")</f>
        <v>#N/A</v>
      </c>
      <c r="L385" s="228">
        <f>'ES Data Entry'!K385</f>
        <v>0</v>
      </c>
      <c r="M385" s="228" t="str" cm="1">
        <f t="array" ref="M385">IF(MAX(IF(F:F=F385, L:L))=L385, "Yes", "No")</f>
        <v>Yes</v>
      </c>
      <c r="N385" s="229" t="e">
        <f>AVERAGE('ES Data Entry'!N385,'ES Data Entry'!M385)</f>
        <v>#DIV/0!</v>
      </c>
      <c r="O385" s="229" t="e">
        <f t="shared" si="36"/>
        <v>#DIV/0!</v>
      </c>
      <c r="P385" s="229" t="e">
        <f>AVERAGE('ES Data Entry'!O385:R385)</f>
        <v>#DIV/0!</v>
      </c>
      <c r="Q385" s="229" t="e">
        <f t="shared" si="37"/>
        <v>#DIV/0!</v>
      </c>
      <c r="R385" s="229" t="e">
        <f>AVERAGE('ES Data Entry'!S385:V385)</f>
        <v>#DIV/0!</v>
      </c>
      <c r="S385" s="229" t="e">
        <f t="shared" si="38"/>
        <v>#DIV/0!</v>
      </c>
      <c r="T385" s="229" t="e">
        <f>AVERAGE('ES Data Entry'!W385:Y385)</f>
        <v>#DIV/0!</v>
      </c>
      <c r="U385" s="230" t="e">
        <f t="shared" si="39"/>
        <v>#DIV/0!</v>
      </c>
      <c r="V385" s="231" t="e">
        <f t="shared" si="40"/>
        <v>#DIV/0!</v>
      </c>
      <c r="W385" s="232" t="e">
        <f t="shared" si="41"/>
        <v>#DIV/0!</v>
      </c>
    </row>
    <row r="386" spans="1:23">
      <c r="A386" s="226">
        <f>'ES Data Entry'!A386</f>
        <v>0</v>
      </c>
      <c r="B386" s="226">
        <f>'ES Data Entry'!B386</f>
        <v>0</v>
      </c>
      <c r="C386" s="6">
        <f>'ES Data Entry'!C386</f>
        <v>0</v>
      </c>
      <c r="D386" s="226">
        <f>'ES Data Entry'!D386</f>
        <v>0</v>
      </c>
      <c r="E386" s="226">
        <f>'ES Data Entry'!E386</f>
        <v>0</v>
      </c>
      <c r="F386" s="226">
        <f>'ES Data Entry'!F386</f>
        <v>0</v>
      </c>
      <c r="G386" s="226" t="str" cm="1">
        <f t="array" ref="G386">_xlfn.IFS('ES Data Entry'!G386=0, "Kindergarten", 'ES Data Entry'!G386=1, "1st Grade", 'ES Data Entry'!G386=2, "2nd Grade", 'ES Data Entry'!G386=3, "3rd Grade", 'ES Data Entry'!G386=4, "4th Grade",'ES Data Entry'!G386=5, "5th Grade")</f>
        <v>Kindergarten</v>
      </c>
      <c r="H386" s="253" t="e" cm="1">
        <f t="array" ref="H386">_xlfn.IFS('ES Data Entry'!L386=2, "Virtual", 'ES Data Entry'!L386=1, "In-person",'ES Data Entry'!L386=3, "Hybrid")</f>
        <v>#N/A</v>
      </c>
      <c r="I386" s="227" t="e" cm="1">
        <f t="array" ref="I386">_xlfn.IFS('ES Data Entry'!H386= 1, "American Indian/Alaskan Native", 'ES Data Entry'!H386= 2, "Asian", 'ES Data Entry'!H386= 3, "Native Hawaiian/Pacific Islander", 'ES Data Entry'!H386= 4, "Black/African American",'ES Data Entry'!H386= 5,  "White", 'ES Data Entry'!H386= 6, "Other", 'ES Data Entry'!H386= 7, "Two races or more", 'ES Data Entry'!H386= 8, "Unknown")</f>
        <v>#N/A</v>
      </c>
      <c r="J386" s="226" t="e" cm="1">
        <f t="array" ref="J386">_xlfn.IFS('ES Data Entry'!I386=1, "Hispanic/Latino", 'ES Data Entry'!I386=2, "Not Hispanic/Latino", 'ES Data Entry'!I386=3, "Other")</f>
        <v>#N/A</v>
      </c>
      <c r="K386" s="226" t="e" cm="1">
        <f t="array" ref="K386">_xlfn.IFS('ES Data Entry'!J386= 1, "Male", 'ES Data Entry'!J386= 2, "Female", 'ES Data Entry'!J386= 3, "Transgender Male", 'ES Data Entry'!J386= 4, "Transgender Female",'ES Data Entry'!J386= 5, "Non-binary", 'ES Data Entry'!J386= 6, "Other", 'ES Data Entry'!J386= 7, "Unknown")</f>
        <v>#N/A</v>
      </c>
      <c r="L386" s="228">
        <f>'ES Data Entry'!K386</f>
        <v>0</v>
      </c>
      <c r="M386" s="228" t="str" cm="1">
        <f t="array" ref="M386">IF(MAX(IF(F:F=F386, L:L))=L386, "Yes", "No")</f>
        <v>Yes</v>
      </c>
      <c r="N386" s="229" t="e">
        <f>AVERAGE('ES Data Entry'!N386,'ES Data Entry'!M386)</f>
        <v>#DIV/0!</v>
      </c>
      <c r="O386" s="229" t="e">
        <f t="shared" si="36"/>
        <v>#DIV/0!</v>
      </c>
      <c r="P386" s="229" t="e">
        <f>AVERAGE('ES Data Entry'!O386:R386)</f>
        <v>#DIV/0!</v>
      </c>
      <c r="Q386" s="229" t="e">
        <f t="shared" si="37"/>
        <v>#DIV/0!</v>
      </c>
      <c r="R386" s="229" t="e">
        <f>AVERAGE('ES Data Entry'!S386:V386)</f>
        <v>#DIV/0!</v>
      </c>
      <c r="S386" s="229" t="e">
        <f t="shared" si="38"/>
        <v>#DIV/0!</v>
      </c>
      <c r="T386" s="229" t="e">
        <f>AVERAGE('ES Data Entry'!W386:Y386)</f>
        <v>#DIV/0!</v>
      </c>
      <c r="U386" s="230" t="e">
        <f t="shared" si="39"/>
        <v>#DIV/0!</v>
      </c>
      <c r="V386" s="231" t="e">
        <f t="shared" si="40"/>
        <v>#DIV/0!</v>
      </c>
      <c r="W386" s="232" t="e">
        <f t="shared" si="41"/>
        <v>#DIV/0!</v>
      </c>
    </row>
    <row r="387" spans="1:23">
      <c r="A387" s="226">
        <f>'ES Data Entry'!A387</f>
        <v>0</v>
      </c>
      <c r="B387" s="226">
        <f>'ES Data Entry'!B387</f>
        <v>0</v>
      </c>
      <c r="C387" s="6">
        <f>'ES Data Entry'!C387</f>
        <v>0</v>
      </c>
      <c r="D387" s="226">
        <f>'ES Data Entry'!D387</f>
        <v>0</v>
      </c>
      <c r="E387" s="226">
        <f>'ES Data Entry'!E387</f>
        <v>0</v>
      </c>
      <c r="F387" s="226">
        <f>'ES Data Entry'!F387</f>
        <v>0</v>
      </c>
      <c r="G387" s="226" t="str" cm="1">
        <f t="array" ref="G387">_xlfn.IFS('ES Data Entry'!G387=0, "Kindergarten", 'ES Data Entry'!G387=1, "1st Grade", 'ES Data Entry'!G387=2, "2nd Grade", 'ES Data Entry'!G387=3, "3rd Grade", 'ES Data Entry'!G387=4, "4th Grade",'ES Data Entry'!G387=5, "5th Grade")</f>
        <v>Kindergarten</v>
      </c>
      <c r="H387" s="253" t="e" cm="1">
        <f t="array" ref="H387">_xlfn.IFS('ES Data Entry'!L387=2, "Virtual", 'ES Data Entry'!L387=1, "In-person",'ES Data Entry'!L387=3, "Hybrid")</f>
        <v>#N/A</v>
      </c>
      <c r="I387" s="227" t="e" cm="1">
        <f t="array" ref="I387">_xlfn.IFS('ES Data Entry'!H387= 1, "American Indian/Alaskan Native", 'ES Data Entry'!H387= 2, "Asian", 'ES Data Entry'!H387= 3, "Native Hawaiian/Pacific Islander", 'ES Data Entry'!H387= 4, "Black/African American",'ES Data Entry'!H387= 5,  "White", 'ES Data Entry'!H387= 6, "Other", 'ES Data Entry'!H387= 7, "Two races or more", 'ES Data Entry'!H387= 8, "Unknown")</f>
        <v>#N/A</v>
      </c>
      <c r="J387" s="226" t="e" cm="1">
        <f t="array" ref="J387">_xlfn.IFS('ES Data Entry'!I387=1, "Hispanic/Latino", 'ES Data Entry'!I387=2, "Not Hispanic/Latino", 'ES Data Entry'!I387=3, "Other")</f>
        <v>#N/A</v>
      </c>
      <c r="K387" s="226" t="e" cm="1">
        <f t="array" ref="K387">_xlfn.IFS('ES Data Entry'!J387= 1, "Male", 'ES Data Entry'!J387= 2, "Female", 'ES Data Entry'!J387= 3, "Transgender Male", 'ES Data Entry'!J387= 4, "Transgender Female",'ES Data Entry'!J387= 5, "Non-binary", 'ES Data Entry'!J387= 6, "Other", 'ES Data Entry'!J387= 7, "Unknown")</f>
        <v>#N/A</v>
      </c>
      <c r="L387" s="228">
        <f>'ES Data Entry'!K387</f>
        <v>0</v>
      </c>
      <c r="M387" s="228" t="str" cm="1">
        <f t="array" ref="M387">IF(MAX(IF(F:F=F387, L:L))=L387, "Yes", "No")</f>
        <v>Yes</v>
      </c>
      <c r="N387" s="229" t="e">
        <f>AVERAGE('ES Data Entry'!N387,'ES Data Entry'!M387)</f>
        <v>#DIV/0!</v>
      </c>
      <c r="O387" s="229" t="e">
        <f t="shared" si="36"/>
        <v>#DIV/0!</v>
      </c>
      <c r="P387" s="229" t="e">
        <f>AVERAGE('ES Data Entry'!O387:R387)</f>
        <v>#DIV/0!</v>
      </c>
      <c r="Q387" s="229" t="e">
        <f t="shared" si="37"/>
        <v>#DIV/0!</v>
      </c>
      <c r="R387" s="229" t="e">
        <f>AVERAGE('ES Data Entry'!S387:V387)</f>
        <v>#DIV/0!</v>
      </c>
      <c r="S387" s="229" t="e">
        <f t="shared" si="38"/>
        <v>#DIV/0!</v>
      </c>
      <c r="T387" s="229" t="e">
        <f>AVERAGE('ES Data Entry'!W387:Y387)</f>
        <v>#DIV/0!</v>
      </c>
      <c r="U387" s="230" t="e">
        <f t="shared" si="39"/>
        <v>#DIV/0!</v>
      </c>
      <c r="V387" s="231" t="e">
        <f t="shared" si="40"/>
        <v>#DIV/0!</v>
      </c>
      <c r="W387" s="232" t="e">
        <f t="shared" si="41"/>
        <v>#DIV/0!</v>
      </c>
    </row>
    <row r="388" spans="1:23">
      <c r="A388" s="226">
        <f>'ES Data Entry'!A388</f>
        <v>0</v>
      </c>
      <c r="B388" s="226">
        <f>'ES Data Entry'!B388</f>
        <v>0</v>
      </c>
      <c r="C388" s="6">
        <f>'ES Data Entry'!C388</f>
        <v>0</v>
      </c>
      <c r="D388" s="226">
        <f>'ES Data Entry'!D388</f>
        <v>0</v>
      </c>
      <c r="E388" s="226">
        <f>'ES Data Entry'!E388</f>
        <v>0</v>
      </c>
      <c r="F388" s="226">
        <f>'ES Data Entry'!F388</f>
        <v>0</v>
      </c>
      <c r="G388" s="226" t="str" cm="1">
        <f t="array" ref="G388">_xlfn.IFS('ES Data Entry'!G388=0, "Kindergarten", 'ES Data Entry'!G388=1, "1st Grade", 'ES Data Entry'!G388=2, "2nd Grade", 'ES Data Entry'!G388=3, "3rd Grade", 'ES Data Entry'!G388=4, "4th Grade",'ES Data Entry'!G388=5, "5th Grade")</f>
        <v>Kindergarten</v>
      </c>
      <c r="H388" s="253" t="e" cm="1">
        <f t="array" ref="H388">_xlfn.IFS('ES Data Entry'!L388=2, "Virtual", 'ES Data Entry'!L388=1, "In-person",'ES Data Entry'!L388=3, "Hybrid")</f>
        <v>#N/A</v>
      </c>
      <c r="I388" s="227" t="e" cm="1">
        <f t="array" ref="I388">_xlfn.IFS('ES Data Entry'!H388= 1, "American Indian/Alaskan Native", 'ES Data Entry'!H388= 2, "Asian", 'ES Data Entry'!H388= 3, "Native Hawaiian/Pacific Islander", 'ES Data Entry'!H388= 4, "Black/African American",'ES Data Entry'!H388= 5,  "White", 'ES Data Entry'!H388= 6, "Other", 'ES Data Entry'!H388= 7, "Two races or more", 'ES Data Entry'!H388= 8, "Unknown")</f>
        <v>#N/A</v>
      </c>
      <c r="J388" s="226" t="e" cm="1">
        <f t="array" ref="J388">_xlfn.IFS('ES Data Entry'!I388=1, "Hispanic/Latino", 'ES Data Entry'!I388=2, "Not Hispanic/Latino", 'ES Data Entry'!I388=3, "Other")</f>
        <v>#N/A</v>
      </c>
      <c r="K388" s="226" t="e" cm="1">
        <f t="array" ref="K388">_xlfn.IFS('ES Data Entry'!J388= 1, "Male", 'ES Data Entry'!J388= 2, "Female", 'ES Data Entry'!J388= 3, "Transgender Male", 'ES Data Entry'!J388= 4, "Transgender Female",'ES Data Entry'!J388= 5, "Non-binary", 'ES Data Entry'!J388= 6, "Other", 'ES Data Entry'!J388= 7, "Unknown")</f>
        <v>#N/A</v>
      </c>
      <c r="L388" s="228">
        <f>'ES Data Entry'!K388</f>
        <v>0</v>
      </c>
      <c r="M388" s="228" t="str" cm="1">
        <f t="array" ref="M388">IF(MAX(IF(F:F=F388, L:L))=L388, "Yes", "No")</f>
        <v>Yes</v>
      </c>
      <c r="N388" s="229" t="e">
        <f>AVERAGE('ES Data Entry'!N388,'ES Data Entry'!M388)</f>
        <v>#DIV/0!</v>
      </c>
      <c r="O388" s="229" t="e">
        <f t="shared" si="36"/>
        <v>#DIV/0!</v>
      </c>
      <c r="P388" s="229" t="e">
        <f>AVERAGE('ES Data Entry'!O388:R388)</f>
        <v>#DIV/0!</v>
      </c>
      <c r="Q388" s="229" t="e">
        <f t="shared" si="37"/>
        <v>#DIV/0!</v>
      </c>
      <c r="R388" s="229" t="e">
        <f>AVERAGE('ES Data Entry'!S388:V388)</f>
        <v>#DIV/0!</v>
      </c>
      <c r="S388" s="229" t="e">
        <f t="shared" si="38"/>
        <v>#DIV/0!</v>
      </c>
      <c r="T388" s="229" t="e">
        <f>AVERAGE('ES Data Entry'!W388:Y388)</f>
        <v>#DIV/0!</v>
      </c>
      <c r="U388" s="230" t="e">
        <f t="shared" si="39"/>
        <v>#DIV/0!</v>
      </c>
      <c r="V388" s="231" t="e">
        <f t="shared" si="40"/>
        <v>#DIV/0!</v>
      </c>
      <c r="W388" s="232" t="e">
        <f t="shared" si="41"/>
        <v>#DIV/0!</v>
      </c>
    </row>
    <row r="389" spans="1:23">
      <c r="A389" s="226">
        <f>'ES Data Entry'!A389</f>
        <v>0</v>
      </c>
      <c r="B389" s="226">
        <f>'ES Data Entry'!B389</f>
        <v>0</v>
      </c>
      <c r="C389" s="6">
        <f>'ES Data Entry'!C389</f>
        <v>0</v>
      </c>
      <c r="D389" s="226">
        <f>'ES Data Entry'!D389</f>
        <v>0</v>
      </c>
      <c r="E389" s="226">
        <f>'ES Data Entry'!E389</f>
        <v>0</v>
      </c>
      <c r="F389" s="226">
        <f>'ES Data Entry'!F389</f>
        <v>0</v>
      </c>
      <c r="G389" s="226" t="str" cm="1">
        <f t="array" ref="G389">_xlfn.IFS('ES Data Entry'!G389=0, "Kindergarten", 'ES Data Entry'!G389=1, "1st Grade", 'ES Data Entry'!G389=2, "2nd Grade", 'ES Data Entry'!G389=3, "3rd Grade", 'ES Data Entry'!G389=4, "4th Grade",'ES Data Entry'!G389=5, "5th Grade")</f>
        <v>Kindergarten</v>
      </c>
      <c r="H389" s="253" t="e" cm="1">
        <f t="array" ref="H389">_xlfn.IFS('ES Data Entry'!L389=2, "Virtual", 'ES Data Entry'!L389=1, "In-person",'ES Data Entry'!L389=3, "Hybrid")</f>
        <v>#N/A</v>
      </c>
      <c r="I389" s="227" t="e" cm="1">
        <f t="array" ref="I389">_xlfn.IFS('ES Data Entry'!H389= 1, "American Indian/Alaskan Native", 'ES Data Entry'!H389= 2, "Asian", 'ES Data Entry'!H389= 3, "Native Hawaiian/Pacific Islander", 'ES Data Entry'!H389= 4, "Black/African American",'ES Data Entry'!H389= 5,  "White", 'ES Data Entry'!H389= 6, "Other", 'ES Data Entry'!H389= 7, "Two races or more", 'ES Data Entry'!H389= 8, "Unknown")</f>
        <v>#N/A</v>
      </c>
      <c r="J389" s="226" t="e" cm="1">
        <f t="array" ref="J389">_xlfn.IFS('ES Data Entry'!I389=1, "Hispanic/Latino", 'ES Data Entry'!I389=2, "Not Hispanic/Latino", 'ES Data Entry'!I389=3, "Other")</f>
        <v>#N/A</v>
      </c>
      <c r="K389" s="226" t="e" cm="1">
        <f t="array" ref="K389">_xlfn.IFS('ES Data Entry'!J389= 1, "Male", 'ES Data Entry'!J389= 2, "Female", 'ES Data Entry'!J389= 3, "Transgender Male", 'ES Data Entry'!J389= 4, "Transgender Female",'ES Data Entry'!J389= 5, "Non-binary", 'ES Data Entry'!J389= 6, "Other", 'ES Data Entry'!J389= 7, "Unknown")</f>
        <v>#N/A</v>
      </c>
      <c r="L389" s="228">
        <f>'ES Data Entry'!K389</f>
        <v>0</v>
      </c>
      <c r="M389" s="228" t="str" cm="1">
        <f t="array" ref="M389">IF(MAX(IF(F:F=F389, L:L))=L389, "Yes", "No")</f>
        <v>Yes</v>
      </c>
      <c r="N389" s="229" t="e">
        <f>AVERAGE('ES Data Entry'!N389,'ES Data Entry'!M389)</f>
        <v>#DIV/0!</v>
      </c>
      <c r="O389" s="229" t="e">
        <f t="shared" si="36"/>
        <v>#DIV/0!</v>
      </c>
      <c r="P389" s="229" t="e">
        <f>AVERAGE('ES Data Entry'!O389:R389)</f>
        <v>#DIV/0!</v>
      </c>
      <c r="Q389" s="229" t="e">
        <f t="shared" si="37"/>
        <v>#DIV/0!</v>
      </c>
      <c r="R389" s="229" t="e">
        <f>AVERAGE('ES Data Entry'!S389:V389)</f>
        <v>#DIV/0!</v>
      </c>
      <c r="S389" s="229" t="e">
        <f t="shared" si="38"/>
        <v>#DIV/0!</v>
      </c>
      <c r="T389" s="229" t="e">
        <f>AVERAGE('ES Data Entry'!W389:Y389)</f>
        <v>#DIV/0!</v>
      </c>
      <c r="U389" s="230" t="e">
        <f t="shared" si="39"/>
        <v>#DIV/0!</v>
      </c>
      <c r="V389" s="231" t="e">
        <f t="shared" si="40"/>
        <v>#DIV/0!</v>
      </c>
      <c r="W389" s="232" t="e">
        <f t="shared" si="41"/>
        <v>#DIV/0!</v>
      </c>
    </row>
    <row r="390" spans="1:23">
      <c r="A390" s="226">
        <f>'ES Data Entry'!A390</f>
        <v>0</v>
      </c>
      <c r="B390" s="226">
        <f>'ES Data Entry'!B390</f>
        <v>0</v>
      </c>
      <c r="C390" s="6">
        <f>'ES Data Entry'!C390</f>
        <v>0</v>
      </c>
      <c r="D390" s="226">
        <f>'ES Data Entry'!D390</f>
        <v>0</v>
      </c>
      <c r="E390" s="226">
        <f>'ES Data Entry'!E390</f>
        <v>0</v>
      </c>
      <c r="F390" s="226">
        <f>'ES Data Entry'!F390</f>
        <v>0</v>
      </c>
      <c r="G390" s="226" t="str" cm="1">
        <f t="array" ref="G390">_xlfn.IFS('ES Data Entry'!G390=0, "Kindergarten", 'ES Data Entry'!G390=1, "1st Grade", 'ES Data Entry'!G390=2, "2nd Grade", 'ES Data Entry'!G390=3, "3rd Grade", 'ES Data Entry'!G390=4, "4th Grade",'ES Data Entry'!G390=5, "5th Grade")</f>
        <v>Kindergarten</v>
      </c>
      <c r="H390" s="253" t="e" cm="1">
        <f t="array" ref="H390">_xlfn.IFS('ES Data Entry'!L390=2, "Virtual", 'ES Data Entry'!L390=1, "In-person",'ES Data Entry'!L390=3, "Hybrid")</f>
        <v>#N/A</v>
      </c>
      <c r="I390" s="227" t="e" cm="1">
        <f t="array" ref="I390">_xlfn.IFS('ES Data Entry'!H390= 1, "American Indian/Alaskan Native", 'ES Data Entry'!H390= 2, "Asian", 'ES Data Entry'!H390= 3, "Native Hawaiian/Pacific Islander", 'ES Data Entry'!H390= 4, "Black/African American",'ES Data Entry'!H390= 5,  "White", 'ES Data Entry'!H390= 6, "Other", 'ES Data Entry'!H390= 7, "Two races or more", 'ES Data Entry'!H390= 8, "Unknown")</f>
        <v>#N/A</v>
      </c>
      <c r="J390" s="226" t="e" cm="1">
        <f t="array" ref="J390">_xlfn.IFS('ES Data Entry'!I390=1, "Hispanic/Latino", 'ES Data Entry'!I390=2, "Not Hispanic/Latino", 'ES Data Entry'!I390=3, "Other")</f>
        <v>#N/A</v>
      </c>
      <c r="K390" s="226" t="e" cm="1">
        <f t="array" ref="K390">_xlfn.IFS('ES Data Entry'!J390= 1, "Male", 'ES Data Entry'!J390= 2, "Female", 'ES Data Entry'!J390= 3, "Transgender Male", 'ES Data Entry'!J390= 4, "Transgender Female",'ES Data Entry'!J390= 5, "Non-binary", 'ES Data Entry'!J390= 6, "Other", 'ES Data Entry'!J390= 7, "Unknown")</f>
        <v>#N/A</v>
      </c>
      <c r="L390" s="228">
        <f>'ES Data Entry'!K390</f>
        <v>0</v>
      </c>
      <c r="M390" s="228" t="str" cm="1">
        <f t="array" ref="M390">IF(MAX(IF(F:F=F390, L:L))=L390, "Yes", "No")</f>
        <v>Yes</v>
      </c>
      <c r="N390" s="229" t="e">
        <f>AVERAGE('ES Data Entry'!N390,'ES Data Entry'!M390)</f>
        <v>#DIV/0!</v>
      </c>
      <c r="O390" s="229" t="e">
        <f t="shared" si="36"/>
        <v>#DIV/0!</v>
      </c>
      <c r="P390" s="229" t="e">
        <f>AVERAGE('ES Data Entry'!O390:R390)</f>
        <v>#DIV/0!</v>
      </c>
      <c r="Q390" s="229" t="e">
        <f t="shared" si="37"/>
        <v>#DIV/0!</v>
      </c>
      <c r="R390" s="229" t="e">
        <f>AVERAGE('ES Data Entry'!S390:V390)</f>
        <v>#DIV/0!</v>
      </c>
      <c r="S390" s="229" t="e">
        <f t="shared" si="38"/>
        <v>#DIV/0!</v>
      </c>
      <c r="T390" s="229" t="e">
        <f>AVERAGE('ES Data Entry'!W390:Y390)</f>
        <v>#DIV/0!</v>
      </c>
      <c r="U390" s="230" t="e">
        <f t="shared" si="39"/>
        <v>#DIV/0!</v>
      </c>
      <c r="V390" s="231" t="e">
        <f t="shared" si="40"/>
        <v>#DIV/0!</v>
      </c>
      <c r="W390" s="232" t="e">
        <f t="shared" si="41"/>
        <v>#DIV/0!</v>
      </c>
    </row>
    <row r="391" spans="1:23">
      <c r="A391" s="226">
        <f>'ES Data Entry'!A391</f>
        <v>0</v>
      </c>
      <c r="B391" s="226">
        <f>'ES Data Entry'!B391</f>
        <v>0</v>
      </c>
      <c r="C391" s="6">
        <f>'ES Data Entry'!C391</f>
        <v>0</v>
      </c>
      <c r="D391" s="226">
        <f>'ES Data Entry'!D391</f>
        <v>0</v>
      </c>
      <c r="E391" s="226">
        <f>'ES Data Entry'!E391</f>
        <v>0</v>
      </c>
      <c r="F391" s="226">
        <f>'ES Data Entry'!F391</f>
        <v>0</v>
      </c>
      <c r="G391" s="226" t="str" cm="1">
        <f t="array" ref="G391">_xlfn.IFS('ES Data Entry'!G391=0, "Kindergarten", 'ES Data Entry'!G391=1, "1st Grade", 'ES Data Entry'!G391=2, "2nd Grade", 'ES Data Entry'!G391=3, "3rd Grade", 'ES Data Entry'!G391=4, "4th Grade",'ES Data Entry'!G391=5, "5th Grade")</f>
        <v>Kindergarten</v>
      </c>
      <c r="H391" s="253" t="e" cm="1">
        <f t="array" ref="H391">_xlfn.IFS('ES Data Entry'!L391=2, "Virtual", 'ES Data Entry'!L391=1, "In-person",'ES Data Entry'!L391=3, "Hybrid")</f>
        <v>#N/A</v>
      </c>
      <c r="I391" s="227" t="e" cm="1">
        <f t="array" ref="I391">_xlfn.IFS('ES Data Entry'!H391= 1, "American Indian/Alaskan Native", 'ES Data Entry'!H391= 2, "Asian", 'ES Data Entry'!H391= 3, "Native Hawaiian/Pacific Islander", 'ES Data Entry'!H391= 4, "Black/African American",'ES Data Entry'!H391= 5,  "White", 'ES Data Entry'!H391= 6, "Other", 'ES Data Entry'!H391= 7, "Two races or more", 'ES Data Entry'!H391= 8, "Unknown")</f>
        <v>#N/A</v>
      </c>
      <c r="J391" s="226" t="e" cm="1">
        <f t="array" ref="J391">_xlfn.IFS('ES Data Entry'!I391=1, "Hispanic/Latino", 'ES Data Entry'!I391=2, "Not Hispanic/Latino", 'ES Data Entry'!I391=3, "Other")</f>
        <v>#N/A</v>
      </c>
      <c r="K391" s="226" t="e" cm="1">
        <f t="array" ref="K391">_xlfn.IFS('ES Data Entry'!J391= 1, "Male", 'ES Data Entry'!J391= 2, "Female", 'ES Data Entry'!J391= 3, "Transgender Male", 'ES Data Entry'!J391= 4, "Transgender Female",'ES Data Entry'!J391= 5, "Non-binary", 'ES Data Entry'!J391= 6, "Other", 'ES Data Entry'!J391= 7, "Unknown")</f>
        <v>#N/A</v>
      </c>
      <c r="L391" s="228">
        <f>'ES Data Entry'!K391</f>
        <v>0</v>
      </c>
      <c r="M391" s="228" t="str" cm="1">
        <f t="array" ref="M391">IF(MAX(IF(F:F=F391, L:L))=L391, "Yes", "No")</f>
        <v>Yes</v>
      </c>
      <c r="N391" s="229" t="e">
        <f>AVERAGE('ES Data Entry'!N391,'ES Data Entry'!M391)</f>
        <v>#DIV/0!</v>
      </c>
      <c r="O391" s="229" t="e">
        <f t="shared" si="36"/>
        <v>#DIV/0!</v>
      </c>
      <c r="P391" s="229" t="e">
        <f>AVERAGE('ES Data Entry'!O391:R391)</f>
        <v>#DIV/0!</v>
      </c>
      <c r="Q391" s="229" t="e">
        <f t="shared" si="37"/>
        <v>#DIV/0!</v>
      </c>
      <c r="R391" s="229" t="e">
        <f>AVERAGE('ES Data Entry'!S391:V391)</f>
        <v>#DIV/0!</v>
      </c>
      <c r="S391" s="229" t="e">
        <f t="shared" si="38"/>
        <v>#DIV/0!</v>
      </c>
      <c r="T391" s="229" t="e">
        <f>AVERAGE('ES Data Entry'!W391:Y391)</f>
        <v>#DIV/0!</v>
      </c>
      <c r="U391" s="230" t="e">
        <f t="shared" si="39"/>
        <v>#DIV/0!</v>
      </c>
      <c r="V391" s="231" t="e">
        <f t="shared" si="40"/>
        <v>#DIV/0!</v>
      </c>
      <c r="W391" s="232" t="e">
        <f t="shared" si="41"/>
        <v>#DIV/0!</v>
      </c>
    </row>
    <row r="392" spans="1:23">
      <c r="A392" s="226">
        <f>'ES Data Entry'!A392</f>
        <v>0</v>
      </c>
      <c r="B392" s="226">
        <f>'ES Data Entry'!B392</f>
        <v>0</v>
      </c>
      <c r="C392" s="6">
        <f>'ES Data Entry'!C392</f>
        <v>0</v>
      </c>
      <c r="D392" s="226">
        <f>'ES Data Entry'!D392</f>
        <v>0</v>
      </c>
      <c r="E392" s="226">
        <f>'ES Data Entry'!E392</f>
        <v>0</v>
      </c>
      <c r="F392" s="226">
        <f>'ES Data Entry'!F392</f>
        <v>0</v>
      </c>
      <c r="G392" s="226" t="str" cm="1">
        <f t="array" ref="G392">_xlfn.IFS('ES Data Entry'!G392=0, "Kindergarten", 'ES Data Entry'!G392=1, "1st Grade", 'ES Data Entry'!G392=2, "2nd Grade", 'ES Data Entry'!G392=3, "3rd Grade", 'ES Data Entry'!G392=4, "4th Grade",'ES Data Entry'!G392=5, "5th Grade")</f>
        <v>Kindergarten</v>
      </c>
      <c r="H392" s="253" t="e" cm="1">
        <f t="array" ref="H392">_xlfn.IFS('ES Data Entry'!L392=2, "Virtual", 'ES Data Entry'!L392=1, "In-person",'ES Data Entry'!L392=3, "Hybrid")</f>
        <v>#N/A</v>
      </c>
      <c r="I392" s="227" t="e" cm="1">
        <f t="array" ref="I392">_xlfn.IFS('ES Data Entry'!H392= 1, "American Indian/Alaskan Native", 'ES Data Entry'!H392= 2, "Asian", 'ES Data Entry'!H392= 3, "Native Hawaiian/Pacific Islander", 'ES Data Entry'!H392= 4, "Black/African American",'ES Data Entry'!H392= 5,  "White", 'ES Data Entry'!H392= 6, "Other", 'ES Data Entry'!H392= 7, "Two races or more", 'ES Data Entry'!H392= 8, "Unknown")</f>
        <v>#N/A</v>
      </c>
      <c r="J392" s="226" t="e" cm="1">
        <f t="array" ref="J392">_xlfn.IFS('ES Data Entry'!I392=1, "Hispanic/Latino", 'ES Data Entry'!I392=2, "Not Hispanic/Latino", 'ES Data Entry'!I392=3, "Other")</f>
        <v>#N/A</v>
      </c>
      <c r="K392" s="226" t="e" cm="1">
        <f t="array" ref="K392">_xlfn.IFS('ES Data Entry'!J392= 1, "Male", 'ES Data Entry'!J392= 2, "Female", 'ES Data Entry'!J392= 3, "Transgender Male", 'ES Data Entry'!J392= 4, "Transgender Female",'ES Data Entry'!J392= 5, "Non-binary", 'ES Data Entry'!J392= 6, "Other", 'ES Data Entry'!J392= 7, "Unknown")</f>
        <v>#N/A</v>
      </c>
      <c r="L392" s="228">
        <f>'ES Data Entry'!K392</f>
        <v>0</v>
      </c>
      <c r="M392" s="228" t="str" cm="1">
        <f t="array" ref="M392">IF(MAX(IF(F:F=F392, L:L))=L392, "Yes", "No")</f>
        <v>Yes</v>
      </c>
      <c r="N392" s="229" t="e">
        <f>AVERAGE('ES Data Entry'!N392,'ES Data Entry'!M392)</f>
        <v>#DIV/0!</v>
      </c>
      <c r="O392" s="229" t="e">
        <f t="shared" si="36"/>
        <v>#DIV/0!</v>
      </c>
      <c r="P392" s="229" t="e">
        <f>AVERAGE('ES Data Entry'!O392:R392)</f>
        <v>#DIV/0!</v>
      </c>
      <c r="Q392" s="229" t="e">
        <f t="shared" si="37"/>
        <v>#DIV/0!</v>
      </c>
      <c r="R392" s="229" t="e">
        <f>AVERAGE('ES Data Entry'!S392:V392)</f>
        <v>#DIV/0!</v>
      </c>
      <c r="S392" s="229" t="e">
        <f t="shared" si="38"/>
        <v>#DIV/0!</v>
      </c>
      <c r="T392" s="229" t="e">
        <f>AVERAGE('ES Data Entry'!W392:Y392)</f>
        <v>#DIV/0!</v>
      </c>
      <c r="U392" s="230" t="e">
        <f t="shared" si="39"/>
        <v>#DIV/0!</v>
      </c>
      <c r="V392" s="231" t="e">
        <f t="shared" si="40"/>
        <v>#DIV/0!</v>
      </c>
      <c r="W392" s="232" t="e">
        <f t="shared" si="41"/>
        <v>#DIV/0!</v>
      </c>
    </row>
    <row r="393" spans="1:23">
      <c r="A393" s="226">
        <f>'ES Data Entry'!A393</f>
        <v>0</v>
      </c>
      <c r="B393" s="226">
        <f>'ES Data Entry'!B393</f>
        <v>0</v>
      </c>
      <c r="C393" s="6">
        <f>'ES Data Entry'!C393</f>
        <v>0</v>
      </c>
      <c r="D393" s="226">
        <f>'ES Data Entry'!D393</f>
        <v>0</v>
      </c>
      <c r="E393" s="226">
        <f>'ES Data Entry'!E393</f>
        <v>0</v>
      </c>
      <c r="F393" s="226">
        <f>'ES Data Entry'!F393</f>
        <v>0</v>
      </c>
      <c r="G393" s="226" t="str" cm="1">
        <f t="array" ref="G393">_xlfn.IFS('ES Data Entry'!G393=0, "Kindergarten", 'ES Data Entry'!G393=1, "1st Grade", 'ES Data Entry'!G393=2, "2nd Grade", 'ES Data Entry'!G393=3, "3rd Grade", 'ES Data Entry'!G393=4, "4th Grade",'ES Data Entry'!G393=5, "5th Grade")</f>
        <v>Kindergarten</v>
      </c>
      <c r="H393" s="253" t="e" cm="1">
        <f t="array" ref="H393">_xlfn.IFS('ES Data Entry'!L393=2, "Virtual", 'ES Data Entry'!L393=1, "In-person",'ES Data Entry'!L393=3, "Hybrid")</f>
        <v>#N/A</v>
      </c>
      <c r="I393" s="227" t="e" cm="1">
        <f t="array" ref="I393">_xlfn.IFS('ES Data Entry'!H393= 1, "American Indian/Alaskan Native", 'ES Data Entry'!H393= 2, "Asian", 'ES Data Entry'!H393= 3, "Native Hawaiian/Pacific Islander", 'ES Data Entry'!H393= 4, "Black/African American",'ES Data Entry'!H393= 5,  "White", 'ES Data Entry'!H393= 6, "Other", 'ES Data Entry'!H393= 7, "Two races or more", 'ES Data Entry'!H393= 8, "Unknown")</f>
        <v>#N/A</v>
      </c>
      <c r="J393" s="226" t="e" cm="1">
        <f t="array" ref="J393">_xlfn.IFS('ES Data Entry'!I393=1, "Hispanic/Latino", 'ES Data Entry'!I393=2, "Not Hispanic/Latino", 'ES Data Entry'!I393=3, "Other")</f>
        <v>#N/A</v>
      </c>
      <c r="K393" s="226" t="e" cm="1">
        <f t="array" ref="K393">_xlfn.IFS('ES Data Entry'!J393= 1, "Male", 'ES Data Entry'!J393= 2, "Female", 'ES Data Entry'!J393= 3, "Transgender Male", 'ES Data Entry'!J393= 4, "Transgender Female",'ES Data Entry'!J393= 5, "Non-binary", 'ES Data Entry'!J393= 6, "Other", 'ES Data Entry'!J393= 7, "Unknown")</f>
        <v>#N/A</v>
      </c>
      <c r="L393" s="228">
        <f>'ES Data Entry'!K393</f>
        <v>0</v>
      </c>
      <c r="M393" s="228" t="str" cm="1">
        <f t="array" ref="M393">IF(MAX(IF(F:F=F393, L:L))=L393, "Yes", "No")</f>
        <v>Yes</v>
      </c>
      <c r="N393" s="229" t="e">
        <f>AVERAGE('ES Data Entry'!N393,'ES Data Entry'!M393)</f>
        <v>#DIV/0!</v>
      </c>
      <c r="O393" s="229" t="e">
        <f t="shared" si="36"/>
        <v>#DIV/0!</v>
      </c>
      <c r="P393" s="229" t="e">
        <f>AVERAGE('ES Data Entry'!O393:R393)</f>
        <v>#DIV/0!</v>
      </c>
      <c r="Q393" s="229" t="e">
        <f t="shared" si="37"/>
        <v>#DIV/0!</v>
      </c>
      <c r="R393" s="229" t="e">
        <f>AVERAGE('ES Data Entry'!S393:V393)</f>
        <v>#DIV/0!</v>
      </c>
      <c r="S393" s="229" t="e">
        <f t="shared" si="38"/>
        <v>#DIV/0!</v>
      </c>
      <c r="T393" s="229" t="e">
        <f>AVERAGE('ES Data Entry'!W393:Y393)</f>
        <v>#DIV/0!</v>
      </c>
      <c r="U393" s="230" t="e">
        <f t="shared" si="39"/>
        <v>#DIV/0!</v>
      </c>
      <c r="V393" s="231" t="e">
        <f t="shared" si="40"/>
        <v>#DIV/0!</v>
      </c>
      <c r="W393" s="232" t="e">
        <f t="shared" si="41"/>
        <v>#DIV/0!</v>
      </c>
    </row>
    <row r="394" spans="1:23">
      <c r="A394" s="226">
        <f>'ES Data Entry'!A394</f>
        <v>0</v>
      </c>
      <c r="B394" s="226">
        <f>'ES Data Entry'!B394</f>
        <v>0</v>
      </c>
      <c r="C394" s="6">
        <f>'ES Data Entry'!C394</f>
        <v>0</v>
      </c>
      <c r="D394" s="226">
        <f>'ES Data Entry'!D394</f>
        <v>0</v>
      </c>
      <c r="E394" s="226">
        <f>'ES Data Entry'!E394</f>
        <v>0</v>
      </c>
      <c r="F394" s="226">
        <f>'ES Data Entry'!F394</f>
        <v>0</v>
      </c>
      <c r="G394" s="226" t="str" cm="1">
        <f t="array" ref="G394">_xlfn.IFS('ES Data Entry'!G394=0, "Kindergarten", 'ES Data Entry'!G394=1, "1st Grade", 'ES Data Entry'!G394=2, "2nd Grade", 'ES Data Entry'!G394=3, "3rd Grade", 'ES Data Entry'!G394=4, "4th Grade",'ES Data Entry'!G394=5, "5th Grade")</f>
        <v>Kindergarten</v>
      </c>
      <c r="H394" s="253" t="e" cm="1">
        <f t="array" ref="H394">_xlfn.IFS('ES Data Entry'!L394=2, "Virtual", 'ES Data Entry'!L394=1, "In-person",'ES Data Entry'!L394=3, "Hybrid")</f>
        <v>#N/A</v>
      </c>
      <c r="I394" s="227" t="e" cm="1">
        <f t="array" ref="I394">_xlfn.IFS('ES Data Entry'!H394= 1, "American Indian/Alaskan Native", 'ES Data Entry'!H394= 2, "Asian", 'ES Data Entry'!H394= 3, "Native Hawaiian/Pacific Islander", 'ES Data Entry'!H394= 4, "Black/African American",'ES Data Entry'!H394= 5,  "White", 'ES Data Entry'!H394= 6, "Other", 'ES Data Entry'!H394= 7, "Two races or more", 'ES Data Entry'!H394= 8, "Unknown")</f>
        <v>#N/A</v>
      </c>
      <c r="J394" s="226" t="e" cm="1">
        <f t="array" ref="J394">_xlfn.IFS('ES Data Entry'!I394=1, "Hispanic/Latino", 'ES Data Entry'!I394=2, "Not Hispanic/Latino", 'ES Data Entry'!I394=3, "Other")</f>
        <v>#N/A</v>
      </c>
      <c r="K394" s="226" t="e" cm="1">
        <f t="array" ref="K394">_xlfn.IFS('ES Data Entry'!J394= 1, "Male", 'ES Data Entry'!J394= 2, "Female", 'ES Data Entry'!J394= 3, "Transgender Male", 'ES Data Entry'!J394= 4, "Transgender Female",'ES Data Entry'!J394= 5, "Non-binary", 'ES Data Entry'!J394= 6, "Other", 'ES Data Entry'!J394= 7, "Unknown")</f>
        <v>#N/A</v>
      </c>
      <c r="L394" s="228">
        <f>'ES Data Entry'!K394</f>
        <v>0</v>
      </c>
      <c r="M394" s="228" t="str" cm="1">
        <f t="array" ref="M394">IF(MAX(IF(F:F=F394, L:L))=L394, "Yes", "No")</f>
        <v>Yes</v>
      </c>
      <c r="N394" s="229" t="e">
        <f>AVERAGE('ES Data Entry'!N394,'ES Data Entry'!M394)</f>
        <v>#DIV/0!</v>
      </c>
      <c r="O394" s="229" t="e">
        <f t="shared" si="36"/>
        <v>#DIV/0!</v>
      </c>
      <c r="P394" s="229" t="e">
        <f>AVERAGE('ES Data Entry'!O394:R394)</f>
        <v>#DIV/0!</v>
      </c>
      <c r="Q394" s="229" t="e">
        <f t="shared" si="37"/>
        <v>#DIV/0!</v>
      </c>
      <c r="R394" s="229" t="e">
        <f>AVERAGE('ES Data Entry'!S394:V394)</f>
        <v>#DIV/0!</v>
      </c>
      <c r="S394" s="229" t="e">
        <f t="shared" si="38"/>
        <v>#DIV/0!</v>
      </c>
      <c r="T394" s="229" t="e">
        <f>AVERAGE('ES Data Entry'!W394:Y394)</f>
        <v>#DIV/0!</v>
      </c>
      <c r="U394" s="230" t="e">
        <f t="shared" si="39"/>
        <v>#DIV/0!</v>
      </c>
      <c r="V394" s="231" t="e">
        <f t="shared" si="40"/>
        <v>#DIV/0!</v>
      </c>
      <c r="W394" s="232" t="e">
        <f t="shared" si="41"/>
        <v>#DIV/0!</v>
      </c>
    </row>
    <row r="395" spans="1:23">
      <c r="A395" s="226">
        <f>'ES Data Entry'!A395</f>
        <v>0</v>
      </c>
      <c r="B395" s="226">
        <f>'ES Data Entry'!B395</f>
        <v>0</v>
      </c>
      <c r="C395" s="6">
        <f>'ES Data Entry'!C395</f>
        <v>0</v>
      </c>
      <c r="D395" s="226">
        <f>'ES Data Entry'!D395</f>
        <v>0</v>
      </c>
      <c r="E395" s="226">
        <f>'ES Data Entry'!E395</f>
        <v>0</v>
      </c>
      <c r="F395" s="226">
        <f>'ES Data Entry'!F395</f>
        <v>0</v>
      </c>
      <c r="G395" s="226" t="str" cm="1">
        <f t="array" ref="G395">_xlfn.IFS('ES Data Entry'!G395=0, "Kindergarten", 'ES Data Entry'!G395=1, "1st Grade", 'ES Data Entry'!G395=2, "2nd Grade", 'ES Data Entry'!G395=3, "3rd Grade", 'ES Data Entry'!G395=4, "4th Grade",'ES Data Entry'!G395=5, "5th Grade")</f>
        <v>Kindergarten</v>
      </c>
      <c r="H395" s="253" t="e" cm="1">
        <f t="array" ref="H395">_xlfn.IFS('ES Data Entry'!L395=2, "Virtual", 'ES Data Entry'!L395=1, "In-person",'ES Data Entry'!L395=3, "Hybrid")</f>
        <v>#N/A</v>
      </c>
      <c r="I395" s="227" t="e" cm="1">
        <f t="array" ref="I395">_xlfn.IFS('ES Data Entry'!H395= 1, "American Indian/Alaskan Native", 'ES Data Entry'!H395= 2, "Asian", 'ES Data Entry'!H395= 3, "Native Hawaiian/Pacific Islander", 'ES Data Entry'!H395= 4, "Black/African American",'ES Data Entry'!H395= 5,  "White", 'ES Data Entry'!H395= 6, "Other", 'ES Data Entry'!H395= 7, "Two races or more", 'ES Data Entry'!H395= 8, "Unknown")</f>
        <v>#N/A</v>
      </c>
      <c r="J395" s="226" t="e" cm="1">
        <f t="array" ref="J395">_xlfn.IFS('ES Data Entry'!I395=1, "Hispanic/Latino", 'ES Data Entry'!I395=2, "Not Hispanic/Latino", 'ES Data Entry'!I395=3, "Other")</f>
        <v>#N/A</v>
      </c>
      <c r="K395" s="226" t="e" cm="1">
        <f t="array" ref="K395">_xlfn.IFS('ES Data Entry'!J395= 1, "Male", 'ES Data Entry'!J395= 2, "Female", 'ES Data Entry'!J395= 3, "Transgender Male", 'ES Data Entry'!J395= 4, "Transgender Female",'ES Data Entry'!J395= 5, "Non-binary", 'ES Data Entry'!J395= 6, "Other", 'ES Data Entry'!J395= 7, "Unknown")</f>
        <v>#N/A</v>
      </c>
      <c r="L395" s="228">
        <f>'ES Data Entry'!K395</f>
        <v>0</v>
      </c>
      <c r="M395" s="228" t="str" cm="1">
        <f t="array" ref="M395">IF(MAX(IF(F:F=F395, L:L))=L395, "Yes", "No")</f>
        <v>Yes</v>
      </c>
      <c r="N395" s="229" t="e">
        <f>AVERAGE('ES Data Entry'!N395,'ES Data Entry'!M395)</f>
        <v>#DIV/0!</v>
      </c>
      <c r="O395" s="229" t="e">
        <f t="shared" si="36"/>
        <v>#DIV/0!</v>
      </c>
      <c r="P395" s="229" t="e">
        <f>AVERAGE('ES Data Entry'!O395:R395)</f>
        <v>#DIV/0!</v>
      </c>
      <c r="Q395" s="229" t="e">
        <f t="shared" si="37"/>
        <v>#DIV/0!</v>
      </c>
      <c r="R395" s="229" t="e">
        <f>AVERAGE('ES Data Entry'!S395:V395)</f>
        <v>#DIV/0!</v>
      </c>
      <c r="S395" s="229" t="e">
        <f t="shared" si="38"/>
        <v>#DIV/0!</v>
      </c>
      <c r="T395" s="229" t="e">
        <f>AVERAGE('ES Data Entry'!W395:Y395)</f>
        <v>#DIV/0!</v>
      </c>
      <c r="U395" s="230" t="e">
        <f t="shared" si="39"/>
        <v>#DIV/0!</v>
      </c>
      <c r="V395" s="231" t="e">
        <f t="shared" si="40"/>
        <v>#DIV/0!</v>
      </c>
      <c r="W395" s="232" t="e">
        <f t="shared" si="41"/>
        <v>#DIV/0!</v>
      </c>
    </row>
    <row r="396" spans="1:23">
      <c r="A396" s="226">
        <f>'ES Data Entry'!A396</f>
        <v>0</v>
      </c>
      <c r="B396" s="226">
        <f>'ES Data Entry'!B396</f>
        <v>0</v>
      </c>
      <c r="C396" s="6">
        <f>'ES Data Entry'!C396</f>
        <v>0</v>
      </c>
      <c r="D396" s="226">
        <f>'ES Data Entry'!D396</f>
        <v>0</v>
      </c>
      <c r="E396" s="226">
        <f>'ES Data Entry'!E396</f>
        <v>0</v>
      </c>
      <c r="F396" s="226">
        <f>'ES Data Entry'!F396</f>
        <v>0</v>
      </c>
      <c r="G396" s="226" t="str" cm="1">
        <f t="array" ref="G396">_xlfn.IFS('ES Data Entry'!G396=0, "Kindergarten", 'ES Data Entry'!G396=1, "1st Grade", 'ES Data Entry'!G396=2, "2nd Grade", 'ES Data Entry'!G396=3, "3rd Grade", 'ES Data Entry'!G396=4, "4th Grade",'ES Data Entry'!G396=5, "5th Grade")</f>
        <v>Kindergarten</v>
      </c>
      <c r="H396" s="253" t="e" cm="1">
        <f t="array" ref="H396">_xlfn.IFS('ES Data Entry'!L396=2, "Virtual", 'ES Data Entry'!L396=1, "In-person",'ES Data Entry'!L396=3, "Hybrid")</f>
        <v>#N/A</v>
      </c>
      <c r="I396" s="227" t="e" cm="1">
        <f t="array" ref="I396">_xlfn.IFS('ES Data Entry'!H396= 1, "American Indian/Alaskan Native", 'ES Data Entry'!H396= 2, "Asian", 'ES Data Entry'!H396= 3, "Native Hawaiian/Pacific Islander", 'ES Data Entry'!H396= 4, "Black/African American",'ES Data Entry'!H396= 5,  "White", 'ES Data Entry'!H396= 6, "Other", 'ES Data Entry'!H396= 7, "Two races or more", 'ES Data Entry'!H396= 8, "Unknown")</f>
        <v>#N/A</v>
      </c>
      <c r="J396" s="226" t="e" cm="1">
        <f t="array" ref="J396">_xlfn.IFS('ES Data Entry'!I396=1, "Hispanic/Latino", 'ES Data Entry'!I396=2, "Not Hispanic/Latino", 'ES Data Entry'!I396=3, "Other")</f>
        <v>#N/A</v>
      </c>
      <c r="K396" s="226" t="e" cm="1">
        <f t="array" ref="K396">_xlfn.IFS('ES Data Entry'!J396= 1, "Male", 'ES Data Entry'!J396= 2, "Female", 'ES Data Entry'!J396= 3, "Transgender Male", 'ES Data Entry'!J396= 4, "Transgender Female",'ES Data Entry'!J396= 5, "Non-binary", 'ES Data Entry'!J396= 6, "Other", 'ES Data Entry'!J396= 7, "Unknown")</f>
        <v>#N/A</v>
      </c>
      <c r="L396" s="228">
        <f>'ES Data Entry'!K396</f>
        <v>0</v>
      </c>
      <c r="M396" s="228" t="str" cm="1">
        <f t="array" ref="M396">IF(MAX(IF(F:F=F396, L:L))=L396, "Yes", "No")</f>
        <v>Yes</v>
      </c>
      <c r="N396" s="229" t="e">
        <f>AVERAGE('ES Data Entry'!N396,'ES Data Entry'!M396)</f>
        <v>#DIV/0!</v>
      </c>
      <c r="O396" s="229" t="e">
        <f t="shared" si="36"/>
        <v>#DIV/0!</v>
      </c>
      <c r="P396" s="229" t="e">
        <f>AVERAGE('ES Data Entry'!O396:R396)</f>
        <v>#DIV/0!</v>
      </c>
      <c r="Q396" s="229" t="e">
        <f t="shared" si="37"/>
        <v>#DIV/0!</v>
      </c>
      <c r="R396" s="229" t="e">
        <f>AVERAGE('ES Data Entry'!S396:V396)</f>
        <v>#DIV/0!</v>
      </c>
      <c r="S396" s="229" t="e">
        <f t="shared" si="38"/>
        <v>#DIV/0!</v>
      </c>
      <c r="T396" s="229" t="e">
        <f>AVERAGE('ES Data Entry'!W396:Y396)</f>
        <v>#DIV/0!</v>
      </c>
      <c r="U396" s="230" t="e">
        <f t="shared" si="39"/>
        <v>#DIV/0!</v>
      </c>
      <c r="V396" s="231" t="e">
        <f t="shared" si="40"/>
        <v>#DIV/0!</v>
      </c>
      <c r="W396" s="232" t="e">
        <f t="shared" si="41"/>
        <v>#DIV/0!</v>
      </c>
    </row>
    <row r="397" spans="1:23">
      <c r="A397" s="226">
        <f>'ES Data Entry'!A397</f>
        <v>0</v>
      </c>
      <c r="B397" s="226">
        <f>'ES Data Entry'!B397</f>
        <v>0</v>
      </c>
      <c r="C397" s="6">
        <f>'ES Data Entry'!C397</f>
        <v>0</v>
      </c>
      <c r="D397" s="226">
        <f>'ES Data Entry'!D397</f>
        <v>0</v>
      </c>
      <c r="E397" s="226">
        <f>'ES Data Entry'!E397</f>
        <v>0</v>
      </c>
      <c r="F397" s="226">
        <f>'ES Data Entry'!F397</f>
        <v>0</v>
      </c>
      <c r="G397" s="226" t="str" cm="1">
        <f t="array" ref="G397">_xlfn.IFS('ES Data Entry'!G397=0, "Kindergarten", 'ES Data Entry'!G397=1, "1st Grade", 'ES Data Entry'!G397=2, "2nd Grade", 'ES Data Entry'!G397=3, "3rd Grade", 'ES Data Entry'!G397=4, "4th Grade",'ES Data Entry'!G397=5, "5th Grade")</f>
        <v>Kindergarten</v>
      </c>
      <c r="H397" s="253" t="e" cm="1">
        <f t="array" ref="H397">_xlfn.IFS('ES Data Entry'!L397=2, "Virtual", 'ES Data Entry'!L397=1, "In-person",'ES Data Entry'!L397=3, "Hybrid")</f>
        <v>#N/A</v>
      </c>
      <c r="I397" s="227" t="e" cm="1">
        <f t="array" ref="I397">_xlfn.IFS('ES Data Entry'!H397= 1, "American Indian/Alaskan Native", 'ES Data Entry'!H397= 2, "Asian", 'ES Data Entry'!H397= 3, "Native Hawaiian/Pacific Islander", 'ES Data Entry'!H397= 4, "Black/African American",'ES Data Entry'!H397= 5,  "White", 'ES Data Entry'!H397= 6, "Other", 'ES Data Entry'!H397= 7, "Two races or more", 'ES Data Entry'!H397= 8, "Unknown")</f>
        <v>#N/A</v>
      </c>
      <c r="J397" s="226" t="e" cm="1">
        <f t="array" ref="J397">_xlfn.IFS('ES Data Entry'!I397=1, "Hispanic/Latino", 'ES Data Entry'!I397=2, "Not Hispanic/Latino", 'ES Data Entry'!I397=3, "Other")</f>
        <v>#N/A</v>
      </c>
      <c r="K397" s="226" t="e" cm="1">
        <f t="array" ref="K397">_xlfn.IFS('ES Data Entry'!J397= 1, "Male", 'ES Data Entry'!J397= 2, "Female", 'ES Data Entry'!J397= 3, "Transgender Male", 'ES Data Entry'!J397= 4, "Transgender Female",'ES Data Entry'!J397= 5, "Non-binary", 'ES Data Entry'!J397= 6, "Other", 'ES Data Entry'!J397= 7, "Unknown")</f>
        <v>#N/A</v>
      </c>
      <c r="L397" s="228">
        <f>'ES Data Entry'!K397</f>
        <v>0</v>
      </c>
      <c r="M397" s="228" t="str" cm="1">
        <f t="array" ref="M397">IF(MAX(IF(F:F=F397, L:L))=L397, "Yes", "No")</f>
        <v>Yes</v>
      </c>
      <c r="N397" s="229" t="e">
        <f>AVERAGE('ES Data Entry'!N397,'ES Data Entry'!M397)</f>
        <v>#DIV/0!</v>
      </c>
      <c r="O397" s="229" t="e">
        <f t="shared" si="36"/>
        <v>#DIV/0!</v>
      </c>
      <c r="P397" s="229" t="e">
        <f>AVERAGE('ES Data Entry'!O397:R397)</f>
        <v>#DIV/0!</v>
      </c>
      <c r="Q397" s="229" t="e">
        <f t="shared" si="37"/>
        <v>#DIV/0!</v>
      </c>
      <c r="R397" s="229" t="e">
        <f>AVERAGE('ES Data Entry'!S397:V397)</f>
        <v>#DIV/0!</v>
      </c>
      <c r="S397" s="229" t="e">
        <f t="shared" si="38"/>
        <v>#DIV/0!</v>
      </c>
      <c r="T397" s="229" t="e">
        <f>AVERAGE('ES Data Entry'!W397:Y397)</f>
        <v>#DIV/0!</v>
      </c>
      <c r="U397" s="230" t="e">
        <f t="shared" si="39"/>
        <v>#DIV/0!</v>
      </c>
      <c r="V397" s="231" t="e">
        <f t="shared" si="40"/>
        <v>#DIV/0!</v>
      </c>
      <c r="W397" s="232" t="e">
        <f t="shared" si="41"/>
        <v>#DIV/0!</v>
      </c>
    </row>
    <row r="398" spans="1:23">
      <c r="A398" s="226">
        <f>'ES Data Entry'!A398</f>
        <v>0</v>
      </c>
      <c r="B398" s="226">
        <f>'ES Data Entry'!B398</f>
        <v>0</v>
      </c>
      <c r="C398" s="6">
        <f>'ES Data Entry'!C398</f>
        <v>0</v>
      </c>
      <c r="D398" s="226">
        <f>'ES Data Entry'!D398</f>
        <v>0</v>
      </c>
      <c r="E398" s="226">
        <f>'ES Data Entry'!E398</f>
        <v>0</v>
      </c>
      <c r="F398" s="226">
        <f>'ES Data Entry'!F398</f>
        <v>0</v>
      </c>
      <c r="G398" s="226" t="str" cm="1">
        <f t="array" ref="G398">_xlfn.IFS('ES Data Entry'!G398=0, "Kindergarten", 'ES Data Entry'!G398=1, "1st Grade", 'ES Data Entry'!G398=2, "2nd Grade", 'ES Data Entry'!G398=3, "3rd Grade", 'ES Data Entry'!G398=4, "4th Grade",'ES Data Entry'!G398=5, "5th Grade")</f>
        <v>Kindergarten</v>
      </c>
      <c r="H398" s="253" t="e" cm="1">
        <f t="array" ref="H398">_xlfn.IFS('ES Data Entry'!L398=2, "Virtual", 'ES Data Entry'!L398=1, "In-person",'ES Data Entry'!L398=3, "Hybrid")</f>
        <v>#N/A</v>
      </c>
      <c r="I398" s="227" t="e" cm="1">
        <f t="array" ref="I398">_xlfn.IFS('ES Data Entry'!H398= 1, "American Indian/Alaskan Native", 'ES Data Entry'!H398= 2, "Asian", 'ES Data Entry'!H398= 3, "Native Hawaiian/Pacific Islander", 'ES Data Entry'!H398= 4, "Black/African American",'ES Data Entry'!H398= 5,  "White", 'ES Data Entry'!H398= 6, "Other", 'ES Data Entry'!H398= 7, "Two races or more", 'ES Data Entry'!H398= 8, "Unknown")</f>
        <v>#N/A</v>
      </c>
      <c r="J398" s="226" t="e" cm="1">
        <f t="array" ref="J398">_xlfn.IFS('ES Data Entry'!I398=1, "Hispanic/Latino", 'ES Data Entry'!I398=2, "Not Hispanic/Latino", 'ES Data Entry'!I398=3, "Other")</f>
        <v>#N/A</v>
      </c>
      <c r="K398" s="226" t="e" cm="1">
        <f t="array" ref="K398">_xlfn.IFS('ES Data Entry'!J398= 1, "Male", 'ES Data Entry'!J398= 2, "Female", 'ES Data Entry'!J398= 3, "Transgender Male", 'ES Data Entry'!J398= 4, "Transgender Female",'ES Data Entry'!J398= 5, "Non-binary", 'ES Data Entry'!J398= 6, "Other", 'ES Data Entry'!J398= 7, "Unknown")</f>
        <v>#N/A</v>
      </c>
      <c r="L398" s="228">
        <f>'ES Data Entry'!K398</f>
        <v>0</v>
      </c>
      <c r="M398" s="228" t="str" cm="1">
        <f t="array" ref="M398">IF(MAX(IF(F:F=F398, L:L))=L398, "Yes", "No")</f>
        <v>Yes</v>
      </c>
      <c r="N398" s="229" t="e">
        <f>AVERAGE('ES Data Entry'!N398,'ES Data Entry'!M398)</f>
        <v>#DIV/0!</v>
      </c>
      <c r="O398" s="229" t="e">
        <f t="shared" si="36"/>
        <v>#DIV/0!</v>
      </c>
      <c r="P398" s="229" t="e">
        <f>AVERAGE('ES Data Entry'!O398:R398)</f>
        <v>#DIV/0!</v>
      </c>
      <c r="Q398" s="229" t="e">
        <f t="shared" si="37"/>
        <v>#DIV/0!</v>
      </c>
      <c r="R398" s="229" t="e">
        <f>AVERAGE('ES Data Entry'!S398:V398)</f>
        <v>#DIV/0!</v>
      </c>
      <c r="S398" s="229" t="e">
        <f t="shared" si="38"/>
        <v>#DIV/0!</v>
      </c>
      <c r="T398" s="229" t="e">
        <f>AVERAGE('ES Data Entry'!W398:Y398)</f>
        <v>#DIV/0!</v>
      </c>
      <c r="U398" s="230" t="e">
        <f t="shared" si="39"/>
        <v>#DIV/0!</v>
      </c>
      <c r="V398" s="231" t="e">
        <f t="shared" si="40"/>
        <v>#DIV/0!</v>
      </c>
      <c r="W398" s="232" t="e">
        <f t="shared" si="41"/>
        <v>#DIV/0!</v>
      </c>
    </row>
    <row r="399" spans="1:23">
      <c r="A399" s="226">
        <f>'ES Data Entry'!A399</f>
        <v>0</v>
      </c>
      <c r="B399" s="226">
        <f>'ES Data Entry'!B399</f>
        <v>0</v>
      </c>
      <c r="C399" s="6">
        <f>'ES Data Entry'!C399</f>
        <v>0</v>
      </c>
      <c r="D399" s="226">
        <f>'ES Data Entry'!D399</f>
        <v>0</v>
      </c>
      <c r="E399" s="226">
        <f>'ES Data Entry'!E399</f>
        <v>0</v>
      </c>
      <c r="F399" s="226">
        <f>'ES Data Entry'!F399</f>
        <v>0</v>
      </c>
      <c r="G399" s="226" t="str" cm="1">
        <f t="array" ref="G399">_xlfn.IFS('ES Data Entry'!G399=0, "Kindergarten", 'ES Data Entry'!G399=1, "1st Grade", 'ES Data Entry'!G399=2, "2nd Grade", 'ES Data Entry'!G399=3, "3rd Grade", 'ES Data Entry'!G399=4, "4th Grade",'ES Data Entry'!G399=5, "5th Grade")</f>
        <v>Kindergarten</v>
      </c>
      <c r="H399" s="253" t="e" cm="1">
        <f t="array" ref="H399">_xlfn.IFS('ES Data Entry'!L399=2, "Virtual", 'ES Data Entry'!L399=1, "In-person",'ES Data Entry'!L399=3, "Hybrid")</f>
        <v>#N/A</v>
      </c>
      <c r="I399" s="227" t="e" cm="1">
        <f t="array" ref="I399">_xlfn.IFS('ES Data Entry'!H399= 1, "American Indian/Alaskan Native", 'ES Data Entry'!H399= 2, "Asian", 'ES Data Entry'!H399= 3, "Native Hawaiian/Pacific Islander", 'ES Data Entry'!H399= 4, "Black/African American",'ES Data Entry'!H399= 5,  "White", 'ES Data Entry'!H399= 6, "Other", 'ES Data Entry'!H399= 7, "Two races or more", 'ES Data Entry'!H399= 8, "Unknown")</f>
        <v>#N/A</v>
      </c>
      <c r="J399" s="226" t="e" cm="1">
        <f t="array" ref="J399">_xlfn.IFS('ES Data Entry'!I399=1, "Hispanic/Latino", 'ES Data Entry'!I399=2, "Not Hispanic/Latino", 'ES Data Entry'!I399=3, "Other")</f>
        <v>#N/A</v>
      </c>
      <c r="K399" s="226" t="e" cm="1">
        <f t="array" ref="K399">_xlfn.IFS('ES Data Entry'!J399= 1, "Male", 'ES Data Entry'!J399= 2, "Female", 'ES Data Entry'!J399= 3, "Transgender Male", 'ES Data Entry'!J399= 4, "Transgender Female",'ES Data Entry'!J399= 5, "Non-binary", 'ES Data Entry'!J399= 6, "Other", 'ES Data Entry'!J399= 7, "Unknown")</f>
        <v>#N/A</v>
      </c>
      <c r="L399" s="228">
        <f>'ES Data Entry'!K399</f>
        <v>0</v>
      </c>
      <c r="M399" s="228" t="str" cm="1">
        <f t="array" ref="M399">IF(MAX(IF(F:F=F399, L:L))=L399, "Yes", "No")</f>
        <v>Yes</v>
      </c>
      <c r="N399" s="229" t="e">
        <f>AVERAGE('ES Data Entry'!N399,'ES Data Entry'!M399)</f>
        <v>#DIV/0!</v>
      </c>
      <c r="O399" s="229" t="e">
        <f t="shared" si="36"/>
        <v>#DIV/0!</v>
      </c>
      <c r="P399" s="229" t="e">
        <f>AVERAGE('ES Data Entry'!O399:R399)</f>
        <v>#DIV/0!</v>
      </c>
      <c r="Q399" s="229" t="e">
        <f t="shared" si="37"/>
        <v>#DIV/0!</v>
      </c>
      <c r="R399" s="229" t="e">
        <f>AVERAGE('ES Data Entry'!S399:V399)</f>
        <v>#DIV/0!</v>
      </c>
      <c r="S399" s="229" t="e">
        <f t="shared" si="38"/>
        <v>#DIV/0!</v>
      </c>
      <c r="T399" s="229" t="e">
        <f>AVERAGE('ES Data Entry'!W399:Y399)</f>
        <v>#DIV/0!</v>
      </c>
      <c r="U399" s="230" t="e">
        <f t="shared" si="39"/>
        <v>#DIV/0!</v>
      </c>
      <c r="V399" s="231" t="e">
        <f t="shared" si="40"/>
        <v>#DIV/0!</v>
      </c>
      <c r="W399" s="232" t="e">
        <f t="shared" si="41"/>
        <v>#DIV/0!</v>
      </c>
    </row>
    <row r="400" spans="1:23">
      <c r="A400" s="226">
        <f>'ES Data Entry'!A400</f>
        <v>0</v>
      </c>
      <c r="B400" s="226">
        <f>'ES Data Entry'!B400</f>
        <v>0</v>
      </c>
      <c r="C400" s="6">
        <f>'ES Data Entry'!C400</f>
        <v>0</v>
      </c>
      <c r="D400" s="226">
        <f>'ES Data Entry'!D400</f>
        <v>0</v>
      </c>
      <c r="E400" s="226">
        <f>'ES Data Entry'!E400</f>
        <v>0</v>
      </c>
      <c r="F400" s="226">
        <f>'ES Data Entry'!F400</f>
        <v>0</v>
      </c>
      <c r="G400" s="226" t="str" cm="1">
        <f t="array" ref="G400">_xlfn.IFS('ES Data Entry'!G400=0, "Kindergarten", 'ES Data Entry'!G400=1, "1st Grade", 'ES Data Entry'!G400=2, "2nd Grade", 'ES Data Entry'!G400=3, "3rd Grade", 'ES Data Entry'!G400=4, "4th Grade",'ES Data Entry'!G400=5, "5th Grade")</f>
        <v>Kindergarten</v>
      </c>
      <c r="H400" s="253" t="e" cm="1">
        <f t="array" ref="H400">_xlfn.IFS('ES Data Entry'!L400=2, "Virtual", 'ES Data Entry'!L400=1, "In-person",'ES Data Entry'!L400=3, "Hybrid")</f>
        <v>#N/A</v>
      </c>
      <c r="I400" s="227" t="e" cm="1">
        <f t="array" ref="I400">_xlfn.IFS('ES Data Entry'!H400= 1, "American Indian/Alaskan Native", 'ES Data Entry'!H400= 2, "Asian", 'ES Data Entry'!H400= 3, "Native Hawaiian/Pacific Islander", 'ES Data Entry'!H400= 4, "Black/African American",'ES Data Entry'!H400= 5,  "White", 'ES Data Entry'!H400= 6, "Other", 'ES Data Entry'!H400= 7, "Two races or more", 'ES Data Entry'!H400= 8, "Unknown")</f>
        <v>#N/A</v>
      </c>
      <c r="J400" s="226" t="e" cm="1">
        <f t="array" ref="J400">_xlfn.IFS('ES Data Entry'!I400=1, "Hispanic/Latino", 'ES Data Entry'!I400=2, "Not Hispanic/Latino", 'ES Data Entry'!I400=3, "Other")</f>
        <v>#N/A</v>
      </c>
      <c r="K400" s="226" t="e" cm="1">
        <f t="array" ref="K400">_xlfn.IFS('ES Data Entry'!J400= 1, "Male", 'ES Data Entry'!J400= 2, "Female", 'ES Data Entry'!J400= 3, "Transgender Male", 'ES Data Entry'!J400= 4, "Transgender Female",'ES Data Entry'!J400= 5, "Non-binary", 'ES Data Entry'!J400= 6, "Other", 'ES Data Entry'!J400= 7, "Unknown")</f>
        <v>#N/A</v>
      </c>
      <c r="L400" s="228">
        <f>'ES Data Entry'!K400</f>
        <v>0</v>
      </c>
      <c r="M400" s="228" t="str" cm="1">
        <f t="array" ref="M400">IF(MAX(IF(F:F=F400, L:L))=L400, "Yes", "No")</f>
        <v>Yes</v>
      </c>
      <c r="N400" s="229" t="e">
        <f>AVERAGE('ES Data Entry'!N400,'ES Data Entry'!M400)</f>
        <v>#DIV/0!</v>
      </c>
      <c r="O400" s="229" t="e">
        <f t="shared" si="36"/>
        <v>#DIV/0!</v>
      </c>
      <c r="P400" s="229" t="e">
        <f>AVERAGE('ES Data Entry'!O400:R400)</f>
        <v>#DIV/0!</v>
      </c>
      <c r="Q400" s="229" t="e">
        <f t="shared" si="37"/>
        <v>#DIV/0!</v>
      </c>
      <c r="R400" s="229" t="e">
        <f>AVERAGE('ES Data Entry'!S400:V400)</f>
        <v>#DIV/0!</v>
      </c>
      <c r="S400" s="229" t="e">
        <f t="shared" si="38"/>
        <v>#DIV/0!</v>
      </c>
      <c r="T400" s="229" t="e">
        <f>AVERAGE('ES Data Entry'!W400:Y400)</f>
        <v>#DIV/0!</v>
      </c>
      <c r="U400" s="230" t="e">
        <f t="shared" si="39"/>
        <v>#DIV/0!</v>
      </c>
      <c r="V400" s="231" t="e">
        <f t="shared" si="40"/>
        <v>#DIV/0!</v>
      </c>
      <c r="W400" s="232" t="e">
        <f t="shared" si="41"/>
        <v>#DIV/0!</v>
      </c>
    </row>
    <row r="401" spans="1:23">
      <c r="A401" s="226">
        <f>'ES Data Entry'!A401</f>
        <v>0</v>
      </c>
      <c r="B401" s="226">
        <f>'ES Data Entry'!B401</f>
        <v>0</v>
      </c>
      <c r="C401" s="6">
        <f>'ES Data Entry'!C401</f>
        <v>0</v>
      </c>
      <c r="D401" s="226">
        <f>'ES Data Entry'!D401</f>
        <v>0</v>
      </c>
      <c r="E401" s="226">
        <f>'ES Data Entry'!E401</f>
        <v>0</v>
      </c>
      <c r="F401" s="226">
        <f>'ES Data Entry'!F401</f>
        <v>0</v>
      </c>
      <c r="G401" s="226" t="str" cm="1">
        <f t="array" ref="G401">_xlfn.IFS('ES Data Entry'!G401=0, "Kindergarten", 'ES Data Entry'!G401=1, "1st Grade", 'ES Data Entry'!G401=2, "2nd Grade", 'ES Data Entry'!G401=3, "3rd Grade", 'ES Data Entry'!G401=4, "4th Grade",'ES Data Entry'!G401=5, "5th Grade")</f>
        <v>Kindergarten</v>
      </c>
      <c r="H401" s="253" t="e" cm="1">
        <f t="array" ref="H401">_xlfn.IFS('ES Data Entry'!L401=2, "Virtual", 'ES Data Entry'!L401=1, "In-person",'ES Data Entry'!L401=3, "Hybrid")</f>
        <v>#N/A</v>
      </c>
      <c r="I401" s="227" t="e" cm="1">
        <f t="array" ref="I401">_xlfn.IFS('ES Data Entry'!H401= 1, "American Indian/Alaskan Native", 'ES Data Entry'!H401= 2, "Asian", 'ES Data Entry'!H401= 3, "Native Hawaiian/Pacific Islander", 'ES Data Entry'!H401= 4, "Black/African American",'ES Data Entry'!H401= 5,  "White", 'ES Data Entry'!H401= 6, "Other", 'ES Data Entry'!H401= 7, "Two races or more", 'ES Data Entry'!H401= 8, "Unknown")</f>
        <v>#N/A</v>
      </c>
      <c r="J401" s="226" t="e" cm="1">
        <f t="array" ref="J401">_xlfn.IFS('ES Data Entry'!I401=1, "Hispanic/Latino", 'ES Data Entry'!I401=2, "Not Hispanic/Latino", 'ES Data Entry'!I401=3, "Other")</f>
        <v>#N/A</v>
      </c>
      <c r="K401" s="226" t="e" cm="1">
        <f t="array" ref="K401">_xlfn.IFS('ES Data Entry'!J401= 1, "Male", 'ES Data Entry'!J401= 2, "Female", 'ES Data Entry'!J401= 3, "Transgender Male", 'ES Data Entry'!J401= 4, "Transgender Female",'ES Data Entry'!J401= 5, "Non-binary", 'ES Data Entry'!J401= 6, "Other", 'ES Data Entry'!J401= 7, "Unknown")</f>
        <v>#N/A</v>
      </c>
      <c r="L401" s="228">
        <f>'ES Data Entry'!K401</f>
        <v>0</v>
      </c>
      <c r="M401" s="228" t="str" cm="1">
        <f t="array" ref="M401">IF(MAX(IF(F:F=F401, L:L))=L401, "Yes", "No")</f>
        <v>Yes</v>
      </c>
      <c r="N401" s="229" t="e">
        <f>AVERAGE('ES Data Entry'!N401,'ES Data Entry'!M401)</f>
        <v>#DIV/0!</v>
      </c>
      <c r="O401" s="229" t="e">
        <f t="shared" si="36"/>
        <v>#DIV/0!</v>
      </c>
      <c r="P401" s="229" t="e">
        <f>AVERAGE('ES Data Entry'!O401:R401)</f>
        <v>#DIV/0!</v>
      </c>
      <c r="Q401" s="229" t="e">
        <f t="shared" si="37"/>
        <v>#DIV/0!</v>
      </c>
      <c r="R401" s="229" t="e">
        <f>AVERAGE('ES Data Entry'!S401:V401)</f>
        <v>#DIV/0!</v>
      </c>
      <c r="S401" s="229" t="e">
        <f t="shared" si="38"/>
        <v>#DIV/0!</v>
      </c>
      <c r="T401" s="229" t="e">
        <f>AVERAGE('ES Data Entry'!W401:Y401)</f>
        <v>#DIV/0!</v>
      </c>
      <c r="U401" s="230" t="e">
        <f t="shared" si="39"/>
        <v>#DIV/0!</v>
      </c>
      <c r="V401" s="231" t="e">
        <f t="shared" si="40"/>
        <v>#DIV/0!</v>
      </c>
      <c r="W401" s="232" t="e">
        <f t="shared" si="41"/>
        <v>#DIV/0!</v>
      </c>
    </row>
    <row r="402" spans="1:23">
      <c r="A402" s="226">
        <f>'ES Data Entry'!A402</f>
        <v>0</v>
      </c>
      <c r="B402" s="226">
        <f>'ES Data Entry'!B402</f>
        <v>0</v>
      </c>
      <c r="C402" s="6">
        <f>'ES Data Entry'!C402</f>
        <v>0</v>
      </c>
      <c r="D402" s="226">
        <f>'ES Data Entry'!D402</f>
        <v>0</v>
      </c>
      <c r="E402" s="226">
        <f>'ES Data Entry'!E402</f>
        <v>0</v>
      </c>
      <c r="F402" s="226">
        <f>'ES Data Entry'!F402</f>
        <v>0</v>
      </c>
      <c r="G402" s="226" t="str" cm="1">
        <f t="array" ref="G402">_xlfn.IFS('ES Data Entry'!G402=0, "Kindergarten", 'ES Data Entry'!G402=1, "1st Grade", 'ES Data Entry'!G402=2, "2nd Grade", 'ES Data Entry'!G402=3, "3rd Grade", 'ES Data Entry'!G402=4, "4th Grade",'ES Data Entry'!G402=5, "5th Grade")</f>
        <v>Kindergarten</v>
      </c>
      <c r="H402" s="253" t="e" cm="1">
        <f t="array" ref="H402">_xlfn.IFS('ES Data Entry'!L402=2, "Virtual", 'ES Data Entry'!L402=1, "In-person",'ES Data Entry'!L402=3, "Hybrid")</f>
        <v>#N/A</v>
      </c>
      <c r="I402" s="227" t="e" cm="1">
        <f t="array" ref="I402">_xlfn.IFS('ES Data Entry'!H402= 1, "American Indian/Alaskan Native", 'ES Data Entry'!H402= 2, "Asian", 'ES Data Entry'!H402= 3, "Native Hawaiian/Pacific Islander", 'ES Data Entry'!H402= 4, "Black/African American",'ES Data Entry'!H402= 5,  "White", 'ES Data Entry'!H402= 6, "Other", 'ES Data Entry'!H402= 7, "Two races or more", 'ES Data Entry'!H402= 8, "Unknown")</f>
        <v>#N/A</v>
      </c>
      <c r="J402" s="226" t="e" cm="1">
        <f t="array" ref="J402">_xlfn.IFS('ES Data Entry'!I402=1, "Hispanic/Latino", 'ES Data Entry'!I402=2, "Not Hispanic/Latino", 'ES Data Entry'!I402=3, "Other")</f>
        <v>#N/A</v>
      </c>
      <c r="K402" s="226" t="e" cm="1">
        <f t="array" ref="K402">_xlfn.IFS('ES Data Entry'!J402= 1, "Male", 'ES Data Entry'!J402= 2, "Female", 'ES Data Entry'!J402= 3, "Transgender Male", 'ES Data Entry'!J402= 4, "Transgender Female",'ES Data Entry'!J402= 5, "Non-binary", 'ES Data Entry'!J402= 6, "Other", 'ES Data Entry'!J402= 7, "Unknown")</f>
        <v>#N/A</v>
      </c>
      <c r="L402" s="228">
        <f>'ES Data Entry'!K402</f>
        <v>0</v>
      </c>
      <c r="M402" s="228" t="str" cm="1">
        <f t="array" ref="M402">IF(MAX(IF(F:F=F402, L:L))=L402, "Yes", "No")</f>
        <v>Yes</v>
      </c>
      <c r="N402" s="229" t="e">
        <f>AVERAGE('ES Data Entry'!N402,'ES Data Entry'!M402)</f>
        <v>#DIV/0!</v>
      </c>
      <c r="O402" s="229" t="e">
        <f t="shared" si="36"/>
        <v>#DIV/0!</v>
      </c>
      <c r="P402" s="229" t="e">
        <f>AVERAGE('ES Data Entry'!O402:R402)</f>
        <v>#DIV/0!</v>
      </c>
      <c r="Q402" s="229" t="e">
        <f t="shared" si="37"/>
        <v>#DIV/0!</v>
      </c>
      <c r="R402" s="229" t="e">
        <f>AVERAGE('ES Data Entry'!S402:V402)</f>
        <v>#DIV/0!</v>
      </c>
      <c r="S402" s="229" t="e">
        <f t="shared" si="38"/>
        <v>#DIV/0!</v>
      </c>
      <c r="T402" s="229" t="e">
        <f>AVERAGE('ES Data Entry'!W402:Y402)</f>
        <v>#DIV/0!</v>
      </c>
      <c r="U402" s="230" t="e">
        <f t="shared" si="39"/>
        <v>#DIV/0!</v>
      </c>
      <c r="V402" s="231" t="e">
        <f t="shared" si="40"/>
        <v>#DIV/0!</v>
      </c>
      <c r="W402" s="232" t="e">
        <f t="shared" si="41"/>
        <v>#DIV/0!</v>
      </c>
    </row>
    <row r="403" spans="1:23">
      <c r="A403" s="226">
        <f>'ES Data Entry'!A403</f>
        <v>0</v>
      </c>
      <c r="B403" s="226">
        <f>'ES Data Entry'!B403</f>
        <v>0</v>
      </c>
      <c r="C403" s="6">
        <f>'ES Data Entry'!C403</f>
        <v>0</v>
      </c>
      <c r="D403" s="226">
        <f>'ES Data Entry'!D403</f>
        <v>0</v>
      </c>
      <c r="E403" s="226">
        <f>'ES Data Entry'!E403</f>
        <v>0</v>
      </c>
      <c r="F403" s="226">
        <f>'ES Data Entry'!F403</f>
        <v>0</v>
      </c>
      <c r="G403" s="226" t="str" cm="1">
        <f t="array" ref="G403">_xlfn.IFS('ES Data Entry'!G403=0, "Kindergarten", 'ES Data Entry'!G403=1, "1st Grade", 'ES Data Entry'!G403=2, "2nd Grade", 'ES Data Entry'!G403=3, "3rd Grade", 'ES Data Entry'!G403=4, "4th Grade",'ES Data Entry'!G403=5, "5th Grade")</f>
        <v>Kindergarten</v>
      </c>
      <c r="H403" s="253" t="e" cm="1">
        <f t="array" ref="H403">_xlfn.IFS('ES Data Entry'!L403=2, "Virtual", 'ES Data Entry'!L403=1, "In-person",'ES Data Entry'!L403=3, "Hybrid")</f>
        <v>#N/A</v>
      </c>
      <c r="I403" s="227" t="e" cm="1">
        <f t="array" ref="I403">_xlfn.IFS('ES Data Entry'!H403= 1, "American Indian/Alaskan Native", 'ES Data Entry'!H403= 2, "Asian", 'ES Data Entry'!H403= 3, "Native Hawaiian/Pacific Islander", 'ES Data Entry'!H403= 4, "Black/African American",'ES Data Entry'!H403= 5,  "White", 'ES Data Entry'!H403= 6, "Other", 'ES Data Entry'!H403= 7, "Two races or more", 'ES Data Entry'!H403= 8, "Unknown")</f>
        <v>#N/A</v>
      </c>
      <c r="J403" s="226" t="e" cm="1">
        <f t="array" ref="J403">_xlfn.IFS('ES Data Entry'!I403=1, "Hispanic/Latino", 'ES Data Entry'!I403=2, "Not Hispanic/Latino", 'ES Data Entry'!I403=3, "Other")</f>
        <v>#N/A</v>
      </c>
      <c r="K403" s="226" t="e" cm="1">
        <f t="array" ref="K403">_xlfn.IFS('ES Data Entry'!J403= 1, "Male", 'ES Data Entry'!J403= 2, "Female", 'ES Data Entry'!J403= 3, "Transgender Male", 'ES Data Entry'!J403= 4, "Transgender Female",'ES Data Entry'!J403= 5, "Non-binary", 'ES Data Entry'!J403= 6, "Other", 'ES Data Entry'!J403= 7, "Unknown")</f>
        <v>#N/A</v>
      </c>
      <c r="L403" s="228">
        <f>'ES Data Entry'!K403</f>
        <v>0</v>
      </c>
      <c r="M403" s="228" t="str" cm="1">
        <f t="array" ref="M403">IF(MAX(IF(F:F=F403, L:L))=L403, "Yes", "No")</f>
        <v>Yes</v>
      </c>
      <c r="N403" s="229" t="e">
        <f>AVERAGE('ES Data Entry'!N403,'ES Data Entry'!M403)</f>
        <v>#DIV/0!</v>
      </c>
      <c r="O403" s="229" t="e">
        <f t="shared" si="36"/>
        <v>#DIV/0!</v>
      </c>
      <c r="P403" s="229" t="e">
        <f>AVERAGE('ES Data Entry'!O403:R403)</f>
        <v>#DIV/0!</v>
      </c>
      <c r="Q403" s="229" t="e">
        <f t="shared" si="37"/>
        <v>#DIV/0!</v>
      </c>
      <c r="R403" s="229" t="e">
        <f>AVERAGE('ES Data Entry'!S403:V403)</f>
        <v>#DIV/0!</v>
      </c>
      <c r="S403" s="229" t="e">
        <f t="shared" si="38"/>
        <v>#DIV/0!</v>
      </c>
      <c r="T403" s="229" t="e">
        <f>AVERAGE('ES Data Entry'!W403:Y403)</f>
        <v>#DIV/0!</v>
      </c>
      <c r="U403" s="230" t="e">
        <f t="shared" si="39"/>
        <v>#DIV/0!</v>
      </c>
      <c r="V403" s="231" t="e">
        <f t="shared" si="40"/>
        <v>#DIV/0!</v>
      </c>
      <c r="W403" s="232" t="e">
        <f t="shared" si="41"/>
        <v>#DIV/0!</v>
      </c>
    </row>
    <row r="404" spans="1:23">
      <c r="A404" s="226">
        <f>'ES Data Entry'!A404</f>
        <v>0</v>
      </c>
      <c r="B404" s="226">
        <f>'ES Data Entry'!B404</f>
        <v>0</v>
      </c>
      <c r="C404" s="6">
        <f>'ES Data Entry'!C404</f>
        <v>0</v>
      </c>
      <c r="D404" s="226">
        <f>'ES Data Entry'!D404</f>
        <v>0</v>
      </c>
      <c r="E404" s="226">
        <f>'ES Data Entry'!E404</f>
        <v>0</v>
      </c>
      <c r="F404" s="226">
        <f>'ES Data Entry'!F404</f>
        <v>0</v>
      </c>
      <c r="G404" s="226" t="str" cm="1">
        <f t="array" ref="G404">_xlfn.IFS('ES Data Entry'!G404=0, "Kindergarten", 'ES Data Entry'!G404=1, "1st Grade", 'ES Data Entry'!G404=2, "2nd Grade", 'ES Data Entry'!G404=3, "3rd Grade", 'ES Data Entry'!G404=4, "4th Grade",'ES Data Entry'!G404=5, "5th Grade")</f>
        <v>Kindergarten</v>
      </c>
      <c r="H404" s="253" t="e" cm="1">
        <f t="array" ref="H404">_xlfn.IFS('ES Data Entry'!L404=2, "Virtual", 'ES Data Entry'!L404=1, "In-person",'ES Data Entry'!L404=3, "Hybrid")</f>
        <v>#N/A</v>
      </c>
      <c r="I404" s="227" t="e" cm="1">
        <f t="array" ref="I404">_xlfn.IFS('ES Data Entry'!H404= 1, "American Indian/Alaskan Native", 'ES Data Entry'!H404= 2, "Asian", 'ES Data Entry'!H404= 3, "Native Hawaiian/Pacific Islander", 'ES Data Entry'!H404= 4, "Black/African American",'ES Data Entry'!H404= 5,  "White", 'ES Data Entry'!H404= 6, "Other", 'ES Data Entry'!H404= 7, "Two races or more", 'ES Data Entry'!H404= 8, "Unknown")</f>
        <v>#N/A</v>
      </c>
      <c r="J404" s="226" t="e" cm="1">
        <f t="array" ref="J404">_xlfn.IFS('ES Data Entry'!I404=1, "Hispanic/Latino", 'ES Data Entry'!I404=2, "Not Hispanic/Latino", 'ES Data Entry'!I404=3, "Other")</f>
        <v>#N/A</v>
      </c>
      <c r="K404" s="226" t="e" cm="1">
        <f t="array" ref="K404">_xlfn.IFS('ES Data Entry'!J404= 1, "Male", 'ES Data Entry'!J404= 2, "Female", 'ES Data Entry'!J404= 3, "Transgender Male", 'ES Data Entry'!J404= 4, "Transgender Female",'ES Data Entry'!J404= 5, "Non-binary", 'ES Data Entry'!J404= 6, "Other", 'ES Data Entry'!J404= 7, "Unknown")</f>
        <v>#N/A</v>
      </c>
      <c r="L404" s="228">
        <f>'ES Data Entry'!K404</f>
        <v>0</v>
      </c>
      <c r="M404" s="228" t="str" cm="1">
        <f t="array" ref="M404">IF(MAX(IF(F:F=F404, L:L))=L404, "Yes", "No")</f>
        <v>Yes</v>
      </c>
      <c r="N404" s="229" t="e">
        <f>AVERAGE('ES Data Entry'!N404,'ES Data Entry'!M404)</f>
        <v>#DIV/0!</v>
      </c>
      <c r="O404" s="229" t="e">
        <f t="shared" si="36"/>
        <v>#DIV/0!</v>
      </c>
      <c r="P404" s="229" t="e">
        <f>AVERAGE('ES Data Entry'!O404:R404)</f>
        <v>#DIV/0!</v>
      </c>
      <c r="Q404" s="229" t="e">
        <f t="shared" si="37"/>
        <v>#DIV/0!</v>
      </c>
      <c r="R404" s="229" t="e">
        <f>AVERAGE('ES Data Entry'!S404:V404)</f>
        <v>#DIV/0!</v>
      </c>
      <c r="S404" s="229" t="e">
        <f t="shared" si="38"/>
        <v>#DIV/0!</v>
      </c>
      <c r="T404" s="229" t="e">
        <f>AVERAGE('ES Data Entry'!W404:Y404)</f>
        <v>#DIV/0!</v>
      </c>
      <c r="U404" s="230" t="e">
        <f t="shared" si="39"/>
        <v>#DIV/0!</v>
      </c>
      <c r="V404" s="231" t="e">
        <f t="shared" si="40"/>
        <v>#DIV/0!</v>
      </c>
      <c r="W404" s="232" t="e">
        <f t="shared" si="41"/>
        <v>#DIV/0!</v>
      </c>
    </row>
    <row r="405" spans="1:23">
      <c r="A405" s="226">
        <f>'ES Data Entry'!A405</f>
        <v>0</v>
      </c>
      <c r="B405" s="226">
        <f>'ES Data Entry'!B405</f>
        <v>0</v>
      </c>
      <c r="C405" s="6">
        <f>'ES Data Entry'!C405</f>
        <v>0</v>
      </c>
      <c r="D405" s="226">
        <f>'ES Data Entry'!D405</f>
        <v>0</v>
      </c>
      <c r="E405" s="226">
        <f>'ES Data Entry'!E405</f>
        <v>0</v>
      </c>
      <c r="F405" s="226">
        <f>'ES Data Entry'!F405</f>
        <v>0</v>
      </c>
      <c r="G405" s="226" t="str" cm="1">
        <f t="array" ref="G405">_xlfn.IFS('ES Data Entry'!G405=0, "Kindergarten", 'ES Data Entry'!G405=1, "1st Grade", 'ES Data Entry'!G405=2, "2nd Grade", 'ES Data Entry'!G405=3, "3rd Grade", 'ES Data Entry'!G405=4, "4th Grade",'ES Data Entry'!G405=5, "5th Grade")</f>
        <v>Kindergarten</v>
      </c>
      <c r="H405" s="253" t="e" cm="1">
        <f t="array" ref="H405">_xlfn.IFS('ES Data Entry'!L405=2, "Virtual", 'ES Data Entry'!L405=1, "In-person",'ES Data Entry'!L405=3, "Hybrid")</f>
        <v>#N/A</v>
      </c>
      <c r="I405" s="227" t="e" cm="1">
        <f t="array" ref="I405">_xlfn.IFS('ES Data Entry'!H405= 1, "American Indian/Alaskan Native", 'ES Data Entry'!H405= 2, "Asian", 'ES Data Entry'!H405= 3, "Native Hawaiian/Pacific Islander", 'ES Data Entry'!H405= 4, "Black/African American",'ES Data Entry'!H405= 5,  "White", 'ES Data Entry'!H405= 6, "Other", 'ES Data Entry'!H405= 7, "Two races or more", 'ES Data Entry'!H405= 8, "Unknown")</f>
        <v>#N/A</v>
      </c>
      <c r="J405" s="226" t="e" cm="1">
        <f t="array" ref="J405">_xlfn.IFS('ES Data Entry'!I405=1, "Hispanic/Latino", 'ES Data Entry'!I405=2, "Not Hispanic/Latino", 'ES Data Entry'!I405=3, "Other")</f>
        <v>#N/A</v>
      </c>
      <c r="K405" s="226" t="e" cm="1">
        <f t="array" ref="K405">_xlfn.IFS('ES Data Entry'!J405= 1, "Male", 'ES Data Entry'!J405= 2, "Female", 'ES Data Entry'!J405= 3, "Transgender Male", 'ES Data Entry'!J405= 4, "Transgender Female",'ES Data Entry'!J405= 5, "Non-binary", 'ES Data Entry'!J405= 6, "Other", 'ES Data Entry'!J405= 7, "Unknown")</f>
        <v>#N/A</v>
      </c>
      <c r="L405" s="228">
        <f>'ES Data Entry'!K405</f>
        <v>0</v>
      </c>
      <c r="M405" s="228" t="str" cm="1">
        <f t="array" ref="M405">IF(MAX(IF(F:F=F405, L:L))=L405, "Yes", "No")</f>
        <v>Yes</v>
      </c>
      <c r="N405" s="229" t="e">
        <f>AVERAGE('ES Data Entry'!N405,'ES Data Entry'!M405)</f>
        <v>#DIV/0!</v>
      </c>
      <c r="O405" s="229" t="e">
        <f t="shared" si="36"/>
        <v>#DIV/0!</v>
      </c>
      <c r="P405" s="229" t="e">
        <f>AVERAGE('ES Data Entry'!O405:R405)</f>
        <v>#DIV/0!</v>
      </c>
      <c r="Q405" s="229" t="e">
        <f t="shared" si="37"/>
        <v>#DIV/0!</v>
      </c>
      <c r="R405" s="229" t="e">
        <f>AVERAGE('ES Data Entry'!S405:V405)</f>
        <v>#DIV/0!</v>
      </c>
      <c r="S405" s="229" t="e">
        <f t="shared" si="38"/>
        <v>#DIV/0!</v>
      </c>
      <c r="T405" s="229" t="e">
        <f>AVERAGE('ES Data Entry'!W405:Y405)</f>
        <v>#DIV/0!</v>
      </c>
      <c r="U405" s="230" t="e">
        <f t="shared" si="39"/>
        <v>#DIV/0!</v>
      </c>
      <c r="V405" s="231" t="e">
        <f t="shared" si="40"/>
        <v>#DIV/0!</v>
      </c>
      <c r="W405" s="232" t="e">
        <f t="shared" si="41"/>
        <v>#DIV/0!</v>
      </c>
    </row>
    <row r="406" spans="1:23">
      <c r="A406" s="226">
        <f>'ES Data Entry'!A406</f>
        <v>0</v>
      </c>
      <c r="B406" s="226">
        <f>'ES Data Entry'!B406</f>
        <v>0</v>
      </c>
      <c r="C406" s="6">
        <f>'ES Data Entry'!C406</f>
        <v>0</v>
      </c>
      <c r="D406" s="226">
        <f>'ES Data Entry'!D406</f>
        <v>0</v>
      </c>
      <c r="E406" s="226">
        <f>'ES Data Entry'!E406</f>
        <v>0</v>
      </c>
      <c r="F406" s="226">
        <f>'ES Data Entry'!F406</f>
        <v>0</v>
      </c>
      <c r="G406" s="226" t="str" cm="1">
        <f t="array" ref="G406">_xlfn.IFS('ES Data Entry'!G406=0, "Kindergarten", 'ES Data Entry'!G406=1, "1st Grade", 'ES Data Entry'!G406=2, "2nd Grade", 'ES Data Entry'!G406=3, "3rd Grade", 'ES Data Entry'!G406=4, "4th Grade",'ES Data Entry'!G406=5, "5th Grade")</f>
        <v>Kindergarten</v>
      </c>
      <c r="H406" s="253" t="e" cm="1">
        <f t="array" ref="H406">_xlfn.IFS('ES Data Entry'!L406=2, "Virtual", 'ES Data Entry'!L406=1, "In-person",'ES Data Entry'!L406=3, "Hybrid")</f>
        <v>#N/A</v>
      </c>
      <c r="I406" s="227" t="e" cm="1">
        <f t="array" ref="I406">_xlfn.IFS('ES Data Entry'!H406= 1, "American Indian/Alaskan Native", 'ES Data Entry'!H406= 2, "Asian", 'ES Data Entry'!H406= 3, "Native Hawaiian/Pacific Islander", 'ES Data Entry'!H406= 4, "Black/African American",'ES Data Entry'!H406= 5,  "White", 'ES Data Entry'!H406= 6, "Other", 'ES Data Entry'!H406= 7, "Two races or more", 'ES Data Entry'!H406= 8, "Unknown")</f>
        <v>#N/A</v>
      </c>
      <c r="J406" s="226" t="e" cm="1">
        <f t="array" ref="J406">_xlfn.IFS('ES Data Entry'!I406=1, "Hispanic/Latino", 'ES Data Entry'!I406=2, "Not Hispanic/Latino", 'ES Data Entry'!I406=3, "Other")</f>
        <v>#N/A</v>
      </c>
      <c r="K406" s="226" t="e" cm="1">
        <f t="array" ref="K406">_xlfn.IFS('ES Data Entry'!J406= 1, "Male", 'ES Data Entry'!J406= 2, "Female", 'ES Data Entry'!J406= 3, "Transgender Male", 'ES Data Entry'!J406= 4, "Transgender Female",'ES Data Entry'!J406= 5, "Non-binary", 'ES Data Entry'!J406= 6, "Other", 'ES Data Entry'!J406= 7, "Unknown")</f>
        <v>#N/A</v>
      </c>
      <c r="L406" s="228">
        <f>'ES Data Entry'!K406</f>
        <v>0</v>
      </c>
      <c r="M406" s="228" t="str" cm="1">
        <f t="array" ref="M406">IF(MAX(IF(F:F=F406, L:L))=L406, "Yes", "No")</f>
        <v>Yes</v>
      </c>
      <c r="N406" s="229" t="e">
        <f>AVERAGE('ES Data Entry'!N406,'ES Data Entry'!M406)</f>
        <v>#DIV/0!</v>
      </c>
      <c r="O406" s="229" t="e">
        <f t="shared" si="36"/>
        <v>#DIV/0!</v>
      </c>
      <c r="P406" s="229" t="e">
        <f>AVERAGE('ES Data Entry'!O406:R406)</f>
        <v>#DIV/0!</v>
      </c>
      <c r="Q406" s="229" t="e">
        <f t="shared" si="37"/>
        <v>#DIV/0!</v>
      </c>
      <c r="R406" s="229" t="e">
        <f>AVERAGE('ES Data Entry'!S406:V406)</f>
        <v>#DIV/0!</v>
      </c>
      <c r="S406" s="229" t="e">
        <f t="shared" si="38"/>
        <v>#DIV/0!</v>
      </c>
      <c r="T406" s="229" t="e">
        <f>AVERAGE('ES Data Entry'!W406:Y406)</f>
        <v>#DIV/0!</v>
      </c>
      <c r="U406" s="230" t="e">
        <f t="shared" si="39"/>
        <v>#DIV/0!</v>
      </c>
      <c r="V406" s="231" t="e">
        <f t="shared" si="40"/>
        <v>#DIV/0!</v>
      </c>
      <c r="W406" s="232" t="e">
        <f t="shared" si="41"/>
        <v>#DIV/0!</v>
      </c>
    </row>
    <row r="407" spans="1:23">
      <c r="A407" s="226">
        <f>'ES Data Entry'!A407</f>
        <v>0</v>
      </c>
      <c r="B407" s="226">
        <f>'ES Data Entry'!B407</f>
        <v>0</v>
      </c>
      <c r="C407" s="6">
        <f>'ES Data Entry'!C407</f>
        <v>0</v>
      </c>
      <c r="D407" s="226">
        <f>'ES Data Entry'!D407</f>
        <v>0</v>
      </c>
      <c r="E407" s="226">
        <f>'ES Data Entry'!E407</f>
        <v>0</v>
      </c>
      <c r="F407" s="226">
        <f>'ES Data Entry'!F407</f>
        <v>0</v>
      </c>
      <c r="G407" s="226" t="str" cm="1">
        <f t="array" ref="G407">_xlfn.IFS('ES Data Entry'!G407=0, "Kindergarten", 'ES Data Entry'!G407=1, "1st Grade", 'ES Data Entry'!G407=2, "2nd Grade", 'ES Data Entry'!G407=3, "3rd Grade", 'ES Data Entry'!G407=4, "4th Grade",'ES Data Entry'!G407=5, "5th Grade")</f>
        <v>Kindergarten</v>
      </c>
      <c r="H407" s="253" t="e" cm="1">
        <f t="array" ref="H407">_xlfn.IFS('ES Data Entry'!L407=2, "Virtual", 'ES Data Entry'!L407=1, "In-person",'ES Data Entry'!L407=3, "Hybrid")</f>
        <v>#N/A</v>
      </c>
      <c r="I407" s="227" t="e" cm="1">
        <f t="array" ref="I407">_xlfn.IFS('ES Data Entry'!H407= 1, "American Indian/Alaskan Native", 'ES Data Entry'!H407= 2, "Asian", 'ES Data Entry'!H407= 3, "Native Hawaiian/Pacific Islander", 'ES Data Entry'!H407= 4, "Black/African American",'ES Data Entry'!H407= 5,  "White", 'ES Data Entry'!H407= 6, "Other", 'ES Data Entry'!H407= 7, "Two races or more", 'ES Data Entry'!H407= 8, "Unknown")</f>
        <v>#N/A</v>
      </c>
      <c r="J407" s="226" t="e" cm="1">
        <f t="array" ref="J407">_xlfn.IFS('ES Data Entry'!I407=1, "Hispanic/Latino", 'ES Data Entry'!I407=2, "Not Hispanic/Latino", 'ES Data Entry'!I407=3, "Other")</f>
        <v>#N/A</v>
      </c>
      <c r="K407" s="226" t="e" cm="1">
        <f t="array" ref="K407">_xlfn.IFS('ES Data Entry'!J407= 1, "Male", 'ES Data Entry'!J407= 2, "Female", 'ES Data Entry'!J407= 3, "Transgender Male", 'ES Data Entry'!J407= 4, "Transgender Female",'ES Data Entry'!J407= 5, "Non-binary", 'ES Data Entry'!J407= 6, "Other", 'ES Data Entry'!J407= 7, "Unknown")</f>
        <v>#N/A</v>
      </c>
      <c r="L407" s="228">
        <f>'ES Data Entry'!K407</f>
        <v>0</v>
      </c>
      <c r="M407" s="228" t="str" cm="1">
        <f t="array" ref="M407">IF(MAX(IF(F:F=F407, L:L))=L407, "Yes", "No")</f>
        <v>Yes</v>
      </c>
      <c r="N407" s="229" t="e">
        <f>AVERAGE('ES Data Entry'!N407,'ES Data Entry'!M407)</f>
        <v>#DIV/0!</v>
      </c>
      <c r="O407" s="229" t="e">
        <f t="shared" si="36"/>
        <v>#DIV/0!</v>
      </c>
      <c r="P407" s="229" t="e">
        <f>AVERAGE('ES Data Entry'!O407:R407)</f>
        <v>#DIV/0!</v>
      </c>
      <c r="Q407" s="229" t="e">
        <f t="shared" si="37"/>
        <v>#DIV/0!</v>
      </c>
      <c r="R407" s="229" t="e">
        <f>AVERAGE('ES Data Entry'!S407:V407)</f>
        <v>#DIV/0!</v>
      </c>
      <c r="S407" s="229" t="e">
        <f t="shared" si="38"/>
        <v>#DIV/0!</v>
      </c>
      <c r="T407" s="229" t="e">
        <f>AVERAGE('ES Data Entry'!W407:Y407)</f>
        <v>#DIV/0!</v>
      </c>
      <c r="U407" s="230" t="e">
        <f t="shared" si="39"/>
        <v>#DIV/0!</v>
      </c>
      <c r="V407" s="231" t="e">
        <f t="shared" si="40"/>
        <v>#DIV/0!</v>
      </c>
      <c r="W407" s="232" t="e">
        <f t="shared" si="41"/>
        <v>#DIV/0!</v>
      </c>
    </row>
    <row r="408" spans="1:23">
      <c r="A408" s="226">
        <f>'ES Data Entry'!A408</f>
        <v>0</v>
      </c>
      <c r="B408" s="226">
        <f>'ES Data Entry'!B408</f>
        <v>0</v>
      </c>
      <c r="C408" s="6">
        <f>'ES Data Entry'!C408</f>
        <v>0</v>
      </c>
      <c r="D408" s="226">
        <f>'ES Data Entry'!D408</f>
        <v>0</v>
      </c>
      <c r="E408" s="226">
        <f>'ES Data Entry'!E408</f>
        <v>0</v>
      </c>
      <c r="F408" s="226">
        <f>'ES Data Entry'!F408</f>
        <v>0</v>
      </c>
      <c r="G408" s="226" t="str" cm="1">
        <f t="array" ref="G408">_xlfn.IFS('ES Data Entry'!G408=0, "Kindergarten", 'ES Data Entry'!G408=1, "1st Grade", 'ES Data Entry'!G408=2, "2nd Grade", 'ES Data Entry'!G408=3, "3rd Grade", 'ES Data Entry'!G408=4, "4th Grade",'ES Data Entry'!G408=5, "5th Grade")</f>
        <v>Kindergarten</v>
      </c>
      <c r="H408" s="253" t="e" cm="1">
        <f t="array" ref="H408">_xlfn.IFS('ES Data Entry'!L408=2, "Virtual", 'ES Data Entry'!L408=1, "In-person",'ES Data Entry'!L408=3, "Hybrid")</f>
        <v>#N/A</v>
      </c>
      <c r="I408" s="227" t="e" cm="1">
        <f t="array" ref="I408">_xlfn.IFS('ES Data Entry'!H408= 1, "American Indian/Alaskan Native", 'ES Data Entry'!H408= 2, "Asian", 'ES Data Entry'!H408= 3, "Native Hawaiian/Pacific Islander", 'ES Data Entry'!H408= 4, "Black/African American",'ES Data Entry'!H408= 5,  "White", 'ES Data Entry'!H408= 6, "Other", 'ES Data Entry'!H408= 7, "Two races or more", 'ES Data Entry'!H408= 8, "Unknown")</f>
        <v>#N/A</v>
      </c>
      <c r="J408" s="226" t="e" cm="1">
        <f t="array" ref="J408">_xlfn.IFS('ES Data Entry'!I408=1, "Hispanic/Latino", 'ES Data Entry'!I408=2, "Not Hispanic/Latino", 'ES Data Entry'!I408=3, "Other")</f>
        <v>#N/A</v>
      </c>
      <c r="K408" s="226" t="e" cm="1">
        <f t="array" ref="K408">_xlfn.IFS('ES Data Entry'!J408= 1, "Male", 'ES Data Entry'!J408= 2, "Female", 'ES Data Entry'!J408= 3, "Transgender Male", 'ES Data Entry'!J408= 4, "Transgender Female",'ES Data Entry'!J408= 5, "Non-binary", 'ES Data Entry'!J408= 6, "Other", 'ES Data Entry'!J408= 7, "Unknown")</f>
        <v>#N/A</v>
      </c>
      <c r="L408" s="228">
        <f>'ES Data Entry'!K408</f>
        <v>0</v>
      </c>
      <c r="M408" s="228" t="str" cm="1">
        <f t="array" ref="M408">IF(MAX(IF(F:F=F408, L:L))=L408, "Yes", "No")</f>
        <v>Yes</v>
      </c>
      <c r="N408" s="229" t="e">
        <f>AVERAGE('ES Data Entry'!N408,'ES Data Entry'!M408)</f>
        <v>#DIV/0!</v>
      </c>
      <c r="O408" s="229" t="e">
        <f t="shared" si="36"/>
        <v>#DIV/0!</v>
      </c>
      <c r="P408" s="229" t="e">
        <f>AVERAGE('ES Data Entry'!O408:R408)</f>
        <v>#DIV/0!</v>
      </c>
      <c r="Q408" s="229" t="e">
        <f t="shared" si="37"/>
        <v>#DIV/0!</v>
      </c>
      <c r="R408" s="229" t="e">
        <f>AVERAGE('ES Data Entry'!S408:V408)</f>
        <v>#DIV/0!</v>
      </c>
      <c r="S408" s="229" t="e">
        <f t="shared" si="38"/>
        <v>#DIV/0!</v>
      </c>
      <c r="T408" s="229" t="e">
        <f>AVERAGE('ES Data Entry'!W408:Y408)</f>
        <v>#DIV/0!</v>
      </c>
      <c r="U408" s="230" t="e">
        <f t="shared" si="39"/>
        <v>#DIV/0!</v>
      </c>
      <c r="V408" s="231" t="e">
        <f t="shared" si="40"/>
        <v>#DIV/0!</v>
      </c>
      <c r="W408" s="232" t="e">
        <f t="shared" si="41"/>
        <v>#DIV/0!</v>
      </c>
    </row>
    <row r="409" spans="1:23">
      <c r="A409" s="226">
        <f>'ES Data Entry'!A409</f>
        <v>0</v>
      </c>
      <c r="B409" s="226">
        <f>'ES Data Entry'!B409</f>
        <v>0</v>
      </c>
      <c r="C409" s="6">
        <f>'ES Data Entry'!C409</f>
        <v>0</v>
      </c>
      <c r="D409" s="226">
        <f>'ES Data Entry'!D409</f>
        <v>0</v>
      </c>
      <c r="E409" s="226">
        <f>'ES Data Entry'!E409</f>
        <v>0</v>
      </c>
      <c r="F409" s="226">
        <f>'ES Data Entry'!F409</f>
        <v>0</v>
      </c>
      <c r="G409" s="226" t="str" cm="1">
        <f t="array" ref="G409">_xlfn.IFS('ES Data Entry'!G409=0, "Kindergarten", 'ES Data Entry'!G409=1, "1st Grade", 'ES Data Entry'!G409=2, "2nd Grade", 'ES Data Entry'!G409=3, "3rd Grade", 'ES Data Entry'!G409=4, "4th Grade",'ES Data Entry'!G409=5, "5th Grade")</f>
        <v>Kindergarten</v>
      </c>
      <c r="H409" s="253" t="e" cm="1">
        <f t="array" ref="H409">_xlfn.IFS('ES Data Entry'!L409=2, "Virtual", 'ES Data Entry'!L409=1, "In-person",'ES Data Entry'!L409=3, "Hybrid")</f>
        <v>#N/A</v>
      </c>
      <c r="I409" s="227" t="e" cm="1">
        <f t="array" ref="I409">_xlfn.IFS('ES Data Entry'!H409= 1, "American Indian/Alaskan Native", 'ES Data Entry'!H409= 2, "Asian", 'ES Data Entry'!H409= 3, "Native Hawaiian/Pacific Islander", 'ES Data Entry'!H409= 4, "Black/African American",'ES Data Entry'!H409= 5,  "White", 'ES Data Entry'!H409= 6, "Other", 'ES Data Entry'!H409= 7, "Two races or more", 'ES Data Entry'!H409= 8, "Unknown")</f>
        <v>#N/A</v>
      </c>
      <c r="J409" s="226" t="e" cm="1">
        <f t="array" ref="J409">_xlfn.IFS('ES Data Entry'!I409=1, "Hispanic/Latino", 'ES Data Entry'!I409=2, "Not Hispanic/Latino", 'ES Data Entry'!I409=3, "Other")</f>
        <v>#N/A</v>
      </c>
      <c r="K409" s="226" t="e" cm="1">
        <f t="array" ref="K409">_xlfn.IFS('ES Data Entry'!J409= 1, "Male", 'ES Data Entry'!J409= 2, "Female", 'ES Data Entry'!J409= 3, "Transgender Male", 'ES Data Entry'!J409= 4, "Transgender Female",'ES Data Entry'!J409= 5, "Non-binary", 'ES Data Entry'!J409= 6, "Other", 'ES Data Entry'!J409= 7, "Unknown")</f>
        <v>#N/A</v>
      </c>
      <c r="L409" s="228">
        <f>'ES Data Entry'!K409</f>
        <v>0</v>
      </c>
      <c r="M409" s="228" t="str" cm="1">
        <f t="array" ref="M409">IF(MAX(IF(F:F=F409, L:L))=L409, "Yes", "No")</f>
        <v>Yes</v>
      </c>
      <c r="N409" s="229" t="e">
        <f>AVERAGE('ES Data Entry'!N409,'ES Data Entry'!M409)</f>
        <v>#DIV/0!</v>
      </c>
      <c r="O409" s="229" t="e">
        <f t="shared" si="36"/>
        <v>#DIV/0!</v>
      </c>
      <c r="P409" s="229" t="e">
        <f>AVERAGE('ES Data Entry'!O409:R409)</f>
        <v>#DIV/0!</v>
      </c>
      <c r="Q409" s="229" t="e">
        <f t="shared" si="37"/>
        <v>#DIV/0!</v>
      </c>
      <c r="R409" s="229" t="e">
        <f>AVERAGE('ES Data Entry'!S409:V409)</f>
        <v>#DIV/0!</v>
      </c>
      <c r="S409" s="229" t="e">
        <f t="shared" si="38"/>
        <v>#DIV/0!</v>
      </c>
      <c r="T409" s="229" t="e">
        <f>AVERAGE('ES Data Entry'!W409:Y409)</f>
        <v>#DIV/0!</v>
      </c>
      <c r="U409" s="230" t="e">
        <f t="shared" si="39"/>
        <v>#DIV/0!</v>
      </c>
      <c r="V409" s="231" t="e">
        <f t="shared" si="40"/>
        <v>#DIV/0!</v>
      </c>
      <c r="W409" s="232" t="e">
        <f t="shared" si="41"/>
        <v>#DIV/0!</v>
      </c>
    </row>
    <row r="410" spans="1:23">
      <c r="A410" s="226">
        <f>'ES Data Entry'!A410</f>
        <v>0</v>
      </c>
      <c r="B410" s="226">
        <f>'ES Data Entry'!B410</f>
        <v>0</v>
      </c>
      <c r="C410" s="6">
        <f>'ES Data Entry'!C410</f>
        <v>0</v>
      </c>
      <c r="D410" s="226">
        <f>'ES Data Entry'!D410</f>
        <v>0</v>
      </c>
      <c r="E410" s="226">
        <f>'ES Data Entry'!E410</f>
        <v>0</v>
      </c>
      <c r="F410" s="226">
        <f>'ES Data Entry'!F410</f>
        <v>0</v>
      </c>
      <c r="G410" s="226" t="str" cm="1">
        <f t="array" ref="G410">_xlfn.IFS('ES Data Entry'!G410=0, "Kindergarten", 'ES Data Entry'!G410=1, "1st Grade", 'ES Data Entry'!G410=2, "2nd Grade", 'ES Data Entry'!G410=3, "3rd Grade", 'ES Data Entry'!G410=4, "4th Grade",'ES Data Entry'!G410=5, "5th Grade")</f>
        <v>Kindergarten</v>
      </c>
      <c r="H410" s="253" t="e" cm="1">
        <f t="array" ref="H410">_xlfn.IFS('ES Data Entry'!L410=2, "Virtual", 'ES Data Entry'!L410=1, "In-person",'ES Data Entry'!L410=3, "Hybrid")</f>
        <v>#N/A</v>
      </c>
      <c r="I410" s="227" t="e" cm="1">
        <f t="array" ref="I410">_xlfn.IFS('ES Data Entry'!H410= 1, "American Indian/Alaskan Native", 'ES Data Entry'!H410= 2, "Asian", 'ES Data Entry'!H410= 3, "Native Hawaiian/Pacific Islander", 'ES Data Entry'!H410= 4, "Black/African American",'ES Data Entry'!H410= 5,  "White", 'ES Data Entry'!H410= 6, "Other", 'ES Data Entry'!H410= 7, "Two races or more", 'ES Data Entry'!H410= 8, "Unknown")</f>
        <v>#N/A</v>
      </c>
      <c r="J410" s="226" t="e" cm="1">
        <f t="array" ref="J410">_xlfn.IFS('ES Data Entry'!I410=1, "Hispanic/Latino", 'ES Data Entry'!I410=2, "Not Hispanic/Latino", 'ES Data Entry'!I410=3, "Other")</f>
        <v>#N/A</v>
      </c>
      <c r="K410" s="226" t="e" cm="1">
        <f t="array" ref="K410">_xlfn.IFS('ES Data Entry'!J410= 1, "Male", 'ES Data Entry'!J410= 2, "Female", 'ES Data Entry'!J410= 3, "Transgender Male", 'ES Data Entry'!J410= 4, "Transgender Female",'ES Data Entry'!J410= 5, "Non-binary", 'ES Data Entry'!J410= 6, "Other", 'ES Data Entry'!J410= 7, "Unknown")</f>
        <v>#N/A</v>
      </c>
      <c r="L410" s="228">
        <f>'ES Data Entry'!K410</f>
        <v>0</v>
      </c>
      <c r="M410" s="228" t="str" cm="1">
        <f t="array" ref="M410">IF(MAX(IF(F:F=F410, L:L))=L410, "Yes", "No")</f>
        <v>Yes</v>
      </c>
      <c r="N410" s="229" t="e">
        <f>AVERAGE('ES Data Entry'!N410,'ES Data Entry'!M410)</f>
        <v>#DIV/0!</v>
      </c>
      <c r="O410" s="229" t="e">
        <f t="shared" si="36"/>
        <v>#DIV/0!</v>
      </c>
      <c r="P410" s="229" t="e">
        <f>AVERAGE('ES Data Entry'!O410:R410)</f>
        <v>#DIV/0!</v>
      </c>
      <c r="Q410" s="229" t="e">
        <f t="shared" si="37"/>
        <v>#DIV/0!</v>
      </c>
      <c r="R410" s="229" t="e">
        <f>AVERAGE('ES Data Entry'!S410:V410)</f>
        <v>#DIV/0!</v>
      </c>
      <c r="S410" s="229" t="e">
        <f t="shared" si="38"/>
        <v>#DIV/0!</v>
      </c>
      <c r="T410" s="229" t="e">
        <f>AVERAGE('ES Data Entry'!W410:Y410)</f>
        <v>#DIV/0!</v>
      </c>
      <c r="U410" s="230" t="e">
        <f t="shared" si="39"/>
        <v>#DIV/0!</v>
      </c>
      <c r="V410" s="231" t="e">
        <f t="shared" si="40"/>
        <v>#DIV/0!</v>
      </c>
      <c r="W410" s="232" t="e">
        <f t="shared" si="41"/>
        <v>#DIV/0!</v>
      </c>
    </row>
    <row r="411" spans="1:23">
      <c r="A411" s="226">
        <f>'ES Data Entry'!A411</f>
        <v>0</v>
      </c>
      <c r="B411" s="226">
        <f>'ES Data Entry'!B411</f>
        <v>0</v>
      </c>
      <c r="C411" s="6">
        <f>'ES Data Entry'!C411</f>
        <v>0</v>
      </c>
      <c r="D411" s="226">
        <f>'ES Data Entry'!D411</f>
        <v>0</v>
      </c>
      <c r="E411" s="226">
        <f>'ES Data Entry'!E411</f>
        <v>0</v>
      </c>
      <c r="F411" s="226">
        <f>'ES Data Entry'!F411</f>
        <v>0</v>
      </c>
      <c r="G411" s="226" t="str" cm="1">
        <f t="array" ref="G411">_xlfn.IFS('ES Data Entry'!G411=0, "Kindergarten", 'ES Data Entry'!G411=1, "1st Grade", 'ES Data Entry'!G411=2, "2nd Grade", 'ES Data Entry'!G411=3, "3rd Grade", 'ES Data Entry'!G411=4, "4th Grade",'ES Data Entry'!G411=5, "5th Grade")</f>
        <v>Kindergarten</v>
      </c>
      <c r="H411" s="253" t="e" cm="1">
        <f t="array" ref="H411">_xlfn.IFS('ES Data Entry'!L411=2, "Virtual", 'ES Data Entry'!L411=1, "In-person",'ES Data Entry'!L411=3, "Hybrid")</f>
        <v>#N/A</v>
      </c>
      <c r="I411" s="227" t="e" cm="1">
        <f t="array" ref="I411">_xlfn.IFS('ES Data Entry'!H411= 1, "American Indian/Alaskan Native", 'ES Data Entry'!H411= 2, "Asian", 'ES Data Entry'!H411= 3, "Native Hawaiian/Pacific Islander", 'ES Data Entry'!H411= 4, "Black/African American",'ES Data Entry'!H411= 5,  "White", 'ES Data Entry'!H411= 6, "Other", 'ES Data Entry'!H411= 7, "Two races or more", 'ES Data Entry'!H411= 8, "Unknown")</f>
        <v>#N/A</v>
      </c>
      <c r="J411" s="226" t="e" cm="1">
        <f t="array" ref="J411">_xlfn.IFS('ES Data Entry'!I411=1, "Hispanic/Latino", 'ES Data Entry'!I411=2, "Not Hispanic/Latino", 'ES Data Entry'!I411=3, "Other")</f>
        <v>#N/A</v>
      </c>
      <c r="K411" s="226" t="e" cm="1">
        <f t="array" ref="K411">_xlfn.IFS('ES Data Entry'!J411= 1, "Male", 'ES Data Entry'!J411= 2, "Female", 'ES Data Entry'!J411= 3, "Transgender Male", 'ES Data Entry'!J411= 4, "Transgender Female",'ES Data Entry'!J411= 5, "Non-binary", 'ES Data Entry'!J411= 6, "Other", 'ES Data Entry'!J411= 7, "Unknown")</f>
        <v>#N/A</v>
      </c>
      <c r="L411" s="228">
        <f>'ES Data Entry'!K411</f>
        <v>0</v>
      </c>
      <c r="M411" s="228" t="str" cm="1">
        <f t="array" ref="M411">IF(MAX(IF(F:F=F411, L:L))=L411, "Yes", "No")</f>
        <v>Yes</v>
      </c>
      <c r="N411" s="229" t="e">
        <f>AVERAGE('ES Data Entry'!N411,'ES Data Entry'!M411)</f>
        <v>#DIV/0!</v>
      </c>
      <c r="O411" s="229" t="e">
        <f t="shared" si="36"/>
        <v>#DIV/0!</v>
      </c>
      <c r="P411" s="229" t="e">
        <f>AVERAGE('ES Data Entry'!O411:R411)</f>
        <v>#DIV/0!</v>
      </c>
      <c r="Q411" s="229" t="e">
        <f t="shared" si="37"/>
        <v>#DIV/0!</v>
      </c>
      <c r="R411" s="229" t="e">
        <f>AVERAGE('ES Data Entry'!S411:V411)</f>
        <v>#DIV/0!</v>
      </c>
      <c r="S411" s="229" t="e">
        <f t="shared" si="38"/>
        <v>#DIV/0!</v>
      </c>
      <c r="T411" s="229" t="e">
        <f>AVERAGE('ES Data Entry'!W411:Y411)</f>
        <v>#DIV/0!</v>
      </c>
      <c r="U411" s="230" t="e">
        <f t="shared" si="39"/>
        <v>#DIV/0!</v>
      </c>
      <c r="V411" s="231" t="e">
        <f t="shared" si="40"/>
        <v>#DIV/0!</v>
      </c>
      <c r="W411" s="232" t="e">
        <f t="shared" si="41"/>
        <v>#DIV/0!</v>
      </c>
    </row>
    <row r="412" spans="1:23">
      <c r="A412" s="226">
        <f>'ES Data Entry'!A412</f>
        <v>0</v>
      </c>
      <c r="B412" s="226">
        <f>'ES Data Entry'!B412</f>
        <v>0</v>
      </c>
      <c r="C412" s="6">
        <f>'ES Data Entry'!C412</f>
        <v>0</v>
      </c>
      <c r="D412" s="226">
        <f>'ES Data Entry'!D412</f>
        <v>0</v>
      </c>
      <c r="E412" s="226">
        <f>'ES Data Entry'!E412</f>
        <v>0</v>
      </c>
      <c r="F412" s="226">
        <f>'ES Data Entry'!F412</f>
        <v>0</v>
      </c>
      <c r="G412" s="226" t="str" cm="1">
        <f t="array" ref="G412">_xlfn.IFS('ES Data Entry'!G412=0, "Kindergarten", 'ES Data Entry'!G412=1, "1st Grade", 'ES Data Entry'!G412=2, "2nd Grade", 'ES Data Entry'!G412=3, "3rd Grade", 'ES Data Entry'!G412=4, "4th Grade",'ES Data Entry'!G412=5, "5th Grade")</f>
        <v>Kindergarten</v>
      </c>
      <c r="H412" s="253" t="e" cm="1">
        <f t="array" ref="H412">_xlfn.IFS('ES Data Entry'!L412=2, "Virtual", 'ES Data Entry'!L412=1, "In-person",'ES Data Entry'!L412=3, "Hybrid")</f>
        <v>#N/A</v>
      </c>
      <c r="I412" s="227" t="e" cm="1">
        <f t="array" ref="I412">_xlfn.IFS('ES Data Entry'!H412= 1, "American Indian/Alaskan Native", 'ES Data Entry'!H412= 2, "Asian", 'ES Data Entry'!H412= 3, "Native Hawaiian/Pacific Islander", 'ES Data Entry'!H412= 4, "Black/African American",'ES Data Entry'!H412= 5,  "White", 'ES Data Entry'!H412= 6, "Other", 'ES Data Entry'!H412= 7, "Two races or more", 'ES Data Entry'!H412= 8, "Unknown")</f>
        <v>#N/A</v>
      </c>
      <c r="J412" s="226" t="e" cm="1">
        <f t="array" ref="J412">_xlfn.IFS('ES Data Entry'!I412=1, "Hispanic/Latino", 'ES Data Entry'!I412=2, "Not Hispanic/Latino", 'ES Data Entry'!I412=3, "Other")</f>
        <v>#N/A</v>
      </c>
      <c r="K412" s="226" t="e" cm="1">
        <f t="array" ref="K412">_xlfn.IFS('ES Data Entry'!J412= 1, "Male", 'ES Data Entry'!J412= 2, "Female", 'ES Data Entry'!J412= 3, "Transgender Male", 'ES Data Entry'!J412= 4, "Transgender Female",'ES Data Entry'!J412= 5, "Non-binary", 'ES Data Entry'!J412= 6, "Other", 'ES Data Entry'!J412= 7, "Unknown")</f>
        <v>#N/A</v>
      </c>
      <c r="L412" s="228">
        <f>'ES Data Entry'!K412</f>
        <v>0</v>
      </c>
      <c r="M412" s="228" t="str" cm="1">
        <f t="array" ref="M412">IF(MAX(IF(F:F=F412, L:L))=L412, "Yes", "No")</f>
        <v>Yes</v>
      </c>
      <c r="N412" s="229" t="e">
        <f>AVERAGE('ES Data Entry'!N412,'ES Data Entry'!M412)</f>
        <v>#DIV/0!</v>
      </c>
      <c r="O412" s="229" t="e">
        <f t="shared" si="36"/>
        <v>#DIV/0!</v>
      </c>
      <c r="P412" s="229" t="e">
        <f>AVERAGE('ES Data Entry'!O412:R412)</f>
        <v>#DIV/0!</v>
      </c>
      <c r="Q412" s="229" t="e">
        <f t="shared" si="37"/>
        <v>#DIV/0!</v>
      </c>
      <c r="R412" s="229" t="e">
        <f>AVERAGE('ES Data Entry'!S412:V412)</f>
        <v>#DIV/0!</v>
      </c>
      <c r="S412" s="229" t="e">
        <f t="shared" si="38"/>
        <v>#DIV/0!</v>
      </c>
      <c r="T412" s="229" t="e">
        <f>AVERAGE('ES Data Entry'!W412:Y412)</f>
        <v>#DIV/0!</v>
      </c>
      <c r="U412" s="230" t="e">
        <f t="shared" si="39"/>
        <v>#DIV/0!</v>
      </c>
      <c r="V412" s="231" t="e">
        <f t="shared" si="40"/>
        <v>#DIV/0!</v>
      </c>
      <c r="W412" s="232" t="e">
        <f t="shared" si="41"/>
        <v>#DIV/0!</v>
      </c>
    </row>
    <row r="413" spans="1:23">
      <c r="A413" s="226">
        <f>'ES Data Entry'!A413</f>
        <v>0</v>
      </c>
      <c r="B413" s="226">
        <f>'ES Data Entry'!B413</f>
        <v>0</v>
      </c>
      <c r="C413" s="6">
        <f>'ES Data Entry'!C413</f>
        <v>0</v>
      </c>
      <c r="D413" s="226">
        <f>'ES Data Entry'!D413</f>
        <v>0</v>
      </c>
      <c r="E413" s="226">
        <f>'ES Data Entry'!E413</f>
        <v>0</v>
      </c>
      <c r="F413" s="226">
        <f>'ES Data Entry'!F413</f>
        <v>0</v>
      </c>
      <c r="G413" s="226" t="str" cm="1">
        <f t="array" ref="G413">_xlfn.IFS('ES Data Entry'!G413=0, "Kindergarten", 'ES Data Entry'!G413=1, "1st Grade", 'ES Data Entry'!G413=2, "2nd Grade", 'ES Data Entry'!G413=3, "3rd Grade", 'ES Data Entry'!G413=4, "4th Grade",'ES Data Entry'!G413=5, "5th Grade")</f>
        <v>Kindergarten</v>
      </c>
      <c r="H413" s="253" t="e" cm="1">
        <f t="array" ref="H413">_xlfn.IFS('ES Data Entry'!L413=2, "Virtual", 'ES Data Entry'!L413=1, "In-person",'ES Data Entry'!L413=3, "Hybrid")</f>
        <v>#N/A</v>
      </c>
      <c r="I413" s="227" t="e" cm="1">
        <f t="array" ref="I413">_xlfn.IFS('ES Data Entry'!H413= 1, "American Indian/Alaskan Native", 'ES Data Entry'!H413= 2, "Asian", 'ES Data Entry'!H413= 3, "Native Hawaiian/Pacific Islander", 'ES Data Entry'!H413= 4, "Black/African American",'ES Data Entry'!H413= 5,  "White", 'ES Data Entry'!H413= 6, "Other", 'ES Data Entry'!H413= 7, "Two races or more", 'ES Data Entry'!H413= 8, "Unknown")</f>
        <v>#N/A</v>
      </c>
      <c r="J413" s="226" t="e" cm="1">
        <f t="array" ref="J413">_xlfn.IFS('ES Data Entry'!I413=1, "Hispanic/Latino", 'ES Data Entry'!I413=2, "Not Hispanic/Latino", 'ES Data Entry'!I413=3, "Other")</f>
        <v>#N/A</v>
      </c>
      <c r="K413" s="226" t="e" cm="1">
        <f t="array" ref="K413">_xlfn.IFS('ES Data Entry'!J413= 1, "Male", 'ES Data Entry'!J413= 2, "Female", 'ES Data Entry'!J413= 3, "Transgender Male", 'ES Data Entry'!J413= 4, "Transgender Female",'ES Data Entry'!J413= 5, "Non-binary", 'ES Data Entry'!J413= 6, "Other", 'ES Data Entry'!J413= 7, "Unknown")</f>
        <v>#N/A</v>
      </c>
      <c r="L413" s="228">
        <f>'ES Data Entry'!K413</f>
        <v>0</v>
      </c>
      <c r="M413" s="228" t="str" cm="1">
        <f t="array" ref="M413">IF(MAX(IF(F:F=F413, L:L))=L413, "Yes", "No")</f>
        <v>Yes</v>
      </c>
      <c r="N413" s="229" t="e">
        <f>AVERAGE('ES Data Entry'!N413,'ES Data Entry'!M413)</f>
        <v>#DIV/0!</v>
      </c>
      <c r="O413" s="229" t="e">
        <f t="shared" si="36"/>
        <v>#DIV/0!</v>
      </c>
      <c r="P413" s="229" t="e">
        <f>AVERAGE('ES Data Entry'!O413:R413)</f>
        <v>#DIV/0!</v>
      </c>
      <c r="Q413" s="229" t="e">
        <f t="shared" si="37"/>
        <v>#DIV/0!</v>
      </c>
      <c r="R413" s="229" t="e">
        <f>AVERAGE('ES Data Entry'!S413:V413)</f>
        <v>#DIV/0!</v>
      </c>
      <c r="S413" s="229" t="e">
        <f t="shared" si="38"/>
        <v>#DIV/0!</v>
      </c>
      <c r="T413" s="229" t="e">
        <f>AVERAGE('ES Data Entry'!W413:Y413)</f>
        <v>#DIV/0!</v>
      </c>
      <c r="U413" s="230" t="e">
        <f t="shared" si="39"/>
        <v>#DIV/0!</v>
      </c>
      <c r="V413" s="231" t="e">
        <f t="shared" si="40"/>
        <v>#DIV/0!</v>
      </c>
      <c r="W413" s="232" t="e">
        <f t="shared" si="41"/>
        <v>#DIV/0!</v>
      </c>
    </row>
    <row r="414" spans="1:23">
      <c r="A414" s="226">
        <f>'ES Data Entry'!A414</f>
        <v>0</v>
      </c>
      <c r="B414" s="226">
        <f>'ES Data Entry'!B414</f>
        <v>0</v>
      </c>
      <c r="C414" s="6">
        <f>'ES Data Entry'!C414</f>
        <v>0</v>
      </c>
      <c r="D414" s="226">
        <f>'ES Data Entry'!D414</f>
        <v>0</v>
      </c>
      <c r="E414" s="226">
        <f>'ES Data Entry'!E414</f>
        <v>0</v>
      </c>
      <c r="F414" s="226">
        <f>'ES Data Entry'!F414</f>
        <v>0</v>
      </c>
      <c r="G414" s="226" t="str" cm="1">
        <f t="array" ref="G414">_xlfn.IFS('ES Data Entry'!G414=0, "Kindergarten", 'ES Data Entry'!G414=1, "1st Grade", 'ES Data Entry'!G414=2, "2nd Grade", 'ES Data Entry'!G414=3, "3rd Grade", 'ES Data Entry'!G414=4, "4th Grade",'ES Data Entry'!G414=5, "5th Grade")</f>
        <v>Kindergarten</v>
      </c>
      <c r="H414" s="253" t="e" cm="1">
        <f t="array" ref="H414">_xlfn.IFS('ES Data Entry'!L414=2, "Virtual", 'ES Data Entry'!L414=1, "In-person",'ES Data Entry'!L414=3, "Hybrid")</f>
        <v>#N/A</v>
      </c>
      <c r="I414" s="227" t="e" cm="1">
        <f t="array" ref="I414">_xlfn.IFS('ES Data Entry'!H414= 1, "American Indian/Alaskan Native", 'ES Data Entry'!H414= 2, "Asian", 'ES Data Entry'!H414= 3, "Native Hawaiian/Pacific Islander", 'ES Data Entry'!H414= 4, "Black/African American",'ES Data Entry'!H414= 5,  "White", 'ES Data Entry'!H414= 6, "Other", 'ES Data Entry'!H414= 7, "Two races or more", 'ES Data Entry'!H414= 8, "Unknown")</f>
        <v>#N/A</v>
      </c>
      <c r="J414" s="226" t="e" cm="1">
        <f t="array" ref="J414">_xlfn.IFS('ES Data Entry'!I414=1, "Hispanic/Latino", 'ES Data Entry'!I414=2, "Not Hispanic/Latino", 'ES Data Entry'!I414=3, "Other")</f>
        <v>#N/A</v>
      </c>
      <c r="K414" s="226" t="e" cm="1">
        <f t="array" ref="K414">_xlfn.IFS('ES Data Entry'!J414= 1, "Male", 'ES Data Entry'!J414= 2, "Female", 'ES Data Entry'!J414= 3, "Transgender Male", 'ES Data Entry'!J414= 4, "Transgender Female",'ES Data Entry'!J414= 5, "Non-binary", 'ES Data Entry'!J414= 6, "Other", 'ES Data Entry'!J414= 7, "Unknown")</f>
        <v>#N/A</v>
      </c>
      <c r="L414" s="228">
        <f>'ES Data Entry'!K414</f>
        <v>0</v>
      </c>
      <c r="M414" s="228" t="str" cm="1">
        <f t="array" ref="M414">IF(MAX(IF(F:F=F414, L:L))=L414, "Yes", "No")</f>
        <v>Yes</v>
      </c>
      <c r="N414" s="229" t="e">
        <f>AVERAGE('ES Data Entry'!N414,'ES Data Entry'!M414)</f>
        <v>#DIV/0!</v>
      </c>
      <c r="O414" s="229" t="e">
        <f t="shared" si="36"/>
        <v>#DIV/0!</v>
      </c>
      <c r="P414" s="229" t="e">
        <f>AVERAGE('ES Data Entry'!O414:R414)</f>
        <v>#DIV/0!</v>
      </c>
      <c r="Q414" s="229" t="e">
        <f t="shared" si="37"/>
        <v>#DIV/0!</v>
      </c>
      <c r="R414" s="229" t="e">
        <f>AVERAGE('ES Data Entry'!S414:V414)</f>
        <v>#DIV/0!</v>
      </c>
      <c r="S414" s="229" t="e">
        <f t="shared" si="38"/>
        <v>#DIV/0!</v>
      </c>
      <c r="T414" s="229" t="e">
        <f>AVERAGE('ES Data Entry'!W414:Y414)</f>
        <v>#DIV/0!</v>
      </c>
      <c r="U414" s="230" t="e">
        <f t="shared" si="39"/>
        <v>#DIV/0!</v>
      </c>
      <c r="V414" s="231" t="e">
        <f t="shared" si="40"/>
        <v>#DIV/0!</v>
      </c>
      <c r="W414" s="232" t="e">
        <f t="shared" si="41"/>
        <v>#DIV/0!</v>
      </c>
    </row>
    <row r="415" spans="1:23">
      <c r="A415" s="226">
        <f>'ES Data Entry'!A415</f>
        <v>0</v>
      </c>
      <c r="B415" s="226">
        <f>'ES Data Entry'!B415</f>
        <v>0</v>
      </c>
      <c r="C415" s="6">
        <f>'ES Data Entry'!C415</f>
        <v>0</v>
      </c>
      <c r="D415" s="226">
        <f>'ES Data Entry'!D415</f>
        <v>0</v>
      </c>
      <c r="E415" s="226">
        <f>'ES Data Entry'!E415</f>
        <v>0</v>
      </c>
      <c r="F415" s="226">
        <f>'ES Data Entry'!F415</f>
        <v>0</v>
      </c>
      <c r="G415" s="226" t="str" cm="1">
        <f t="array" ref="G415">_xlfn.IFS('ES Data Entry'!G415=0, "Kindergarten", 'ES Data Entry'!G415=1, "1st Grade", 'ES Data Entry'!G415=2, "2nd Grade", 'ES Data Entry'!G415=3, "3rd Grade", 'ES Data Entry'!G415=4, "4th Grade",'ES Data Entry'!G415=5, "5th Grade")</f>
        <v>Kindergarten</v>
      </c>
      <c r="H415" s="253" t="e" cm="1">
        <f t="array" ref="H415">_xlfn.IFS('ES Data Entry'!L415=2, "Virtual", 'ES Data Entry'!L415=1, "In-person",'ES Data Entry'!L415=3, "Hybrid")</f>
        <v>#N/A</v>
      </c>
      <c r="I415" s="227" t="e" cm="1">
        <f t="array" ref="I415">_xlfn.IFS('ES Data Entry'!H415= 1, "American Indian/Alaskan Native", 'ES Data Entry'!H415= 2, "Asian", 'ES Data Entry'!H415= 3, "Native Hawaiian/Pacific Islander", 'ES Data Entry'!H415= 4, "Black/African American",'ES Data Entry'!H415= 5,  "White", 'ES Data Entry'!H415= 6, "Other", 'ES Data Entry'!H415= 7, "Two races or more", 'ES Data Entry'!H415= 8, "Unknown")</f>
        <v>#N/A</v>
      </c>
      <c r="J415" s="226" t="e" cm="1">
        <f t="array" ref="J415">_xlfn.IFS('ES Data Entry'!I415=1, "Hispanic/Latino", 'ES Data Entry'!I415=2, "Not Hispanic/Latino", 'ES Data Entry'!I415=3, "Other")</f>
        <v>#N/A</v>
      </c>
      <c r="K415" s="226" t="e" cm="1">
        <f t="array" ref="K415">_xlfn.IFS('ES Data Entry'!J415= 1, "Male", 'ES Data Entry'!J415= 2, "Female", 'ES Data Entry'!J415= 3, "Transgender Male", 'ES Data Entry'!J415= 4, "Transgender Female",'ES Data Entry'!J415= 5, "Non-binary", 'ES Data Entry'!J415= 6, "Other", 'ES Data Entry'!J415= 7, "Unknown")</f>
        <v>#N/A</v>
      </c>
      <c r="L415" s="228">
        <f>'ES Data Entry'!K415</f>
        <v>0</v>
      </c>
      <c r="M415" s="228" t="str" cm="1">
        <f t="array" ref="M415">IF(MAX(IF(F:F=F415, L:L))=L415, "Yes", "No")</f>
        <v>Yes</v>
      </c>
      <c r="N415" s="229" t="e">
        <f>AVERAGE('ES Data Entry'!N415,'ES Data Entry'!M415)</f>
        <v>#DIV/0!</v>
      </c>
      <c r="O415" s="229" t="e">
        <f t="shared" si="36"/>
        <v>#DIV/0!</v>
      </c>
      <c r="P415" s="229" t="e">
        <f>AVERAGE('ES Data Entry'!O415:R415)</f>
        <v>#DIV/0!</v>
      </c>
      <c r="Q415" s="229" t="e">
        <f t="shared" si="37"/>
        <v>#DIV/0!</v>
      </c>
      <c r="R415" s="229" t="e">
        <f>AVERAGE('ES Data Entry'!S415:V415)</f>
        <v>#DIV/0!</v>
      </c>
      <c r="S415" s="229" t="e">
        <f t="shared" si="38"/>
        <v>#DIV/0!</v>
      </c>
      <c r="T415" s="229" t="e">
        <f>AVERAGE('ES Data Entry'!W415:Y415)</f>
        <v>#DIV/0!</v>
      </c>
      <c r="U415" s="230" t="e">
        <f t="shared" si="39"/>
        <v>#DIV/0!</v>
      </c>
      <c r="V415" s="231" t="e">
        <f t="shared" si="40"/>
        <v>#DIV/0!</v>
      </c>
      <c r="W415" s="232" t="e">
        <f t="shared" si="41"/>
        <v>#DIV/0!</v>
      </c>
    </row>
    <row r="416" spans="1:23">
      <c r="A416" s="226">
        <f>'ES Data Entry'!A416</f>
        <v>0</v>
      </c>
      <c r="B416" s="226">
        <f>'ES Data Entry'!B416</f>
        <v>0</v>
      </c>
      <c r="C416" s="6">
        <f>'ES Data Entry'!C416</f>
        <v>0</v>
      </c>
      <c r="D416" s="226">
        <f>'ES Data Entry'!D416</f>
        <v>0</v>
      </c>
      <c r="E416" s="226">
        <f>'ES Data Entry'!E416</f>
        <v>0</v>
      </c>
      <c r="F416" s="226">
        <f>'ES Data Entry'!F416</f>
        <v>0</v>
      </c>
      <c r="G416" s="226" t="str" cm="1">
        <f t="array" ref="G416">_xlfn.IFS('ES Data Entry'!G416=0, "Kindergarten", 'ES Data Entry'!G416=1, "1st Grade", 'ES Data Entry'!G416=2, "2nd Grade", 'ES Data Entry'!G416=3, "3rd Grade", 'ES Data Entry'!G416=4, "4th Grade",'ES Data Entry'!G416=5, "5th Grade")</f>
        <v>Kindergarten</v>
      </c>
      <c r="H416" s="253" t="e" cm="1">
        <f t="array" ref="H416">_xlfn.IFS('ES Data Entry'!L416=2, "Virtual", 'ES Data Entry'!L416=1, "In-person",'ES Data Entry'!L416=3, "Hybrid")</f>
        <v>#N/A</v>
      </c>
      <c r="I416" s="227" t="e" cm="1">
        <f t="array" ref="I416">_xlfn.IFS('ES Data Entry'!H416= 1, "American Indian/Alaskan Native", 'ES Data Entry'!H416= 2, "Asian", 'ES Data Entry'!H416= 3, "Native Hawaiian/Pacific Islander", 'ES Data Entry'!H416= 4, "Black/African American",'ES Data Entry'!H416= 5,  "White", 'ES Data Entry'!H416= 6, "Other", 'ES Data Entry'!H416= 7, "Two races or more", 'ES Data Entry'!H416= 8, "Unknown")</f>
        <v>#N/A</v>
      </c>
      <c r="J416" s="226" t="e" cm="1">
        <f t="array" ref="J416">_xlfn.IFS('ES Data Entry'!I416=1, "Hispanic/Latino", 'ES Data Entry'!I416=2, "Not Hispanic/Latino", 'ES Data Entry'!I416=3, "Other")</f>
        <v>#N/A</v>
      </c>
      <c r="K416" s="226" t="e" cm="1">
        <f t="array" ref="K416">_xlfn.IFS('ES Data Entry'!J416= 1, "Male", 'ES Data Entry'!J416= 2, "Female", 'ES Data Entry'!J416= 3, "Transgender Male", 'ES Data Entry'!J416= 4, "Transgender Female",'ES Data Entry'!J416= 5, "Non-binary", 'ES Data Entry'!J416= 6, "Other", 'ES Data Entry'!J416= 7, "Unknown")</f>
        <v>#N/A</v>
      </c>
      <c r="L416" s="228">
        <f>'ES Data Entry'!K416</f>
        <v>0</v>
      </c>
      <c r="M416" s="228" t="str" cm="1">
        <f t="array" ref="M416">IF(MAX(IF(F:F=F416, L:L))=L416, "Yes", "No")</f>
        <v>Yes</v>
      </c>
      <c r="N416" s="229" t="e">
        <f>AVERAGE('ES Data Entry'!N416,'ES Data Entry'!M416)</f>
        <v>#DIV/0!</v>
      </c>
      <c r="O416" s="229" t="e">
        <f t="shared" si="36"/>
        <v>#DIV/0!</v>
      </c>
      <c r="P416" s="229" t="e">
        <f>AVERAGE('ES Data Entry'!O416:R416)</f>
        <v>#DIV/0!</v>
      </c>
      <c r="Q416" s="229" t="e">
        <f t="shared" si="37"/>
        <v>#DIV/0!</v>
      </c>
      <c r="R416" s="229" t="e">
        <f>AVERAGE('ES Data Entry'!S416:V416)</f>
        <v>#DIV/0!</v>
      </c>
      <c r="S416" s="229" t="e">
        <f t="shared" si="38"/>
        <v>#DIV/0!</v>
      </c>
      <c r="T416" s="229" t="e">
        <f>AVERAGE('ES Data Entry'!W416:Y416)</f>
        <v>#DIV/0!</v>
      </c>
      <c r="U416" s="230" t="e">
        <f t="shared" si="39"/>
        <v>#DIV/0!</v>
      </c>
      <c r="V416" s="231" t="e">
        <f t="shared" si="40"/>
        <v>#DIV/0!</v>
      </c>
      <c r="W416" s="232" t="e">
        <f t="shared" si="41"/>
        <v>#DIV/0!</v>
      </c>
    </row>
    <row r="417" spans="1:23">
      <c r="A417" s="226">
        <f>'ES Data Entry'!A417</f>
        <v>0</v>
      </c>
      <c r="B417" s="226">
        <f>'ES Data Entry'!B417</f>
        <v>0</v>
      </c>
      <c r="C417" s="6">
        <f>'ES Data Entry'!C417</f>
        <v>0</v>
      </c>
      <c r="D417" s="226">
        <f>'ES Data Entry'!D417</f>
        <v>0</v>
      </c>
      <c r="E417" s="226">
        <f>'ES Data Entry'!E417</f>
        <v>0</v>
      </c>
      <c r="F417" s="226">
        <f>'ES Data Entry'!F417</f>
        <v>0</v>
      </c>
      <c r="G417" s="226" t="str" cm="1">
        <f t="array" ref="G417">_xlfn.IFS('ES Data Entry'!G417=0, "Kindergarten", 'ES Data Entry'!G417=1, "1st Grade", 'ES Data Entry'!G417=2, "2nd Grade", 'ES Data Entry'!G417=3, "3rd Grade", 'ES Data Entry'!G417=4, "4th Grade",'ES Data Entry'!G417=5, "5th Grade")</f>
        <v>Kindergarten</v>
      </c>
      <c r="H417" s="253" t="e" cm="1">
        <f t="array" ref="H417">_xlfn.IFS('ES Data Entry'!L417=2, "Virtual", 'ES Data Entry'!L417=1, "In-person",'ES Data Entry'!L417=3, "Hybrid")</f>
        <v>#N/A</v>
      </c>
      <c r="I417" s="227" t="e" cm="1">
        <f t="array" ref="I417">_xlfn.IFS('ES Data Entry'!H417= 1, "American Indian/Alaskan Native", 'ES Data Entry'!H417= 2, "Asian", 'ES Data Entry'!H417= 3, "Native Hawaiian/Pacific Islander", 'ES Data Entry'!H417= 4, "Black/African American",'ES Data Entry'!H417= 5,  "White", 'ES Data Entry'!H417= 6, "Other", 'ES Data Entry'!H417= 7, "Two races or more", 'ES Data Entry'!H417= 8, "Unknown")</f>
        <v>#N/A</v>
      </c>
      <c r="J417" s="226" t="e" cm="1">
        <f t="array" ref="J417">_xlfn.IFS('ES Data Entry'!I417=1, "Hispanic/Latino", 'ES Data Entry'!I417=2, "Not Hispanic/Latino", 'ES Data Entry'!I417=3, "Other")</f>
        <v>#N/A</v>
      </c>
      <c r="K417" s="226" t="e" cm="1">
        <f t="array" ref="K417">_xlfn.IFS('ES Data Entry'!J417= 1, "Male", 'ES Data Entry'!J417= 2, "Female", 'ES Data Entry'!J417= 3, "Transgender Male", 'ES Data Entry'!J417= 4, "Transgender Female",'ES Data Entry'!J417= 5, "Non-binary", 'ES Data Entry'!J417= 6, "Other", 'ES Data Entry'!J417= 7, "Unknown")</f>
        <v>#N/A</v>
      </c>
      <c r="L417" s="228">
        <f>'ES Data Entry'!K417</f>
        <v>0</v>
      </c>
      <c r="M417" s="228" t="str" cm="1">
        <f t="array" ref="M417">IF(MAX(IF(F:F=F417, L:L))=L417, "Yes", "No")</f>
        <v>Yes</v>
      </c>
      <c r="N417" s="229" t="e">
        <f>AVERAGE('ES Data Entry'!N417,'ES Data Entry'!M417)</f>
        <v>#DIV/0!</v>
      </c>
      <c r="O417" s="229" t="e">
        <f t="shared" si="36"/>
        <v>#DIV/0!</v>
      </c>
      <c r="P417" s="229" t="e">
        <f>AVERAGE('ES Data Entry'!O417:R417)</f>
        <v>#DIV/0!</v>
      </c>
      <c r="Q417" s="229" t="e">
        <f t="shared" si="37"/>
        <v>#DIV/0!</v>
      </c>
      <c r="R417" s="229" t="e">
        <f>AVERAGE('ES Data Entry'!S417:V417)</f>
        <v>#DIV/0!</v>
      </c>
      <c r="S417" s="229" t="e">
        <f t="shared" si="38"/>
        <v>#DIV/0!</v>
      </c>
      <c r="T417" s="229" t="e">
        <f>AVERAGE('ES Data Entry'!W417:Y417)</f>
        <v>#DIV/0!</v>
      </c>
      <c r="U417" s="230" t="e">
        <f t="shared" si="39"/>
        <v>#DIV/0!</v>
      </c>
      <c r="V417" s="231" t="e">
        <f t="shared" si="40"/>
        <v>#DIV/0!</v>
      </c>
      <c r="W417" s="232" t="e">
        <f t="shared" si="41"/>
        <v>#DIV/0!</v>
      </c>
    </row>
    <row r="418" spans="1:23">
      <c r="A418" s="226">
        <f>'ES Data Entry'!A418</f>
        <v>0</v>
      </c>
      <c r="B418" s="226">
        <f>'ES Data Entry'!B418</f>
        <v>0</v>
      </c>
      <c r="C418" s="6">
        <f>'ES Data Entry'!C418</f>
        <v>0</v>
      </c>
      <c r="D418" s="226">
        <f>'ES Data Entry'!D418</f>
        <v>0</v>
      </c>
      <c r="E418" s="226">
        <f>'ES Data Entry'!E418</f>
        <v>0</v>
      </c>
      <c r="F418" s="226">
        <f>'ES Data Entry'!F418</f>
        <v>0</v>
      </c>
      <c r="G418" s="226" t="str" cm="1">
        <f t="array" ref="G418">_xlfn.IFS('ES Data Entry'!G418=0, "Kindergarten", 'ES Data Entry'!G418=1, "1st Grade", 'ES Data Entry'!G418=2, "2nd Grade", 'ES Data Entry'!G418=3, "3rd Grade", 'ES Data Entry'!G418=4, "4th Grade",'ES Data Entry'!G418=5, "5th Grade")</f>
        <v>Kindergarten</v>
      </c>
      <c r="H418" s="253" t="e" cm="1">
        <f t="array" ref="H418">_xlfn.IFS('ES Data Entry'!L418=2, "Virtual", 'ES Data Entry'!L418=1, "In-person",'ES Data Entry'!L418=3, "Hybrid")</f>
        <v>#N/A</v>
      </c>
      <c r="I418" s="227" t="e" cm="1">
        <f t="array" ref="I418">_xlfn.IFS('ES Data Entry'!H418= 1, "American Indian/Alaskan Native", 'ES Data Entry'!H418= 2, "Asian", 'ES Data Entry'!H418= 3, "Native Hawaiian/Pacific Islander", 'ES Data Entry'!H418= 4, "Black/African American",'ES Data Entry'!H418= 5,  "White", 'ES Data Entry'!H418= 6, "Other", 'ES Data Entry'!H418= 7, "Two races or more", 'ES Data Entry'!H418= 8, "Unknown")</f>
        <v>#N/A</v>
      </c>
      <c r="J418" s="226" t="e" cm="1">
        <f t="array" ref="J418">_xlfn.IFS('ES Data Entry'!I418=1, "Hispanic/Latino", 'ES Data Entry'!I418=2, "Not Hispanic/Latino", 'ES Data Entry'!I418=3, "Other")</f>
        <v>#N/A</v>
      </c>
      <c r="K418" s="226" t="e" cm="1">
        <f t="array" ref="K418">_xlfn.IFS('ES Data Entry'!J418= 1, "Male", 'ES Data Entry'!J418= 2, "Female", 'ES Data Entry'!J418= 3, "Transgender Male", 'ES Data Entry'!J418= 4, "Transgender Female",'ES Data Entry'!J418= 5, "Non-binary", 'ES Data Entry'!J418= 6, "Other", 'ES Data Entry'!J418= 7, "Unknown")</f>
        <v>#N/A</v>
      </c>
      <c r="L418" s="228">
        <f>'ES Data Entry'!K418</f>
        <v>0</v>
      </c>
      <c r="M418" s="228" t="str" cm="1">
        <f t="array" ref="M418">IF(MAX(IF(F:F=F418, L:L))=L418, "Yes", "No")</f>
        <v>Yes</v>
      </c>
      <c r="N418" s="229" t="e">
        <f>AVERAGE('ES Data Entry'!N418,'ES Data Entry'!M418)</f>
        <v>#DIV/0!</v>
      </c>
      <c r="O418" s="229" t="e">
        <f t="shared" si="36"/>
        <v>#DIV/0!</v>
      </c>
      <c r="P418" s="229" t="e">
        <f>AVERAGE('ES Data Entry'!O418:R418)</f>
        <v>#DIV/0!</v>
      </c>
      <c r="Q418" s="229" t="e">
        <f t="shared" si="37"/>
        <v>#DIV/0!</v>
      </c>
      <c r="R418" s="229" t="e">
        <f>AVERAGE('ES Data Entry'!S418:V418)</f>
        <v>#DIV/0!</v>
      </c>
      <c r="S418" s="229" t="e">
        <f t="shared" si="38"/>
        <v>#DIV/0!</v>
      </c>
      <c r="T418" s="229" t="e">
        <f>AVERAGE('ES Data Entry'!W418:Y418)</f>
        <v>#DIV/0!</v>
      </c>
      <c r="U418" s="230" t="e">
        <f t="shared" si="39"/>
        <v>#DIV/0!</v>
      </c>
      <c r="V418" s="231" t="e">
        <f t="shared" si="40"/>
        <v>#DIV/0!</v>
      </c>
      <c r="W418" s="232" t="e">
        <f t="shared" si="41"/>
        <v>#DIV/0!</v>
      </c>
    </row>
    <row r="419" spans="1:23">
      <c r="A419" s="226">
        <f>'ES Data Entry'!A419</f>
        <v>0</v>
      </c>
      <c r="B419" s="226">
        <f>'ES Data Entry'!B419</f>
        <v>0</v>
      </c>
      <c r="C419" s="6">
        <f>'ES Data Entry'!C419</f>
        <v>0</v>
      </c>
      <c r="D419" s="226">
        <f>'ES Data Entry'!D419</f>
        <v>0</v>
      </c>
      <c r="E419" s="226">
        <f>'ES Data Entry'!E419</f>
        <v>0</v>
      </c>
      <c r="F419" s="226">
        <f>'ES Data Entry'!F419</f>
        <v>0</v>
      </c>
      <c r="G419" s="226" t="str" cm="1">
        <f t="array" ref="G419">_xlfn.IFS('ES Data Entry'!G419=0, "Kindergarten", 'ES Data Entry'!G419=1, "1st Grade", 'ES Data Entry'!G419=2, "2nd Grade", 'ES Data Entry'!G419=3, "3rd Grade", 'ES Data Entry'!G419=4, "4th Grade",'ES Data Entry'!G419=5, "5th Grade")</f>
        <v>Kindergarten</v>
      </c>
      <c r="H419" s="253" t="e" cm="1">
        <f t="array" ref="H419">_xlfn.IFS('ES Data Entry'!L419=2, "Virtual", 'ES Data Entry'!L419=1, "In-person",'ES Data Entry'!L419=3, "Hybrid")</f>
        <v>#N/A</v>
      </c>
      <c r="I419" s="227" t="e" cm="1">
        <f t="array" ref="I419">_xlfn.IFS('ES Data Entry'!H419= 1, "American Indian/Alaskan Native", 'ES Data Entry'!H419= 2, "Asian", 'ES Data Entry'!H419= 3, "Native Hawaiian/Pacific Islander", 'ES Data Entry'!H419= 4, "Black/African American",'ES Data Entry'!H419= 5,  "White", 'ES Data Entry'!H419= 6, "Other", 'ES Data Entry'!H419= 7, "Two races or more", 'ES Data Entry'!H419= 8, "Unknown")</f>
        <v>#N/A</v>
      </c>
      <c r="J419" s="226" t="e" cm="1">
        <f t="array" ref="J419">_xlfn.IFS('ES Data Entry'!I419=1, "Hispanic/Latino", 'ES Data Entry'!I419=2, "Not Hispanic/Latino", 'ES Data Entry'!I419=3, "Other")</f>
        <v>#N/A</v>
      </c>
      <c r="K419" s="226" t="e" cm="1">
        <f t="array" ref="K419">_xlfn.IFS('ES Data Entry'!J419= 1, "Male", 'ES Data Entry'!J419= 2, "Female", 'ES Data Entry'!J419= 3, "Transgender Male", 'ES Data Entry'!J419= 4, "Transgender Female",'ES Data Entry'!J419= 5, "Non-binary", 'ES Data Entry'!J419= 6, "Other", 'ES Data Entry'!J419= 7, "Unknown")</f>
        <v>#N/A</v>
      </c>
      <c r="L419" s="228">
        <f>'ES Data Entry'!K419</f>
        <v>0</v>
      </c>
      <c r="M419" s="228" t="str" cm="1">
        <f t="array" ref="M419">IF(MAX(IF(F:F=F419, L:L))=L419, "Yes", "No")</f>
        <v>Yes</v>
      </c>
      <c r="N419" s="229" t="e">
        <f>AVERAGE('ES Data Entry'!N419,'ES Data Entry'!M419)</f>
        <v>#DIV/0!</v>
      </c>
      <c r="O419" s="229" t="e">
        <f t="shared" ref="O419:O482" si="42">IF(OR(N419&gt;3.5,N419=3.5), "Higher Emotional Engagement",IF(N419&lt;1.6, "Lower Emotional Engagement", "Moderate Emotional Engagement"))</f>
        <v>#DIV/0!</v>
      </c>
      <c r="P419" s="229" t="e">
        <f>AVERAGE('ES Data Entry'!O419:R419)</f>
        <v>#DIV/0!</v>
      </c>
      <c r="Q419" s="229" t="e">
        <f t="shared" ref="Q419:Q482" si="43">IF(OR(P419&gt;3.5,P419=3.5), "Higher Social Engagement",IF(P419&lt;1.6, "Lower Social Engagement", "Moderate Social Engagement"))</f>
        <v>#DIV/0!</v>
      </c>
      <c r="R419" s="229" t="e">
        <f>AVERAGE('ES Data Entry'!S419:V419)</f>
        <v>#DIV/0!</v>
      </c>
      <c r="S419" s="229" t="e">
        <f t="shared" ref="S419:S482" si="44">IF(OR(R419&gt;3.5,R419=3.5), "Higher Behavioral Engagement",IF(R419&lt;1.6, "Lower Behavioral Engagement", "Moderate Behavioral Engagement"))</f>
        <v>#DIV/0!</v>
      </c>
      <c r="T419" s="229" t="e">
        <f>AVERAGE('ES Data Entry'!W419:Y419)</f>
        <v>#DIV/0!</v>
      </c>
      <c r="U419" s="230" t="e">
        <f t="shared" ref="U419:U482" si="45">IF(OR(T419&gt;3.5,T419=3.5), "Higher Cognitive Engagement",IF(T419&lt;1.6, "Lower Cognitive Engagement", "Moderate Cognitive Engagement"))</f>
        <v>#DIV/0!</v>
      </c>
      <c r="V419" s="231" t="e">
        <f t="shared" ref="V419:V482" si="46">AVERAGE(N419:T419)</f>
        <v>#DIV/0!</v>
      </c>
      <c r="W419" s="232" t="e">
        <f t="shared" ref="W419:W482" si="47">IF(OR(V419&gt;3.5,V419=3.5), "Higher Engagement",IF(V419&lt;1.6, "Lower Engagement", "Moderate Engagement"))</f>
        <v>#DIV/0!</v>
      </c>
    </row>
    <row r="420" spans="1:23">
      <c r="A420" s="226">
        <f>'ES Data Entry'!A420</f>
        <v>0</v>
      </c>
      <c r="B420" s="226">
        <f>'ES Data Entry'!B420</f>
        <v>0</v>
      </c>
      <c r="C420" s="6">
        <f>'ES Data Entry'!C420</f>
        <v>0</v>
      </c>
      <c r="D420" s="226">
        <f>'ES Data Entry'!D420</f>
        <v>0</v>
      </c>
      <c r="E420" s="226">
        <f>'ES Data Entry'!E420</f>
        <v>0</v>
      </c>
      <c r="F420" s="226">
        <f>'ES Data Entry'!F420</f>
        <v>0</v>
      </c>
      <c r="G420" s="226" t="str" cm="1">
        <f t="array" ref="G420">_xlfn.IFS('ES Data Entry'!G420=0, "Kindergarten", 'ES Data Entry'!G420=1, "1st Grade", 'ES Data Entry'!G420=2, "2nd Grade", 'ES Data Entry'!G420=3, "3rd Grade", 'ES Data Entry'!G420=4, "4th Grade",'ES Data Entry'!G420=5, "5th Grade")</f>
        <v>Kindergarten</v>
      </c>
      <c r="H420" s="253" t="e" cm="1">
        <f t="array" ref="H420">_xlfn.IFS('ES Data Entry'!L420=2, "Virtual", 'ES Data Entry'!L420=1, "In-person",'ES Data Entry'!L420=3, "Hybrid")</f>
        <v>#N/A</v>
      </c>
      <c r="I420" s="227" t="e" cm="1">
        <f t="array" ref="I420">_xlfn.IFS('ES Data Entry'!H420= 1, "American Indian/Alaskan Native", 'ES Data Entry'!H420= 2, "Asian", 'ES Data Entry'!H420= 3, "Native Hawaiian/Pacific Islander", 'ES Data Entry'!H420= 4, "Black/African American",'ES Data Entry'!H420= 5,  "White", 'ES Data Entry'!H420= 6, "Other", 'ES Data Entry'!H420= 7, "Two races or more", 'ES Data Entry'!H420= 8, "Unknown")</f>
        <v>#N/A</v>
      </c>
      <c r="J420" s="226" t="e" cm="1">
        <f t="array" ref="J420">_xlfn.IFS('ES Data Entry'!I420=1, "Hispanic/Latino", 'ES Data Entry'!I420=2, "Not Hispanic/Latino", 'ES Data Entry'!I420=3, "Other")</f>
        <v>#N/A</v>
      </c>
      <c r="K420" s="226" t="e" cm="1">
        <f t="array" ref="K420">_xlfn.IFS('ES Data Entry'!J420= 1, "Male", 'ES Data Entry'!J420= 2, "Female", 'ES Data Entry'!J420= 3, "Transgender Male", 'ES Data Entry'!J420= 4, "Transgender Female",'ES Data Entry'!J420= 5, "Non-binary", 'ES Data Entry'!J420= 6, "Other", 'ES Data Entry'!J420= 7, "Unknown")</f>
        <v>#N/A</v>
      </c>
      <c r="L420" s="228">
        <f>'ES Data Entry'!K420</f>
        <v>0</v>
      </c>
      <c r="M420" s="228" t="str" cm="1">
        <f t="array" ref="M420">IF(MAX(IF(F:F=F420, L:L))=L420, "Yes", "No")</f>
        <v>Yes</v>
      </c>
      <c r="N420" s="229" t="e">
        <f>AVERAGE('ES Data Entry'!N420,'ES Data Entry'!M420)</f>
        <v>#DIV/0!</v>
      </c>
      <c r="O420" s="229" t="e">
        <f t="shared" si="42"/>
        <v>#DIV/0!</v>
      </c>
      <c r="P420" s="229" t="e">
        <f>AVERAGE('ES Data Entry'!O420:R420)</f>
        <v>#DIV/0!</v>
      </c>
      <c r="Q420" s="229" t="e">
        <f t="shared" si="43"/>
        <v>#DIV/0!</v>
      </c>
      <c r="R420" s="229" t="e">
        <f>AVERAGE('ES Data Entry'!S420:V420)</f>
        <v>#DIV/0!</v>
      </c>
      <c r="S420" s="229" t="e">
        <f t="shared" si="44"/>
        <v>#DIV/0!</v>
      </c>
      <c r="T420" s="229" t="e">
        <f>AVERAGE('ES Data Entry'!W420:Y420)</f>
        <v>#DIV/0!</v>
      </c>
      <c r="U420" s="230" t="e">
        <f t="shared" si="45"/>
        <v>#DIV/0!</v>
      </c>
      <c r="V420" s="231" t="e">
        <f t="shared" si="46"/>
        <v>#DIV/0!</v>
      </c>
      <c r="W420" s="232" t="e">
        <f t="shared" si="47"/>
        <v>#DIV/0!</v>
      </c>
    </row>
    <row r="421" spans="1:23">
      <c r="A421" s="226">
        <f>'ES Data Entry'!A421</f>
        <v>0</v>
      </c>
      <c r="B421" s="226">
        <f>'ES Data Entry'!B421</f>
        <v>0</v>
      </c>
      <c r="C421" s="6">
        <f>'ES Data Entry'!C421</f>
        <v>0</v>
      </c>
      <c r="D421" s="226">
        <f>'ES Data Entry'!D421</f>
        <v>0</v>
      </c>
      <c r="E421" s="226">
        <f>'ES Data Entry'!E421</f>
        <v>0</v>
      </c>
      <c r="F421" s="226">
        <f>'ES Data Entry'!F421</f>
        <v>0</v>
      </c>
      <c r="G421" s="226" t="str" cm="1">
        <f t="array" ref="G421">_xlfn.IFS('ES Data Entry'!G421=0, "Kindergarten", 'ES Data Entry'!G421=1, "1st Grade", 'ES Data Entry'!G421=2, "2nd Grade", 'ES Data Entry'!G421=3, "3rd Grade", 'ES Data Entry'!G421=4, "4th Grade",'ES Data Entry'!G421=5, "5th Grade")</f>
        <v>Kindergarten</v>
      </c>
      <c r="H421" s="253" t="e" cm="1">
        <f t="array" ref="H421">_xlfn.IFS('ES Data Entry'!L421=2, "Virtual", 'ES Data Entry'!L421=1, "In-person",'ES Data Entry'!L421=3, "Hybrid")</f>
        <v>#N/A</v>
      </c>
      <c r="I421" s="227" t="e" cm="1">
        <f t="array" ref="I421">_xlfn.IFS('ES Data Entry'!H421= 1, "American Indian/Alaskan Native", 'ES Data Entry'!H421= 2, "Asian", 'ES Data Entry'!H421= 3, "Native Hawaiian/Pacific Islander", 'ES Data Entry'!H421= 4, "Black/African American",'ES Data Entry'!H421= 5,  "White", 'ES Data Entry'!H421= 6, "Other", 'ES Data Entry'!H421= 7, "Two races or more", 'ES Data Entry'!H421= 8, "Unknown")</f>
        <v>#N/A</v>
      </c>
      <c r="J421" s="226" t="e" cm="1">
        <f t="array" ref="J421">_xlfn.IFS('ES Data Entry'!I421=1, "Hispanic/Latino", 'ES Data Entry'!I421=2, "Not Hispanic/Latino", 'ES Data Entry'!I421=3, "Other")</f>
        <v>#N/A</v>
      </c>
      <c r="K421" s="226" t="e" cm="1">
        <f t="array" ref="K421">_xlfn.IFS('ES Data Entry'!J421= 1, "Male", 'ES Data Entry'!J421= 2, "Female", 'ES Data Entry'!J421= 3, "Transgender Male", 'ES Data Entry'!J421= 4, "Transgender Female",'ES Data Entry'!J421= 5, "Non-binary", 'ES Data Entry'!J421= 6, "Other", 'ES Data Entry'!J421= 7, "Unknown")</f>
        <v>#N/A</v>
      </c>
      <c r="L421" s="228">
        <f>'ES Data Entry'!K421</f>
        <v>0</v>
      </c>
      <c r="M421" s="228" t="str" cm="1">
        <f t="array" ref="M421">IF(MAX(IF(F:F=F421, L:L))=L421, "Yes", "No")</f>
        <v>Yes</v>
      </c>
      <c r="N421" s="229" t="e">
        <f>AVERAGE('ES Data Entry'!N421,'ES Data Entry'!M421)</f>
        <v>#DIV/0!</v>
      </c>
      <c r="O421" s="229" t="e">
        <f t="shared" si="42"/>
        <v>#DIV/0!</v>
      </c>
      <c r="P421" s="229" t="e">
        <f>AVERAGE('ES Data Entry'!O421:R421)</f>
        <v>#DIV/0!</v>
      </c>
      <c r="Q421" s="229" t="e">
        <f t="shared" si="43"/>
        <v>#DIV/0!</v>
      </c>
      <c r="R421" s="229" t="e">
        <f>AVERAGE('ES Data Entry'!S421:V421)</f>
        <v>#DIV/0!</v>
      </c>
      <c r="S421" s="229" t="e">
        <f t="shared" si="44"/>
        <v>#DIV/0!</v>
      </c>
      <c r="T421" s="229" t="e">
        <f>AVERAGE('ES Data Entry'!W421:Y421)</f>
        <v>#DIV/0!</v>
      </c>
      <c r="U421" s="230" t="e">
        <f t="shared" si="45"/>
        <v>#DIV/0!</v>
      </c>
      <c r="V421" s="231" t="e">
        <f t="shared" si="46"/>
        <v>#DIV/0!</v>
      </c>
      <c r="W421" s="232" t="e">
        <f t="shared" si="47"/>
        <v>#DIV/0!</v>
      </c>
    </row>
    <row r="422" spans="1:23">
      <c r="A422" s="226">
        <f>'ES Data Entry'!A422</f>
        <v>0</v>
      </c>
      <c r="B422" s="226">
        <f>'ES Data Entry'!B422</f>
        <v>0</v>
      </c>
      <c r="C422" s="6">
        <f>'ES Data Entry'!C422</f>
        <v>0</v>
      </c>
      <c r="D422" s="226">
        <f>'ES Data Entry'!D422</f>
        <v>0</v>
      </c>
      <c r="E422" s="226">
        <f>'ES Data Entry'!E422</f>
        <v>0</v>
      </c>
      <c r="F422" s="226">
        <f>'ES Data Entry'!F422</f>
        <v>0</v>
      </c>
      <c r="G422" s="226" t="str" cm="1">
        <f t="array" ref="G422">_xlfn.IFS('ES Data Entry'!G422=0, "Kindergarten", 'ES Data Entry'!G422=1, "1st Grade", 'ES Data Entry'!G422=2, "2nd Grade", 'ES Data Entry'!G422=3, "3rd Grade", 'ES Data Entry'!G422=4, "4th Grade",'ES Data Entry'!G422=5, "5th Grade")</f>
        <v>Kindergarten</v>
      </c>
      <c r="H422" s="253" t="e" cm="1">
        <f t="array" ref="H422">_xlfn.IFS('ES Data Entry'!L422=2, "Virtual", 'ES Data Entry'!L422=1, "In-person",'ES Data Entry'!L422=3, "Hybrid")</f>
        <v>#N/A</v>
      </c>
      <c r="I422" s="227" t="e" cm="1">
        <f t="array" ref="I422">_xlfn.IFS('ES Data Entry'!H422= 1, "American Indian/Alaskan Native", 'ES Data Entry'!H422= 2, "Asian", 'ES Data Entry'!H422= 3, "Native Hawaiian/Pacific Islander", 'ES Data Entry'!H422= 4, "Black/African American",'ES Data Entry'!H422= 5,  "White", 'ES Data Entry'!H422= 6, "Other", 'ES Data Entry'!H422= 7, "Two races or more", 'ES Data Entry'!H422= 8, "Unknown")</f>
        <v>#N/A</v>
      </c>
      <c r="J422" s="226" t="e" cm="1">
        <f t="array" ref="J422">_xlfn.IFS('ES Data Entry'!I422=1, "Hispanic/Latino", 'ES Data Entry'!I422=2, "Not Hispanic/Latino", 'ES Data Entry'!I422=3, "Other")</f>
        <v>#N/A</v>
      </c>
      <c r="K422" s="226" t="e" cm="1">
        <f t="array" ref="K422">_xlfn.IFS('ES Data Entry'!J422= 1, "Male", 'ES Data Entry'!J422= 2, "Female", 'ES Data Entry'!J422= 3, "Transgender Male", 'ES Data Entry'!J422= 4, "Transgender Female",'ES Data Entry'!J422= 5, "Non-binary", 'ES Data Entry'!J422= 6, "Other", 'ES Data Entry'!J422= 7, "Unknown")</f>
        <v>#N/A</v>
      </c>
      <c r="L422" s="228">
        <f>'ES Data Entry'!K422</f>
        <v>0</v>
      </c>
      <c r="M422" s="228" t="str" cm="1">
        <f t="array" ref="M422">IF(MAX(IF(F:F=F422, L:L))=L422, "Yes", "No")</f>
        <v>Yes</v>
      </c>
      <c r="N422" s="229" t="e">
        <f>AVERAGE('ES Data Entry'!N422,'ES Data Entry'!M422)</f>
        <v>#DIV/0!</v>
      </c>
      <c r="O422" s="229" t="e">
        <f t="shared" si="42"/>
        <v>#DIV/0!</v>
      </c>
      <c r="P422" s="229" t="e">
        <f>AVERAGE('ES Data Entry'!O422:R422)</f>
        <v>#DIV/0!</v>
      </c>
      <c r="Q422" s="229" t="e">
        <f t="shared" si="43"/>
        <v>#DIV/0!</v>
      </c>
      <c r="R422" s="229" t="e">
        <f>AVERAGE('ES Data Entry'!S422:V422)</f>
        <v>#DIV/0!</v>
      </c>
      <c r="S422" s="229" t="e">
        <f t="shared" si="44"/>
        <v>#DIV/0!</v>
      </c>
      <c r="T422" s="229" t="e">
        <f>AVERAGE('ES Data Entry'!W422:Y422)</f>
        <v>#DIV/0!</v>
      </c>
      <c r="U422" s="230" t="e">
        <f t="shared" si="45"/>
        <v>#DIV/0!</v>
      </c>
      <c r="V422" s="231" t="e">
        <f t="shared" si="46"/>
        <v>#DIV/0!</v>
      </c>
      <c r="W422" s="232" t="e">
        <f t="shared" si="47"/>
        <v>#DIV/0!</v>
      </c>
    </row>
    <row r="423" spans="1:23">
      <c r="A423" s="226">
        <f>'ES Data Entry'!A423</f>
        <v>0</v>
      </c>
      <c r="B423" s="226">
        <f>'ES Data Entry'!B423</f>
        <v>0</v>
      </c>
      <c r="C423" s="6">
        <f>'ES Data Entry'!C423</f>
        <v>0</v>
      </c>
      <c r="D423" s="226">
        <f>'ES Data Entry'!D423</f>
        <v>0</v>
      </c>
      <c r="E423" s="226">
        <f>'ES Data Entry'!E423</f>
        <v>0</v>
      </c>
      <c r="F423" s="226">
        <f>'ES Data Entry'!F423</f>
        <v>0</v>
      </c>
      <c r="G423" s="226" t="str" cm="1">
        <f t="array" ref="G423">_xlfn.IFS('ES Data Entry'!G423=0, "Kindergarten", 'ES Data Entry'!G423=1, "1st Grade", 'ES Data Entry'!G423=2, "2nd Grade", 'ES Data Entry'!G423=3, "3rd Grade", 'ES Data Entry'!G423=4, "4th Grade",'ES Data Entry'!G423=5, "5th Grade")</f>
        <v>Kindergarten</v>
      </c>
      <c r="H423" s="253" t="e" cm="1">
        <f t="array" ref="H423">_xlfn.IFS('ES Data Entry'!L423=2, "Virtual", 'ES Data Entry'!L423=1, "In-person",'ES Data Entry'!L423=3, "Hybrid")</f>
        <v>#N/A</v>
      </c>
      <c r="I423" s="227" t="e" cm="1">
        <f t="array" ref="I423">_xlfn.IFS('ES Data Entry'!H423= 1, "American Indian/Alaskan Native", 'ES Data Entry'!H423= 2, "Asian", 'ES Data Entry'!H423= 3, "Native Hawaiian/Pacific Islander", 'ES Data Entry'!H423= 4, "Black/African American",'ES Data Entry'!H423= 5,  "White", 'ES Data Entry'!H423= 6, "Other", 'ES Data Entry'!H423= 7, "Two races or more", 'ES Data Entry'!H423= 8, "Unknown")</f>
        <v>#N/A</v>
      </c>
      <c r="J423" s="226" t="e" cm="1">
        <f t="array" ref="J423">_xlfn.IFS('ES Data Entry'!I423=1, "Hispanic/Latino", 'ES Data Entry'!I423=2, "Not Hispanic/Latino", 'ES Data Entry'!I423=3, "Other")</f>
        <v>#N/A</v>
      </c>
      <c r="K423" s="226" t="e" cm="1">
        <f t="array" ref="K423">_xlfn.IFS('ES Data Entry'!J423= 1, "Male", 'ES Data Entry'!J423= 2, "Female", 'ES Data Entry'!J423= 3, "Transgender Male", 'ES Data Entry'!J423= 4, "Transgender Female",'ES Data Entry'!J423= 5, "Non-binary", 'ES Data Entry'!J423= 6, "Other", 'ES Data Entry'!J423= 7, "Unknown")</f>
        <v>#N/A</v>
      </c>
      <c r="L423" s="228">
        <f>'ES Data Entry'!K423</f>
        <v>0</v>
      </c>
      <c r="M423" s="228" t="str" cm="1">
        <f t="array" ref="M423">IF(MAX(IF(F:F=F423, L:L))=L423, "Yes", "No")</f>
        <v>Yes</v>
      </c>
      <c r="N423" s="229" t="e">
        <f>AVERAGE('ES Data Entry'!N423,'ES Data Entry'!M423)</f>
        <v>#DIV/0!</v>
      </c>
      <c r="O423" s="229" t="e">
        <f t="shared" si="42"/>
        <v>#DIV/0!</v>
      </c>
      <c r="P423" s="229" t="e">
        <f>AVERAGE('ES Data Entry'!O423:R423)</f>
        <v>#DIV/0!</v>
      </c>
      <c r="Q423" s="229" t="e">
        <f t="shared" si="43"/>
        <v>#DIV/0!</v>
      </c>
      <c r="R423" s="229" t="e">
        <f>AVERAGE('ES Data Entry'!S423:V423)</f>
        <v>#DIV/0!</v>
      </c>
      <c r="S423" s="229" t="e">
        <f t="shared" si="44"/>
        <v>#DIV/0!</v>
      </c>
      <c r="T423" s="229" t="e">
        <f>AVERAGE('ES Data Entry'!W423:Y423)</f>
        <v>#DIV/0!</v>
      </c>
      <c r="U423" s="230" t="e">
        <f t="shared" si="45"/>
        <v>#DIV/0!</v>
      </c>
      <c r="V423" s="231" t="e">
        <f t="shared" si="46"/>
        <v>#DIV/0!</v>
      </c>
      <c r="W423" s="232" t="e">
        <f t="shared" si="47"/>
        <v>#DIV/0!</v>
      </c>
    </row>
    <row r="424" spans="1:23">
      <c r="A424" s="226">
        <f>'ES Data Entry'!A424</f>
        <v>0</v>
      </c>
      <c r="B424" s="226">
        <f>'ES Data Entry'!B424</f>
        <v>0</v>
      </c>
      <c r="C424" s="6">
        <f>'ES Data Entry'!C424</f>
        <v>0</v>
      </c>
      <c r="D424" s="226">
        <f>'ES Data Entry'!D424</f>
        <v>0</v>
      </c>
      <c r="E424" s="226">
        <f>'ES Data Entry'!E424</f>
        <v>0</v>
      </c>
      <c r="F424" s="226">
        <f>'ES Data Entry'!F424</f>
        <v>0</v>
      </c>
      <c r="G424" s="226" t="str" cm="1">
        <f t="array" ref="G424">_xlfn.IFS('ES Data Entry'!G424=0, "Kindergarten", 'ES Data Entry'!G424=1, "1st Grade", 'ES Data Entry'!G424=2, "2nd Grade", 'ES Data Entry'!G424=3, "3rd Grade", 'ES Data Entry'!G424=4, "4th Grade",'ES Data Entry'!G424=5, "5th Grade")</f>
        <v>Kindergarten</v>
      </c>
      <c r="H424" s="253" t="e" cm="1">
        <f t="array" ref="H424">_xlfn.IFS('ES Data Entry'!L424=2, "Virtual", 'ES Data Entry'!L424=1, "In-person",'ES Data Entry'!L424=3, "Hybrid")</f>
        <v>#N/A</v>
      </c>
      <c r="I424" s="227" t="e" cm="1">
        <f t="array" ref="I424">_xlfn.IFS('ES Data Entry'!H424= 1, "American Indian/Alaskan Native", 'ES Data Entry'!H424= 2, "Asian", 'ES Data Entry'!H424= 3, "Native Hawaiian/Pacific Islander", 'ES Data Entry'!H424= 4, "Black/African American",'ES Data Entry'!H424= 5,  "White", 'ES Data Entry'!H424= 6, "Other", 'ES Data Entry'!H424= 7, "Two races or more", 'ES Data Entry'!H424= 8, "Unknown")</f>
        <v>#N/A</v>
      </c>
      <c r="J424" s="226" t="e" cm="1">
        <f t="array" ref="J424">_xlfn.IFS('ES Data Entry'!I424=1, "Hispanic/Latino", 'ES Data Entry'!I424=2, "Not Hispanic/Latino", 'ES Data Entry'!I424=3, "Other")</f>
        <v>#N/A</v>
      </c>
      <c r="K424" s="226" t="e" cm="1">
        <f t="array" ref="K424">_xlfn.IFS('ES Data Entry'!J424= 1, "Male", 'ES Data Entry'!J424= 2, "Female", 'ES Data Entry'!J424= 3, "Transgender Male", 'ES Data Entry'!J424= 4, "Transgender Female",'ES Data Entry'!J424= 5, "Non-binary", 'ES Data Entry'!J424= 6, "Other", 'ES Data Entry'!J424= 7, "Unknown")</f>
        <v>#N/A</v>
      </c>
      <c r="L424" s="228">
        <f>'ES Data Entry'!K424</f>
        <v>0</v>
      </c>
      <c r="M424" s="228" t="str" cm="1">
        <f t="array" ref="M424">IF(MAX(IF(F:F=F424, L:L))=L424, "Yes", "No")</f>
        <v>Yes</v>
      </c>
      <c r="N424" s="229" t="e">
        <f>AVERAGE('ES Data Entry'!N424,'ES Data Entry'!M424)</f>
        <v>#DIV/0!</v>
      </c>
      <c r="O424" s="229" t="e">
        <f t="shared" si="42"/>
        <v>#DIV/0!</v>
      </c>
      <c r="P424" s="229" t="e">
        <f>AVERAGE('ES Data Entry'!O424:R424)</f>
        <v>#DIV/0!</v>
      </c>
      <c r="Q424" s="229" t="e">
        <f t="shared" si="43"/>
        <v>#DIV/0!</v>
      </c>
      <c r="R424" s="229" t="e">
        <f>AVERAGE('ES Data Entry'!S424:V424)</f>
        <v>#DIV/0!</v>
      </c>
      <c r="S424" s="229" t="e">
        <f t="shared" si="44"/>
        <v>#DIV/0!</v>
      </c>
      <c r="T424" s="229" t="e">
        <f>AVERAGE('ES Data Entry'!W424:Y424)</f>
        <v>#DIV/0!</v>
      </c>
      <c r="U424" s="230" t="e">
        <f t="shared" si="45"/>
        <v>#DIV/0!</v>
      </c>
      <c r="V424" s="231" t="e">
        <f t="shared" si="46"/>
        <v>#DIV/0!</v>
      </c>
      <c r="W424" s="232" t="e">
        <f t="shared" si="47"/>
        <v>#DIV/0!</v>
      </c>
    </row>
    <row r="425" spans="1:23">
      <c r="A425" s="226">
        <f>'ES Data Entry'!A425</f>
        <v>0</v>
      </c>
      <c r="B425" s="226">
        <f>'ES Data Entry'!B425</f>
        <v>0</v>
      </c>
      <c r="C425" s="6">
        <f>'ES Data Entry'!C425</f>
        <v>0</v>
      </c>
      <c r="D425" s="226">
        <f>'ES Data Entry'!D425</f>
        <v>0</v>
      </c>
      <c r="E425" s="226">
        <f>'ES Data Entry'!E425</f>
        <v>0</v>
      </c>
      <c r="F425" s="226">
        <f>'ES Data Entry'!F425</f>
        <v>0</v>
      </c>
      <c r="G425" s="226" t="str" cm="1">
        <f t="array" ref="G425">_xlfn.IFS('ES Data Entry'!G425=0, "Kindergarten", 'ES Data Entry'!G425=1, "1st Grade", 'ES Data Entry'!G425=2, "2nd Grade", 'ES Data Entry'!G425=3, "3rd Grade", 'ES Data Entry'!G425=4, "4th Grade",'ES Data Entry'!G425=5, "5th Grade")</f>
        <v>Kindergarten</v>
      </c>
      <c r="H425" s="253" t="e" cm="1">
        <f t="array" ref="H425">_xlfn.IFS('ES Data Entry'!L425=2, "Virtual", 'ES Data Entry'!L425=1, "In-person",'ES Data Entry'!L425=3, "Hybrid")</f>
        <v>#N/A</v>
      </c>
      <c r="I425" s="227" t="e" cm="1">
        <f t="array" ref="I425">_xlfn.IFS('ES Data Entry'!H425= 1, "American Indian/Alaskan Native", 'ES Data Entry'!H425= 2, "Asian", 'ES Data Entry'!H425= 3, "Native Hawaiian/Pacific Islander", 'ES Data Entry'!H425= 4, "Black/African American",'ES Data Entry'!H425= 5,  "White", 'ES Data Entry'!H425= 6, "Other", 'ES Data Entry'!H425= 7, "Two races or more", 'ES Data Entry'!H425= 8, "Unknown")</f>
        <v>#N/A</v>
      </c>
      <c r="J425" s="226" t="e" cm="1">
        <f t="array" ref="J425">_xlfn.IFS('ES Data Entry'!I425=1, "Hispanic/Latino", 'ES Data Entry'!I425=2, "Not Hispanic/Latino", 'ES Data Entry'!I425=3, "Other")</f>
        <v>#N/A</v>
      </c>
      <c r="K425" s="226" t="e" cm="1">
        <f t="array" ref="K425">_xlfn.IFS('ES Data Entry'!J425= 1, "Male", 'ES Data Entry'!J425= 2, "Female", 'ES Data Entry'!J425= 3, "Transgender Male", 'ES Data Entry'!J425= 4, "Transgender Female",'ES Data Entry'!J425= 5, "Non-binary", 'ES Data Entry'!J425= 6, "Other", 'ES Data Entry'!J425= 7, "Unknown")</f>
        <v>#N/A</v>
      </c>
      <c r="L425" s="228">
        <f>'ES Data Entry'!K425</f>
        <v>0</v>
      </c>
      <c r="M425" s="228" t="str" cm="1">
        <f t="array" ref="M425">IF(MAX(IF(F:F=F425, L:L))=L425, "Yes", "No")</f>
        <v>Yes</v>
      </c>
      <c r="N425" s="229" t="e">
        <f>AVERAGE('ES Data Entry'!N425,'ES Data Entry'!M425)</f>
        <v>#DIV/0!</v>
      </c>
      <c r="O425" s="229" t="e">
        <f t="shared" si="42"/>
        <v>#DIV/0!</v>
      </c>
      <c r="P425" s="229" t="e">
        <f>AVERAGE('ES Data Entry'!O425:R425)</f>
        <v>#DIV/0!</v>
      </c>
      <c r="Q425" s="229" t="e">
        <f t="shared" si="43"/>
        <v>#DIV/0!</v>
      </c>
      <c r="R425" s="229" t="e">
        <f>AVERAGE('ES Data Entry'!S425:V425)</f>
        <v>#DIV/0!</v>
      </c>
      <c r="S425" s="229" t="e">
        <f t="shared" si="44"/>
        <v>#DIV/0!</v>
      </c>
      <c r="T425" s="229" t="e">
        <f>AVERAGE('ES Data Entry'!W425:Y425)</f>
        <v>#DIV/0!</v>
      </c>
      <c r="U425" s="230" t="e">
        <f t="shared" si="45"/>
        <v>#DIV/0!</v>
      </c>
      <c r="V425" s="231" t="e">
        <f t="shared" si="46"/>
        <v>#DIV/0!</v>
      </c>
      <c r="W425" s="232" t="e">
        <f t="shared" si="47"/>
        <v>#DIV/0!</v>
      </c>
    </row>
    <row r="426" spans="1:23">
      <c r="A426" s="226">
        <f>'ES Data Entry'!A426</f>
        <v>0</v>
      </c>
      <c r="B426" s="226">
        <f>'ES Data Entry'!B426</f>
        <v>0</v>
      </c>
      <c r="C426" s="6">
        <f>'ES Data Entry'!C426</f>
        <v>0</v>
      </c>
      <c r="D426" s="226">
        <f>'ES Data Entry'!D426</f>
        <v>0</v>
      </c>
      <c r="E426" s="226">
        <f>'ES Data Entry'!E426</f>
        <v>0</v>
      </c>
      <c r="F426" s="226">
        <f>'ES Data Entry'!F426</f>
        <v>0</v>
      </c>
      <c r="G426" s="226" t="str" cm="1">
        <f t="array" ref="G426">_xlfn.IFS('ES Data Entry'!G426=0, "Kindergarten", 'ES Data Entry'!G426=1, "1st Grade", 'ES Data Entry'!G426=2, "2nd Grade", 'ES Data Entry'!G426=3, "3rd Grade", 'ES Data Entry'!G426=4, "4th Grade",'ES Data Entry'!G426=5, "5th Grade")</f>
        <v>Kindergarten</v>
      </c>
      <c r="H426" s="253" t="e" cm="1">
        <f t="array" ref="H426">_xlfn.IFS('ES Data Entry'!L426=2, "Virtual", 'ES Data Entry'!L426=1, "In-person",'ES Data Entry'!L426=3, "Hybrid")</f>
        <v>#N/A</v>
      </c>
      <c r="I426" s="227" t="e" cm="1">
        <f t="array" ref="I426">_xlfn.IFS('ES Data Entry'!H426= 1, "American Indian/Alaskan Native", 'ES Data Entry'!H426= 2, "Asian", 'ES Data Entry'!H426= 3, "Native Hawaiian/Pacific Islander", 'ES Data Entry'!H426= 4, "Black/African American",'ES Data Entry'!H426= 5,  "White", 'ES Data Entry'!H426= 6, "Other", 'ES Data Entry'!H426= 7, "Two races or more", 'ES Data Entry'!H426= 8, "Unknown")</f>
        <v>#N/A</v>
      </c>
      <c r="J426" s="226" t="e" cm="1">
        <f t="array" ref="J426">_xlfn.IFS('ES Data Entry'!I426=1, "Hispanic/Latino", 'ES Data Entry'!I426=2, "Not Hispanic/Latino", 'ES Data Entry'!I426=3, "Other")</f>
        <v>#N/A</v>
      </c>
      <c r="K426" s="226" t="e" cm="1">
        <f t="array" ref="K426">_xlfn.IFS('ES Data Entry'!J426= 1, "Male", 'ES Data Entry'!J426= 2, "Female", 'ES Data Entry'!J426= 3, "Transgender Male", 'ES Data Entry'!J426= 4, "Transgender Female",'ES Data Entry'!J426= 5, "Non-binary", 'ES Data Entry'!J426= 6, "Other", 'ES Data Entry'!J426= 7, "Unknown")</f>
        <v>#N/A</v>
      </c>
      <c r="L426" s="228">
        <f>'ES Data Entry'!K426</f>
        <v>0</v>
      </c>
      <c r="M426" s="228" t="str" cm="1">
        <f t="array" ref="M426">IF(MAX(IF(F:F=F426, L:L))=L426, "Yes", "No")</f>
        <v>Yes</v>
      </c>
      <c r="N426" s="229" t="e">
        <f>AVERAGE('ES Data Entry'!N426,'ES Data Entry'!M426)</f>
        <v>#DIV/0!</v>
      </c>
      <c r="O426" s="229" t="e">
        <f t="shared" si="42"/>
        <v>#DIV/0!</v>
      </c>
      <c r="P426" s="229" t="e">
        <f>AVERAGE('ES Data Entry'!O426:R426)</f>
        <v>#DIV/0!</v>
      </c>
      <c r="Q426" s="229" t="e">
        <f t="shared" si="43"/>
        <v>#DIV/0!</v>
      </c>
      <c r="R426" s="229" t="e">
        <f>AVERAGE('ES Data Entry'!S426:V426)</f>
        <v>#DIV/0!</v>
      </c>
      <c r="S426" s="229" t="e">
        <f t="shared" si="44"/>
        <v>#DIV/0!</v>
      </c>
      <c r="T426" s="229" t="e">
        <f>AVERAGE('ES Data Entry'!W426:Y426)</f>
        <v>#DIV/0!</v>
      </c>
      <c r="U426" s="230" t="e">
        <f t="shared" si="45"/>
        <v>#DIV/0!</v>
      </c>
      <c r="V426" s="231" t="e">
        <f t="shared" si="46"/>
        <v>#DIV/0!</v>
      </c>
      <c r="W426" s="232" t="e">
        <f t="shared" si="47"/>
        <v>#DIV/0!</v>
      </c>
    </row>
    <row r="427" spans="1:23">
      <c r="A427" s="226">
        <f>'ES Data Entry'!A427</f>
        <v>0</v>
      </c>
      <c r="B427" s="226">
        <f>'ES Data Entry'!B427</f>
        <v>0</v>
      </c>
      <c r="C427" s="6">
        <f>'ES Data Entry'!C427</f>
        <v>0</v>
      </c>
      <c r="D427" s="226">
        <f>'ES Data Entry'!D427</f>
        <v>0</v>
      </c>
      <c r="E427" s="226">
        <f>'ES Data Entry'!E427</f>
        <v>0</v>
      </c>
      <c r="F427" s="226">
        <f>'ES Data Entry'!F427</f>
        <v>0</v>
      </c>
      <c r="G427" s="226" t="str" cm="1">
        <f t="array" ref="G427">_xlfn.IFS('ES Data Entry'!G427=0, "Kindergarten", 'ES Data Entry'!G427=1, "1st Grade", 'ES Data Entry'!G427=2, "2nd Grade", 'ES Data Entry'!G427=3, "3rd Grade", 'ES Data Entry'!G427=4, "4th Grade",'ES Data Entry'!G427=5, "5th Grade")</f>
        <v>Kindergarten</v>
      </c>
      <c r="H427" s="253" t="e" cm="1">
        <f t="array" ref="H427">_xlfn.IFS('ES Data Entry'!L427=2, "Virtual", 'ES Data Entry'!L427=1, "In-person",'ES Data Entry'!L427=3, "Hybrid")</f>
        <v>#N/A</v>
      </c>
      <c r="I427" s="227" t="e" cm="1">
        <f t="array" ref="I427">_xlfn.IFS('ES Data Entry'!H427= 1, "American Indian/Alaskan Native", 'ES Data Entry'!H427= 2, "Asian", 'ES Data Entry'!H427= 3, "Native Hawaiian/Pacific Islander", 'ES Data Entry'!H427= 4, "Black/African American",'ES Data Entry'!H427= 5,  "White", 'ES Data Entry'!H427= 6, "Other", 'ES Data Entry'!H427= 7, "Two races or more", 'ES Data Entry'!H427= 8, "Unknown")</f>
        <v>#N/A</v>
      </c>
      <c r="J427" s="226" t="e" cm="1">
        <f t="array" ref="J427">_xlfn.IFS('ES Data Entry'!I427=1, "Hispanic/Latino", 'ES Data Entry'!I427=2, "Not Hispanic/Latino", 'ES Data Entry'!I427=3, "Other")</f>
        <v>#N/A</v>
      </c>
      <c r="K427" s="226" t="e" cm="1">
        <f t="array" ref="K427">_xlfn.IFS('ES Data Entry'!J427= 1, "Male", 'ES Data Entry'!J427= 2, "Female", 'ES Data Entry'!J427= 3, "Transgender Male", 'ES Data Entry'!J427= 4, "Transgender Female",'ES Data Entry'!J427= 5, "Non-binary", 'ES Data Entry'!J427= 6, "Other", 'ES Data Entry'!J427= 7, "Unknown")</f>
        <v>#N/A</v>
      </c>
      <c r="L427" s="228">
        <f>'ES Data Entry'!K427</f>
        <v>0</v>
      </c>
      <c r="M427" s="228" t="str" cm="1">
        <f t="array" ref="M427">IF(MAX(IF(F:F=F427, L:L))=L427, "Yes", "No")</f>
        <v>Yes</v>
      </c>
      <c r="N427" s="229" t="e">
        <f>AVERAGE('ES Data Entry'!N427,'ES Data Entry'!M427)</f>
        <v>#DIV/0!</v>
      </c>
      <c r="O427" s="229" t="e">
        <f t="shared" si="42"/>
        <v>#DIV/0!</v>
      </c>
      <c r="P427" s="229" t="e">
        <f>AVERAGE('ES Data Entry'!O427:R427)</f>
        <v>#DIV/0!</v>
      </c>
      <c r="Q427" s="229" t="e">
        <f t="shared" si="43"/>
        <v>#DIV/0!</v>
      </c>
      <c r="R427" s="229" t="e">
        <f>AVERAGE('ES Data Entry'!S427:V427)</f>
        <v>#DIV/0!</v>
      </c>
      <c r="S427" s="229" t="e">
        <f t="shared" si="44"/>
        <v>#DIV/0!</v>
      </c>
      <c r="T427" s="229" t="e">
        <f>AVERAGE('ES Data Entry'!W427:Y427)</f>
        <v>#DIV/0!</v>
      </c>
      <c r="U427" s="230" t="e">
        <f t="shared" si="45"/>
        <v>#DIV/0!</v>
      </c>
      <c r="V427" s="231" t="e">
        <f t="shared" si="46"/>
        <v>#DIV/0!</v>
      </c>
      <c r="W427" s="232" t="e">
        <f t="shared" si="47"/>
        <v>#DIV/0!</v>
      </c>
    </row>
    <row r="428" spans="1:23">
      <c r="A428" s="226">
        <f>'ES Data Entry'!A428</f>
        <v>0</v>
      </c>
      <c r="B428" s="226">
        <f>'ES Data Entry'!B428</f>
        <v>0</v>
      </c>
      <c r="C428" s="6">
        <f>'ES Data Entry'!C428</f>
        <v>0</v>
      </c>
      <c r="D428" s="226">
        <f>'ES Data Entry'!D428</f>
        <v>0</v>
      </c>
      <c r="E428" s="226">
        <f>'ES Data Entry'!E428</f>
        <v>0</v>
      </c>
      <c r="F428" s="226">
        <f>'ES Data Entry'!F428</f>
        <v>0</v>
      </c>
      <c r="G428" s="226" t="str" cm="1">
        <f t="array" ref="G428">_xlfn.IFS('ES Data Entry'!G428=0, "Kindergarten", 'ES Data Entry'!G428=1, "1st Grade", 'ES Data Entry'!G428=2, "2nd Grade", 'ES Data Entry'!G428=3, "3rd Grade", 'ES Data Entry'!G428=4, "4th Grade",'ES Data Entry'!G428=5, "5th Grade")</f>
        <v>Kindergarten</v>
      </c>
      <c r="H428" s="253" t="e" cm="1">
        <f t="array" ref="H428">_xlfn.IFS('ES Data Entry'!L428=2, "Virtual", 'ES Data Entry'!L428=1, "In-person",'ES Data Entry'!L428=3, "Hybrid")</f>
        <v>#N/A</v>
      </c>
      <c r="I428" s="227" t="e" cm="1">
        <f t="array" ref="I428">_xlfn.IFS('ES Data Entry'!H428= 1, "American Indian/Alaskan Native", 'ES Data Entry'!H428= 2, "Asian", 'ES Data Entry'!H428= 3, "Native Hawaiian/Pacific Islander", 'ES Data Entry'!H428= 4, "Black/African American",'ES Data Entry'!H428= 5,  "White", 'ES Data Entry'!H428= 6, "Other", 'ES Data Entry'!H428= 7, "Two races or more", 'ES Data Entry'!H428= 8, "Unknown")</f>
        <v>#N/A</v>
      </c>
      <c r="J428" s="226" t="e" cm="1">
        <f t="array" ref="J428">_xlfn.IFS('ES Data Entry'!I428=1, "Hispanic/Latino", 'ES Data Entry'!I428=2, "Not Hispanic/Latino", 'ES Data Entry'!I428=3, "Other")</f>
        <v>#N/A</v>
      </c>
      <c r="K428" s="226" t="e" cm="1">
        <f t="array" ref="K428">_xlfn.IFS('ES Data Entry'!J428= 1, "Male", 'ES Data Entry'!J428= 2, "Female", 'ES Data Entry'!J428= 3, "Transgender Male", 'ES Data Entry'!J428= 4, "Transgender Female",'ES Data Entry'!J428= 5, "Non-binary", 'ES Data Entry'!J428= 6, "Other", 'ES Data Entry'!J428= 7, "Unknown")</f>
        <v>#N/A</v>
      </c>
      <c r="L428" s="228">
        <f>'ES Data Entry'!K428</f>
        <v>0</v>
      </c>
      <c r="M428" s="228" t="str" cm="1">
        <f t="array" ref="M428">IF(MAX(IF(F:F=F428, L:L))=L428, "Yes", "No")</f>
        <v>Yes</v>
      </c>
      <c r="N428" s="229" t="e">
        <f>AVERAGE('ES Data Entry'!N428,'ES Data Entry'!M428)</f>
        <v>#DIV/0!</v>
      </c>
      <c r="O428" s="229" t="e">
        <f t="shared" si="42"/>
        <v>#DIV/0!</v>
      </c>
      <c r="P428" s="229" t="e">
        <f>AVERAGE('ES Data Entry'!O428:R428)</f>
        <v>#DIV/0!</v>
      </c>
      <c r="Q428" s="229" t="e">
        <f t="shared" si="43"/>
        <v>#DIV/0!</v>
      </c>
      <c r="R428" s="229" t="e">
        <f>AVERAGE('ES Data Entry'!S428:V428)</f>
        <v>#DIV/0!</v>
      </c>
      <c r="S428" s="229" t="e">
        <f t="shared" si="44"/>
        <v>#DIV/0!</v>
      </c>
      <c r="T428" s="229" t="e">
        <f>AVERAGE('ES Data Entry'!W428:Y428)</f>
        <v>#DIV/0!</v>
      </c>
      <c r="U428" s="230" t="e">
        <f t="shared" si="45"/>
        <v>#DIV/0!</v>
      </c>
      <c r="V428" s="231" t="e">
        <f t="shared" si="46"/>
        <v>#DIV/0!</v>
      </c>
      <c r="W428" s="232" t="e">
        <f t="shared" si="47"/>
        <v>#DIV/0!</v>
      </c>
    </row>
    <row r="429" spans="1:23">
      <c r="A429" s="226">
        <f>'ES Data Entry'!A429</f>
        <v>0</v>
      </c>
      <c r="B429" s="226">
        <f>'ES Data Entry'!B429</f>
        <v>0</v>
      </c>
      <c r="C429" s="6">
        <f>'ES Data Entry'!C429</f>
        <v>0</v>
      </c>
      <c r="D429" s="226">
        <f>'ES Data Entry'!D429</f>
        <v>0</v>
      </c>
      <c r="E429" s="226">
        <f>'ES Data Entry'!E429</f>
        <v>0</v>
      </c>
      <c r="F429" s="226">
        <f>'ES Data Entry'!F429</f>
        <v>0</v>
      </c>
      <c r="G429" s="226" t="str" cm="1">
        <f t="array" ref="G429">_xlfn.IFS('ES Data Entry'!G429=0, "Kindergarten", 'ES Data Entry'!G429=1, "1st Grade", 'ES Data Entry'!G429=2, "2nd Grade", 'ES Data Entry'!G429=3, "3rd Grade", 'ES Data Entry'!G429=4, "4th Grade",'ES Data Entry'!G429=5, "5th Grade")</f>
        <v>Kindergarten</v>
      </c>
      <c r="H429" s="253" t="e" cm="1">
        <f t="array" ref="H429">_xlfn.IFS('ES Data Entry'!L429=2, "Virtual", 'ES Data Entry'!L429=1, "In-person",'ES Data Entry'!L429=3, "Hybrid")</f>
        <v>#N/A</v>
      </c>
      <c r="I429" s="227" t="e" cm="1">
        <f t="array" ref="I429">_xlfn.IFS('ES Data Entry'!H429= 1, "American Indian/Alaskan Native", 'ES Data Entry'!H429= 2, "Asian", 'ES Data Entry'!H429= 3, "Native Hawaiian/Pacific Islander", 'ES Data Entry'!H429= 4, "Black/African American",'ES Data Entry'!H429= 5,  "White", 'ES Data Entry'!H429= 6, "Other", 'ES Data Entry'!H429= 7, "Two races or more", 'ES Data Entry'!H429= 8, "Unknown")</f>
        <v>#N/A</v>
      </c>
      <c r="J429" s="226" t="e" cm="1">
        <f t="array" ref="J429">_xlfn.IFS('ES Data Entry'!I429=1, "Hispanic/Latino", 'ES Data Entry'!I429=2, "Not Hispanic/Latino", 'ES Data Entry'!I429=3, "Other")</f>
        <v>#N/A</v>
      </c>
      <c r="K429" s="226" t="e" cm="1">
        <f t="array" ref="K429">_xlfn.IFS('ES Data Entry'!J429= 1, "Male", 'ES Data Entry'!J429= 2, "Female", 'ES Data Entry'!J429= 3, "Transgender Male", 'ES Data Entry'!J429= 4, "Transgender Female",'ES Data Entry'!J429= 5, "Non-binary", 'ES Data Entry'!J429= 6, "Other", 'ES Data Entry'!J429= 7, "Unknown")</f>
        <v>#N/A</v>
      </c>
      <c r="L429" s="228">
        <f>'ES Data Entry'!K429</f>
        <v>0</v>
      </c>
      <c r="M429" s="228" t="str" cm="1">
        <f t="array" ref="M429">IF(MAX(IF(F:F=F429, L:L))=L429, "Yes", "No")</f>
        <v>Yes</v>
      </c>
      <c r="N429" s="229" t="e">
        <f>AVERAGE('ES Data Entry'!N429,'ES Data Entry'!M429)</f>
        <v>#DIV/0!</v>
      </c>
      <c r="O429" s="229" t="e">
        <f t="shared" si="42"/>
        <v>#DIV/0!</v>
      </c>
      <c r="P429" s="229" t="e">
        <f>AVERAGE('ES Data Entry'!O429:R429)</f>
        <v>#DIV/0!</v>
      </c>
      <c r="Q429" s="229" t="e">
        <f t="shared" si="43"/>
        <v>#DIV/0!</v>
      </c>
      <c r="R429" s="229" t="e">
        <f>AVERAGE('ES Data Entry'!S429:V429)</f>
        <v>#DIV/0!</v>
      </c>
      <c r="S429" s="229" t="e">
        <f t="shared" si="44"/>
        <v>#DIV/0!</v>
      </c>
      <c r="T429" s="229" t="e">
        <f>AVERAGE('ES Data Entry'!W429:Y429)</f>
        <v>#DIV/0!</v>
      </c>
      <c r="U429" s="230" t="e">
        <f t="shared" si="45"/>
        <v>#DIV/0!</v>
      </c>
      <c r="V429" s="231" t="e">
        <f t="shared" si="46"/>
        <v>#DIV/0!</v>
      </c>
      <c r="W429" s="232" t="e">
        <f t="shared" si="47"/>
        <v>#DIV/0!</v>
      </c>
    </row>
    <row r="430" spans="1:23">
      <c r="A430" s="226">
        <f>'ES Data Entry'!A430</f>
        <v>0</v>
      </c>
      <c r="B430" s="226">
        <f>'ES Data Entry'!B430</f>
        <v>0</v>
      </c>
      <c r="C430" s="6">
        <f>'ES Data Entry'!C430</f>
        <v>0</v>
      </c>
      <c r="D430" s="226">
        <f>'ES Data Entry'!D430</f>
        <v>0</v>
      </c>
      <c r="E430" s="226">
        <f>'ES Data Entry'!E430</f>
        <v>0</v>
      </c>
      <c r="F430" s="226">
        <f>'ES Data Entry'!F430</f>
        <v>0</v>
      </c>
      <c r="G430" s="226" t="str" cm="1">
        <f t="array" ref="G430">_xlfn.IFS('ES Data Entry'!G430=0, "Kindergarten", 'ES Data Entry'!G430=1, "1st Grade", 'ES Data Entry'!G430=2, "2nd Grade", 'ES Data Entry'!G430=3, "3rd Grade", 'ES Data Entry'!G430=4, "4th Grade",'ES Data Entry'!G430=5, "5th Grade")</f>
        <v>Kindergarten</v>
      </c>
      <c r="H430" s="253" t="e" cm="1">
        <f t="array" ref="H430">_xlfn.IFS('ES Data Entry'!L430=2, "Virtual", 'ES Data Entry'!L430=1, "In-person",'ES Data Entry'!L430=3, "Hybrid")</f>
        <v>#N/A</v>
      </c>
      <c r="I430" s="227" t="e" cm="1">
        <f t="array" ref="I430">_xlfn.IFS('ES Data Entry'!H430= 1, "American Indian/Alaskan Native", 'ES Data Entry'!H430= 2, "Asian", 'ES Data Entry'!H430= 3, "Native Hawaiian/Pacific Islander", 'ES Data Entry'!H430= 4, "Black/African American",'ES Data Entry'!H430= 5,  "White", 'ES Data Entry'!H430= 6, "Other", 'ES Data Entry'!H430= 7, "Two races or more", 'ES Data Entry'!H430= 8, "Unknown")</f>
        <v>#N/A</v>
      </c>
      <c r="J430" s="226" t="e" cm="1">
        <f t="array" ref="J430">_xlfn.IFS('ES Data Entry'!I430=1, "Hispanic/Latino", 'ES Data Entry'!I430=2, "Not Hispanic/Latino", 'ES Data Entry'!I430=3, "Other")</f>
        <v>#N/A</v>
      </c>
      <c r="K430" s="226" t="e" cm="1">
        <f t="array" ref="K430">_xlfn.IFS('ES Data Entry'!J430= 1, "Male", 'ES Data Entry'!J430= 2, "Female", 'ES Data Entry'!J430= 3, "Transgender Male", 'ES Data Entry'!J430= 4, "Transgender Female",'ES Data Entry'!J430= 5, "Non-binary", 'ES Data Entry'!J430= 6, "Other", 'ES Data Entry'!J430= 7, "Unknown")</f>
        <v>#N/A</v>
      </c>
      <c r="L430" s="228">
        <f>'ES Data Entry'!K430</f>
        <v>0</v>
      </c>
      <c r="M430" s="228" t="str" cm="1">
        <f t="array" ref="M430">IF(MAX(IF(F:F=F430, L:L))=L430, "Yes", "No")</f>
        <v>Yes</v>
      </c>
      <c r="N430" s="229" t="e">
        <f>AVERAGE('ES Data Entry'!N430,'ES Data Entry'!M430)</f>
        <v>#DIV/0!</v>
      </c>
      <c r="O430" s="229" t="e">
        <f t="shared" si="42"/>
        <v>#DIV/0!</v>
      </c>
      <c r="P430" s="229" t="e">
        <f>AVERAGE('ES Data Entry'!O430:R430)</f>
        <v>#DIV/0!</v>
      </c>
      <c r="Q430" s="229" t="e">
        <f t="shared" si="43"/>
        <v>#DIV/0!</v>
      </c>
      <c r="R430" s="229" t="e">
        <f>AVERAGE('ES Data Entry'!S430:V430)</f>
        <v>#DIV/0!</v>
      </c>
      <c r="S430" s="229" t="e">
        <f t="shared" si="44"/>
        <v>#DIV/0!</v>
      </c>
      <c r="T430" s="229" t="e">
        <f>AVERAGE('ES Data Entry'!W430:Y430)</f>
        <v>#DIV/0!</v>
      </c>
      <c r="U430" s="230" t="e">
        <f t="shared" si="45"/>
        <v>#DIV/0!</v>
      </c>
      <c r="V430" s="231" t="e">
        <f t="shared" si="46"/>
        <v>#DIV/0!</v>
      </c>
      <c r="W430" s="232" t="e">
        <f t="shared" si="47"/>
        <v>#DIV/0!</v>
      </c>
    </row>
    <row r="431" spans="1:23">
      <c r="A431" s="226">
        <f>'ES Data Entry'!A431</f>
        <v>0</v>
      </c>
      <c r="B431" s="226">
        <f>'ES Data Entry'!B431</f>
        <v>0</v>
      </c>
      <c r="C431" s="6">
        <f>'ES Data Entry'!C431</f>
        <v>0</v>
      </c>
      <c r="D431" s="226">
        <f>'ES Data Entry'!D431</f>
        <v>0</v>
      </c>
      <c r="E431" s="226">
        <f>'ES Data Entry'!E431</f>
        <v>0</v>
      </c>
      <c r="F431" s="226">
        <f>'ES Data Entry'!F431</f>
        <v>0</v>
      </c>
      <c r="G431" s="226" t="str" cm="1">
        <f t="array" ref="G431">_xlfn.IFS('ES Data Entry'!G431=0, "Kindergarten", 'ES Data Entry'!G431=1, "1st Grade", 'ES Data Entry'!G431=2, "2nd Grade", 'ES Data Entry'!G431=3, "3rd Grade", 'ES Data Entry'!G431=4, "4th Grade",'ES Data Entry'!G431=5, "5th Grade")</f>
        <v>Kindergarten</v>
      </c>
      <c r="H431" s="253" t="e" cm="1">
        <f t="array" ref="H431">_xlfn.IFS('ES Data Entry'!L431=2, "Virtual", 'ES Data Entry'!L431=1, "In-person",'ES Data Entry'!L431=3, "Hybrid")</f>
        <v>#N/A</v>
      </c>
      <c r="I431" s="227" t="e" cm="1">
        <f t="array" ref="I431">_xlfn.IFS('ES Data Entry'!H431= 1, "American Indian/Alaskan Native", 'ES Data Entry'!H431= 2, "Asian", 'ES Data Entry'!H431= 3, "Native Hawaiian/Pacific Islander", 'ES Data Entry'!H431= 4, "Black/African American",'ES Data Entry'!H431= 5,  "White", 'ES Data Entry'!H431= 6, "Other", 'ES Data Entry'!H431= 7, "Two races or more", 'ES Data Entry'!H431= 8, "Unknown")</f>
        <v>#N/A</v>
      </c>
      <c r="J431" s="226" t="e" cm="1">
        <f t="array" ref="J431">_xlfn.IFS('ES Data Entry'!I431=1, "Hispanic/Latino", 'ES Data Entry'!I431=2, "Not Hispanic/Latino", 'ES Data Entry'!I431=3, "Other")</f>
        <v>#N/A</v>
      </c>
      <c r="K431" s="226" t="e" cm="1">
        <f t="array" ref="K431">_xlfn.IFS('ES Data Entry'!J431= 1, "Male", 'ES Data Entry'!J431= 2, "Female", 'ES Data Entry'!J431= 3, "Transgender Male", 'ES Data Entry'!J431= 4, "Transgender Female",'ES Data Entry'!J431= 5, "Non-binary", 'ES Data Entry'!J431= 6, "Other", 'ES Data Entry'!J431= 7, "Unknown")</f>
        <v>#N/A</v>
      </c>
      <c r="L431" s="228">
        <f>'ES Data Entry'!K431</f>
        <v>0</v>
      </c>
      <c r="M431" s="228" t="str" cm="1">
        <f t="array" ref="M431">IF(MAX(IF(F:F=F431, L:L))=L431, "Yes", "No")</f>
        <v>Yes</v>
      </c>
      <c r="N431" s="229" t="e">
        <f>AVERAGE('ES Data Entry'!N431,'ES Data Entry'!M431)</f>
        <v>#DIV/0!</v>
      </c>
      <c r="O431" s="229" t="e">
        <f t="shared" si="42"/>
        <v>#DIV/0!</v>
      </c>
      <c r="P431" s="229" t="e">
        <f>AVERAGE('ES Data Entry'!O431:R431)</f>
        <v>#DIV/0!</v>
      </c>
      <c r="Q431" s="229" t="e">
        <f t="shared" si="43"/>
        <v>#DIV/0!</v>
      </c>
      <c r="R431" s="229" t="e">
        <f>AVERAGE('ES Data Entry'!S431:V431)</f>
        <v>#DIV/0!</v>
      </c>
      <c r="S431" s="229" t="e">
        <f t="shared" si="44"/>
        <v>#DIV/0!</v>
      </c>
      <c r="T431" s="229" t="e">
        <f>AVERAGE('ES Data Entry'!W431:Y431)</f>
        <v>#DIV/0!</v>
      </c>
      <c r="U431" s="230" t="e">
        <f t="shared" si="45"/>
        <v>#DIV/0!</v>
      </c>
      <c r="V431" s="231" t="e">
        <f t="shared" si="46"/>
        <v>#DIV/0!</v>
      </c>
      <c r="W431" s="232" t="e">
        <f t="shared" si="47"/>
        <v>#DIV/0!</v>
      </c>
    </row>
    <row r="432" spans="1:23">
      <c r="A432" s="226">
        <f>'ES Data Entry'!A432</f>
        <v>0</v>
      </c>
      <c r="B432" s="226">
        <f>'ES Data Entry'!B432</f>
        <v>0</v>
      </c>
      <c r="C432" s="6">
        <f>'ES Data Entry'!C432</f>
        <v>0</v>
      </c>
      <c r="D432" s="226">
        <f>'ES Data Entry'!D432</f>
        <v>0</v>
      </c>
      <c r="E432" s="226">
        <f>'ES Data Entry'!E432</f>
        <v>0</v>
      </c>
      <c r="F432" s="226">
        <f>'ES Data Entry'!F432</f>
        <v>0</v>
      </c>
      <c r="G432" s="226" t="str" cm="1">
        <f t="array" ref="G432">_xlfn.IFS('ES Data Entry'!G432=0, "Kindergarten", 'ES Data Entry'!G432=1, "1st Grade", 'ES Data Entry'!G432=2, "2nd Grade", 'ES Data Entry'!G432=3, "3rd Grade", 'ES Data Entry'!G432=4, "4th Grade",'ES Data Entry'!G432=5, "5th Grade")</f>
        <v>Kindergarten</v>
      </c>
      <c r="H432" s="253" t="e" cm="1">
        <f t="array" ref="H432">_xlfn.IFS('ES Data Entry'!L432=2, "Virtual", 'ES Data Entry'!L432=1, "In-person",'ES Data Entry'!L432=3, "Hybrid")</f>
        <v>#N/A</v>
      </c>
      <c r="I432" s="227" t="e" cm="1">
        <f t="array" ref="I432">_xlfn.IFS('ES Data Entry'!H432= 1, "American Indian/Alaskan Native", 'ES Data Entry'!H432= 2, "Asian", 'ES Data Entry'!H432= 3, "Native Hawaiian/Pacific Islander", 'ES Data Entry'!H432= 4, "Black/African American",'ES Data Entry'!H432= 5,  "White", 'ES Data Entry'!H432= 6, "Other", 'ES Data Entry'!H432= 7, "Two races or more", 'ES Data Entry'!H432= 8, "Unknown")</f>
        <v>#N/A</v>
      </c>
      <c r="J432" s="226" t="e" cm="1">
        <f t="array" ref="J432">_xlfn.IFS('ES Data Entry'!I432=1, "Hispanic/Latino", 'ES Data Entry'!I432=2, "Not Hispanic/Latino", 'ES Data Entry'!I432=3, "Other")</f>
        <v>#N/A</v>
      </c>
      <c r="K432" s="226" t="e" cm="1">
        <f t="array" ref="K432">_xlfn.IFS('ES Data Entry'!J432= 1, "Male", 'ES Data Entry'!J432= 2, "Female", 'ES Data Entry'!J432= 3, "Transgender Male", 'ES Data Entry'!J432= 4, "Transgender Female",'ES Data Entry'!J432= 5, "Non-binary", 'ES Data Entry'!J432= 6, "Other", 'ES Data Entry'!J432= 7, "Unknown")</f>
        <v>#N/A</v>
      </c>
      <c r="L432" s="228">
        <f>'ES Data Entry'!K432</f>
        <v>0</v>
      </c>
      <c r="M432" s="228" t="str" cm="1">
        <f t="array" ref="M432">IF(MAX(IF(F:F=F432, L:L))=L432, "Yes", "No")</f>
        <v>Yes</v>
      </c>
      <c r="N432" s="229" t="e">
        <f>AVERAGE('ES Data Entry'!N432,'ES Data Entry'!M432)</f>
        <v>#DIV/0!</v>
      </c>
      <c r="O432" s="229" t="e">
        <f t="shared" si="42"/>
        <v>#DIV/0!</v>
      </c>
      <c r="P432" s="229" t="e">
        <f>AVERAGE('ES Data Entry'!O432:R432)</f>
        <v>#DIV/0!</v>
      </c>
      <c r="Q432" s="229" t="e">
        <f t="shared" si="43"/>
        <v>#DIV/0!</v>
      </c>
      <c r="R432" s="229" t="e">
        <f>AVERAGE('ES Data Entry'!S432:V432)</f>
        <v>#DIV/0!</v>
      </c>
      <c r="S432" s="229" t="e">
        <f t="shared" si="44"/>
        <v>#DIV/0!</v>
      </c>
      <c r="T432" s="229" t="e">
        <f>AVERAGE('ES Data Entry'!W432:Y432)</f>
        <v>#DIV/0!</v>
      </c>
      <c r="U432" s="230" t="e">
        <f t="shared" si="45"/>
        <v>#DIV/0!</v>
      </c>
      <c r="V432" s="231" t="e">
        <f t="shared" si="46"/>
        <v>#DIV/0!</v>
      </c>
      <c r="W432" s="232" t="e">
        <f t="shared" si="47"/>
        <v>#DIV/0!</v>
      </c>
    </row>
    <row r="433" spans="1:23">
      <c r="A433" s="226">
        <f>'ES Data Entry'!A433</f>
        <v>0</v>
      </c>
      <c r="B433" s="226">
        <f>'ES Data Entry'!B433</f>
        <v>0</v>
      </c>
      <c r="C433" s="6">
        <f>'ES Data Entry'!C433</f>
        <v>0</v>
      </c>
      <c r="D433" s="226">
        <f>'ES Data Entry'!D433</f>
        <v>0</v>
      </c>
      <c r="E433" s="226">
        <f>'ES Data Entry'!E433</f>
        <v>0</v>
      </c>
      <c r="F433" s="226">
        <f>'ES Data Entry'!F433</f>
        <v>0</v>
      </c>
      <c r="G433" s="226" t="str" cm="1">
        <f t="array" ref="G433">_xlfn.IFS('ES Data Entry'!G433=0, "Kindergarten", 'ES Data Entry'!G433=1, "1st Grade", 'ES Data Entry'!G433=2, "2nd Grade", 'ES Data Entry'!G433=3, "3rd Grade", 'ES Data Entry'!G433=4, "4th Grade",'ES Data Entry'!G433=5, "5th Grade")</f>
        <v>Kindergarten</v>
      </c>
      <c r="H433" s="253" t="e" cm="1">
        <f t="array" ref="H433">_xlfn.IFS('ES Data Entry'!L433=2, "Virtual", 'ES Data Entry'!L433=1, "In-person",'ES Data Entry'!L433=3, "Hybrid")</f>
        <v>#N/A</v>
      </c>
      <c r="I433" s="227" t="e" cm="1">
        <f t="array" ref="I433">_xlfn.IFS('ES Data Entry'!H433= 1, "American Indian/Alaskan Native", 'ES Data Entry'!H433= 2, "Asian", 'ES Data Entry'!H433= 3, "Native Hawaiian/Pacific Islander", 'ES Data Entry'!H433= 4, "Black/African American",'ES Data Entry'!H433= 5,  "White", 'ES Data Entry'!H433= 6, "Other", 'ES Data Entry'!H433= 7, "Two races or more", 'ES Data Entry'!H433= 8, "Unknown")</f>
        <v>#N/A</v>
      </c>
      <c r="J433" s="226" t="e" cm="1">
        <f t="array" ref="J433">_xlfn.IFS('ES Data Entry'!I433=1, "Hispanic/Latino", 'ES Data Entry'!I433=2, "Not Hispanic/Latino", 'ES Data Entry'!I433=3, "Other")</f>
        <v>#N/A</v>
      </c>
      <c r="K433" s="226" t="e" cm="1">
        <f t="array" ref="K433">_xlfn.IFS('ES Data Entry'!J433= 1, "Male", 'ES Data Entry'!J433= 2, "Female", 'ES Data Entry'!J433= 3, "Transgender Male", 'ES Data Entry'!J433= 4, "Transgender Female",'ES Data Entry'!J433= 5, "Non-binary", 'ES Data Entry'!J433= 6, "Other", 'ES Data Entry'!J433= 7, "Unknown")</f>
        <v>#N/A</v>
      </c>
      <c r="L433" s="228">
        <f>'ES Data Entry'!K433</f>
        <v>0</v>
      </c>
      <c r="M433" s="228" t="str" cm="1">
        <f t="array" ref="M433">IF(MAX(IF(F:F=F433, L:L))=L433, "Yes", "No")</f>
        <v>Yes</v>
      </c>
      <c r="N433" s="229" t="e">
        <f>AVERAGE('ES Data Entry'!N433,'ES Data Entry'!M433)</f>
        <v>#DIV/0!</v>
      </c>
      <c r="O433" s="229" t="e">
        <f t="shared" si="42"/>
        <v>#DIV/0!</v>
      </c>
      <c r="P433" s="229" t="e">
        <f>AVERAGE('ES Data Entry'!O433:R433)</f>
        <v>#DIV/0!</v>
      </c>
      <c r="Q433" s="229" t="e">
        <f t="shared" si="43"/>
        <v>#DIV/0!</v>
      </c>
      <c r="R433" s="229" t="e">
        <f>AVERAGE('ES Data Entry'!S433:V433)</f>
        <v>#DIV/0!</v>
      </c>
      <c r="S433" s="229" t="e">
        <f t="shared" si="44"/>
        <v>#DIV/0!</v>
      </c>
      <c r="T433" s="229" t="e">
        <f>AVERAGE('ES Data Entry'!W433:Y433)</f>
        <v>#DIV/0!</v>
      </c>
      <c r="U433" s="230" t="e">
        <f t="shared" si="45"/>
        <v>#DIV/0!</v>
      </c>
      <c r="V433" s="231" t="e">
        <f t="shared" si="46"/>
        <v>#DIV/0!</v>
      </c>
      <c r="W433" s="232" t="e">
        <f t="shared" si="47"/>
        <v>#DIV/0!</v>
      </c>
    </row>
    <row r="434" spans="1:23">
      <c r="A434" s="226">
        <f>'ES Data Entry'!A434</f>
        <v>0</v>
      </c>
      <c r="B434" s="226">
        <f>'ES Data Entry'!B434</f>
        <v>0</v>
      </c>
      <c r="C434" s="6">
        <f>'ES Data Entry'!C434</f>
        <v>0</v>
      </c>
      <c r="D434" s="226">
        <f>'ES Data Entry'!D434</f>
        <v>0</v>
      </c>
      <c r="E434" s="226">
        <f>'ES Data Entry'!E434</f>
        <v>0</v>
      </c>
      <c r="F434" s="226">
        <f>'ES Data Entry'!F434</f>
        <v>0</v>
      </c>
      <c r="G434" s="226" t="str" cm="1">
        <f t="array" ref="G434">_xlfn.IFS('ES Data Entry'!G434=0, "Kindergarten", 'ES Data Entry'!G434=1, "1st Grade", 'ES Data Entry'!G434=2, "2nd Grade", 'ES Data Entry'!G434=3, "3rd Grade", 'ES Data Entry'!G434=4, "4th Grade",'ES Data Entry'!G434=5, "5th Grade")</f>
        <v>Kindergarten</v>
      </c>
      <c r="H434" s="253" t="e" cm="1">
        <f t="array" ref="H434">_xlfn.IFS('ES Data Entry'!L434=2, "Virtual", 'ES Data Entry'!L434=1, "In-person",'ES Data Entry'!L434=3, "Hybrid")</f>
        <v>#N/A</v>
      </c>
      <c r="I434" s="227" t="e" cm="1">
        <f t="array" ref="I434">_xlfn.IFS('ES Data Entry'!H434= 1, "American Indian/Alaskan Native", 'ES Data Entry'!H434= 2, "Asian", 'ES Data Entry'!H434= 3, "Native Hawaiian/Pacific Islander", 'ES Data Entry'!H434= 4, "Black/African American",'ES Data Entry'!H434= 5,  "White", 'ES Data Entry'!H434= 6, "Other", 'ES Data Entry'!H434= 7, "Two races or more", 'ES Data Entry'!H434= 8, "Unknown")</f>
        <v>#N/A</v>
      </c>
      <c r="J434" s="226" t="e" cm="1">
        <f t="array" ref="J434">_xlfn.IFS('ES Data Entry'!I434=1, "Hispanic/Latino", 'ES Data Entry'!I434=2, "Not Hispanic/Latino", 'ES Data Entry'!I434=3, "Other")</f>
        <v>#N/A</v>
      </c>
      <c r="K434" s="226" t="e" cm="1">
        <f t="array" ref="K434">_xlfn.IFS('ES Data Entry'!J434= 1, "Male", 'ES Data Entry'!J434= 2, "Female", 'ES Data Entry'!J434= 3, "Transgender Male", 'ES Data Entry'!J434= 4, "Transgender Female",'ES Data Entry'!J434= 5, "Non-binary", 'ES Data Entry'!J434= 6, "Other", 'ES Data Entry'!J434= 7, "Unknown")</f>
        <v>#N/A</v>
      </c>
      <c r="L434" s="228">
        <f>'ES Data Entry'!K434</f>
        <v>0</v>
      </c>
      <c r="M434" s="228" t="str" cm="1">
        <f t="array" ref="M434">IF(MAX(IF(F:F=F434, L:L))=L434, "Yes", "No")</f>
        <v>Yes</v>
      </c>
      <c r="N434" s="229" t="e">
        <f>AVERAGE('ES Data Entry'!N434,'ES Data Entry'!M434)</f>
        <v>#DIV/0!</v>
      </c>
      <c r="O434" s="229" t="e">
        <f t="shared" si="42"/>
        <v>#DIV/0!</v>
      </c>
      <c r="P434" s="229" t="e">
        <f>AVERAGE('ES Data Entry'!O434:R434)</f>
        <v>#DIV/0!</v>
      </c>
      <c r="Q434" s="229" t="e">
        <f t="shared" si="43"/>
        <v>#DIV/0!</v>
      </c>
      <c r="R434" s="229" t="e">
        <f>AVERAGE('ES Data Entry'!S434:V434)</f>
        <v>#DIV/0!</v>
      </c>
      <c r="S434" s="229" t="e">
        <f t="shared" si="44"/>
        <v>#DIV/0!</v>
      </c>
      <c r="T434" s="229" t="e">
        <f>AVERAGE('ES Data Entry'!W434:Y434)</f>
        <v>#DIV/0!</v>
      </c>
      <c r="U434" s="230" t="e">
        <f t="shared" si="45"/>
        <v>#DIV/0!</v>
      </c>
      <c r="V434" s="231" t="e">
        <f t="shared" si="46"/>
        <v>#DIV/0!</v>
      </c>
      <c r="W434" s="232" t="e">
        <f t="shared" si="47"/>
        <v>#DIV/0!</v>
      </c>
    </row>
    <row r="435" spans="1:23">
      <c r="A435" s="226">
        <f>'ES Data Entry'!A435</f>
        <v>0</v>
      </c>
      <c r="B435" s="226">
        <f>'ES Data Entry'!B435</f>
        <v>0</v>
      </c>
      <c r="C435" s="6">
        <f>'ES Data Entry'!C435</f>
        <v>0</v>
      </c>
      <c r="D435" s="226">
        <f>'ES Data Entry'!D435</f>
        <v>0</v>
      </c>
      <c r="E435" s="226">
        <f>'ES Data Entry'!E435</f>
        <v>0</v>
      </c>
      <c r="F435" s="226">
        <f>'ES Data Entry'!F435</f>
        <v>0</v>
      </c>
      <c r="G435" s="226" t="str" cm="1">
        <f t="array" ref="G435">_xlfn.IFS('ES Data Entry'!G435=0, "Kindergarten", 'ES Data Entry'!G435=1, "1st Grade", 'ES Data Entry'!G435=2, "2nd Grade", 'ES Data Entry'!G435=3, "3rd Grade", 'ES Data Entry'!G435=4, "4th Grade",'ES Data Entry'!G435=5, "5th Grade")</f>
        <v>Kindergarten</v>
      </c>
      <c r="H435" s="253" t="e" cm="1">
        <f t="array" ref="H435">_xlfn.IFS('ES Data Entry'!L435=2, "Virtual", 'ES Data Entry'!L435=1, "In-person",'ES Data Entry'!L435=3, "Hybrid")</f>
        <v>#N/A</v>
      </c>
      <c r="I435" s="227" t="e" cm="1">
        <f t="array" ref="I435">_xlfn.IFS('ES Data Entry'!H435= 1, "American Indian/Alaskan Native", 'ES Data Entry'!H435= 2, "Asian", 'ES Data Entry'!H435= 3, "Native Hawaiian/Pacific Islander", 'ES Data Entry'!H435= 4, "Black/African American",'ES Data Entry'!H435= 5,  "White", 'ES Data Entry'!H435= 6, "Other", 'ES Data Entry'!H435= 7, "Two races or more", 'ES Data Entry'!H435= 8, "Unknown")</f>
        <v>#N/A</v>
      </c>
      <c r="J435" s="226" t="e" cm="1">
        <f t="array" ref="J435">_xlfn.IFS('ES Data Entry'!I435=1, "Hispanic/Latino", 'ES Data Entry'!I435=2, "Not Hispanic/Latino", 'ES Data Entry'!I435=3, "Other")</f>
        <v>#N/A</v>
      </c>
      <c r="K435" s="226" t="e" cm="1">
        <f t="array" ref="K435">_xlfn.IFS('ES Data Entry'!J435= 1, "Male", 'ES Data Entry'!J435= 2, "Female", 'ES Data Entry'!J435= 3, "Transgender Male", 'ES Data Entry'!J435= 4, "Transgender Female",'ES Data Entry'!J435= 5, "Non-binary", 'ES Data Entry'!J435= 6, "Other", 'ES Data Entry'!J435= 7, "Unknown")</f>
        <v>#N/A</v>
      </c>
      <c r="L435" s="228">
        <f>'ES Data Entry'!K435</f>
        <v>0</v>
      </c>
      <c r="M435" s="228" t="str" cm="1">
        <f t="array" ref="M435">IF(MAX(IF(F:F=F435, L:L))=L435, "Yes", "No")</f>
        <v>Yes</v>
      </c>
      <c r="N435" s="229" t="e">
        <f>AVERAGE('ES Data Entry'!N435,'ES Data Entry'!M435)</f>
        <v>#DIV/0!</v>
      </c>
      <c r="O435" s="229" t="e">
        <f t="shared" si="42"/>
        <v>#DIV/0!</v>
      </c>
      <c r="P435" s="229" t="e">
        <f>AVERAGE('ES Data Entry'!O435:R435)</f>
        <v>#DIV/0!</v>
      </c>
      <c r="Q435" s="229" t="e">
        <f t="shared" si="43"/>
        <v>#DIV/0!</v>
      </c>
      <c r="R435" s="229" t="e">
        <f>AVERAGE('ES Data Entry'!S435:V435)</f>
        <v>#DIV/0!</v>
      </c>
      <c r="S435" s="229" t="e">
        <f t="shared" si="44"/>
        <v>#DIV/0!</v>
      </c>
      <c r="T435" s="229" t="e">
        <f>AVERAGE('ES Data Entry'!W435:Y435)</f>
        <v>#DIV/0!</v>
      </c>
      <c r="U435" s="230" t="e">
        <f t="shared" si="45"/>
        <v>#DIV/0!</v>
      </c>
      <c r="V435" s="231" t="e">
        <f t="shared" si="46"/>
        <v>#DIV/0!</v>
      </c>
      <c r="W435" s="232" t="e">
        <f t="shared" si="47"/>
        <v>#DIV/0!</v>
      </c>
    </row>
    <row r="436" spans="1:23">
      <c r="A436" s="226">
        <f>'ES Data Entry'!A436</f>
        <v>0</v>
      </c>
      <c r="B436" s="226">
        <f>'ES Data Entry'!B436</f>
        <v>0</v>
      </c>
      <c r="C436" s="6">
        <f>'ES Data Entry'!C436</f>
        <v>0</v>
      </c>
      <c r="D436" s="226">
        <f>'ES Data Entry'!D436</f>
        <v>0</v>
      </c>
      <c r="E436" s="226">
        <f>'ES Data Entry'!E436</f>
        <v>0</v>
      </c>
      <c r="F436" s="226">
        <f>'ES Data Entry'!F436</f>
        <v>0</v>
      </c>
      <c r="G436" s="226" t="str" cm="1">
        <f t="array" ref="G436">_xlfn.IFS('ES Data Entry'!G436=0, "Kindergarten", 'ES Data Entry'!G436=1, "1st Grade", 'ES Data Entry'!G436=2, "2nd Grade", 'ES Data Entry'!G436=3, "3rd Grade", 'ES Data Entry'!G436=4, "4th Grade",'ES Data Entry'!G436=5, "5th Grade")</f>
        <v>Kindergarten</v>
      </c>
      <c r="H436" s="253" t="e" cm="1">
        <f t="array" ref="H436">_xlfn.IFS('ES Data Entry'!L436=2, "Virtual", 'ES Data Entry'!L436=1, "In-person",'ES Data Entry'!L436=3, "Hybrid")</f>
        <v>#N/A</v>
      </c>
      <c r="I436" s="227" t="e" cm="1">
        <f t="array" ref="I436">_xlfn.IFS('ES Data Entry'!H436= 1, "American Indian/Alaskan Native", 'ES Data Entry'!H436= 2, "Asian", 'ES Data Entry'!H436= 3, "Native Hawaiian/Pacific Islander", 'ES Data Entry'!H436= 4, "Black/African American",'ES Data Entry'!H436= 5,  "White", 'ES Data Entry'!H436= 6, "Other", 'ES Data Entry'!H436= 7, "Two races or more", 'ES Data Entry'!H436= 8, "Unknown")</f>
        <v>#N/A</v>
      </c>
      <c r="J436" s="226" t="e" cm="1">
        <f t="array" ref="J436">_xlfn.IFS('ES Data Entry'!I436=1, "Hispanic/Latino", 'ES Data Entry'!I436=2, "Not Hispanic/Latino", 'ES Data Entry'!I436=3, "Other")</f>
        <v>#N/A</v>
      </c>
      <c r="K436" s="226" t="e" cm="1">
        <f t="array" ref="K436">_xlfn.IFS('ES Data Entry'!J436= 1, "Male", 'ES Data Entry'!J436= 2, "Female", 'ES Data Entry'!J436= 3, "Transgender Male", 'ES Data Entry'!J436= 4, "Transgender Female",'ES Data Entry'!J436= 5, "Non-binary", 'ES Data Entry'!J436= 6, "Other", 'ES Data Entry'!J436= 7, "Unknown")</f>
        <v>#N/A</v>
      </c>
      <c r="L436" s="228">
        <f>'ES Data Entry'!K436</f>
        <v>0</v>
      </c>
      <c r="M436" s="228" t="str" cm="1">
        <f t="array" ref="M436">IF(MAX(IF(F:F=F436, L:L))=L436, "Yes", "No")</f>
        <v>Yes</v>
      </c>
      <c r="N436" s="229" t="e">
        <f>AVERAGE('ES Data Entry'!N436,'ES Data Entry'!M436)</f>
        <v>#DIV/0!</v>
      </c>
      <c r="O436" s="229" t="e">
        <f t="shared" si="42"/>
        <v>#DIV/0!</v>
      </c>
      <c r="P436" s="229" t="e">
        <f>AVERAGE('ES Data Entry'!O436:R436)</f>
        <v>#DIV/0!</v>
      </c>
      <c r="Q436" s="229" t="e">
        <f t="shared" si="43"/>
        <v>#DIV/0!</v>
      </c>
      <c r="R436" s="229" t="e">
        <f>AVERAGE('ES Data Entry'!S436:V436)</f>
        <v>#DIV/0!</v>
      </c>
      <c r="S436" s="229" t="e">
        <f t="shared" si="44"/>
        <v>#DIV/0!</v>
      </c>
      <c r="T436" s="229" t="e">
        <f>AVERAGE('ES Data Entry'!W436:Y436)</f>
        <v>#DIV/0!</v>
      </c>
      <c r="U436" s="230" t="e">
        <f t="shared" si="45"/>
        <v>#DIV/0!</v>
      </c>
      <c r="V436" s="231" t="e">
        <f t="shared" si="46"/>
        <v>#DIV/0!</v>
      </c>
      <c r="W436" s="232" t="e">
        <f t="shared" si="47"/>
        <v>#DIV/0!</v>
      </c>
    </row>
    <row r="437" spans="1:23">
      <c r="A437" s="226">
        <f>'ES Data Entry'!A437</f>
        <v>0</v>
      </c>
      <c r="B437" s="226">
        <f>'ES Data Entry'!B437</f>
        <v>0</v>
      </c>
      <c r="C437" s="6">
        <f>'ES Data Entry'!C437</f>
        <v>0</v>
      </c>
      <c r="D437" s="226">
        <f>'ES Data Entry'!D437</f>
        <v>0</v>
      </c>
      <c r="E437" s="226">
        <f>'ES Data Entry'!E437</f>
        <v>0</v>
      </c>
      <c r="F437" s="226">
        <f>'ES Data Entry'!F437</f>
        <v>0</v>
      </c>
      <c r="G437" s="226" t="str" cm="1">
        <f t="array" ref="G437">_xlfn.IFS('ES Data Entry'!G437=0, "Kindergarten", 'ES Data Entry'!G437=1, "1st Grade", 'ES Data Entry'!G437=2, "2nd Grade", 'ES Data Entry'!G437=3, "3rd Grade", 'ES Data Entry'!G437=4, "4th Grade",'ES Data Entry'!G437=5, "5th Grade")</f>
        <v>Kindergarten</v>
      </c>
      <c r="H437" s="253" t="e" cm="1">
        <f t="array" ref="H437">_xlfn.IFS('ES Data Entry'!L437=2, "Virtual", 'ES Data Entry'!L437=1, "In-person",'ES Data Entry'!L437=3, "Hybrid")</f>
        <v>#N/A</v>
      </c>
      <c r="I437" s="227" t="e" cm="1">
        <f t="array" ref="I437">_xlfn.IFS('ES Data Entry'!H437= 1, "American Indian/Alaskan Native", 'ES Data Entry'!H437= 2, "Asian", 'ES Data Entry'!H437= 3, "Native Hawaiian/Pacific Islander", 'ES Data Entry'!H437= 4, "Black/African American",'ES Data Entry'!H437= 5,  "White", 'ES Data Entry'!H437= 6, "Other", 'ES Data Entry'!H437= 7, "Two races or more", 'ES Data Entry'!H437= 8, "Unknown")</f>
        <v>#N/A</v>
      </c>
      <c r="J437" s="226" t="e" cm="1">
        <f t="array" ref="J437">_xlfn.IFS('ES Data Entry'!I437=1, "Hispanic/Latino", 'ES Data Entry'!I437=2, "Not Hispanic/Latino", 'ES Data Entry'!I437=3, "Other")</f>
        <v>#N/A</v>
      </c>
      <c r="K437" s="226" t="e" cm="1">
        <f t="array" ref="K437">_xlfn.IFS('ES Data Entry'!J437= 1, "Male", 'ES Data Entry'!J437= 2, "Female", 'ES Data Entry'!J437= 3, "Transgender Male", 'ES Data Entry'!J437= 4, "Transgender Female",'ES Data Entry'!J437= 5, "Non-binary", 'ES Data Entry'!J437= 6, "Other", 'ES Data Entry'!J437= 7, "Unknown")</f>
        <v>#N/A</v>
      </c>
      <c r="L437" s="228">
        <f>'ES Data Entry'!K437</f>
        <v>0</v>
      </c>
      <c r="M437" s="228" t="str" cm="1">
        <f t="array" ref="M437">IF(MAX(IF(F:F=F437, L:L))=L437, "Yes", "No")</f>
        <v>Yes</v>
      </c>
      <c r="N437" s="229" t="e">
        <f>AVERAGE('ES Data Entry'!N437,'ES Data Entry'!M437)</f>
        <v>#DIV/0!</v>
      </c>
      <c r="O437" s="229" t="e">
        <f t="shared" si="42"/>
        <v>#DIV/0!</v>
      </c>
      <c r="P437" s="229" t="e">
        <f>AVERAGE('ES Data Entry'!O437:R437)</f>
        <v>#DIV/0!</v>
      </c>
      <c r="Q437" s="229" t="e">
        <f t="shared" si="43"/>
        <v>#DIV/0!</v>
      </c>
      <c r="R437" s="229" t="e">
        <f>AVERAGE('ES Data Entry'!S437:V437)</f>
        <v>#DIV/0!</v>
      </c>
      <c r="S437" s="229" t="e">
        <f t="shared" si="44"/>
        <v>#DIV/0!</v>
      </c>
      <c r="T437" s="229" t="e">
        <f>AVERAGE('ES Data Entry'!W437:Y437)</f>
        <v>#DIV/0!</v>
      </c>
      <c r="U437" s="230" t="e">
        <f t="shared" si="45"/>
        <v>#DIV/0!</v>
      </c>
      <c r="V437" s="231" t="e">
        <f t="shared" si="46"/>
        <v>#DIV/0!</v>
      </c>
      <c r="W437" s="232" t="e">
        <f t="shared" si="47"/>
        <v>#DIV/0!</v>
      </c>
    </row>
    <row r="438" spans="1:23">
      <c r="A438" s="226">
        <f>'ES Data Entry'!A438</f>
        <v>0</v>
      </c>
      <c r="B438" s="226">
        <f>'ES Data Entry'!B438</f>
        <v>0</v>
      </c>
      <c r="C438" s="6">
        <f>'ES Data Entry'!C438</f>
        <v>0</v>
      </c>
      <c r="D438" s="226">
        <f>'ES Data Entry'!D438</f>
        <v>0</v>
      </c>
      <c r="E438" s="226">
        <f>'ES Data Entry'!E438</f>
        <v>0</v>
      </c>
      <c r="F438" s="226">
        <f>'ES Data Entry'!F438</f>
        <v>0</v>
      </c>
      <c r="G438" s="226" t="str" cm="1">
        <f t="array" ref="G438">_xlfn.IFS('ES Data Entry'!G438=0, "Kindergarten", 'ES Data Entry'!G438=1, "1st Grade", 'ES Data Entry'!G438=2, "2nd Grade", 'ES Data Entry'!G438=3, "3rd Grade", 'ES Data Entry'!G438=4, "4th Grade",'ES Data Entry'!G438=5, "5th Grade")</f>
        <v>Kindergarten</v>
      </c>
      <c r="H438" s="253" t="e" cm="1">
        <f t="array" ref="H438">_xlfn.IFS('ES Data Entry'!L438=2, "Virtual", 'ES Data Entry'!L438=1, "In-person",'ES Data Entry'!L438=3, "Hybrid")</f>
        <v>#N/A</v>
      </c>
      <c r="I438" s="227" t="e" cm="1">
        <f t="array" ref="I438">_xlfn.IFS('ES Data Entry'!H438= 1, "American Indian/Alaskan Native", 'ES Data Entry'!H438= 2, "Asian", 'ES Data Entry'!H438= 3, "Native Hawaiian/Pacific Islander", 'ES Data Entry'!H438= 4, "Black/African American",'ES Data Entry'!H438= 5,  "White", 'ES Data Entry'!H438= 6, "Other", 'ES Data Entry'!H438= 7, "Two races or more", 'ES Data Entry'!H438= 8, "Unknown")</f>
        <v>#N/A</v>
      </c>
      <c r="J438" s="226" t="e" cm="1">
        <f t="array" ref="J438">_xlfn.IFS('ES Data Entry'!I438=1, "Hispanic/Latino", 'ES Data Entry'!I438=2, "Not Hispanic/Latino", 'ES Data Entry'!I438=3, "Other")</f>
        <v>#N/A</v>
      </c>
      <c r="K438" s="226" t="e" cm="1">
        <f t="array" ref="K438">_xlfn.IFS('ES Data Entry'!J438= 1, "Male", 'ES Data Entry'!J438= 2, "Female", 'ES Data Entry'!J438= 3, "Transgender Male", 'ES Data Entry'!J438= 4, "Transgender Female",'ES Data Entry'!J438= 5, "Non-binary", 'ES Data Entry'!J438= 6, "Other", 'ES Data Entry'!J438= 7, "Unknown")</f>
        <v>#N/A</v>
      </c>
      <c r="L438" s="228">
        <f>'ES Data Entry'!K438</f>
        <v>0</v>
      </c>
      <c r="M438" s="228" t="str" cm="1">
        <f t="array" ref="M438">IF(MAX(IF(F:F=F438, L:L))=L438, "Yes", "No")</f>
        <v>Yes</v>
      </c>
      <c r="N438" s="229" t="e">
        <f>AVERAGE('ES Data Entry'!N438,'ES Data Entry'!M438)</f>
        <v>#DIV/0!</v>
      </c>
      <c r="O438" s="229" t="e">
        <f t="shared" si="42"/>
        <v>#DIV/0!</v>
      </c>
      <c r="P438" s="229" t="e">
        <f>AVERAGE('ES Data Entry'!O438:R438)</f>
        <v>#DIV/0!</v>
      </c>
      <c r="Q438" s="229" t="e">
        <f t="shared" si="43"/>
        <v>#DIV/0!</v>
      </c>
      <c r="R438" s="229" t="e">
        <f>AVERAGE('ES Data Entry'!S438:V438)</f>
        <v>#DIV/0!</v>
      </c>
      <c r="S438" s="229" t="e">
        <f t="shared" si="44"/>
        <v>#DIV/0!</v>
      </c>
      <c r="T438" s="229" t="e">
        <f>AVERAGE('ES Data Entry'!W438:Y438)</f>
        <v>#DIV/0!</v>
      </c>
      <c r="U438" s="230" t="e">
        <f t="shared" si="45"/>
        <v>#DIV/0!</v>
      </c>
      <c r="V438" s="231" t="e">
        <f t="shared" si="46"/>
        <v>#DIV/0!</v>
      </c>
      <c r="W438" s="232" t="e">
        <f t="shared" si="47"/>
        <v>#DIV/0!</v>
      </c>
    </row>
    <row r="439" spans="1:23">
      <c r="A439" s="226">
        <f>'ES Data Entry'!A439</f>
        <v>0</v>
      </c>
      <c r="B439" s="226">
        <f>'ES Data Entry'!B439</f>
        <v>0</v>
      </c>
      <c r="C439" s="6">
        <f>'ES Data Entry'!C439</f>
        <v>0</v>
      </c>
      <c r="D439" s="226">
        <f>'ES Data Entry'!D439</f>
        <v>0</v>
      </c>
      <c r="E439" s="226">
        <f>'ES Data Entry'!E439</f>
        <v>0</v>
      </c>
      <c r="F439" s="226">
        <f>'ES Data Entry'!F439</f>
        <v>0</v>
      </c>
      <c r="G439" s="226" t="str" cm="1">
        <f t="array" ref="G439">_xlfn.IFS('ES Data Entry'!G439=0, "Kindergarten", 'ES Data Entry'!G439=1, "1st Grade", 'ES Data Entry'!G439=2, "2nd Grade", 'ES Data Entry'!G439=3, "3rd Grade", 'ES Data Entry'!G439=4, "4th Grade",'ES Data Entry'!G439=5, "5th Grade")</f>
        <v>Kindergarten</v>
      </c>
      <c r="H439" s="253" t="e" cm="1">
        <f t="array" ref="H439">_xlfn.IFS('ES Data Entry'!L439=2, "Virtual", 'ES Data Entry'!L439=1, "In-person",'ES Data Entry'!L439=3, "Hybrid")</f>
        <v>#N/A</v>
      </c>
      <c r="I439" s="227" t="e" cm="1">
        <f t="array" ref="I439">_xlfn.IFS('ES Data Entry'!H439= 1, "American Indian/Alaskan Native", 'ES Data Entry'!H439= 2, "Asian", 'ES Data Entry'!H439= 3, "Native Hawaiian/Pacific Islander", 'ES Data Entry'!H439= 4, "Black/African American",'ES Data Entry'!H439= 5,  "White", 'ES Data Entry'!H439= 6, "Other", 'ES Data Entry'!H439= 7, "Two races or more", 'ES Data Entry'!H439= 8, "Unknown")</f>
        <v>#N/A</v>
      </c>
      <c r="J439" s="226" t="e" cm="1">
        <f t="array" ref="J439">_xlfn.IFS('ES Data Entry'!I439=1, "Hispanic/Latino", 'ES Data Entry'!I439=2, "Not Hispanic/Latino", 'ES Data Entry'!I439=3, "Other")</f>
        <v>#N/A</v>
      </c>
      <c r="K439" s="226" t="e" cm="1">
        <f t="array" ref="K439">_xlfn.IFS('ES Data Entry'!J439= 1, "Male", 'ES Data Entry'!J439= 2, "Female", 'ES Data Entry'!J439= 3, "Transgender Male", 'ES Data Entry'!J439= 4, "Transgender Female",'ES Data Entry'!J439= 5, "Non-binary", 'ES Data Entry'!J439= 6, "Other", 'ES Data Entry'!J439= 7, "Unknown")</f>
        <v>#N/A</v>
      </c>
      <c r="L439" s="228">
        <f>'ES Data Entry'!K439</f>
        <v>0</v>
      </c>
      <c r="M439" s="228" t="str" cm="1">
        <f t="array" ref="M439">IF(MAX(IF(F:F=F439, L:L))=L439, "Yes", "No")</f>
        <v>Yes</v>
      </c>
      <c r="N439" s="229" t="e">
        <f>AVERAGE('ES Data Entry'!N439,'ES Data Entry'!M439)</f>
        <v>#DIV/0!</v>
      </c>
      <c r="O439" s="229" t="e">
        <f t="shared" si="42"/>
        <v>#DIV/0!</v>
      </c>
      <c r="P439" s="229" t="e">
        <f>AVERAGE('ES Data Entry'!O439:R439)</f>
        <v>#DIV/0!</v>
      </c>
      <c r="Q439" s="229" t="e">
        <f t="shared" si="43"/>
        <v>#DIV/0!</v>
      </c>
      <c r="R439" s="229" t="e">
        <f>AVERAGE('ES Data Entry'!S439:V439)</f>
        <v>#DIV/0!</v>
      </c>
      <c r="S439" s="229" t="e">
        <f t="shared" si="44"/>
        <v>#DIV/0!</v>
      </c>
      <c r="T439" s="229" t="e">
        <f>AVERAGE('ES Data Entry'!W439:Y439)</f>
        <v>#DIV/0!</v>
      </c>
      <c r="U439" s="230" t="e">
        <f t="shared" si="45"/>
        <v>#DIV/0!</v>
      </c>
      <c r="V439" s="231" t="e">
        <f t="shared" si="46"/>
        <v>#DIV/0!</v>
      </c>
      <c r="W439" s="232" t="e">
        <f t="shared" si="47"/>
        <v>#DIV/0!</v>
      </c>
    </row>
    <row r="440" spans="1:23">
      <c r="A440" s="226">
        <f>'ES Data Entry'!A440</f>
        <v>0</v>
      </c>
      <c r="B440" s="226">
        <f>'ES Data Entry'!B440</f>
        <v>0</v>
      </c>
      <c r="C440" s="6">
        <f>'ES Data Entry'!C440</f>
        <v>0</v>
      </c>
      <c r="D440" s="226">
        <f>'ES Data Entry'!D440</f>
        <v>0</v>
      </c>
      <c r="E440" s="226">
        <f>'ES Data Entry'!E440</f>
        <v>0</v>
      </c>
      <c r="F440" s="226">
        <f>'ES Data Entry'!F440</f>
        <v>0</v>
      </c>
      <c r="G440" s="226" t="str" cm="1">
        <f t="array" ref="G440">_xlfn.IFS('ES Data Entry'!G440=0, "Kindergarten", 'ES Data Entry'!G440=1, "1st Grade", 'ES Data Entry'!G440=2, "2nd Grade", 'ES Data Entry'!G440=3, "3rd Grade", 'ES Data Entry'!G440=4, "4th Grade",'ES Data Entry'!G440=5, "5th Grade")</f>
        <v>Kindergarten</v>
      </c>
      <c r="H440" s="253" t="e" cm="1">
        <f t="array" ref="H440">_xlfn.IFS('ES Data Entry'!L440=2, "Virtual", 'ES Data Entry'!L440=1, "In-person",'ES Data Entry'!L440=3, "Hybrid")</f>
        <v>#N/A</v>
      </c>
      <c r="I440" s="227" t="e" cm="1">
        <f t="array" ref="I440">_xlfn.IFS('ES Data Entry'!H440= 1, "American Indian/Alaskan Native", 'ES Data Entry'!H440= 2, "Asian", 'ES Data Entry'!H440= 3, "Native Hawaiian/Pacific Islander", 'ES Data Entry'!H440= 4, "Black/African American",'ES Data Entry'!H440= 5,  "White", 'ES Data Entry'!H440= 6, "Other", 'ES Data Entry'!H440= 7, "Two races or more", 'ES Data Entry'!H440= 8, "Unknown")</f>
        <v>#N/A</v>
      </c>
      <c r="J440" s="226" t="e" cm="1">
        <f t="array" ref="J440">_xlfn.IFS('ES Data Entry'!I440=1, "Hispanic/Latino", 'ES Data Entry'!I440=2, "Not Hispanic/Latino", 'ES Data Entry'!I440=3, "Other")</f>
        <v>#N/A</v>
      </c>
      <c r="K440" s="226" t="e" cm="1">
        <f t="array" ref="K440">_xlfn.IFS('ES Data Entry'!J440= 1, "Male", 'ES Data Entry'!J440= 2, "Female", 'ES Data Entry'!J440= 3, "Transgender Male", 'ES Data Entry'!J440= 4, "Transgender Female",'ES Data Entry'!J440= 5, "Non-binary", 'ES Data Entry'!J440= 6, "Other", 'ES Data Entry'!J440= 7, "Unknown")</f>
        <v>#N/A</v>
      </c>
      <c r="L440" s="228">
        <f>'ES Data Entry'!K440</f>
        <v>0</v>
      </c>
      <c r="M440" s="228" t="str" cm="1">
        <f t="array" ref="M440">IF(MAX(IF(F:F=F440, L:L))=L440, "Yes", "No")</f>
        <v>Yes</v>
      </c>
      <c r="N440" s="229" t="e">
        <f>AVERAGE('ES Data Entry'!N440,'ES Data Entry'!M440)</f>
        <v>#DIV/0!</v>
      </c>
      <c r="O440" s="229" t="e">
        <f t="shared" si="42"/>
        <v>#DIV/0!</v>
      </c>
      <c r="P440" s="229" t="e">
        <f>AVERAGE('ES Data Entry'!O440:R440)</f>
        <v>#DIV/0!</v>
      </c>
      <c r="Q440" s="229" t="e">
        <f t="shared" si="43"/>
        <v>#DIV/0!</v>
      </c>
      <c r="R440" s="229" t="e">
        <f>AVERAGE('ES Data Entry'!S440:V440)</f>
        <v>#DIV/0!</v>
      </c>
      <c r="S440" s="229" t="e">
        <f t="shared" si="44"/>
        <v>#DIV/0!</v>
      </c>
      <c r="T440" s="229" t="e">
        <f>AVERAGE('ES Data Entry'!W440:Y440)</f>
        <v>#DIV/0!</v>
      </c>
      <c r="U440" s="230" t="e">
        <f t="shared" si="45"/>
        <v>#DIV/0!</v>
      </c>
      <c r="V440" s="231" t="e">
        <f t="shared" si="46"/>
        <v>#DIV/0!</v>
      </c>
      <c r="W440" s="232" t="e">
        <f t="shared" si="47"/>
        <v>#DIV/0!</v>
      </c>
    </row>
    <row r="441" spans="1:23">
      <c r="A441" s="226">
        <f>'ES Data Entry'!A441</f>
        <v>0</v>
      </c>
      <c r="B441" s="226">
        <f>'ES Data Entry'!B441</f>
        <v>0</v>
      </c>
      <c r="C441" s="6">
        <f>'ES Data Entry'!C441</f>
        <v>0</v>
      </c>
      <c r="D441" s="226">
        <f>'ES Data Entry'!D441</f>
        <v>0</v>
      </c>
      <c r="E441" s="226">
        <f>'ES Data Entry'!E441</f>
        <v>0</v>
      </c>
      <c r="F441" s="226">
        <f>'ES Data Entry'!F441</f>
        <v>0</v>
      </c>
      <c r="G441" s="226" t="str" cm="1">
        <f t="array" ref="G441">_xlfn.IFS('ES Data Entry'!G441=0, "Kindergarten", 'ES Data Entry'!G441=1, "1st Grade", 'ES Data Entry'!G441=2, "2nd Grade", 'ES Data Entry'!G441=3, "3rd Grade", 'ES Data Entry'!G441=4, "4th Grade",'ES Data Entry'!G441=5, "5th Grade")</f>
        <v>Kindergarten</v>
      </c>
      <c r="H441" s="253" t="e" cm="1">
        <f t="array" ref="H441">_xlfn.IFS('ES Data Entry'!L441=2, "Virtual", 'ES Data Entry'!L441=1, "In-person",'ES Data Entry'!L441=3, "Hybrid")</f>
        <v>#N/A</v>
      </c>
      <c r="I441" s="227" t="e" cm="1">
        <f t="array" ref="I441">_xlfn.IFS('ES Data Entry'!H441= 1, "American Indian/Alaskan Native", 'ES Data Entry'!H441= 2, "Asian", 'ES Data Entry'!H441= 3, "Native Hawaiian/Pacific Islander", 'ES Data Entry'!H441= 4, "Black/African American",'ES Data Entry'!H441= 5,  "White", 'ES Data Entry'!H441= 6, "Other", 'ES Data Entry'!H441= 7, "Two races or more", 'ES Data Entry'!H441= 8, "Unknown")</f>
        <v>#N/A</v>
      </c>
      <c r="J441" s="226" t="e" cm="1">
        <f t="array" ref="J441">_xlfn.IFS('ES Data Entry'!I441=1, "Hispanic/Latino", 'ES Data Entry'!I441=2, "Not Hispanic/Latino", 'ES Data Entry'!I441=3, "Other")</f>
        <v>#N/A</v>
      </c>
      <c r="K441" s="226" t="e" cm="1">
        <f t="array" ref="K441">_xlfn.IFS('ES Data Entry'!J441= 1, "Male", 'ES Data Entry'!J441= 2, "Female", 'ES Data Entry'!J441= 3, "Transgender Male", 'ES Data Entry'!J441= 4, "Transgender Female",'ES Data Entry'!J441= 5, "Non-binary", 'ES Data Entry'!J441= 6, "Other", 'ES Data Entry'!J441= 7, "Unknown")</f>
        <v>#N/A</v>
      </c>
      <c r="L441" s="228">
        <f>'ES Data Entry'!K441</f>
        <v>0</v>
      </c>
      <c r="M441" s="228" t="str" cm="1">
        <f t="array" ref="M441">IF(MAX(IF(F:F=F441, L:L))=L441, "Yes", "No")</f>
        <v>Yes</v>
      </c>
      <c r="N441" s="229" t="e">
        <f>AVERAGE('ES Data Entry'!N441,'ES Data Entry'!M441)</f>
        <v>#DIV/0!</v>
      </c>
      <c r="O441" s="229" t="e">
        <f t="shared" si="42"/>
        <v>#DIV/0!</v>
      </c>
      <c r="P441" s="229" t="e">
        <f>AVERAGE('ES Data Entry'!O441:R441)</f>
        <v>#DIV/0!</v>
      </c>
      <c r="Q441" s="229" t="e">
        <f t="shared" si="43"/>
        <v>#DIV/0!</v>
      </c>
      <c r="R441" s="229" t="e">
        <f>AVERAGE('ES Data Entry'!S441:V441)</f>
        <v>#DIV/0!</v>
      </c>
      <c r="S441" s="229" t="e">
        <f t="shared" si="44"/>
        <v>#DIV/0!</v>
      </c>
      <c r="T441" s="229" t="e">
        <f>AVERAGE('ES Data Entry'!W441:Y441)</f>
        <v>#DIV/0!</v>
      </c>
      <c r="U441" s="230" t="e">
        <f t="shared" si="45"/>
        <v>#DIV/0!</v>
      </c>
      <c r="V441" s="231" t="e">
        <f t="shared" si="46"/>
        <v>#DIV/0!</v>
      </c>
      <c r="W441" s="232" t="e">
        <f t="shared" si="47"/>
        <v>#DIV/0!</v>
      </c>
    </row>
    <row r="442" spans="1:23">
      <c r="A442" s="226">
        <f>'ES Data Entry'!A442</f>
        <v>0</v>
      </c>
      <c r="B442" s="226">
        <f>'ES Data Entry'!B442</f>
        <v>0</v>
      </c>
      <c r="C442" s="6">
        <f>'ES Data Entry'!C442</f>
        <v>0</v>
      </c>
      <c r="D442" s="226">
        <f>'ES Data Entry'!D442</f>
        <v>0</v>
      </c>
      <c r="E442" s="226">
        <f>'ES Data Entry'!E442</f>
        <v>0</v>
      </c>
      <c r="F442" s="226">
        <f>'ES Data Entry'!F442</f>
        <v>0</v>
      </c>
      <c r="G442" s="226" t="str" cm="1">
        <f t="array" ref="G442">_xlfn.IFS('ES Data Entry'!G442=0, "Kindergarten", 'ES Data Entry'!G442=1, "1st Grade", 'ES Data Entry'!G442=2, "2nd Grade", 'ES Data Entry'!G442=3, "3rd Grade", 'ES Data Entry'!G442=4, "4th Grade",'ES Data Entry'!G442=5, "5th Grade")</f>
        <v>Kindergarten</v>
      </c>
      <c r="H442" s="253" t="e" cm="1">
        <f t="array" ref="H442">_xlfn.IFS('ES Data Entry'!L442=2, "Virtual", 'ES Data Entry'!L442=1, "In-person",'ES Data Entry'!L442=3, "Hybrid")</f>
        <v>#N/A</v>
      </c>
      <c r="I442" s="227" t="e" cm="1">
        <f t="array" ref="I442">_xlfn.IFS('ES Data Entry'!H442= 1, "American Indian/Alaskan Native", 'ES Data Entry'!H442= 2, "Asian", 'ES Data Entry'!H442= 3, "Native Hawaiian/Pacific Islander", 'ES Data Entry'!H442= 4, "Black/African American",'ES Data Entry'!H442= 5,  "White", 'ES Data Entry'!H442= 6, "Other", 'ES Data Entry'!H442= 7, "Two races or more", 'ES Data Entry'!H442= 8, "Unknown")</f>
        <v>#N/A</v>
      </c>
      <c r="J442" s="226" t="e" cm="1">
        <f t="array" ref="J442">_xlfn.IFS('ES Data Entry'!I442=1, "Hispanic/Latino", 'ES Data Entry'!I442=2, "Not Hispanic/Latino", 'ES Data Entry'!I442=3, "Other")</f>
        <v>#N/A</v>
      </c>
      <c r="K442" s="226" t="e" cm="1">
        <f t="array" ref="K442">_xlfn.IFS('ES Data Entry'!J442= 1, "Male", 'ES Data Entry'!J442= 2, "Female", 'ES Data Entry'!J442= 3, "Transgender Male", 'ES Data Entry'!J442= 4, "Transgender Female",'ES Data Entry'!J442= 5, "Non-binary", 'ES Data Entry'!J442= 6, "Other", 'ES Data Entry'!J442= 7, "Unknown")</f>
        <v>#N/A</v>
      </c>
      <c r="L442" s="228">
        <f>'ES Data Entry'!K442</f>
        <v>0</v>
      </c>
      <c r="M442" s="228" t="str" cm="1">
        <f t="array" ref="M442">IF(MAX(IF(F:F=F442, L:L))=L442, "Yes", "No")</f>
        <v>Yes</v>
      </c>
      <c r="N442" s="229" t="e">
        <f>AVERAGE('ES Data Entry'!N442,'ES Data Entry'!M442)</f>
        <v>#DIV/0!</v>
      </c>
      <c r="O442" s="229" t="e">
        <f t="shared" si="42"/>
        <v>#DIV/0!</v>
      </c>
      <c r="P442" s="229" t="e">
        <f>AVERAGE('ES Data Entry'!O442:R442)</f>
        <v>#DIV/0!</v>
      </c>
      <c r="Q442" s="229" t="e">
        <f t="shared" si="43"/>
        <v>#DIV/0!</v>
      </c>
      <c r="R442" s="229" t="e">
        <f>AVERAGE('ES Data Entry'!S442:V442)</f>
        <v>#DIV/0!</v>
      </c>
      <c r="S442" s="229" t="e">
        <f t="shared" si="44"/>
        <v>#DIV/0!</v>
      </c>
      <c r="T442" s="229" t="e">
        <f>AVERAGE('ES Data Entry'!W442:Y442)</f>
        <v>#DIV/0!</v>
      </c>
      <c r="U442" s="230" t="e">
        <f t="shared" si="45"/>
        <v>#DIV/0!</v>
      </c>
      <c r="V442" s="231" t="e">
        <f t="shared" si="46"/>
        <v>#DIV/0!</v>
      </c>
      <c r="W442" s="232" t="e">
        <f t="shared" si="47"/>
        <v>#DIV/0!</v>
      </c>
    </row>
    <row r="443" spans="1:23">
      <c r="A443" s="226">
        <f>'ES Data Entry'!A443</f>
        <v>0</v>
      </c>
      <c r="B443" s="226">
        <f>'ES Data Entry'!B443</f>
        <v>0</v>
      </c>
      <c r="C443" s="6">
        <f>'ES Data Entry'!C443</f>
        <v>0</v>
      </c>
      <c r="D443" s="226">
        <f>'ES Data Entry'!D443</f>
        <v>0</v>
      </c>
      <c r="E443" s="226">
        <f>'ES Data Entry'!E443</f>
        <v>0</v>
      </c>
      <c r="F443" s="226">
        <f>'ES Data Entry'!F443</f>
        <v>0</v>
      </c>
      <c r="G443" s="226" t="str" cm="1">
        <f t="array" ref="G443">_xlfn.IFS('ES Data Entry'!G443=0, "Kindergarten", 'ES Data Entry'!G443=1, "1st Grade", 'ES Data Entry'!G443=2, "2nd Grade", 'ES Data Entry'!G443=3, "3rd Grade", 'ES Data Entry'!G443=4, "4th Grade",'ES Data Entry'!G443=5, "5th Grade")</f>
        <v>Kindergarten</v>
      </c>
      <c r="H443" s="253" t="e" cm="1">
        <f t="array" ref="H443">_xlfn.IFS('ES Data Entry'!L443=2, "Virtual", 'ES Data Entry'!L443=1, "In-person",'ES Data Entry'!L443=3, "Hybrid")</f>
        <v>#N/A</v>
      </c>
      <c r="I443" s="227" t="e" cm="1">
        <f t="array" ref="I443">_xlfn.IFS('ES Data Entry'!H443= 1, "American Indian/Alaskan Native", 'ES Data Entry'!H443= 2, "Asian", 'ES Data Entry'!H443= 3, "Native Hawaiian/Pacific Islander", 'ES Data Entry'!H443= 4, "Black/African American",'ES Data Entry'!H443= 5,  "White", 'ES Data Entry'!H443= 6, "Other", 'ES Data Entry'!H443= 7, "Two races or more", 'ES Data Entry'!H443= 8, "Unknown")</f>
        <v>#N/A</v>
      </c>
      <c r="J443" s="226" t="e" cm="1">
        <f t="array" ref="J443">_xlfn.IFS('ES Data Entry'!I443=1, "Hispanic/Latino", 'ES Data Entry'!I443=2, "Not Hispanic/Latino", 'ES Data Entry'!I443=3, "Other")</f>
        <v>#N/A</v>
      </c>
      <c r="K443" s="226" t="e" cm="1">
        <f t="array" ref="K443">_xlfn.IFS('ES Data Entry'!J443= 1, "Male", 'ES Data Entry'!J443= 2, "Female", 'ES Data Entry'!J443= 3, "Transgender Male", 'ES Data Entry'!J443= 4, "Transgender Female",'ES Data Entry'!J443= 5, "Non-binary", 'ES Data Entry'!J443= 6, "Other", 'ES Data Entry'!J443= 7, "Unknown")</f>
        <v>#N/A</v>
      </c>
      <c r="L443" s="228">
        <f>'ES Data Entry'!K443</f>
        <v>0</v>
      </c>
      <c r="M443" s="228" t="str" cm="1">
        <f t="array" ref="M443">IF(MAX(IF(F:F=F443, L:L))=L443, "Yes", "No")</f>
        <v>Yes</v>
      </c>
      <c r="N443" s="229" t="e">
        <f>AVERAGE('ES Data Entry'!N443,'ES Data Entry'!M443)</f>
        <v>#DIV/0!</v>
      </c>
      <c r="O443" s="229" t="e">
        <f t="shared" si="42"/>
        <v>#DIV/0!</v>
      </c>
      <c r="P443" s="229" t="e">
        <f>AVERAGE('ES Data Entry'!O443:R443)</f>
        <v>#DIV/0!</v>
      </c>
      <c r="Q443" s="229" t="e">
        <f t="shared" si="43"/>
        <v>#DIV/0!</v>
      </c>
      <c r="R443" s="229" t="e">
        <f>AVERAGE('ES Data Entry'!S443:V443)</f>
        <v>#DIV/0!</v>
      </c>
      <c r="S443" s="229" t="e">
        <f t="shared" si="44"/>
        <v>#DIV/0!</v>
      </c>
      <c r="T443" s="229" t="e">
        <f>AVERAGE('ES Data Entry'!W443:Y443)</f>
        <v>#DIV/0!</v>
      </c>
      <c r="U443" s="230" t="e">
        <f t="shared" si="45"/>
        <v>#DIV/0!</v>
      </c>
      <c r="V443" s="231" t="e">
        <f t="shared" si="46"/>
        <v>#DIV/0!</v>
      </c>
      <c r="W443" s="232" t="e">
        <f t="shared" si="47"/>
        <v>#DIV/0!</v>
      </c>
    </row>
    <row r="444" spans="1:23">
      <c r="A444" s="226">
        <f>'ES Data Entry'!A444</f>
        <v>0</v>
      </c>
      <c r="B444" s="226">
        <f>'ES Data Entry'!B444</f>
        <v>0</v>
      </c>
      <c r="C444" s="6">
        <f>'ES Data Entry'!C444</f>
        <v>0</v>
      </c>
      <c r="D444" s="226">
        <f>'ES Data Entry'!D444</f>
        <v>0</v>
      </c>
      <c r="E444" s="226">
        <f>'ES Data Entry'!E444</f>
        <v>0</v>
      </c>
      <c r="F444" s="226">
        <f>'ES Data Entry'!F444</f>
        <v>0</v>
      </c>
      <c r="G444" s="226" t="str" cm="1">
        <f t="array" ref="G444">_xlfn.IFS('ES Data Entry'!G444=0, "Kindergarten", 'ES Data Entry'!G444=1, "1st Grade", 'ES Data Entry'!G444=2, "2nd Grade", 'ES Data Entry'!G444=3, "3rd Grade", 'ES Data Entry'!G444=4, "4th Grade",'ES Data Entry'!G444=5, "5th Grade")</f>
        <v>Kindergarten</v>
      </c>
      <c r="H444" s="253" t="e" cm="1">
        <f t="array" ref="H444">_xlfn.IFS('ES Data Entry'!L444=2, "Virtual", 'ES Data Entry'!L444=1, "In-person",'ES Data Entry'!L444=3, "Hybrid")</f>
        <v>#N/A</v>
      </c>
      <c r="I444" s="227" t="e" cm="1">
        <f t="array" ref="I444">_xlfn.IFS('ES Data Entry'!H444= 1, "American Indian/Alaskan Native", 'ES Data Entry'!H444= 2, "Asian", 'ES Data Entry'!H444= 3, "Native Hawaiian/Pacific Islander", 'ES Data Entry'!H444= 4, "Black/African American",'ES Data Entry'!H444= 5,  "White", 'ES Data Entry'!H444= 6, "Other", 'ES Data Entry'!H444= 7, "Two races or more", 'ES Data Entry'!H444= 8, "Unknown")</f>
        <v>#N/A</v>
      </c>
      <c r="J444" s="226" t="e" cm="1">
        <f t="array" ref="J444">_xlfn.IFS('ES Data Entry'!I444=1, "Hispanic/Latino", 'ES Data Entry'!I444=2, "Not Hispanic/Latino", 'ES Data Entry'!I444=3, "Other")</f>
        <v>#N/A</v>
      </c>
      <c r="K444" s="226" t="e" cm="1">
        <f t="array" ref="K444">_xlfn.IFS('ES Data Entry'!J444= 1, "Male", 'ES Data Entry'!J444= 2, "Female", 'ES Data Entry'!J444= 3, "Transgender Male", 'ES Data Entry'!J444= 4, "Transgender Female",'ES Data Entry'!J444= 5, "Non-binary", 'ES Data Entry'!J444= 6, "Other", 'ES Data Entry'!J444= 7, "Unknown")</f>
        <v>#N/A</v>
      </c>
      <c r="L444" s="228">
        <f>'ES Data Entry'!K444</f>
        <v>0</v>
      </c>
      <c r="M444" s="228" t="str" cm="1">
        <f t="array" ref="M444">IF(MAX(IF(F:F=F444, L:L))=L444, "Yes", "No")</f>
        <v>Yes</v>
      </c>
      <c r="N444" s="229" t="e">
        <f>AVERAGE('ES Data Entry'!N444,'ES Data Entry'!M444)</f>
        <v>#DIV/0!</v>
      </c>
      <c r="O444" s="229" t="e">
        <f t="shared" si="42"/>
        <v>#DIV/0!</v>
      </c>
      <c r="P444" s="229" t="e">
        <f>AVERAGE('ES Data Entry'!O444:R444)</f>
        <v>#DIV/0!</v>
      </c>
      <c r="Q444" s="229" t="e">
        <f t="shared" si="43"/>
        <v>#DIV/0!</v>
      </c>
      <c r="R444" s="229" t="e">
        <f>AVERAGE('ES Data Entry'!S444:V444)</f>
        <v>#DIV/0!</v>
      </c>
      <c r="S444" s="229" t="e">
        <f t="shared" si="44"/>
        <v>#DIV/0!</v>
      </c>
      <c r="T444" s="229" t="e">
        <f>AVERAGE('ES Data Entry'!W444:Y444)</f>
        <v>#DIV/0!</v>
      </c>
      <c r="U444" s="230" t="e">
        <f t="shared" si="45"/>
        <v>#DIV/0!</v>
      </c>
      <c r="V444" s="231" t="e">
        <f t="shared" si="46"/>
        <v>#DIV/0!</v>
      </c>
      <c r="W444" s="232" t="e">
        <f t="shared" si="47"/>
        <v>#DIV/0!</v>
      </c>
    </row>
    <row r="445" spans="1:23">
      <c r="A445" s="226">
        <f>'ES Data Entry'!A445</f>
        <v>0</v>
      </c>
      <c r="B445" s="226">
        <f>'ES Data Entry'!B445</f>
        <v>0</v>
      </c>
      <c r="C445" s="6">
        <f>'ES Data Entry'!C445</f>
        <v>0</v>
      </c>
      <c r="D445" s="226">
        <f>'ES Data Entry'!D445</f>
        <v>0</v>
      </c>
      <c r="E445" s="226">
        <f>'ES Data Entry'!E445</f>
        <v>0</v>
      </c>
      <c r="F445" s="226">
        <f>'ES Data Entry'!F445</f>
        <v>0</v>
      </c>
      <c r="G445" s="226" t="str" cm="1">
        <f t="array" ref="G445">_xlfn.IFS('ES Data Entry'!G445=0, "Kindergarten", 'ES Data Entry'!G445=1, "1st Grade", 'ES Data Entry'!G445=2, "2nd Grade", 'ES Data Entry'!G445=3, "3rd Grade", 'ES Data Entry'!G445=4, "4th Grade",'ES Data Entry'!G445=5, "5th Grade")</f>
        <v>Kindergarten</v>
      </c>
      <c r="H445" s="253" t="e" cm="1">
        <f t="array" ref="H445">_xlfn.IFS('ES Data Entry'!L445=2, "Virtual", 'ES Data Entry'!L445=1, "In-person",'ES Data Entry'!L445=3, "Hybrid")</f>
        <v>#N/A</v>
      </c>
      <c r="I445" s="227" t="e" cm="1">
        <f t="array" ref="I445">_xlfn.IFS('ES Data Entry'!H445= 1, "American Indian/Alaskan Native", 'ES Data Entry'!H445= 2, "Asian", 'ES Data Entry'!H445= 3, "Native Hawaiian/Pacific Islander", 'ES Data Entry'!H445= 4, "Black/African American",'ES Data Entry'!H445= 5,  "White", 'ES Data Entry'!H445= 6, "Other", 'ES Data Entry'!H445= 7, "Two races or more", 'ES Data Entry'!H445= 8, "Unknown")</f>
        <v>#N/A</v>
      </c>
      <c r="J445" s="226" t="e" cm="1">
        <f t="array" ref="J445">_xlfn.IFS('ES Data Entry'!I445=1, "Hispanic/Latino", 'ES Data Entry'!I445=2, "Not Hispanic/Latino", 'ES Data Entry'!I445=3, "Other")</f>
        <v>#N/A</v>
      </c>
      <c r="K445" s="226" t="e" cm="1">
        <f t="array" ref="K445">_xlfn.IFS('ES Data Entry'!J445= 1, "Male", 'ES Data Entry'!J445= 2, "Female", 'ES Data Entry'!J445= 3, "Transgender Male", 'ES Data Entry'!J445= 4, "Transgender Female",'ES Data Entry'!J445= 5, "Non-binary", 'ES Data Entry'!J445= 6, "Other", 'ES Data Entry'!J445= 7, "Unknown")</f>
        <v>#N/A</v>
      </c>
      <c r="L445" s="228">
        <f>'ES Data Entry'!K445</f>
        <v>0</v>
      </c>
      <c r="M445" s="228" t="str" cm="1">
        <f t="array" ref="M445">IF(MAX(IF(F:F=F445, L:L))=L445, "Yes", "No")</f>
        <v>Yes</v>
      </c>
      <c r="N445" s="229" t="e">
        <f>AVERAGE('ES Data Entry'!N445,'ES Data Entry'!M445)</f>
        <v>#DIV/0!</v>
      </c>
      <c r="O445" s="229" t="e">
        <f t="shared" si="42"/>
        <v>#DIV/0!</v>
      </c>
      <c r="P445" s="229" t="e">
        <f>AVERAGE('ES Data Entry'!O445:R445)</f>
        <v>#DIV/0!</v>
      </c>
      <c r="Q445" s="229" t="e">
        <f t="shared" si="43"/>
        <v>#DIV/0!</v>
      </c>
      <c r="R445" s="229" t="e">
        <f>AVERAGE('ES Data Entry'!S445:V445)</f>
        <v>#DIV/0!</v>
      </c>
      <c r="S445" s="229" t="e">
        <f t="shared" si="44"/>
        <v>#DIV/0!</v>
      </c>
      <c r="T445" s="229" t="e">
        <f>AVERAGE('ES Data Entry'!W445:Y445)</f>
        <v>#DIV/0!</v>
      </c>
      <c r="U445" s="230" t="e">
        <f t="shared" si="45"/>
        <v>#DIV/0!</v>
      </c>
      <c r="V445" s="231" t="e">
        <f t="shared" si="46"/>
        <v>#DIV/0!</v>
      </c>
      <c r="W445" s="232" t="e">
        <f t="shared" si="47"/>
        <v>#DIV/0!</v>
      </c>
    </row>
    <row r="446" spans="1:23">
      <c r="A446" s="226">
        <f>'ES Data Entry'!A446</f>
        <v>0</v>
      </c>
      <c r="B446" s="226">
        <f>'ES Data Entry'!B446</f>
        <v>0</v>
      </c>
      <c r="C446" s="6">
        <f>'ES Data Entry'!C446</f>
        <v>0</v>
      </c>
      <c r="D446" s="226">
        <f>'ES Data Entry'!D446</f>
        <v>0</v>
      </c>
      <c r="E446" s="226">
        <f>'ES Data Entry'!E446</f>
        <v>0</v>
      </c>
      <c r="F446" s="226">
        <f>'ES Data Entry'!F446</f>
        <v>0</v>
      </c>
      <c r="G446" s="226" t="str" cm="1">
        <f t="array" ref="G446">_xlfn.IFS('ES Data Entry'!G446=0, "Kindergarten", 'ES Data Entry'!G446=1, "1st Grade", 'ES Data Entry'!G446=2, "2nd Grade", 'ES Data Entry'!G446=3, "3rd Grade", 'ES Data Entry'!G446=4, "4th Grade",'ES Data Entry'!G446=5, "5th Grade")</f>
        <v>Kindergarten</v>
      </c>
      <c r="H446" s="253" t="e" cm="1">
        <f t="array" ref="H446">_xlfn.IFS('ES Data Entry'!L446=2, "Virtual", 'ES Data Entry'!L446=1, "In-person",'ES Data Entry'!L446=3, "Hybrid")</f>
        <v>#N/A</v>
      </c>
      <c r="I446" s="227" t="e" cm="1">
        <f t="array" ref="I446">_xlfn.IFS('ES Data Entry'!H446= 1, "American Indian/Alaskan Native", 'ES Data Entry'!H446= 2, "Asian", 'ES Data Entry'!H446= 3, "Native Hawaiian/Pacific Islander", 'ES Data Entry'!H446= 4, "Black/African American",'ES Data Entry'!H446= 5,  "White", 'ES Data Entry'!H446= 6, "Other", 'ES Data Entry'!H446= 7, "Two races or more", 'ES Data Entry'!H446= 8, "Unknown")</f>
        <v>#N/A</v>
      </c>
      <c r="J446" s="226" t="e" cm="1">
        <f t="array" ref="J446">_xlfn.IFS('ES Data Entry'!I446=1, "Hispanic/Latino", 'ES Data Entry'!I446=2, "Not Hispanic/Latino", 'ES Data Entry'!I446=3, "Other")</f>
        <v>#N/A</v>
      </c>
      <c r="K446" s="226" t="e" cm="1">
        <f t="array" ref="K446">_xlfn.IFS('ES Data Entry'!J446= 1, "Male", 'ES Data Entry'!J446= 2, "Female", 'ES Data Entry'!J446= 3, "Transgender Male", 'ES Data Entry'!J446= 4, "Transgender Female",'ES Data Entry'!J446= 5, "Non-binary", 'ES Data Entry'!J446= 6, "Other", 'ES Data Entry'!J446= 7, "Unknown")</f>
        <v>#N/A</v>
      </c>
      <c r="L446" s="228">
        <f>'ES Data Entry'!K446</f>
        <v>0</v>
      </c>
      <c r="M446" s="228" t="str" cm="1">
        <f t="array" ref="M446">IF(MAX(IF(F:F=F446, L:L))=L446, "Yes", "No")</f>
        <v>Yes</v>
      </c>
      <c r="N446" s="229" t="e">
        <f>AVERAGE('ES Data Entry'!N446,'ES Data Entry'!M446)</f>
        <v>#DIV/0!</v>
      </c>
      <c r="O446" s="229" t="e">
        <f t="shared" si="42"/>
        <v>#DIV/0!</v>
      </c>
      <c r="P446" s="229" t="e">
        <f>AVERAGE('ES Data Entry'!O446:R446)</f>
        <v>#DIV/0!</v>
      </c>
      <c r="Q446" s="229" t="e">
        <f t="shared" si="43"/>
        <v>#DIV/0!</v>
      </c>
      <c r="R446" s="229" t="e">
        <f>AVERAGE('ES Data Entry'!S446:V446)</f>
        <v>#DIV/0!</v>
      </c>
      <c r="S446" s="229" t="e">
        <f t="shared" si="44"/>
        <v>#DIV/0!</v>
      </c>
      <c r="T446" s="229" t="e">
        <f>AVERAGE('ES Data Entry'!W446:Y446)</f>
        <v>#DIV/0!</v>
      </c>
      <c r="U446" s="230" t="e">
        <f t="shared" si="45"/>
        <v>#DIV/0!</v>
      </c>
      <c r="V446" s="231" t="e">
        <f t="shared" si="46"/>
        <v>#DIV/0!</v>
      </c>
      <c r="W446" s="232" t="e">
        <f t="shared" si="47"/>
        <v>#DIV/0!</v>
      </c>
    </row>
    <row r="447" spans="1:23">
      <c r="A447" s="226">
        <f>'ES Data Entry'!A447</f>
        <v>0</v>
      </c>
      <c r="B447" s="226">
        <f>'ES Data Entry'!B447</f>
        <v>0</v>
      </c>
      <c r="C447" s="6">
        <f>'ES Data Entry'!C447</f>
        <v>0</v>
      </c>
      <c r="D447" s="226">
        <f>'ES Data Entry'!D447</f>
        <v>0</v>
      </c>
      <c r="E447" s="226">
        <f>'ES Data Entry'!E447</f>
        <v>0</v>
      </c>
      <c r="F447" s="226">
        <f>'ES Data Entry'!F447</f>
        <v>0</v>
      </c>
      <c r="G447" s="226" t="str" cm="1">
        <f t="array" ref="G447">_xlfn.IFS('ES Data Entry'!G447=0, "Kindergarten", 'ES Data Entry'!G447=1, "1st Grade", 'ES Data Entry'!G447=2, "2nd Grade", 'ES Data Entry'!G447=3, "3rd Grade", 'ES Data Entry'!G447=4, "4th Grade",'ES Data Entry'!G447=5, "5th Grade")</f>
        <v>Kindergarten</v>
      </c>
      <c r="H447" s="253" t="e" cm="1">
        <f t="array" ref="H447">_xlfn.IFS('ES Data Entry'!L447=2, "Virtual", 'ES Data Entry'!L447=1, "In-person",'ES Data Entry'!L447=3, "Hybrid")</f>
        <v>#N/A</v>
      </c>
      <c r="I447" s="227" t="e" cm="1">
        <f t="array" ref="I447">_xlfn.IFS('ES Data Entry'!H447= 1, "American Indian/Alaskan Native", 'ES Data Entry'!H447= 2, "Asian", 'ES Data Entry'!H447= 3, "Native Hawaiian/Pacific Islander", 'ES Data Entry'!H447= 4, "Black/African American",'ES Data Entry'!H447= 5,  "White", 'ES Data Entry'!H447= 6, "Other", 'ES Data Entry'!H447= 7, "Two races or more", 'ES Data Entry'!H447= 8, "Unknown")</f>
        <v>#N/A</v>
      </c>
      <c r="J447" s="226" t="e" cm="1">
        <f t="array" ref="J447">_xlfn.IFS('ES Data Entry'!I447=1, "Hispanic/Latino", 'ES Data Entry'!I447=2, "Not Hispanic/Latino", 'ES Data Entry'!I447=3, "Other")</f>
        <v>#N/A</v>
      </c>
      <c r="K447" s="226" t="e" cm="1">
        <f t="array" ref="K447">_xlfn.IFS('ES Data Entry'!J447= 1, "Male", 'ES Data Entry'!J447= 2, "Female", 'ES Data Entry'!J447= 3, "Transgender Male", 'ES Data Entry'!J447= 4, "Transgender Female",'ES Data Entry'!J447= 5, "Non-binary", 'ES Data Entry'!J447= 6, "Other", 'ES Data Entry'!J447= 7, "Unknown")</f>
        <v>#N/A</v>
      </c>
      <c r="L447" s="228">
        <f>'ES Data Entry'!K447</f>
        <v>0</v>
      </c>
      <c r="M447" s="228" t="str" cm="1">
        <f t="array" ref="M447">IF(MAX(IF(F:F=F447, L:L))=L447, "Yes", "No")</f>
        <v>Yes</v>
      </c>
      <c r="N447" s="229" t="e">
        <f>AVERAGE('ES Data Entry'!N447,'ES Data Entry'!M447)</f>
        <v>#DIV/0!</v>
      </c>
      <c r="O447" s="229" t="e">
        <f t="shared" si="42"/>
        <v>#DIV/0!</v>
      </c>
      <c r="P447" s="229" t="e">
        <f>AVERAGE('ES Data Entry'!O447:R447)</f>
        <v>#DIV/0!</v>
      </c>
      <c r="Q447" s="229" t="e">
        <f t="shared" si="43"/>
        <v>#DIV/0!</v>
      </c>
      <c r="R447" s="229" t="e">
        <f>AVERAGE('ES Data Entry'!S447:V447)</f>
        <v>#DIV/0!</v>
      </c>
      <c r="S447" s="229" t="e">
        <f t="shared" si="44"/>
        <v>#DIV/0!</v>
      </c>
      <c r="T447" s="229" t="e">
        <f>AVERAGE('ES Data Entry'!W447:Y447)</f>
        <v>#DIV/0!</v>
      </c>
      <c r="U447" s="230" t="e">
        <f t="shared" si="45"/>
        <v>#DIV/0!</v>
      </c>
      <c r="V447" s="231" t="e">
        <f t="shared" si="46"/>
        <v>#DIV/0!</v>
      </c>
      <c r="W447" s="232" t="e">
        <f t="shared" si="47"/>
        <v>#DIV/0!</v>
      </c>
    </row>
    <row r="448" spans="1:23">
      <c r="A448" s="226">
        <f>'ES Data Entry'!A448</f>
        <v>0</v>
      </c>
      <c r="B448" s="226">
        <f>'ES Data Entry'!B448</f>
        <v>0</v>
      </c>
      <c r="C448" s="6">
        <f>'ES Data Entry'!C448</f>
        <v>0</v>
      </c>
      <c r="D448" s="226">
        <f>'ES Data Entry'!D448</f>
        <v>0</v>
      </c>
      <c r="E448" s="226">
        <f>'ES Data Entry'!E448</f>
        <v>0</v>
      </c>
      <c r="F448" s="226">
        <f>'ES Data Entry'!F448</f>
        <v>0</v>
      </c>
      <c r="G448" s="226" t="str" cm="1">
        <f t="array" ref="G448">_xlfn.IFS('ES Data Entry'!G448=0, "Kindergarten", 'ES Data Entry'!G448=1, "1st Grade", 'ES Data Entry'!G448=2, "2nd Grade", 'ES Data Entry'!G448=3, "3rd Grade", 'ES Data Entry'!G448=4, "4th Grade",'ES Data Entry'!G448=5, "5th Grade")</f>
        <v>Kindergarten</v>
      </c>
      <c r="H448" s="253" t="e" cm="1">
        <f t="array" ref="H448">_xlfn.IFS('ES Data Entry'!L448=2, "Virtual", 'ES Data Entry'!L448=1, "In-person",'ES Data Entry'!L448=3, "Hybrid")</f>
        <v>#N/A</v>
      </c>
      <c r="I448" s="227" t="e" cm="1">
        <f t="array" ref="I448">_xlfn.IFS('ES Data Entry'!H448= 1, "American Indian/Alaskan Native", 'ES Data Entry'!H448= 2, "Asian", 'ES Data Entry'!H448= 3, "Native Hawaiian/Pacific Islander", 'ES Data Entry'!H448= 4, "Black/African American",'ES Data Entry'!H448= 5,  "White", 'ES Data Entry'!H448= 6, "Other", 'ES Data Entry'!H448= 7, "Two races or more", 'ES Data Entry'!H448= 8, "Unknown")</f>
        <v>#N/A</v>
      </c>
      <c r="J448" s="226" t="e" cm="1">
        <f t="array" ref="J448">_xlfn.IFS('ES Data Entry'!I448=1, "Hispanic/Latino", 'ES Data Entry'!I448=2, "Not Hispanic/Latino", 'ES Data Entry'!I448=3, "Other")</f>
        <v>#N/A</v>
      </c>
      <c r="K448" s="226" t="e" cm="1">
        <f t="array" ref="K448">_xlfn.IFS('ES Data Entry'!J448= 1, "Male", 'ES Data Entry'!J448= 2, "Female", 'ES Data Entry'!J448= 3, "Transgender Male", 'ES Data Entry'!J448= 4, "Transgender Female",'ES Data Entry'!J448= 5, "Non-binary", 'ES Data Entry'!J448= 6, "Other", 'ES Data Entry'!J448= 7, "Unknown")</f>
        <v>#N/A</v>
      </c>
      <c r="L448" s="228">
        <f>'ES Data Entry'!K448</f>
        <v>0</v>
      </c>
      <c r="M448" s="228" t="str" cm="1">
        <f t="array" ref="M448">IF(MAX(IF(F:F=F448, L:L))=L448, "Yes", "No")</f>
        <v>Yes</v>
      </c>
      <c r="N448" s="229" t="e">
        <f>AVERAGE('ES Data Entry'!N448,'ES Data Entry'!M448)</f>
        <v>#DIV/0!</v>
      </c>
      <c r="O448" s="229" t="e">
        <f t="shared" si="42"/>
        <v>#DIV/0!</v>
      </c>
      <c r="P448" s="229" t="e">
        <f>AVERAGE('ES Data Entry'!O448:R448)</f>
        <v>#DIV/0!</v>
      </c>
      <c r="Q448" s="229" t="e">
        <f t="shared" si="43"/>
        <v>#DIV/0!</v>
      </c>
      <c r="R448" s="229" t="e">
        <f>AVERAGE('ES Data Entry'!S448:V448)</f>
        <v>#DIV/0!</v>
      </c>
      <c r="S448" s="229" t="e">
        <f t="shared" si="44"/>
        <v>#DIV/0!</v>
      </c>
      <c r="T448" s="229" t="e">
        <f>AVERAGE('ES Data Entry'!W448:Y448)</f>
        <v>#DIV/0!</v>
      </c>
      <c r="U448" s="230" t="e">
        <f t="shared" si="45"/>
        <v>#DIV/0!</v>
      </c>
      <c r="V448" s="231" t="e">
        <f t="shared" si="46"/>
        <v>#DIV/0!</v>
      </c>
      <c r="W448" s="232" t="e">
        <f t="shared" si="47"/>
        <v>#DIV/0!</v>
      </c>
    </row>
    <row r="449" spans="1:23">
      <c r="A449" s="226">
        <f>'ES Data Entry'!A449</f>
        <v>0</v>
      </c>
      <c r="B449" s="226">
        <f>'ES Data Entry'!B449</f>
        <v>0</v>
      </c>
      <c r="C449" s="6">
        <f>'ES Data Entry'!C449</f>
        <v>0</v>
      </c>
      <c r="D449" s="226">
        <f>'ES Data Entry'!D449</f>
        <v>0</v>
      </c>
      <c r="E449" s="226">
        <f>'ES Data Entry'!E449</f>
        <v>0</v>
      </c>
      <c r="F449" s="226">
        <f>'ES Data Entry'!F449</f>
        <v>0</v>
      </c>
      <c r="G449" s="226" t="str" cm="1">
        <f t="array" ref="G449">_xlfn.IFS('ES Data Entry'!G449=0, "Kindergarten", 'ES Data Entry'!G449=1, "1st Grade", 'ES Data Entry'!G449=2, "2nd Grade", 'ES Data Entry'!G449=3, "3rd Grade", 'ES Data Entry'!G449=4, "4th Grade",'ES Data Entry'!G449=5, "5th Grade")</f>
        <v>Kindergarten</v>
      </c>
      <c r="H449" s="253" t="e" cm="1">
        <f t="array" ref="H449">_xlfn.IFS('ES Data Entry'!L449=2, "Virtual", 'ES Data Entry'!L449=1, "In-person",'ES Data Entry'!L449=3, "Hybrid")</f>
        <v>#N/A</v>
      </c>
      <c r="I449" s="227" t="e" cm="1">
        <f t="array" ref="I449">_xlfn.IFS('ES Data Entry'!H449= 1, "American Indian/Alaskan Native", 'ES Data Entry'!H449= 2, "Asian", 'ES Data Entry'!H449= 3, "Native Hawaiian/Pacific Islander", 'ES Data Entry'!H449= 4, "Black/African American",'ES Data Entry'!H449= 5,  "White", 'ES Data Entry'!H449= 6, "Other", 'ES Data Entry'!H449= 7, "Two races or more", 'ES Data Entry'!H449= 8, "Unknown")</f>
        <v>#N/A</v>
      </c>
      <c r="J449" s="226" t="e" cm="1">
        <f t="array" ref="J449">_xlfn.IFS('ES Data Entry'!I449=1, "Hispanic/Latino", 'ES Data Entry'!I449=2, "Not Hispanic/Latino", 'ES Data Entry'!I449=3, "Other")</f>
        <v>#N/A</v>
      </c>
      <c r="K449" s="226" t="e" cm="1">
        <f t="array" ref="K449">_xlfn.IFS('ES Data Entry'!J449= 1, "Male", 'ES Data Entry'!J449= 2, "Female", 'ES Data Entry'!J449= 3, "Transgender Male", 'ES Data Entry'!J449= 4, "Transgender Female",'ES Data Entry'!J449= 5, "Non-binary", 'ES Data Entry'!J449= 6, "Other", 'ES Data Entry'!J449= 7, "Unknown")</f>
        <v>#N/A</v>
      </c>
      <c r="L449" s="228">
        <f>'ES Data Entry'!K449</f>
        <v>0</v>
      </c>
      <c r="M449" s="228" t="str" cm="1">
        <f t="array" ref="M449">IF(MAX(IF(F:F=F449, L:L))=L449, "Yes", "No")</f>
        <v>Yes</v>
      </c>
      <c r="N449" s="229" t="e">
        <f>AVERAGE('ES Data Entry'!N449,'ES Data Entry'!M449)</f>
        <v>#DIV/0!</v>
      </c>
      <c r="O449" s="229" t="e">
        <f t="shared" si="42"/>
        <v>#DIV/0!</v>
      </c>
      <c r="P449" s="229" t="e">
        <f>AVERAGE('ES Data Entry'!O449:R449)</f>
        <v>#DIV/0!</v>
      </c>
      <c r="Q449" s="229" t="e">
        <f t="shared" si="43"/>
        <v>#DIV/0!</v>
      </c>
      <c r="R449" s="229" t="e">
        <f>AVERAGE('ES Data Entry'!S449:V449)</f>
        <v>#DIV/0!</v>
      </c>
      <c r="S449" s="229" t="e">
        <f t="shared" si="44"/>
        <v>#DIV/0!</v>
      </c>
      <c r="T449" s="229" t="e">
        <f>AVERAGE('ES Data Entry'!W449:Y449)</f>
        <v>#DIV/0!</v>
      </c>
      <c r="U449" s="230" t="e">
        <f t="shared" si="45"/>
        <v>#DIV/0!</v>
      </c>
      <c r="V449" s="231" t="e">
        <f t="shared" si="46"/>
        <v>#DIV/0!</v>
      </c>
      <c r="W449" s="232" t="e">
        <f t="shared" si="47"/>
        <v>#DIV/0!</v>
      </c>
    </row>
    <row r="450" spans="1:23">
      <c r="A450" s="226">
        <f>'ES Data Entry'!A450</f>
        <v>0</v>
      </c>
      <c r="B450" s="226">
        <f>'ES Data Entry'!B450</f>
        <v>0</v>
      </c>
      <c r="C450" s="6">
        <f>'ES Data Entry'!C450</f>
        <v>0</v>
      </c>
      <c r="D450" s="226">
        <f>'ES Data Entry'!D450</f>
        <v>0</v>
      </c>
      <c r="E450" s="226">
        <f>'ES Data Entry'!E450</f>
        <v>0</v>
      </c>
      <c r="F450" s="226">
        <f>'ES Data Entry'!F450</f>
        <v>0</v>
      </c>
      <c r="G450" s="226" t="str" cm="1">
        <f t="array" ref="G450">_xlfn.IFS('ES Data Entry'!G450=0, "Kindergarten", 'ES Data Entry'!G450=1, "1st Grade", 'ES Data Entry'!G450=2, "2nd Grade", 'ES Data Entry'!G450=3, "3rd Grade", 'ES Data Entry'!G450=4, "4th Grade",'ES Data Entry'!G450=5, "5th Grade")</f>
        <v>Kindergarten</v>
      </c>
      <c r="H450" s="253" t="e" cm="1">
        <f t="array" ref="H450">_xlfn.IFS('ES Data Entry'!L450=2, "Virtual", 'ES Data Entry'!L450=1, "In-person",'ES Data Entry'!L450=3, "Hybrid")</f>
        <v>#N/A</v>
      </c>
      <c r="I450" s="227" t="e" cm="1">
        <f t="array" ref="I450">_xlfn.IFS('ES Data Entry'!H450= 1, "American Indian/Alaskan Native", 'ES Data Entry'!H450= 2, "Asian", 'ES Data Entry'!H450= 3, "Native Hawaiian/Pacific Islander", 'ES Data Entry'!H450= 4, "Black/African American",'ES Data Entry'!H450= 5,  "White", 'ES Data Entry'!H450= 6, "Other", 'ES Data Entry'!H450= 7, "Two races or more", 'ES Data Entry'!H450= 8, "Unknown")</f>
        <v>#N/A</v>
      </c>
      <c r="J450" s="226" t="e" cm="1">
        <f t="array" ref="J450">_xlfn.IFS('ES Data Entry'!I450=1, "Hispanic/Latino", 'ES Data Entry'!I450=2, "Not Hispanic/Latino", 'ES Data Entry'!I450=3, "Other")</f>
        <v>#N/A</v>
      </c>
      <c r="K450" s="226" t="e" cm="1">
        <f t="array" ref="K450">_xlfn.IFS('ES Data Entry'!J450= 1, "Male", 'ES Data Entry'!J450= 2, "Female", 'ES Data Entry'!J450= 3, "Transgender Male", 'ES Data Entry'!J450= 4, "Transgender Female",'ES Data Entry'!J450= 5, "Non-binary", 'ES Data Entry'!J450= 6, "Other", 'ES Data Entry'!J450= 7, "Unknown")</f>
        <v>#N/A</v>
      </c>
      <c r="L450" s="228">
        <f>'ES Data Entry'!K450</f>
        <v>0</v>
      </c>
      <c r="M450" s="228" t="str" cm="1">
        <f t="array" ref="M450">IF(MAX(IF(F:F=F450, L:L))=L450, "Yes", "No")</f>
        <v>Yes</v>
      </c>
      <c r="N450" s="229" t="e">
        <f>AVERAGE('ES Data Entry'!N450,'ES Data Entry'!M450)</f>
        <v>#DIV/0!</v>
      </c>
      <c r="O450" s="229" t="e">
        <f t="shared" si="42"/>
        <v>#DIV/0!</v>
      </c>
      <c r="P450" s="229" t="e">
        <f>AVERAGE('ES Data Entry'!O450:R450)</f>
        <v>#DIV/0!</v>
      </c>
      <c r="Q450" s="229" t="e">
        <f t="shared" si="43"/>
        <v>#DIV/0!</v>
      </c>
      <c r="R450" s="229" t="e">
        <f>AVERAGE('ES Data Entry'!S450:V450)</f>
        <v>#DIV/0!</v>
      </c>
      <c r="S450" s="229" t="e">
        <f t="shared" si="44"/>
        <v>#DIV/0!</v>
      </c>
      <c r="T450" s="229" t="e">
        <f>AVERAGE('ES Data Entry'!W450:Y450)</f>
        <v>#DIV/0!</v>
      </c>
      <c r="U450" s="230" t="e">
        <f t="shared" si="45"/>
        <v>#DIV/0!</v>
      </c>
      <c r="V450" s="231" t="e">
        <f t="shared" si="46"/>
        <v>#DIV/0!</v>
      </c>
      <c r="W450" s="232" t="e">
        <f t="shared" si="47"/>
        <v>#DIV/0!</v>
      </c>
    </row>
    <row r="451" spans="1:23">
      <c r="A451" s="226">
        <f>'ES Data Entry'!A451</f>
        <v>0</v>
      </c>
      <c r="B451" s="226">
        <f>'ES Data Entry'!B451</f>
        <v>0</v>
      </c>
      <c r="C451" s="6">
        <f>'ES Data Entry'!C451</f>
        <v>0</v>
      </c>
      <c r="D451" s="226">
        <f>'ES Data Entry'!D451</f>
        <v>0</v>
      </c>
      <c r="E451" s="226">
        <f>'ES Data Entry'!E451</f>
        <v>0</v>
      </c>
      <c r="F451" s="226">
        <f>'ES Data Entry'!F451</f>
        <v>0</v>
      </c>
      <c r="G451" s="226" t="str" cm="1">
        <f t="array" ref="G451">_xlfn.IFS('ES Data Entry'!G451=0, "Kindergarten", 'ES Data Entry'!G451=1, "1st Grade", 'ES Data Entry'!G451=2, "2nd Grade", 'ES Data Entry'!G451=3, "3rd Grade", 'ES Data Entry'!G451=4, "4th Grade",'ES Data Entry'!G451=5, "5th Grade")</f>
        <v>Kindergarten</v>
      </c>
      <c r="H451" s="253" t="e" cm="1">
        <f t="array" ref="H451">_xlfn.IFS('ES Data Entry'!L451=2, "Virtual", 'ES Data Entry'!L451=1, "In-person",'ES Data Entry'!L451=3, "Hybrid")</f>
        <v>#N/A</v>
      </c>
      <c r="I451" s="227" t="e" cm="1">
        <f t="array" ref="I451">_xlfn.IFS('ES Data Entry'!H451= 1, "American Indian/Alaskan Native", 'ES Data Entry'!H451= 2, "Asian", 'ES Data Entry'!H451= 3, "Native Hawaiian/Pacific Islander", 'ES Data Entry'!H451= 4, "Black/African American",'ES Data Entry'!H451= 5,  "White", 'ES Data Entry'!H451= 6, "Other", 'ES Data Entry'!H451= 7, "Two races or more", 'ES Data Entry'!H451= 8, "Unknown")</f>
        <v>#N/A</v>
      </c>
      <c r="J451" s="226" t="e" cm="1">
        <f t="array" ref="J451">_xlfn.IFS('ES Data Entry'!I451=1, "Hispanic/Latino", 'ES Data Entry'!I451=2, "Not Hispanic/Latino", 'ES Data Entry'!I451=3, "Other")</f>
        <v>#N/A</v>
      </c>
      <c r="K451" s="226" t="e" cm="1">
        <f t="array" ref="K451">_xlfn.IFS('ES Data Entry'!J451= 1, "Male", 'ES Data Entry'!J451= 2, "Female", 'ES Data Entry'!J451= 3, "Transgender Male", 'ES Data Entry'!J451= 4, "Transgender Female",'ES Data Entry'!J451= 5, "Non-binary", 'ES Data Entry'!J451= 6, "Other", 'ES Data Entry'!J451= 7, "Unknown")</f>
        <v>#N/A</v>
      </c>
      <c r="L451" s="228">
        <f>'ES Data Entry'!K451</f>
        <v>0</v>
      </c>
      <c r="M451" s="228" t="str" cm="1">
        <f t="array" ref="M451">IF(MAX(IF(F:F=F451, L:L))=L451, "Yes", "No")</f>
        <v>Yes</v>
      </c>
      <c r="N451" s="229" t="e">
        <f>AVERAGE('ES Data Entry'!N451,'ES Data Entry'!M451)</f>
        <v>#DIV/0!</v>
      </c>
      <c r="O451" s="229" t="e">
        <f t="shared" si="42"/>
        <v>#DIV/0!</v>
      </c>
      <c r="P451" s="229" t="e">
        <f>AVERAGE('ES Data Entry'!O451:R451)</f>
        <v>#DIV/0!</v>
      </c>
      <c r="Q451" s="229" t="e">
        <f t="shared" si="43"/>
        <v>#DIV/0!</v>
      </c>
      <c r="R451" s="229" t="e">
        <f>AVERAGE('ES Data Entry'!S451:V451)</f>
        <v>#DIV/0!</v>
      </c>
      <c r="S451" s="229" t="e">
        <f t="shared" si="44"/>
        <v>#DIV/0!</v>
      </c>
      <c r="T451" s="229" t="e">
        <f>AVERAGE('ES Data Entry'!W451:Y451)</f>
        <v>#DIV/0!</v>
      </c>
      <c r="U451" s="230" t="e">
        <f t="shared" si="45"/>
        <v>#DIV/0!</v>
      </c>
      <c r="V451" s="231" t="e">
        <f t="shared" si="46"/>
        <v>#DIV/0!</v>
      </c>
      <c r="W451" s="232" t="e">
        <f t="shared" si="47"/>
        <v>#DIV/0!</v>
      </c>
    </row>
    <row r="452" spans="1:23">
      <c r="A452" s="226">
        <f>'ES Data Entry'!A452</f>
        <v>0</v>
      </c>
      <c r="B452" s="226">
        <f>'ES Data Entry'!B452</f>
        <v>0</v>
      </c>
      <c r="C452" s="6">
        <f>'ES Data Entry'!C452</f>
        <v>0</v>
      </c>
      <c r="D452" s="226">
        <f>'ES Data Entry'!D452</f>
        <v>0</v>
      </c>
      <c r="E452" s="226">
        <f>'ES Data Entry'!E452</f>
        <v>0</v>
      </c>
      <c r="F452" s="226">
        <f>'ES Data Entry'!F452</f>
        <v>0</v>
      </c>
      <c r="G452" s="226" t="str" cm="1">
        <f t="array" ref="G452">_xlfn.IFS('ES Data Entry'!G452=0, "Kindergarten", 'ES Data Entry'!G452=1, "1st Grade", 'ES Data Entry'!G452=2, "2nd Grade", 'ES Data Entry'!G452=3, "3rd Grade", 'ES Data Entry'!G452=4, "4th Grade",'ES Data Entry'!G452=5, "5th Grade")</f>
        <v>Kindergarten</v>
      </c>
      <c r="H452" s="253" t="e" cm="1">
        <f t="array" ref="H452">_xlfn.IFS('ES Data Entry'!L452=2, "Virtual", 'ES Data Entry'!L452=1, "In-person",'ES Data Entry'!L452=3, "Hybrid")</f>
        <v>#N/A</v>
      </c>
      <c r="I452" s="227" t="e" cm="1">
        <f t="array" ref="I452">_xlfn.IFS('ES Data Entry'!H452= 1, "American Indian/Alaskan Native", 'ES Data Entry'!H452= 2, "Asian", 'ES Data Entry'!H452= 3, "Native Hawaiian/Pacific Islander", 'ES Data Entry'!H452= 4, "Black/African American",'ES Data Entry'!H452= 5,  "White", 'ES Data Entry'!H452= 6, "Other", 'ES Data Entry'!H452= 7, "Two races or more", 'ES Data Entry'!H452= 8, "Unknown")</f>
        <v>#N/A</v>
      </c>
      <c r="J452" s="226" t="e" cm="1">
        <f t="array" ref="J452">_xlfn.IFS('ES Data Entry'!I452=1, "Hispanic/Latino", 'ES Data Entry'!I452=2, "Not Hispanic/Latino", 'ES Data Entry'!I452=3, "Other")</f>
        <v>#N/A</v>
      </c>
      <c r="K452" s="226" t="e" cm="1">
        <f t="array" ref="K452">_xlfn.IFS('ES Data Entry'!J452= 1, "Male", 'ES Data Entry'!J452= 2, "Female", 'ES Data Entry'!J452= 3, "Transgender Male", 'ES Data Entry'!J452= 4, "Transgender Female",'ES Data Entry'!J452= 5, "Non-binary", 'ES Data Entry'!J452= 6, "Other", 'ES Data Entry'!J452= 7, "Unknown")</f>
        <v>#N/A</v>
      </c>
      <c r="L452" s="228">
        <f>'ES Data Entry'!K452</f>
        <v>0</v>
      </c>
      <c r="M452" s="228" t="str" cm="1">
        <f t="array" ref="M452">IF(MAX(IF(F:F=F452, L:L))=L452, "Yes", "No")</f>
        <v>Yes</v>
      </c>
      <c r="N452" s="229" t="e">
        <f>AVERAGE('ES Data Entry'!N452,'ES Data Entry'!M452)</f>
        <v>#DIV/0!</v>
      </c>
      <c r="O452" s="229" t="e">
        <f t="shared" si="42"/>
        <v>#DIV/0!</v>
      </c>
      <c r="P452" s="229" t="e">
        <f>AVERAGE('ES Data Entry'!O452:R452)</f>
        <v>#DIV/0!</v>
      </c>
      <c r="Q452" s="229" t="e">
        <f t="shared" si="43"/>
        <v>#DIV/0!</v>
      </c>
      <c r="R452" s="229" t="e">
        <f>AVERAGE('ES Data Entry'!S452:V452)</f>
        <v>#DIV/0!</v>
      </c>
      <c r="S452" s="229" t="e">
        <f t="shared" si="44"/>
        <v>#DIV/0!</v>
      </c>
      <c r="T452" s="229" t="e">
        <f>AVERAGE('ES Data Entry'!W452:Y452)</f>
        <v>#DIV/0!</v>
      </c>
      <c r="U452" s="230" t="e">
        <f t="shared" si="45"/>
        <v>#DIV/0!</v>
      </c>
      <c r="V452" s="231" t="e">
        <f t="shared" si="46"/>
        <v>#DIV/0!</v>
      </c>
      <c r="W452" s="232" t="e">
        <f t="shared" si="47"/>
        <v>#DIV/0!</v>
      </c>
    </row>
    <row r="453" spans="1:23">
      <c r="A453" s="226">
        <f>'ES Data Entry'!A453</f>
        <v>0</v>
      </c>
      <c r="B453" s="226">
        <f>'ES Data Entry'!B453</f>
        <v>0</v>
      </c>
      <c r="C453" s="6">
        <f>'ES Data Entry'!C453</f>
        <v>0</v>
      </c>
      <c r="D453" s="226">
        <f>'ES Data Entry'!D453</f>
        <v>0</v>
      </c>
      <c r="E453" s="226">
        <f>'ES Data Entry'!E453</f>
        <v>0</v>
      </c>
      <c r="F453" s="226">
        <f>'ES Data Entry'!F453</f>
        <v>0</v>
      </c>
      <c r="G453" s="226" t="str" cm="1">
        <f t="array" ref="G453">_xlfn.IFS('ES Data Entry'!G453=0, "Kindergarten", 'ES Data Entry'!G453=1, "1st Grade", 'ES Data Entry'!G453=2, "2nd Grade", 'ES Data Entry'!G453=3, "3rd Grade", 'ES Data Entry'!G453=4, "4th Grade",'ES Data Entry'!G453=5, "5th Grade")</f>
        <v>Kindergarten</v>
      </c>
      <c r="H453" s="253" t="e" cm="1">
        <f t="array" ref="H453">_xlfn.IFS('ES Data Entry'!L453=2, "Virtual", 'ES Data Entry'!L453=1, "In-person",'ES Data Entry'!L453=3, "Hybrid")</f>
        <v>#N/A</v>
      </c>
      <c r="I453" s="227" t="e" cm="1">
        <f t="array" ref="I453">_xlfn.IFS('ES Data Entry'!H453= 1, "American Indian/Alaskan Native", 'ES Data Entry'!H453= 2, "Asian", 'ES Data Entry'!H453= 3, "Native Hawaiian/Pacific Islander", 'ES Data Entry'!H453= 4, "Black/African American",'ES Data Entry'!H453= 5,  "White", 'ES Data Entry'!H453= 6, "Other", 'ES Data Entry'!H453= 7, "Two races or more", 'ES Data Entry'!H453= 8, "Unknown")</f>
        <v>#N/A</v>
      </c>
      <c r="J453" s="226" t="e" cm="1">
        <f t="array" ref="J453">_xlfn.IFS('ES Data Entry'!I453=1, "Hispanic/Latino", 'ES Data Entry'!I453=2, "Not Hispanic/Latino", 'ES Data Entry'!I453=3, "Other")</f>
        <v>#N/A</v>
      </c>
      <c r="K453" s="226" t="e" cm="1">
        <f t="array" ref="K453">_xlfn.IFS('ES Data Entry'!J453= 1, "Male", 'ES Data Entry'!J453= 2, "Female", 'ES Data Entry'!J453= 3, "Transgender Male", 'ES Data Entry'!J453= 4, "Transgender Female",'ES Data Entry'!J453= 5, "Non-binary", 'ES Data Entry'!J453= 6, "Other", 'ES Data Entry'!J453= 7, "Unknown")</f>
        <v>#N/A</v>
      </c>
      <c r="L453" s="228">
        <f>'ES Data Entry'!K453</f>
        <v>0</v>
      </c>
      <c r="M453" s="228" t="str" cm="1">
        <f t="array" ref="M453">IF(MAX(IF(F:F=F453, L:L))=L453, "Yes", "No")</f>
        <v>Yes</v>
      </c>
      <c r="N453" s="229" t="e">
        <f>AVERAGE('ES Data Entry'!N453,'ES Data Entry'!M453)</f>
        <v>#DIV/0!</v>
      </c>
      <c r="O453" s="229" t="e">
        <f t="shared" si="42"/>
        <v>#DIV/0!</v>
      </c>
      <c r="P453" s="229" t="e">
        <f>AVERAGE('ES Data Entry'!O453:R453)</f>
        <v>#DIV/0!</v>
      </c>
      <c r="Q453" s="229" t="e">
        <f t="shared" si="43"/>
        <v>#DIV/0!</v>
      </c>
      <c r="R453" s="229" t="e">
        <f>AVERAGE('ES Data Entry'!S453:V453)</f>
        <v>#DIV/0!</v>
      </c>
      <c r="S453" s="229" t="e">
        <f t="shared" si="44"/>
        <v>#DIV/0!</v>
      </c>
      <c r="T453" s="229" t="e">
        <f>AVERAGE('ES Data Entry'!W453:Y453)</f>
        <v>#DIV/0!</v>
      </c>
      <c r="U453" s="230" t="e">
        <f t="shared" si="45"/>
        <v>#DIV/0!</v>
      </c>
      <c r="V453" s="231" t="e">
        <f t="shared" si="46"/>
        <v>#DIV/0!</v>
      </c>
      <c r="W453" s="232" t="e">
        <f t="shared" si="47"/>
        <v>#DIV/0!</v>
      </c>
    </row>
    <row r="454" spans="1:23">
      <c r="A454" s="226">
        <f>'ES Data Entry'!A454</f>
        <v>0</v>
      </c>
      <c r="B454" s="226">
        <f>'ES Data Entry'!B454</f>
        <v>0</v>
      </c>
      <c r="C454" s="6">
        <f>'ES Data Entry'!C454</f>
        <v>0</v>
      </c>
      <c r="D454" s="226">
        <f>'ES Data Entry'!D454</f>
        <v>0</v>
      </c>
      <c r="E454" s="226">
        <f>'ES Data Entry'!E454</f>
        <v>0</v>
      </c>
      <c r="F454" s="226">
        <f>'ES Data Entry'!F454</f>
        <v>0</v>
      </c>
      <c r="G454" s="226" t="str" cm="1">
        <f t="array" ref="G454">_xlfn.IFS('ES Data Entry'!G454=0, "Kindergarten", 'ES Data Entry'!G454=1, "1st Grade", 'ES Data Entry'!G454=2, "2nd Grade", 'ES Data Entry'!G454=3, "3rd Grade", 'ES Data Entry'!G454=4, "4th Grade",'ES Data Entry'!G454=5, "5th Grade")</f>
        <v>Kindergarten</v>
      </c>
      <c r="H454" s="253" t="e" cm="1">
        <f t="array" ref="H454">_xlfn.IFS('ES Data Entry'!L454=2, "Virtual", 'ES Data Entry'!L454=1, "In-person",'ES Data Entry'!L454=3, "Hybrid")</f>
        <v>#N/A</v>
      </c>
      <c r="I454" s="227" t="e" cm="1">
        <f t="array" ref="I454">_xlfn.IFS('ES Data Entry'!H454= 1, "American Indian/Alaskan Native", 'ES Data Entry'!H454= 2, "Asian", 'ES Data Entry'!H454= 3, "Native Hawaiian/Pacific Islander", 'ES Data Entry'!H454= 4, "Black/African American",'ES Data Entry'!H454= 5,  "White", 'ES Data Entry'!H454= 6, "Other", 'ES Data Entry'!H454= 7, "Two races or more", 'ES Data Entry'!H454= 8, "Unknown")</f>
        <v>#N/A</v>
      </c>
      <c r="J454" s="226" t="e" cm="1">
        <f t="array" ref="J454">_xlfn.IFS('ES Data Entry'!I454=1, "Hispanic/Latino", 'ES Data Entry'!I454=2, "Not Hispanic/Latino", 'ES Data Entry'!I454=3, "Other")</f>
        <v>#N/A</v>
      </c>
      <c r="K454" s="226" t="e" cm="1">
        <f t="array" ref="K454">_xlfn.IFS('ES Data Entry'!J454= 1, "Male", 'ES Data Entry'!J454= 2, "Female", 'ES Data Entry'!J454= 3, "Transgender Male", 'ES Data Entry'!J454= 4, "Transgender Female",'ES Data Entry'!J454= 5, "Non-binary", 'ES Data Entry'!J454= 6, "Other", 'ES Data Entry'!J454= 7, "Unknown")</f>
        <v>#N/A</v>
      </c>
      <c r="L454" s="228">
        <f>'ES Data Entry'!K454</f>
        <v>0</v>
      </c>
      <c r="M454" s="228" t="str" cm="1">
        <f t="array" ref="M454">IF(MAX(IF(F:F=F454, L:L))=L454, "Yes", "No")</f>
        <v>Yes</v>
      </c>
      <c r="N454" s="229" t="e">
        <f>AVERAGE('ES Data Entry'!N454,'ES Data Entry'!M454)</f>
        <v>#DIV/0!</v>
      </c>
      <c r="O454" s="229" t="e">
        <f t="shared" si="42"/>
        <v>#DIV/0!</v>
      </c>
      <c r="P454" s="229" t="e">
        <f>AVERAGE('ES Data Entry'!O454:R454)</f>
        <v>#DIV/0!</v>
      </c>
      <c r="Q454" s="229" t="e">
        <f t="shared" si="43"/>
        <v>#DIV/0!</v>
      </c>
      <c r="R454" s="229" t="e">
        <f>AVERAGE('ES Data Entry'!S454:V454)</f>
        <v>#DIV/0!</v>
      </c>
      <c r="S454" s="229" t="e">
        <f t="shared" si="44"/>
        <v>#DIV/0!</v>
      </c>
      <c r="T454" s="229" t="e">
        <f>AVERAGE('ES Data Entry'!W454:Y454)</f>
        <v>#DIV/0!</v>
      </c>
      <c r="U454" s="230" t="e">
        <f t="shared" si="45"/>
        <v>#DIV/0!</v>
      </c>
      <c r="V454" s="231" t="e">
        <f t="shared" si="46"/>
        <v>#DIV/0!</v>
      </c>
      <c r="W454" s="232" t="e">
        <f t="shared" si="47"/>
        <v>#DIV/0!</v>
      </c>
    </row>
    <row r="455" spans="1:23">
      <c r="A455" s="226">
        <f>'ES Data Entry'!A455</f>
        <v>0</v>
      </c>
      <c r="B455" s="226">
        <f>'ES Data Entry'!B455</f>
        <v>0</v>
      </c>
      <c r="C455" s="6">
        <f>'ES Data Entry'!C455</f>
        <v>0</v>
      </c>
      <c r="D455" s="226">
        <f>'ES Data Entry'!D455</f>
        <v>0</v>
      </c>
      <c r="E455" s="226">
        <f>'ES Data Entry'!E455</f>
        <v>0</v>
      </c>
      <c r="F455" s="226">
        <f>'ES Data Entry'!F455</f>
        <v>0</v>
      </c>
      <c r="G455" s="226" t="str" cm="1">
        <f t="array" ref="G455">_xlfn.IFS('ES Data Entry'!G455=0, "Kindergarten", 'ES Data Entry'!G455=1, "1st Grade", 'ES Data Entry'!G455=2, "2nd Grade", 'ES Data Entry'!G455=3, "3rd Grade", 'ES Data Entry'!G455=4, "4th Grade",'ES Data Entry'!G455=5, "5th Grade")</f>
        <v>Kindergarten</v>
      </c>
      <c r="H455" s="253" t="e" cm="1">
        <f t="array" ref="H455">_xlfn.IFS('ES Data Entry'!L455=2, "Virtual", 'ES Data Entry'!L455=1, "In-person",'ES Data Entry'!L455=3, "Hybrid")</f>
        <v>#N/A</v>
      </c>
      <c r="I455" s="227" t="e" cm="1">
        <f t="array" ref="I455">_xlfn.IFS('ES Data Entry'!H455= 1, "American Indian/Alaskan Native", 'ES Data Entry'!H455= 2, "Asian", 'ES Data Entry'!H455= 3, "Native Hawaiian/Pacific Islander", 'ES Data Entry'!H455= 4, "Black/African American",'ES Data Entry'!H455= 5,  "White", 'ES Data Entry'!H455= 6, "Other", 'ES Data Entry'!H455= 7, "Two races or more", 'ES Data Entry'!H455= 8, "Unknown")</f>
        <v>#N/A</v>
      </c>
      <c r="J455" s="226" t="e" cm="1">
        <f t="array" ref="J455">_xlfn.IFS('ES Data Entry'!I455=1, "Hispanic/Latino", 'ES Data Entry'!I455=2, "Not Hispanic/Latino", 'ES Data Entry'!I455=3, "Other")</f>
        <v>#N/A</v>
      </c>
      <c r="K455" s="226" t="e" cm="1">
        <f t="array" ref="K455">_xlfn.IFS('ES Data Entry'!J455= 1, "Male", 'ES Data Entry'!J455= 2, "Female", 'ES Data Entry'!J455= 3, "Transgender Male", 'ES Data Entry'!J455= 4, "Transgender Female",'ES Data Entry'!J455= 5, "Non-binary", 'ES Data Entry'!J455= 6, "Other", 'ES Data Entry'!J455= 7, "Unknown")</f>
        <v>#N/A</v>
      </c>
      <c r="L455" s="228">
        <f>'ES Data Entry'!K455</f>
        <v>0</v>
      </c>
      <c r="M455" s="228" t="str" cm="1">
        <f t="array" ref="M455">IF(MAX(IF(F:F=F455, L:L))=L455, "Yes", "No")</f>
        <v>Yes</v>
      </c>
      <c r="N455" s="229" t="e">
        <f>AVERAGE('ES Data Entry'!N455,'ES Data Entry'!M455)</f>
        <v>#DIV/0!</v>
      </c>
      <c r="O455" s="229" t="e">
        <f t="shared" si="42"/>
        <v>#DIV/0!</v>
      </c>
      <c r="P455" s="229" t="e">
        <f>AVERAGE('ES Data Entry'!O455:R455)</f>
        <v>#DIV/0!</v>
      </c>
      <c r="Q455" s="229" t="e">
        <f t="shared" si="43"/>
        <v>#DIV/0!</v>
      </c>
      <c r="R455" s="229" t="e">
        <f>AVERAGE('ES Data Entry'!S455:V455)</f>
        <v>#DIV/0!</v>
      </c>
      <c r="S455" s="229" t="e">
        <f t="shared" si="44"/>
        <v>#DIV/0!</v>
      </c>
      <c r="T455" s="229" t="e">
        <f>AVERAGE('ES Data Entry'!W455:Y455)</f>
        <v>#DIV/0!</v>
      </c>
      <c r="U455" s="230" t="e">
        <f t="shared" si="45"/>
        <v>#DIV/0!</v>
      </c>
      <c r="V455" s="231" t="e">
        <f t="shared" si="46"/>
        <v>#DIV/0!</v>
      </c>
      <c r="W455" s="232" t="e">
        <f t="shared" si="47"/>
        <v>#DIV/0!</v>
      </c>
    </row>
    <row r="456" spans="1:23">
      <c r="A456" s="226">
        <f>'ES Data Entry'!A456</f>
        <v>0</v>
      </c>
      <c r="B456" s="226">
        <f>'ES Data Entry'!B456</f>
        <v>0</v>
      </c>
      <c r="C456" s="6">
        <f>'ES Data Entry'!C456</f>
        <v>0</v>
      </c>
      <c r="D456" s="226">
        <f>'ES Data Entry'!D456</f>
        <v>0</v>
      </c>
      <c r="E456" s="226">
        <f>'ES Data Entry'!E456</f>
        <v>0</v>
      </c>
      <c r="F456" s="226">
        <f>'ES Data Entry'!F456</f>
        <v>0</v>
      </c>
      <c r="G456" s="226" t="str" cm="1">
        <f t="array" ref="G456">_xlfn.IFS('ES Data Entry'!G456=0, "Kindergarten", 'ES Data Entry'!G456=1, "1st Grade", 'ES Data Entry'!G456=2, "2nd Grade", 'ES Data Entry'!G456=3, "3rd Grade", 'ES Data Entry'!G456=4, "4th Grade",'ES Data Entry'!G456=5, "5th Grade")</f>
        <v>Kindergarten</v>
      </c>
      <c r="H456" s="253" t="e" cm="1">
        <f t="array" ref="H456">_xlfn.IFS('ES Data Entry'!L456=2, "Virtual", 'ES Data Entry'!L456=1, "In-person",'ES Data Entry'!L456=3, "Hybrid")</f>
        <v>#N/A</v>
      </c>
      <c r="I456" s="227" t="e" cm="1">
        <f t="array" ref="I456">_xlfn.IFS('ES Data Entry'!H456= 1, "American Indian/Alaskan Native", 'ES Data Entry'!H456= 2, "Asian", 'ES Data Entry'!H456= 3, "Native Hawaiian/Pacific Islander", 'ES Data Entry'!H456= 4, "Black/African American",'ES Data Entry'!H456= 5,  "White", 'ES Data Entry'!H456= 6, "Other", 'ES Data Entry'!H456= 7, "Two races or more", 'ES Data Entry'!H456= 8, "Unknown")</f>
        <v>#N/A</v>
      </c>
      <c r="J456" s="226" t="e" cm="1">
        <f t="array" ref="J456">_xlfn.IFS('ES Data Entry'!I456=1, "Hispanic/Latino", 'ES Data Entry'!I456=2, "Not Hispanic/Latino", 'ES Data Entry'!I456=3, "Other")</f>
        <v>#N/A</v>
      </c>
      <c r="K456" s="226" t="e" cm="1">
        <f t="array" ref="K456">_xlfn.IFS('ES Data Entry'!J456= 1, "Male", 'ES Data Entry'!J456= 2, "Female", 'ES Data Entry'!J456= 3, "Transgender Male", 'ES Data Entry'!J456= 4, "Transgender Female",'ES Data Entry'!J456= 5, "Non-binary", 'ES Data Entry'!J456= 6, "Other", 'ES Data Entry'!J456= 7, "Unknown")</f>
        <v>#N/A</v>
      </c>
      <c r="L456" s="228">
        <f>'ES Data Entry'!K456</f>
        <v>0</v>
      </c>
      <c r="M456" s="228" t="str" cm="1">
        <f t="array" ref="M456">IF(MAX(IF(F:F=F456, L:L))=L456, "Yes", "No")</f>
        <v>Yes</v>
      </c>
      <c r="N456" s="229" t="e">
        <f>AVERAGE('ES Data Entry'!N456,'ES Data Entry'!M456)</f>
        <v>#DIV/0!</v>
      </c>
      <c r="O456" s="229" t="e">
        <f t="shared" si="42"/>
        <v>#DIV/0!</v>
      </c>
      <c r="P456" s="229" t="e">
        <f>AVERAGE('ES Data Entry'!O456:R456)</f>
        <v>#DIV/0!</v>
      </c>
      <c r="Q456" s="229" t="e">
        <f t="shared" si="43"/>
        <v>#DIV/0!</v>
      </c>
      <c r="R456" s="229" t="e">
        <f>AVERAGE('ES Data Entry'!S456:V456)</f>
        <v>#DIV/0!</v>
      </c>
      <c r="S456" s="229" t="e">
        <f t="shared" si="44"/>
        <v>#DIV/0!</v>
      </c>
      <c r="T456" s="229" t="e">
        <f>AVERAGE('ES Data Entry'!W456:Y456)</f>
        <v>#DIV/0!</v>
      </c>
      <c r="U456" s="230" t="e">
        <f t="shared" si="45"/>
        <v>#DIV/0!</v>
      </c>
      <c r="V456" s="231" t="e">
        <f t="shared" si="46"/>
        <v>#DIV/0!</v>
      </c>
      <c r="W456" s="232" t="e">
        <f t="shared" si="47"/>
        <v>#DIV/0!</v>
      </c>
    </row>
    <row r="457" spans="1:23">
      <c r="A457" s="226">
        <f>'ES Data Entry'!A457</f>
        <v>0</v>
      </c>
      <c r="B457" s="226">
        <f>'ES Data Entry'!B457</f>
        <v>0</v>
      </c>
      <c r="C457" s="6">
        <f>'ES Data Entry'!C457</f>
        <v>0</v>
      </c>
      <c r="D457" s="226">
        <f>'ES Data Entry'!D457</f>
        <v>0</v>
      </c>
      <c r="E457" s="226">
        <f>'ES Data Entry'!E457</f>
        <v>0</v>
      </c>
      <c r="F457" s="226">
        <f>'ES Data Entry'!F457</f>
        <v>0</v>
      </c>
      <c r="G457" s="226" t="str" cm="1">
        <f t="array" ref="G457">_xlfn.IFS('ES Data Entry'!G457=0, "Kindergarten", 'ES Data Entry'!G457=1, "1st Grade", 'ES Data Entry'!G457=2, "2nd Grade", 'ES Data Entry'!G457=3, "3rd Grade", 'ES Data Entry'!G457=4, "4th Grade",'ES Data Entry'!G457=5, "5th Grade")</f>
        <v>Kindergarten</v>
      </c>
      <c r="H457" s="253" t="e" cm="1">
        <f t="array" ref="H457">_xlfn.IFS('ES Data Entry'!L457=2, "Virtual", 'ES Data Entry'!L457=1, "In-person",'ES Data Entry'!L457=3, "Hybrid")</f>
        <v>#N/A</v>
      </c>
      <c r="I457" s="227" t="e" cm="1">
        <f t="array" ref="I457">_xlfn.IFS('ES Data Entry'!H457= 1, "American Indian/Alaskan Native", 'ES Data Entry'!H457= 2, "Asian", 'ES Data Entry'!H457= 3, "Native Hawaiian/Pacific Islander", 'ES Data Entry'!H457= 4, "Black/African American",'ES Data Entry'!H457= 5,  "White", 'ES Data Entry'!H457= 6, "Other", 'ES Data Entry'!H457= 7, "Two races or more", 'ES Data Entry'!H457= 8, "Unknown")</f>
        <v>#N/A</v>
      </c>
      <c r="J457" s="226" t="e" cm="1">
        <f t="array" ref="J457">_xlfn.IFS('ES Data Entry'!I457=1, "Hispanic/Latino", 'ES Data Entry'!I457=2, "Not Hispanic/Latino", 'ES Data Entry'!I457=3, "Other")</f>
        <v>#N/A</v>
      </c>
      <c r="K457" s="226" t="e" cm="1">
        <f t="array" ref="K457">_xlfn.IFS('ES Data Entry'!J457= 1, "Male", 'ES Data Entry'!J457= 2, "Female", 'ES Data Entry'!J457= 3, "Transgender Male", 'ES Data Entry'!J457= 4, "Transgender Female",'ES Data Entry'!J457= 5, "Non-binary", 'ES Data Entry'!J457= 6, "Other", 'ES Data Entry'!J457= 7, "Unknown")</f>
        <v>#N/A</v>
      </c>
      <c r="L457" s="228">
        <f>'ES Data Entry'!K457</f>
        <v>0</v>
      </c>
      <c r="M457" s="228" t="str" cm="1">
        <f t="array" ref="M457">IF(MAX(IF(F:F=F457, L:L))=L457, "Yes", "No")</f>
        <v>Yes</v>
      </c>
      <c r="N457" s="229" t="e">
        <f>AVERAGE('ES Data Entry'!N457,'ES Data Entry'!M457)</f>
        <v>#DIV/0!</v>
      </c>
      <c r="O457" s="229" t="e">
        <f t="shared" si="42"/>
        <v>#DIV/0!</v>
      </c>
      <c r="P457" s="229" t="e">
        <f>AVERAGE('ES Data Entry'!O457:R457)</f>
        <v>#DIV/0!</v>
      </c>
      <c r="Q457" s="229" t="e">
        <f t="shared" si="43"/>
        <v>#DIV/0!</v>
      </c>
      <c r="R457" s="229" t="e">
        <f>AVERAGE('ES Data Entry'!S457:V457)</f>
        <v>#DIV/0!</v>
      </c>
      <c r="S457" s="229" t="e">
        <f t="shared" si="44"/>
        <v>#DIV/0!</v>
      </c>
      <c r="T457" s="229" t="e">
        <f>AVERAGE('ES Data Entry'!W457:Y457)</f>
        <v>#DIV/0!</v>
      </c>
      <c r="U457" s="230" t="e">
        <f t="shared" si="45"/>
        <v>#DIV/0!</v>
      </c>
      <c r="V457" s="231" t="e">
        <f t="shared" si="46"/>
        <v>#DIV/0!</v>
      </c>
      <c r="W457" s="232" t="e">
        <f t="shared" si="47"/>
        <v>#DIV/0!</v>
      </c>
    </row>
    <row r="458" spans="1:23">
      <c r="A458" s="226">
        <f>'ES Data Entry'!A458</f>
        <v>0</v>
      </c>
      <c r="B458" s="226">
        <f>'ES Data Entry'!B458</f>
        <v>0</v>
      </c>
      <c r="C458" s="6">
        <f>'ES Data Entry'!C458</f>
        <v>0</v>
      </c>
      <c r="D458" s="226">
        <f>'ES Data Entry'!D458</f>
        <v>0</v>
      </c>
      <c r="E458" s="226">
        <f>'ES Data Entry'!E458</f>
        <v>0</v>
      </c>
      <c r="F458" s="226">
        <f>'ES Data Entry'!F458</f>
        <v>0</v>
      </c>
      <c r="G458" s="226" t="str" cm="1">
        <f t="array" ref="G458">_xlfn.IFS('ES Data Entry'!G458=0, "Kindergarten", 'ES Data Entry'!G458=1, "1st Grade", 'ES Data Entry'!G458=2, "2nd Grade", 'ES Data Entry'!G458=3, "3rd Grade", 'ES Data Entry'!G458=4, "4th Grade",'ES Data Entry'!G458=5, "5th Grade")</f>
        <v>Kindergarten</v>
      </c>
      <c r="H458" s="253" t="e" cm="1">
        <f t="array" ref="H458">_xlfn.IFS('ES Data Entry'!L458=2, "Virtual", 'ES Data Entry'!L458=1, "In-person",'ES Data Entry'!L458=3, "Hybrid")</f>
        <v>#N/A</v>
      </c>
      <c r="I458" s="227" t="e" cm="1">
        <f t="array" ref="I458">_xlfn.IFS('ES Data Entry'!H458= 1, "American Indian/Alaskan Native", 'ES Data Entry'!H458= 2, "Asian", 'ES Data Entry'!H458= 3, "Native Hawaiian/Pacific Islander", 'ES Data Entry'!H458= 4, "Black/African American",'ES Data Entry'!H458= 5,  "White", 'ES Data Entry'!H458= 6, "Other", 'ES Data Entry'!H458= 7, "Two races or more", 'ES Data Entry'!H458= 8, "Unknown")</f>
        <v>#N/A</v>
      </c>
      <c r="J458" s="226" t="e" cm="1">
        <f t="array" ref="J458">_xlfn.IFS('ES Data Entry'!I458=1, "Hispanic/Latino", 'ES Data Entry'!I458=2, "Not Hispanic/Latino", 'ES Data Entry'!I458=3, "Other")</f>
        <v>#N/A</v>
      </c>
      <c r="K458" s="226" t="e" cm="1">
        <f t="array" ref="K458">_xlfn.IFS('ES Data Entry'!J458= 1, "Male", 'ES Data Entry'!J458= 2, "Female", 'ES Data Entry'!J458= 3, "Transgender Male", 'ES Data Entry'!J458= 4, "Transgender Female",'ES Data Entry'!J458= 5, "Non-binary", 'ES Data Entry'!J458= 6, "Other", 'ES Data Entry'!J458= 7, "Unknown")</f>
        <v>#N/A</v>
      </c>
      <c r="L458" s="228">
        <f>'ES Data Entry'!K458</f>
        <v>0</v>
      </c>
      <c r="M458" s="228" t="str" cm="1">
        <f t="array" ref="M458">IF(MAX(IF(F:F=F458, L:L))=L458, "Yes", "No")</f>
        <v>Yes</v>
      </c>
      <c r="N458" s="229" t="e">
        <f>AVERAGE('ES Data Entry'!N458,'ES Data Entry'!M458)</f>
        <v>#DIV/0!</v>
      </c>
      <c r="O458" s="229" t="e">
        <f t="shared" si="42"/>
        <v>#DIV/0!</v>
      </c>
      <c r="P458" s="229" t="e">
        <f>AVERAGE('ES Data Entry'!O458:R458)</f>
        <v>#DIV/0!</v>
      </c>
      <c r="Q458" s="229" t="e">
        <f t="shared" si="43"/>
        <v>#DIV/0!</v>
      </c>
      <c r="R458" s="229" t="e">
        <f>AVERAGE('ES Data Entry'!S458:V458)</f>
        <v>#DIV/0!</v>
      </c>
      <c r="S458" s="229" t="e">
        <f t="shared" si="44"/>
        <v>#DIV/0!</v>
      </c>
      <c r="T458" s="229" t="e">
        <f>AVERAGE('ES Data Entry'!W458:Y458)</f>
        <v>#DIV/0!</v>
      </c>
      <c r="U458" s="230" t="e">
        <f t="shared" si="45"/>
        <v>#DIV/0!</v>
      </c>
      <c r="V458" s="231" t="e">
        <f t="shared" si="46"/>
        <v>#DIV/0!</v>
      </c>
      <c r="W458" s="232" t="e">
        <f t="shared" si="47"/>
        <v>#DIV/0!</v>
      </c>
    </row>
    <row r="459" spans="1:23">
      <c r="A459" s="226">
        <f>'ES Data Entry'!A459</f>
        <v>0</v>
      </c>
      <c r="B459" s="226">
        <f>'ES Data Entry'!B459</f>
        <v>0</v>
      </c>
      <c r="C459" s="6">
        <f>'ES Data Entry'!C459</f>
        <v>0</v>
      </c>
      <c r="D459" s="226">
        <f>'ES Data Entry'!D459</f>
        <v>0</v>
      </c>
      <c r="E459" s="226">
        <f>'ES Data Entry'!E459</f>
        <v>0</v>
      </c>
      <c r="F459" s="226">
        <f>'ES Data Entry'!F459</f>
        <v>0</v>
      </c>
      <c r="G459" s="226" t="str" cm="1">
        <f t="array" ref="G459">_xlfn.IFS('ES Data Entry'!G459=0, "Kindergarten", 'ES Data Entry'!G459=1, "1st Grade", 'ES Data Entry'!G459=2, "2nd Grade", 'ES Data Entry'!G459=3, "3rd Grade", 'ES Data Entry'!G459=4, "4th Grade",'ES Data Entry'!G459=5, "5th Grade")</f>
        <v>Kindergarten</v>
      </c>
      <c r="H459" s="253" t="e" cm="1">
        <f t="array" ref="H459">_xlfn.IFS('ES Data Entry'!L459=2, "Virtual", 'ES Data Entry'!L459=1, "In-person",'ES Data Entry'!L459=3, "Hybrid")</f>
        <v>#N/A</v>
      </c>
      <c r="I459" s="227" t="e" cm="1">
        <f t="array" ref="I459">_xlfn.IFS('ES Data Entry'!H459= 1, "American Indian/Alaskan Native", 'ES Data Entry'!H459= 2, "Asian", 'ES Data Entry'!H459= 3, "Native Hawaiian/Pacific Islander", 'ES Data Entry'!H459= 4, "Black/African American",'ES Data Entry'!H459= 5,  "White", 'ES Data Entry'!H459= 6, "Other", 'ES Data Entry'!H459= 7, "Two races or more", 'ES Data Entry'!H459= 8, "Unknown")</f>
        <v>#N/A</v>
      </c>
      <c r="J459" s="226" t="e" cm="1">
        <f t="array" ref="J459">_xlfn.IFS('ES Data Entry'!I459=1, "Hispanic/Latino", 'ES Data Entry'!I459=2, "Not Hispanic/Latino", 'ES Data Entry'!I459=3, "Other")</f>
        <v>#N/A</v>
      </c>
      <c r="K459" s="226" t="e" cm="1">
        <f t="array" ref="K459">_xlfn.IFS('ES Data Entry'!J459= 1, "Male", 'ES Data Entry'!J459= 2, "Female", 'ES Data Entry'!J459= 3, "Transgender Male", 'ES Data Entry'!J459= 4, "Transgender Female",'ES Data Entry'!J459= 5, "Non-binary", 'ES Data Entry'!J459= 6, "Other", 'ES Data Entry'!J459= 7, "Unknown")</f>
        <v>#N/A</v>
      </c>
      <c r="L459" s="228">
        <f>'ES Data Entry'!K459</f>
        <v>0</v>
      </c>
      <c r="M459" s="228" t="str" cm="1">
        <f t="array" ref="M459">IF(MAX(IF(F:F=F459, L:L))=L459, "Yes", "No")</f>
        <v>Yes</v>
      </c>
      <c r="N459" s="229" t="e">
        <f>AVERAGE('ES Data Entry'!N459,'ES Data Entry'!M459)</f>
        <v>#DIV/0!</v>
      </c>
      <c r="O459" s="229" t="e">
        <f t="shared" si="42"/>
        <v>#DIV/0!</v>
      </c>
      <c r="P459" s="229" t="e">
        <f>AVERAGE('ES Data Entry'!O459:R459)</f>
        <v>#DIV/0!</v>
      </c>
      <c r="Q459" s="229" t="e">
        <f t="shared" si="43"/>
        <v>#DIV/0!</v>
      </c>
      <c r="R459" s="229" t="e">
        <f>AVERAGE('ES Data Entry'!S459:V459)</f>
        <v>#DIV/0!</v>
      </c>
      <c r="S459" s="229" t="e">
        <f t="shared" si="44"/>
        <v>#DIV/0!</v>
      </c>
      <c r="T459" s="229" t="e">
        <f>AVERAGE('ES Data Entry'!W459:Y459)</f>
        <v>#DIV/0!</v>
      </c>
      <c r="U459" s="230" t="e">
        <f t="shared" si="45"/>
        <v>#DIV/0!</v>
      </c>
      <c r="V459" s="231" t="e">
        <f t="shared" si="46"/>
        <v>#DIV/0!</v>
      </c>
      <c r="W459" s="232" t="e">
        <f t="shared" si="47"/>
        <v>#DIV/0!</v>
      </c>
    </row>
    <row r="460" spans="1:23">
      <c r="A460" s="226">
        <f>'ES Data Entry'!A460</f>
        <v>0</v>
      </c>
      <c r="B460" s="226">
        <f>'ES Data Entry'!B460</f>
        <v>0</v>
      </c>
      <c r="C460" s="6">
        <f>'ES Data Entry'!C460</f>
        <v>0</v>
      </c>
      <c r="D460" s="226">
        <f>'ES Data Entry'!D460</f>
        <v>0</v>
      </c>
      <c r="E460" s="226">
        <f>'ES Data Entry'!E460</f>
        <v>0</v>
      </c>
      <c r="F460" s="226">
        <f>'ES Data Entry'!F460</f>
        <v>0</v>
      </c>
      <c r="G460" s="226" t="str" cm="1">
        <f t="array" ref="G460">_xlfn.IFS('ES Data Entry'!G460=0, "Kindergarten", 'ES Data Entry'!G460=1, "1st Grade", 'ES Data Entry'!G460=2, "2nd Grade", 'ES Data Entry'!G460=3, "3rd Grade", 'ES Data Entry'!G460=4, "4th Grade",'ES Data Entry'!G460=5, "5th Grade")</f>
        <v>Kindergarten</v>
      </c>
      <c r="H460" s="253" t="e" cm="1">
        <f t="array" ref="H460">_xlfn.IFS('ES Data Entry'!L460=2, "Virtual", 'ES Data Entry'!L460=1, "In-person",'ES Data Entry'!L460=3, "Hybrid")</f>
        <v>#N/A</v>
      </c>
      <c r="I460" s="227" t="e" cm="1">
        <f t="array" ref="I460">_xlfn.IFS('ES Data Entry'!H460= 1, "American Indian/Alaskan Native", 'ES Data Entry'!H460= 2, "Asian", 'ES Data Entry'!H460= 3, "Native Hawaiian/Pacific Islander", 'ES Data Entry'!H460= 4, "Black/African American",'ES Data Entry'!H460= 5,  "White", 'ES Data Entry'!H460= 6, "Other", 'ES Data Entry'!H460= 7, "Two races or more", 'ES Data Entry'!H460= 8, "Unknown")</f>
        <v>#N/A</v>
      </c>
      <c r="J460" s="226" t="e" cm="1">
        <f t="array" ref="J460">_xlfn.IFS('ES Data Entry'!I460=1, "Hispanic/Latino", 'ES Data Entry'!I460=2, "Not Hispanic/Latino", 'ES Data Entry'!I460=3, "Other")</f>
        <v>#N/A</v>
      </c>
      <c r="K460" s="226" t="e" cm="1">
        <f t="array" ref="K460">_xlfn.IFS('ES Data Entry'!J460= 1, "Male", 'ES Data Entry'!J460= 2, "Female", 'ES Data Entry'!J460= 3, "Transgender Male", 'ES Data Entry'!J460= 4, "Transgender Female",'ES Data Entry'!J460= 5, "Non-binary", 'ES Data Entry'!J460= 6, "Other", 'ES Data Entry'!J460= 7, "Unknown")</f>
        <v>#N/A</v>
      </c>
      <c r="L460" s="228">
        <f>'ES Data Entry'!K460</f>
        <v>0</v>
      </c>
      <c r="M460" s="228" t="str" cm="1">
        <f t="array" ref="M460">IF(MAX(IF(F:F=F460, L:L))=L460, "Yes", "No")</f>
        <v>Yes</v>
      </c>
      <c r="N460" s="229" t="e">
        <f>AVERAGE('ES Data Entry'!N460,'ES Data Entry'!M460)</f>
        <v>#DIV/0!</v>
      </c>
      <c r="O460" s="229" t="e">
        <f t="shared" si="42"/>
        <v>#DIV/0!</v>
      </c>
      <c r="P460" s="229" t="e">
        <f>AVERAGE('ES Data Entry'!O460:R460)</f>
        <v>#DIV/0!</v>
      </c>
      <c r="Q460" s="229" t="e">
        <f t="shared" si="43"/>
        <v>#DIV/0!</v>
      </c>
      <c r="R460" s="229" t="e">
        <f>AVERAGE('ES Data Entry'!S460:V460)</f>
        <v>#DIV/0!</v>
      </c>
      <c r="S460" s="229" t="e">
        <f t="shared" si="44"/>
        <v>#DIV/0!</v>
      </c>
      <c r="T460" s="229" t="e">
        <f>AVERAGE('ES Data Entry'!W460:Y460)</f>
        <v>#DIV/0!</v>
      </c>
      <c r="U460" s="230" t="e">
        <f t="shared" si="45"/>
        <v>#DIV/0!</v>
      </c>
      <c r="V460" s="231" t="e">
        <f t="shared" si="46"/>
        <v>#DIV/0!</v>
      </c>
      <c r="W460" s="232" t="e">
        <f t="shared" si="47"/>
        <v>#DIV/0!</v>
      </c>
    </row>
    <row r="461" spans="1:23">
      <c r="A461" s="226">
        <f>'ES Data Entry'!A461</f>
        <v>0</v>
      </c>
      <c r="B461" s="226">
        <f>'ES Data Entry'!B461</f>
        <v>0</v>
      </c>
      <c r="C461" s="6">
        <f>'ES Data Entry'!C461</f>
        <v>0</v>
      </c>
      <c r="D461" s="226">
        <f>'ES Data Entry'!D461</f>
        <v>0</v>
      </c>
      <c r="E461" s="226">
        <f>'ES Data Entry'!E461</f>
        <v>0</v>
      </c>
      <c r="F461" s="226">
        <f>'ES Data Entry'!F461</f>
        <v>0</v>
      </c>
      <c r="G461" s="226" t="str" cm="1">
        <f t="array" ref="G461">_xlfn.IFS('ES Data Entry'!G461=0, "Kindergarten", 'ES Data Entry'!G461=1, "1st Grade", 'ES Data Entry'!G461=2, "2nd Grade", 'ES Data Entry'!G461=3, "3rd Grade", 'ES Data Entry'!G461=4, "4th Grade",'ES Data Entry'!G461=5, "5th Grade")</f>
        <v>Kindergarten</v>
      </c>
      <c r="H461" s="253" t="e" cm="1">
        <f t="array" ref="H461">_xlfn.IFS('ES Data Entry'!L461=2, "Virtual", 'ES Data Entry'!L461=1, "In-person",'ES Data Entry'!L461=3, "Hybrid")</f>
        <v>#N/A</v>
      </c>
      <c r="I461" s="227" t="e" cm="1">
        <f t="array" ref="I461">_xlfn.IFS('ES Data Entry'!H461= 1, "American Indian/Alaskan Native", 'ES Data Entry'!H461= 2, "Asian", 'ES Data Entry'!H461= 3, "Native Hawaiian/Pacific Islander", 'ES Data Entry'!H461= 4, "Black/African American",'ES Data Entry'!H461= 5,  "White", 'ES Data Entry'!H461= 6, "Other", 'ES Data Entry'!H461= 7, "Two races or more", 'ES Data Entry'!H461= 8, "Unknown")</f>
        <v>#N/A</v>
      </c>
      <c r="J461" s="226" t="e" cm="1">
        <f t="array" ref="J461">_xlfn.IFS('ES Data Entry'!I461=1, "Hispanic/Latino", 'ES Data Entry'!I461=2, "Not Hispanic/Latino", 'ES Data Entry'!I461=3, "Other")</f>
        <v>#N/A</v>
      </c>
      <c r="K461" s="226" t="e" cm="1">
        <f t="array" ref="K461">_xlfn.IFS('ES Data Entry'!J461= 1, "Male", 'ES Data Entry'!J461= 2, "Female", 'ES Data Entry'!J461= 3, "Transgender Male", 'ES Data Entry'!J461= 4, "Transgender Female",'ES Data Entry'!J461= 5, "Non-binary", 'ES Data Entry'!J461= 6, "Other", 'ES Data Entry'!J461= 7, "Unknown")</f>
        <v>#N/A</v>
      </c>
      <c r="L461" s="228">
        <f>'ES Data Entry'!K461</f>
        <v>0</v>
      </c>
      <c r="M461" s="228" t="str" cm="1">
        <f t="array" ref="M461">IF(MAX(IF(F:F=F461, L:L))=L461, "Yes", "No")</f>
        <v>Yes</v>
      </c>
      <c r="N461" s="229" t="e">
        <f>AVERAGE('ES Data Entry'!N461,'ES Data Entry'!M461)</f>
        <v>#DIV/0!</v>
      </c>
      <c r="O461" s="229" t="e">
        <f t="shared" si="42"/>
        <v>#DIV/0!</v>
      </c>
      <c r="P461" s="229" t="e">
        <f>AVERAGE('ES Data Entry'!O461:R461)</f>
        <v>#DIV/0!</v>
      </c>
      <c r="Q461" s="229" t="e">
        <f t="shared" si="43"/>
        <v>#DIV/0!</v>
      </c>
      <c r="R461" s="229" t="e">
        <f>AVERAGE('ES Data Entry'!S461:V461)</f>
        <v>#DIV/0!</v>
      </c>
      <c r="S461" s="229" t="e">
        <f t="shared" si="44"/>
        <v>#DIV/0!</v>
      </c>
      <c r="T461" s="229" t="e">
        <f>AVERAGE('ES Data Entry'!W461:Y461)</f>
        <v>#DIV/0!</v>
      </c>
      <c r="U461" s="230" t="e">
        <f t="shared" si="45"/>
        <v>#DIV/0!</v>
      </c>
      <c r="V461" s="231" t="e">
        <f t="shared" si="46"/>
        <v>#DIV/0!</v>
      </c>
      <c r="W461" s="232" t="e">
        <f t="shared" si="47"/>
        <v>#DIV/0!</v>
      </c>
    </row>
    <row r="462" spans="1:23">
      <c r="A462" s="226">
        <f>'ES Data Entry'!A462</f>
        <v>0</v>
      </c>
      <c r="B462" s="226">
        <f>'ES Data Entry'!B462</f>
        <v>0</v>
      </c>
      <c r="C462" s="6">
        <f>'ES Data Entry'!C462</f>
        <v>0</v>
      </c>
      <c r="D462" s="226">
        <f>'ES Data Entry'!D462</f>
        <v>0</v>
      </c>
      <c r="E462" s="226">
        <f>'ES Data Entry'!E462</f>
        <v>0</v>
      </c>
      <c r="F462" s="226">
        <f>'ES Data Entry'!F462</f>
        <v>0</v>
      </c>
      <c r="G462" s="226" t="str" cm="1">
        <f t="array" ref="G462">_xlfn.IFS('ES Data Entry'!G462=0, "Kindergarten", 'ES Data Entry'!G462=1, "1st Grade", 'ES Data Entry'!G462=2, "2nd Grade", 'ES Data Entry'!G462=3, "3rd Grade", 'ES Data Entry'!G462=4, "4th Grade",'ES Data Entry'!G462=5, "5th Grade")</f>
        <v>Kindergarten</v>
      </c>
      <c r="H462" s="253" t="e" cm="1">
        <f t="array" ref="H462">_xlfn.IFS('ES Data Entry'!L462=2, "Virtual", 'ES Data Entry'!L462=1, "In-person",'ES Data Entry'!L462=3, "Hybrid")</f>
        <v>#N/A</v>
      </c>
      <c r="I462" s="227" t="e" cm="1">
        <f t="array" ref="I462">_xlfn.IFS('ES Data Entry'!H462= 1, "American Indian/Alaskan Native", 'ES Data Entry'!H462= 2, "Asian", 'ES Data Entry'!H462= 3, "Native Hawaiian/Pacific Islander", 'ES Data Entry'!H462= 4, "Black/African American",'ES Data Entry'!H462= 5,  "White", 'ES Data Entry'!H462= 6, "Other", 'ES Data Entry'!H462= 7, "Two races or more", 'ES Data Entry'!H462= 8, "Unknown")</f>
        <v>#N/A</v>
      </c>
      <c r="J462" s="226" t="e" cm="1">
        <f t="array" ref="J462">_xlfn.IFS('ES Data Entry'!I462=1, "Hispanic/Latino", 'ES Data Entry'!I462=2, "Not Hispanic/Latino", 'ES Data Entry'!I462=3, "Other")</f>
        <v>#N/A</v>
      </c>
      <c r="K462" s="226" t="e" cm="1">
        <f t="array" ref="K462">_xlfn.IFS('ES Data Entry'!J462= 1, "Male", 'ES Data Entry'!J462= 2, "Female", 'ES Data Entry'!J462= 3, "Transgender Male", 'ES Data Entry'!J462= 4, "Transgender Female",'ES Data Entry'!J462= 5, "Non-binary", 'ES Data Entry'!J462= 6, "Other", 'ES Data Entry'!J462= 7, "Unknown")</f>
        <v>#N/A</v>
      </c>
      <c r="L462" s="228">
        <f>'ES Data Entry'!K462</f>
        <v>0</v>
      </c>
      <c r="M462" s="228" t="str" cm="1">
        <f t="array" ref="M462">IF(MAX(IF(F:F=F462, L:L))=L462, "Yes", "No")</f>
        <v>Yes</v>
      </c>
      <c r="N462" s="229" t="e">
        <f>AVERAGE('ES Data Entry'!N462,'ES Data Entry'!M462)</f>
        <v>#DIV/0!</v>
      </c>
      <c r="O462" s="229" t="e">
        <f t="shared" si="42"/>
        <v>#DIV/0!</v>
      </c>
      <c r="P462" s="229" t="e">
        <f>AVERAGE('ES Data Entry'!O462:R462)</f>
        <v>#DIV/0!</v>
      </c>
      <c r="Q462" s="229" t="e">
        <f t="shared" si="43"/>
        <v>#DIV/0!</v>
      </c>
      <c r="R462" s="229" t="e">
        <f>AVERAGE('ES Data Entry'!S462:V462)</f>
        <v>#DIV/0!</v>
      </c>
      <c r="S462" s="229" t="e">
        <f t="shared" si="44"/>
        <v>#DIV/0!</v>
      </c>
      <c r="T462" s="229" t="e">
        <f>AVERAGE('ES Data Entry'!W462:Y462)</f>
        <v>#DIV/0!</v>
      </c>
      <c r="U462" s="230" t="e">
        <f t="shared" si="45"/>
        <v>#DIV/0!</v>
      </c>
      <c r="V462" s="231" t="e">
        <f t="shared" si="46"/>
        <v>#DIV/0!</v>
      </c>
      <c r="W462" s="232" t="e">
        <f t="shared" si="47"/>
        <v>#DIV/0!</v>
      </c>
    </row>
    <row r="463" spans="1:23">
      <c r="A463" s="226">
        <f>'ES Data Entry'!A463</f>
        <v>0</v>
      </c>
      <c r="B463" s="226">
        <f>'ES Data Entry'!B463</f>
        <v>0</v>
      </c>
      <c r="C463" s="6">
        <f>'ES Data Entry'!C463</f>
        <v>0</v>
      </c>
      <c r="D463" s="226">
        <f>'ES Data Entry'!D463</f>
        <v>0</v>
      </c>
      <c r="E463" s="226">
        <f>'ES Data Entry'!E463</f>
        <v>0</v>
      </c>
      <c r="F463" s="226">
        <f>'ES Data Entry'!F463</f>
        <v>0</v>
      </c>
      <c r="G463" s="226" t="str" cm="1">
        <f t="array" ref="G463">_xlfn.IFS('ES Data Entry'!G463=0, "Kindergarten", 'ES Data Entry'!G463=1, "1st Grade", 'ES Data Entry'!G463=2, "2nd Grade", 'ES Data Entry'!G463=3, "3rd Grade", 'ES Data Entry'!G463=4, "4th Grade",'ES Data Entry'!G463=5, "5th Grade")</f>
        <v>Kindergarten</v>
      </c>
      <c r="H463" s="253" t="e" cm="1">
        <f t="array" ref="H463">_xlfn.IFS('ES Data Entry'!L463=2, "Virtual", 'ES Data Entry'!L463=1, "In-person",'ES Data Entry'!L463=3, "Hybrid")</f>
        <v>#N/A</v>
      </c>
      <c r="I463" s="227" t="e" cm="1">
        <f t="array" ref="I463">_xlfn.IFS('ES Data Entry'!H463= 1, "American Indian/Alaskan Native", 'ES Data Entry'!H463= 2, "Asian", 'ES Data Entry'!H463= 3, "Native Hawaiian/Pacific Islander", 'ES Data Entry'!H463= 4, "Black/African American",'ES Data Entry'!H463= 5,  "White", 'ES Data Entry'!H463= 6, "Other", 'ES Data Entry'!H463= 7, "Two races or more", 'ES Data Entry'!H463= 8, "Unknown")</f>
        <v>#N/A</v>
      </c>
      <c r="J463" s="226" t="e" cm="1">
        <f t="array" ref="J463">_xlfn.IFS('ES Data Entry'!I463=1, "Hispanic/Latino", 'ES Data Entry'!I463=2, "Not Hispanic/Latino", 'ES Data Entry'!I463=3, "Other")</f>
        <v>#N/A</v>
      </c>
      <c r="K463" s="226" t="e" cm="1">
        <f t="array" ref="K463">_xlfn.IFS('ES Data Entry'!J463= 1, "Male", 'ES Data Entry'!J463= 2, "Female", 'ES Data Entry'!J463= 3, "Transgender Male", 'ES Data Entry'!J463= 4, "Transgender Female",'ES Data Entry'!J463= 5, "Non-binary", 'ES Data Entry'!J463= 6, "Other", 'ES Data Entry'!J463= 7, "Unknown")</f>
        <v>#N/A</v>
      </c>
      <c r="L463" s="228">
        <f>'ES Data Entry'!K463</f>
        <v>0</v>
      </c>
      <c r="M463" s="228" t="str" cm="1">
        <f t="array" ref="M463">IF(MAX(IF(F:F=F463, L:L))=L463, "Yes", "No")</f>
        <v>Yes</v>
      </c>
      <c r="N463" s="229" t="e">
        <f>AVERAGE('ES Data Entry'!N463,'ES Data Entry'!M463)</f>
        <v>#DIV/0!</v>
      </c>
      <c r="O463" s="229" t="e">
        <f t="shared" si="42"/>
        <v>#DIV/0!</v>
      </c>
      <c r="P463" s="229" t="e">
        <f>AVERAGE('ES Data Entry'!O463:R463)</f>
        <v>#DIV/0!</v>
      </c>
      <c r="Q463" s="229" t="e">
        <f t="shared" si="43"/>
        <v>#DIV/0!</v>
      </c>
      <c r="R463" s="229" t="e">
        <f>AVERAGE('ES Data Entry'!S463:V463)</f>
        <v>#DIV/0!</v>
      </c>
      <c r="S463" s="229" t="e">
        <f t="shared" si="44"/>
        <v>#DIV/0!</v>
      </c>
      <c r="T463" s="229" t="e">
        <f>AVERAGE('ES Data Entry'!W463:Y463)</f>
        <v>#DIV/0!</v>
      </c>
      <c r="U463" s="230" t="e">
        <f t="shared" si="45"/>
        <v>#DIV/0!</v>
      </c>
      <c r="V463" s="231" t="e">
        <f t="shared" si="46"/>
        <v>#DIV/0!</v>
      </c>
      <c r="W463" s="232" t="e">
        <f t="shared" si="47"/>
        <v>#DIV/0!</v>
      </c>
    </row>
    <row r="464" spans="1:23">
      <c r="A464" s="226">
        <f>'ES Data Entry'!A464</f>
        <v>0</v>
      </c>
      <c r="B464" s="226">
        <f>'ES Data Entry'!B464</f>
        <v>0</v>
      </c>
      <c r="C464" s="6">
        <f>'ES Data Entry'!C464</f>
        <v>0</v>
      </c>
      <c r="D464" s="226">
        <f>'ES Data Entry'!D464</f>
        <v>0</v>
      </c>
      <c r="E464" s="226">
        <f>'ES Data Entry'!E464</f>
        <v>0</v>
      </c>
      <c r="F464" s="226">
        <f>'ES Data Entry'!F464</f>
        <v>0</v>
      </c>
      <c r="G464" s="226" t="str" cm="1">
        <f t="array" ref="G464">_xlfn.IFS('ES Data Entry'!G464=0, "Kindergarten", 'ES Data Entry'!G464=1, "1st Grade", 'ES Data Entry'!G464=2, "2nd Grade", 'ES Data Entry'!G464=3, "3rd Grade", 'ES Data Entry'!G464=4, "4th Grade",'ES Data Entry'!G464=5, "5th Grade")</f>
        <v>Kindergarten</v>
      </c>
      <c r="H464" s="253" t="e" cm="1">
        <f t="array" ref="H464">_xlfn.IFS('ES Data Entry'!L464=2, "Virtual", 'ES Data Entry'!L464=1, "In-person",'ES Data Entry'!L464=3, "Hybrid")</f>
        <v>#N/A</v>
      </c>
      <c r="I464" s="227" t="e" cm="1">
        <f t="array" ref="I464">_xlfn.IFS('ES Data Entry'!H464= 1, "American Indian/Alaskan Native", 'ES Data Entry'!H464= 2, "Asian", 'ES Data Entry'!H464= 3, "Native Hawaiian/Pacific Islander", 'ES Data Entry'!H464= 4, "Black/African American",'ES Data Entry'!H464= 5,  "White", 'ES Data Entry'!H464= 6, "Other", 'ES Data Entry'!H464= 7, "Two races or more", 'ES Data Entry'!H464= 8, "Unknown")</f>
        <v>#N/A</v>
      </c>
      <c r="J464" s="226" t="e" cm="1">
        <f t="array" ref="J464">_xlfn.IFS('ES Data Entry'!I464=1, "Hispanic/Latino", 'ES Data Entry'!I464=2, "Not Hispanic/Latino", 'ES Data Entry'!I464=3, "Other")</f>
        <v>#N/A</v>
      </c>
      <c r="K464" s="226" t="e" cm="1">
        <f t="array" ref="K464">_xlfn.IFS('ES Data Entry'!J464= 1, "Male", 'ES Data Entry'!J464= 2, "Female", 'ES Data Entry'!J464= 3, "Transgender Male", 'ES Data Entry'!J464= 4, "Transgender Female",'ES Data Entry'!J464= 5, "Non-binary", 'ES Data Entry'!J464= 6, "Other", 'ES Data Entry'!J464= 7, "Unknown")</f>
        <v>#N/A</v>
      </c>
      <c r="L464" s="228">
        <f>'ES Data Entry'!K464</f>
        <v>0</v>
      </c>
      <c r="M464" s="228" t="str" cm="1">
        <f t="array" ref="M464">IF(MAX(IF(F:F=F464, L:L))=L464, "Yes", "No")</f>
        <v>Yes</v>
      </c>
      <c r="N464" s="229" t="e">
        <f>AVERAGE('ES Data Entry'!N464,'ES Data Entry'!M464)</f>
        <v>#DIV/0!</v>
      </c>
      <c r="O464" s="229" t="e">
        <f t="shared" si="42"/>
        <v>#DIV/0!</v>
      </c>
      <c r="P464" s="229" t="e">
        <f>AVERAGE('ES Data Entry'!O464:R464)</f>
        <v>#DIV/0!</v>
      </c>
      <c r="Q464" s="229" t="e">
        <f t="shared" si="43"/>
        <v>#DIV/0!</v>
      </c>
      <c r="R464" s="229" t="e">
        <f>AVERAGE('ES Data Entry'!S464:V464)</f>
        <v>#DIV/0!</v>
      </c>
      <c r="S464" s="229" t="e">
        <f t="shared" si="44"/>
        <v>#DIV/0!</v>
      </c>
      <c r="T464" s="229" t="e">
        <f>AVERAGE('ES Data Entry'!W464:Y464)</f>
        <v>#DIV/0!</v>
      </c>
      <c r="U464" s="230" t="e">
        <f t="shared" si="45"/>
        <v>#DIV/0!</v>
      </c>
      <c r="V464" s="231" t="e">
        <f t="shared" si="46"/>
        <v>#DIV/0!</v>
      </c>
      <c r="W464" s="232" t="e">
        <f t="shared" si="47"/>
        <v>#DIV/0!</v>
      </c>
    </row>
    <row r="465" spans="1:23">
      <c r="A465" s="226">
        <f>'ES Data Entry'!A465</f>
        <v>0</v>
      </c>
      <c r="B465" s="226">
        <f>'ES Data Entry'!B465</f>
        <v>0</v>
      </c>
      <c r="C465" s="6">
        <f>'ES Data Entry'!C465</f>
        <v>0</v>
      </c>
      <c r="D465" s="226">
        <f>'ES Data Entry'!D465</f>
        <v>0</v>
      </c>
      <c r="E465" s="226">
        <f>'ES Data Entry'!E465</f>
        <v>0</v>
      </c>
      <c r="F465" s="226">
        <f>'ES Data Entry'!F465</f>
        <v>0</v>
      </c>
      <c r="G465" s="226" t="str" cm="1">
        <f t="array" ref="G465">_xlfn.IFS('ES Data Entry'!G465=0, "Kindergarten", 'ES Data Entry'!G465=1, "1st Grade", 'ES Data Entry'!G465=2, "2nd Grade", 'ES Data Entry'!G465=3, "3rd Grade", 'ES Data Entry'!G465=4, "4th Grade",'ES Data Entry'!G465=5, "5th Grade")</f>
        <v>Kindergarten</v>
      </c>
      <c r="H465" s="253" t="e" cm="1">
        <f t="array" ref="H465">_xlfn.IFS('ES Data Entry'!L465=2, "Virtual", 'ES Data Entry'!L465=1, "In-person",'ES Data Entry'!L465=3, "Hybrid")</f>
        <v>#N/A</v>
      </c>
      <c r="I465" s="227" t="e" cm="1">
        <f t="array" ref="I465">_xlfn.IFS('ES Data Entry'!H465= 1, "American Indian/Alaskan Native", 'ES Data Entry'!H465= 2, "Asian", 'ES Data Entry'!H465= 3, "Native Hawaiian/Pacific Islander", 'ES Data Entry'!H465= 4, "Black/African American",'ES Data Entry'!H465= 5,  "White", 'ES Data Entry'!H465= 6, "Other", 'ES Data Entry'!H465= 7, "Two races or more", 'ES Data Entry'!H465= 8, "Unknown")</f>
        <v>#N/A</v>
      </c>
      <c r="J465" s="226" t="e" cm="1">
        <f t="array" ref="J465">_xlfn.IFS('ES Data Entry'!I465=1, "Hispanic/Latino", 'ES Data Entry'!I465=2, "Not Hispanic/Latino", 'ES Data Entry'!I465=3, "Other")</f>
        <v>#N/A</v>
      </c>
      <c r="K465" s="226" t="e" cm="1">
        <f t="array" ref="K465">_xlfn.IFS('ES Data Entry'!J465= 1, "Male", 'ES Data Entry'!J465= 2, "Female", 'ES Data Entry'!J465= 3, "Transgender Male", 'ES Data Entry'!J465= 4, "Transgender Female",'ES Data Entry'!J465= 5, "Non-binary", 'ES Data Entry'!J465= 6, "Other", 'ES Data Entry'!J465= 7, "Unknown")</f>
        <v>#N/A</v>
      </c>
      <c r="L465" s="228">
        <f>'ES Data Entry'!K465</f>
        <v>0</v>
      </c>
      <c r="M465" s="228" t="str" cm="1">
        <f t="array" ref="M465">IF(MAX(IF(F:F=F465, L:L))=L465, "Yes", "No")</f>
        <v>Yes</v>
      </c>
      <c r="N465" s="229" t="e">
        <f>AVERAGE('ES Data Entry'!N465,'ES Data Entry'!M465)</f>
        <v>#DIV/0!</v>
      </c>
      <c r="O465" s="229" t="e">
        <f t="shared" si="42"/>
        <v>#DIV/0!</v>
      </c>
      <c r="P465" s="229" t="e">
        <f>AVERAGE('ES Data Entry'!O465:R465)</f>
        <v>#DIV/0!</v>
      </c>
      <c r="Q465" s="229" t="e">
        <f t="shared" si="43"/>
        <v>#DIV/0!</v>
      </c>
      <c r="R465" s="229" t="e">
        <f>AVERAGE('ES Data Entry'!S465:V465)</f>
        <v>#DIV/0!</v>
      </c>
      <c r="S465" s="229" t="e">
        <f t="shared" si="44"/>
        <v>#DIV/0!</v>
      </c>
      <c r="T465" s="229" t="e">
        <f>AVERAGE('ES Data Entry'!W465:Y465)</f>
        <v>#DIV/0!</v>
      </c>
      <c r="U465" s="230" t="e">
        <f t="shared" si="45"/>
        <v>#DIV/0!</v>
      </c>
      <c r="V465" s="231" t="e">
        <f t="shared" si="46"/>
        <v>#DIV/0!</v>
      </c>
      <c r="W465" s="232" t="e">
        <f t="shared" si="47"/>
        <v>#DIV/0!</v>
      </c>
    </row>
    <row r="466" spans="1:23">
      <c r="A466" s="226">
        <f>'ES Data Entry'!A466</f>
        <v>0</v>
      </c>
      <c r="B466" s="226">
        <f>'ES Data Entry'!B466</f>
        <v>0</v>
      </c>
      <c r="C466" s="6">
        <f>'ES Data Entry'!C466</f>
        <v>0</v>
      </c>
      <c r="D466" s="226">
        <f>'ES Data Entry'!D466</f>
        <v>0</v>
      </c>
      <c r="E466" s="226">
        <f>'ES Data Entry'!E466</f>
        <v>0</v>
      </c>
      <c r="F466" s="226">
        <f>'ES Data Entry'!F466</f>
        <v>0</v>
      </c>
      <c r="G466" s="226" t="str" cm="1">
        <f t="array" ref="G466">_xlfn.IFS('ES Data Entry'!G466=0, "Kindergarten", 'ES Data Entry'!G466=1, "1st Grade", 'ES Data Entry'!G466=2, "2nd Grade", 'ES Data Entry'!G466=3, "3rd Grade", 'ES Data Entry'!G466=4, "4th Grade",'ES Data Entry'!G466=5, "5th Grade")</f>
        <v>Kindergarten</v>
      </c>
      <c r="H466" s="253" t="e" cm="1">
        <f t="array" ref="H466">_xlfn.IFS('ES Data Entry'!L466=2, "Virtual", 'ES Data Entry'!L466=1, "In-person",'ES Data Entry'!L466=3, "Hybrid")</f>
        <v>#N/A</v>
      </c>
      <c r="I466" s="227" t="e" cm="1">
        <f t="array" ref="I466">_xlfn.IFS('ES Data Entry'!H466= 1, "American Indian/Alaskan Native", 'ES Data Entry'!H466= 2, "Asian", 'ES Data Entry'!H466= 3, "Native Hawaiian/Pacific Islander", 'ES Data Entry'!H466= 4, "Black/African American",'ES Data Entry'!H466= 5,  "White", 'ES Data Entry'!H466= 6, "Other", 'ES Data Entry'!H466= 7, "Two races or more", 'ES Data Entry'!H466= 8, "Unknown")</f>
        <v>#N/A</v>
      </c>
      <c r="J466" s="226" t="e" cm="1">
        <f t="array" ref="J466">_xlfn.IFS('ES Data Entry'!I466=1, "Hispanic/Latino", 'ES Data Entry'!I466=2, "Not Hispanic/Latino", 'ES Data Entry'!I466=3, "Other")</f>
        <v>#N/A</v>
      </c>
      <c r="K466" s="226" t="e" cm="1">
        <f t="array" ref="K466">_xlfn.IFS('ES Data Entry'!J466= 1, "Male", 'ES Data Entry'!J466= 2, "Female", 'ES Data Entry'!J466= 3, "Transgender Male", 'ES Data Entry'!J466= 4, "Transgender Female",'ES Data Entry'!J466= 5, "Non-binary", 'ES Data Entry'!J466= 6, "Other", 'ES Data Entry'!J466= 7, "Unknown")</f>
        <v>#N/A</v>
      </c>
      <c r="L466" s="228">
        <f>'ES Data Entry'!K466</f>
        <v>0</v>
      </c>
      <c r="M466" s="228" t="str" cm="1">
        <f t="array" ref="M466">IF(MAX(IF(F:F=F466, L:L))=L466, "Yes", "No")</f>
        <v>Yes</v>
      </c>
      <c r="N466" s="229" t="e">
        <f>AVERAGE('ES Data Entry'!N466,'ES Data Entry'!M466)</f>
        <v>#DIV/0!</v>
      </c>
      <c r="O466" s="229" t="e">
        <f t="shared" si="42"/>
        <v>#DIV/0!</v>
      </c>
      <c r="P466" s="229" t="e">
        <f>AVERAGE('ES Data Entry'!O466:R466)</f>
        <v>#DIV/0!</v>
      </c>
      <c r="Q466" s="229" t="e">
        <f t="shared" si="43"/>
        <v>#DIV/0!</v>
      </c>
      <c r="R466" s="229" t="e">
        <f>AVERAGE('ES Data Entry'!S466:V466)</f>
        <v>#DIV/0!</v>
      </c>
      <c r="S466" s="229" t="e">
        <f t="shared" si="44"/>
        <v>#DIV/0!</v>
      </c>
      <c r="T466" s="229" t="e">
        <f>AVERAGE('ES Data Entry'!W466:Y466)</f>
        <v>#DIV/0!</v>
      </c>
      <c r="U466" s="230" t="e">
        <f t="shared" si="45"/>
        <v>#DIV/0!</v>
      </c>
      <c r="V466" s="231" t="e">
        <f t="shared" si="46"/>
        <v>#DIV/0!</v>
      </c>
      <c r="W466" s="232" t="e">
        <f t="shared" si="47"/>
        <v>#DIV/0!</v>
      </c>
    </row>
    <row r="467" spans="1:23">
      <c r="A467" s="226">
        <f>'ES Data Entry'!A467</f>
        <v>0</v>
      </c>
      <c r="B467" s="226">
        <f>'ES Data Entry'!B467</f>
        <v>0</v>
      </c>
      <c r="C467" s="6">
        <f>'ES Data Entry'!C467</f>
        <v>0</v>
      </c>
      <c r="D467" s="226">
        <f>'ES Data Entry'!D467</f>
        <v>0</v>
      </c>
      <c r="E467" s="226">
        <f>'ES Data Entry'!E467</f>
        <v>0</v>
      </c>
      <c r="F467" s="226">
        <f>'ES Data Entry'!F467</f>
        <v>0</v>
      </c>
      <c r="G467" s="226" t="str" cm="1">
        <f t="array" ref="G467">_xlfn.IFS('ES Data Entry'!G467=0, "Kindergarten", 'ES Data Entry'!G467=1, "1st Grade", 'ES Data Entry'!G467=2, "2nd Grade", 'ES Data Entry'!G467=3, "3rd Grade", 'ES Data Entry'!G467=4, "4th Grade",'ES Data Entry'!G467=5, "5th Grade")</f>
        <v>Kindergarten</v>
      </c>
      <c r="H467" s="253" t="e" cm="1">
        <f t="array" ref="H467">_xlfn.IFS('ES Data Entry'!L467=2, "Virtual", 'ES Data Entry'!L467=1, "In-person",'ES Data Entry'!L467=3, "Hybrid")</f>
        <v>#N/A</v>
      </c>
      <c r="I467" s="227" t="e" cm="1">
        <f t="array" ref="I467">_xlfn.IFS('ES Data Entry'!H467= 1, "American Indian/Alaskan Native", 'ES Data Entry'!H467= 2, "Asian", 'ES Data Entry'!H467= 3, "Native Hawaiian/Pacific Islander", 'ES Data Entry'!H467= 4, "Black/African American",'ES Data Entry'!H467= 5,  "White", 'ES Data Entry'!H467= 6, "Other", 'ES Data Entry'!H467= 7, "Two races or more", 'ES Data Entry'!H467= 8, "Unknown")</f>
        <v>#N/A</v>
      </c>
      <c r="J467" s="226" t="e" cm="1">
        <f t="array" ref="J467">_xlfn.IFS('ES Data Entry'!I467=1, "Hispanic/Latino", 'ES Data Entry'!I467=2, "Not Hispanic/Latino", 'ES Data Entry'!I467=3, "Other")</f>
        <v>#N/A</v>
      </c>
      <c r="K467" s="226" t="e" cm="1">
        <f t="array" ref="K467">_xlfn.IFS('ES Data Entry'!J467= 1, "Male", 'ES Data Entry'!J467= 2, "Female", 'ES Data Entry'!J467= 3, "Transgender Male", 'ES Data Entry'!J467= 4, "Transgender Female",'ES Data Entry'!J467= 5, "Non-binary", 'ES Data Entry'!J467= 6, "Other", 'ES Data Entry'!J467= 7, "Unknown")</f>
        <v>#N/A</v>
      </c>
      <c r="L467" s="228">
        <f>'ES Data Entry'!K467</f>
        <v>0</v>
      </c>
      <c r="M467" s="228" t="str" cm="1">
        <f t="array" ref="M467">IF(MAX(IF(F:F=F467, L:L))=L467, "Yes", "No")</f>
        <v>Yes</v>
      </c>
      <c r="N467" s="229" t="e">
        <f>AVERAGE('ES Data Entry'!N467,'ES Data Entry'!M467)</f>
        <v>#DIV/0!</v>
      </c>
      <c r="O467" s="229" t="e">
        <f t="shared" si="42"/>
        <v>#DIV/0!</v>
      </c>
      <c r="P467" s="229" t="e">
        <f>AVERAGE('ES Data Entry'!O467:R467)</f>
        <v>#DIV/0!</v>
      </c>
      <c r="Q467" s="229" t="e">
        <f t="shared" si="43"/>
        <v>#DIV/0!</v>
      </c>
      <c r="R467" s="229" t="e">
        <f>AVERAGE('ES Data Entry'!S467:V467)</f>
        <v>#DIV/0!</v>
      </c>
      <c r="S467" s="229" t="e">
        <f t="shared" si="44"/>
        <v>#DIV/0!</v>
      </c>
      <c r="T467" s="229" t="e">
        <f>AVERAGE('ES Data Entry'!W467:Y467)</f>
        <v>#DIV/0!</v>
      </c>
      <c r="U467" s="230" t="e">
        <f t="shared" si="45"/>
        <v>#DIV/0!</v>
      </c>
      <c r="V467" s="231" t="e">
        <f t="shared" si="46"/>
        <v>#DIV/0!</v>
      </c>
      <c r="W467" s="232" t="e">
        <f t="shared" si="47"/>
        <v>#DIV/0!</v>
      </c>
    </row>
    <row r="468" spans="1:23">
      <c r="A468" s="226">
        <f>'ES Data Entry'!A468</f>
        <v>0</v>
      </c>
      <c r="B468" s="226">
        <f>'ES Data Entry'!B468</f>
        <v>0</v>
      </c>
      <c r="C468" s="6">
        <f>'ES Data Entry'!C468</f>
        <v>0</v>
      </c>
      <c r="D468" s="226">
        <f>'ES Data Entry'!D468</f>
        <v>0</v>
      </c>
      <c r="E468" s="226">
        <f>'ES Data Entry'!E468</f>
        <v>0</v>
      </c>
      <c r="F468" s="226">
        <f>'ES Data Entry'!F468</f>
        <v>0</v>
      </c>
      <c r="G468" s="226" t="str" cm="1">
        <f t="array" ref="G468">_xlfn.IFS('ES Data Entry'!G468=0, "Kindergarten", 'ES Data Entry'!G468=1, "1st Grade", 'ES Data Entry'!G468=2, "2nd Grade", 'ES Data Entry'!G468=3, "3rd Grade", 'ES Data Entry'!G468=4, "4th Grade",'ES Data Entry'!G468=5, "5th Grade")</f>
        <v>Kindergarten</v>
      </c>
      <c r="H468" s="253" t="e" cm="1">
        <f t="array" ref="H468">_xlfn.IFS('ES Data Entry'!L468=2, "Virtual", 'ES Data Entry'!L468=1, "In-person",'ES Data Entry'!L468=3, "Hybrid")</f>
        <v>#N/A</v>
      </c>
      <c r="I468" s="227" t="e" cm="1">
        <f t="array" ref="I468">_xlfn.IFS('ES Data Entry'!H468= 1, "American Indian/Alaskan Native", 'ES Data Entry'!H468= 2, "Asian", 'ES Data Entry'!H468= 3, "Native Hawaiian/Pacific Islander", 'ES Data Entry'!H468= 4, "Black/African American",'ES Data Entry'!H468= 5,  "White", 'ES Data Entry'!H468= 6, "Other", 'ES Data Entry'!H468= 7, "Two races or more", 'ES Data Entry'!H468= 8, "Unknown")</f>
        <v>#N/A</v>
      </c>
      <c r="J468" s="226" t="e" cm="1">
        <f t="array" ref="J468">_xlfn.IFS('ES Data Entry'!I468=1, "Hispanic/Latino", 'ES Data Entry'!I468=2, "Not Hispanic/Latino", 'ES Data Entry'!I468=3, "Other")</f>
        <v>#N/A</v>
      </c>
      <c r="K468" s="226" t="e" cm="1">
        <f t="array" ref="K468">_xlfn.IFS('ES Data Entry'!J468= 1, "Male", 'ES Data Entry'!J468= 2, "Female", 'ES Data Entry'!J468= 3, "Transgender Male", 'ES Data Entry'!J468= 4, "Transgender Female",'ES Data Entry'!J468= 5, "Non-binary", 'ES Data Entry'!J468= 6, "Other", 'ES Data Entry'!J468= 7, "Unknown")</f>
        <v>#N/A</v>
      </c>
      <c r="L468" s="228">
        <f>'ES Data Entry'!K468</f>
        <v>0</v>
      </c>
      <c r="M468" s="228" t="str" cm="1">
        <f t="array" ref="M468">IF(MAX(IF(F:F=F468, L:L))=L468, "Yes", "No")</f>
        <v>Yes</v>
      </c>
      <c r="N468" s="229" t="e">
        <f>AVERAGE('ES Data Entry'!N468,'ES Data Entry'!M468)</f>
        <v>#DIV/0!</v>
      </c>
      <c r="O468" s="229" t="e">
        <f t="shared" si="42"/>
        <v>#DIV/0!</v>
      </c>
      <c r="P468" s="229" t="e">
        <f>AVERAGE('ES Data Entry'!O468:R468)</f>
        <v>#DIV/0!</v>
      </c>
      <c r="Q468" s="229" t="e">
        <f t="shared" si="43"/>
        <v>#DIV/0!</v>
      </c>
      <c r="R468" s="229" t="e">
        <f>AVERAGE('ES Data Entry'!S468:V468)</f>
        <v>#DIV/0!</v>
      </c>
      <c r="S468" s="229" t="e">
        <f t="shared" si="44"/>
        <v>#DIV/0!</v>
      </c>
      <c r="T468" s="229" t="e">
        <f>AVERAGE('ES Data Entry'!W468:Y468)</f>
        <v>#DIV/0!</v>
      </c>
      <c r="U468" s="230" t="e">
        <f t="shared" si="45"/>
        <v>#DIV/0!</v>
      </c>
      <c r="V468" s="231" t="e">
        <f t="shared" si="46"/>
        <v>#DIV/0!</v>
      </c>
      <c r="W468" s="232" t="e">
        <f t="shared" si="47"/>
        <v>#DIV/0!</v>
      </c>
    </row>
    <row r="469" spans="1:23">
      <c r="A469" s="226">
        <f>'ES Data Entry'!A469</f>
        <v>0</v>
      </c>
      <c r="B469" s="226">
        <f>'ES Data Entry'!B469</f>
        <v>0</v>
      </c>
      <c r="C469" s="6">
        <f>'ES Data Entry'!C469</f>
        <v>0</v>
      </c>
      <c r="D469" s="226">
        <f>'ES Data Entry'!D469</f>
        <v>0</v>
      </c>
      <c r="E469" s="226">
        <f>'ES Data Entry'!E469</f>
        <v>0</v>
      </c>
      <c r="F469" s="226">
        <f>'ES Data Entry'!F469</f>
        <v>0</v>
      </c>
      <c r="G469" s="226" t="str" cm="1">
        <f t="array" ref="G469">_xlfn.IFS('ES Data Entry'!G469=0, "Kindergarten", 'ES Data Entry'!G469=1, "1st Grade", 'ES Data Entry'!G469=2, "2nd Grade", 'ES Data Entry'!G469=3, "3rd Grade", 'ES Data Entry'!G469=4, "4th Grade",'ES Data Entry'!G469=5, "5th Grade")</f>
        <v>Kindergarten</v>
      </c>
      <c r="H469" s="253" t="e" cm="1">
        <f t="array" ref="H469">_xlfn.IFS('ES Data Entry'!L469=2, "Virtual", 'ES Data Entry'!L469=1, "In-person",'ES Data Entry'!L469=3, "Hybrid")</f>
        <v>#N/A</v>
      </c>
      <c r="I469" s="227" t="e" cm="1">
        <f t="array" ref="I469">_xlfn.IFS('ES Data Entry'!H469= 1, "American Indian/Alaskan Native", 'ES Data Entry'!H469= 2, "Asian", 'ES Data Entry'!H469= 3, "Native Hawaiian/Pacific Islander", 'ES Data Entry'!H469= 4, "Black/African American",'ES Data Entry'!H469= 5,  "White", 'ES Data Entry'!H469= 6, "Other", 'ES Data Entry'!H469= 7, "Two races or more", 'ES Data Entry'!H469= 8, "Unknown")</f>
        <v>#N/A</v>
      </c>
      <c r="J469" s="226" t="e" cm="1">
        <f t="array" ref="J469">_xlfn.IFS('ES Data Entry'!I469=1, "Hispanic/Latino", 'ES Data Entry'!I469=2, "Not Hispanic/Latino", 'ES Data Entry'!I469=3, "Other")</f>
        <v>#N/A</v>
      </c>
      <c r="K469" s="226" t="e" cm="1">
        <f t="array" ref="K469">_xlfn.IFS('ES Data Entry'!J469= 1, "Male", 'ES Data Entry'!J469= 2, "Female", 'ES Data Entry'!J469= 3, "Transgender Male", 'ES Data Entry'!J469= 4, "Transgender Female",'ES Data Entry'!J469= 5, "Non-binary", 'ES Data Entry'!J469= 6, "Other", 'ES Data Entry'!J469= 7, "Unknown")</f>
        <v>#N/A</v>
      </c>
      <c r="L469" s="228">
        <f>'ES Data Entry'!K469</f>
        <v>0</v>
      </c>
      <c r="M469" s="228" t="str" cm="1">
        <f t="array" ref="M469">IF(MAX(IF(F:F=F469, L:L))=L469, "Yes", "No")</f>
        <v>Yes</v>
      </c>
      <c r="N469" s="229" t="e">
        <f>AVERAGE('ES Data Entry'!N469,'ES Data Entry'!M469)</f>
        <v>#DIV/0!</v>
      </c>
      <c r="O469" s="229" t="e">
        <f t="shared" si="42"/>
        <v>#DIV/0!</v>
      </c>
      <c r="P469" s="229" t="e">
        <f>AVERAGE('ES Data Entry'!O469:R469)</f>
        <v>#DIV/0!</v>
      </c>
      <c r="Q469" s="229" t="e">
        <f t="shared" si="43"/>
        <v>#DIV/0!</v>
      </c>
      <c r="R469" s="229" t="e">
        <f>AVERAGE('ES Data Entry'!S469:V469)</f>
        <v>#DIV/0!</v>
      </c>
      <c r="S469" s="229" t="e">
        <f t="shared" si="44"/>
        <v>#DIV/0!</v>
      </c>
      <c r="T469" s="229" t="e">
        <f>AVERAGE('ES Data Entry'!W469:Y469)</f>
        <v>#DIV/0!</v>
      </c>
      <c r="U469" s="230" t="e">
        <f t="shared" si="45"/>
        <v>#DIV/0!</v>
      </c>
      <c r="V469" s="231" t="e">
        <f t="shared" si="46"/>
        <v>#DIV/0!</v>
      </c>
      <c r="W469" s="232" t="e">
        <f t="shared" si="47"/>
        <v>#DIV/0!</v>
      </c>
    </row>
    <row r="470" spans="1:23">
      <c r="A470" s="226">
        <f>'ES Data Entry'!A470</f>
        <v>0</v>
      </c>
      <c r="B470" s="226">
        <f>'ES Data Entry'!B470</f>
        <v>0</v>
      </c>
      <c r="C470" s="6">
        <f>'ES Data Entry'!C470</f>
        <v>0</v>
      </c>
      <c r="D470" s="226">
        <f>'ES Data Entry'!D470</f>
        <v>0</v>
      </c>
      <c r="E470" s="226">
        <f>'ES Data Entry'!E470</f>
        <v>0</v>
      </c>
      <c r="F470" s="226">
        <f>'ES Data Entry'!F470</f>
        <v>0</v>
      </c>
      <c r="G470" s="226" t="str" cm="1">
        <f t="array" ref="G470">_xlfn.IFS('ES Data Entry'!G470=0, "Kindergarten", 'ES Data Entry'!G470=1, "1st Grade", 'ES Data Entry'!G470=2, "2nd Grade", 'ES Data Entry'!G470=3, "3rd Grade", 'ES Data Entry'!G470=4, "4th Grade",'ES Data Entry'!G470=5, "5th Grade")</f>
        <v>Kindergarten</v>
      </c>
      <c r="H470" s="253" t="e" cm="1">
        <f t="array" ref="H470">_xlfn.IFS('ES Data Entry'!L470=2, "Virtual", 'ES Data Entry'!L470=1, "In-person",'ES Data Entry'!L470=3, "Hybrid")</f>
        <v>#N/A</v>
      </c>
      <c r="I470" s="227" t="e" cm="1">
        <f t="array" ref="I470">_xlfn.IFS('ES Data Entry'!H470= 1, "American Indian/Alaskan Native", 'ES Data Entry'!H470= 2, "Asian", 'ES Data Entry'!H470= 3, "Native Hawaiian/Pacific Islander", 'ES Data Entry'!H470= 4, "Black/African American",'ES Data Entry'!H470= 5,  "White", 'ES Data Entry'!H470= 6, "Other", 'ES Data Entry'!H470= 7, "Two races or more", 'ES Data Entry'!H470= 8, "Unknown")</f>
        <v>#N/A</v>
      </c>
      <c r="J470" s="226" t="e" cm="1">
        <f t="array" ref="J470">_xlfn.IFS('ES Data Entry'!I470=1, "Hispanic/Latino", 'ES Data Entry'!I470=2, "Not Hispanic/Latino", 'ES Data Entry'!I470=3, "Other")</f>
        <v>#N/A</v>
      </c>
      <c r="K470" s="226" t="e" cm="1">
        <f t="array" ref="K470">_xlfn.IFS('ES Data Entry'!J470= 1, "Male", 'ES Data Entry'!J470= 2, "Female", 'ES Data Entry'!J470= 3, "Transgender Male", 'ES Data Entry'!J470= 4, "Transgender Female",'ES Data Entry'!J470= 5, "Non-binary", 'ES Data Entry'!J470= 6, "Other", 'ES Data Entry'!J470= 7, "Unknown")</f>
        <v>#N/A</v>
      </c>
      <c r="L470" s="228">
        <f>'ES Data Entry'!K470</f>
        <v>0</v>
      </c>
      <c r="M470" s="228" t="str" cm="1">
        <f t="array" ref="M470">IF(MAX(IF(F:F=F470, L:L))=L470, "Yes", "No")</f>
        <v>Yes</v>
      </c>
      <c r="N470" s="229" t="e">
        <f>AVERAGE('ES Data Entry'!N470,'ES Data Entry'!M470)</f>
        <v>#DIV/0!</v>
      </c>
      <c r="O470" s="229" t="e">
        <f t="shared" si="42"/>
        <v>#DIV/0!</v>
      </c>
      <c r="P470" s="229" t="e">
        <f>AVERAGE('ES Data Entry'!O470:R470)</f>
        <v>#DIV/0!</v>
      </c>
      <c r="Q470" s="229" t="e">
        <f t="shared" si="43"/>
        <v>#DIV/0!</v>
      </c>
      <c r="R470" s="229" t="e">
        <f>AVERAGE('ES Data Entry'!S470:V470)</f>
        <v>#DIV/0!</v>
      </c>
      <c r="S470" s="229" t="e">
        <f t="shared" si="44"/>
        <v>#DIV/0!</v>
      </c>
      <c r="T470" s="229" t="e">
        <f>AVERAGE('ES Data Entry'!W470:Y470)</f>
        <v>#DIV/0!</v>
      </c>
      <c r="U470" s="230" t="e">
        <f t="shared" si="45"/>
        <v>#DIV/0!</v>
      </c>
      <c r="V470" s="231" t="e">
        <f t="shared" si="46"/>
        <v>#DIV/0!</v>
      </c>
      <c r="W470" s="232" t="e">
        <f t="shared" si="47"/>
        <v>#DIV/0!</v>
      </c>
    </row>
    <row r="471" spans="1:23">
      <c r="A471" s="226">
        <f>'ES Data Entry'!A471</f>
        <v>0</v>
      </c>
      <c r="B471" s="226">
        <f>'ES Data Entry'!B471</f>
        <v>0</v>
      </c>
      <c r="C471" s="6">
        <f>'ES Data Entry'!C471</f>
        <v>0</v>
      </c>
      <c r="D471" s="226">
        <f>'ES Data Entry'!D471</f>
        <v>0</v>
      </c>
      <c r="E471" s="226">
        <f>'ES Data Entry'!E471</f>
        <v>0</v>
      </c>
      <c r="F471" s="226">
        <f>'ES Data Entry'!F471</f>
        <v>0</v>
      </c>
      <c r="G471" s="226" t="str" cm="1">
        <f t="array" ref="G471">_xlfn.IFS('ES Data Entry'!G471=0, "Kindergarten", 'ES Data Entry'!G471=1, "1st Grade", 'ES Data Entry'!G471=2, "2nd Grade", 'ES Data Entry'!G471=3, "3rd Grade", 'ES Data Entry'!G471=4, "4th Grade",'ES Data Entry'!G471=5, "5th Grade")</f>
        <v>Kindergarten</v>
      </c>
      <c r="H471" s="253" t="e" cm="1">
        <f t="array" ref="H471">_xlfn.IFS('ES Data Entry'!L471=2, "Virtual", 'ES Data Entry'!L471=1, "In-person",'ES Data Entry'!L471=3, "Hybrid")</f>
        <v>#N/A</v>
      </c>
      <c r="I471" s="227" t="e" cm="1">
        <f t="array" ref="I471">_xlfn.IFS('ES Data Entry'!H471= 1, "American Indian/Alaskan Native", 'ES Data Entry'!H471= 2, "Asian", 'ES Data Entry'!H471= 3, "Native Hawaiian/Pacific Islander", 'ES Data Entry'!H471= 4, "Black/African American",'ES Data Entry'!H471= 5,  "White", 'ES Data Entry'!H471= 6, "Other", 'ES Data Entry'!H471= 7, "Two races or more", 'ES Data Entry'!H471= 8, "Unknown")</f>
        <v>#N/A</v>
      </c>
      <c r="J471" s="226" t="e" cm="1">
        <f t="array" ref="J471">_xlfn.IFS('ES Data Entry'!I471=1, "Hispanic/Latino", 'ES Data Entry'!I471=2, "Not Hispanic/Latino", 'ES Data Entry'!I471=3, "Other")</f>
        <v>#N/A</v>
      </c>
      <c r="K471" s="226" t="e" cm="1">
        <f t="array" ref="K471">_xlfn.IFS('ES Data Entry'!J471= 1, "Male", 'ES Data Entry'!J471= 2, "Female", 'ES Data Entry'!J471= 3, "Transgender Male", 'ES Data Entry'!J471= 4, "Transgender Female",'ES Data Entry'!J471= 5, "Non-binary", 'ES Data Entry'!J471= 6, "Other", 'ES Data Entry'!J471= 7, "Unknown")</f>
        <v>#N/A</v>
      </c>
      <c r="L471" s="228">
        <f>'ES Data Entry'!K471</f>
        <v>0</v>
      </c>
      <c r="M471" s="228" t="str" cm="1">
        <f t="array" ref="M471">IF(MAX(IF(F:F=F471, L:L))=L471, "Yes", "No")</f>
        <v>Yes</v>
      </c>
      <c r="N471" s="229" t="e">
        <f>AVERAGE('ES Data Entry'!N471,'ES Data Entry'!M471)</f>
        <v>#DIV/0!</v>
      </c>
      <c r="O471" s="229" t="e">
        <f t="shared" si="42"/>
        <v>#DIV/0!</v>
      </c>
      <c r="P471" s="229" t="e">
        <f>AVERAGE('ES Data Entry'!O471:R471)</f>
        <v>#DIV/0!</v>
      </c>
      <c r="Q471" s="229" t="e">
        <f t="shared" si="43"/>
        <v>#DIV/0!</v>
      </c>
      <c r="R471" s="229" t="e">
        <f>AVERAGE('ES Data Entry'!S471:V471)</f>
        <v>#DIV/0!</v>
      </c>
      <c r="S471" s="229" t="e">
        <f t="shared" si="44"/>
        <v>#DIV/0!</v>
      </c>
      <c r="T471" s="229" t="e">
        <f>AVERAGE('ES Data Entry'!W471:Y471)</f>
        <v>#DIV/0!</v>
      </c>
      <c r="U471" s="230" t="e">
        <f t="shared" si="45"/>
        <v>#DIV/0!</v>
      </c>
      <c r="V471" s="231" t="e">
        <f t="shared" si="46"/>
        <v>#DIV/0!</v>
      </c>
      <c r="W471" s="232" t="e">
        <f t="shared" si="47"/>
        <v>#DIV/0!</v>
      </c>
    </row>
    <row r="472" spans="1:23">
      <c r="A472" s="226">
        <f>'ES Data Entry'!A472</f>
        <v>0</v>
      </c>
      <c r="B472" s="226">
        <f>'ES Data Entry'!B472</f>
        <v>0</v>
      </c>
      <c r="C472" s="6">
        <f>'ES Data Entry'!C472</f>
        <v>0</v>
      </c>
      <c r="D472" s="226">
        <f>'ES Data Entry'!D472</f>
        <v>0</v>
      </c>
      <c r="E472" s="226">
        <f>'ES Data Entry'!E472</f>
        <v>0</v>
      </c>
      <c r="F472" s="226">
        <f>'ES Data Entry'!F472</f>
        <v>0</v>
      </c>
      <c r="G472" s="226" t="str" cm="1">
        <f t="array" ref="G472">_xlfn.IFS('ES Data Entry'!G472=0, "Kindergarten", 'ES Data Entry'!G472=1, "1st Grade", 'ES Data Entry'!G472=2, "2nd Grade", 'ES Data Entry'!G472=3, "3rd Grade", 'ES Data Entry'!G472=4, "4th Grade",'ES Data Entry'!G472=5, "5th Grade")</f>
        <v>Kindergarten</v>
      </c>
      <c r="H472" s="253" t="e" cm="1">
        <f t="array" ref="H472">_xlfn.IFS('ES Data Entry'!L472=2, "Virtual", 'ES Data Entry'!L472=1, "In-person",'ES Data Entry'!L472=3, "Hybrid")</f>
        <v>#N/A</v>
      </c>
      <c r="I472" s="227" t="e" cm="1">
        <f t="array" ref="I472">_xlfn.IFS('ES Data Entry'!H472= 1, "American Indian/Alaskan Native", 'ES Data Entry'!H472= 2, "Asian", 'ES Data Entry'!H472= 3, "Native Hawaiian/Pacific Islander", 'ES Data Entry'!H472= 4, "Black/African American",'ES Data Entry'!H472= 5,  "White", 'ES Data Entry'!H472= 6, "Other", 'ES Data Entry'!H472= 7, "Two races or more", 'ES Data Entry'!H472= 8, "Unknown")</f>
        <v>#N/A</v>
      </c>
      <c r="J472" s="226" t="e" cm="1">
        <f t="array" ref="J472">_xlfn.IFS('ES Data Entry'!I472=1, "Hispanic/Latino", 'ES Data Entry'!I472=2, "Not Hispanic/Latino", 'ES Data Entry'!I472=3, "Other")</f>
        <v>#N/A</v>
      </c>
      <c r="K472" s="226" t="e" cm="1">
        <f t="array" ref="K472">_xlfn.IFS('ES Data Entry'!J472= 1, "Male", 'ES Data Entry'!J472= 2, "Female", 'ES Data Entry'!J472= 3, "Transgender Male", 'ES Data Entry'!J472= 4, "Transgender Female",'ES Data Entry'!J472= 5, "Non-binary", 'ES Data Entry'!J472= 6, "Other", 'ES Data Entry'!J472= 7, "Unknown")</f>
        <v>#N/A</v>
      </c>
      <c r="L472" s="228">
        <f>'ES Data Entry'!K472</f>
        <v>0</v>
      </c>
      <c r="M472" s="228" t="str" cm="1">
        <f t="array" ref="M472">IF(MAX(IF(F:F=F472, L:L))=L472, "Yes", "No")</f>
        <v>Yes</v>
      </c>
      <c r="N472" s="229" t="e">
        <f>AVERAGE('ES Data Entry'!N472,'ES Data Entry'!M472)</f>
        <v>#DIV/0!</v>
      </c>
      <c r="O472" s="229" t="e">
        <f t="shared" si="42"/>
        <v>#DIV/0!</v>
      </c>
      <c r="P472" s="229" t="e">
        <f>AVERAGE('ES Data Entry'!O472:R472)</f>
        <v>#DIV/0!</v>
      </c>
      <c r="Q472" s="229" t="e">
        <f t="shared" si="43"/>
        <v>#DIV/0!</v>
      </c>
      <c r="R472" s="229" t="e">
        <f>AVERAGE('ES Data Entry'!S472:V472)</f>
        <v>#DIV/0!</v>
      </c>
      <c r="S472" s="229" t="e">
        <f t="shared" si="44"/>
        <v>#DIV/0!</v>
      </c>
      <c r="T472" s="229" t="e">
        <f>AVERAGE('ES Data Entry'!W472:Y472)</f>
        <v>#DIV/0!</v>
      </c>
      <c r="U472" s="230" t="e">
        <f t="shared" si="45"/>
        <v>#DIV/0!</v>
      </c>
      <c r="V472" s="231" t="e">
        <f t="shared" si="46"/>
        <v>#DIV/0!</v>
      </c>
      <c r="W472" s="232" t="e">
        <f t="shared" si="47"/>
        <v>#DIV/0!</v>
      </c>
    </row>
    <row r="473" spans="1:23">
      <c r="A473" s="226">
        <f>'ES Data Entry'!A473</f>
        <v>0</v>
      </c>
      <c r="B473" s="226">
        <f>'ES Data Entry'!B473</f>
        <v>0</v>
      </c>
      <c r="C473" s="6">
        <f>'ES Data Entry'!C473</f>
        <v>0</v>
      </c>
      <c r="D473" s="226">
        <f>'ES Data Entry'!D473</f>
        <v>0</v>
      </c>
      <c r="E473" s="226">
        <f>'ES Data Entry'!E473</f>
        <v>0</v>
      </c>
      <c r="F473" s="226">
        <f>'ES Data Entry'!F473</f>
        <v>0</v>
      </c>
      <c r="G473" s="226" t="str" cm="1">
        <f t="array" ref="G473">_xlfn.IFS('ES Data Entry'!G473=0, "Kindergarten", 'ES Data Entry'!G473=1, "1st Grade", 'ES Data Entry'!G473=2, "2nd Grade", 'ES Data Entry'!G473=3, "3rd Grade", 'ES Data Entry'!G473=4, "4th Grade",'ES Data Entry'!G473=5, "5th Grade")</f>
        <v>Kindergarten</v>
      </c>
      <c r="H473" s="253" t="e" cm="1">
        <f t="array" ref="H473">_xlfn.IFS('ES Data Entry'!L473=2, "Virtual", 'ES Data Entry'!L473=1, "In-person",'ES Data Entry'!L473=3, "Hybrid")</f>
        <v>#N/A</v>
      </c>
      <c r="I473" s="227" t="e" cm="1">
        <f t="array" ref="I473">_xlfn.IFS('ES Data Entry'!H473= 1, "American Indian/Alaskan Native", 'ES Data Entry'!H473= 2, "Asian", 'ES Data Entry'!H473= 3, "Native Hawaiian/Pacific Islander", 'ES Data Entry'!H473= 4, "Black/African American",'ES Data Entry'!H473= 5,  "White", 'ES Data Entry'!H473= 6, "Other", 'ES Data Entry'!H473= 7, "Two races or more", 'ES Data Entry'!H473= 8, "Unknown")</f>
        <v>#N/A</v>
      </c>
      <c r="J473" s="226" t="e" cm="1">
        <f t="array" ref="J473">_xlfn.IFS('ES Data Entry'!I473=1, "Hispanic/Latino", 'ES Data Entry'!I473=2, "Not Hispanic/Latino", 'ES Data Entry'!I473=3, "Other")</f>
        <v>#N/A</v>
      </c>
      <c r="K473" s="226" t="e" cm="1">
        <f t="array" ref="K473">_xlfn.IFS('ES Data Entry'!J473= 1, "Male", 'ES Data Entry'!J473= 2, "Female", 'ES Data Entry'!J473= 3, "Transgender Male", 'ES Data Entry'!J473= 4, "Transgender Female",'ES Data Entry'!J473= 5, "Non-binary", 'ES Data Entry'!J473= 6, "Other", 'ES Data Entry'!J473= 7, "Unknown")</f>
        <v>#N/A</v>
      </c>
      <c r="L473" s="228">
        <f>'ES Data Entry'!K473</f>
        <v>0</v>
      </c>
      <c r="M473" s="228" t="str" cm="1">
        <f t="array" ref="M473">IF(MAX(IF(F:F=F473, L:L))=L473, "Yes", "No")</f>
        <v>Yes</v>
      </c>
      <c r="N473" s="229" t="e">
        <f>AVERAGE('ES Data Entry'!N473,'ES Data Entry'!M473)</f>
        <v>#DIV/0!</v>
      </c>
      <c r="O473" s="229" t="e">
        <f t="shared" si="42"/>
        <v>#DIV/0!</v>
      </c>
      <c r="P473" s="229" t="e">
        <f>AVERAGE('ES Data Entry'!O473:R473)</f>
        <v>#DIV/0!</v>
      </c>
      <c r="Q473" s="229" t="e">
        <f t="shared" si="43"/>
        <v>#DIV/0!</v>
      </c>
      <c r="R473" s="229" t="e">
        <f>AVERAGE('ES Data Entry'!S473:V473)</f>
        <v>#DIV/0!</v>
      </c>
      <c r="S473" s="229" t="e">
        <f t="shared" si="44"/>
        <v>#DIV/0!</v>
      </c>
      <c r="T473" s="229" t="e">
        <f>AVERAGE('ES Data Entry'!W473:Y473)</f>
        <v>#DIV/0!</v>
      </c>
      <c r="U473" s="230" t="e">
        <f t="shared" si="45"/>
        <v>#DIV/0!</v>
      </c>
      <c r="V473" s="231" t="e">
        <f t="shared" si="46"/>
        <v>#DIV/0!</v>
      </c>
      <c r="W473" s="232" t="e">
        <f t="shared" si="47"/>
        <v>#DIV/0!</v>
      </c>
    </row>
    <row r="474" spans="1:23">
      <c r="A474" s="226">
        <f>'ES Data Entry'!A474</f>
        <v>0</v>
      </c>
      <c r="B474" s="226">
        <f>'ES Data Entry'!B474</f>
        <v>0</v>
      </c>
      <c r="C474" s="6">
        <f>'ES Data Entry'!C474</f>
        <v>0</v>
      </c>
      <c r="D474" s="226">
        <f>'ES Data Entry'!D474</f>
        <v>0</v>
      </c>
      <c r="E474" s="226">
        <f>'ES Data Entry'!E474</f>
        <v>0</v>
      </c>
      <c r="F474" s="226">
        <f>'ES Data Entry'!F474</f>
        <v>0</v>
      </c>
      <c r="G474" s="226" t="str" cm="1">
        <f t="array" ref="G474">_xlfn.IFS('ES Data Entry'!G474=0, "Kindergarten", 'ES Data Entry'!G474=1, "1st Grade", 'ES Data Entry'!G474=2, "2nd Grade", 'ES Data Entry'!G474=3, "3rd Grade", 'ES Data Entry'!G474=4, "4th Grade",'ES Data Entry'!G474=5, "5th Grade")</f>
        <v>Kindergarten</v>
      </c>
      <c r="H474" s="253" t="e" cm="1">
        <f t="array" ref="H474">_xlfn.IFS('ES Data Entry'!L474=2, "Virtual", 'ES Data Entry'!L474=1, "In-person",'ES Data Entry'!L474=3, "Hybrid")</f>
        <v>#N/A</v>
      </c>
      <c r="I474" s="227" t="e" cm="1">
        <f t="array" ref="I474">_xlfn.IFS('ES Data Entry'!H474= 1, "American Indian/Alaskan Native", 'ES Data Entry'!H474= 2, "Asian", 'ES Data Entry'!H474= 3, "Native Hawaiian/Pacific Islander", 'ES Data Entry'!H474= 4, "Black/African American",'ES Data Entry'!H474= 5,  "White", 'ES Data Entry'!H474= 6, "Other", 'ES Data Entry'!H474= 7, "Two races or more", 'ES Data Entry'!H474= 8, "Unknown")</f>
        <v>#N/A</v>
      </c>
      <c r="J474" s="226" t="e" cm="1">
        <f t="array" ref="J474">_xlfn.IFS('ES Data Entry'!I474=1, "Hispanic/Latino", 'ES Data Entry'!I474=2, "Not Hispanic/Latino", 'ES Data Entry'!I474=3, "Other")</f>
        <v>#N/A</v>
      </c>
      <c r="K474" s="226" t="e" cm="1">
        <f t="array" ref="K474">_xlfn.IFS('ES Data Entry'!J474= 1, "Male", 'ES Data Entry'!J474= 2, "Female", 'ES Data Entry'!J474= 3, "Transgender Male", 'ES Data Entry'!J474= 4, "Transgender Female",'ES Data Entry'!J474= 5, "Non-binary", 'ES Data Entry'!J474= 6, "Other", 'ES Data Entry'!J474= 7, "Unknown")</f>
        <v>#N/A</v>
      </c>
      <c r="L474" s="228">
        <f>'ES Data Entry'!K474</f>
        <v>0</v>
      </c>
      <c r="M474" s="228" t="str" cm="1">
        <f t="array" ref="M474">IF(MAX(IF(F:F=F474, L:L))=L474, "Yes", "No")</f>
        <v>Yes</v>
      </c>
      <c r="N474" s="229" t="e">
        <f>AVERAGE('ES Data Entry'!N474,'ES Data Entry'!M474)</f>
        <v>#DIV/0!</v>
      </c>
      <c r="O474" s="229" t="e">
        <f t="shared" si="42"/>
        <v>#DIV/0!</v>
      </c>
      <c r="P474" s="229" t="e">
        <f>AVERAGE('ES Data Entry'!O474:R474)</f>
        <v>#DIV/0!</v>
      </c>
      <c r="Q474" s="229" t="e">
        <f t="shared" si="43"/>
        <v>#DIV/0!</v>
      </c>
      <c r="R474" s="229" t="e">
        <f>AVERAGE('ES Data Entry'!S474:V474)</f>
        <v>#DIV/0!</v>
      </c>
      <c r="S474" s="229" t="e">
        <f t="shared" si="44"/>
        <v>#DIV/0!</v>
      </c>
      <c r="T474" s="229" t="e">
        <f>AVERAGE('ES Data Entry'!W474:Y474)</f>
        <v>#DIV/0!</v>
      </c>
      <c r="U474" s="230" t="e">
        <f t="shared" si="45"/>
        <v>#DIV/0!</v>
      </c>
      <c r="V474" s="231" t="e">
        <f t="shared" si="46"/>
        <v>#DIV/0!</v>
      </c>
      <c r="W474" s="232" t="e">
        <f t="shared" si="47"/>
        <v>#DIV/0!</v>
      </c>
    </row>
    <row r="475" spans="1:23">
      <c r="A475" s="226">
        <f>'ES Data Entry'!A475</f>
        <v>0</v>
      </c>
      <c r="B475" s="226">
        <f>'ES Data Entry'!B475</f>
        <v>0</v>
      </c>
      <c r="C475" s="6">
        <f>'ES Data Entry'!C475</f>
        <v>0</v>
      </c>
      <c r="D475" s="226">
        <f>'ES Data Entry'!D475</f>
        <v>0</v>
      </c>
      <c r="E475" s="226">
        <f>'ES Data Entry'!E475</f>
        <v>0</v>
      </c>
      <c r="F475" s="226">
        <f>'ES Data Entry'!F475</f>
        <v>0</v>
      </c>
      <c r="G475" s="226" t="str" cm="1">
        <f t="array" ref="G475">_xlfn.IFS('ES Data Entry'!G475=0, "Kindergarten", 'ES Data Entry'!G475=1, "1st Grade", 'ES Data Entry'!G475=2, "2nd Grade", 'ES Data Entry'!G475=3, "3rd Grade", 'ES Data Entry'!G475=4, "4th Grade",'ES Data Entry'!G475=5, "5th Grade")</f>
        <v>Kindergarten</v>
      </c>
      <c r="H475" s="253" t="e" cm="1">
        <f t="array" ref="H475">_xlfn.IFS('ES Data Entry'!L475=2, "Virtual", 'ES Data Entry'!L475=1, "In-person",'ES Data Entry'!L475=3, "Hybrid")</f>
        <v>#N/A</v>
      </c>
      <c r="I475" s="227" t="e" cm="1">
        <f t="array" ref="I475">_xlfn.IFS('ES Data Entry'!H475= 1, "American Indian/Alaskan Native", 'ES Data Entry'!H475= 2, "Asian", 'ES Data Entry'!H475= 3, "Native Hawaiian/Pacific Islander", 'ES Data Entry'!H475= 4, "Black/African American",'ES Data Entry'!H475= 5,  "White", 'ES Data Entry'!H475= 6, "Other", 'ES Data Entry'!H475= 7, "Two races or more", 'ES Data Entry'!H475= 8, "Unknown")</f>
        <v>#N/A</v>
      </c>
      <c r="J475" s="226" t="e" cm="1">
        <f t="array" ref="J475">_xlfn.IFS('ES Data Entry'!I475=1, "Hispanic/Latino", 'ES Data Entry'!I475=2, "Not Hispanic/Latino", 'ES Data Entry'!I475=3, "Other")</f>
        <v>#N/A</v>
      </c>
      <c r="K475" s="226" t="e" cm="1">
        <f t="array" ref="K475">_xlfn.IFS('ES Data Entry'!J475= 1, "Male", 'ES Data Entry'!J475= 2, "Female", 'ES Data Entry'!J475= 3, "Transgender Male", 'ES Data Entry'!J475= 4, "Transgender Female",'ES Data Entry'!J475= 5, "Non-binary", 'ES Data Entry'!J475= 6, "Other", 'ES Data Entry'!J475= 7, "Unknown")</f>
        <v>#N/A</v>
      </c>
      <c r="L475" s="228">
        <f>'ES Data Entry'!K475</f>
        <v>0</v>
      </c>
      <c r="M475" s="228" t="str" cm="1">
        <f t="array" ref="M475">IF(MAX(IF(F:F=F475, L:L))=L475, "Yes", "No")</f>
        <v>Yes</v>
      </c>
      <c r="N475" s="229" t="e">
        <f>AVERAGE('ES Data Entry'!N475,'ES Data Entry'!M475)</f>
        <v>#DIV/0!</v>
      </c>
      <c r="O475" s="229" t="e">
        <f t="shared" si="42"/>
        <v>#DIV/0!</v>
      </c>
      <c r="P475" s="229" t="e">
        <f>AVERAGE('ES Data Entry'!O475:R475)</f>
        <v>#DIV/0!</v>
      </c>
      <c r="Q475" s="229" t="e">
        <f t="shared" si="43"/>
        <v>#DIV/0!</v>
      </c>
      <c r="R475" s="229" t="e">
        <f>AVERAGE('ES Data Entry'!S475:V475)</f>
        <v>#DIV/0!</v>
      </c>
      <c r="S475" s="229" t="e">
        <f t="shared" si="44"/>
        <v>#DIV/0!</v>
      </c>
      <c r="T475" s="229" t="e">
        <f>AVERAGE('ES Data Entry'!W475:Y475)</f>
        <v>#DIV/0!</v>
      </c>
      <c r="U475" s="230" t="e">
        <f t="shared" si="45"/>
        <v>#DIV/0!</v>
      </c>
      <c r="V475" s="231" t="e">
        <f t="shared" si="46"/>
        <v>#DIV/0!</v>
      </c>
      <c r="W475" s="232" t="e">
        <f t="shared" si="47"/>
        <v>#DIV/0!</v>
      </c>
    </row>
    <row r="476" spans="1:23">
      <c r="A476" s="226">
        <f>'ES Data Entry'!A476</f>
        <v>0</v>
      </c>
      <c r="B476" s="226">
        <f>'ES Data Entry'!B476</f>
        <v>0</v>
      </c>
      <c r="C476" s="6">
        <f>'ES Data Entry'!C476</f>
        <v>0</v>
      </c>
      <c r="D476" s="226">
        <f>'ES Data Entry'!D476</f>
        <v>0</v>
      </c>
      <c r="E476" s="226">
        <f>'ES Data Entry'!E476</f>
        <v>0</v>
      </c>
      <c r="F476" s="226">
        <f>'ES Data Entry'!F476</f>
        <v>0</v>
      </c>
      <c r="G476" s="226" t="str" cm="1">
        <f t="array" ref="G476">_xlfn.IFS('ES Data Entry'!G476=0, "Kindergarten", 'ES Data Entry'!G476=1, "1st Grade", 'ES Data Entry'!G476=2, "2nd Grade", 'ES Data Entry'!G476=3, "3rd Grade", 'ES Data Entry'!G476=4, "4th Grade",'ES Data Entry'!G476=5, "5th Grade")</f>
        <v>Kindergarten</v>
      </c>
      <c r="H476" s="253" t="e" cm="1">
        <f t="array" ref="H476">_xlfn.IFS('ES Data Entry'!L476=2, "Virtual", 'ES Data Entry'!L476=1, "In-person",'ES Data Entry'!L476=3, "Hybrid")</f>
        <v>#N/A</v>
      </c>
      <c r="I476" s="227" t="e" cm="1">
        <f t="array" ref="I476">_xlfn.IFS('ES Data Entry'!H476= 1, "American Indian/Alaskan Native", 'ES Data Entry'!H476= 2, "Asian", 'ES Data Entry'!H476= 3, "Native Hawaiian/Pacific Islander", 'ES Data Entry'!H476= 4, "Black/African American",'ES Data Entry'!H476= 5,  "White", 'ES Data Entry'!H476= 6, "Other", 'ES Data Entry'!H476= 7, "Two races or more", 'ES Data Entry'!H476= 8, "Unknown")</f>
        <v>#N/A</v>
      </c>
      <c r="J476" s="226" t="e" cm="1">
        <f t="array" ref="J476">_xlfn.IFS('ES Data Entry'!I476=1, "Hispanic/Latino", 'ES Data Entry'!I476=2, "Not Hispanic/Latino", 'ES Data Entry'!I476=3, "Other")</f>
        <v>#N/A</v>
      </c>
      <c r="K476" s="226" t="e" cm="1">
        <f t="array" ref="K476">_xlfn.IFS('ES Data Entry'!J476= 1, "Male", 'ES Data Entry'!J476= 2, "Female", 'ES Data Entry'!J476= 3, "Transgender Male", 'ES Data Entry'!J476= 4, "Transgender Female",'ES Data Entry'!J476= 5, "Non-binary", 'ES Data Entry'!J476= 6, "Other", 'ES Data Entry'!J476= 7, "Unknown")</f>
        <v>#N/A</v>
      </c>
      <c r="L476" s="228">
        <f>'ES Data Entry'!K476</f>
        <v>0</v>
      </c>
      <c r="M476" s="228" t="str" cm="1">
        <f t="array" ref="M476">IF(MAX(IF(F:F=F476, L:L))=L476, "Yes", "No")</f>
        <v>Yes</v>
      </c>
      <c r="N476" s="229" t="e">
        <f>AVERAGE('ES Data Entry'!N476,'ES Data Entry'!M476)</f>
        <v>#DIV/0!</v>
      </c>
      <c r="O476" s="229" t="e">
        <f t="shared" si="42"/>
        <v>#DIV/0!</v>
      </c>
      <c r="P476" s="229" t="e">
        <f>AVERAGE('ES Data Entry'!O476:R476)</f>
        <v>#DIV/0!</v>
      </c>
      <c r="Q476" s="229" t="e">
        <f t="shared" si="43"/>
        <v>#DIV/0!</v>
      </c>
      <c r="R476" s="229" t="e">
        <f>AVERAGE('ES Data Entry'!S476:V476)</f>
        <v>#DIV/0!</v>
      </c>
      <c r="S476" s="229" t="e">
        <f t="shared" si="44"/>
        <v>#DIV/0!</v>
      </c>
      <c r="T476" s="229" t="e">
        <f>AVERAGE('ES Data Entry'!W476:Y476)</f>
        <v>#DIV/0!</v>
      </c>
      <c r="U476" s="230" t="e">
        <f t="shared" si="45"/>
        <v>#DIV/0!</v>
      </c>
      <c r="V476" s="231" t="e">
        <f t="shared" si="46"/>
        <v>#DIV/0!</v>
      </c>
      <c r="W476" s="232" t="e">
        <f t="shared" si="47"/>
        <v>#DIV/0!</v>
      </c>
    </row>
    <row r="477" spans="1:23">
      <c r="A477" s="226">
        <f>'ES Data Entry'!A477</f>
        <v>0</v>
      </c>
      <c r="B477" s="226">
        <f>'ES Data Entry'!B477</f>
        <v>0</v>
      </c>
      <c r="C477" s="6">
        <f>'ES Data Entry'!C477</f>
        <v>0</v>
      </c>
      <c r="D477" s="226">
        <f>'ES Data Entry'!D477</f>
        <v>0</v>
      </c>
      <c r="E477" s="226">
        <f>'ES Data Entry'!E477</f>
        <v>0</v>
      </c>
      <c r="F477" s="226">
        <f>'ES Data Entry'!F477</f>
        <v>0</v>
      </c>
      <c r="G477" s="226" t="str" cm="1">
        <f t="array" ref="G477">_xlfn.IFS('ES Data Entry'!G477=0, "Kindergarten", 'ES Data Entry'!G477=1, "1st Grade", 'ES Data Entry'!G477=2, "2nd Grade", 'ES Data Entry'!G477=3, "3rd Grade", 'ES Data Entry'!G477=4, "4th Grade",'ES Data Entry'!G477=5, "5th Grade")</f>
        <v>Kindergarten</v>
      </c>
      <c r="H477" s="253" t="e" cm="1">
        <f t="array" ref="H477">_xlfn.IFS('ES Data Entry'!L477=2, "Virtual", 'ES Data Entry'!L477=1, "In-person",'ES Data Entry'!L477=3, "Hybrid")</f>
        <v>#N/A</v>
      </c>
      <c r="I477" s="227" t="e" cm="1">
        <f t="array" ref="I477">_xlfn.IFS('ES Data Entry'!H477= 1, "American Indian/Alaskan Native", 'ES Data Entry'!H477= 2, "Asian", 'ES Data Entry'!H477= 3, "Native Hawaiian/Pacific Islander", 'ES Data Entry'!H477= 4, "Black/African American",'ES Data Entry'!H477= 5,  "White", 'ES Data Entry'!H477= 6, "Other", 'ES Data Entry'!H477= 7, "Two races or more", 'ES Data Entry'!H477= 8, "Unknown")</f>
        <v>#N/A</v>
      </c>
      <c r="J477" s="226" t="e" cm="1">
        <f t="array" ref="J477">_xlfn.IFS('ES Data Entry'!I477=1, "Hispanic/Latino", 'ES Data Entry'!I477=2, "Not Hispanic/Latino", 'ES Data Entry'!I477=3, "Other")</f>
        <v>#N/A</v>
      </c>
      <c r="K477" s="226" t="e" cm="1">
        <f t="array" ref="K477">_xlfn.IFS('ES Data Entry'!J477= 1, "Male", 'ES Data Entry'!J477= 2, "Female", 'ES Data Entry'!J477= 3, "Transgender Male", 'ES Data Entry'!J477= 4, "Transgender Female",'ES Data Entry'!J477= 5, "Non-binary", 'ES Data Entry'!J477= 6, "Other", 'ES Data Entry'!J477= 7, "Unknown")</f>
        <v>#N/A</v>
      </c>
      <c r="L477" s="228">
        <f>'ES Data Entry'!K477</f>
        <v>0</v>
      </c>
      <c r="M477" s="228" t="str" cm="1">
        <f t="array" ref="M477">IF(MAX(IF(F:F=F477, L:L))=L477, "Yes", "No")</f>
        <v>Yes</v>
      </c>
      <c r="N477" s="229" t="e">
        <f>AVERAGE('ES Data Entry'!N477,'ES Data Entry'!M477)</f>
        <v>#DIV/0!</v>
      </c>
      <c r="O477" s="229" t="e">
        <f t="shared" si="42"/>
        <v>#DIV/0!</v>
      </c>
      <c r="P477" s="229" t="e">
        <f>AVERAGE('ES Data Entry'!O477:R477)</f>
        <v>#DIV/0!</v>
      </c>
      <c r="Q477" s="229" t="e">
        <f t="shared" si="43"/>
        <v>#DIV/0!</v>
      </c>
      <c r="R477" s="229" t="e">
        <f>AVERAGE('ES Data Entry'!S477:V477)</f>
        <v>#DIV/0!</v>
      </c>
      <c r="S477" s="229" t="e">
        <f t="shared" si="44"/>
        <v>#DIV/0!</v>
      </c>
      <c r="T477" s="229" t="e">
        <f>AVERAGE('ES Data Entry'!W477:Y477)</f>
        <v>#DIV/0!</v>
      </c>
      <c r="U477" s="230" t="e">
        <f t="shared" si="45"/>
        <v>#DIV/0!</v>
      </c>
      <c r="V477" s="231" t="e">
        <f t="shared" si="46"/>
        <v>#DIV/0!</v>
      </c>
      <c r="W477" s="232" t="e">
        <f t="shared" si="47"/>
        <v>#DIV/0!</v>
      </c>
    </row>
    <row r="478" spans="1:23">
      <c r="A478" s="226">
        <f>'ES Data Entry'!A478</f>
        <v>0</v>
      </c>
      <c r="B478" s="226">
        <f>'ES Data Entry'!B478</f>
        <v>0</v>
      </c>
      <c r="C478" s="6">
        <f>'ES Data Entry'!C478</f>
        <v>0</v>
      </c>
      <c r="D478" s="226">
        <f>'ES Data Entry'!D478</f>
        <v>0</v>
      </c>
      <c r="E478" s="226">
        <f>'ES Data Entry'!E478</f>
        <v>0</v>
      </c>
      <c r="F478" s="226">
        <f>'ES Data Entry'!F478</f>
        <v>0</v>
      </c>
      <c r="G478" s="226" t="str" cm="1">
        <f t="array" ref="G478">_xlfn.IFS('ES Data Entry'!G478=0, "Kindergarten", 'ES Data Entry'!G478=1, "1st Grade", 'ES Data Entry'!G478=2, "2nd Grade", 'ES Data Entry'!G478=3, "3rd Grade", 'ES Data Entry'!G478=4, "4th Grade",'ES Data Entry'!G478=5, "5th Grade")</f>
        <v>Kindergarten</v>
      </c>
      <c r="H478" s="253" t="e" cm="1">
        <f t="array" ref="H478">_xlfn.IFS('ES Data Entry'!L478=2, "Virtual", 'ES Data Entry'!L478=1, "In-person",'ES Data Entry'!L478=3, "Hybrid")</f>
        <v>#N/A</v>
      </c>
      <c r="I478" s="227" t="e" cm="1">
        <f t="array" ref="I478">_xlfn.IFS('ES Data Entry'!H478= 1, "American Indian/Alaskan Native", 'ES Data Entry'!H478= 2, "Asian", 'ES Data Entry'!H478= 3, "Native Hawaiian/Pacific Islander", 'ES Data Entry'!H478= 4, "Black/African American",'ES Data Entry'!H478= 5,  "White", 'ES Data Entry'!H478= 6, "Other", 'ES Data Entry'!H478= 7, "Two races or more", 'ES Data Entry'!H478= 8, "Unknown")</f>
        <v>#N/A</v>
      </c>
      <c r="J478" s="226" t="e" cm="1">
        <f t="array" ref="J478">_xlfn.IFS('ES Data Entry'!I478=1, "Hispanic/Latino", 'ES Data Entry'!I478=2, "Not Hispanic/Latino", 'ES Data Entry'!I478=3, "Other")</f>
        <v>#N/A</v>
      </c>
      <c r="K478" s="226" t="e" cm="1">
        <f t="array" ref="K478">_xlfn.IFS('ES Data Entry'!J478= 1, "Male", 'ES Data Entry'!J478= 2, "Female", 'ES Data Entry'!J478= 3, "Transgender Male", 'ES Data Entry'!J478= 4, "Transgender Female",'ES Data Entry'!J478= 5, "Non-binary", 'ES Data Entry'!J478= 6, "Other", 'ES Data Entry'!J478= 7, "Unknown")</f>
        <v>#N/A</v>
      </c>
      <c r="L478" s="228">
        <f>'ES Data Entry'!K478</f>
        <v>0</v>
      </c>
      <c r="M478" s="228" t="str" cm="1">
        <f t="array" ref="M478">IF(MAX(IF(F:F=F478, L:L))=L478, "Yes", "No")</f>
        <v>Yes</v>
      </c>
      <c r="N478" s="229" t="e">
        <f>AVERAGE('ES Data Entry'!N478,'ES Data Entry'!M478)</f>
        <v>#DIV/0!</v>
      </c>
      <c r="O478" s="229" t="e">
        <f t="shared" si="42"/>
        <v>#DIV/0!</v>
      </c>
      <c r="P478" s="229" t="e">
        <f>AVERAGE('ES Data Entry'!O478:R478)</f>
        <v>#DIV/0!</v>
      </c>
      <c r="Q478" s="229" t="e">
        <f t="shared" si="43"/>
        <v>#DIV/0!</v>
      </c>
      <c r="R478" s="229" t="e">
        <f>AVERAGE('ES Data Entry'!S478:V478)</f>
        <v>#DIV/0!</v>
      </c>
      <c r="S478" s="229" t="e">
        <f t="shared" si="44"/>
        <v>#DIV/0!</v>
      </c>
      <c r="T478" s="229" t="e">
        <f>AVERAGE('ES Data Entry'!W478:Y478)</f>
        <v>#DIV/0!</v>
      </c>
      <c r="U478" s="230" t="e">
        <f t="shared" si="45"/>
        <v>#DIV/0!</v>
      </c>
      <c r="V478" s="231" t="e">
        <f t="shared" si="46"/>
        <v>#DIV/0!</v>
      </c>
      <c r="W478" s="232" t="e">
        <f t="shared" si="47"/>
        <v>#DIV/0!</v>
      </c>
    </row>
    <row r="479" spans="1:23">
      <c r="A479" s="226">
        <f>'ES Data Entry'!A479</f>
        <v>0</v>
      </c>
      <c r="B479" s="226">
        <f>'ES Data Entry'!B479</f>
        <v>0</v>
      </c>
      <c r="C479" s="6">
        <f>'ES Data Entry'!C479</f>
        <v>0</v>
      </c>
      <c r="D479" s="226">
        <f>'ES Data Entry'!D479</f>
        <v>0</v>
      </c>
      <c r="E479" s="226">
        <f>'ES Data Entry'!E479</f>
        <v>0</v>
      </c>
      <c r="F479" s="226">
        <f>'ES Data Entry'!F479</f>
        <v>0</v>
      </c>
      <c r="G479" s="226" t="str" cm="1">
        <f t="array" ref="G479">_xlfn.IFS('ES Data Entry'!G479=0, "Kindergarten", 'ES Data Entry'!G479=1, "1st Grade", 'ES Data Entry'!G479=2, "2nd Grade", 'ES Data Entry'!G479=3, "3rd Grade", 'ES Data Entry'!G479=4, "4th Grade",'ES Data Entry'!G479=5, "5th Grade")</f>
        <v>Kindergarten</v>
      </c>
      <c r="H479" s="253" t="e" cm="1">
        <f t="array" ref="H479">_xlfn.IFS('ES Data Entry'!L479=2, "Virtual", 'ES Data Entry'!L479=1, "In-person",'ES Data Entry'!L479=3, "Hybrid")</f>
        <v>#N/A</v>
      </c>
      <c r="I479" s="227" t="e" cm="1">
        <f t="array" ref="I479">_xlfn.IFS('ES Data Entry'!H479= 1, "American Indian/Alaskan Native", 'ES Data Entry'!H479= 2, "Asian", 'ES Data Entry'!H479= 3, "Native Hawaiian/Pacific Islander", 'ES Data Entry'!H479= 4, "Black/African American",'ES Data Entry'!H479= 5,  "White", 'ES Data Entry'!H479= 6, "Other", 'ES Data Entry'!H479= 7, "Two races or more", 'ES Data Entry'!H479= 8, "Unknown")</f>
        <v>#N/A</v>
      </c>
      <c r="J479" s="226" t="e" cm="1">
        <f t="array" ref="J479">_xlfn.IFS('ES Data Entry'!I479=1, "Hispanic/Latino", 'ES Data Entry'!I479=2, "Not Hispanic/Latino", 'ES Data Entry'!I479=3, "Other")</f>
        <v>#N/A</v>
      </c>
      <c r="K479" s="226" t="e" cm="1">
        <f t="array" ref="K479">_xlfn.IFS('ES Data Entry'!J479= 1, "Male", 'ES Data Entry'!J479= 2, "Female", 'ES Data Entry'!J479= 3, "Transgender Male", 'ES Data Entry'!J479= 4, "Transgender Female",'ES Data Entry'!J479= 5, "Non-binary", 'ES Data Entry'!J479= 6, "Other", 'ES Data Entry'!J479= 7, "Unknown")</f>
        <v>#N/A</v>
      </c>
      <c r="L479" s="228">
        <f>'ES Data Entry'!K479</f>
        <v>0</v>
      </c>
      <c r="M479" s="228" t="str" cm="1">
        <f t="array" ref="M479">IF(MAX(IF(F:F=F479, L:L))=L479, "Yes", "No")</f>
        <v>Yes</v>
      </c>
      <c r="N479" s="229" t="e">
        <f>AVERAGE('ES Data Entry'!N479,'ES Data Entry'!M479)</f>
        <v>#DIV/0!</v>
      </c>
      <c r="O479" s="229" t="e">
        <f t="shared" si="42"/>
        <v>#DIV/0!</v>
      </c>
      <c r="P479" s="229" t="e">
        <f>AVERAGE('ES Data Entry'!O479:R479)</f>
        <v>#DIV/0!</v>
      </c>
      <c r="Q479" s="229" t="e">
        <f t="shared" si="43"/>
        <v>#DIV/0!</v>
      </c>
      <c r="R479" s="229" t="e">
        <f>AVERAGE('ES Data Entry'!S479:V479)</f>
        <v>#DIV/0!</v>
      </c>
      <c r="S479" s="229" t="e">
        <f t="shared" si="44"/>
        <v>#DIV/0!</v>
      </c>
      <c r="T479" s="229" t="e">
        <f>AVERAGE('ES Data Entry'!W479:Y479)</f>
        <v>#DIV/0!</v>
      </c>
      <c r="U479" s="230" t="e">
        <f t="shared" si="45"/>
        <v>#DIV/0!</v>
      </c>
      <c r="V479" s="231" t="e">
        <f t="shared" si="46"/>
        <v>#DIV/0!</v>
      </c>
      <c r="W479" s="232" t="e">
        <f t="shared" si="47"/>
        <v>#DIV/0!</v>
      </c>
    </row>
    <row r="480" spans="1:23">
      <c r="A480" s="226">
        <f>'ES Data Entry'!A480</f>
        <v>0</v>
      </c>
      <c r="B480" s="226">
        <f>'ES Data Entry'!B480</f>
        <v>0</v>
      </c>
      <c r="C480" s="6">
        <f>'ES Data Entry'!C480</f>
        <v>0</v>
      </c>
      <c r="D480" s="226">
        <f>'ES Data Entry'!D480</f>
        <v>0</v>
      </c>
      <c r="E480" s="226">
        <f>'ES Data Entry'!E480</f>
        <v>0</v>
      </c>
      <c r="F480" s="226">
        <f>'ES Data Entry'!F480</f>
        <v>0</v>
      </c>
      <c r="G480" s="226" t="str" cm="1">
        <f t="array" ref="G480">_xlfn.IFS('ES Data Entry'!G480=0, "Kindergarten", 'ES Data Entry'!G480=1, "1st Grade", 'ES Data Entry'!G480=2, "2nd Grade", 'ES Data Entry'!G480=3, "3rd Grade", 'ES Data Entry'!G480=4, "4th Grade",'ES Data Entry'!G480=5, "5th Grade")</f>
        <v>Kindergarten</v>
      </c>
      <c r="H480" s="253" t="e" cm="1">
        <f t="array" ref="H480">_xlfn.IFS('ES Data Entry'!L480=2, "Virtual", 'ES Data Entry'!L480=1, "In-person",'ES Data Entry'!L480=3, "Hybrid")</f>
        <v>#N/A</v>
      </c>
      <c r="I480" s="227" t="e" cm="1">
        <f t="array" ref="I480">_xlfn.IFS('ES Data Entry'!H480= 1, "American Indian/Alaskan Native", 'ES Data Entry'!H480= 2, "Asian", 'ES Data Entry'!H480= 3, "Native Hawaiian/Pacific Islander", 'ES Data Entry'!H480= 4, "Black/African American",'ES Data Entry'!H480= 5,  "White", 'ES Data Entry'!H480= 6, "Other", 'ES Data Entry'!H480= 7, "Two races or more", 'ES Data Entry'!H480= 8, "Unknown")</f>
        <v>#N/A</v>
      </c>
      <c r="J480" s="226" t="e" cm="1">
        <f t="array" ref="J480">_xlfn.IFS('ES Data Entry'!I480=1, "Hispanic/Latino", 'ES Data Entry'!I480=2, "Not Hispanic/Latino", 'ES Data Entry'!I480=3, "Other")</f>
        <v>#N/A</v>
      </c>
      <c r="K480" s="226" t="e" cm="1">
        <f t="array" ref="K480">_xlfn.IFS('ES Data Entry'!J480= 1, "Male", 'ES Data Entry'!J480= 2, "Female", 'ES Data Entry'!J480= 3, "Transgender Male", 'ES Data Entry'!J480= 4, "Transgender Female",'ES Data Entry'!J480= 5, "Non-binary", 'ES Data Entry'!J480= 6, "Other", 'ES Data Entry'!J480= 7, "Unknown")</f>
        <v>#N/A</v>
      </c>
      <c r="L480" s="228">
        <f>'ES Data Entry'!K480</f>
        <v>0</v>
      </c>
      <c r="M480" s="228" t="str" cm="1">
        <f t="array" ref="M480">IF(MAX(IF(F:F=F480, L:L))=L480, "Yes", "No")</f>
        <v>Yes</v>
      </c>
      <c r="N480" s="229" t="e">
        <f>AVERAGE('ES Data Entry'!N480,'ES Data Entry'!M480)</f>
        <v>#DIV/0!</v>
      </c>
      <c r="O480" s="229" t="e">
        <f t="shared" si="42"/>
        <v>#DIV/0!</v>
      </c>
      <c r="P480" s="229" t="e">
        <f>AVERAGE('ES Data Entry'!O480:R480)</f>
        <v>#DIV/0!</v>
      </c>
      <c r="Q480" s="229" t="e">
        <f t="shared" si="43"/>
        <v>#DIV/0!</v>
      </c>
      <c r="R480" s="229" t="e">
        <f>AVERAGE('ES Data Entry'!S480:V480)</f>
        <v>#DIV/0!</v>
      </c>
      <c r="S480" s="229" t="e">
        <f t="shared" si="44"/>
        <v>#DIV/0!</v>
      </c>
      <c r="T480" s="229" t="e">
        <f>AVERAGE('ES Data Entry'!W480:Y480)</f>
        <v>#DIV/0!</v>
      </c>
      <c r="U480" s="230" t="e">
        <f t="shared" si="45"/>
        <v>#DIV/0!</v>
      </c>
      <c r="V480" s="231" t="e">
        <f t="shared" si="46"/>
        <v>#DIV/0!</v>
      </c>
      <c r="W480" s="232" t="e">
        <f t="shared" si="47"/>
        <v>#DIV/0!</v>
      </c>
    </row>
    <row r="481" spans="1:23">
      <c r="A481" s="226">
        <f>'ES Data Entry'!A481</f>
        <v>0</v>
      </c>
      <c r="B481" s="226">
        <f>'ES Data Entry'!B481</f>
        <v>0</v>
      </c>
      <c r="C481" s="6">
        <f>'ES Data Entry'!C481</f>
        <v>0</v>
      </c>
      <c r="D481" s="226">
        <f>'ES Data Entry'!D481</f>
        <v>0</v>
      </c>
      <c r="E481" s="226">
        <f>'ES Data Entry'!E481</f>
        <v>0</v>
      </c>
      <c r="F481" s="226">
        <f>'ES Data Entry'!F481</f>
        <v>0</v>
      </c>
      <c r="G481" s="226" t="str" cm="1">
        <f t="array" ref="G481">_xlfn.IFS('ES Data Entry'!G481=0, "Kindergarten", 'ES Data Entry'!G481=1, "1st Grade", 'ES Data Entry'!G481=2, "2nd Grade", 'ES Data Entry'!G481=3, "3rd Grade", 'ES Data Entry'!G481=4, "4th Grade",'ES Data Entry'!G481=5, "5th Grade")</f>
        <v>Kindergarten</v>
      </c>
      <c r="H481" s="253" t="e" cm="1">
        <f t="array" ref="H481">_xlfn.IFS('ES Data Entry'!L481=2, "Virtual", 'ES Data Entry'!L481=1, "In-person",'ES Data Entry'!L481=3, "Hybrid")</f>
        <v>#N/A</v>
      </c>
      <c r="I481" s="227" t="e" cm="1">
        <f t="array" ref="I481">_xlfn.IFS('ES Data Entry'!H481= 1, "American Indian/Alaskan Native", 'ES Data Entry'!H481= 2, "Asian", 'ES Data Entry'!H481= 3, "Native Hawaiian/Pacific Islander", 'ES Data Entry'!H481= 4, "Black/African American",'ES Data Entry'!H481= 5,  "White", 'ES Data Entry'!H481= 6, "Other", 'ES Data Entry'!H481= 7, "Two races or more", 'ES Data Entry'!H481= 8, "Unknown")</f>
        <v>#N/A</v>
      </c>
      <c r="J481" s="226" t="e" cm="1">
        <f t="array" ref="J481">_xlfn.IFS('ES Data Entry'!I481=1, "Hispanic/Latino", 'ES Data Entry'!I481=2, "Not Hispanic/Latino", 'ES Data Entry'!I481=3, "Other")</f>
        <v>#N/A</v>
      </c>
      <c r="K481" s="226" t="e" cm="1">
        <f t="array" ref="K481">_xlfn.IFS('ES Data Entry'!J481= 1, "Male", 'ES Data Entry'!J481= 2, "Female", 'ES Data Entry'!J481= 3, "Transgender Male", 'ES Data Entry'!J481= 4, "Transgender Female",'ES Data Entry'!J481= 5, "Non-binary", 'ES Data Entry'!J481= 6, "Other", 'ES Data Entry'!J481= 7, "Unknown")</f>
        <v>#N/A</v>
      </c>
      <c r="L481" s="228">
        <f>'ES Data Entry'!K481</f>
        <v>0</v>
      </c>
      <c r="M481" s="228" t="str" cm="1">
        <f t="array" ref="M481">IF(MAX(IF(F:F=F481, L:L))=L481, "Yes", "No")</f>
        <v>Yes</v>
      </c>
      <c r="N481" s="229" t="e">
        <f>AVERAGE('ES Data Entry'!N481,'ES Data Entry'!M481)</f>
        <v>#DIV/0!</v>
      </c>
      <c r="O481" s="229" t="e">
        <f t="shared" si="42"/>
        <v>#DIV/0!</v>
      </c>
      <c r="P481" s="229" t="e">
        <f>AVERAGE('ES Data Entry'!O481:R481)</f>
        <v>#DIV/0!</v>
      </c>
      <c r="Q481" s="229" t="e">
        <f t="shared" si="43"/>
        <v>#DIV/0!</v>
      </c>
      <c r="R481" s="229" t="e">
        <f>AVERAGE('ES Data Entry'!S481:V481)</f>
        <v>#DIV/0!</v>
      </c>
      <c r="S481" s="229" t="e">
        <f t="shared" si="44"/>
        <v>#DIV/0!</v>
      </c>
      <c r="T481" s="229" t="e">
        <f>AVERAGE('ES Data Entry'!W481:Y481)</f>
        <v>#DIV/0!</v>
      </c>
      <c r="U481" s="230" t="e">
        <f t="shared" si="45"/>
        <v>#DIV/0!</v>
      </c>
      <c r="V481" s="231" t="e">
        <f t="shared" si="46"/>
        <v>#DIV/0!</v>
      </c>
      <c r="W481" s="232" t="e">
        <f t="shared" si="47"/>
        <v>#DIV/0!</v>
      </c>
    </row>
    <row r="482" spans="1:23">
      <c r="A482" s="226">
        <f>'ES Data Entry'!A482</f>
        <v>0</v>
      </c>
      <c r="B482" s="226">
        <f>'ES Data Entry'!B482</f>
        <v>0</v>
      </c>
      <c r="C482" s="6">
        <f>'ES Data Entry'!C482</f>
        <v>0</v>
      </c>
      <c r="D482" s="226">
        <f>'ES Data Entry'!D482</f>
        <v>0</v>
      </c>
      <c r="E482" s="226">
        <f>'ES Data Entry'!E482</f>
        <v>0</v>
      </c>
      <c r="F482" s="226">
        <f>'ES Data Entry'!F482</f>
        <v>0</v>
      </c>
      <c r="G482" s="226" t="str" cm="1">
        <f t="array" ref="G482">_xlfn.IFS('ES Data Entry'!G482=0, "Kindergarten", 'ES Data Entry'!G482=1, "1st Grade", 'ES Data Entry'!G482=2, "2nd Grade", 'ES Data Entry'!G482=3, "3rd Grade", 'ES Data Entry'!G482=4, "4th Grade",'ES Data Entry'!G482=5, "5th Grade")</f>
        <v>Kindergarten</v>
      </c>
      <c r="H482" s="253" t="e" cm="1">
        <f t="array" ref="H482">_xlfn.IFS('ES Data Entry'!L482=2, "Virtual", 'ES Data Entry'!L482=1, "In-person",'ES Data Entry'!L482=3, "Hybrid")</f>
        <v>#N/A</v>
      </c>
      <c r="I482" s="227" t="e" cm="1">
        <f t="array" ref="I482">_xlfn.IFS('ES Data Entry'!H482= 1, "American Indian/Alaskan Native", 'ES Data Entry'!H482= 2, "Asian", 'ES Data Entry'!H482= 3, "Native Hawaiian/Pacific Islander", 'ES Data Entry'!H482= 4, "Black/African American",'ES Data Entry'!H482= 5,  "White", 'ES Data Entry'!H482= 6, "Other", 'ES Data Entry'!H482= 7, "Two races or more", 'ES Data Entry'!H482= 8, "Unknown")</f>
        <v>#N/A</v>
      </c>
      <c r="J482" s="226" t="e" cm="1">
        <f t="array" ref="J482">_xlfn.IFS('ES Data Entry'!I482=1, "Hispanic/Latino", 'ES Data Entry'!I482=2, "Not Hispanic/Latino", 'ES Data Entry'!I482=3, "Other")</f>
        <v>#N/A</v>
      </c>
      <c r="K482" s="226" t="e" cm="1">
        <f t="array" ref="K482">_xlfn.IFS('ES Data Entry'!J482= 1, "Male", 'ES Data Entry'!J482= 2, "Female", 'ES Data Entry'!J482= 3, "Transgender Male", 'ES Data Entry'!J482= 4, "Transgender Female",'ES Data Entry'!J482= 5, "Non-binary", 'ES Data Entry'!J482= 6, "Other", 'ES Data Entry'!J482= 7, "Unknown")</f>
        <v>#N/A</v>
      </c>
      <c r="L482" s="228">
        <f>'ES Data Entry'!K482</f>
        <v>0</v>
      </c>
      <c r="M482" s="228" t="str" cm="1">
        <f t="array" ref="M482">IF(MAX(IF(F:F=F482, L:L))=L482, "Yes", "No")</f>
        <v>Yes</v>
      </c>
      <c r="N482" s="229" t="e">
        <f>AVERAGE('ES Data Entry'!N482,'ES Data Entry'!M482)</f>
        <v>#DIV/0!</v>
      </c>
      <c r="O482" s="229" t="e">
        <f t="shared" si="42"/>
        <v>#DIV/0!</v>
      </c>
      <c r="P482" s="229" t="e">
        <f>AVERAGE('ES Data Entry'!O482:R482)</f>
        <v>#DIV/0!</v>
      </c>
      <c r="Q482" s="229" t="e">
        <f t="shared" si="43"/>
        <v>#DIV/0!</v>
      </c>
      <c r="R482" s="229" t="e">
        <f>AVERAGE('ES Data Entry'!S482:V482)</f>
        <v>#DIV/0!</v>
      </c>
      <c r="S482" s="229" t="e">
        <f t="shared" si="44"/>
        <v>#DIV/0!</v>
      </c>
      <c r="T482" s="229" t="e">
        <f>AVERAGE('ES Data Entry'!W482:Y482)</f>
        <v>#DIV/0!</v>
      </c>
      <c r="U482" s="230" t="e">
        <f t="shared" si="45"/>
        <v>#DIV/0!</v>
      </c>
      <c r="V482" s="231" t="e">
        <f t="shared" si="46"/>
        <v>#DIV/0!</v>
      </c>
      <c r="W482" s="232" t="e">
        <f t="shared" si="47"/>
        <v>#DIV/0!</v>
      </c>
    </row>
    <row r="483" spans="1:23">
      <c r="A483" s="226">
        <f>'ES Data Entry'!A483</f>
        <v>0</v>
      </c>
      <c r="B483" s="226">
        <f>'ES Data Entry'!B483</f>
        <v>0</v>
      </c>
      <c r="C483" s="6">
        <f>'ES Data Entry'!C483</f>
        <v>0</v>
      </c>
      <c r="D483" s="226">
        <f>'ES Data Entry'!D483</f>
        <v>0</v>
      </c>
      <c r="E483" s="226">
        <f>'ES Data Entry'!E483</f>
        <v>0</v>
      </c>
      <c r="F483" s="226">
        <f>'ES Data Entry'!F483</f>
        <v>0</v>
      </c>
      <c r="G483" s="226" t="str" cm="1">
        <f t="array" ref="G483">_xlfn.IFS('ES Data Entry'!G483=0, "Kindergarten", 'ES Data Entry'!G483=1, "1st Grade", 'ES Data Entry'!G483=2, "2nd Grade", 'ES Data Entry'!G483=3, "3rd Grade", 'ES Data Entry'!G483=4, "4th Grade",'ES Data Entry'!G483=5, "5th Grade")</f>
        <v>Kindergarten</v>
      </c>
      <c r="H483" s="253" t="e" cm="1">
        <f t="array" ref="H483">_xlfn.IFS('ES Data Entry'!L483=2, "Virtual", 'ES Data Entry'!L483=1, "In-person",'ES Data Entry'!L483=3, "Hybrid")</f>
        <v>#N/A</v>
      </c>
      <c r="I483" s="227" t="e" cm="1">
        <f t="array" ref="I483">_xlfn.IFS('ES Data Entry'!H483= 1, "American Indian/Alaskan Native", 'ES Data Entry'!H483= 2, "Asian", 'ES Data Entry'!H483= 3, "Native Hawaiian/Pacific Islander", 'ES Data Entry'!H483= 4, "Black/African American",'ES Data Entry'!H483= 5,  "White", 'ES Data Entry'!H483= 6, "Other", 'ES Data Entry'!H483= 7, "Two races or more", 'ES Data Entry'!H483= 8, "Unknown")</f>
        <v>#N/A</v>
      </c>
      <c r="J483" s="226" t="e" cm="1">
        <f t="array" ref="J483">_xlfn.IFS('ES Data Entry'!I483=1, "Hispanic/Latino", 'ES Data Entry'!I483=2, "Not Hispanic/Latino", 'ES Data Entry'!I483=3, "Other")</f>
        <v>#N/A</v>
      </c>
      <c r="K483" s="226" t="e" cm="1">
        <f t="array" ref="K483">_xlfn.IFS('ES Data Entry'!J483= 1, "Male", 'ES Data Entry'!J483= 2, "Female", 'ES Data Entry'!J483= 3, "Transgender Male", 'ES Data Entry'!J483= 4, "Transgender Female",'ES Data Entry'!J483= 5, "Non-binary", 'ES Data Entry'!J483= 6, "Other", 'ES Data Entry'!J483= 7, "Unknown")</f>
        <v>#N/A</v>
      </c>
      <c r="L483" s="228">
        <f>'ES Data Entry'!K483</f>
        <v>0</v>
      </c>
      <c r="M483" s="228" t="str" cm="1">
        <f t="array" ref="M483">IF(MAX(IF(F:F=F483, L:L))=L483, "Yes", "No")</f>
        <v>Yes</v>
      </c>
      <c r="N483" s="229" t="e">
        <f>AVERAGE('ES Data Entry'!N483,'ES Data Entry'!M483)</f>
        <v>#DIV/0!</v>
      </c>
      <c r="O483" s="229" t="e">
        <f t="shared" ref="O483:O546" si="48">IF(OR(N483&gt;3.5,N483=3.5), "Higher Emotional Engagement",IF(N483&lt;1.6, "Lower Emotional Engagement", "Moderate Emotional Engagement"))</f>
        <v>#DIV/0!</v>
      </c>
      <c r="P483" s="229" t="e">
        <f>AVERAGE('ES Data Entry'!O483:R483)</f>
        <v>#DIV/0!</v>
      </c>
      <c r="Q483" s="229" t="e">
        <f t="shared" ref="Q483:Q546" si="49">IF(OR(P483&gt;3.5,P483=3.5), "Higher Social Engagement",IF(P483&lt;1.6, "Lower Social Engagement", "Moderate Social Engagement"))</f>
        <v>#DIV/0!</v>
      </c>
      <c r="R483" s="229" t="e">
        <f>AVERAGE('ES Data Entry'!S483:V483)</f>
        <v>#DIV/0!</v>
      </c>
      <c r="S483" s="229" t="e">
        <f t="shared" ref="S483:S546" si="50">IF(OR(R483&gt;3.5,R483=3.5), "Higher Behavioral Engagement",IF(R483&lt;1.6, "Lower Behavioral Engagement", "Moderate Behavioral Engagement"))</f>
        <v>#DIV/0!</v>
      </c>
      <c r="T483" s="229" t="e">
        <f>AVERAGE('ES Data Entry'!W483:Y483)</f>
        <v>#DIV/0!</v>
      </c>
      <c r="U483" s="230" t="e">
        <f t="shared" ref="U483:U546" si="51">IF(OR(T483&gt;3.5,T483=3.5), "Higher Cognitive Engagement",IF(T483&lt;1.6, "Lower Cognitive Engagement", "Moderate Cognitive Engagement"))</f>
        <v>#DIV/0!</v>
      </c>
      <c r="V483" s="231" t="e">
        <f t="shared" ref="V483:V546" si="52">AVERAGE(N483:T483)</f>
        <v>#DIV/0!</v>
      </c>
      <c r="W483" s="232" t="e">
        <f t="shared" ref="W483:W546" si="53">IF(OR(V483&gt;3.5,V483=3.5), "Higher Engagement",IF(V483&lt;1.6, "Lower Engagement", "Moderate Engagement"))</f>
        <v>#DIV/0!</v>
      </c>
    </row>
    <row r="484" spans="1:23">
      <c r="A484" s="226">
        <f>'ES Data Entry'!A484</f>
        <v>0</v>
      </c>
      <c r="B484" s="226">
        <f>'ES Data Entry'!B484</f>
        <v>0</v>
      </c>
      <c r="C484" s="6">
        <f>'ES Data Entry'!C484</f>
        <v>0</v>
      </c>
      <c r="D484" s="226">
        <f>'ES Data Entry'!D484</f>
        <v>0</v>
      </c>
      <c r="E484" s="226">
        <f>'ES Data Entry'!E484</f>
        <v>0</v>
      </c>
      <c r="F484" s="226">
        <f>'ES Data Entry'!F484</f>
        <v>0</v>
      </c>
      <c r="G484" s="226" t="str" cm="1">
        <f t="array" ref="G484">_xlfn.IFS('ES Data Entry'!G484=0, "Kindergarten", 'ES Data Entry'!G484=1, "1st Grade", 'ES Data Entry'!G484=2, "2nd Grade", 'ES Data Entry'!G484=3, "3rd Grade", 'ES Data Entry'!G484=4, "4th Grade",'ES Data Entry'!G484=5, "5th Grade")</f>
        <v>Kindergarten</v>
      </c>
      <c r="H484" s="253" t="e" cm="1">
        <f t="array" ref="H484">_xlfn.IFS('ES Data Entry'!L484=2, "Virtual", 'ES Data Entry'!L484=1, "In-person",'ES Data Entry'!L484=3, "Hybrid")</f>
        <v>#N/A</v>
      </c>
      <c r="I484" s="227" t="e" cm="1">
        <f t="array" ref="I484">_xlfn.IFS('ES Data Entry'!H484= 1, "American Indian/Alaskan Native", 'ES Data Entry'!H484= 2, "Asian", 'ES Data Entry'!H484= 3, "Native Hawaiian/Pacific Islander", 'ES Data Entry'!H484= 4, "Black/African American",'ES Data Entry'!H484= 5,  "White", 'ES Data Entry'!H484= 6, "Other", 'ES Data Entry'!H484= 7, "Two races or more", 'ES Data Entry'!H484= 8, "Unknown")</f>
        <v>#N/A</v>
      </c>
      <c r="J484" s="226" t="e" cm="1">
        <f t="array" ref="J484">_xlfn.IFS('ES Data Entry'!I484=1, "Hispanic/Latino", 'ES Data Entry'!I484=2, "Not Hispanic/Latino", 'ES Data Entry'!I484=3, "Other")</f>
        <v>#N/A</v>
      </c>
      <c r="K484" s="226" t="e" cm="1">
        <f t="array" ref="K484">_xlfn.IFS('ES Data Entry'!J484= 1, "Male", 'ES Data Entry'!J484= 2, "Female", 'ES Data Entry'!J484= 3, "Transgender Male", 'ES Data Entry'!J484= 4, "Transgender Female",'ES Data Entry'!J484= 5, "Non-binary", 'ES Data Entry'!J484= 6, "Other", 'ES Data Entry'!J484= 7, "Unknown")</f>
        <v>#N/A</v>
      </c>
      <c r="L484" s="228">
        <f>'ES Data Entry'!K484</f>
        <v>0</v>
      </c>
      <c r="M484" s="228" t="str" cm="1">
        <f t="array" ref="M484">IF(MAX(IF(F:F=F484, L:L))=L484, "Yes", "No")</f>
        <v>Yes</v>
      </c>
      <c r="N484" s="229" t="e">
        <f>AVERAGE('ES Data Entry'!N484,'ES Data Entry'!M484)</f>
        <v>#DIV/0!</v>
      </c>
      <c r="O484" s="229" t="e">
        <f t="shared" si="48"/>
        <v>#DIV/0!</v>
      </c>
      <c r="P484" s="229" t="e">
        <f>AVERAGE('ES Data Entry'!O484:R484)</f>
        <v>#DIV/0!</v>
      </c>
      <c r="Q484" s="229" t="e">
        <f t="shared" si="49"/>
        <v>#DIV/0!</v>
      </c>
      <c r="R484" s="229" t="e">
        <f>AVERAGE('ES Data Entry'!S484:V484)</f>
        <v>#DIV/0!</v>
      </c>
      <c r="S484" s="229" t="e">
        <f t="shared" si="50"/>
        <v>#DIV/0!</v>
      </c>
      <c r="T484" s="229" t="e">
        <f>AVERAGE('ES Data Entry'!W484:Y484)</f>
        <v>#DIV/0!</v>
      </c>
      <c r="U484" s="230" t="e">
        <f t="shared" si="51"/>
        <v>#DIV/0!</v>
      </c>
      <c r="V484" s="231" t="e">
        <f t="shared" si="52"/>
        <v>#DIV/0!</v>
      </c>
      <c r="W484" s="232" t="e">
        <f t="shared" si="53"/>
        <v>#DIV/0!</v>
      </c>
    </row>
    <row r="485" spans="1:23">
      <c r="A485" s="226">
        <f>'ES Data Entry'!A485</f>
        <v>0</v>
      </c>
      <c r="B485" s="226">
        <f>'ES Data Entry'!B485</f>
        <v>0</v>
      </c>
      <c r="C485" s="6">
        <f>'ES Data Entry'!C485</f>
        <v>0</v>
      </c>
      <c r="D485" s="226">
        <f>'ES Data Entry'!D485</f>
        <v>0</v>
      </c>
      <c r="E485" s="226">
        <f>'ES Data Entry'!E485</f>
        <v>0</v>
      </c>
      <c r="F485" s="226">
        <f>'ES Data Entry'!F485</f>
        <v>0</v>
      </c>
      <c r="G485" s="226" t="str" cm="1">
        <f t="array" ref="G485">_xlfn.IFS('ES Data Entry'!G485=0, "Kindergarten", 'ES Data Entry'!G485=1, "1st Grade", 'ES Data Entry'!G485=2, "2nd Grade", 'ES Data Entry'!G485=3, "3rd Grade", 'ES Data Entry'!G485=4, "4th Grade",'ES Data Entry'!G485=5, "5th Grade")</f>
        <v>Kindergarten</v>
      </c>
      <c r="H485" s="253" t="e" cm="1">
        <f t="array" ref="H485">_xlfn.IFS('ES Data Entry'!L485=2, "Virtual", 'ES Data Entry'!L485=1, "In-person",'ES Data Entry'!L485=3, "Hybrid")</f>
        <v>#N/A</v>
      </c>
      <c r="I485" s="227" t="e" cm="1">
        <f t="array" ref="I485">_xlfn.IFS('ES Data Entry'!H485= 1, "American Indian/Alaskan Native", 'ES Data Entry'!H485= 2, "Asian", 'ES Data Entry'!H485= 3, "Native Hawaiian/Pacific Islander", 'ES Data Entry'!H485= 4, "Black/African American",'ES Data Entry'!H485= 5,  "White", 'ES Data Entry'!H485= 6, "Other", 'ES Data Entry'!H485= 7, "Two races or more", 'ES Data Entry'!H485= 8, "Unknown")</f>
        <v>#N/A</v>
      </c>
      <c r="J485" s="226" t="e" cm="1">
        <f t="array" ref="J485">_xlfn.IFS('ES Data Entry'!I485=1, "Hispanic/Latino", 'ES Data Entry'!I485=2, "Not Hispanic/Latino", 'ES Data Entry'!I485=3, "Other")</f>
        <v>#N/A</v>
      </c>
      <c r="K485" s="226" t="e" cm="1">
        <f t="array" ref="K485">_xlfn.IFS('ES Data Entry'!J485= 1, "Male", 'ES Data Entry'!J485= 2, "Female", 'ES Data Entry'!J485= 3, "Transgender Male", 'ES Data Entry'!J485= 4, "Transgender Female",'ES Data Entry'!J485= 5, "Non-binary", 'ES Data Entry'!J485= 6, "Other", 'ES Data Entry'!J485= 7, "Unknown")</f>
        <v>#N/A</v>
      </c>
      <c r="L485" s="228">
        <f>'ES Data Entry'!K485</f>
        <v>0</v>
      </c>
      <c r="M485" s="228" t="str" cm="1">
        <f t="array" ref="M485">IF(MAX(IF(F:F=F485, L:L))=L485, "Yes", "No")</f>
        <v>Yes</v>
      </c>
      <c r="N485" s="229" t="e">
        <f>AVERAGE('ES Data Entry'!N485,'ES Data Entry'!M485)</f>
        <v>#DIV/0!</v>
      </c>
      <c r="O485" s="229" t="e">
        <f t="shared" si="48"/>
        <v>#DIV/0!</v>
      </c>
      <c r="P485" s="229" t="e">
        <f>AVERAGE('ES Data Entry'!O485:R485)</f>
        <v>#DIV/0!</v>
      </c>
      <c r="Q485" s="229" t="e">
        <f t="shared" si="49"/>
        <v>#DIV/0!</v>
      </c>
      <c r="R485" s="229" t="e">
        <f>AVERAGE('ES Data Entry'!S485:V485)</f>
        <v>#DIV/0!</v>
      </c>
      <c r="S485" s="229" t="e">
        <f t="shared" si="50"/>
        <v>#DIV/0!</v>
      </c>
      <c r="T485" s="229" t="e">
        <f>AVERAGE('ES Data Entry'!W485:Y485)</f>
        <v>#DIV/0!</v>
      </c>
      <c r="U485" s="230" t="e">
        <f t="shared" si="51"/>
        <v>#DIV/0!</v>
      </c>
      <c r="V485" s="231" t="e">
        <f t="shared" si="52"/>
        <v>#DIV/0!</v>
      </c>
      <c r="W485" s="232" t="e">
        <f t="shared" si="53"/>
        <v>#DIV/0!</v>
      </c>
    </row>
    <row r="486" spans="1:23">
      <c r="A486" s="226">
        <f>'ES Data Entry'!A486</f>
        <v>0</v>
      </c>
      <c r="B486" s="226">
        <f>'ES Data Entry'!B486</f>
        <v>0</v>
      </c>
      <c r="C486" s="6">
        <f>'ES Data Entry'!C486</f>
        <v>0</v>
      </c>
      <c r="D486" s="226">
        <f>'ES Data Entry'!D486</f>
        <v>0</v>
      </c>
      <c r="E486" s="226">
        <f>'ES Data Entry'!E486</f>
        <v>0</v>
      </c>
      <c r="F486" s="226">
        <f>'ES Data Entry'!F486</f>
        <v>0</v>
      </c>
      <c r="G486" s="226" t="str" cm="1">
        <f t="array" ref="G486">_xlfn.IFS('ES Data Entry'!G486=0, "Kindergarten", 'ES Data Entry'!G486=1, "1st Grade", 'ES Data Entry'!G486=2, "2nd Grade", 'ES Data Entry'!G486=3, "3rd Grade", 'ES Data Entry'!G486=4, "4th Grade",'ES Data Entry'!G486=5, "5th Grade")</f>
        <v>Kindergarten</v>
      </c>
      <c r="H486" s="253" t="e" cm="1">
        <f t="array" ref="H486">_xlfn.IFS('ES Data Entry'!L486=2, "Virtual", 'ES Data Entry'!L486=1, "In-person",'ES Data Entry'!L486=3, "Hybrid")</f>
        <v>#N/A</v>
      </c>
      <c r="I486" s="227" t="e" cm="1">
        <f t="array" ref="I486">_xlfn.IFS('ES Data Entry'!H486= 1, "American Indian/Alaskan Native", 'ES Data Entry'!H486= 2, "Asian", 'ES Data Entry'!H486= 3, "Native Hawaiian/Pacific Islander", 'ES Data Entry'!H486= 4, "Black/African American",'ES Data Entry'!H486= 5,  "White", 'ES Data Entry'!H486= 6, "Other", 'ES Data Entry'!H486= 7, "Two races or more", 'ES Data Entry'!H486= 8, "Unknown")</f>
        <v>#N/A</v>
      </c>
      <c r="J486" s="226" t="e" cm="1">
        <f t="array" ref="J486">_xlfn.IFS('ES Data Entry'!I486=1, "Hispanic/Latino", 'ES Data Entry'!I486=2, "Not Hispanic/Latino", 'ES Data Entry'!I486=3, "Other")</f>
        <v>#N/A</v>
      </c>
      <c r="K486" s="226" t="e" cm="1">
        <f t="array" ref="K486">_xlfn.IFS('ES Data Entry'!J486= 1, "Male", 'ES Data Entry'!J486= 2, "Female", 'ES Data Entry'!J486= 3, "Transgender Male", 'ES Data Entry'!J486= 4, "Transgender Female",'ES Data Entry'!J486= 5, "Non-binary", 'ES Data Entry'!J486= 6, "Other", 'ES Data Entry'!J486= 7, "Unknown")</f>
        <v>#N/A</v>
      </c>
      <c r="L486" s="228">
        <f>'ES Data Entry'!K486</f>
        <v>0</v>
      </c>
      <c r="M486" s="228" t="str" cm="1">
        <f t="array" ref="M486">IF(MAX(IF(F:F=F486, L:L))=L486, "Yes", "No")</f>
        <v>Yes</v>
      </c>
      <c r="N486" s="229" t="e">
        <f>AVERAGE('ES Data Entry'!N486,'ES Data Entry'!M486)</f>
        <v>#DIV/0!</v>
      </c>
      <c r="O486" s="229" t="e">
        <f t="shared" si="48"/>
        <v>#DIV/0!</v>
      </c>
      <c r="P486" s="229" t="e">
        <f>AVERAGE('ES Data Entry'!O486:R486)</f>
        <v>#DIV/0!</v>
      </c>
      <c r="Q486" s="229" t="e">
        <f t="shared" si="49"/>
        <v>#DIV/0!</v>
      </c>
      <c r="R486" s="229" t="e">
        <f>AVERAGE('ES Data Entry'!S486:V486)</f>
        <v>#DIV/0!</v>
      </c>
      <c r="S486" s="229" t="e">
        <f t="shared" si="50"/>
        <v>#DIV/0!</v>
      </c>
      <c r="T486" s="229" t="e">
        <f>AVERAGE('ES Data Entry'!W486:Y486)</f>
        <v>#DIV/0!</v>
      </c>
      <c r="U486" s="230" t="e">
        <f t="shared" si="51"/>
        <v>#DIV/0!</v>
      </c>
      <c r="V486" s="231" t="e">
        <f t="shared" si="52"/>
        <v>#DIV/0!</v>
      </c>
      <c r="W486" s="232" t="e">
        <f t="shared" si="53"/>
        <v>#DIV/0!</v>
      </c>
    </row>
    <row r="487" spans="1:23">
      <c r="A487" s="226">
        <f>'ES Data Entry'!A487</f>
        <v>0</v>
      </c>
      <c r="B487" s="226">
        <f>'ES Data Entry'!B487</f>
        <v>0</v>
      </c>
      <c r="C487" s="6">
        <f>'ES Data Entry'!C487</f>
        <v>0</v>
      </c>
      <c r="D487" s="226">
        <f>'ES Data Entry'!D487</f>
        <v>0</v>
      </c>
      <c r="E487" s="226">
        <f>'ES Data Entry'!E487</f>
        <v>0</v>
      </c>
      <c r="F487" s="226">
        <f>'ES Data Entry'!F487</f>
        <v>0</v>
      </c>
      <c r="G487" s="226" t="str" cm="1">
        <f t="array" ref="G487">_xlfn.IFS('ES Data Entry'!G487=0, "Kindergarten", 'ES Data Entry'!G487=1, "1st Grade", 'ES Data Entry'!G487=2, "2nd Grade", 'ES Data Entry'!G487=3, "3rd Grade", 'ES Data Entry'!G487=4, "4th Grade",'ES Data Entry'!G487=5, "5th Grade")</f>
        <v>Kindergarten</v>
      </c>
      <c r="H487" s="253" t="e" cm="1">
        <f t="array" ref="H487">_xlfn.IFS('ES Data Entry'!L487=2, "Virtual", 'ES Data Entry'!L487=1, "In-person",'ES Data Entry'!L487=3, "Hybrid")</f>
        <v>#N/A</v>
      </c>
      <c r="I487" s="227" t="e" cm="1">
        <f t="array" ref="I487">_xlfn.IFS('ES Data Entry'!H487= 1, "American Indian/Alaskan Native", 'ES Data Entry'!H487= 2, "Asian", 'ES Data Entry'!H487= 3, "Native Hawaiian/Pacific Islander", 'ES Data Entry'!H487= 4, "Black/African American",'ES Data Entry'!H487= 5,  "White", 'ES Data Entry'!H487= 6, "Other", 'ES Data Entry'!H487= 7, "Two races or more", 'ES Data Entry'!H487= 8, "Unknown")</f>
        <v>#N/A</v>
      </c>
      <c r="J487" s="226" t="e" cm="1">
        <f t="array" ref="J487">_xlfn.IFS('ES Data Entry'!I487=1, "Hispanic/Latino", 'ES Data Entry'!I487=2, "Not Hispanic/Latino", 'ES Data Entry'!I487=3, "Other")</f>
        <v>#N/A</v>
      </c>
      <c r="K487" s="226" t="e" cm="1">
        <f t="array" ref="K487">_xlfn.IFS('ES Data Entry'!J487= 1, "Male", 'ES Data Entry'!J487= 2, "Female", 'ES Data Entry'!J487= 3, "Transgender Male", 'ES Data Entry'!J487= 4, "Transgender Female",'ES Data Entry'!J487= 5, "Non-binary", 'ES Data Entry'!J487= 6, "Other", 'ES Data Entry'!J487= 7, "Unknown")</f>
        <v>#N/A</v>
      </c>
      <c r="L487" s="228">
        <f>'ES Data Entry'!K487</f>
        <v>0</v>
      </c>
      <c r="M487" s="228" t="str" cm="1">
        <f t="array" ref="M487">IF(MAX(IF(F:F=F487, L:L))=L487, "Yes", "No")</f>
        <v>Yes</v>
      </c>
      <c r="N487" s="229" t="e">
        <f>AVERAGE('ES Data Entry'!N487,'ES Data Entry'!M487)</f>
        <v>#DIV/0!</v>
      </c>
      <c r="O487" s="229" t="e">
        <f t="shared" si="48"/>
        <v>#DIV/0!</v>
      </c>
      <c r="P487" s="229" t="e">
        <f>AVERAGE('ES Data Entry'!O487:R487)</f>
        <v>#DIV/0!</v>
      </c>
      <c r="Q487" s="229" t="e">
        <f t="shared" si="49"/>
        <v>#DIV/0!</v>
      </c>
      <c r="R487" s="229" t="e">
        <f>AVERAGE('ES Data Entry'!S487:V487)</f>
        <v>#DIV/0!</v>
      </c>
      <c r="S487" s="229" t="e">
        <f t="shared" si="50"/>
        <v>#DIV/0!</v>
      </c>
      <c r="T487" s="229" t="e">
        <f>AVERAGE('ES Data Entry'!W487:Y487)</f>
        <v>#DIV/0!</v>
      </c>
      <c r="U487" s="230" t="e">
        <f t="shared" si="51"/>
        <v>#DIV/0!</v>
      </c>
      <c r="V487" s="231" t="e">
        <f t="shared" si="52"/>
        <v>#DIV/0!</v>
      </c>
      <c r="W487" s="232" t="e">
        <f t="shared" si="53"/>
        <v>#DIV/0!</v>
      </c>
    </row>
    <row r="488" spans="1:23">
      <c r="A488" s="226">
        <f>'ES Data Entry'!A488</f>
        <v>0</v>
      </c>
      <c r="B488" s="226">
        <f>'ES Data Entry'!B488</f>
        <v>0</v>
      </c>
      <c r="C488" s="6">
        <f>'ES Data Entry'!C488</f>
        <v>0</v>
      </c>
      <c r="D488" s="226">
        <f>'ES Data Entry'!D488</f>
        <v>0</v>
      </c>
      <c r="E488" s="226">
        <f>'ES Data Entry'!E488</f>
        <v>0</v>
      </c>
      <c r="F488" s="226">
        <f>'ES Data Entry'!F488</f>
        <v>0</v>
      </c>
      <c r="G488" s="226" t="str" cm="1">
        <f t="array" ref="G488">_xlfn.IFS('ES Data Entry'!G488=0, "Kindergarten", 'ES Data Entry'!G488=1, "1st Grade", 'ES Data Entry'!G488=2, "2nd Grade", 'ES Data Entry'!G488=3, "3rd Grade", 'ES Data Entry'!G488=4, "4th Grade",'ES Data Entry'!G488=5, "5th Grade")</f>
        <v>Kindergarten</v>
      </c>
      <c r="H488" s="253" t="e" cm="1">
        <f t="array" ref="H488">_xlfn.IFS('ES Data Entry'!L488=2, "Virtual", 'ES Data Entry'!L488=1, "In-person",'ES Data Entry'!L488=3, "Hybrid")</f>
        <v>#N/A</v>
      </c>
      <c r="I488" s="227" t="e" cm="1">
        <f t="array" ref="I488">_xlfn.IFS('ES Data Entry'!H488= 1, "American Indian/Alaskan Native", 'ES Data Entry'!H488= 2, "Asian", 'ES Data Entry'!H488= 3, "Native Hawaiian/Pacific Islander", 'ES Data Entry'!H488= 4, "Black/African American",'ES Data Entry'!H488= 5,  "White", 'ES Data Entry'!H488= 6, "Other", 'ES Data Entry'!H488= 7, "Two races or more", 'ES Data Entry'!H488= 8, "Unknown")</f>
        <v>#N/A</v>
      </c>
      <c r="J488" s="226" t="e" cm="1">
        <f t="array" ref="J488">_xlfn.IFS('ES Data Entry'!I488=1, "Hispanic/Latino", 'ES Data Entry'!I488=2, "Not Hispanic/Latino", 'ES Data Entry'!I488=3, "Other")</f>
        <v>#N/A</v>
      </c>
      <c r="K488" s="226" t="e" cm="1">
        <f t="array" ref="K488">_xlfn.IFS('ES Data Entry'!J488= 1, "Male", 'ES Data Entry'!J488= 2, "Female", 'ES Data Entry'!J488= 3, "Transgender Male", 'ES Data Entry'!J488= 4, "Transgender Female",'ES Data Entry'!J488= 5, "Non-binary", 'ES Data Entry'!J488= 6, "Other", 'ES Data Entry'!J488= 7, "Unknown")</f>
        <v>#N/A</v>
      </c>
      <c r="L488" s="228">
        <f>'ES Data Entry'!K488</f>
        <v>0</v>
      </c>
      <c r="M488" s="228" t="str" cm="1">
        <f t="array" ref="M488">IF(MAX(IF(F:F=F488, L:L))=L488, "Yes", "No")</f>
        <v>Yes</v>
      </c>
      <c r="N488" s="229" t="e">
        <f>AVERAGE('ES Data Entry'!N488,'ES Data Entry'!M488)</f>
        <v>#DIV/0!</v>
      </c>
      <c r="O488" s="229" t="e">
        <f t="shared" si="48"/>
        <v>#DIV/0!</v>
      </c>
      <c r="P488" s="229" t="e">
        <f>AVERAGE('ES Data Entry'!O488:R488)</f>
        <v>#DIV/0!</v>
      </c>
      <c r="Q488" s="229" t="e">
        <f t="shared" si="49"/>
        <v>#DIV/0!</v>
      </c>
      <c r="R488" s="229" t="e">
        <f>AVERAGE('ES Data Entry'!S488:V488)</f>
        <v>#DIV/0!</v>
      </c>
      <c r="S488" s="229" t="e">
        <f t="shared" si="50"/>
        <v>#DIV/0!</v>
      </c>
      <c r="T488" s="229" t="e">
        <f>AVERAGE('ES Data Entry'!W488:Y488)</f>
        <v>#DIV/0!</v>
      </c>
      <c r="U488" s="230" t="e">
        <f t="shared" si="51"/>
        <v>#DIV/0!</v>
      </c>
      <c r="V488" s="231" t="e">
        <f t="shared" si="52"/>
        <v>#DIV/0!</v>
      </c>
      <c r="W488" s="232" t="e">
        <f t="shared" si="53"/>
        <v>#DIV/0!</v>
      </c>
    </row>
    <row r="489" spans="1:23">
      <c r="A489" s="226">
        <f>'ES Data Entry'!A489</f>
        <v>0</v>
      </c>
      <c r="B489" s="226">
        <f>'ES Data Entry'!B489</f>
        <v>0</v>
      </c>
      <c r="C489" s="6">
        <f>'ES Data Entry'!C489</f>
        <v>0</v>
      </c>
      <c r="D489" s="226">
        <f>'ES Data Entry'!D489</f>
        <v>0</v>
      </c>
      <c r="E489" s="226">
        <f>'ES Data Entry'!E489</f>
        <v>0</v>
      </c>
      <c r="F489" s="226">
        <f>'ES Data Entry'!F489</f>
        <v>0</v>
      </c>
      <c r="G489" s="226" t="str" cm="1">
        <f t="array" ref="G489">_xlfn.IFS('ES Data Entry'!G489=0, "Kindergarten", 'ES Data Entry'!G489=1, "1st Grade", 'ES Data Entry'!G489=2, "2nd Grade", 'ES Data Entry'!G489=3, "3rd Grade", 'ES Data Entry'!G489=4, "4th Grade",'ES Data Entry'!G489=5, "5th Grade")</f>
        <v>Kindergarten</v>
      </c>
      <c r="H489" s="253" t="e" cm="1">
        <f t="array" ref="H489">_xlfn.IFS('ES Data Entry'!L489=2, "Virtual", 'ES Data Entry'!L489=1, "In-person",'ES Data Entry'!L489=3, "Hybrid")</f>
        <v>#N/A</v>
      </c>
      <c r="I489" s="227" t="e" cm="1">
        <f t="array" ref="I489">_xlfn.IFS('ES Data Entry'!H489= 1, "American Indian/Alaskan Native", 'ES Data Entry'!H489= 2, "Asian", 'ES Data Entry'!H489= 3, "Native Hawaiian/Pacific Islander", 'ES Data Entry'!H489= 4, "Black/African American",'ES Data Entry'!H489= 5,  "White", 'ES Data Entry'!H489= 6, "Other", 'ES Data Entry'!H489= 7, "Two races or more", 'ES Data Entry'!H489= 8, "Unknown")</f>
        <v>#N/A</v>
      </c>
      <c r="J489" s="226" t="e" cm="1">
        <f t="array" ref="J489">_xlfn.IFS('ES Data Entry'!I489=1, "Hispanic/Latino", 'ES Data Entry'!I489=2, "Not Hispanic/Latino", 'ES Data Entry'!I489=3, "Other")</f>
        <v>#N/A</v>
      </c>
      <c r="K489" s="226" t="e" cm="1">
        <f t="array" ref="K489">_xlfn.IFS('ES Data Entry'!J489= 1, "Male", 'ES Data Entry'!J489= 2, "Female", 'ES Data Entry'!J489= 3, "Transgender Male", 'ES Data Entry'!J489= 4, "Transgender Female",'ES Data Entry'!J489= 5, "Non-binary", 'ES Data Entry'!J489= 6, "Other", 'ES Data Entry'!J489= 7, "Unknown")</f>
        <v>#N/A</v>
      </c>
      <c r="L489" s="228">
        <f>'ES Data Entry'!K489</f>
        <v>0</v>
      </c>
      <c r="M489" s="228" t="str" cm="1">
        <f t="array" ref="M489">IF(MAX(IF(F:F=F489, L:L))=L489, "Yes", "No")</f>
        <v>Yes</v>
      </c>
      <c r="N489" s="229" t="e">
        <f>AVERAGE('ES Data Entry'!N489,'ES Data Entry'!M489)</f>
        <v>#DIV/0!</v>
      </c>
      <c r="O489" s="229" t="e">
        <f t="shared" si="48"/>
        <v>#DIV/0!</v>
      </c>
      <c r="P489" s="229" t="e">
        <f>AVERAGE('ES Data Entry'!O489:R489)</f>
        <v>#DIV/0!</v>
      </c>
      <c r="Q489" s="229" t="e">
        <f t="shared" si="49"/>
        <v>#DIV/0!</v>
      </c>
      <c r="R489" s="229" t="e">
        <f>AVERAGE('ES Data Entry'!S489:V489)</f>
        <v>#DIV/0!</v>
      </c>
      <c r="S489" s="229" t="e">
        <f t="shared" si="50"/>
        <v>#DIV/0!</v>
      </c>
      <c r="T489" s="229" t="e">
        <f>AVERAGE('ES Data Entry'!W489:Y489)</f>
        <v>#DIV/0!</v>
      </c>
      <c r="U489" s="230" t="e">
        <f t="shared" si="51"/>
        <v>#DIV/0!</v>
      </c>
      <c r="V489" s="231" t="e">
        <f t="shared" si="52"/>
        <v>#DIV/0!</v>
      </c>
      <c r="W489" s="232" t="e">
        <f t="shared" si="53"/>
        <v>#DIV/0!</v>
      </c>
    </row>
    <row r="490" spans="1:23">
      <c r="A490" s="226">
        <f>'ES Data Entry'!A490</f>
        <v>0</v>
      </c>
      <c r="B490" s="226">
        <f>'ES Data Entry'!B490</f>
        <v>0</v>
      </c>
      <c r="C490" s="6">
        <f>'ES Data Entry'!C490</f>
        <v>0</v>
      </c>
      <c r="D490" s="226">
        <f>'ES Data Entry'!D490</f>
        <v>0</v>
      </c>
      <c r="E490" s="226">
        <f>'ES Data Entry'!E490</f>
        <v>0</v>
      </c>
      <c r="F490" s="226">
        <f>'ES Data Entry'!F490</f>
        <v>0</v>
      </c>
      <c r="G490" s="226" t="str" cm="1">
        <f t="array" ref="G490">_xlfn.IFS('ES Data Entry'!G490=0, "Kindergarten", 'ES Data Entry'!G490=1, "1st Grade", 'ES Data Entry'!G490=2, "2nd Grade", 'ES Data Entry'!G490=3, "3rd Grade", 'ES Data Entry'!G490=4, "4th Grade",'ES Data Entry'!G490=5, "5th Grade")</f>
        <v>Kindergarten</v>
      </c>
      <c r="H490" s="253" t="e" cm="1">
        <f t="array" ref="H490">_xlfn.IFS('ES Data Entry'!L490=2, "Virtual", 'ES Data Entry'!L490=1, "In-person",'ES Data Entry'!L490=3, "Hybrid")</f>
        <v>#N/A</v>
      </c>
      <c r="I490" s="227" t="e" cm="1">
        <f t="array" ref="I490">_xlfn.IFS('ES Data Entry'!H490= 1, "American Indian/Alaskan Native", 'ES Data Entry'!H490= 2, "Asian", 'ES Data Entry'!H490= 3, "Native Hawaiian/Pacific Islander", 'ES Data Entry'!H490= 4, "Black/African American",'ES Data Entry'!H490= 5,  "White", 'ES Data Entry'!H490= 6, "Other", 'ES Data Entry'!H490= 7, "Two races or more", 'ES Data Entry'!H490= 8, "Unknown")</f>
        <v>#N/A</v>
      </c>
      <c r="J490" s="226" t="e" cm="1">
        <f t="array" ref="J490">_xlfn.IFS('ES Data Entry'!I490=1, "Hispanic/Latino", 'ES Data Entry'!I490=2, "Not Hispanic/Latino", 'ES Data Entry'!I490=3, "Other")</f>
        <v>#N/A</v>
      </c>
      <c r="K490" s="226" t="e" cm="1">
        <f t="array" ref="K490">_xlfn.IFS('ES Data Entry'!J490= 1, "Male", 'ES Data Entry'!J490= 2, "Female", 'ES Data Entry'!J490= 3, "Transgender Male", 'ES Data Entry'!J490= 4, "Transgender Female",'ES Data Entry'!J490= 5, "Non-binary", 'ES Data Entry'!J490= 6, "Other", 'ES Data Entry'!J490= 7, "Unknown")</f>
        <v>#N/A</v>
      </c>
      <c r="L490" s="228">
        <f>'ES Data Entry'!K490</f>
        <v>0</v>
      </c>
      <c r="M490" s="228" t="str" cm="1">
        <f t="array" ref="M490">IF(MAX(IF(F:F=F490, L:L))=L490, "Yes", "No")</f>
        <v>Yes</v>
      </c>
      <c r="N490" s="229" t="e">
        <f>AVERAGE('ES Data Entry'!N490,'ES Data Entry'!M490)</f>
        <v>#DIV/0!</v>
      </c>
      <c r="O490" s="229" t="e">
        <f t="shared" si="48"/>
        <v>#DIV/0!</v>
      </c>
      <c r="P490" s="229" t="e">
        <f>AVERAGE('ES Data Entry'!O490:R490)</f>
        <v>#DIV/0!</v>
      </c>
      <c r="Q490" s="229" t="e">
        <f t="shared" si="49"/>
        <v>#DIV/0!</v>
      </c>
      <c r="R490" s="229" t="e">
        <f>AVERAGE('ES Data Entry'!S490:V490)</f>
        <v>#DIV/0!</v>
      </c>
      <c r="S490" s="229" t="e">
        <f t="shared" si="50"/>
        <v>#DIV/0!</v>
      </c>
      <c r="T490" s="229" t="e">
        <f>AVERAGE('ES Data Entry'!W490:Y490)</f>
        <v>#DIV/0!</v>
      </c>
      <c r="U490" s="230" t="e">
        <f t="shared" si="51"/>
        <v>#DIV/0!</v>
      </c>
      <c r="V490" s="231" t="e">
        <f t="shared" si="52"/>
        <v>#DIV/0!</v>
      </c>
      <c r="W490" s="232" t="e">
        <f t="shared" si="53"/>
        <v>#DIV/0!</v>
      </c>
    </row>
    <row r="491" spans="1:23">
      <c r="A491" s="226">
        <f>'ES Data Entry'!A491</f>
        <v>0</v>
      </c>
      <c r="B491" s="226">
        <f>'ES Data Entry'!B491</f>
        <v>0</v>
      </c>
      <c r="C491" s="6">
        <f>'ES Data Entry'!C491</f>
        <v>0</v>
      </c>
      <c r="D491" s="226">
        <f>'ES Data Entry'!D491</f>
        <v>0</v>
      </c>
      <c r="E491" s="226">
        <f>'ES Data Entry'!E491</f>
        <v>0</v>
      </c>
      <c r="F491" s="226">
        <f>'ES Data Entry'!F491</f>
        <v>0</v>
      </c>
      <c r="G491" s="226" t="str" cm="1">
        <f t="array" ref="G491">_xlfn.IFS('ES Data Entry'!G491=0, "Kindergarten", 'ES Data Entry'!G491=1, "1st Grade", 'ES Data Entry'!G491=2, "2nd Grade", 'ES Data Entry'!G491=3, "3rd Grade", 'ES Data Entry'!G491=4, "4th Grade",'ES Data Entry'!G491=5, "5th Grade")</f>
        <v>Kindergarten</v>
      </c>
      <c r="H491" s="253" t="e" cm="1">
        <f t="array" ref="H491">_xlfn.IFS('ES Data Entry'!L491=2, "Virtual", 'ES Data Entry'!L491=1, "In-person",'ES Data Entry'!L491=3, "Hybrid")</f>
        <v>#N/A</v>
      </c>
      <c r="I491" s="227" t="e" cm="1">
        <f t="array" ref="I491">_xlfn.IFS('ES Data Entry'!H491= 1, "American Indian/Alaskan Native", 'ES Data Entry'!H491= 2, "Asian", 'ES Data Entry'!H491= 3, "Native Hawaiian/Pacific Islander", 'ES Data Entry'!H491= 4, "Black/African American",'ES Data Entry'!H491= 5,  "White", 'ES Data Entry'!H491= 6, "Other", 'ES Data Entry'!H491= 7, "Two races or more", 'ES Data Entry'!H491= 8, "Unknown")</f>
        <v>#N/A</v>
      </c>
      <c r="J491" s="226" t="e" cm="1">
        <f t="array" ref="J491">_xlfn.IFS('ES Data Entry'!I491=1, "Hispanic/Latino", 'ES Data Entry'!I491=2, "Not Hispanic/Latino", 'ES Data Entry'!I491=3, "Other")</f>
        <v>#N/A</v>
      </c>
      <c r="K491" s="226" t="e" cm="1">
        <f t="array" ref="K491">_xlfn.IFS('ES Data Entry'!J491= 1, "Male", 'ES Data Entry'!J491= 2, "Female", 'ES Data Entry'!J491= 3, "Transgender Male", 'ES Data Entry'!J491= 4, "Transgender Female",'ES Data Entry'!J491= 5, "Non-binary", 'ES Data Entry'!J491= 6, "Other", 'ES Data Entry'!J491= 7, "Unknown")</f>
        <v>#N/A</v>
      </c>
      <c r="L491" s="228">
        <f>'ES Data Entry'!K491</f>
        <v>0</v>
      </c>
      <c r="M491" s="228" t="str" cm="1">
        <f t="array" ref="M491">IF(MAX(IF(F:F=F491, L:L))=L491, "Yes", "No")</f>
        <v>Yes</v>
      </c>
      <c r="N491" s="229" t="e">
        <f>AVERAGE('ES Data Entry'!N491,'ES Data Entry'!M491)</f>
        <v>#DIV/0!</v>
      </c>
      <c r="O491" s="229" t="e">
        <f t="shared" si="48"/>
        <v>#DIV/0!</v>
      </c>
      <c r="P491" s="229" t="e">
        <f>AVERAGE('ES Data Entry'!O491:R491)</f>
        <v>#DIV/0!</v>
      </c>
      <c r="Q491" s="229" t="e">
        <f t="shared" si="49"/>
        <v>#DIV/0!</v>
      </c>
      <c r="R491" s="229" t="e">
        <f>AVERAGE('ES Data Entry'!S491:V491)</f>
        <v>#DIV/0!</v>
      </c>
      <c r="S491" s="229" t="e">
        <f t="shared" si="50"/>
        <v>#DIV/0!</v>
      </c>
      <c r="T491" s="229" t="e">
        <f>AVERAGE('ES Data Entry'!W491:Y491)</f>
        <v>#DIV/0!</v>
      </c>
      <c r="U491" s="230" t="e">
        <f t="shared" si="51"/>
        <v>#DIV/0!</v>
      </c>
      <c r="V491" s="231" t="e">
        <f t="shared" si="52"/>
        <v>#DIV/0!</v>
      </c>
      <c r="W491" s="232" t="e">
        <f t="shared" si="53"/>
        <v>#DIV/0!</v>
      </c>
    </row>
    <row r="492" spans="1:23">
      <c r="A492" s="226">
        <f>'ES Data Entry'!A492</f>
        <v>0</v>
      </c>
      <c r="B492" s="226">
        <f>'ES Data Entry'!B492</f>
        <v>0</v>
      </c>
      <c r="C492" s="6">
        <f>'ES Data Entry'!C492</f>
        <v>0</v>
      </c>
      <c r="D492" s="226">
        <f>'ES Data Entry'!D492</f>
        <v>0</v>
      </c>
      <c r="E492" s="226">
        <f>'ES Data Entry'!E492</f>
        <v>0</v>
      </c>
      <c r="F492" s="226">
        <f>'ES Data Entry'!F492</f>
        <v>0</v>
      </c>
      <c r="G492" s="226" t="str" cm="1">
        <f t="array" ref="G492">_xlfn.IFS('ES Data Entry'!G492=0, "Kindergarten", 'ES Data Entry'!G492=1, "1st Grade", 'ES Data Entry'!G492=2, "2nd Grade", 'ES Data Entry'!G492=3, "3rd Grade", 'ES Data Entry'!G492=4, "4th Grade",'ES Data Entry'!G492=5, "5th Grade")</f>
        <v>Kindergarten</v>
      </c>
      <c r="H492" s="253" t="e" cm="1">
        <f t="array" ref="H492">_xlfn.IFS('ES Data Entry'!L492=2, "Virtual", 'ES Data Entry'!L492=1, "In-person",'ES Data Entry'!L492=3, "Hybrid")</f>
        <v>#N/A</v>
      </c>
      <c r="I492" s="227" t="e" cm="1">
        <f t="array" ref="I492">_xlfn.IFS('ES Data Entry'!H492= 1, "American Indian/Alaskan Native", 'ES Data Entry'!H492= 2, "Asian", 'ES Data Entry'!H492= 3, "Native Hawaiian/Pacific Islander", 'ES Data Entry'!H492= 4, "Black/African American",'ES Data Entry'!H492= 5,  "White", 'ES Data Entry'!H492= 6, "Other", 'ES Data Entry'!H492= 7, "Two races or more", 'ES Data Entry'!H492= 8, "Unknown")</f>
        <v>#N/A</v>
      </c>
      <c r="J492" s="226" t="e" cm="1">
        <f t="array" ref="J492">_xlfn.IFS('ES Data Entry'!I492=1, "Hispanic/Latino", 'ES Data Entry'!I492=2, "Not Hispanic/Latino", 'ES Data Entry'!I492=3, "Other")</f>
        <v>#N/A</v>
      </c>
      <c r="K492" s="226" t="e" cm="1">
        <f t="array" ref="K492">_xlfn.IFS('ES Data Entry'!J492= 1, "Male", 'ES Data Entry'!J492= 2, "Female", 'ES Data Entry'!J492= 3, "Transgender Male", 'ES Data Entry'!J492= 4, "Transgender Female",'ES Data Entry'!J492= 5, "Non-binary", 'ES Data Entry'!J492= 6, "Other", 'ES Data Entry'!J492= 7, "Unknown")</f>
        <v>#N/A</v>
      </c>
      <c r="L492" s="228">
        <f>'ES Data Entry'!K492</f>
        <v>0</v>
      </c>
      <c r="M492" s="228" t="str" cm="1">
        <f t="array" ref="M492">IF(MAX(IF(F:F=F492, L:L))=L492, "Yes", "No")</f>
        <v>Yes</v>
      </c>
      <c r="N492" s="229" t="e">
        <f>AVERAGE('ES Data Entry'!N492,'ES Data Entry'!M492)</f>
        <v>#DIV/0!</v>
      </c>
      <c r="O492" s="229" t="e">
        <f t="shared" si="48"/>
        <v>#DIV/0!</v>
      </c>
      <c r="P492" s="229" t="e">
        <f>AVERAGE('ES Data Entry'!O492:R492)</f>
        <v>#DIV/0!</v>
      </c>
      <c r="Q492" s="229" t="e">
        <f t="shared" si="49"/>
        <v>#DIV/0!</v>
      </c>
      <c r="R492" s="229" t="e">
        <f>AVERAGE('ES Data Entry'!S492:V492)</f>
        <v>#DIV/0!</v>
      </c>
      <c r="S492" s="229" t="e">
        <f t="shared" si="50"/>
        <v>#DIV/0!</v>
      </c>
      <c r="T492" s="229" t="e">
        <f>AVERAGE('ES Data Entry'!W492:Y492)</f>
        <v>#DIV/0!</v>
      </c>
      <c r="U492" s="230" t="e">
        <f t="shared" si="51"/>
        <v>#DIV/0!</v>
      </c>
      <c r="V492" s="231" t="e">
        <f t="shared" si="52"/>
        <v>#DIV/0!</v>
      </c>
      <c r="W492" s="232" t="e">
        <f t="shared" si="53"/>
        <v>#DIV/0!</v>
      </c>
    </row>
    <row r="493" spans="1:23">
      <c r="A493" s="226">
        <f>'ES Data Entry'!A493</f>
        <v>0</v>
      </c>
      <c r="B493" s="226">
        <f>'ES Data Entry'!B493</f>
        <v>0</v>
      </c>
      <c r="C493" s="6">
        <f>'ES Data Entry'!C493</f>
        <v>0</v>
      </c>
      <c r="D493" s="226">
        <f>'ES Data Entry'!D493</f>
        <v>0</v>
      </c>
      <c r="E493" s="226">
        <f>'ES Data Entry'!E493</f>
        <v>0</v>
      </c>
      <c r="F493" s="226">
        <f>'ES Data Entry'!F493</f>
        <v>0</v>
      </c>
      <c r="G493" s="226" t="str" cm="1">
        <f t="array" ref="G493">_xlfn.IFS('ES Data Entry'!G493=0, "Kindergarten", 'ES Data Entry'!G493=1, "1st Grade", 'ES Data Entry'!G493=2, "2nd Grade", 'ES Data Entry'!G493=3, "3rd Grade", 'ES Data Entry'!G493=4, "4th Grade",'ES Data Entry'!G493=5, "5th Grade")</f>
        <v>Kindergarten</v>
      </c>
      <c r="H493" s="253" t="e" cm="1">
        <f t="array" ref="H493">_xlfn.IFS('ES Data Entry'!L493=2, "Virtual", 'ES Data Entry'!L493=1, "In-person",'ES Data Entry'!L493=3, "Hybrid")</f>
        <v>#N/A</v>
      </c>
      <c r="I493" s="227" t="e" cm="1">
        <f t="array" ref="I493">_xlfn.IFS('ES Data Entry'!H493= 1, "American Indian/Alaskan Native", 'ES Data Entry'!H493= 2, "Asian", 'ES Data Entry'!H493= 3, "Native Hawaiian/Pacific Islander", 'ES Data Entry'!H493= 4, "Black/African American",'ES Data Entry'!H493= 5,  "White", 'ES Data Entry'!H493= 6, "Other", 'ES Data Entry'!H493= 7, "Two races or more", 'ES Data Entry'!H493= 8, "Unknown")</f>
        <v>#N/A</v>
      </c>
      <c r="J493" s="226" t="e" cm="1">
        <f t="array" ref="J493">_xlfn.IFS('ES Data Entry'!I493=1, "Hispanic/Latino", 'ES Data Entry'!I493=2, "Not Hispanic/Latino", 'ES Data Entry'!I493=3, "Other")</f>
        <v>#N/A</v>
      </c>
      <c r="K493" s="226" t="e" cm="1">
        <f t="array" ref="K493">_xlfn.IFS('ES Data Entry'!J493= 1, "Male", 'ES Data Entry'!J493= 2, "Female", 'ES Data Entry'!J493= 3, "Transgender Male", 'ES Data Entry'!J493= 4, "Transgender Female",'ES Data Entry'!J493= 5, "Non-binary", 'ES Data Entry'!J493= 6, "Other", 'ES Data Entry'!J493= 7, "Unknown")</f>
        <v>#N/A</v>
      </c>
      <c r="L493" s="228">
        <f>'ES Data Entry'!K493</f>
        <v>0</v>
      </c>
      <c r="M493" s="228" t="str" cm="1">
        <f t="array" ref="M493">IF(MAX(IF(F:F=F493, L:L))=L493, "Yes", "No")</f>
        <v>Yes</v>
      </c>
      <c r="N493" s="229" t="e">
        <f>AVERAGE('ES Data Entry'!N493,'ES Data Entry'!M493)</f>
        <v>#DIV/0!</v>
      </c>
      <c r="O493" s="229" t="e">
        <f t="shared" si="48"/>
        <v>#DIV/0!</v>
      </c>
      <c r="P493" s="229" t="e">
        <f>AVERAGE('ES Data Entry'!O493:R493)</f>
        <v>#DIV/0!</v>
      </c>
      <c r="Q493" s="229" t="e">
        <f t="shared" si="49"/>
        <v>#DIV/0!</v>
      </c>
      <c r="R493" s="229" t="e">
        <f>AVERAGE('ES Data Entry'!S493:V493)</f>
        <v>#DIV/0!</v>
      </c>
      <c r="S493" s="229" t="e">
        <f t="shared" si="50"/>
        <v>#DIV/0!</v>
      </c>
      <c r="T493" s="229" t="e">
        <f>AVERAGE('ES Data Entry'!W493:Y493)</f>
        <v>#DIV/0!</v>
      </c>
      <c r="U493" s="230" t="e">
        <f t="shared" si="51"/>
        <v>#DIV/0!</v>
      </c>
      <c r="V493" s="231" t="e">
        <f t="shared" si="52"/>
        <v>#DIV/0!</v>
      </c>
      <c r="W493" s="232" t="e">
        <f t="shared" si="53"/>
        <v>#DIV/0!</v>
      </c>
    </row>
    <row r="494" spans="1:23">
      <c r="A494" s="226">
        <f>'ES Data Entry'!A494</f>
        <v>0</v>
      </c>
      <c r="B494" s="226">
        <f>'ES Data Entry'!B494</f>
        <v>0</v>
      </c>
      <c r="C494" s="6">
        <f>'ES Data Entry'!C494</f>
        <v>0</v>
      </c>
      <c r="D494" s="226">
        <f>'ES Data Entry'!D494</f>
        <v>0</v>
      </c>
      <c r="E494" s="226">
        <f>'ES Data Entry'!E494</f>
        <v>0</v>
      </c>
      <c r="F494" s="226">
        <f>'ES Data Entry'!F494</f>
        <v>0</v>
      </c>
      <c r="G494" s="226" t="str" cm="1">
        <f t="array" ref="G494">_xlfn.IFS('ES Data Entry'!G494=0, "Kindergarten", 'ES Data Entry'!G494=1, "1st Grade", 'ES Data Entry'!G494=2, "2nd Grade", 'ES Data Entry'!G494=3, "3rd Grade", 'ES Data Entry'!G494=4, "4th Grade",'ES Data Entry'!G494=5, "5th Grade")</f>
        <v>Kindergarten</v>
      </c>
      <c r="H494" s="253" t="e" cm="1">
        <f t="array" ref="H494">_xlfn.IFS('ES Data Entry'!L494=2, "Virtual", 'ES Data Entry'!L494=1, "In-person",'ES Data Entry'!L494=3, "Hybrid")</f>
        <v>#N/A</v>
      </c>
      <c r="I494" s="227" t="e" cm="1">
        <f t="array" ref="I494">_xlfn.IFS('ES Data Entry'!H494= 1, "American Indian/Alaskan Native", 'ES Data Entry'!H494= 2, "Asian", 'ES Data Entry'!H494= 3, "Native Hawaiian/Pacific Islander", 'ES Data Entry'!H494= 4, "Black/African American",'ES Data Entry'!H494= 5,  "White", 'ES Data Entry'!H494= 6, "Other", 'ES Data Entry'!H494= 7, "Two races or more", 'ES Data Entry'!H494= 8, "Unknown")</f>
        <v>#N/A</v>
      </c>
      <c r="J494" s="226" t="e" cm="1">
        <f t="array" ref="J494">_xlfn.IFS('ES Data Entry'!I494=1, "Hispanic/Latino", 'ES Data Entry'!I494=2, "Not Hispanic/Latino", 'ES Data Entry'!I494=3, "Other")</f>
        <v>#N/A</v>
      </c>
      <c r="K494" s="226" t="e" cm="1">
        <f t="array" ref="K494">_xlfn.IFS('ES Data Entry'!J494= 1, "Male", 'ES Data Entry'!J494= 2, "Female", 'ES Data Entry'!J494= 3, "Transgender Male", 'ES Data Entry'!J494= 4, "Transgender Female",'ES Data Entry'!J494= 5, "Non-binary", 'ES Data Entry'!J494= 6, "Other", 'ES Data Entry'!J494= 7, "Unknown")</f>
        <v>#N/A</v>
      </c>
      <c r="L494" s="228">
        <f>'ES Data Entry'!K494</f>
        <v>0</v>
      </c>
      <c r="M494" s="228" t="str" cm="1">
        <f t="array" ref="M494">IF(MAX(IF(F:F=F494, L:L))=L494, "Yes", "No")</f>
        <v>Yes</v>
      </c>
      <c r="N494" s="229" t="e">
        <f>AVERAGE('ES Data Entry'!N494,'ES Data Entry'!M494)</f>
        <v>#DIV/0!</v>
      </c>
      <c r="O494" s="229" t="e">
        <f t="shared" si="48"/>
        <v>#DIV/0!</v>
      </c>
      <c r="P494" s="229" t="e">
        <f>AVERAGE('ES Data Entry'!O494:R494)</f>
        <v>#DIV/0!</v>
      </c>
      <c r="Q494" s="229" t="e">
        <f t="shared" si="49"/>
        <v>#DIV/0!</v>
      </c>
      <c r="R494" s="229" t="e">
        <f>AVERAGE('ES Data Entry'!S494:V494)</f>
        <v>#DIV/0!</v>
      </c>
      <c r="S494" s="229" t="e">
        <f t="shared" si="50"/>
        <v>#DIV/0!</v>
      </c>
      <c r="T494" s="229" t="e">
        <f>AVERAGE('ES Data Entry'!W494:Y494)</f>
        <v>#DIV/0!</v>
      </c>
      <c r="U494" s="230" t="e">
        <f t="shared" si="51"/>
        <v>#DIV/0!</v>
      </c>
      <c r="V494" s="231" t="e">
        <f t="shared" si="52"/>
        <v>#DIV/0!</v>
      </c>
      <c r="W494" s="232" t="e">
        <f t="shared" si="53"/>
        <v>#DIV/0!</v>
      </c>
    </row>
    <row r="495" spans="1:23">
      <c r="A495" s="226">
        <f>'ES Data Entry'!A495</f>
        <v>0</v>
      </c>
      <c r="B495" s="226">
        <f>'ES Data Entry'!B495</f>
        <v>0</v>
      </c>
      <c r="C495" s="6">
        <f>'ES Data Entry'!C495</f>
        <v>0</v>
      </c>
      <c r="D495" s="226">
        <f>'ES Data Entry'!D495</f>
        <v>0</v>
      </c>
      <c r="E495" s="226">
        <f>'ES Data Entry'!E495</f>
        <v>0</v>
      </c>
      <c r="F495" s="226">
        <f>'ES Data Entry'!F495</f>
        <v>0</v>
      </c>
      <c r="G495" s="226" t="str" cm="1">
        <f t="array" ref="G495">_xlfn.IFS('ES Data Entry'!G495=0, "Kindergarten", 'ES Data Entry'!G495=1, "1st Grade", 'ES Data Entry'!G495=2, "2nd Grade", 'ES Data Entry'!G495=3, "3rd Grade", 'ES Data Entry'!G495=4, "4th Grade",'ES Data Entry'!G495=5, "5th Grade")</f>
        <v>Kindergarten</v>
      </c>
      <c r="H495" s="253" t="e" cm="1">
        <f t="array" ref="H495">_xlfn.IFS('ES Data Entry'!L495=2, "Virtual", 'ES Data Entry'!L495=1, "In-person",'ES Data Entry'!L495=3, "Hybrid")</f>
        <v>#N/A</v>
      </c>
      <c r="I495" s="227" t="e" cm="1">
        <f t="array" ref="I495">_xlfn.IFS('ES Data Entry'!H495= 1, "American Indian/Alaskan Native", 'ES Data Entry'!H495= 2, "Asian", 'ES Data Entry'!H495= 3, "Native Hawaiian/Pacific Islander", 'ES Data Entry'!H495= 4, "Black/African American",'ES Data Entry'!H495= 5,  "White", 'ES Data Entry'!H495= 6, "Other", 'ES Data Entry'!H495= 7, "Two races or more", 'ES Data Entry'!H495= 8, "Unknown")</f>
        <v>#N/A</v>
      </c>
      <c r="J495" s="226" t="e" cm="1">
        <f t="array" ref="J495">_xlfn.IFS('ES Data Entry'!I495=1, "Hispanic/Latino", 'ES Data Entry'!I495=2, "Not Hispanic/Latino", 'ES Data Entry'!I495=3, "Other")</f>
        <v>#N/A</v>
      </c>
      <c r="K495" s="226" t="e" cm="1">
        <f t="array" ref="K495">_xlfn.IFS('ES Data Entry'!J495= 1, "Male", 'ES Data Entry'!J495= 2, "Female", 'ES Data Entry'!J495= 3, "Transgender Male", 'ES Data Entry'!J495= 4, "Transgender Female",'ES Data Entry'!J495= 5, "Non-binary", 'ES Data Entry'!J495= 6, "Other", 'ES Data Entry'!J495= 7, "Unknown")</f>
        <v>#N/A</v>
      </c>
      <c r="L495" s="228">
        <f>'ES Data Entry'!K495</f>
        <v>0</v>
      </c>
      <c r="M495" s="228" t="str" cm="1">
        <f t="array" ref="M495">IF(MAX(IF(F:F=F495, L:L))=L495, "Yes", "No")</f>
        <v>Yes</v>
      </c>
      <c r="N495" s="229" t="e">
        <f>AVERAGE('ES Data Entry'!N495,'ES Data Entry'!M495)</f>
        <v>#DIV/0!</v>
      </c>
      <c r="O495" s="229" t="e">
        <f t="shared" si="48"/>
        <v>#DIV/0!</v>
      </c>
      <c r="P495" s="229" t="e">
        <f>AVERAGE('ES Data Entry'!O495:R495)</f>
        <v>#DIV/0!</v>
      </c>
      <c r="Q495" s="229" t="e">
        <f t="shared" si="49"/>
        <v>#DIV/0!</v>
      </c>
      <c r="R495" s="229" t="e">
        <f>AVERAGE('ES Data Entry'!S495:V495)</f>
        <v>#DIV/0!</v>
      </c>
      <c r="S495" s="229" t="e">
        <f t="shared" si="50"/>
        <v>#DIV/0!</v>
      </c>
      <c r="T495" s="229" t="e">
        <f>AVERAGE('ES Data Entry'!W495:Y495)</f>
        <v>#DIV/0!</v>
      </c>
      <c r="U495" s="230" t="e">
        <f t="shared" si="51"/>
        <v>#DIV/0!</v>
      </c>
      <c r="V495" s="231" t="e">
        <f t="shared" si="52"/>
        <v>#DIV/0!</v>
      </c>
      <c r="W495" s="232" t="e">
        <f t="shared" si="53"/>
        <v>#DIV/0!</v>
      </c>
    </row>
    <row r="496" spans="1:23">
      <c r="A496" s="226">
        <f>'ES Data Entry'!A496</f>
        <v>0</v>
      </c>
      <c r="B496" s="226">
        <f>'ES Data Entry'!B496</f>
        <v>0</v>
      </c>
      <c r="C496" s="6">
        <f>'ES Data Entry'!C496</f>
        <v>0</v>
      </c>
      <c r="D496" s="226">
        <f>'ES Data Entry'!D496</f>
        <v>0</v>
      </c>
      <c r="E496" s="226">
        <f>'ES Data Entry'!E496</f>
        <v>0</v>
      </c>
      <c r="F496" s="226">
        <f>'ES Data Entry'!F496</f>
        <v>0</v>
      </c>
      <c r="G496" s="226" t="str" cm="1">
        <f t="array" ref="G496">_xlfn.IFS('ES Data Entry'!G496=0, "Kindergarten", 'ES Data Entry'!G496=1, "1st Grade", 'ES Data Entry'!G496=2, "2nd Grade", 'ES Data Entry'!G496=3, "3rd Grade", 'ES Data Entry'!G496=4, "4th Grade",'ES Data Entry'!G496=5, "5th Grade")</f>
        <v>Kindergarten</v>
      </c>
      <c r="H496" s="253" t="e" cm="1">
        <f t="array" ref="H496">_xlfn.IFS('ES Data Entry'!L496=2, "Virtual", 'ES Data Entry'!L496=1, "In-person",'ES Data Entry'!L496=3, "Hybrid")</f>
        <v>#N/A</v>
      </c>
      <c r="I496" s="227" t="e" cm="1">
        <f t="array" ref="I496">_xlfn.IFS('ES Data Entry'!H496= 1, "American Indian/Alaskan Native", 'ES Data Entry'!H496= 2, "Asian", 'ES Data Entry'!H496= 3, "Native Hawaiian/Pacific Islander", 'ES Data Entry'!H496= 4, "Black/African American",'ES Data Entry'!H496= 5,  "White", 'ES Data Entry'!H496= 6, "Other", 'ES Data Entry'!H496= 7, "Two races or more", 'ES Data Entry'!H496= 8, "Unknown")</f>
        <v>#N/A</v>
      </c>
      <c r="J496" s="226" t="e" cm="1">
        <f t="array" ref="J496">_xlfn.IFS('ES Data Entry'!I496=1, "Hispanic/Latino", 'ES Data Entry'!I496=2, "Not Hispanic/Latino", 'ES Data Entry'!I496=3, "Other")</f>
        <v>#N/A</v>
      </c>
      <c r="K496" s="226" t="e" cm="1">
        <f t="array" ref="K496">_xlfn.IFS('ES Data Entry'!J496= 1, "Male", 'ES Data Entry'!J496= 2, "Female", 'ES Data Entry'!J496= 3, "Transgender Male", 'ES Data Entry'!J496= 4, "Transgender Female",'ES Data Entry'!J496= 5, "Non-binary", 'ES Data Entry'!J496= 6, "Other", 'ES Data Entry'!J496= 7, "Unknown")</f>
        <v>#N/A</v>
      </c>
      <c r="L496" s="228">
        <f>'ES Data Entry'!K496</f>
        <v>0</v>
      </c>
      <c r="M496" s="228" t="str" cm="1">
        <f t="array" ref="M496">IF(MAX(IF(F:F=F496, L:L))=L496, "Yes", "No")</f>
        <v>Yes</v>
      </c>
      <c r="N496" s="229" t="e">
        <f>AVERAGE('ES Data Entry'!N496,'ES Data Entry'!M496)</f>
        <v>#DIV/0!</v>
      </c>
      <c r="O496" s="229" t="e">
        <f t="shared" si="48"/>
        <v>#DIV/0!</v>
      </c>
      <c r="P496" s="229" t="e">
        <f>AVERAGE('ES Data Entry'!O496:R496)</f>
        <v>#DIV/0!</v>
      </c>
      <c r="Q496" s="229" t="e">
        <f t="shared" si="49"/>
        <v>#DIV/0!</v>
      </c>
      <c r="R496" s="229" t="e">
        <f>AVERAGE('ES Data Entry'!S496:V496)</f>
        <v>#DIV/0!</v>
      </c>
      <c r="S496" s="229" t="e">
        <f t="shared" si="50"/>
        <v>#DIV/0!</v>
      </c>
      <c r="T496" s="229" t="e">
        <f>AVERAGE('ES Data Entry'!W496:Y496)</f>
        <v>#DIV/0!</v>
      </c>
      <c r="U496" s="230" t="e">
        <f t="shared" si="51"/>
        <v>#DIV/0!</v>
      </c>
      <c r="V496" s="231" t="e">
        <f t="shared" si="52"/>
        <v>#DIV/0!</v>
      </c>
      <c r="W496" s="232" t="e">
        <f t="shared" si="53"/>
        <v>#DIV/0!</v>
      </c>
    </row>
    <row r="497" spans="1:23">
      <c r="A497" s="226">
        <f>'ES Data Entry'!A497</f>
        <v>0</v>
      </c>
      <c r="B497" s="226">
        <f>'ES Data Entry'!B497</f>
        <v>0</v>
      </c>
      <c r="C497" s="6">
        <f>'ES Data Entry'!C497</f>
        <v>0</v>
      </c>
      <c r="D497" s="226">
        <f>'ES Data Entry'!D497</f>
        <v>0</v>
      </c>
      <c r="E497" s="226">
        <f>'ES Data Entry'!E497</f>
        <v>0</v>
      </c>
      <c r="F497" s="226">
        <f>'ES Data Entry'!F497</f>
        <v>0</v>
      </c>
      <c r="G497" s="226" t="str" cm="1">
        <f t="array" ref="G497">_xlfn.IFS('ES Data Entry'!G497=0, "Kindergarten", 'ES Data Entry'!G497=1, "1st Grade", 'ES Data Entry'!G497=2, "2nd Grade", 'ES Data Entry'!G497=3, "3rd Grade", 'ES Data Entry'!G497=4, "4th Grade",'ES Data Entry'!G497=5, "5th Grade")</f>
        <v>Kindergarten</v>
      </c>
      <c r="H497" s="253" t="e" cm="1">
        <f t="array" ref="H497">_xlfn.IFS('ES Data Entry'!L497=2, "Virtual", 'ES Data Entry'!L497=1, "In-person",'ES Data Entry'!L497=3, "Hybrid")</f>
        <v>#N/A</v>
      </c>
      <c r="I497" s="227" t="e" cm="1">
        <f t="array" ref="I497">_xlfn.IFS('ES Data Entry'!H497= 1, "American Indian/Alaskan Native", 'ES Data Entry'!H497= 2, "Asian", 'ES Data Entry'!H497= 3, "Native Hawaiian/Pacific Islander", 'ES Data Entry'!H497= 4, "Black/African American",'ES Data Entry'!H497= 5,  "White", 'ES Data Entry'!H497= 6, "Other", 'ES Data Entry'!H497= 7, "Two races or more", 'ES Data Entry'!H497= 8, "Unknown")</f>
        <v>#N/A</v>
      </c>
      <c r="J497" s="226" t="e" cm="1">
        <f t="array" ref="J497">_xlfn.IFS('ES Data Entry'!I497=1, "Hispanic/Latino", 'ES Data Entry'!I497=2, "Not Hispanic/Latino", 'ES Data Entry'!I497=3, "Other")</f>
        <v>#N/A</v>
      </c>
      <c r="K497" s="226" t="e" cm="1">
        <f t="array" ref="K497">_xlfn.IFS('ES Data Entry'!J497= 1, "Male", 'ES Data Entry'!J497= 2, "Female", 'ES Data Entry'!J497= 3, "Transgender Male", 'ES Data Entry'!J497= 4, "Transgender Female",'ES Data Entry'!J497= 5, "Non-binary", 'ES Data Entry'!J497= 6, "Other", 'ES Data Entry'!J497= 7, "Unknown")</f>
        <v>#N/A</v>
      </c>
      <c r="L497" s="228">
        <f>'ES Data Entry'!K497</f>
        <v>0</v>
      </c>
      <c r="M497" s="228" t="str" cm="1">
        <f t="array" ref="M497">IF(MAX(IF(F:F=F497, L:L))=L497, "Yes", "No")</f>
        <v>Yes</v>
      </c>
      <c r="N497" s="229" t="e">
        <f>AVERAGE('ES Data Entry'!N497,'ES Data Entry'!M497)</f>
        <v>#DIV/0!</v>
      </c>
      <c r="O497" s="229" t="e">
        <f t="shared" si="48"/>
        <v>#DIV/0!</v>
      </c>
      <c r="P497" s="229" t="e">
        <f>AVERAGE('ES Data Entry'!O497:R497)</f>
        <v>#DIV/0!</v>
      </c>
      <c r="Q497" s="229" t="e">
        <f t="shared" si="49"/>
        <v>#DIV/0!</v>
      </c>
      <c r="R497" s="229" t="e">
        <f>AVERAGE('ES Data Entry'!S497:V497)</f>
        <v>#DIV/0!</v>
      </c>
      <c r="S497" s="229" t="e">
        <f t="shared" si="50"/>
        <v>#DIV/0!</v>
      </c>
      <c r="T497" s="229" t="e">
        <f>AVERAGE('ES Data Entry'!W497:Y497)</f>
        <v>#DIV/0!</v>
      </c>
      <c r="U497" s="230" t="e">
        <f t="shared" si="51"/>
        <v>#DIV/0!</v>
      </c>
      <c r="V497" s="231" t="e">
        <f t="shared" si="52"/>
        <v>#DIV/0!</v>
      </c>
      <c r="W497" s="232" t="e">
        <f t="shared" si="53"/>
        <v>#DIV/0!</v>
      </c>
    </row>
    <row r="498" spans="1:23">
      <c r="A498" s="226">
        <f>'ES Data Entry'!A498</f>
        <v>0</v>
      </c>
      <c r="B498" s="226">
        <f>'ES Data Entry'!B498</f>
        <v>0</v>
      </c>
      <c r="C498" s="6">
        <f>'ES Data Entry'!C498</f>
        <v>0</v>
      </c>
      <c r="D498" s="226">
        <f>'ES Data Entry'!D498</f>
        <v>0</v>
      </c>
      <c r="E498" s="226">
        <f>'ES Data Entry'!E498</f>
        <v>0</v>
      </c>
      <c r="F498" s="226">
        <f>'ES Data Entry'!F498</f>
        <v>0</v>
      </c>
      <c r="G498" s="226" t="str" cm="1">
        <f t="array" ref="G498">_xlfn.IFS('ES Data Entry'!G498=0, "Kindergarten", 'ES Data Entry'!G498=1, "1st Grade", 'ES Data Entry'!G498=2, "2nd Grade", 'ES Data Entry'!G498=3, "3rd Grade", 'ES Data Entry'!G498=4, "4th Grade",'ES Data Entry'!G498=5, "5th Grade")</f>
        <v>Kindergarten</v>
      </c>
      <c r="H498" s="253" t="e" cm="1">
        <f t="array" ref="H498">_xlfn.IFS('ES Data Entry'!L498=2, "Virtual", 'ES Data Entry'!L498=1, "In-person",'ES Data Entry'!L498=3, "Hybrid")</f>
        <v>#N/A</v>
      </c>
      <c r="I498" s="227" t="e" cm="1">
        <f t="array" ref="I498">_xlfn.IFS('ES Data Entry'!H498= 1, "American Indian/Alaskan Native", 'ES Data Entry'!H498= 2, "Asian", 'ES Data Entry'!H498= 3, "Native Hawaiian/Pacific Islander", 'ES Data Entry'!H498= 4, "Black/African American",'ES Data Entry'!H498= 5,  "White", 'ES Data Entry'!H498= 6, "Other", 'ES Data Entry'!H498= 7, "Two races or more", 'ES Data Entry'!H498= 8, "Unknown")</f>
        <v>#N/A</v>
      </c>
      <c r="J498" s="226" t="e" cm="1">
        <f t="array" ref="J498">_xlfn.IFS('ES Data Entry'!I498=1, "Hispanic/Latino", 'ES Data Entry'!I498=2, "Not Hispanic/Latino", 'ES Data Entry'!I498=3, "Other")</f>
        <v>#N/A</v>
      </c>
      <c r="K498" s="226" t="e" cm="1">
        <f t="array" ref="K498">_xlfn.IFS('ES Data Entry'!J498= 1, "Male", 'ES Data Entry'!J498= 2, "Female", 'ES Data Entry'!J498= 3, "Transgender Male", 'ES Data Entry'!J498= 4, "Transgender Female",'ES Data Entry'!J498= 5, "Non-binary", 'ES Data Entry'!J498= 6, "Other", 'ES Data Entry'!J498= 7, "Unknown")</f>
        <v>#N/A</v>
      </c>
      <c r="L498" s="228">
        <f>'ES Data Entry'!K498</f>
        <v>0</v>
      </c>
      <c r="M498" s="228" t="str" cm="1">
        <f t="array" ref="M498">IF(MAX(IF(F:F=F498, L:L))=L498, "Yes", "No")</f>
        <v>Yes</v>
      </c>
      <c r="N498" s="229" t="e">
        <f>AVERAGE('ES Data Entry'!N498,'ES Data Entry'!M498)</f>
        <v>#DIV/0!</v>
      </c>
      <c r="O498" s="229" t="e">
        <f t="shared" si="48"/>
        <v>#DIV/0!</v>
      </c>
      <c r="P498" s="229" t="e">
        <f>AVERAGE('ES Data Entry'!O498:R498)</f>
        <v>#DIV/0!</v>
      </c>
      <c r="Q498" s="229" t="e">
        <f t="shared" si="49"/>
        <v>#DIV/0!</v>
      </c>
      <c r="R498" s="229" t="e">
        <f>AVERAGE('ES Data Entry'!S498:V498)</f>
        <v>#DIV/0!</v>
      </c>
      <c r="S498" s="229" t="e">
        <f t="shared" si="50"/>
        <v>#DIV/0!</v>
      </c>
      <c r="T498" s="229" t="e">
        <f>AVERAGE('ES Data Entry'!W498:Y498)</f>
        <v>#DIV/0!</v>
      </c>
      <c r="U498" s="230" t="e">
        <f t="shared" si="51"/>
        <v>#DIV/0!</v>
      </c>
      <c r="V498" s="231" t="e">
        <f t="shared" si="52"/>
        <v>#DIV/0!</v>
      </c>
      <c r="W498" s="232" t="e">
        <f t="shared" si="53"/>
        <v>#DIV/0!</v>
      </c>
    </row>
    <row r="499" spans="1:23">
      <c r="A499" s="226">
        <f>'ES Data Entry'!A499</f>
        <v>0</v>
      </c>
      <c r="B499" s="226">
        <f>'ES Data Entry'!B499</f>
        <v>0</v>
      </c>
      <c r="C499" s="6">
        <f>'ES Data Entry'!C499</f>
        <v>0</v>
      </c>
      <c r="D499" s="226">
        <f>'ES Data Entry'!D499</f>
        <v>0</v>
      </c>
      <c r="E499" s="226">
        <f>'ES Data Entry'!E499</f>
        <v>0</v>
      </c>
      <c r="F499" s="226">
        <f>'ES Data Entry'!F499</f>
        <v>0</v>
      </c>
      <c r="G499" s="226" t="str" cm="1">
        <f t="array" ref="G499">_xlfn.IFS('ES Data Entry'!G499=0, "Kindergarten", 'ES Data Entry'!G499=1, "1st Grade", 'ES Data Entry'!G499=2, "2nd Grade", 'ES Data Entry'!G499=3, "3rd Grade", 'ES Data Entry'!G499=4, "4th Grade",'ES Data Entry'!G499=5, "5th Grade")</f>
        <v>Kindergarten</v>
      </c>
      <c r="H499" s="253" t="e" cm="1">
        <f t="array" ref="H499">_xlfn.IFS('ES Data Entry'!L499=2, "Virtual", 'ES Data Entry'!L499=1, "In-person",'ES Data Entry'!L499=3, "Hybrid")</f>
        <v>#N/A</v>
      </c>
      <c r="I499" s="227" t="e" cm="1">
        <f t="array" ref="I499">_xlfn.IFS('ES Data Entry'!H499= 1, "American Indian/Alaskan Native", 'ES Data Entry'!H499= 2, "Asian", 'ES Data Entry'!H499= 3, "Native Hawaiian/Pacific Islander", 'ES Data Entry'!H499= 4, "Black/African American",'ES Data Entry'!H499= 5,  "White", 'ES Data Entry'!H499= 6, "Other", 'ES Data Entry'!H499= 7, "Two races or more", 'ES Data Entry'!H499= 8, "Unknown")</f>
        <v>#N/A</v>
      </c>
      <c r="J499" s="226" t="e" cm="1">
        <f t="array" ref="J499">_xlfn.IFS('ES Data Entry'!I499=1, "Hispanic/Latino", 'ES Data Entry'!I499=2, "Not Hispanic/Latino", 'ES Data Entry'!I499=3, "Other")</f>
        <v>#N/A</v>
      </c>
      <c r="K499" s="226" t="e" cm="1">
        <f t="array" ref="K499">_xlfn.IFS('ES Data Entry'!J499= 1, "Male", 'ES Data Entry'!J499= 2, "Female", 'ES Data Entry'!J499= 3, "Transgender Male", 'ES Data Entry'!J499= 4, "Transgender Female",'ES Data Entry'!J499= 5, "Non-binary", 'ES Data Entry'!J499= 6, "Other", 'ES Data Entry'!J499= 7, "Unknown")</f>
        <v>#N/A</v>
      </c>
      <c r="L499" s="228">
        <f>'ES Data Entry'!K499</f>
        <v>0</v>
      </c>
      <c r="M499" s="228" t="str" cm="1">
        <f t="array" ref="M499">IF(MAX(IF(F:F=F499, L:L))=L499, "Yes", "No")</f>
        <v>Yes</v>
      </c>
      <c r="N499" s="229" t="e">
        <f>AVERAGE('ES Data Entry'!N499,'ES Data Entry'!M499)</f>
        <v>#DIV/0!</v>
      </c>
      <c r="O499" s="229" t="e">
        <f t="shared" si="48"/>
        <v>#DIV/0!</v>
      </c>
      <c r="P499" s="229" t="e">
        <f>AVERAGE('ES Data Entry'!O499:R499)</f>
        <v>#DIV/0!</v>
      </c>
      <c r="Q499" s="229" t="e">
        <f t="shared" si="49"/>
        <v>#DIV/0!</v>
      </c>
      <c r="R499" s="229" t="e">
        <f>AVERAGE('ES Data Entry'!S499:V499)</f>
        <v>#DIV/0!</v>
      </c>
      <c r="S499" s="229" t="e">
        <f t="shared" si="50"/>
        <v>#DIV/0!</v>
      </c>
      <c r="T499" s="229" t="e">
        <f>AVERAGE('ES Data Entry'!W499:Y499)</f>
        <v>#DIV/0!</v>
      </c>
      <c r="U499" s="230" t="e">
        <f t="shared" si="51"/>
        <v>#DIV/0!</v>
      </c>
      <c r="V499" s="231" t="e">
        <f t="shared" si="52"/>
        <v>#DIV/0!</v>
      </c>
      <c r="W499" s="232" t="e">
        <f t="shared" si="53"/>
        <v>#DIV/0!</v>
      </c>
    </row>
    <row r="500" spans="1:23">
      <c r="A500" s="226">
        <f>'ES Data Entry'!A500</f>
        <v>0</v>
      </c>
      <c r="B500" s="226">
        <f>'ES Data Entry'!B500</f>
        <v>0</v>
      </c>
      <c r="C500" s="6">
        <f>'ES Data Entry'!C500</f>
        <v>0</v>
      </c>
      <c r="D500" s="226">
        <f>'ES Data Entry'!D500</f>
        <v>0</v>
      </c>
      <c r="E500" s="226">
        <f>'ES Data Entry'!E500</f>
        <v>0</v>
      </c>
      <c r="F500" s="226">
        <f>'ES Data Entry'!F500</f>
        <v>0</v>
      </c>
      <c r="G500" s="226" t="str" cm="1">
        <f t="array" ref="G500">_xlfn.IFS('ES Data Entry'!G500=0, "Kindergarten", 'ES Data Entry'!G500=1, "1st Grade", 'ES Data Entry'!G500=2, "2nd Grade", 'ES Data Entry'!G500=3, "3rd Grade", 'ES Data Entry'!G500=4, "4th Grade",'ES Data Entry'!G500=5, "5th Grade")</f>
        <v>Kindergarten</v>
      </c>
      <c r="H500" s="253" t="e" cm="1">
        <f t="array" ref="H500">_xlfn.IFS('ES Data Entry'!L500=2, "Virtual", 'ES Data Entry'!L500=1, "In-person",'ES Data Entry'!L500=3, "Hybrid")</f>
        <v>#N/A</v>
      </c>
      <c r="I500" s="227" t="e" cm="1">
        <f t="array" ref="I500">_xlfn.IFS('ES Data Entry'!H500= 1, "American Indian/Alaskan Native", 'ES Data Entry'!H500= 2, "Asian", 'ES Data Entry'!H500= 3, "Native Hawaiian/Pacific Islander", 'ES Data Entry'!H500= 4, "Black/African American",'ES Data Entry'!H500= 5,  "White", 'ES Data Entry'!H500= 6, "Other", 'ES Data Entry'!H500= 7, "Two races or more", 'ES Data Entry'!H500= 8, "Unknown")</f>
        <v>#N/A</v>
      </c>
      <c r="J500" s="226" t="e" cm="1">
        <f t="array" ref="J500">_xlfn.IFS('ES Data Entry'!I500=1, "Hispanic/Latino", 'ES Data Entry'!I500=2, "Not Hispanic/Latino", 'ES Data Entry'!I500=3, "Other")</f>
        <v>#N/A</v>
      </c>
      <c r="K500" s="226" t="e" cm="1">
        <f t="array" ref="K500">_xlfn.IFS('ES Data Entry'!J500= 1, "Male", 'ES Data Entry'!J500= 2, "Female", 'ES Data Entry'!J500= 3, "Transgender Male", 'ES Data Entry'!J500= 4, "Transgender Female",'ES Data Entry'!J500= 5, "Non-binary", 'ES Data Entry'!J500= 6, "Other", 'ES Data Entry'!J500= 7, "Unknown")</f>
        <v>#N/A</v>
      </c>
      <c r="L500" s="228">
        <f>'ES Data Entry'!K500</f>
        <v>0</v>
      </c>
      <c r="M500" s="228" t="str" cm="1">
        <f t="array" ref="M500">IF(MAX(IF(F:F=F500, L:L))=L500, "Yes", "No")</f>
        <v>Yes</v>
      </c>
      <c r="N500" s="229" t="e">
        <f>AVERAGE('ES Data Entry'!N500,'ES Data Entry'!M500)</f>
        <v>#DIV/0!</v>
      </c>
      <c r="O500" s="229" t="e">
        <f t="shared" si="48"/>
        <v>#DIV/0!</v>
      </c>
      <c r="P500" s="229" t="e">
        <f>AVERAGE('ES Data Entry'!O500:R500)</f>
        <v>#DIV/0!</v>
      </c>
      <c r="Q500" s="229" t="e">
        <f t="shared" si="49"/>
        <v>#DIV/0!</v>
      </c>
      <c r="R500" s="229" t="e">
        <f>AVERAGE('ES Data Entry'!S500:V500)</f>
        <v>#DIV/0!</v>
      </c>
      <c r="S500" s="229" t="e">
        <f t="shared" si="50"/>
        <v>#DIV/0!</v>
      </c>
      <c r="T500" s="229" t="e">
        <f>AVERAGE('ES Data Entry'!W500:Y500)</f>
        <v>#DIV/0!</v>
      </c>
      <c r="U500" s="230" t="e">
        <f t="shared" si="51"/>
        <v>#DIV/0!</v>
      </c>
      <c r="V500" s="231" t="e">
        <f t="shared" si="52"/>
        <v>#DIV/0!</v>
      </c>
      <c r="W500" s="232" t="e">
        <f t="shared" si="53"/>
        <v>#DIV/0!</v>
      </c>
    </row>
    <row r="501" spans="1:23">
      <c r="A501" s="226">
        <f>'ES Data Entry'!A501</f>
        <v>0</v>
      </c>
      <c r="B501" s="226">
        <f>'ES Data Entry'!B501</f>
        <v>0</v>
      </c>
      <c r="C501" s="6">
        <f>'ES Data Entry'!C501</f>
        <v>0</v>
      </c>
      <c r="D501" s="226">
        <f>'ES Data Entry'!D501</f>
        <v>0</v>
      </c>
      <c r="E501" s="226">
        <f>'ES Data Entry'!E501</f>
        <v>0</v>
      </c>
      <c r="F501" s="226">
        <f>'ES Data Entry'!F501</f>
        <v>0</v>
      </c>
      <c r="G501" s="226" t="str" cm="1">
        <f t="array" ref="G501">_xlfn.IFS('ES Data Entry'!G501=0, "Kindergarten", 'ES Data Entry'!G501=1, "1st Grade", 'ES Data Entry'!G501=2, "2nd Grade", 'ES Data Entry'!G501=3, "3rd Grade", 'ES Data Entry'!G501=4, "4th Grade",'ES Data Entry'!G501=5, "5th Grade")</f>
        <v>Kindergarten</v>
      </c>
      <c r="H501" s="253" t="e" cm="1">
        <f t="array" ref="H501">_xlfn.IFS('ES Data Entry'!L501=2, "Virtual", 'ES Data Entry'!L501=1, "In-person",'ES Data Entry'!L501=3, "Hybrid")</f>
        <v>#N/A</v>
      </c>
      <c r="I501" s="227" t="e" cm="1">
        <f t="array" ref="I501">_xlfn.IFS('ES Data Entry'!H501= 1, "American Indian/Alaskan Native", 'ES Data Entry'!H501= 2, "Asian", 'ES Data Entry'!H501= 3, "Native Hawaiian/Pacific Islander", 'ES Data Entry'!H501= 4, "Black/African American",'ES Data Entry'!H501= 5,  "White", 'ES Data Entry'!H501= 6, "Other", 'ES Data Entry'!H501= 7, "Two races or more", 'ES Data Entry'!H501= 8, "Unknown")</f>
        <v>#N/A</v>
      </c>
      <c r="J501" s="226" t="e" cm="1">
        <f t="array" ref="J501">_xlfn.IFS('ES Data Entry'!I501=1, "Hispanic/Latino", 'ES Data Entry'!I501=2, "Not Hispanic/Latino", 'ES Data Entry'!I501=3, "Other")</f>
        <v>#N/A</v>
      </c>
      <c r="K501" s="226" t="e" cm="1">
        <f t="array" ref="K501">_xlfn.IFS('ES Data Entry'!J501= 1, "Male", 'ES Data Entry'!J501= 2, "Female", 'ES Data Entry'!J501= 3, "Transgender Male", 'ES Data Entry'!J501= 4, "Transgender Female",'ES Data Entry'!J501= 5, "Non-binary", 'ES Data Entry'!J501= 6, "Other", 'ES Data Entry'!J501= 7, "Unknown")</f>
        <v>#N/A</v>
      </c>
      <c r="L501" s="228">
        <f>'ES Data Entry'!K501</f>
        <v>0</v>
      </c>
      <c r="M501" s="228" t="str" cm="1">
        <f t="array" ref="M501">IF(MAX(IF(F:F=F501, L:L))=L501, "Yes", "No")</f>
        <v>Yes</v>
      </c>
      <c r="N501" s="229" t="e">
        <f>AVERAGE('ES Data Entry'!N501,'ES Data Entry'!M501)</f>
        <v>#DIV/0!</v>
      </c>
      <c r="O501" s="229" t="e">
        <f t="shared" si="48"/>
        <v>#DIV/0!</v>
      </c>
      <c r="P501" s="229" t="e">
        <f>AVERAGE('ES Data Entry'!O501:R501)</f>
        <v>#DIV/0!</v>
      </c>
      <c r="Q501" s="229" t="e">
        <f t="shared" si="49"/>
        <v>#DIV/0!</v>
      </c>
      <c r="R501" s="229" t="e">
        <f>AVERAGE('ES Data Entry'!S501:V501)</f>
        <v>#DIV/0!</v>
      </c>
      <c r="S501" s="229" t="e">
        <f t="shared" si="50"/>
        <v>#DIV/0!</v>
      </c>
      <c r="T501" s="229" t="e">
        <f>AVERAGE('ES Data Entry'!W501:Y501)</f>
        <v>#DIV/0!</v>
      </c>
      <c r="U501" s="230" t="e">
        <f t="shared" si="51"/>
        <v>#DIV/0!</v>
      </c>
      <c r="V501" s="231" t="e">
        <f t="shared" si="52"/>
        <v>#DIV/0!</v>
      </c>
      <c r="W501" s="232" t="e">
        <f t="shared" si="53"/>
        <v>#DIV/0!</v>
      </c>
    </row>
    <row r="502" spans="1:23">
      <c r="A502" s="226">
        <f>'ES Data Entry'!A502</f>
        <v>0</v>
      </c>
      <c r="B502" s="226">
        <f>'ES Data Entry'!B502</f>
        <v>0</v>
      </c>
      <c r="C502" s="6">
        <f>'ES Data Entry'!C502</f>
        <v>0</v>
      </c>
      <c r="D502" s="226">
        <f>'ES Data Entry'!D502</f>
        <v>0</v>
      </c>
      <c r="E502" s="226">
        <f>'ES Data Entry'!E502</f>
        <v>0</v>
      </c>
      <c r="F502" s="226">
        <f>'ES Data Entry'!F502</f>
        <v>0</v>
      </c>
      <c r="G502" s="226" t="str" cm="1">
        <f t="array" ref="G502">_xlfn.IFS('ES Data Entry'!G502=0, "Kindergarten", 'ES Data Entry'!G502=1, "1st Grade", 'ES Data Entry'!G502=2, "2nd Grade", 'ES Data Entry'!G502=3, "3rd Grade", 'ES Data Entry'!G502=4, "4th Grade",'ES Data Entry'!G502=5, "5th Grade")</f>
        <v>Kindergarten</v>
      </c>
      <c r="H502" s="253" t="e" cm="1">
        <f t="array" ref="H502">_xlfn.IFS('ES Data Entry'!L502=2, "Virtual", 'ES Data Entry'!L502=1, "In-person",'ES Data Entry'!L502=3, "Hybrid")</f>
        <v>#N/A</v>
      </c>
      <c r="I502" s="227" t="e" cm="1">
        <f t="array" ref="I502">_xlfn.IFS('ES Data Entry'!H502= 1, "American Indian/Alaskan Native", 'ES Data Entry'!H502= 2, "Asian", 'ES Data Entry'!H502= 3, "Native Hawaiian/Pacific Islander", 'ES Data Entry'!H502= 4, "Black/African American",'ES Data Entry'!H502= 5,  "White", 'ES Data Entry'!H502= 6, "Other", 'ES Data Entry'!H502= 7, "Two races or more", 'ES Data Entry'!H502= 8, "Unknown")</f>
        <v>#N/A</v>
      </c>
      <c r="J502" s="226" t="e" cm="1">
        <f t="array" ref="J502">_xlfn.IFS('ES Data Entry'!I502=1, "Hispanic/Latino", 'ES Data Entry'!I502=2, "Not Hispanic/Latino", 'ES Data Entry'!I502=3, "Other")</f>
        <v>#N/A</v>
      </c>
      <c r="K502" s="226" t="e" cm="1">
        <f t="array" ref="K502">_xlfn.IFS('ES Data Entry'!J502= 1, "Male", 'ES Data Entry'!J502= 2, "Female", 'ES Data Entry'!J502= 3, "Transgender Male", 'ES Data Entry'!J502= 4, "Transgender Female",'ES Data Entry'!J502= 5, "Non-binary", 'ES Data Entry'!J502= 6, "Other", 'ES Data Entry'!J502= 7, "Unknown")</f>
        <v>#N/A</v>
      </c>
      <c r="L502" s="228">
        <f>'ES Data Entry'!K502</f>
        <v>0</v>
      </c>
      <c r="M502" s="228" t="str" cm="1">
        <f t="array" ref="M502">IF(MAX(IF(F:F=F502, L:L))=L502, "Yes", "No")</f>
        <v>Yes</v>
      </c>
      <c r="N502" s="229" t="e">
        <f>AVERAGE('ES Data Entry'!N502,'ES Data Entry'!M502)</f>
        <v>#DIV/0!</v>
      </c>
      <c r="O502" s="229" t="e">
        <f t="shared" si="48"/>
        <v>#DIV/0!</v>
      </c>
      <c r="P502" s="229" t="e">
        <f>AVERAGE('ES Data Entry'!O502:R502)</f>
        <v>#DIV/0!</v>
      </c>
      <c r="Q502" s="229" t="e">
        <f t="shared" si="49"/>
        <v>#DIV/0!</v>
      </c>
      <c r="R502" s="229" t="e">
        <f>AVERAGE('ES Data Entry'!S502:V502)</f>
        <v>#DIV/0!</v>
      </c>
      <c r="S502" s="229" t="e">
        <f t="shared" si="50"/>
        <v>#DIV/0!</v>
      </c>
      <c r="T502" s="229" t="e">
        <f>AVERAGE('ES Data Entry'!W502:Y502)</f>
        <v>#DIV/0!</v>
      </c>
      <c r="U502" s="230" t="e">
        <f t="shared" si="51"/>
        <v>#DIV/0!</v>
      </c>
      <c r="V502" s="231" t="e">
        <f t="shared" si="52"/>
        <v>#DIV/0!</v>
      </c>
      <c r="W502" s="232" t="e">
        <f t="shared" si="53"/>
        <v>#DIV/0!</v>
      </c>
    </row>
    <row r="503" spans="1:23">
      <c r="A503" s="226">
        <f>'ES Data Entry'!A503</f>
        <v>0</v>
      </c>
      <c r="B503" s="226">
        <f>'ES Data Entry'!B503</f>
        <v>0</v>
      </c>
      <c r="C503" s="6">
        <f>'ES Data Entry'!C503</f>
        <v>0</v>
      </c>
      <c r="D503" s="226">
        <f>'ES Data Entry'!D503</f>
        <v>0</v>
      </c>
      <c r="E503" s="226">
        <f>'ES Data Entry'!E503</f>
        <v>0</v>
      </c>
      <c r="F503" s="226">
        <f>'ES Data Entry'!F503</f>
        <v>0</v>
      </c>
      <c r="G503" s="226" t="str" cm="1">
        <f t="array" ref="G503">_xlfn.IFS('ES Data Entry'!G503=0, "Kindergarten", 'ES Data Entry'!G503=1, "1st Grade", 'ES Data Entry'!G503=2, "2nd Grade", 'ES Data Entry'!G503=3, "3rd Grade", 'ES Data Entry'!G503=4, "4th Grade",'ES Data Entry'!G503=5, "5th Grade")</f>
        <v>Kindergarten</v>
      </c>
      <c r="H503" s="253" t="e" cm="1">
        <f t="array" ref="H503">_xlfn.IFS('ES Data Entry'!L503=2, "Virtual", 'ES Data Entry'!L503=1, "In-person",'ES Data Entry'!L503=3, "Hybrid")</f>
        <v>#N/A</v>
      </c>
      <c r="I503" s="227" t="e" cm="1">
        <f t="array" ref="I503">_xlfn.IFS('ES Data Entry'!H503= 1, "American Indian/Alaskan Native", 'ES Data Entry'!H503= 2, "Asian", 'ES Data Entry'!H503= 3, "Native Hawaiian/Pacific Islander", 'ES Data Entry'!H503= 4, "Black/African American",'ES Data Entry'!H503= 5,  "White", 'ES Data Entry'!H503= 6, "Other", 'ES Data Entry'!H503= 7, "Two races or more", 'ES Data Entry'!H503= 8, "Unknown")</f>
        <v>#N/A</v>
      </c>
      <c r="J503" s="226" t="e" cm="1">
        <f t="array" ref="J503">_xlfn.IFS('ES Data Entry'!I503=1, "Hispanic/Latino", 'ES Data Entry'!I503=2, "Not Hispanic/Latino", 'ES Data Entry'!I503=3, "Other")</f>
        <v>#N/A</v>
      </c>
      <c r="K503" s="226" t="e" cm="1">
        <f t="array" ref="K503">_xlfn.IFS('ES Data Entry'!J503= 1, "Male", 'ES Data Entry'!J503= 2, "Female", 'ES Data Entry'!J503= 3, "Transgender Male", 'ES Data Entry'!J503= 4, "Transgender Female",'ES Data Entry'!J503= 5, "Non-binary", 'ES Data Entry'!J503= 6, "Other", 'ES Data Entry'!J503= 7, "Unknown")</f>
        <v>#N/A</v>
      </c>
      <c r="L503" s="228">
        <f>'ES Data Entry'!K503</f>
        <v>0</v>
      </c>
      <c r="M503" s="228" t="str" cm="1">
        <f t="array" ref="M503">IF(MAX(IF(F:F=F503, L:L))=L503, "Yes", "No")</f>
        <v>Yes</v>
      </c>
      <c r="N503" s="229" t="e">
        <f>AVERAGE('ES Data Entry'!N503,'ES Data Entry'!M503)</f>
        <v>#DIV/0!</v>
      </c>
      <c r="O503" s="229" t="e">
        <f t="shared" si="48"/>
        <v>#DIV/0!</v>
      </c>
      <c r="P503" s="229" t="e">
        <f>AVERAGE('ES Data Entry'!O503:R503)</f>
        <v>#DIV/0!</v>
      </c>
      <c r="Q503" s="229" t="e">
        <f t="shared" si="49"/>
        <v>#DIV/0!</v>
      </c>
      <c r="R503" s="229" t="e">
        <f>AVERAGE('ES Data Entry'!S503:V503)</f>
        <v>#DIV/0!</v>
      </c>
      <c r="S503" s="229" t="e">
        <f t="shared" si="50"/>
        <v>#DIV/0!</v>
      </c>
      <c r="T503" s="229" t="e">
        <f>AVERAGE('ES Data Entry'!W503:Y503)</f>
        <v>#DIV/0!</v>
      </c>
      <c r="U503" s="230" t="e">
        <f t="shared" si="51"/>
        <v>#DIV/0!</v>
      </c>
      <c r="V503" s="231" t="e">
        <f t="shared" si="52"/>
        <v>#DIV/0!</v>
      </c>
      <c r="W503" s="232" t="e">
        <f t="shared" si="53"/>
        <v>#DIV/0!</v>
      </c>
    </row>
    <row r="504" spans="1:23">
      <c r="A504" s="226">
        <f>'ES Data Entry'!A504</f>
        <v>0</v>
      </c>
      <c r="B504" s="226">
        <f>'ES Data Entry'!B504</f>
        <v>0</v>
      </c>
      <c r="C504" s="6">
        <f>'ES Data Entry'!C504</f>
        <v>0</v>
      </c>
      <c r="D504" s="226">
        <f>'ES Data Entry'!D504</f>
        <v>0</v>
      </c>
      <c r="E504" s="226">
        <f>'ES Data Entry'!E504</f>
        <v>0</v>
      </c>
      <c r="F504" s="226">
        <f>'ES Data Entry'!F504</f>
        <v>0</v>
      </c>
      <c r="G504" s="226" t="str" cm="1">
        <f t="array" ref="G504">_xlfn.IFS('ES Data Entry'!G504=0, "Kindergarten", 'ES Data Entry'!G504=1, "1st Grade", 'ES Data Entry'!G504=2, "2nd Grade", 'ES Data Entry'!G504=3, "3rd Grade", 'ES Data Entry'!G504=4, "4th Grade",'ES Data Entry'!G504=5, "5th Grade")</f>
        <v>Kindergarten</v>
      </c>
      <c r="H504" s="253" t="e" cm="1">
        <f t="array" ref="H504">_xlfn.IFS('ES Data Entry'!L504=2, "Virtual", 'ES Data Entry'!L504=1, "In-person",'ES Data Entry'!L504=3, "Hybrid")</f>
        <v>#N/A</v>
      </c>
      <c r="I504" s="227" t="e" cm="1">
        <f t="array" ref="I504">_xlfn.IFS('ES Data Entry'!H504= 1, "American Indian/Alaskan Native", 'ES Data Entry'!H504= 2, "Asian", 'ES Data Entry'!H504= 3, "Native Hawaiian/Pacific Islander", 'ES Data Entry'!H504= 4, "Black/African American",'ES Data Entry'!H504= 5,  "White", 'ES Data Entry'!H504= 6, "Other", 'ES Data Entry'!H504= 7, "Two races or more", 'ES Data Entry'!H504= 8, "Unknown")</f>
        <v>#N/A</v>
      </c>
      <c r="J504" s="226" t="e" cm="1">
        <f t="array" ref="J504">_xlfn.IFS('ES Data Entry'!I504=1, "Hispanic/Latino", 'ES Data Entry'!I504=2, "Not Hispanic/Latino", 'ES Data Entry'!I504=3, "Other")</f>
        <v>#N/A</v>
      </c>
      <c r="K504" s="226" t="e" cm="1">
        <f t="array" ref="K504">_xlfn.IFS('ES Data Entry'!J504= 1, "Male", 'ES Data Entry'!J504= 2, "Female", 'ES Data Entry'!J504= 3, "Transgender Male", 'ES Data Entry'!J504= 4, "Transgender Female",'ES Data Entry'!J504= 5, "Non-binary", 'ES Data Entry'!J504= 6, "Other", 'ES Data Entry'!J504= 7, "Unknown")</f>
        <v>#N/A</v>
      </c>
      <c r="L504" s="228">
        <f>'ES Data Entry'!K504</f>
        <v>0</v>
      </c>
      <c r="M504" s="228" t="str" cm="1">
        <f t="array" ref="M504">IF(MAX(IF(F:F=F504, L:L))=L504, "Yes", "No")</f>
        <v>Yes</v>
      </c>
      <c r="N504" s="229" t="e">
        <f>AVERAGE('ES Data Entry'!N504,'ES Data Entry'!M504)</f>
        <v>#DIV/0!</v>
      </c>
      <c r="O504" s="229" t="e">
        <f t="shared" si="48"/>
        <v>#DIV/0!</v>
      </c>
      <c r="P504" s="229" t="e">
        <f>AVERAGE('ES Data Entry'!O504:R504)</f>
        <v>#DIV/0!</v>
      </c>
      <c r="Q504" s="229" t="e">
        <f t="shared" si="49"/>
        <v>#DIV/0!</v>
      </c>
      <c r="R504" s="229" t="e">
        <f>AVERAGE('ES Data Entry'!S504:V504)</f>
        <v>#DIV/0!</v>
      </c>
      <c r="S504" s="229" t="e">
        <f t="shared" si="50"/>
        <v>#DIV/0!</v>
      </c>
      <c r="T504" s="229" t="e">
        <f>AVERAGE('ES Data Entry'!W504:Y504)</f>
        <v>#DIV/0!</v>
      </c>
      <c r="U504" s="230" t="e">
        <f t="shared" si="51"/>
        <v>#DIV/0!</v>
      </c>
      <c r="V504" s="231" t="e">
        <f t="shared" si="52"/>
        <v>#DIV/0!</v>
      </c>
      <c r="W504" s="232" t="e">
        <f t="shared" si="53"/>
        <v>#DIV/0!</v>
      </c>
    </row>
    <row r="505" spans="1:23">
      <c r="A505" s="226">
        <f>'ES Data Entry'!A505</f>
        <v>0</v>
      </c>
      <c r="B505" s="226">
        <f>'ES Data Entry'!B505</f>
        <v>0</v>
      </c>
      <c r="C505" s="6">
        <f>'ES Data Entry'!C505</f>
        <v>0</v>
      </c>
      <c r="D505" s="226">
        <f>'ES Data Entry'!D505</f>
        <v>0</v>
      </c>
      <c r="E505" s="226">
        <f>'ES Data Entry'!E505</f>
        <v>0</v>
      </c>
      <c r="F505" s="226">
        <f>'ES Data Entry'!F505</f>
        <v>0</v>
      </c>
      <c r="G505" s="226" t="str" cm="1">
        <f t="array" ref="G505">_xlfn.IFS('ES Data Entry'!G505=0, "Kindergarten", 'ES Data Entry'!G505=1, "1st Grade", 'ES Data Entry'!G505=2, "2nd Grade", 'ES Data Entry'!G505=3, "3rd Grade", 'ES Data Entry'!G505=4, "4th Grade",'ES Data Entry'!G505=5, "5th Grade")</f>
        <v>Kindergarten</v>
      </c>
      <c r="H505" s="253" t="e" cm="1">
        <f t="array" ref="H505">_xlfn.IFS('ES Data Entry'!L505=2, "Virtual", 'ES Data Entry'!L505=1, "In-person",'ES Data Entry'!L505=3, "Hybrid")</f>
        <v>#N/A</v>
      </c>
      <c r="I505" s="227" t="e" cm="1">
        <f t="array" ref="I505">_xlfn.IFS('ES Data Entry'!H505= 1, "American Indian/Alaskan Native", 'ES Data Entry'!H505= 2, "Asian", 'ES Data Entry'!H505= 3, "Native Hawaiian/Pacific Islander", 'ES Data Entry'!H505= 4, "Black/African American",'ES Data Entry'!H505= 5,  "White", 'ES Data Entry'!H505= 6, "Other", 'ES Data Entry'!H505= 7, "Two races or more", 'ES Data Entry'!H505= 8, "Unknown")</f>
        <v>#N/A</v>
      </c>
      <c r="J505" s="226" t="e" cm="1">
        <f t="array" ref="J505">_xlfn.IFS('ES Data Entry'!I505=1, "Hispanic/Latino", 'ES Data Entry'!I505=2, "Not Hispanic/Latino", 'ES Data Entry'!I505=3, "Other")</f>
        <v>#N/A</v>
      </c>
      <c r="K505" s="226" t="e" cm="1">
        <f t="array" ref="K505">_xlfn.IFS('ES Data Entry'!J505= 1, "Male", 'ES Data Entry'!J505= 2, "Female", 'ES Data Entry'!J505= 3, "Transgender Male", 'ES Data Entry'!J505= 4, "Transgender Female",'ES Data Entry'!J505= 5, "Non-binary", 'ES Data Entry'!J505= 6, "Other", 'ES Data Entry'!J505= 7, "Unknown")</f>
        <v>#N/A</v>
      </c>
      <c r="L505" s="228">
        <f>'ES Data Entry'!K505</f>
        <v>0</v>
      </c>
      <c r="M505" s="228" t="str" cm="1">
        <f t="array" ref="M505">IF(MAX(IF(F:F=F505, L:L))=L505, "Yes", "No")</f>
        <v>Yes</v>
      </c>
      <c r="N505" s="229" t="e">
        <f>AVERAGE('ES Data Entry'!N505,'ES Data Entry'!M505)</f>
        <v>#DIV/0!</v>
      </c>
      <c r="O505" s="229" t="e">
        <f t="shared" si="48"/>
        <v>#DIV/0!</v>
      </c>
      <c r="P505" s="229" t="e">
        <f>AVERAGE('ES Data Entry'!O505:R505)</f>
        <v>#DIV/0!</v>
      </c>
      <c r="Q505" s="229" t="e">
        <f t="shared" si="49"/>
        <v>#DIV/0!</v>
      </c>
      <c r="R505" s="229" t="e">
        <f>AVERAGE('ES Data Entry'!S505:V505)</f>
        <v>#DIV/0!</v>
      </c>
      <c r="S505" s="229" t="e">
        <f t="shared" si="50"/>
        <v>#DIV/0!</v>
      </c>
      <c r="T505" s="229" t="e">
        <f>AVERAGE('ES Data Entry'!W505:Y505)</f>
        <v>#DIV/0!</v>
      </c>
      <c r="U505" s="230" t="e">
        <f t="shared" si="51"/>
        <v>#DIV/0!</v>
      </c>
      <c r="V505" s="231" t="e">
        <f t="shared" si="52"/>
        <v>#DIV/0!</v>
      </c>
      <c r="W505" s="232" t="e">
        <f t="shared" si="53"/>
        <v>#DIV/0!</v>
      </c>
    </row>
    <row r="506" spans="1:23">
      <c r="A506" s="226">
        <f>'ES Data Entry'!A506</f>
        <v>0</v>
      </c>
      <c r="B506" s="226">
        <f>'ES Data Entry'!B506</f>
        <v>0</v>
      </c>
      <c r="C506" s="6">
        <f>'ES Data Entry'!C506</f>
        <v>0</v>
      </c>
      <c r="D506" s="226">
        <f>'ES Data Entry'!D506</f>
        <v>0</v>
      </c>
      <c r="E506" s="226">
        <f>'ES Data Entry'!E506</f>
        <v>0</v>
      </c>
      <c r="F506" s="226">
        <f>'ES Data Entry'!F506</f>
        <v>0</v>
      </c>
      <c r="G506" s="226" t="str" cm="1">
        <f t="array" ref="G506">_xlfn.IFS('ES Data Entry'!G506=0, "Kindergarten", 'ES Data Entry'!G506=1, "1st Grade", 'ES Data Entry'!G506=2, "2nd Grade", 'ES Data Entry'!G506=3, "3rd Grade", 'ES Data Entry'!G506=4, "4th Grade",'ES Data Entry'!G506=5, "5th Grade")</f>
        <v>Kindergarten</v>
      </c>
      <c r="H506" s="253" t="e" cm="1">
        <f t="array" ref="H506">_xlfn.IFS('ES Data Entry'!L506=2, "Virtual", 'ES Data Entry'!L506=1, "In-person",'ES Data Entry'!L506=3, "Hybrid")</f>
        <v>#N/A</v>
      </c>
      <c r="I506" s="227" t="e" cm="1">
        <f t="array" ref="I506">_xlfn.IFS('ES Data Entry'!H506= 1, "American Indian/Alaskan Native", 'ES Data Entry'!H506= 2, "Asian", 'ES Data Entry'!H506= 3, "Native Hawaiian/Pacific Islander", 'ES Data Entry'!H506= 4, "Black/African American",'ES Data Entry'!H506= 5,  "White", 'ES Data Entry'!H506= 6, "Other", 'ES Data Entry'!H506= 7, "Two races or more", 'ES Data Entry'!H506= 8, "Unknown")</f>
        <v>#N/A</v>
      </c>
      <c r="J506" s="226" t="e" cm="1">
        <f t="array" ref="J506">_xlfn.IFS('ES Data Entry'!I506=1, "Hispanic/Latino", 'ES Data Entry'!I506=2, "Not Hispanic/Latino", 'ES Data Entry'!I506=3, "Other")</f>
        <v>#N/A</v>
      </c>
      <c r="K506" s="226" t="e" cm="1">
        <f t="array" ref="K506">_xlfn.IFS('ES Data Entry'!J506= 1, "Male", 'ES Data Entry'!J506= 2, "Female", 'ES Data Entry'!J506= 3, "Transgender Male", 'ES Data Entry'!J506= 4, "Transgender Female",'ES Data Entry'!J506= 5, "Non-binary", 'ES Data Entry'!J506= 6, "Other", 'ES Data Entry'!J506= 7, "Unknown")</f>
        <v>#N/A</v>
      </c>
      <c r="L506" s="228">
        <f>'ES Data Entry'!K506</f>
        <v>0</v>
      </c>
      <c r="M506" s="228" t="str" cm="1">
        <f t="array" ref="M506">IF(MAX(IF(F:F=F506, L:L))=L506, "Yes", "No")</f>
        <v>Yes</v>
      </c>
      <c r="N506" s="229" t="e">
        <f>AVERAGE('ES Data Entry'!N506,'ES Data Entry'!M506)</f>
        <v>#DIV/0!</v>
      </c>
      <c r="O506" s="229" t="e">
        <f t="shared" si="48"/>
        <v>#DIV/0!</v>
      </c>
      <c r="P506" s="229" t="e">
        <f>AVERAGE('ES Data Entry'!O506:R506)</f>
        <v>#DIV/0!</v>
      </c>
      <c r="Q506" s="229" t="e">
        <f t="shared" si="49"/>
        <v>#DIV/0!</v>
      </c>
      <c r="R506" s="229" t="e">
        <f>AVERAGE('ES Data Entry'!S506:V506)</f>
        <v>#DIV/0!</v>
      </c>
      <c r="S506" s="229" t="e">
        <f t="shared" si="50"/>
        <v>#DIV/0!</v>
      </c>
      <c r="T506" s="229" t="e">
        <f>AVERAGE('ES Data Entry'!W506:Y506)</f>
        <v>#DIV/0!</v>
      </c>
      <c r="U506" s="230" t="e">
        <f t="shared" si="51"/>
        <v>#DIV/0!</v>
      </c>
      <c r="V506" s="231" t="e">
        <f t="shared" si="52"/>
        <v>#DIV/0!</v>
      </c>
      <c r="W506" s="232" t="e">
        <f t="shared" si="53"/>
        <v>#DIV/0!</v>
      </c>
    </row>
    <row r="507" spans="1:23">
      <c r="A507" s="226">
        <f>'ES Data Entry'!A507</f>
        <v>0</v>
      </c>
      <c r="B507" s="226">
        <f>'ES Data Entry'!B507</f>
        <v>0</v>
      </c>
      <c r="C507" s="6">
        <f>'ES Data Entry'!C507</f>
        <v>0</v>
      </c>
      <c r="D507" s="226">
        <f>'ES Data Entry'!D507</f>
        <v>0</v>
      </c>
      <c r="E507" s="226">
        <f>'ES Data Entry'!E507</f>
        <v>0</v>
      </c>
      <c r="F507" s="226">
        <f>'ES Data Entry'!F507</f>
        <v>0</v>
      </c>
      <c r="G507" s="226" t="str" cm="1">
        <f t="array" ref="G507">_xlfn.IFS('ES Data Entry'!G507=0, "Kindergarten", 'ES Data Entry'!G507=1, "1st Grade", 'ES Data Entry'!G507=2, "2nd Grade", 'ES Data Entry'!G507=3, "3rd Grade", 'ES Data Entry'!G507=4, "4th Grade",'ES Data Entry'!G507=5, "5th Grade")</f>
        <v>Kindergarten</v>
      </c>
      <c r="H507" s="253" t="e" cm="1">
        <f t="array" ref="H507">_xlfn.IFS('ES Data Entry'!L507=2, "Virtual", 'ES Data Entry'!L507=1, "In-person",'ES Data Entry'!L507=3, "Hybrid")</f>
        <v>#N/A</v>
      </c>
      <c r="I507" s="227" t="e" cm="1">
        <f t="array" ref="I507">_xlfn.IFS('ES Data Entry'!H507= 1, "American Indian/Alaskan Native", 'ES Data Entry'!H507= 2, "Asian", 'ES Data Entry'!H507= 3, "Native Hawaiian/Pacific Islander", 'ES Data Entry'!H507= 4, "Black/African American",'ES Data Entry'!H507= 5,  "White", 'ES Data Entry'!H507= 6, "Other", 'ES Data Entry'!H507= 7, "Two races or more", 'ES Data Entry'!H507= 8, "Unknown")</f>
        <v>#N/A</v>
      </c>
      <c r="J507" s="226" t="e" cm="1">
        <f t="array" ref="J507">_xlfn.IFS('ES Data Entry'!I507=1, "Hispanic/Latino", 'ES Data Entry'!I507=2, "Not Hispanic/Latino", 'ES Data Entry'!I507=3, "Other")</f>
        <v>#N/A</v>
      </c>
      <c r="K507" s="226" t="e" cm="1">
        <f t="array" ref="K507">_xlfn.IFS('ES Data Entry'!J507= 1, "Male", 'ES Data Entry'!J507= 2, "Female", 'ES Data Entry'!J507= 3, "Transgender Male", 'ES Data Entry'!J507= 4, "Transgender Female",'ES Data Entry'!J507= 5, "Non-binary", 'ES Data Entry'!J507= 6, "Other", 'ES Data Entry'!J507= 7, "Unknown")</f>
        <v>#N/A</v>
      </c>
      <c r="L507" s="228">
        <f>'ES Data Entry'!K507</f>
        <v>0</v>
      </c>
      <c r="M507" s="228" t="str" cm="1">
        <f t="array" ref="M507">IF(MAX(IF(F:F=F507, L:L))=L507, "Yes", "No")</f>
        <v>Yes</v>
      </c>
      <c r="N507" s="229" t="e">
        <f>AVERAGE('ES Data Entry'!N507,'ES Data Entry'!M507)</f>
        <v>#DIV/0!</v>
      </c>
      <c r="O507" s="229" t="e">
        <f t="shared" si="48"/>
        <v>#DIV/0!</v>
      </c>
      <c r="P507" s="229" t="e">
        <f>AVERAGE('ES Data Entry'!O507:R507)</f>
        <v>#DIV/0!</v>
      </c>
      <c r="Q507" s="229" t="e">
        <f t="shared" si="49"/>
        <v>#DIV/0!</v>
      </c>
      <c r="R507" s="229" t="e">
        <f>AVERAGE('ES Data Entry'!S507:V507)</f>
        <v>#DIV/0!</v>
      </c>
      <c r="S507" s="229" t="e">
        <f t="shared" si="50"/>
        <v>#DIV/0!</v>
      </c>
      <c r="T507" s="229" t="e">
        <f>AVERAGE('ES Data Entry'!W507:Y507)</f>
        <v>#DIV/0!</v>
      </c>
      <c r="U507" s="230" t="e">
        <f t="shared" si="51"/>
        <v>#DIV/0!</v>
      </c>
      <c r="V507" s="231" t="e">
        <f t="shared" si="52"/>
        <v>#DIV/0!</v>
      </c>
      <c r="W507" s="232" t="e">
        <f t="shared" si="53"/>
        <v>#DIV/0!</v>
      </c>
    </row>
    <row r="508" spans="1:23">
      <c r="A508" s="226">
        <f>'ES Data Entry'!A508</f>
        <v>0</v>
      </c>
      <c r="B508" s="226">
        <f>'ES Data Entry'!B508</f>
        <v>0</v>
      </c>
      <c r="C508" s="6">
        <f>'ES Data Entry'!C508</f>
        <v>0</v>
      </c>
      <c r="D508" s="226">
        <f>'ES Data Entry'!D508</f>
        <v>0</v>
      </c>
      <c r="E508" s="226">
        <f>'ES Data Entry'!E508</f>
        <v>0</v>
      </c>
      <c r="F508" s="226">
        <f>'ES Data Entry'!F508</f>
        <v>0</v>
      </c>
      <c r="G508" s="226" t="str" cm="1">
        <f t="array" ref="G508">_xlfn.IFS('ES Data Entry'!G508=0, "Kindergarten", 'ES Data Entry'!G508=1, "1st Grade", 'ES Data Entry'!G508=2, "2nd Grade", 'ES Data Entry'!G508=3, "3rd Grade", 'ES Data Entry'!G508=4, "4th Grade",'ES Data Entry'!G508=5, "5th Grade")</f>
        <v>Kindergarten</v>
      </c>
      <c r="H508" s="253" t="e" cm="1">
        <f t="array" ref="H508">_xlfn.IFS('ES Data Entry'!L508=2, "Virtual", 'ES Data Entry'!L508=1, "In-person",'ES Data Entry'!L508=3, "Hybrid")</f>
        <v>#N/A</v>
      </c>
      <c r="I508" s="227" t="e" cm="1">
        <f t="array" ref="I508">_xlfn.IFS('ES Data Entry'!H508= 1, "American Indian/Alaskan Native", 'ES Data Entry'!H508= 2, "Asian", 'ES Data Entry'!H508= 3, "Native Hawaiian/Pacific Islander", 'ES Data Entry'!H508= 4, "Black/African American",'ES Data Entry'!H508= 5,  "White", 'ES Data Entry'!H508= 6, "Other", 'ES Data Entry'!H508= 7, "Two races or more", 'ES Data Entry'!H508= 8, "Unknown")</f>
        <v>#N/A</v>
      </c>
      <c r="J508" s="226" t="e" cm="1">
        <f t="array" ref="J508">_xlfn.IFS('ES Data Entry'!I508=1, "Hispanic/Latino", 'ES Data Entry'!I508=2, "Not Hispanic/Latino", 'ES Data Entry'!I508=3, "Other")</f>
        <v>#N/A</v>
      </c>
      <c r="K508" s="226" t="e" cm="1">
        <f t="array" ref="K508">_xlfn.IFS('ES Data Entry'!J508= 1, "Male", 'ES Data Entry'!J508= 2, "Female", 'ES Data Entry'!J508= 3, "Transgender Male", 'ES Data Entry'!J508= 4, "Transgender Female",'ES Data Entry'!J508= 5, "Non-binary", 'ES Data Entry'!J508= 6, "Other", 'ES Data Entry'!J508= 7, "Unknown")</f>
        <v>#N/A</v>
      </c>
      <c r="L508" s="228">
        <f>'ES Data Entry'!K508</f>
        <v>0</v>
      </c>
      <c r="M508" s="228" t="str" cm="1">
        <f t="array" ref="M508">IF(MAX(IF(F:F=F508, L:L))=L508, "Yes", "No")</f>
        <v>Yes</v>
      </c>
      <c r="N508" s="229" t="e">
        <f>AVERAGE('ES Data Entry'!N508,'ES Data Entry'!M508)</f>
        <v>#DIV/0!</v>
      </c>
      <c r="O508" s="229" t="e">
        <f t="shared" si="48"/>
        <v>#DIV/0!</v>
      </c>
      <c r="P508" s="229" t="e">
        <f>AVERAGE('ES Data Entry'!O508:R508)</f>
        <v>#DIV/0!</v>
      </c>
      <c r="Q508" s="229" t="e">
        <f t="shared" si="49"/>
        <v>#DIV/0!</v>
      </c>
      <c r="R508" s="229" t="e">
        <f>AVERAGE('ES Data Entry'!S508:V508)</f>
        <v>#DIV/0!</v>
      </c>
      <c r="S508" s="229" t="e">
        <f t="shared" si="50"/>
        <v>#DIV/0!</v>
      </c>
      <c r="T508" s="229" t="e">
        <f>AVERAGE('ES Data Entry'!W508:Y508)</f>
        <v>#DIV/0!</v>
      </c>
      <c r="U508" s="230" t="e">
        <f t="shared" si="51"/>
        <v>#DIV/0!</v>
      </c>
      <c r="V508" s="231" t="e">
        <f t="shared" si="52"/>
        <v>#DIV/0!</v>
      </c>
      <c r="W508" s="232" t="e">
        <f t="shared" si="53"/>
        <v>#DIV/0!</v>
      </c>
    </row>
    <row r="509" spans="1:23">
      <c r="A509" s="226">
        <f>'ES Data Entry'!A509</f>
        <v>0</v>
      </c>
      <c r="B509" s="226">
        <f>'ES Data Entry'!B509</f>
        <v>0</v>
      </c>
      <c r="C509" s="6">
        <f>'ES Data Entry'!C509</f>
        <v>0</v>
      </c>
      <c r="D509" s="226">
        <f>'ES Data Entry'!D509</f>
        <v>0</v>
      </c>
      <c r="E509" s="226">
        <f>'ES Data Entry'!E509</f>
        <v>0</v>
      </c>
      <c r="F509" s="226">
        <f>'ES Data Entry'!F509</f>
        <v>0</v>
      </c>
      <c r="G509" s="226" t="str" cm="1">
        <f t="array" ref="G509">_xlfn.IFS('ES Data Entry'!G509=0, "Kindergarten", 'ES Data Entry'!G509=1, "1st Grade", 'ES Data Entry'!G509=2, "2nd Grade", 'ES Data Entry'!G509=3, "3rd Grade", 'ES Data Entry'!G509=4, "4th Grade",'ES Data Entry'!G509=5, "5th Grade")</f>
        <v>Kindergarten</v>
      </c>
      <c r="H509" s="253" t="e" cm="1">
        <f t="array" ref="H509">_xlfn.IFS('ES Data Entry'!L509=2, "Virtual", 'ES Data Entry'!L509=1, "In-person",'ES Data Entry'!L509=3, "Hybrid")</f>
        <v>#N/A</v>
      </c>
      <c r="I509" s="227" t="e" cm="1">
        <f t="array" ref="I509">_xlfn.IFS('ES Data Entry'!H509= 1, "American Indian/Alaskan Native", 'ES Data Entry'!H509= 2, "Asian", 'ES Data Entry'!H509= 3, "Native Hawaiian/Pacific Islander", 'ES Data Entry'!H509= 4, "Black/African American",'ES Data Entry'!H509= 5,  "White", 'ES Data Entry'!H509= 6, "Other", 'ES Data Entry'!H509= 7, "Two races or more", 'ES Data Entry'!H509= 8, "Unknown")</f>
        <v>#N/A</v>
      </c>
      <c r="J509" s="226" t="e" cm="1">
        <f t="array" ref="J509">_xlfn.IFS('ES Data Entry'!I509=1, "Hispanic/Latino", 'ES Data Entry'!I509=2, "Not Hispanic/Latino", 'ES Data Entry'!I509=3, "Other")</f>
        <v>#N/A</v>
      </c>
      <c r="K509" s="226" t="e" cm="1">
        <f t="array" ref="K509">_xlfn.IFS('ES Data Entry'!J509= 1, "Male", 'ES Data Entry'!J509= 2, "Female", 'ES Data Entry'!J509= 3, "Transgender Male", 'ES Data Entry'!J509= 4, "Transgender Female",'ES Data Entry'!J509= 5, "Non-binary", 'ES Data Entry'!J509= 6, "Other", 'ES Data Entry'!J509= 7, "Unknown")</f>
        <v>#N/A</v>
      </c>
      <c r="L509" s="228">
        <f>'ES Data Entry'!K509</f>
        <v>0</v>
      </c>
      <c r="M509" s="228" t="str" cm="1">
        <f t="array" ref="M509">IF(MAX(IF(F:F=F509, L:L))=L509, "Yes", "No")</f>
        <v>Yes</v>
      </c>
      <c r="N509" s="229" t="e">
        <f>AVERAGE('ES Data Entry'!N509,'ES Data Entry'!M509)</f>
        <v>#DIV/0!</v>
      </c>
      <c r="O509" s="229" t="e">
        <f t="shared" si="48"/>
        <v>#DIV/0!</v>
      </c>
      <c r="P509" s="229" t="e">
        <f>AVERAGE('ES Data Entry'!O509:R509)</f>
        <v>#DIV/0!</v>
      </c>
      <c r="Q509" s="229" t="e">
        <f t="shared" si="49"/>
        <v>#DIV/0!</v>
      </c>
      <c r="R509" s="229" t="e">
        <f>AVERAGE('ES Data Entry'!S509:V509)</f>
        <v>#DIV/0!</v>
      </c>
      <c r="S509" s="229" t="e">
        <f t="shared" si="50"/>
        <v>#DIV/0!</v>
      </c>
      <c r="T509" s="229" t="e">
        <f>AVERAGE('ES Data Entry'!W509:Y509)</f>
        <v>#DIV/0!</v>
      </c>
      <c r="U509" s="230" t="e">
        <f t="shared" si="51"/>
        <v>#DIV/0!</v>
      </c>
      <c r="V509" s="231" t="e">
        <f t="shared" si="52"/>
        <v>#DIV/0!</v>
      </c>
      <c r="W509" s="232" t="e">
        <f t="shared" si="53"/>
        <v>#DIV/0!</v>
      </c>
    </row>
    <row r="510" spans="1:23">
      <c r="A510" s="226">
        <f>'ES Data Entry'!A510</f>
        <v>0</v>
      </c>
      <c r="B510" s="226">
        <f>'ES Data Entry'!B510</f>
        <v>0</v>
      </c>
      <c r="C510" s="6">
        <f>'ES Data Entry'!C510</f>
        <v>0</v>
      </c>
      <c r="D510" s="226">
        <f>'ES Data Entry'!D510</f>
        <v>0</v>
      </c>
      <c r="E510" s="226">
        <f>'ES Data Entry'!E510</f>
        <v>0</v>
      </c>
      <c r="F510" s="226">
        <f>'ES Data Entry'!F510</f>
        <v>0</v>
      </c>
      <c r="G510" s="226" t="str" cm="1">
        <f t="array" ref="G510">_xlfn.IFS('ES Data Entry'!G510=0, "Kindergarten", 'ES Data Entry'!G510=1, "1st Grade", 'ES Data Entry'!G510=2, "2nd Grade", 'ES Data Entry'!G510=3, "3rd Grade", 'ES Data Entry'!G510=4, "4th Grade",'ES Data Entry'!G510=5, "5th Grade")</f>
        <v>Kindergarten</v>
      </c>
      <c r="H510" s="253" t="e" cm="1">
        <f t="array" ref="H510">_xlfn.IFS('ES Data Entry'!L510=2, "Virtual", 'ES Data Entry'!L510=1, "In-person",'ES Data Entry'!L510=3, "Hybrid")</f>
        <v>#N/A</v>
      </c>
      <c r="I510" s="227" t="e" cm="1">
        <f t="array" ref="I510">_xlfn.IFS('ES Data Entry'!H510= 1, "American Indian/Alaskan Native", 'ES Data Entry'!H510= 2, "Asian", 'ES Data Entry'!H510= 3, "Native Hawaiian/Pacific Islander", 'ES Data Entry'!H510= 4, "Black/African American",'ES Data Entry'!H510= 5,  "White", 'ES Data Entry'!H510= 6, "Other", 'ES Data Entry'!H510= 7, "Two races or more", 'ES Data Entry'!H510= 8, "Unknown")</f>
        <v>#N/A</v>
      </c>
      <c r="J510" s="226" t="e" cm="1">
        <f t="array" ref="J510">_xlfn.IFS('ES Data Entry'!I510=1, "Hispanic/Latino", 'ES Data Entry'!I510=2, "Not Hispanic/Latino", 'ES Data Entry'!I510=3, "Other")</f>
        <v>#N/A</v>
      </c>
      <c r="K510" s="226" t="e" cm="1">
        <f t="array" ref="K510">_xlfn.IFS('ES Data Entry'!J510= 1, "Male", 'ES Data Entry'!J510= 2, "Female", 'ES Data Entry'!J510= 3, "Transgender Male", 'ES Data Entry'!J510= 4, "Transgender Female",'ES Data Entry'!J510= 5, "Non-binary", 'ES Data Entry'!J510= 6, "Other", 'ES Data Entry'!J510= 7, "Unknown")</f>
        <v>#N/A</v>
      </c>
      <c r="L510" s="228">
        <f>'ES Data Entry'!K510</f>
        <v>0</v>
      </c>
      <c r="M510" s="228" t="str" cm="1">
        <f t="array" ref="M510">IF(MAX(IF(F:F=F510, L:L))=L510, "Yes", "No")</f>
        <v>Yes</v>
      </c>
      <c r="N510" s="229" t="e">
        <f>AVERAGE('ES Data Entry'!N510,'ES Data Entry'!M510)</f>
        <v>#DIV/0!</v>
      </c>
      <c r="O510" s="229" t="e">
        <f t="shared" si="48"/>
        <v>#DIV/0!</v>
      </c>
      <c r="P510" s="229" t="e">
        <f>AVERAGE('ES Data Entry'!O510:R510)</f>
        <v>#DIV/0!</v>
      </c>
      <c r="Q510" s="229" t="e">
        <f t="shared" si="49"/>
        <v>#DIV/0!</v>
      </c>
      <c r="R510" s="229" t="e">
        <f>AVERAGE('ES Data Entry'!S510:V510)</f>
        <v>#DIV/0!</v>
      </c>
      <c r="S510" s="229" t="e">
        <f t="shared" si="50"/>
        <v>#DIV/0!</v>
      </c>
      <c r="T510" s="229" t="e">
        <f>AVERAGE('ES Data Entry'!W510:Y510)</f>
        <v>#DIV/0!</v>
      </c>
      <c r="U510" s="230" t="e">
        <f t="shared" si="51"/>
        <v>#DIV/0!</v>
      </c>
      <c r="V510" s="231" t="e">
        <f t="shared" si="52"/>
        <v>#DIV/0!</v>
      </c>
      <c r="W510" s="232" t="e">
        <f t="shared" si="53"/>
        <v>#DIV/0!</v>
      </c>
    </row>
    <row r="511" spans="1:23">
      <c r="A511" s="226">
        <f>'ES Data Entry'!A511</f>
        <v>0</v>
      </c>
      <c r="B511" s="226">
        <f>'ES Data Entry'!B511</f>
        <v>0</v>
      </c>
      <c r="C511" s="6">
        <f>'ES Data Entry'!C511</f>
        <v>0</v>
      </c>
      <c r="D511" s="226">
        <f>'ES Data Entry'!D511</f>
        <v>0</v>
      </c>
      <c r="E511" s="226">
        <f>'ES Data Entry'!E511</f>
        <v>0</v>
      </c>
      <c r="F511" s="226">
        <f>'ES Data Entry'!F511</f>
        <v>0</v>
      </c>
      <c r="G511" s="226" t="str" cm="1">
        <f t="array" ref="G511">_xlfn.IFS('ES Data Entry'!G511=0, "Kindergarten", 'ES Data Entry'!G511=1, "1st Grade", 'ES Data Entry'!G511=2, "2nd Grade", 'ES Data Entry'!G511=3, "3rd Grade", 'ES Data Entry'!G511=4, "4th Grade",'ES Data Entry'!G511=5, "5th Grade")</f>
        <v>Kindergarten</v>
      </c>
      <c r="H511" s="253" t="e" cm="1">
        <f t="array" ref="H511">_xlfn.IFS('ES Data Entry'!L511=2, "Virtual", 'ES Data Entry'!L511=1, "In-person",'ES Data Entry'!L511=3, "Hybrid")</f>
        <v>#N/A</v>
      </c>
      <c r="I511" s="227" t="e" cm="1">
        <f t="array" ref="I511">_xlfn.IFS('ES Data Entry'!H511= 1, "American Indian/Alaskan Native", 'ES Data Entry'!H511= 2, "Asian", 'ES Data Entry'!H511= 3, "Native Hawaiian/Pacific Islander", 'ES Data Entry'!H511= 4, "Black/African American",'ES Data Entry'!H511= 5,  "White", 'ES Data Entry'!H511= 6, "Other", 'ES Data Entry'!H511= 7, "Two races or more", 'ES Data Entry'!H511= 8, "Unknown")</f>
        <v>#N/A</v>
      </c>
      <c r="J511" s="226" t="e" cm="1">
        <f t="array" ref="J511">_xlfn.IFS('ES Data Entry'!I511=1, "Hispanic/Latino", 'ES Data Entry'!I511=2, "Not Hispanic/Latino", 'ES Data Entry'!I511=3, "Other")</f>
        <v>#N/A</v>
      </c>
      <c r="K511" s="226" t="e" cm="1">
        <f t="array" ref="K511">_xlfn.IFS('ES Data Entry'!J511= 1, "Male", 'ES Data Entry'!J511= 2, "Female", 'ES Data Entry'!J511= 3, "Transgender Male", 'ES Data Entry'!J511= 4, "Transgender Female",'ES Data Entry'!J511= 5, "Non-binary", 'ES Data Entry'!J511= 6, "Other", 'ES Data Entry'!J511= 7, "Unknown")</f>
        <v>#N/A</v>
      </c>
      <c r="L511" s="228">
        <f>'ES Data Entry'!K511</f>
        <v>0</v>
      </c>
      <c r="M511" s="228" t="str" cm="1">
        <f t="array" ref="M511">IF(MAX(IF(F:F=F511, L:L))=L511, "Yes", "No")</f>
        <v>Yes</v>
      </c>
      <c r="N511" s="229" t="e">
        <f>AVERAGE('ES Data Entry'!N511,'ES Data Entry'!M511)</f>
        <v>#DIV/0!</v>
      </c>
      <c r="O511" s="229" t="e">
        <f t="shared" si="48"/>
        <v>#DIV/0!</v>
      </c>
      <c r="P511" s="229" t="e">
        <f>AVERAGE('ES Data Entry'!O511:R511)</f>
        <v>#DIV/0!</v>
      </c>
      <c r="Q511" s="229" t="e">
        <f t="shared" si="49"/>
        <v>#DIV/0!</v>
      </c>
      <c r="R511" s="229" t="e">
        <f>AVERAGE('ES Data Entry'!S511:V511)</f>
        <v>#DIV/0!</v>
      </c>
      <c r="S511" s="229" t="e">
        <f t="shared" si="50"/>
        <v>#DIV/0!</v>
      </c>
      <c r="T511" s="229" t="e">
        <f>AVERAGE('ES Data Entry'!W511:Y511)</f>
        <v>#DIV/0!</v>
      </c>
      <c r="U511" s="230" t="e">
        <f t="shared" si="51"/>
        <v>#DIV/0!</v>
      </c>
      <c r="V511" s="231" t="e">
        <f t="shared" si="52"/>
        <v>#DIV/0!</v>
      </c>
      <c r="W511" s="232" t="e">
        <f t="shared" si="53"/>
        <v>#DIV/0!</v>
      </c>
    </row>
    <row r="512" spans="1:23">
      <c r="A512" s="226">
        <f>'ES Data Entry'!A512</f>
        <v>0</v>
      </c>
      <c r="B512" s="226">
        <f>'ES Data Entry'!B512</f>
        <v>0</v>
      </c>
      <c r="C512" s="6">
        <f>'ES Data Entry'!C512</f>
        <v>0</v>
      </c>
      <c r="D512" s="226">
        <f>'ES Data Entry'!D512</f>
        <v>0</v>
      </c>
      <c r="E512" s="226">
        <f>'ES Data Entry'!E512</f>
        <v>0</v>
      </c>
      <c r="F512" s="226">
        <f>'ES Data Entry'!F512</f>
        <v>0</v>
      </c>
      <c r="G512" s="226" t="str" cm="1">
        <f t="array" ref="G512">_xlfn.IFS('ES Data Entry'!G512=0, "Kindergarten", 'ES Data Entry'!G512=1, "1st Grade", 'ES Data Entry'!G512=2, "2nd Grade", 'ES Data Entry'!G512=3, "3rd Grade", 'ES Data Entry'!G512=4, "4th Grade",'ES Data Entry'!G512=5, "5th Grade")</f>
        <v>Kindergarten</v>
      </c>
      <c r="H512" s="253" t="e" cm="1">
        <f t="array" ref="H512">_xlfn.IFS('ES Data Entry'!L512=2, "Virtual", 'ES Data Entry'!L512=1, "In-person",'ES Data Entry'!L512=3, "Hybrid")</f>
        <v>#N/A</v>
      </c>
      <c r="I512" s="227" t="e" cm="1">
        <f t="array" ref="I512">_xlfn.IFS('ES Data Entry'!H512= 1, "American Indian/Alaskan Native", 'ES Data Entry'!H512= 2, "Asian", 'ES Data Entry'!H512= 3, "Native Hawaiian/Pacific Islander", 'ES Data Entry'!H512= 4, "Black/African American",'ES Data Entry'!H512= 5,  "White", 'ES Data Entry'!H512= 6, "Other", 'ES Data Entry'!H512= 7, "Two races or more", 'ES Data Entry'!H512= 8, "Unknown")</f>
        <v>#N/A</v>
      </c>
      <c r="J512" s="226" t="e" cm="1">
        <f t="array" ref="J512">_xlfn.IFS('ES Data Entry'!I512=1, "Hispanic/Latino", 'ES Data Entry'!I512=2, "Not Hispanic/Latino", 'ES Data Entry'!I512=3, "Other")</f>
        <v>#N/A</v>
      </c>
      <c r="K512" s="226" t="e" cm="1">
        <f t="array" ref="K512">_xlfn.IFS('ES Data Entry'!J512= 1, "Male", 'ES Data Entry'!J512= 2, "Female", 'ES Data Entry'!J512= 3, "Transgender Male", 'ES Data Entry'!J512= 4, "Transgender Female",'ES Data Entry'!J512= 5, "Non-binary", 'ES Data Entry'!J512= 6, "Other", 'ES Data Entry'!J512= 7, "Unknown")</f>
        <v>#N/A</v>
      </c>
      <c r="L512" s="228">
        <f>'ES Data Entry'!K512</f>
        <v>0</v>
      </c>
      <c r="M512" s="228" t="str" cm="1">
        <f t="array" ref="M512">IF(MAX(IF(F:F=F512, L:L))=L512, "Yes", "No")</f>
        <v>Yes</v>
      </c>
      <c r="N512" s="229" t="e">
        <f>AVERAGE('ES Data Entry'!N512,'ES Data Entry'!M512)</f>
        <v>#DIV/0!</v>
      </c>
      <c r="O512" s="229" t="e">
        <f t="shared" si="48"/>
        <v>#DIV/0!</v>
      </c>
      <c r="P512" s="229" t="e">
        <f>AVERAGE('ES Data Entry'!O512:R512)</f>
        <v>#DIV/0!</v>
      </c>
      <c r="Q512" s="229" t="e">
        <f t="shared" si="49"/>
        <v>#DIV/0!</v>
      </c>
      <c r="R512" s="229" t="e">
        <f>AVERAGE('ES Data Entry'!S512:V512)</f>
        <v>#DIV/0!</v>
      </c>
      <c r="S512" s="229" t="e">
        <f t="shared" si="50"/>
        <v>#DIV/0!</v>
      </c>
      <c r="T512" s="229" t="e">
        <f>AVERAGE('ES Data Entry'!W512:Y512)</f>
        <v>#DIV/0!</v>
      </c>
      <c r="U512" s="230" t="e">
        <f t="shared" si="51"/>
        <v>#DIV/0!</v>
      </c>
      <c r="V512" s="231" t="e">
        <f t="shared" si="52"/>
        <v>#DIV/0!</v>
      </c>
      <c r="W512" s="232" t="e">
        <f t="shared" si="53"/>
        <v>#DIV/0!</v>
      </c>
    </row>
    <row r="513" spans="1:23">
      <c r="A513" s="226">
        <f>'ES Data Entry'!A513</f>
        <v>0</v>
      </c>
      <c r="B513" s="226">
        <f>'ES Data Entry'!B513</f>
        <v>0</v>
      </c>
      <c r="C513" s="6">
        <f>'ES Data Entry'!C513</f>
        <v>0</v>
      </c>
      <c r="D513" s="226">
        <f>'ES Data Entry'!D513</f>
        <v>0</v>
      </c>
      <c r="E513" s="226">
        <f>'ES Data Entry'!E513</f>
        <v>0</v>
      </c>
      <c r="F513" s="226">
        <f>'ES Data Entry'!F513</f>
        <v>0</v>
      </c>
      <c r="G513" s="226" t="str" cm="1">
        <f t="array" ref="G513">_xlfn.IFS('ES Data Entry'!G513=0, "Kindergarten", 'ES Data Entry'!G513=1, "1st Grade", 'ES Data Entry'!G513=2, "2nd Grade", 'ES Data Entry'!G513=3, "3rd Grade", 'ES Data Entry'!G513=4, "4th Grade",'ES Data Entry'!G513=5, "5th Grade")</f>
        <v>Kindergarten</v>
      </c>
      <c r="H513" s="253" t="e" cm="1">
        <f t="array" ref="H513">_xlfn.IFS('ES Data Entry'!L513=2, "Virtual", 'ES Data Entry'!L513=1, "In-person",'ES Data Entry'!L513=3, "Hybrid")</f>
        <v>#N/A</v>
      </c>
      <c r="I513" s="227" t="e" cm="1">
        <f t="array" ref="I513">_xlfn.IFS('ES Data Entry'!H513= 1, "American Indian/Alaskan Native", 'ES Data Entry'!H513= 2, "Asian", 'ES Data Entry'!H513= 3, "Native Hawaiian/Pacific Islander", 'ES Data Entry'!H513= 4, "Black/African American",'ES Data Entry'!H513= 5,  "White", 'ES Data Entry'!H513= 6, "Other", 'ES Data Entry'!H513= 7, "Two races or more", 'ES Data Entry'!H513= 8, "Unknown")</f>
        <v>#N/A</v>
      </c>
      <c r="J513" s="226" t="e" cm="1">
        <f t="array" ref="J513">_xlfn.IFS('ES Data Entry'!I513=1, "Hispanic/Latino", 'ES Data Entry'!I513=2, "Not Hispanic/Latino", 'ES Data Entry'!I513=3, "Other")</f>
        <v>#N/A</v>
      </c>
      <c r="K513" s="226" t="e" cm="1">
        <f t="array" ref="K513">_xlfn.IFS('ES Data Entry'!J513= 1, "Male", 'ES Data Entry'!J513= 2, "Female", 'ES Data Entry'!J513= 3, "Transgender Male", 'ES Data Entry'!J513= 4, "Transgender Female",'ES Data Entry'!J513= 5, "Non-binary", 'ES Data Entry'!J513= 6, "Other", 'ES Data Entry'!J513= 7, "Unknown")</f>
        <v>#N/A</v>
      </c>
      <c r="L513" s="228">
        <f>'ES Data Entry'!K513</f>
        <v>0</v>
      </c>
      <c r="M513" s="228" t="str" cm="1">
        <f t="array" ref="M513">IF(MAX(IF(F:F=F513, L:L))=L513, "Yes", "No")</f>
        <v>Yes</v>
      </c>
      <c r="N513" s="229" t="e">
        <f>AVERAGE('ES Data Entry'!N513,'ES Data Entry'!M513)</f>
        <v>#DIV/0!</v>
      </c>
      <c r="O513" s="229" t="e">
        <f t="shared" si="48"/>
        <v>#DIV/0!</v>
      </c>
      <c r="P513" s="229" t="e">
        <f>AVERAGE('ES Data Entry'!O513:R513)</f>
        <v>#DIV/0!</v>
      </c>
      <c r="Q513" s="229" t="e">
        <f t="shared" si="49"/>
        <v>#DIV/0!</v>
      </c>
      <c r="R513" s="229" t="e">
        <f>AVERAGE('ES Data Entry'!S513:V513)</f>
        <v>#DIV/0!</v>
      </c>
      <c r="S513" s="229" t="e">
        <f t="shared" si="50"/>
        <v>#DIV/0!</v>
      </c>
      <c r="T513" s="229" t="e">
        <f>AVERAGE('ES Data Entry'!W513:Y513)</f>
        <v>#DIV/0!</v>
      </c>
      <c r="U513" s="230" t="e">
        <f t="shared" si="51"/>
        <v>#DIV/0!</v>
      </c>
      <c r="V513" s="231" t="e">
        <f t="shared" si="52"/>
        <v>#DIV/0!</v>
      </c>
      <c r="W513" s="232" t="e">
        <f t="shared" si="53"/>
        <v>#DIV/0!</v>
      </c>
    </row>
    <row r="514" spans="1:23">
      <c r="A514" s="226">
        <f>'ES Data Entry'!A514</f>
        <v>0</v>
      </c>
      <c r="B514" s="226">
        <f>'ES Data Entry'!B514</f>
        <v>0</v>
      </c>
      <c r="C514" s="6">
        <f>'ES Data Entry'!C514</f>
        <v>0</v>
      </c>
      <c r="D514" s="226">
        <f>'ES Data Entry'!D514</f>
        <v>0</v>
      </c>
      <c r="E514" s="226">
        <f>'ES Data Entry'!E514</f>
        <v>0</v>
      </c>
      <c r="F514" s="226">
        <f>'ES Data Entry'!F514</f>
        <v>0</v>
      </c>
      <c r="G514" s="226" t="str" cm="1">
        <f t="array" ref="G514">_xlfn.IFS('ES Data Entry'!G514=0, "Kindergarten", 'ES Data Entry'!G514=1, "1st Grade", 'ES Data Entry'!G514=2, "2nd Grade", 'ES Data Entry'!G514=3, "3rd Grade", 'ES Data Entry'!G514=4, "4th Grade",'ES Data Entry'!G514=5, "5th Grade")</f>
        <v>Kindergarten</v>
      </c>
      <c r="H514" s="253" t="e" cm="1">
        <f t="array" ref="H514">_xlfn.IFS('ES Data Entry'!L514=2, "Virtual", 'ES Data Entry'!L514=1, "In-person",'ES Data Entry'!L514=3, "Hybrid")</f>
        <v>#N/A</v>
      </c>
      <c r="I514" s="227" t="e" cm="1">
        <f t="array" ref="I514">_xlfn.IFS('ES Data Entry'!H514= 1, "American Indian/Alaskan Native", 'ES Data Entry'!H514= 2, "Asian", 'ES Data Entry'!H514= 3, "Native Hawaiian/Pacific Islander", 'ES Data Entry'!H514= 4, "Black/African American",'ES Data Entry'!H514= 5,  "White", 'ES Data Entry'!H514= 6, "Other", 'ES Data Entry'!H514= 7, "Two races or more", 'ES Data Entry'!H514= 8, "Unknown")</f>
        <v>#N/A</v>
      </c>
      <c r="J514" s="226" t="e" cm="1">
        <f t="array" ref="J514">_xlfn.IFS('ES Data Entry'!I514=1, "Hispanic/Latino", 'ES Data Entry'!I514=2, "Not Hispanic/Latino", 'ES Data Entry'!I514=3, "Other")</f>
        <v>#N/A</v>
      </c>
      <c r="K514" s="226" t="e" cm="1">
        <f t="array" ref="K514">_xlfn.IFS('ES Data Entry'!J514= 1, "Male", 'ES Data Entry'!J514= 2, "Female", 'ES Data Entry'!J514= 3, "Transgender Male", 'ES Data Entry'!J514= 4, "Transgender Female",'ES Data Entry'!J514= 5, "Non-binary", 'ES Data Entry'!J514= 6, "Other", 'ES Data Entry'!J514= 7, "Unknown")</f>
        <v>#N/A</v>
      </c>
      <c r="L514" s="228">
        <f>'ES Data Entry'!K514</f>
        <v>0</v>
      </c>
      <c r="M514" s="228" t="str" cm="1">
        <f t="array" ref="M514">IF(MAX(IF(F:F=F514, L:L))=L514, "Yes", "No")</f>
        <v>Yes</v>
      </c>
      <c r="N514" s="229" t="e">
        <f>AVERAGE('ES Data Entry'!N514,'ES Data Entry'!M514)</f>
        <v>#DIV/0!</v>
      </c>
      <c r="O514" s="229" t="e">
        <f t="shared" si="48"/>
        <v>#DIV/0!</v>
      </c>
      <c r="P514" s="229" t="e">
        <f>AVERAGE('ES Data Entry'!O514:R514)</f>
        <v>#DIV/0!</v>
      </c>
      <c r="Q514" s="229" t="e">
        <f t="shared" si="49"/>
        <v>#DIV/0!</v>
      </c>
      <c r="R514" s="229" t="e">
        <f>AVERAGE('ES Data Entry'!S514:V514)</f>
        <v>#DIV/0!</v>
      </c>
      <c r="S514" s="229" t="e">
        <f t="shared" si="50"/>
        <v>#DIV/0!</v>
      </c>
      <c r="T514" s="229" t="e">
        <f>AVERAGE('ES Data Entry'!W514:Y514)</f>
        <v>#DIV/0!</v>
      </c>
      <c r="U514" s="230" t="e">
        <f t="shared" si="51"/>
        <v>#DIV/0!</v>
      </c>
      <c r="V514" s="231" t="e">
        <f t="shared" si="52"/>
        <v>#DIV/0!</v>
      </c>
      <c r="W514" s="232" t="e">
        <f t="shared" si="53"/>
        <v>#DIV/0!</v>
      </c>
    </row>
    <row r="515" spans="1:23">
      <c r="A515" s="226">
        <f>'ES Data Entry'!A515</f>
        <v>0</v>
      </c>
      <c r="B515" s="226">
        <f>'ES Data Entry'!B515</f>
        <v>0</v>
      </c>
      <c r="C515" s="6">
        <f>'ES Data Entry'!C515</f>
        <v>0</v>
      </c>
      <c r="D515" s="226">
        <f>'ES Data Entry'!D515</f>
        <v>0</v>
      </c>
      <c r="E515" s="226">
        <f>'ES Data Entry'!E515</f>
        <v>0</v>
      </c>
      <c r="F515" s="226">
        <f>'ES Data Entry'!F515</f>
        <v>0</v>
      </c>
      <c r="G515" s="226" t="str" cm="1">
        <f t="array" ref="G515">_xlfn.IFS('ES Data Entry'!G515=0, "Kindergarten", 'ES Data Entry'!G515=1, "1st Grade", 'ES Data Entry'!G515=2, "2nd Grade", 'ES Data Entry'!G515=3, "3rd Grade", 'ES Data Entry'!G515=4, "4th Grade",'ES Data Entry'!G515=5, "5th Grade")</f>
        <v>Kindergarten</v>
      </c>
      <c r="H515" s="253" t="e" cm="1">
        <f t="array" ref="H515">_xlfn.IFS('ES Data Entry'!L515=2, "Virtual", 'ES Data Entry'!L515=1, "In-person",'ES Data Entry'!L515=3, "Hybrid")</f>
        <v>#N/A</v>
      </c>
      <c r="I515" s="227" t="e" cm="1">
        <f t="array" ref="I515">_xlfn.IFS('ES Data Entry'!H515= 1, "American Indian/Alaskan Native", 'ES Data Entry'!H515= 2, "Asian", 'ES Data Entry'!H515= 3, "Native Hawaiian/Pacific Islander", 'ES Data Entry'!H515= 4, "Black/African American",'ES Data Entry'!H515= 5,  "White", 'ES Data Entry'!H515= 6, "Other", 'ES Data Entry'!H515= 7, "Two races or more", 'ES Data Entry'!H515= 8, "Unknown")</f>
        <v>#N/A</v>
      </c>
      <c r="J515" s="226" t="e" cm="1">
        <f t="array" ref="J515">_xlfn.IFS('ES Data Entry'!I515=1, "Hispanic/Latino", 'ES Data Entry'!I515=2, "Not Hispanic/Latino", 'ES Data Entry'!I515=3, "Other")</f>
        <v>#N/A</v>
      </c>
      <c r="K515" s="226" t="e" cm="1">
        <f t="array" ref="K515">_xlfn.IFS('ES Data Entry'!J515= 1, "Male", 'ES Data Entry'!J515= 2, "Female", 'ES Data Entry'!J515= 3, "Transgender Male", 'ES Data Entry'!J515= 4, "Transgender Female",'ES Data Entry'!J515= 5, "Non-binary", 'ES Data Entry'!J515= 6, "Other", 'ES Data Entry'!J515= 7, "Unknown")</f>
        <v>#N/A</v>
      </c>
      <c r="L515" s="228">
        <f>'ES Data Entry'!K515</f>
        <v>0</v>
      </c>
      <c r="M515" s="228" t="str" cm="1">
        <f t="array" ref="M515">IF(MAX(IF(F:F=F515, L:L))=L515, "Yes", "No")</f>
        <v>Yes</v>
      </c>
      <c r="N515" s="229" t="e">
        <f>AVERAGE('ES Data Entry'!N515,'ES Data Entry'!M515)</f>
        <v>#DIV/0!</v>
      </c>
      <c r="O515" s="229" t="e">
        <f t="shared" si="48"/>
        <v>#DIV/0!</v>
      </c>
      <c r="P515" s="229" t="e">
        <f>AVERAGE('ES Data Entry'!O515:R515)</f>
        <v>#DIV/0!</v>
      </c>
      <c r="Q515" s="229" t="e">
        <f t="shared" si="49"/>
        <v>#DIV/0!</v>
      </c>
      <c r="R515" s="229" t="e">
        <f>AVERAGE('ES Data Entry'!S515:V515)</f>
        <v>#DIV/0!</v>
      </c>
      <c r="S515" s="229" t="e">
        <f t="shared" si="50"/>
        <v>#DIV/0!</v>
      </c>
      <c r="T515" s="229" t="e">
        <f>AVERAGE('ES Data Entry'!W515:Y515)</f>
        <v>#DIV/0!</v>
      </c>
      <c r="U515" s="230" t="e">
        <f t="shared" si="51"/>
        <v>#DIV/0!</v>
      </c>
      <c r="V515" s="231" t="e">
        <f t="shared" si="52"/>
        <v>#DIV/0!</v>
      </c>
      <c r="W515" s="232" t="e">
        <f t="shared" si="53"/>
        <v>#DIV/0!</v>
      </c>
    </row>
    <row r="516" spans="1:23">
      <c r="A516" s="226">
        <f>'ES Data Entry'!A516</f>
        <v>0</v>
      </c>
      <c r="B516" s="226">
        <f>'ES Data Entry'!B516</f>
        <v>0</v>
      </c>
      <c r="C516" s="6">
        <f>'ES Data Entry'!C516</f>
        <v>0</v>
      </c>
      <c r="D516" s="226">
        <f>'ES Data Entry'!D516</f>
        <v>0</v>
      </c>
      <c r="E516" s="226">
        <f>'ES Data Entry'!E516</f>
        <v>0</v>
      </c>
      <c r="F516" s="226">
        <f>'ES Data Entry'!F516</f>
        <v>0</v>
      </c>
      <c r="G516" s="226" t="str" cm="1">
        <f t="array" ref="G516">_xlfn.IFS('ES Data Entry'!G516=0, "Kindergarten", 'ES Data Entry'!G516=1, "1st Grade", 'ES Data Entry'!G516=2, "2nd Grade", 'ES Data Entry'!G516=3, "3rd Grade", 'ES Data Entry'!G516=4, "4th Grade",'ES Data Entry'!G516=5, "5th Grade")</f>
        <v>Kindergarten</v>
      </c>
      <c r="H516" s="253" t="e" cm="1">
        <f t="array" ref="H516">_xlfn.IFS('ES Data Entry'!L516=2, "Virtual", 'ES Data Entry'!L516=1, "In-person",'ES Data Entry'!L516=3, "Hybrid")</f>
        <v>#N/A</v>
      </c>
      <c r="I516" s="227" t="e" cm="1">
        <f t="array" ref="I516">_xlfn.IFS('ES Data Entry'!H516= 1, "American Indian/Alaskan Native", 'ES Data Entry'!H516= 2, "Asian", 'ES Data Entry'!H516= 3, "Native Hawaiian/Pacific Islander", 'ES Data Entry'!H516= 4, "Black/African American",'ES Data Entry'!H516= 5,  "White", 'ES Data Entry'!H516= 6, "Other", 'ES Data Entry'!H516= 7, "Two races or more", 'ES Data Entry'!H516= 8, "Unknown")</f>
        <v>#N/A</v>
      </c>
      <c r="J516" s="226" t="e" cm="1">
        <f t="array" ref="J516">_xlfn.IFS('ES Data Entry'!I516=1, "Hispanic/Latino", 'ES Data Entry'!I516=2, "Not Hispanic/Latino", 'ES Data Entry'!I516=3, "Other")</f>
        <v>#N/A</v>
      </c>
      <c r="K516" s="226" t="e" cm="1">
        <f t="array" ref="K516">_xlfn.IFS('ES Data Entry'!J516= 1, "Male", 'ES Data Entry'!J516= 2, "Female", 'ES Data Entry'!J516= 3, "Transgender Male", 'ES Data Entry'!J516= 4, "Transgender Female",'ES Data Entry'!J516= 5, "Non-binary", 'ES Data Entry'!J516= 6, "Other", 'ES Data Entry'!J516= 7, "Unknown")</f>
        <v>#N/A</v>
      </c>
      <c r="L516" s="228">
        <f>'ES Data Entry'!K516</f>
        <v>0</v>
      </c>
      <c r="M516" s="228" t="str" cm="1">
        <f t="array" ref="M516">IF(MAX(IF(F:F=F516, L:L))=L516, "Yes", "No")</f>
        <v>Yes</v>
      </c>
      <c r="N516" s="229" t="e">
        <f>AVERAGE('ES Data Entry'!N516,'ES Data Entry'!M516)</f>
        <v>#DIV/0!</v>
      </c>
      <c r="O516" s="229" t="e">
        <f t="shared" si="48"/>
        <v>#DIV/0!</v>
      </c>
      <c r="P516" s="229" t="e">
        <f>AVERAGE('ES Data Entry'!O516:R516)</f>
        <v>#DIV/0!</v>
      </c>
      <c r="Q516" s="229" t="e">
        <f t="shared" si="49"/>
        <v>#DIV/0!</v>
      </c>
      <c r="R516" s="229" t="e">
        <f>AVERAGE('ES Data Entry'!S516:V516)</f>
        <v>#DIV/0!</v>
      </c>
      <c r="S516" s="229" t="e">
        <f t="shared" si="50"/>
        <v>#DIV/0!</v>
      </c>
      <c r="T516" s="229" t="e">
        <f>AVERAGE('ES Data Entry'!W516:Y516)</f>
        <v>#DIV/0!</v>
      </c>
      <c r="U516" s="230" t="e">
        <f t="shared" si="51"/>
        <v>#DIV/0!</v>
      </c>
      <c r="V516" s="231" t="e">
        <f t="shared" si="52"/>
        <v>#DIV/0!</v>
      </c>
      <c r="W516" s="232" t="e">
        <f t="shared" si="53"/>
        <v>#DIV/0!</v>
      </c>
    </row>
    <row r="517" spans="1:23">
      <c r="A517" s="226">
        <f>'ES Data Entry'!A517</f>
        <v>0</v>
      </c>
      <c r="B517" s="226">
        <f>'ES Data Entry'!B517</f>
        <v>0</v>
      </c>
      <c r="C517" s="6">
        <f>'ES Data Entry'!C517</f>
        <v>0</v>
      </c>
      <c r="D517" s="226">
        <f>'ES Data Entry'!D517</f>
        <v>0</v>
      </c>
      <c r="E517" s="226">
        <f>'ES Data Entry'!E517</f>
        <v>0</v>
      </c>
      <c r="F517" s="226">
        <f>'ES Data Entry'!F517</f>
        <v>0</v>
      </c>
      <c r="G517" s="226" t="str" cm="1">
        <f t="array" ref="G517">_xlfn.IFS('ES Data Entry'!G517=0, "Kindergarten", 'ES Data Entry'!G517=1, "1st Grade", 'ES Data Entry'!G517=2, "2nd Grade", 'ES Data Entry'!G517=3, "3rd Grade", 'ES Data Entry'!G517=4, "4th Grade",'ES Data Entry'!G517=5, "5th Grade")</f>
        <v>Kindergarten</v>
      </c>
      <c r="H517" s="253" t="e" cm="1">
        <f t="array" ref="H517">_xlfn.IFS('ES Data Entry'!L517=2, "Virtual", 'ES Data Entry'!L517=1, "In-person",'ES Data Entry'!L517=3, "Hybrid")</f>
        <v>#N/A</v>
      </c>
      <c r="I517" s="227" t="e" cm="1">
        <f t="array" ref="I517">_xlfn.IFS('ES Data Entry'!H517= 1, "American Indian/Alaskan Native", 'ES Data Entry'!H517= 2, "Asian", 'ES Data Entry'!H517= 3, "Native Hawaiian/Pacific Islander", 'ES Data Entry'!H517= 4, "Black/African American",'ES Data Entry'!H517= 5,  "White", 'ES Data Entry'!H517= 6, "Other", 'ES Data Entry'!H517= 7, "Two races or more", 'ES Data Entry'!H517= 8, "Unknown")</f>
        <v>#N/A</v>
      </c>
      <c r="J517" s="226" t="e" cm="1">
        <f t="array" ref="J517">_xlfn.IFS('ES Data Entry'!I517=1, "Hispanic/Latino", 'ES Data Entry'!I517=2, "Not Hispanic/Latino", 'ES Data Entry'!I517=3, "Other")</f>
        <v>#N/A</v>
      </c>
      <c r="K517" s="226" t="e" cm="1">
        <f t="array" ref="K517">_xlfn.IFS('ES Data Entry'!J517= 1, "Male", 'ES Data Entry'!J517= 2, "Female", 'ES Data Entry'!J517= 3, "Transgender Male", 'ES Data Entry'!J517= 4, "Transgender Female",'ES Data Entry'!J517= 5, "Non-binary", 'ES Data Entry'!J517= 6, "Other", 'ES Data Entry'!J517= 7, "Unknown")</f>
        <v>#N/A</v>
      </c>
      <c r="L517" s="228">
        <f>'ES Data Entry'!K517</f>
        <v>0</v>
      </c>
      <c r="M517" s="228" t="str" cm="1">
        <f t="array" ref="M517">IF(MAX(IF(F:F=F517, L:L))=L517, "Yes", "No")</f>
        <v>Yes</v>
      </c>
      <c r="N517" s="229" t="e">
        <f>AVERAGE('ES Data Entry'!N517,'ES Data Entry'!M517)</f>
        <v>#DIV/0!</v>
      </c>
      <c r="O517" s="229" t="e">
        <f t="shared" si="48"/>
        <v>#DIV/0!</v>
      </c>
      <c r="P517" s="229" t="e">
        <f>AVERAGE('ES Data Entry'!O517:R517)</f>
        <v>#DIV/0!</v>
      </c>
      <c r="Q517" s="229" t="e">
        <f t="shared" si="49"/>
        <v>#DIV/0!</v>
      </c>
      <c r="R517" s="229" t="e">
        <f>AVERAGE('ES Data Entry'!S517:V517)</f>
        <v>#DIV/0!</v>
      </c>
      <c r="S517" s="229" t="e">
        <f t="shared" si="50"/>
        <v>#DIV/0!</v>
      </c>
      <c r="T517" s="229" t="e">
        <f>AVERAGE('ES Data Entry'!W517:Y517)</f>
        <v>#DIV/0!</v>
      </c>
      <c r="U517" s="230" t="e">
        <f t="shared" si="51"/>
        <v>#DIV/0!</v>
      </c>
      <c r="V517" s="231" t="e">
        <f t="shared" si="52"/>
        <v>#DIV/0!</v>
      </c>
      <c r="W517" s="232" t="e">
        <f t="shared" si="53"/>
        <v>#DIV/0!</v>
      </c>
    </row>
    <row r="518" spans="1:23">
      <c r="A518" s="226">
        <f>'ES Data Entry'!A518</f>
        <v>0</v>
      </c>
      <c r="B518" s="226">
        <f>'ES Data Entry'!B518</f>
        <v>0</v>
      </c>
      <c r="C518" s="6">
        <f>'ES Data Entry'!C518</f>
        <v>0</v>
      </c>
      <c r="D518" s="226">
        <f>'ES Data Entry'!D518</f>
        <v>0</v>
      </c>
      <c r="E518" s="226">
        <f>'ES Data Entry'!E518</f>
        <v>0</v>
      </c>
      <c r="F518" s="226">
        <f>'ES Data Entry'!F518</f>
        <v>0</v>
      </c>
      <c r="G518" s="226" t="str" cm="1">
        <f t="array" ref="G518">_xlfn.IFS('ES Data Entry'!G518=0, "Kindergarten", 'ES Data Entry'!G518=1, "1st Grade", 'ES Data Entry'!G518=2, "2nd Grade", 'ES Data Entry'!G518=3, "3rd Grade", 'ES Data Entry'!G518=4, "4th Grade",'ES Data Entry'!G518=5, "5th Grade")</f>
        <v>Kindergarten</v>
      </c>
      <c r="H518" s="253" t="e" cm="1">
        <f t="array" ref="H518">_xlfn.IFS('ES Data Entry'!L518=2, "Virtual", 'ES Data Entry'!L518=1, "In-person",'ES Data Entry'!L518=3, "Hybrid")</f>
        <v>#N/A</v>
      </c>
      <c r="I518" s="227" t="e" cm="1">
        <f t="array" ref="I518">_xlfn.IFS('ES Data Entry'!H518= 1, "American Indian/Alaskan Native", 'ES Data Entry'!H518= 2, "Asian", 'ES Data Entry'!H518= 3, "Native Hawaiian/Pacific Islander", 'ES Data Entry'!H518= 4, "Black/African American",'ES Data Entry'!H518= 5,  "White", 'ES Data Entry'!H518= 6, "Other", 'ES Data Entry'!H518= 7, "Two races or more", 'ES Data Entry'!H518= 8, "Unknown")</f>
        <v>#N/A</v>
      </c>
      <c r="J518" s="226" t="e" cm="1">
        <f t="array" ref="J518">_xlfn.IFS('ES Data Entry'!I518=1, "Hispanic/Latino", 'ES Data Entry'!I518=2, "Not Hispanic/Latino", 'ES Data Entry'!I518=3, "Other")</f>
        <v>#N/A</v>
      </c>
      <c r="K518" s="226" t="e" cm="1">
        <f t="array" ref="K518">_xlfn.IFS('ES Data Entry'!J518= 1, "Male", 'ES Data Entry'!J518= 2, "Female", 'ES Data Entry'!J518= 3, "Transgender Male", 'ES Data Entry'!J518= 4, "Transgender Female",'ES Data Entry'!J518= 5, "Non-binary", 'ES Data Entry'!J518= 6, "Other", 'ES Data Entry'!J518= 7, "Unknown")</f>
        <v>#N/A</v>
      </c>
      <c r="L518" s="228">
        <f>'ES Data Entry'!K518</f>
        <v>0</v>
      </c>
      <c r="M518" s="228" t="str" cm="1">
        <f t="array" ref="M518">IF(MAX(IF(F:F=F518, L:L))=L518, "Yes", "No")</f>
        <v>Yes</v>
      </c>
      <c r="N518" s="229" t="e">
        <f>AVERAGE('ES Data Entry'!N518,'ES Data Entry'!M518)</f>
        <v>#DIV/0!</v>
      </c>
      <c r="O518" s="229" t="e">
        <f t="shared" si="48"/>
        <v>#DIV/0!</v>
      </c>
      <c r="P518" s="229" t="e">
        <f>AVERAGE('ES Data Entry'!O518:R518)</f>
        <v>#DIV/0!</v>
      </c>
      <c r="Q518" s="229" t="e">
        <f t="shared" si="49"/>
        <v>#DIV/0!</v>
      </c>
      <c r="R518" s="229" t="e">
        <f>AVERAGE('ES Data Entry'!S518:V518)</f>
        <v>#DIV/0!</v>
      </c>
      <c r="S518" s="229" t="e">
        <f t="shared" si="50"/>
        <v>#DIV/0!</v>
      </c>
      <c r="T518" s="229" t="e">
        <f>AVERAGE('ES Data Entry'!W518:Y518)</f>
        <v>#DIV/0!</v>
      </c>
      <c r="U518" s="230" t="e">
        <f t="shared" si="51"/>
        <v>#DIV/0!</v>
      </c>
      <c r="V518" s="231" t="e">
        <f t="shared" si="52"/>
        <v>#DIV/0!</v>
      </c>
      <c r="W518" s="232" t="e">
        <f t="shared" si="53"/>
        <v>#DIV/0!</v>
      </c>
    </row>
    <row r="519" spans="1:23">
      <c r="A519" s="226">
        <f>'ES Data Entry'!A519</f>
        <v>0</v>
      </c>
      <c r="B519" s="226">
        <f>'ES Data Entry'!B519</f>
        <v>0</v>
      </c>
      <c r="C519" s="6">
        <f>'ES Data Entry'!C519</f>
        <v>0</v>
      </c>
      <c r="D519" s="226">
        <f>'ES Data Entry'!D519</f>
        <v>0</v>
      </c>
      <c r="E519" s="226">
        <f>'ES Data Entry'!E519</f>
        <v>0</v>
      </c>
      <c r="F519" s="226">
        <f>'ES Data Entry'!F519</f>
        <v>0</v>
      </c>
      <c r="G519" s="226" t="str" cm="1">
        <f t="array" ref="G519">_xlfn.IFS('ES Data Entry'!G519=0, "Kindergarten", 'ES Data Entry'!G519=1, "1st Grade", 'ES Data Entry'!G519=2, "2nd Grade", 'ES Data Entry'!G519=3, "3rd Grade", 'ES Data Entry'!G519=4, "4th Grade",'ES Data Entry'!G519=5, "5th Grade")</f>
        <v>Kindergarten</v>
      </c>
      <c r="H519" s="253" t="e" cm="1">
        <f t="array" ref="H519">_xlfn.IFS('ES Data Entry'!L519=2, "Virtual", 'ES Data Entry'!L519=1, "In-person",'ES Data Entry'!L519=3, "Hybrid")</f>
        <v>#N/A</v>
      </c>
      <c r="I519" s="227" t="e" cm="1">
        <f t="array" ref="I519">_xlfn.IFS('ES Data Entry'!H519= 1, "American Indian/Alaskan Native", 'ES Data Entry'!H519= 2, "Asian", 'ES Data Entry'!H519= 3, "Native Hawaiian/Pacific Islander", 'ES Data Entry'!H519= 4, "Black/African American",'ES Data Entry'!H519= 5,  "White", 'ES Data Entry'!H519= 6, "Other", 'ES Data Entry'!H519= 7, "Two races or more", 'ES Data Entry'!H519= 8, "Unknown")</f>
        <v>#N/A</v>
      </c>
      <c r="J519" s="226" t="e" cm="1">
        <f t="array" ref="J519">_xlfn.IFS('ES Data Entry'!I519=1, "Hispanic/Latino", 'ES Data Entry'!I519=2, "Not Hispanic/Latino", 'ES Data Entry'!I519=3, "Other")</f>
        <v>#N/A</v>
      </c>
      <c r="K519" s="226" t="e" cm="1">
        <f t="array" ref="K519">_xlfn.IFS('ES Data Entry'!J519= 1, "Male", 'ES Data Entry'!J519= 2, "Female", 'ES Data Entry'!J519= 3, "Transgender Male", 'ES Data Entry'!J519= 4, "Transgender Female",'ES Data Entry'!J519= 5, "Non-binary", 'ES Data Entry'!J519= 6, "Other", 'ES Data Entry'!J519= 7, "Unknown")</f>
        <v>#N/A</v>
      </c>
      <c r="L519" s="228">
        <f>'ES Data Entry'!K519</f>
        <v>0</v>
      </c>
      <c r="M519" s="228" t="str" cm="1">
        <f t="array" ref="M519">IF(MAX(IF(F:F=F519, L:L))=L519, "Yes", "No")</f>
        <v>Yes</v>
      </c>
      <c r="N519" s="229" t="e">
        <f>AVERAGE('ES Data Entry'!N519,'ES Data Entry'!M519)</f>
        <v>#DIV/0!</v>
      </c>
      <c r="O519" s="229" t="e">
        <f t="shared" si="48"/>
        <v>#DIV/0!</v>
      </c>
      <c r="P519" s="229" t="e">
        <f>AVERAGE('ES Data Entry'!O519:R519)</f>
        <v>#DIV/0!</v>
      </c>
      <c r="Q519" s="229" t="e">
        <f t="shared" si="49"/>
        <v>#DIV/0!</v>
      </c>
      <c r="R519" s="229" t="e">
        <f>AVERAGE('ES Data Entry'!S519:V519)</f>
        <v>#DIV/0!</v>
      </c>
      <c r="S519" s="229" t="e">
        <f t="shared" si="50"/>
        <v>#DIV/0!</v>
      </c>
      <c r="T519" s="229" t="e">
        <f>AVERAGE('ES Data Entry'!W519:Y519)</f>
        <v>#DIV/0!</v>
      </c>
      <c r="U519" s="230" t="e">
        <f t="shared" si="51"/>
        <v>#DIV/0!</v>
      </c>
      <c r="V519" s="231" t="e">
        <f t="shared" si="52"/>
        <v>#DIV/0!</v>
      </c>
      <c r="W519" s="232" t="e">
        <f t="shared" si="53"/>
        <v>#DIV/0!</v>
      </c>
    </row>
    <row r="520" spans="1:23">
      <c r="A520" s="226">
        <f>'ES Data Entry'!A520</f>
        <v>0</v>
      </c>
      <c r="B520" s="226">
        <f>'ES Data Entry'!B520</f>
        <v>0</v>
      </c>
      <c r="C520" s="6">
        <f>'ES Data Entry'!C520</f>
        <v>0</v>
      </c>
      <c r="D520" s="226">
        <f>'ES Data Entry'!D520</f>
        <v>0</v>
      </c>
      <c r="E520" s="226">
        <f>'ES Data Entry'!E520</f>
        <v>0</v>
      </c>
      <c r="F520" s="226">
        <f>'ES Data Entry'!F520</f>
        <v>0</v>
      </c>
      <c r="G520" s="226" t="str" cm="1">
        <f t="array" ref="G520">_xlfn.IFS('ES Data Entry'!G520=0, "Kindergarten", 'ES Data Entry'!G520=1, "1st Grade", 'ES Data Entry'!G520=2, "2nd Grade", 'ES Data Entry'!G520=3, "3rd Grade", 'ES Data Entry'!G520=4, "4th Grade",'ES Data Entry'!G520=5, "5th Grade")</f>
        <v>Kindergarten</v>
      </c>
      <c r="H520" s="253" t="e" cm="1">
        <f t="array" ref="H520">_xlfn.IFS('ES Data Entry'!L520=2, "Virtual", 'ES Data Entry'!L520=1, "In-person",'ES Data Entry'!L520=3, "Hybrid")</f>
        <v>#N/A</v>
      </c>
      <c r="I520" s="227" t="e" cm="1">
        <f t="array" ref="I520">_xlfn.IFS('ES Data Entry'!H520= 1, "American Indian/Alaskan Native", 'ES Data Entry'!H520= 2, "Asian", 'ES Data Entry'!H520= 3, "Native Hawaiian/Pacific Islander", 'ES Data Entry'!H520= 4, "Black/African American",'ES Data Entry'!H520= 5,  "White", 'ES Data Entry'!H520= 6, "Other", 'ES Data Entry'!H520= 7, "Two races or more", 'ES Data Entry'!H520= 8, "Unknown")</f>
        <v>#N/A</v>
      </c>
      <c r="J520" s="226" t="e" cm="1">
        <f t="array" ref="J520">_xlfn.IFS('ES Data Entry'!I520=1, "Hispanic/Latino", 'ES Data Entry'!I520=2, "Not Hispanic/Latino", 'ES Data Entry'!I520=3, "Other")</f>
        <v>#N/A</v>
      </c>
      <c r="K520" s="226" t="e" cm="1">
        <f t="array" ref="K520">_xlfn.IFS('ES Data Entry'!J520= 1, "Male", 'ES Data Entry'!J520= 2, "Female", 'ES Data Entry'!J520= 3, "Transgender Male", 'ES Data Entry'!J520= 4, "Transgender Female",'ES Data Entry'!J520= 5, "Non-binary", 'ES Data Entry'!J520= 6, "Other", 'ES Data Entry'!J520= 7, "Unknown")</f>
        <v>#N/A</v>
      </c>
      <c r="L520" s="228">
        <f>'ES Data Entry'!K520</f>
        <v>0</v>
      </c>
      <c r="M520" s="228" t="str" cm="1">
        <f t="array" ref="M520">IF(MAX(IF(F:F=F520, L:L))=L520, "Yes", "No")</f>
        <v>Yes</v>
      </c>
      <c r="N520" s="229" t="e">
        <f>AVERAGE('ES Data Entry'!N520,'ES Data Entry'!M520)</f>
        <v>#DIV/0!</v>
      </c>
      <c r="O520" s="229" t="e">
        <f t="shared" si="48"/>
        <v>#DIV/0!</v>
      </c>
      <c r="P520" s="229" t="e">
        <f>AVERAGE('ES Data Entry'!O520:R520)</f>
        <v>#DIV/0!</v>
      </c>
      <c r="Q520" s="229" t="e">
        <f t="shared" si="49"/>
        <v>#DIV/0!</v>
      </c>
      <c r="R520" s="229" t="e">
        <f>AVERAGE('ES Data Entry'!S520:V520)</f>
        <v>#DIV/0!</v>
      </c>
      <c r="S520" s="229" t="e">
        <f t="shared" si="50"/>
        <v>#DIV/0!</v>
      </c>
      <c r="T520" s="229" t="e">
        <f>AVERAGE('ES Data Entry'!W520:Y520)</f>
        <v>#DIV/0!</v>
      </c>
      <c r="U520" s="230" t="e">
        <f t="shared" si="51"/>
        <v>#DIV/0!</v>
      </c>
      <c r="V520" s="231" t="e">
        <f t="shared" si="52"/>
        <v>#DIV/0!</v>
      </c>
      <c r="W520" s="232" t="e">
        <f t="shared" si="53"/>
        <v>#DIV/0!</v>
      </c>
    </row>
    <row r="521" spans="1:23">
      <c r="A521" s="226">
        <f>'ES Data Entry'!A521</f>
        <v>0</v>
      </c>
      <c r="B521" s="226">
        <f>'ES Data Entry'!B521</f>
        <v>0</v>
      </c>
      <c r="C521" s="6">
        <f>'ES Data Entry'!C521</f>
        <v>0</v>
      </c>
      <c r="D521" s="226">
        <f>'ES Data Entry'!D521</f>
        <v>0</v>
      </c>
      <c r="E521" s="226">
        <f>'ES Data Entry'!E521</f>
        <v>0</v>
      </c>
      <c r="F521" s="226">
        <f>'ES Data Entry'!F521</f>
        <v>0</v>
      </c>
      <c r="G521" s="226" t="str" cm="1">
        <f t="array" ref="G521">_xlfn.IFS('ES Data Entry'!G521=0, "Kindergarten", 'ES Data Entry'!G521=1, "1st Grade", 'ES Data Entry'!G521=2, "2nd Grade", 'ES Data Entry'!G521=3, "3rd Grade", 'ES Data Entry'!G521=4, "4th Grade",'ES Data Entry'!G521=5, "5th Grade")</f>
        <v>Kindergarten</v>
      </c>
      <c r="H521" s="253" t="e" cm="1">
        <f t="array" ref="H521">_xlfn.IFS('ES Data Entry'!L521=2, "Virtual", 'ES Data Entry'!L521=1, "In-person",'ES Data Entry'!L521=3, "Hybrid")</f>
        <v>#N/A</v>
      </c>
      <c r="I521" s="227" t="e" cm="1">
        <f t="array" ref="I521">_xlfn.IFS('ES Data Entry'!H521= 1, "American Indian/Alaskan Native", 'ES Data Entry'!H521= 2, "Asian", 'ES Data Entry'!H521= 3, "Native Hawaiian/Pacific Islander", 'ES Data Entry'!H521= 4, "Black/African American",'ES Data Entry'!H521= 5,  "White", 'ES Data Entry'!H521= 6, "Other", 'ES Data Entry'!H521= 7, "Two races or more", 'ES Data Entry'!H521= 8, "Unknown")</f>
        <v>#N/A</v>
      </c>
      <c r="J521" s="226" t="e" cm="1">
        <f t="array" ref="J521">_xlfn.IFS('ES Data Entry'!I521=1, "Hispanic/Latino", 'ES Data Entry'!I521=2, "Not Hispanic/Latino", 'ES Data Entry'!I521=3, "Other")</f>
        <v>#N/A</v>
      </c>
      <c r="K521" s="226" t="e" cm="1">
        <f t="array" ref="K521">_xlfn.IFS('ES Data Entry'!J521= 1, "Male", 'ES Data Entry'!J521= 2, "Female", 'ES Data Entry'!J521= 3, "Transgender Male", 'ES Data Entry'!J521= 4, "Transgender Female",'ES Data Entry'!J521= 5, "Non-binary", 'ES Data Entry'!J521= 6, "Other", 'ES Data Entry'!J521= 7, "Unknown")</f>
        <v>#N/A</v>
      </c>
      <c r="L521" s="228">
        <f>'ES Data Entry'!K521</f>
        <v>0</v>
      </c>
      <c r="M521" s="228" t="str" cm="1">
        <f t="array" ref="M521">IF(MAX(IF(F:F=F521, L:L))=L521, "Yes", "No")</f>
        <v>Yes</v>
      </c>
      <c r="N521" s="229" t="e">
        <f>AVERAGE('ES Data Entry'!N521,'ES Data Entry'!M521)</f>
        <v>#DIV/0!</v>
      </c>
      <c r="O521" s="229" t="e">
        <f t="shared" si="48"/>
        <v>#DIV/0!</v>
      </c>
      <c r="P521" s="229" t="e">
        <f>AVERAGE('ES Data Entry'!O521:R521)</f>
        <v>#DIV/0!</v>
      </c>
      <c r="Q521" s="229" t="e">
        <f t="shared" si="49"/>
        <v>#DIV/0!</v>
      </c>
      <c r="R521" s="229" t="e">
        <f>AVERAGE('ES Data Entry'!S521:V521)</f>
        <v>#DIV/0!</v>
      </c>
      <c r="S521" s="229" t="e">
        <f t="shared" si="50"/>
        <v>#DIV/0!</v>
      </c>
      <c r="T521" s="229" t="e">
        <f>AVERAGE('ES Data Entry'!W521:Y521)</f>
        <v>#DIV/0!</v>
      </c>
      <c r="U521" s="230" t="e">
        <f t="shared" si="51"/>
        <v>#DIV/0!</v>
      </c>
      <c r="V521" s="231" t="e">
        <f t="shared" si="52"/>
        <v>#DIV/0!</v>
      </c>
      <c r="W521" s="232" t="e">
        <f t="shared" si="53"/>
        <v>#DIV/0!</v>
      </c>
    </row>
    <row r="522" spans="1:23">
      <c r="A522" s="226">
        <f>'ES Data Entry'!A522</f>
        <v>0</v>
      </c>
      <c r="B522" s="226">
        <f>'ES Data Entry'!B522</f>
        <v>0</v>
      </c>
      <c r="C522" s="6">
        <f>'ES Data Entry'!C522</f>
        <v>0</v>
      </c>
      <c r="D522" s="226">
        <f>'ES Data Entry'!D522</f>
        <v>0</v>
      </c>
      <c r="E522" s="226">
        <f>'ES Data Entry'!E522</f>
        <v>0</v>
      </c>
      <c r="F522" s="226">
        <f>'ES Data Entry'!F522</f>
        <v>0</v>
      </c>
      <c r="G522" s="226" t="str" cm="1">
        <f t="array" ref="G522">_xlfn.IFS('ES Data Entry'!G522=0, "Kindergarten", 'ES Data Entry'!G522=1, "1st Grade", 'ES Data Entry'!G522=2, "2nd Grade", 'ES Data Entry'!G522=3, "3rd Grade", 'ES Data Entry'!G522=4, "4th Grade",'ES Data Entry'!G522=5, "5th Grade")</f>
        <v>Kindergarten</v>
      </c>
      <c r="H522" s="253" t="e" cm="1">
        <f t="array" ref="H522">_xlfn.IFS('ES Data Entry'!L522=2, "Virtual", 'ES Data Entry'!L522=1, "In-person",'ES Data Entry'!L522=3, "Hybrid")</f>
        <v>#N/A</v>
      </c>
      <c r="I522" s="227" t="e" cm="1">
        <f t="array" ref="I522">_xlfn.IFS('ES Data Entry'!H522= 1, "American Indian/Alaskan Native", 'ES Data Entry'!H522= 2, "Asian", 'ES Data Entry'!H522= 3, "Native Hawaiian/Pacific Islander", 'ES Data Entry'!H522= 4, "Black/African American",'ES Data Entry'!H522= 5,  "White", 'ES Data Entry'!H522= 6, "Other", 'ES Data Entry'!H522= 7, "Two races or more", 'ES Data Entry'!H522= 8, "Unknown")</f>
        <v>#N/A</v>
      </c>
      <c r="J522" s="226" t="e" cm="1">
        <f t="array" ref="J522">_xlfn.IFS('ES Data Entry'!I522=1, "Hispanic/Latino", 'ES Data Entry'!I522=2, "Not Hispanic/Latino", 'ES Data Entry'!I522=3, "Other")</f>
        <v>#N/A</v>
      </c>
      <c r="K522" s="226" t="e" cm="1">
        <f t="array" ref="K522">_xlfn.IFS('ES Data Entry'!J522= 1, "Male", 'ES Data Entry'!J522= 2, "Female", 'ES Data Entry'!J522= 3, "Transgender Male", 'ES Data Entry'!J522= 4, "Transgender Female",'ES Data Entry'!J522= 5, "Non-binary", 'ES Data Entry'!J522= 6, "Other", 'ES Data Entry'!J522= 7, "Unknown")</f>
        <v>#N/A</v>
      </c>
      <c r="L522" s="228">
        <f>'ES Data Entry'!K522</f>
        <v>0</v>
      </c>
      <c r="M522" s="228" t="str" cm="1">
        <f t="array" ref="M522">IF(MAX(IF(F:F=F522, L:L))=L522, "Yes", "No")</f>
        <v>Yes</v>
      </c>
      <c r="N522" s="229" t="e">
        <f>AVERAGE('ES Data Entry'!N522,'ES Data Entry'!M522)</f>
        <v>#DIV/0!</v>
      </c>
      <c r="O522" s="229" t="e">
        <f t="shared" si="48"/>
        <v>#DIV/0!</v>
      </c>
      <c r="P522" s="229" t="e">
        <f>AVERAGE('ES Data Entry'!O522:R522)</f>
        <v>#DIV/0!</v>
      </c>
      <c r="Q522" s="229" t="e">
        <f t="shared" si="49"/>
        <v>#DIV/0!</v>
      </c>
      <c r="R522" s="229" t="e">
        <f>AVERAGE('ES Data Entry'!S522:V522)</f>
        <v>#DIV/0!</v>
      </c>
      <c r="S522" s="229" t="e">
        <f t="shared" si="50"/>
        <v>#DIV/0!</v>
      </c>
      <c r="T522" s="229" t="e">
        <f>AVERAGE('ES Data Entry'!W522:Y522)</f>
        <v>#DIV/0!</v>
      </c>
      <c r="U522" s="230" t="e">
        <f t="shared" si="51"/>
        <v>#DIV/0!</v>
      </c>
      <c r="V522" s="231" t="e">
        <f t="shared" si="52"/>
        <v>#DIV/0!</v>
      </c>
      <c r="W522" s="232" t="e">
        <f t="shared" si="53"/>
        <v>#DIV/0!</v>
      </c>
    </row>
    <row r="523" spans="1:23">
      <c r="A523" s="226">
        <f>'ES Data Entry'!A523</f>
        <v>0</v>
      </c>
      <c r="B523" s="226">
        <f>'ES Data Entry'!B523</f>
        <v>0</v>
      </c>
      <c r="C523" s="6">
        <f>'ES Data Entry'!C523</f>
        <v>0</v>
      </c>
      <c r="D523" s="226">
        <f>'ES Data Entry'!D523</f>
        <v>0</v>
      </c>
      <c r="E523" s="226">
        <f>'ES Data Entry'!E523</f>
        <v>0</v>
      </c>
      <c r="F523" s="226">
        <f>'ES Data Entry'!F523</f>
        <v>0</v>
      </c>
      <c r="G523" s="226" t="str" cm="1">
        <f t="array" ref="G523">_xlfn.IFS('ES Data Entry'!G523=0, "Kindergarten", 'ES Data Entry'!G523=1, "1st Grade", 'ES Data Entry'!G523=2, "2nd Grade", 'ES Data Entry'!G523=3, "3rd Grade", 'ES Data Entry'!G523=4, "4th Grade",'ES Data Entry'!G523=5, "5th Grade")</f>
        <v>Kindergarten</v>
      </c>
      <c r="H523" s="253" t="e" cm="1">
        <f t="array" ref="H523">_xlfn.IFS('ES Data Entry'!L523=2, "Virtual", 'ES Data Entry'!L523=1, "In-person",'ES Data Entry'!L523=3, "Hybrid")</f>
        <v>#N/A</v>
      </c>
      <c r="I523" s="227" t="e" cm="1">
        <f t="array" ref="I523">_xlfn.IFS('ES Data Entry'!H523= 1, "American Indian/Alaskan Native", 'ES Data Entry'!H523= 2, "Asian", 'ES Data Entry'!H523= 3, "Native Hawaiian/Pacific Islander", 'ES Data Entry'!H523= 4, "Black/African American",'ES Data Entry'!H523= 5,  "White", 'ES Data Entry'!H523= 6, "Other", 'ES Data Entry'!H523= 7, "Two races or more", 'ES Data Entry'!H523= 8, "Unknown")</f>
        <v>#N/A</v>
      </c>
      <c r="J523" s="226" t="e" cm="1">
        <f t="array" ref="J523">_xlfn.IFS('ES Data Entry'!I523=1, "Hispanic/Latino", 'ES Data Entry'!I523=2, "Not Hispanic/Latino", 'ES Data Entry'!I523=3, "Other")</f>
        <v>#N/A</v>
      </c>
      <c r="K523" s="226" t="e" cm="1">
        <f t="array" ref="K523">_xlfn.IFS('ES Data Entry'!J523= 1, "Male", 'ES Data Entry'!J523= 2, "Female", 'ES Data Entry'!J523= 3, "Transgender Male", 'ES Data Entry'!J523= 4, "Transgender Female",'ES Data Entry'!J523= 5, "Non-binary", 'ES Data Entry'!J523= 6, "Other", 'ES Data Entry'!J523= 7, "Unknown")</f>
        <v>#N/A</v>
      </c>
      <c r="L523" s="228">
        <f>'ES Data Entry'!K523</f>
        <v>0</v>
      </c>
      <c r="M523" s="228" t="str" cm="1">
        <f t="array" ref="M523">IF(MAX(IF(F:F=F523, L:L))=L523, "Yes", "No")</f>
        <v>Yes</v>
      </c>
      <c r="N523" s="229" t="e">
        <f>AVERAGE('ES Data Entry'!N523,'ES Data Entry'!M523)</f>
        <v>#DIV/0!</v>
      </c>
      <c r="O523" s="229" t="e">
        <f t="shared" si="48"/>
        <v>#DIV/0!</v>
      </c>
      <c r="P523" s="229" t="e">
        <f>AVERAGE('ES Data Entry'!O523:R523)</f>
        <v>#DIV/0!</v>
      </c>
      <c r="Q523" s="229" t="e">
        <f t="shared" si="49"/>
        <v>#DIV/0!</v>
      </c>
      <c r="R523" s="229" t="e">
        <f>AVERAGE('ES Data Entry'!S523:V523)</f>
        <v>#DIV/0!</v>
      </c>
      <c r="S523" s="229" t="e">
        <f t="shared" si="50"/>
        <v>#DIV/0!</v>
      </c>
      <c r="T523" s="229" t="e">
        <f>AVERAGE('ES Data Entry'!W523:Y523)</f>
        <v>#DIV/0!</v>
      </c>
      <c r="U523" s="230" t="e">
        <f t="shared" si="51"/>
        <v>#DIV/0!</v>
      </c>
      <c r="V523" s="231" t="e">
        <f t="shared" si="52"/>
        <v>#DIV/0!</v>
      </c>
      <c r="W523" s="232" t="e">
        <f t="shared" si="53"/>
        <v>#DIV/0!</v>
      </c>
    </row>
    <row r="524" spans="1:23">
      <c r="A524" s="226">
        <f>'ES Data Entry'!A524</f>
        <v>0</v>
      </c>
      <c r="B524" s="226">
        <f>'ES Data Entry'!B524</f>
        <v>0</v>
      </c>
      <c r="C524" s="6">
        <f>'ES Data Entry'!C524</f>
        <v>0</v>
      </c>
      <c r="D524" s="226">
        <f>'ES Data Entry'!D524</f>
        <v>0</v>
      </c>
      <c r="E524" s="226">
        <f>'ES Data Entry'!E524</f>
        <v>0</v>
      </c>
      <c r="F524" s="226">
        <f>'ES Data Entry'!F524</f>
        <v>0</v>
      </c>
      <c r="G524" s="226" t="str" cm="1">
        <f t="array" ref="G524">_xlfn.IFS('ES Data Entry'!G524=0, "Kindergarten", 'ES Data Entry'!G524=1, "1st Grade", 'ES Data Entry'!G524=2, "2nd Grade", 'ES Data Entry'!G524=3, "3rd Grade", 'ES Data Entry'!G524=4, "4th Grade",'ES Data Entry'!G524=5, "5th Grade")</f>
        <v>Kindergarten</v>
      </c>
      <c r="H524" s="253" t="e" cm="1">
        <f t="array" ref="H524">_xlfn.IFS('ES Data Entry'!L524=2, "Virtual", 'ES Data Entry'!L524=1, "In-person",'ES Data Entry'!L524=3, "Hybrid")</f>
        <v>#N/A</v>
      </c>
      <c r="I524" s="227" t="e" cm="1">
        <f t="array" ref="I524">_xlfn.IFS('ES Data Entry'!H524= 1, "American Indian/Alaskan Native", 'ES Data Entry'!H524= 2, "Asian", 'ES Data Entry'!H524= 3, "Native Hawaiian/Pacific Islander", 'ES Data Entry'!H524= 4, "Black/African American",'ES Data Entry'!H524= 5,  "White", 'ES Data Entry'!H524= 6, "Other", 'ES Data Entry'!H524= 7, "Two races or more", 'ES Data Entry'!H524= 8, "Unknown")</f>
        <v>#N/A</v>
      </c>
      <c r="J524" s="226" t="e" cm="1">
        <f t="array" ref="J524">_xlfn.IFS('ES Data Entry'!I524=1, "Hispanic/Latino", 'ES Data Entry'!I524=2, "Not Hispanic/Latino", 'ES Data Entry'!I524=3, "Other")</f>
        <v>#N/A</v>
      </c>
      <c r="K524" s="226" t="e" cm="1">
        <f t="array" ref="K524">_xlfn.IFS('ES Data Entry'!J524= 1, "Male", 'ES Data Entry'!J524= 2, "Female", 'ES Data Entry'!J524= 3, "Transgender Male", 'ES Data Entry'!J524= 4, "Transgender Female",'ES Data Entry'!J524= 5, "Non-binary", 'ES Data Entry'!J524= 6, "Other", 'ES Data Entry'!J524= 7, "Unknown")</f>
        <v>#N/A</v>
      </c>
      <c r="L524" s="228">
        <f>'ES Data Entry'!K524</f>
        <v>0</v>
      </c>
      <c r="M524" s="228" t="str" cm="1">
        <f t="array" ref="M524">IF(MAX(IF(F:F=F524, L:L))=L524, "Yes", "No")</f>
        <v>Yes</v>
      </c>
      <c r="N524" s="229" t="e">
        <f>AVERAGE('ES Data Entry'!N524,'ES Data Entry'!M524)</f>
        <v>#DIV/0!</v>
      </c>
      <c r="O524" s="229" t="e">
        <f t="shared" si="48"/>
        <v>#DIV/0!</v>
      </c>
      <c r="P524" s="229" t="e">
        <f>AVERAGE('ES Data Entry'!O524:R524)</f>
        <v>#DIV/0!</v>
      </c>
      <c r="Q524" s="229" t="e">
        <f t="shared" si="49"/>
        <v>#DIV/0!</v>
      </c>
      <c r="R524" s="229" t="e">
        <f>AVERAGE('ES Data Entry'!S524:V524)</f>
        <v>#DIV/0!</v>
      </c>
      <c r="S524" s="229" t="e">
        <f t="shared" si="50"/>
        <v>#DIV/0!</v>
      </c>
      <c r="T524" s="229" t="e">
        <f>AVERAGE('ES Data Entry'!W524:Y524)</f>
        <v>#DIV/0!</v>
      </c>
      <c r="U524" s="230" t="e">
        <f t="shared" si="51"/>
        <v>#DIV/0!</v>
      </c>
      <c r="V524" s="231" t="e">
        <f t="shared" si="52"/>
        <v>#DIV/0!</v>
      </c>
      <c r="W524" s="232" t="e">
        <f t="shared" si="53"/>
        <v>#DIV/0!</v>
      </c>
    </row>
    <row r="525" spans="1:23">
      <c r="A525" s="226">
        <f>'ES Data Entry'!A525</f>
        <v>0</v>
      </c>
      <c r="B525" s="226">
        <f>'ES Data Entry'!B525</f>
        <v>0</v>
      </c>
      <c r="C525" s="6">
        <f>'ES Data Entry'!C525</f>
        <v>0</v>
      </c>
      <c r="D525" s="226">
        <f>'ES Data Entry'!D525</f>
        <v>0</v>
      </c>
      <c r="E525" s="226">
        <f>'ES Data Entry'!E525</f>
        <v>0</v>
      </c>
      <c r="F525" s="226">
        <f>'ES Data Entry'!F525</f>
        <v>0</v>
      </c>
      <c r="G525" s="226" t="str" cm="1">
        <f t="array" ref="G525">_xlfn.IFS('ES Data Entry'!G525=0, "Kindergarten", 'ES Data Entry'!G525=1, "1st Grade", 'ES Data Entry'!G525=2, "2nd Grade", 'ES Data Entry'!G525=3, "3rd Grade", 'ES Data Entry'!G525=4, "4th Grade",'ES Data Entry'!G525=5, "5th Grade")</f>
        <v>Kindergarten</v>
      </c>
      <c r="H525" s="253" t="e" cm="1">
        <f t="array" ref="H525">_xlfn.IFS('ES Data Entry'!L525=2, "Virtual", 'ES Data Entry'!L525=1, "In-person",'ES Data Entry'!L525=3, "Hybrid")</f>
        <v>#N/A</v>
      </c>
      <c r="I525" s="227" t="e" cm="1">
        <f t="array" ref="I525">_xlfn.IFS('ES Data Entry'!H525= 1, "American Indian/Alaskan Native", 'ES Data Entry'!H525= 2, "Asian", 'ES Data Entry'!H525= 3, "Native Hawaiian/Pacific Islander", 'ES Data Entry'!H525= 4, "Black/African American",'ES Data Entry'!H525= 5,  "White", 'ES Data Entry'!H525= 6, "Other", 'ES Data Entry'!H525= 7, "Two races or more", 'ES Data Entry'!H525= 8, "Unknown")</f>
        <v>#N/A</v>
      </c>
      <c r="J525" s="226" t="e" cm="1">
        <f t="array" ref="J525">_xlfn.IFS('ES Data Entry'!I525=1, "Hispanic/Latino", 'ES Data Entry'!I525=2, "Not Hispanic/Latino", 'ES Data Entry'!I525=3, "Other")</f>
        <v>#N/A</v>
      </c>
      <c r="K525" s="226" t="e" cm="1">
        <f t="array" ref="K525">_xlfn.IFS('ES Data Entry'!J525= 1, "Male", 'ES Data Entry'!J525= 2, "Female", 'ES Data Entry'!J525= 3, "Transgender Male", 'ES Data Entry'!J525= 4, "Transgender Female",'ES Data Entry'!J525= 5, "Non-binary", 'ES Data Entry'!J525= 6, "Other", 'ES Data Entry'!J525= 7, "Unknown")</f>
        <v>#N/A</v>
      </c>
      <c r="L525" s="228">
        <f>'ES Data Entry'!K525</f>
        <v>0</v>
      </c>
      <c r="M525" s="228" t="str" cm="1">
        <f t="array" ref="M525">IF(MAX(IF(F:F=F525, L:L))=L525, "Yes", "No")</f>
        <v>Yes</v>
      </c>
      <c r="N525" s="229" t="e">
        <f>AVERAGE('ES Data Entry'!N525,'ES Data Entry'!M525)</f>
        <v>#DIV/0!</v>
      </c>
      <c r="O525" s="229" t="e">
        <f t="shared" si="48"/>
        <v>#DIV/0!</v>
      </c>
      <c r="P525" s="229" t="e">
        <f>AVERAGE('ES Data Entry'!O525:R525)</f>
        <v>#DIV/0!</v>
      </c>
      <c r="Q525" s="229" t="e">
        <f t="shared" si="49"/>
        <v>#DIV/0!</v>
      </c>
      <c r="R525" s="229" t="e">
        <f>AVERAGE('ES Data Entry'!S525:V525)</f>
        <v>#DIV/0!</v>
      </c>
      <c r="S525" s="229" t="e">
        <f t="shared" si="50"/>
        <v>#DIV/0!</v>
      </c>
      <c r="T525" s="229" t="e">
        <f>AVERAGE('ES Data Entry'!W525:Y525)</f>
        <v>#DIV/0!</v>
      </c>
      <c r="U525" s="230" t="e">
        <f t="shared" si="51"/>
        <v>#DIV/0!</v>
      </c>
      <c r="V525" s="231" t="e">
        <f t="shared" si="52"/>
        <v>#DIV/0!</v>
      </c>
      <c r="W525" s="232" t="e">
        <f t="shared" si="53"/>
        <v>#DIV/0!</v>
      </c>
    </row>
    <row r="526" spans="1:23">
      <c r="A526" s="226">
        <f>'ES Data Entry'!A526</f>
        <v>0</v>
      </c>
      <c r="B526" s="226">
        <f>'ES Data Entry'!B526</f>
        <v>0</v>
      </c>
      <c r="C526" s="6">
        <f>'ES Data Entry'!C526</f>
        <v>0</v>
      </c>
      <c r="D526" s="226">
        <f>'ES Data Entry'!D526</f>
        <v>0</v>
      </c>
      <c r="E526" s="226">
        <f>'ES Data Entry'!E526</f>
        <v>0</v>
      </c>
      <c r="F526" s="226">
        <f>'ES Data Entry'!F526</f>
        <v>0</v>
      </c>
      <c r="G526" s="226" t="str" cm="1">
        <f t="array" ref="G526">_xlfn.IFS('ES Data Entry'!G526=0, "Kindergarten", 'ES Data Entry'!G526=1, "1st Grade", 'ES Data Entry'!G526=2, "2nd Grade", 'ES Data Entry'!G526=3, "3rd Grade", 'ES Data Entry'!G526=4, "4th Grade",'ES Data Entry'!G526=5, "5th Grade")</f>
        <v>Kindergarten</v>
      </c>
      <c r="H526" s="253" t="e" cm="1">
        <f t="array" ref="H526">_xlfn.IFS('ES Data Entry'!L526=2, "Virtual", 'ES Data Entry'!L526=1, "In-person",'ES Data Entry'!L526=3, "Hybrid")</f>
        <v>#N/A</v>
      </c>
      <c r="I526" s="227" t="e" cm="1">
        <f t="array" ref="I526">_xlfn.IFS('ES Data Entry'!H526= 1, "American Indian/Alaskan Native", 'ES Data Entry'!H526= 2, "Asian", 'ES Data Entry'!H526= 3, "Native Hawaiian/Pacific Islander", 'ES Data Entry'!H526= 4, "Black/African American",'ES Data Entry'!H526= 5,  "White", 'ES Data Entry'!H526= 6, "Other", 'ES Data Entry'!H526= 7, "Two races or more", 'ES Data Entry'!H526= 8, "Unknown")</f>
        <v>#N/A</v>
      </c>
      <c r="J526" s="226" t="e" cm="1">
        <f t="array" ref="J526">_xlfn.IFS('ES Data Entry'!I526=1, "Hispanic/Latino", 'ES Data Entry'!I526=2, "Not Hispanic/Latino", 'ES Data Entry'!I526=3, "Other")</f>
        <v>#N/A</v>
      </c>
      <c r="K526" s="226" t="e" cm="1">
        <f t="array" ref="K526">_xlfn.IFS('ES Data Entry'!J526= 1, "Male", 'ES Data Entry'!J526= 2, "Female", 'ES Data Entry'!J526= 3, "Transgender Male", 'ES Data Entry'!J526= 4, "Transgender Female",'ES Data Entry'!J526= 5, "Non-binary", 'ES Data Entry'!J526= 6, "Other", 'ES Data Entry'!J526= 7, "Unknown")</f>
        <v>#N/A</v>
      </c>
      <c r="L526" s="228">
        <f>'ES Data Entry'!K526</f>
        <v>0</v>
      </c>
      <c r="M526" s="228" t="str" cm="1">
        <f t="array" ref="M526">IF(MAX(IF(F:F=F526, L:L))=L526, "Yes", "No")</f>
        <v>Yes</v>
      </c>
      <c r="N526" s="229" t="e">
        <f>AVERAGE('ES Data Entry'!N526,'ES Data Entry'!M526)</f>
        <v>#DIV/0!</v>
      </c>
      <c r="O526" s="229" t="e">
        <f t="shared" si="48"/>
        <v>#DIV/0!</v>
      </c>
      <c r="P526" s="229" t="e">
        <f>AVERAGE('ES Data Entry'!O526:R526)</f>
        <v>#DIV/0!</v>
      </c>
      <c r="Q526" s="229" t="e">
        <f t="shared" si="49"/>
        <v>#DIV/0!</v>
      </c>
      <c r="R526" s="229" t="e">
        <f>AVERAGE('ES Data Entry'!S526:V526)</f>
        <v>#DIV/0!</v>
      </c>
      <c r="S526" s="229" t="e">
        <f t="shared" si="50"/>
        <v>#DIV/0!</v>
      </c>
      <c r="T526" s="229" t="e">
        <f>AVERAGE('ES Data Entry'!W526:Y526)</f>
        <v>#DIV/0!</v>
      </c>
      <c r="U526" s="230" t="e">
        <f t="shared" si="51"/>
        <v>#DIV/0!</v>
      </c>
      <c r="V526" s="231" t="e">
        <f t="shared" si="52"/>
        <v>#DIV/0!</v>
      </c>
      <c r="W526" s="232" t="e">
        <f t="shared" si="53"/>
        <v>#DIV/0!</v>
      </c>
    </row>
    <row r="527" spans="1:23">
      <c r="A527" s="226">
        <f>'ES Data Entry'!A527</f>
        <v>0</v>
      </c>
      <c r="B527" s="226">
        <f>'ES Data Entry'!B527</f>
        <v>0</v>
      </c>
      <c r="C527" s="6">
        <f>'ES Data Entry'!C527</f>
        <v>0</v>
      </c>
      <c r="D527" s="226">
        <f>'ES Data Entry'!D527</f>
        <v>0</v>
      </c>
      <c r="E527" s="226">
        <f>'ES Data Entry'!E527</f>
        <v>0</v>
      </c>
      <c r="F527" s="226">
        <f>'ES Data Entry'!F527</f>
        <v>0</v>
      </c>
      <c r="G527" s="226" t="str" cm="1">
        <f t="array" ref="G527">_xlfn.IFS('ES Data Entry'!G527=0, "Kindergarten", 'ES Data Entry'!G527=1, "1st Grade", 'ES Data Entry'!G527=2, "2nd Grade", 'ES Data Entry'!G527=3, "3rd Grade", 'ES Data Entry'!G527=4, "4th Grade",'ES Data Entry'!G527=5, "5th Grade")</f>
        <v>Kindergarten</v>
      </c>
      <c r="H527" s="253" t="e" cm="1">
        <f t="array" ref="H527">_xlfn.IFS('ES Data Entry'!L527=2, "Virtual", 'ES Data Entry'!L527=1, "In-person",'ES Data Entry'!L527=3, "Hybrid")</f>
        <v>#N/A</v>
      </c>
      <c r="I527" s="227" t="e" cm="1">
        <f t="array" ref="I527">_xlfn.IFS('ES Data Entry'!H527= 1, "American Indian/Alaskan Native", 'ES Data Entry'!H527= 2, "Asian", 'ES Data Entry'!H527= 3, "Native Hawaiian/Pacific Islander", 'ES Data Entry'!H527= 4, "Black/African American",'ES Data Entry'!H527= 5,  "White", 'ES Data Entry'!H527= 6, "Other", 'ES Data Entry'!H527= 7, "Two races or more", 'ES Data Entry'!H527= 8, "Unknown")</f>
        <v>#N/A</v>
      </c>
      <c r="J527" s="226" t="e" cm="1">
        <f t="array" ref="J527">_xlfn.IFS('ES Data Entry'!I527=1, "Hispanic/Latino", 'ES Data Entry'!I527=2, "Not Hispanic/Latino", 'ES Data Entry'!I527=3, "Other")</f>
        <v>#N/A</v>
      </c>
      <c r="K527" s="226" t="e" cm="1">
        <f t="array" ref="K527">_xlfn.IFS('ES Data Entry'!J527= 1, "Male", 'ES Data Entry'!J527= 2, "Female", 'ES Data Entry'!J527= 3, "Transgender Male", 'ES Data Entry'!J527= 4, "Transgender Female",'ES Data Entry'!J527= 5, "Non-binary", 'ES Data Entry'!J527= 6, "Other", 'ES Data Entry'!J527= 7, "Unknown")</f>
        <v>#N/A</v>
      </c>
      <c r="L527" s="228">
        <f>'ES Data Entry'!K527</f>
        <v>0</v>
      </c>
      <c r="M527" s="228" t="str" cm="1">
        <f t="array" ref="M527">IF(MAX(IF(F:F=F527, L:L))=L527, "Yes", "No")</f>
        <v>Yes</v>
      </c>
      <c r="N527" s="229" t="e">
        <f>AVERAGE('ES Data Entry'!N527,'ES Data Entry'!M527)</f>
        <v>#DIV/0!</v>
      </c>
      <c r="O527" s="229" t="e">
        <f t="shared" si="48"/>
        <v>#DIV/0!</v>
      </c>
      <c r="P527" s="229" t="e">
        <f>AVERAGE('ES Data Entry'!O527:R527)</f>
        <v>#DIV/0!</v>
      </c>
      <c r="Q527" s="229" t="e">
        <f t="shared" si="49"/>
        <v>#DIV/0!</v>
      </c>
      <c r="R527" s="229" t="e">
        <f>AVERAGE('ES Data Entry'!S527:V527)</f>
        <v>#DIV/0!</v>
      </c>
      <c r="S527" s="229" t="e">
        <f t="shared" si="50"/>
        <v>#DIV/0!</v>
      </c>
      <c r="T527" s="229" t="e">
        <f>AVERAGE('ES Data Entry'!W527:Y527)</f>
        <v>#DIV/0!</v>
      </c>
      <c r="U527" s="230" t="e">
        <f t="shared" si="51"/>
        <v>#DIV/0!</v>
      </c>
      <c r="V527" s="231" t="e">
        <f t="shared" si="52"/>
        <v>#DIV/0!</v>
      </c>
      <c r="W527" s="232" t="e">
        <f t="shared" si="53"/>
        <v>#DIV/0!</v>
      </c>
    </row>
    <row r="528" spans="1:23">
      <c r="A528" s="226">
        <f>'ES Data Entry'!A528</f>
        <v>0</v>
      </c>
      <c r="B528" s="226">
        <f>'ES Data Entry'!B528</f>
        <v>0</v>
      </c>
      <c r="C528" s="6">
        <f>'ES Data Entry'!C528</f>
        <v>0</v>
      </c>
      <c r="D528" s="226">
        <f>'ES Data Entry'!D528</f>
        <v>0</v>
      </c>
      <c r="E528" s="226">
        <f>'ES Data Entry'!E528</f>
        <v>0</v>
      </c>
      <c r="F528" s="226">
        <f>'ES Data Entry'!F528</f>
        <v>0</v>
      </c>
      <c r="G528" s="226" t="str" cm="1">
        <f t="array" ref="G528">_xlfn.IFS('ES Data Entry'!G528=0, "Kindergarten", 'ES Data Entry'!G528=1, "1st Grade", 'ES Data Entry'!G528=2, "2nd Grade", 'ES Data Entry'!G528=3, "3rd Grade", 'ES Data Entry'!G528=4, "4th Grade",'ES Data Entry'!G528=5, "5th Grade")</f>
        <v>Kindergarten</v>
      </c>
      <c r="H528" s="253" t="e" cm="1">
        <f t="array" ref="H528">_xlfn.IFS('ES Data Entry'!L528=2, "Virtual", 'ES Data Entry'!L528=1, "In-person",'ES Data Entry'!L528=3, "Hybrid")</f>
        <v>#N/A</v>
      </c>
      <c r="I528" s="227" t="e" cm="1">
        <f t="array" ref="I528">_xlfn.IFS('ES Data Entry'!H528= 1, "American Indian/Alaskan Native", 'ES Data Entry'!H528= 2, "Asian", 'ES Data Entry'!H528= 3, "Native Hawaiian/Pacific Islander", 'ES Data Entry'!H528= 4, "Black/African American",'ES Data Entry'!H528= 5,  "White", 'ES Data Entry'!H528= 6, "Other", 'ES Data Entry'!H528= 7, "Two races or more", 'ES Data Entry'!H528= 8, "Unknown")</f>
        <v>#N/A</v>
      </c>
      <c r="J528" s="226" t="e" cm="1">
        <f t="array" ref="J528">_xlfn.IFS('ES Data Entry'!I528=1, "Hispanic/Latino", 'ES Data Entry'!I528=2, "Not Hispanic/Latino", 'ES Data Entry'!I528=3, "Other")</f>
        <v>#N/A</v>
      </c>
      <c r="K528" s="226" t="e" cm="1">
        <f t="array" ref="K528">_xlfn.IFS('ES Data Entry'!J528= 1, "Male", 'ES Data Entry'!J528= 2, "Female", 'ES Data Entry'!J528= 3, "Transgender Male", 'ES Data Entry'!J528= 4, "Transgender Female",'ES Data Entry'!J528= 5, "Non-binary", 'ES Data Entry'!J528= 6, "Other", 'ES Data Entry'!J528= 7, "Unknown")</f>
        <v>#N/A</v>
      </c>
      <c r="L528" s="228">
        <f>'ES Data Entry'!K528</f>
        <v>0</v>
      </c>
      <c r="M528" s="228" t="str" cm="1">
        <f t="array" ref="M528">IF(MAX(IF(F:F=F528, L:L))=L528, "Yes", "No")</f>
        <v>Yes</v>
      </c>
      <c r="N528" s="229" t="e">
        <f>AVERAGE('ES Data Entry'!N528,'ES Data Entry'!M528)</f>
        <v>#DIV/0!</v>
      </c>
      <c r="O528" s="229" t="e">
        <f t="shared" si="48"/>
        <v>#DIV/0!</v>
      </c>
      <c r="P528" s="229" t="e">
        <f>AVERAGE('ES Data Entry'!O528:R528)</f>
        <v>#DIV/0!</v>
      </c>
      <c r="Q528" s="229" t="e">
        <f t="shared" si="49"/>
        <v>#DIV/0!</v>
      </c>
      <c r="R528" s="229" t="e">
        <f>AVERAGE('ES Data Entry'!S528:V528)</f>
        <v>#DIV/0!</v>
      </c>
      <c r="S528" s="229" t="e">
        <f t="shared" si="50"/>
        <v>#DIV/0!</v>
      </c>
      <c r="T528" s="229" t="e">
        <f>AVERAGE('ES Data Entry'!W528:Y528)</f>
        <v>#DIV/0!</v>
      </c>
      <c r="U528" s="230" t="e">
        <f t="shared" si="51"/>
        <v>#DIV/0!</v>
      </c>
      <c r="V528" s="231" t="e">
        <f t="shared" si="52"/>
        <v>#DIV/0!</v>
      </c>
      <c r="W528" s="232" t="e">
        <f t="shared" si="53"/>
        <v>#DIV/0!</v>
      </c>
    </row>
    <row r="529" spans="1:23">
      <c r="A529" s="226">
        <f>'ES Data Entry'!A529</f>
        <v>0</v>
      </c>
      <c r="B529" s="226">
        <f>'ES Data Entry'!B529</f>
        <v>0</v>
      </c>
      <c r="C529" s="6">
        <f>'ES Data Entry'!C529</f>
        <v>0</v>
      </c>
      <c r="D529" s="226">
        <f>'ES Data Entry'!D529</f>
        <v>0</v>
      </c>
      <c r="E529" s="226">
        <f>'ES Data Entry'!E529</f>
        <v>0</v>
      </c>
      <c r="F529" s="226">
        <f>'ES Data Entry'!F529</f>
        <v>0</v>
      </c>
      <c r="G529" s="226" t="str" cm="1">
        <f t="array" ref="G529">_xlfn.IFS('ES Data Entry'!G529=0, "Kindergarten", 'ES Data Entry'!G529=1, "1st Grade", 'ES Data Entry'!G529=2, "2nd Grade", 'ES Data Entry'!G529=3, "3rd Grade", 'ES Data Entry'!G529=4, "4th Grade",'ES Data Entry'!G529=5, "5th Grade")</f>
        <v>Kindergarten</v>
      </c>
      <c r="H529" s="253" t="e" cm="1">
        <f t="array" ref="H529">_xlfn.IFS('ES Data Entry'!L529=2, "Virtual", 'ES Data Entry'!L529=1, "In-person",'ES Data Entry'!L529=3, "Hybrid")</f>
        <v>#N/A</v>
      </c>
      <c r="I529" s="227" t="e" cm="1">
        <f t="array" ref="I529">_xlfn.IFS('ES Data Entry'!H529= 1, "American Indian/Alaskan Native", 'ES Data Entry'!H529= 2, "Asian", 'ES Data Entry'!H529= 3, "Native Hawaiian/Pacific Islander", 'ES Data Entry'!H529= 4, "Black/African American",'ES Data Entry'!H529= 5,  "White", 'ES Data Entry'!H529= 6, "Other", 'ES Data Entry'!H529= 7, "Two races or more", 'ES Data Entry'!H529= 8, "Unknown")</f>
        <v>#N/A</v>
      </c>
      <c r="J529" s="226" t="e" cm="1">
        <f t="array" ref="J529">_xlfn.IFS('ES Data Entry'!I529=1, "Hispanic/Latino", 'ES Data Entry'!I529=2, "Not Hispanic/Latino", 'ES Data Entry'!I529=3, "Other")</f>
        <v>#N/A</v>
      </c>
      <c r="K529" s="226" t="e" cm="1">
        <f t="array" ref="K529">_xlfn.IFS('ES Data Entry'!J529= 1, "Male", 'ES Data Entry'!J529= 2, "Female", 'ES Data Entry'!J529= 3, "Transgender Male", 'ES Data Entry'!J529= 4, "Transgender Female",'ES Data Entry'!J529= 5, "Non-binary", 'ES Data Entry'!J529= 6, "Other", 'ES Data Entry'!J529= 7, "Unknown")</f>
        <v>#N/A</v>
      </c>
      <c r="L529" s="228">
        <f>'ES Data Entry'!K529</f>
        <v>0</v>
      </c>
      <c r="M529" s="228" t="str" cm="1">
        <f t="array" ref="M529">IF(MAX(IF(F:F=F529, L:L))=L529, "Yes", "No")</f>
        <v>Yes</v>
      </c>
      <c r="N529" s="229" t="e">
        <f>AVERAGE('ES Data Entry'!N529,'ES Data Entry'!M529)</f>
        <v>#DIV/0!</v>
      </c>
      <c r="O529" s="229" t="e">
        <f t="shared" si="48"/>
        <v>#DIV/0!</v>
      </c>
      <c r="P529" s="229" t="e">
        <f>AVERAGE('ES Data Entry'!O529:R529)</f>
        <v>#DIV/0!</v>
      </c>
      <c r="Q529" s="229" t="e">
        <f t="shared" si="49"/>
        <v>#DIV/0!</v>
      </c>
      <c r="R529" s="229" t="e">
        <f>AVERAGE('ES Data Entry'!S529:V529)</f>
        <v>#DIV/0!</v>
      </c>
      <c r="S529" s="229" t="e">
        <f t="shared" si="50"/>
        <v>#DIV/0!</v>
      </c>
      <c r="T529" s="229" t="e">
        <f>AVERAGE('ES Data Entry'!W529:Y529)</f>
        <v>#DIV/0!</v>
      </c>
      <c r="U529" s="230" t="e">
        <f t="shared" si="51"/>
        <v>#DIV/0!</v>
      </c>
      <c r="V529" s="231" t="e">
        <f t="shared" si="52"/>
        <v>#DIV/0!</v>
      </c>
      <c r="W529" s="232" t="e">
        <f t="shared" si="53"/>
        <v>#DIV/0!</v>
      </c>
    </row>
    <row r="530" spans="1:23">
      <c r="A530" s="226">
        <f>'ES Data Entry'!A530</f>
        <v>0</v>
      </c>
      <c r="B530" s="226">
        <f>'ES Data Entry'!B530</f>
        <v>0</v>
      </c>
      <c r="C530" s="6">
        <f>'ES Data Entry'!C530</f>
        <v>0</v>
      </c>
      <c r="D530" s="226">
        <f>'ES Data Entry'!D530</f>
        <v>0</v>
      </c>
      <c r="E530" s="226">
        <f>'ES Data Entry'!E530</f>
        <v>0</v>
      </c>
      <c r="F530" s="226">
        <f>'ES Data Entry'!F530</f>
        <v>0</v>
      </c>
      <c r="G530" s="226" t="str" cm="1">
        <f t="array" ref="G530">_xlfn.IFS('ES Data Entry'!G530=0, "Kindergarten", 'ES Data Entry'!G530=1, "1st Grade", 'ES Data Entry'!G530=2, "2nd Grade", 'ES Data Entry'!G530=3, "3rd Grade", 'ES Data Entry'!G530=4, "4th Grade",'ES Data Entry'!G530=5, "5th Grade")</f>
        <v>Kindergarten</v>
      </c>
      <c r="H530" s="253" t="e" cm="1">
        <f t="array" ref="H530">_xlfn.IFS('ES Data Entry'!L530=2, "Virtual", 'ES Data Entry'!L530=1, "In-person",'ES Data Entry'!L530=3, "Hybrid")</f>
        <v>#N/A</v>
      </c>
      <c r="I530" s="227" t="e" cm="1">
        <f t="array" ref="I530">_xlfn.IFS('ES Data Entry'!H530= 1, "American Indian/Alaskan Native", 'ES Data Entry'!H530= 2, "Asian", 'ES Data Entry'!H530= 3, "Native Hawaiian/Pacific Islander", 'ES Data Entry'!H530= 4, "Black/African American",'ES Data Entry'!H530= 5,  "White", 'ES Data Entry'!H530= 6, "Other", 'ES Data Entry'!H530= 7, "Two races or more", 'ES Data Entry'!H530= 8, "Unknown")</f>
        <v>#N/A</v>
      </c>
      <c r="J530" s="226" t="e" cm="1">
        <f t="array" ref="J530">_xlfn.IFS('ES Data Entry'!I530=1, "Hispanic/Latino", 'ES Data Entry'!I530=2, "Not Hispanic/Latino", 'ES Data Entry'!I530=3, "Other")</f>
        <v>#N/A</v>
      </c>
      <c r="K530" s="226" t="e" cm="1">
        <f t="array" ref="K530">_xlfn.IFS('ES Data Entry'!J530= 1, "Male", 'ES Data Entry'!J530= 2, "Female", 'ES Data Entry'!J530= 3, "Transgender Male", 'ES Data Entry'!J530= 4, "Transgender Female",'ES Data Entry'!J530= 5, "Non-binary", 'ES Data Entry'!J530= 6, "Other", 'ES Data Entry'!J530= 7, "Unknown")</f>
        <v>#N/A</v>
      </c>
      <c r="L530" s="228">
        <f>'ES Data Entry'!K530</f>
        <v>0</v>
      </c>
      <c r="M530" s="228" t="str" cm="1">
        <f t="array" ref="M530">IF(MAX(IF(F:F=F530, L:L))=L530, "Yes", "No")</f>
        <v>Yes</v>
      </c>
      <c r="N530" s="229" t="e">
        <f>AVERAGE('ES Data Entry'!N530,'ES Data Entry'!M530)</f>
        <v>#DIV/0!</v>
      </c>
      <c r="O530" s="229" t="e">
        <f t="shared" si="48"/>
        <v>#DIV/0!</v>
      </c>
      <c r="P530" s="229" t="e">
        <f>AVERAGE('ES Data Entry'!O530:R530)</f>
        <v>#DIV/0!</v>
      </c>
      <c r="Q530" s="229" t="e">
        <f t="shared" si="49"/>
        <v>#DIV/0!</v>
      </c>
      <c r="R530" s="229" t="e">
        <f>AVERAGE('ES Data Entry'!S530:V530)</f>
        <v>#DIV/0!</v>
      </c>
      <c r="S530" s="229" t="e">
        <f t="shared" si="50"/>
        <v>#DIV/0!</v>
      </c>
      <c r="T530" s="229" t="e">
        <f>AVERAGE('ES Data Entry'!W530:Y530)</f>
        <v>#DIV/0!</v>
      </c>
      <c r="U530" s="230" t="e">
        <f t="shared" si="51"/>
        <v>#DIV/0!</v>
      </c>
      <c r="V530" s="231" t="e">
        <f t="shared" si="52"/>
        <v>#DIV/0!</v>
      </c>
      <c r="W530" s="232" t="e">
        <f t="shared" si="53"/>
        <v>#DIV/0!</v>
      </c>
    </row>
    <row r="531" spans="1:23">
      <c r="A531" s="226">
        <f>'ES Data Entry'!A531</f>
        <v>0</v>
      </c>
      <c r="B531" s="226">
        <f>'ES Data Entry'!B531</f>
        <v>0</v>
      </c>
      <c r="C531" s="6">
        <f>'ES Data Entry'!C531</f>
        <v>0</v>
      </c>
      <c r="D531" s="226">
        <f>'ES Data Entry'!D531</f>
        <v>0</v>
      </c>
      <c r="E531" s="226">
        <f>'ES Data Entry'!E531</f>
        <v>0</v>
      </c>
      <c r="F531" s="226">
        <f>'ES Data Entry'!F531</f>
        <v>0</v>
      </c>
      <c r="G531" s="226" t="str" cm="1">
        <f t="array" ref="G531">_xlfn.IFS('ES Data Entry'!G531=0, "Kindergarten", 'ES Data Entry'!G531=1, "1st Grade", 'ES Data Entry'!G531=2, "2nd Grade", 'ES Data Entry'!G531=3, "3rd Grade", 'ES Data Entry'!G531=4, "4th Grade",'ES Data Entry'!G531=5, "5th Grade")</f>
        <v>Kindergarten</v>
      </c>
      <c r="H531" s="253" t="e" cm="1">
        <f t="array" ref="H531">_xlfn.IFS('ES Data Entry'!L531=2, "Virtual", 'ES Data Entry'!L531=1, "In-person",'ES Data Entry'!L531=3, "Hybrid")</f>
        <v>#N/A</v>
      </c>
      <c r="I531" s="227" t="e" cm="1">
        <f t="array" ref="I531">_xlfn.IFS('ES Data Entry'!H531= 1, "American Indian/Alaskan Native", 'ES Data Entry'!H531= 2, "Asian", 'ES Data Entry'!H531= 3, "Native Hawaiian/Pacific Islander", 'ES Data Entry'!H531= 4, "Black/African American",'ES Data Entry'!H531= 5,  "White", 'ES Data Entry'!H531= 6, "Other", 'ES Data Entry'!H531= 7, "Two races or more", 'ES Data Entry'!H531= 8, "Unknown")</f>
        <v>#N/A</v>
      </c>
      <c r="J531" s="226" t="e" cm="1">
        <f t="array" ref="J531">_xlfn.IFS('ES Data Entry'!I531=1, "Hispanic/Latino", 'ES Data Entry'!I531=2, "Not Hispanic/Latino", 'ES Data Entry'!I531=3, "Other")</f>
        <v>#N/A</v>
      </c>
      <c r="K531" s="226" t="e" cm="1">
        <f t="array" ref="K531">_xlfn.IFS('ES Data Entry'!J531= 1, "Male", 'ES Data Entry'!J531= 2, "Female", 'ES Data Entry'!J531= 3, "Transgender Male", 'ES Data Entry'!J531= 4, "Transgender Female",'ES Data Entry'!J531= 5, "Non-binary", 'ES Data Entry'!J531= 6, "Other", 'ES Data Entry'!J531= 7, "Unknown")</f>
        <v>#N/A</v>
      </c>
      <c r="L531" s="228">
        <f>'ES Data Entry'!K531</f>
        <v>0</v>
      </c>
      <c r="M531" s="228" t="str" cm="1">
        <f t="array" ref="M531">IF(MAX(IF(F:F=F531, L:L))=L531, "Yes", "No")</f>
        <v>Yes</v>
      </c>
      <c r="N531" s="229" t="e">
        <f>AVERAGE('ES Data Entry'!N531,'ES Data Entry'!M531)</f>
        <v>#DIV/0!</v>
      </c>
      <c r="O531" s="229" t="e">
        <f t="shared" si="48"/>
        <v>#DIV/0!</v>
      </c>
      <c r="P531" s="229" t="e">
        <f>AVERAGE('ES Data Entry'!O531:R531)</f>
        <v>#DIV/0!</v>
      </c>
      <c r="Q531" s="229" t="e">
        <f t="shared" si="49"/>
        <v>#DIV/0!</v>
      </c>
      <c r="R531" s="229" t="e">
        <f>AVERAGE('ES Data Entry'!S531:V531)</f>
        <v>#DIV/0!</v>
      </c>
      <c r="S531" s="229" t="e">
        <f t="shared" si="50"/>
        <v>#DIV/0!</v>
      </c>
      <c r="T531" s="229" t="e">
        <f>AVERAGE('ES Data Entry'!W531:Y531)</f>
        <v>#DIV/0!</v>
      </c>
      <c r="U531" s="230" t="e">
        <f t="shared" si="51"/>
        <v>#DIV/0!</v>
      </c>
      <c r="V531" s="231" t="e">
        <f t="shared" si="52"/>
        <v>#DIV/0!</v>
      </c>
      <c r="W531" s="232" t="e">
        <f t="shared" si="53"/>
        <v>#DIV/0!</v>
      </c>
    </row>
    <row r="532" spans="1:23">
      <c r="A532" s="226">
        <f>'ES Data Entry'!A532</f>
        <v>0</v>
      </c>
      <c r="B532" s="226">
        <f>'ES Data Entry'!B532</f>
        <v>0</v>
      </c>
      <c r="C532" s="6">
        <f>'ES Data Entry'!C532</f>
        <v>0</v>
      </c>
      <c r="D532" s="226">
        <f>'ES Data Entry'!D532</f>
        <v>0</v>
      </c>
      <c r="E532" s="226">
        <f>'ES Data Entry'!E532</f>
        <v>0</v>
      </c>
      <c r="F532" s="226">
        <f>'ES Data Entry'!F532</f>
        <v>0</v>
      </c>
      <c r="G532" s="226" t="str" cm="1">
        <f t="array" ref="G532">_xlfn.IFS('ES Data Entry'!G532=0, "Kindergarten", 'ES Data Entry'!G532=1, "1st Grade", 'ES Data Entry'!G532=2, "2nd Grade", 'ES Data Entry'!G532=3, "3rd Grade", 'ES Data Entry'!G532=4, "4th Grade",'ES Data Entry'!G532=5, "5th Grade")</f>
        <v>Kindergarten</v>
      </c>
      <c r="H532" s="253" t="e" cm="1">
        <f t="array" ref="H532">_xlfn.IFS('ES Data Entry'!L532=2, "Virtual", 'ES Data Entry'!L532=1, "In-person",'ES Data Entry'!L532=3, "Hybrid")</f>
        <v>#N/A</v>
      </c>
      <c r="I532" s="227" t="e" cm="1">
        <f t="array" ref="I532">_xlfn.IFS('ES Data Entry'!H532= 1, "American Indian/Alaskan Native", 'ES Data Entry'!H532= 2, "Asian", 'ES Data Entry'!H532= 3, "Native Hawaiian/Pacific Islander", 'ES Data Entry'!H532= 4, "Black/African American",'ES Data Entry'!H532= 5,  "White", 'ES Data Entry'!H532= 6, "Other", 'ES Data Entry'!H532= 7, "Two races or more", 'ES Data Entry'!H532= 8, "Unknown")</f>
        <v>#N/A</v>
      </c>
      <c r="J532" s="226" t="e" cm="1">
        <f t="array" ref="J532">_xlfn.IFS('ES Data Entry'!I532=1, "Hispanic/Latino", 'ES Data Entry'!I532=2, "Not Hispanic/Latino", 'ES Data Entry'!I532=3, "Other")</f>
        <v>#N/A</v>
      </c>
      <c r="K532" s="226" t="e" cm="1">
        <f t="array" ref="K532">_xlfn.IFS('ES Data Entry'!J532= 1, "Male", 'ES Data Entry'!J532= 2, "Female", 'ES Data Entry'!J532= 3, "Transgender Male", 'ES Data Entry'!J532= 4, "Transgender Female",'ES Data Entry'!J532= 5, "Non-binary", 'ES Data Entry'!J532= 6, "Other", 'ES Data Entry'!J532= 7, "Unknown")</f>
        <v>#N/A</v>
      </c>
      <c r="L532" s="228">
        <f>'ES Data Entry'!K532</f>
        <v>0</v>
      </c>
      <c r="M532" s="228" t="str" cm="1">
        <f t="array" ref="M532">IF(MAX(IF(F:F=F532, L:L))=L532, "Yes", "No")</f>
        <v>Yes</v>
      </c>
      <c r="N532" s="229" t="e">
        <f>AVERAGE('ES Data Entry'!N532,'ES Data Entry'!M532)</f>
        <v>#DIV/0!</v>
      </c>
      <c r="O532" s="229" t="e">
        <f t="shared" si="48"/>
        <v>#DIV/0!</v>
      </c>
      <c r="P532" s="229" t="e">
        <f>AVERAGE('ES Data Entry'!O532:R532)</f>
        <v>#DIV/0!</v>
      </c>
      <c r="Q532" s="229" t="e">
        <f t="shared" si="49"/>
        <v>#DIV/0!</v>
      </c>
      <c r="R532" s="229" t="e">
        <f>AVERAGE('ES Data Entry'!S532:V532)</f>
        <v>#DIV/0!</v>
      </c>
      <c r="S532" s="229" t="e">
        <f t="shared" si="50"/>
        <v>#DIV/0!</v>
      </c>
      <c r="T532" s="229" t="e">
        <f>AVERAGE('ES Data Entry'!W532:Y532)</f>
        <v>#DIV/0!</v>
      </c>
      <c r="U532" s="230" t="e">
        <f t="shared" si="51"/>
        <v>#DIV/0!</v>
      </c>
      <c r="V532" s="231" t="e">
        <f t="shared" si="52"/>
        <v>#DIV/0!</v>
      </c>
      <c r="W532" s="232" t="e">
        <f t="shared" si="53"/>
        <v>#DIV/0!</v>
      </c>
    </row>
    <row r="533" spans="1:23">
      <c r="A533" s="226">
        <f>'ES Data Entry'!A533</f>
        <v>0</v>
      </c>
      <c r="B533" s="226">
        <f>'ES Data Entry'!B533</f>
        <v>0</v>
      </c>
      <c r="C533" s="6">
        <f>'ES Data Entry'!C533</f>
        <v>0</v>
      </c>
      <c r="D533" s="226">
        <f>'ES Data Entry'!D533</f>
        <v>0</v>
      </c>
      <c r="E533" s="226">
        <f>'ES Data Entry'!E533</f>
        <v>0</v>
      </c>
      <c r="F533" s="226">
        <f>'ES Data Entry'!F533</f>
        <v>0</v>
      </c>
      <c r="G533" s="226" t="str" cm="1">
        <f t="array" ref="G533">_xlfn.IFS('ES Data Entry'!G533=0, "Kindergarten", 'ES Data Entry'!G533=1, "1st Grade", 'ES Data Entry'!G533=2, "2nd Grade", 'ES Data Entry'!G533=3, "3rd Grade", 'ES Data Entry'!G533=4, "4th Grade",'ES Data Entry'!G533=5, "5th Grade")</f>
        <v>Kindergarten</v>
      </c>
      <c r="H533" s="253" t="e" cm="1">
        <f t="array" ref="H533">_xlfn.IFS('ES Data Entry'!L533=2, "Virtual", 'ES Data Entry'!L533=1, "In-person",'ES Data Entry'!L533=3, "Hybrid")</f>
        <v>#N/A</v>
      </c>
      <c r="I533" s="227" t="e" cm="1">
        <f t="array" ref="I533">_xlfn.IFS('ES Data Entry'!H533= 1, "American Indian/Alaskan Native", 'ES Data Entry'!H533= 2, "Asian", 'ES Data Entry'!H533= 3, "Native Hawaiian/Pacific Islander", 'ES Data Entry'!H533= 4, "Black/African American",'ES Data Entry'!H533= 5,  "White", 'ES Data Entry'!H533= 6, "Other", 'ES Data Entry'!H533= 7, "Two races or more", 'ES Data Entry'!H533= 8, "Unknown")</f>
        <v>#N/A</v>
      </c>
      <c r="J533" s="226" t="e" cm="1">
        <f t="array" ref="J533">_xlfn.IFS('ES Data Entry'!I533=1, "Hispanic/Latino", 'ES Data Entry'!I533=2, "Not Hispanic/Latino", 'ES Data Entry'!I533=3, "Other")</f>
        <v>#N/A</v>
      </c>
      <c r="K533" s="226" t="e" cm="1">
        <f t="array" ref="K533">_xlfn.IFS('ES Data Entry'!J533= 1, "Male", 'ES Data Entry'!J533= 2, "Female", 'ES Data Entry'!J533= 3, "Transgender Male", 'ES Data Entry'!J533= 4, "Transgender Female",'ES Data Entry'!J533= 5, "Non-binary", 'ES Data Entry'!J533= 6, "Other", 'ES Data Entry'!J533= 7, "Unknown")</f>
        <v>#N/A</v>
      </c>
      <c r="L533" s="228">
        <f>'ES Data Entry'!K533</f>
        <v>0</v>
      </c>
      <c r="M533" s="228" t="str" cm="1">
        <f t="array" ref="M533">IF(MAX(IF(F:F=F533, L:L))=L533, "Yes", "No")</f>
        <v>Yes</v>
      </c>
      <c r="N533" s="229" t="e">
        <f>AVERAGE('ES Data Entry'!N533,'ES Data Entry'!M533)</f>
        <v>#DIV/0!</v>
      </c>
      <c r="O533" s="229" t="e">
        <f t="shared" si="48"/>
        <v>#DIV/0!</v>
      </c>
      <c r="P533" s="229" t="e">
        <f>AVERAGE('ES Data Entry'!O533:R533)</f>
        <v>#DIV/0!</v>
      </c>
      <c r="Q533" s="229" t="e">
        <f t="shared" si="49"/>
        <v>#DIV/0!</v>
      </c>
      <c r="R533" s="229" t="e">
        <f>AVERAGE('ES Data Entry'!S533:V533)</f>
        <v>#DIV/0!</v>
      </c>
      <c r="S533" s="229" t="e">
        <f t="shared" si="50"/>
        <v>#DIV/0!</v>
      </c>
      <c r="T533" s="229" t="e">
        <f>AVERAGE('ES Data Entry'!W533:Y533)</f>
        <v>#DIV/0!</v>
      </c>
      <c r="U533" s="230" t="e">
        <f t="shared" si="51"/>
        <v>#DIV/0!</v>
      </c>
      <c r="V533" s="231" t="e">
        <f t="shared" si="52"/>
        <v>#DIV/0!</v>
      </c>
      <c r="W533" s="232" t="e">
        <f t="shared" si="53"/>
        <v>#DIV/0!</v>
      </c>
    </row>
    <row r="534" spans="1:23">
      <c r="A534" s="226">
        <f>'ES Data Entry'!A534</f>
        <v>0</v>
      </c>
      <c r="B534" s="226">
        <f>'ES Data Entry'!B534</f>
        <v>0</v>
      </c>
      <c r="C534" s="6">
        <f>'ES Data Entry'!C534</f>
        <v>0</v>
      </c>
      <c r="D534" s="226">
        <f>'ES Data Entry'!D534</f>
        <v>0</v>
      </c>
      <c r="E534" s="226">
        <f>'ES Data Entry'!E534</f>
        <v>0</v>
      </c>
      <c r="F534" s="226">
        <f>'ES Data Entry'!F534</f>
        <v>0</v>
      </c>
      <c r="G534" s="226" t="str" cm="1">
        <f t="array" ref="G534">_xlfn.IFS('ES Data Entry'!G534=0, "Kindergarten", 'ES Data Entry'!G534=1, "1st Grade", 'ES Data Entry'!G534=2, "2nd Grade", 'ES Data Entry'!G534=3, "3rd Grade", 'ES Data Entry'!G534=4, "4th Grade",'ES Data Entry'!G534=5, "5th Grade")</f>
        <v>Kindergarten</v>
      </c>
      <c r="H534" s="253" t="e" cm="1">
        <f t="array" ref="H534">_xlfn.IFS('ES Data Entry'!L534=2, "Virtual", 'ES Data Entry'!L534=1, "In-person",'ES Data Entry'!L534=3, "Hybrid")</f>
        <v>#N/A</v>
      </c>
      <c r="I534" s="227" t="e" cm="1">
        <f t="array" ref="I534">_xlfn.IFS('ES Data Entry'!H534= 1, "American Indian/Alaskan Native", 'ES Data Entry'!H534= 2, "Asian", 'ES Data Entry'!H534= 3, "Native Hawaiian/Pacific Islander", 'ES Data Entry'!H534= 4, "Black/African American",'ES Data Entry'!H534= 5,  "White", 'ES Data Entry'!H534= 6, "Other", 'ES Data Entry'!H534= 7, "Two races or more", 'ES Data Entry'!H534= 8, "Unknown")</f>
        <v>#N/A</v>
      </c>
      <c r="J534" s="226" t="e" cm="1">
        <f t="array" ref="J534">_xlfn.IFS('ES Data Entry'!I534=1, "Hispanic/Latino", 'ES Data Entry'!I534=2, "Not Hispanic/Latino", 'ES Data Entry'!I534=3, "Other")</f>
        <v>#N/A</v>
      </c>
      <c r="K534" s="226" t="e" cm="1">
        <f t="array" ref="K534">_xlfn.IFS('ES Data Entry'!J534= 1, "Male", 'ES Data Entry'!J534= 2, "Female", 'ES Data Entry'!J534= 3, "Transgender Male", 'ES Data Entry'!J534= 4, "Transgender Female",'ES Data Entry'!J534= 5, "Non-binary", 'ES Data Entry'!J534= 6, "Other", 'ES Data Entry'!J534= 7, "Unknown")</f>
        <v>#N/A</v>
      </c>
      <c r="L534" s="228">
        <f>'ES Data Entry'!K534</f>
        <v>0</v>
      </c>
      <c r="M534" s="228" t="str" cm="1">
        <f t="array" ref="M534">IF(MAX(IF(F:F=F534, L:L))=L534, "Yes", "No")</f>
        <v>Yes</v>
      </c>
      <c r="N534" s="229" t="e">
        <f>AVERAGE('ES Data Entry'!N534,'ES Data Entry'!M534)</f>
        <v>#DIV/0!</v>
      </c>
      <c r="O534" s="229" t="e">
        <f t="shared" si="48"/>
        <v>#DIV/0!</v>
      </c>
      <c r="P534" s="229" t="e">
        <f>AVERAGE('ES Data Entry'!O534:R534)</f>
        <v>#DIV/0!</v>
      </c>
      <c r="Q534" s="229" t="e">
        <f t="shared" si="49"/>
        <v>#DIV/0!</v>
      </c>
      <c r="R534" s="229" t="e">
        <f>AVERAGE('ES Data Entry'!S534:V534)</f>
        <v>#DIV/0!</v>
      </c>
      <c r="S534" s="229" t="e">
        <f t="shared" si="50"/>
        <v>#DIV/0!</v>
      </c>
      <c r="T534" s="229" t="e">
        <f>AVERAGE('ES Data Entry'!W534:Y534)</f>
        <v>#DIV/0!</v>
      </c>
      <c r="U534" s="230" t="e">
        <f t="shared" si="51"/>
        <v>#DIV/0!</v>
      </c>
      <c r="V534" s="231" t="e">
        <f t="shared" si="52"/>
        <v>#DIV/0!</v>
      </c>
      <c r="W534" s="232" t="e">
        <f t="shared" si="53"/>
        <v>#DIV/0!</v>
      </c>
    </row>
    <row r="535" spans="1:23">
      <c r="A535" s="226">
        <f>'ES Data Entry'!A535</f>
        <v>0</v>
      </c>
      <c r="B535" s="226">
        <f>'ES Data Entry'!B535</f>
        <v>0</v>
      </c>
      <c r="C535" s="6">
        <f>'ES Data Entry'!C535</f>
        <v>0</v>
      </c>
      <c r="D535" s="226">
        <f>'ES Data Entry'!D535</f>
        <v>0</v>
      </c>
      <c r="E535" s="226">
        <f>'ES Data Entry'!E535</f>
        <v>0</v>
      </c>
      <c r="F535" s="226">
        <f>'ES Data Entry'!F535</f>
        <v>0</v>
      </c>
      <c r="G535" s="226" t="str" cm="1">
        <f t="array" ref="G535">_xlfn.IFS('ES Data Entry'!G535=0, "Kindergarten", 'ES Data Entry'!G535=1, "1st Grade", 'ES Data Entry'!G535=2, "2nd Grade", 'ES Data Entry'!G535=3, "3rd Grade", 'ES Data Entry'!G535=4, "4th Grade",'ES Data Entry'!G535=5, "5th Grade")</f>
        <v>Kindergarten</v>
      </c>
      <c r="H535" s="253" t="e" cm="1">
        <f t="array" ref="H535">_xlfn.IFS('ES Data Entry'!L535=2, "Virtual", 'ES Data Entry'!L535=1, "In-person",'ES Data Entry'!L535=3, "Hybrid")</f>
        <v>#N/A</v>
      </c>
      <c r="I535" s="227" t="e" cm="1">
        <f t="array" ref="I535">_xlfn.IFS('ES Data Entry'!H535= 1, "American Indian/Alaskan Native", 'ES Data Entry'!H535= 2, "Asian", 'ES Data Entry'!H535= 3, "Native Hawaiian/Pacific Islander", 'ES Data Entry'!H535= 4, "Black/African American",'ES Data Entry'!H535= 5,  "White", 'ES Data Entry'!H535= 6, "Other", 'ES Data Entry'!H535= 7, "Two races or more", 'ES Data Entry'!H535= 8, "Unknown")</f>
        <v>#N/A</v>
      </c>
      <c r="J535" s="226" t="e" cm="1">
        <f t="array" ref="J535">_xlfn.IFS('ES Data Entry'!I535=1, "Hispanic/Latino", 'ES Data Entry'!I535=2, "Not Hispanic/Latino", 'ES Data Entry'!I535=3, "Other")</f>
        <v>#N/A</v>
      </c>
      <c r="K535" s="226" t="e" cm="1">
        <f t="array" ref="K535">_xlfn.IFS('ES Data Entry'!J535= 1, "Male", 'ES Data Entry'!J535= 2, "Female", 'ES Data Entry'!J535= 3, "Transgender Male", 'ES Data Entry'!J535= 4, "Transgender Female",'ES Data Entry'!J535= 5, "Non-binary", 'ES Data Entry'!J535= 6, "Other", 'ES Data Entry'!J535= 7, "Unknown")</f>
        <v>#N/A</v>
      </c>
      <c r="L535" s="228">
        <f>'ES Data Entry'!K535</f>
        <v>0</v>
      </c>
      <c r="M535" s="228" t="str" cm="1">
        <f t="array" ref="M535">IF(MAX(IF(F:F=F535, L:L))=L535, "Yes", "No")</f>
        <v>Yes</v>
      </c>
      <c r="N535" s="229" t="e">
        <f>AVERAGE('ES Data Entry'!N535,'ES Data Entry'!M535)</f>
        <v>#DIV/0!</v>
      </c>
      <c r="O535" s="229" t="e">
        <f t="shared" si="48"/>
        <v>#DIV/0!</v>
      </c>
      <c r="P535" s="229" t="e">
        <f>AVERAGE('ES Data Entry'!O535:R535)</f>
        <v>#DIV/0!</v>
      </c>
      <c r="Q535" s="229" t="e">
        <f t="shared" si="49"/>
        <v>#DIV/0!</v>
      </c>
      <c r="R535" s="229" t="e">
        <f>AVERAGE('ES Data Entry'!S535:V535)</f>
        <v>#DIV/0!</v>
      </c>
      <c r="S535" s="229" t="e">
        <f t="shared" si="50"/>
        <v>#DIV/0!</v>
      </c>
      <c r="T535" s="229" t="e">
        <f>AVERAGE('ES Data Entry'!W535:Y535)</f>
        <v>#DIV/0!</v>
      </c>
      <c r="U535" s="230" t="e">
        <f t="shared" si="51"/>
        <v>#DIV/0!</v>
      </c>
      <c r="V535" s="231" t="e">
        <f t="shared" si="52"/>
        <v>#DIV/0!</v>
      </c>
      <c r="W535" s="232" t="e">
        <f t="shared" si="53"/>
        <v>#DIV/0!</v>
      </c>
    </row>
    <row r="536" spans="1:23">
      <c r="A536" s="226">
        <f>'ES Data Entry'!A536</f>
        <v>0</v>
      </c>
      <c r="B536" s="226">
        <f>'ES Data Entry'!B536</f>
        <v>0</v>
      </c>
      <c r="C536" s="6">
        <f>'ES Data Entry'!C536</f>
        <v>0</v>
      </c>
      <c r="D536" s="226">
        <f>'ES Data Entry'!D536</f>
        <v>0</v>
      </c>
      <c r="E536" s="226">
        <f>'ES Data Entry'!E536</f>
        <v>0</v>
      </c>
      <c r="F536" s="226">
        <f>'ES Data Entry'!F536</f>
        <v>0</v>
      </c>
      <c r="G536" s="226" t="str" cm="1">
        <f t="array" ref="G536">_xlfn.IFS('ES Data Entry'!G536=0, "Kindergarten", 'ES Data Entry'!G536=1, "1st Grade", 'ES Data Entry'!G536=2, "2nd Grade", 'ES Data Entry'!G536=3, "3rd Grade", 'ES Data Entry'!G536=4, "4th Grade",'ES Data Entry'!G536=5, "5th Grade")</f>
        <v>Kindergarten</v>
      </c>
      <c r="H536" s="253" t="e" cm="1">
        <f t="array" ref="H536">_xlfn.IFS('ES Data Entry'!L536=2, "Virtual", 'ES Data Entry'!L536=1, "In-person",'ES Data Entry'!L536=3, "Hybrid")</f>
        <v>#N/A</v>
      </c>
      <c r="I536" s="227" t="e" cm="1">
        <f t="array" ref="I536">_xlfn.IFS('ES Data Entry'!H536= 1, "American Indian/Alaskan Native", 'ES Data Entry'!H536= 2, "Asian", 'ES Data Entry'!H536= 3, "Native Hawaiian/Pacific Islander", 'ES Data Entry'!H536= 4, "Black/African American",'ES Data Entry'!H536= 5,  "White", 'ES Data Entry'!H536= 6, "Other", 'ES Data Entry'!H536= 7, "Two races or more", 'ES Data Entry'!H536= 8, "Unknown")</f>
        <v>#N/A</v>
      </c>
      <c r="J536" s="226" t="e" cm="1">
        <f t="array" ref="J536">_xlfn.IFS('ES Data Entry'!I536=1, "Hispanic/Latino", 'ES Data Entry'!I536=2, "Not Hispanic/Latino", 'ES Data Entry'!I536=3, "Other")</f>
        <v>#N/A</v>
      </c>
      <c r="K536" s="226" t="e" cm="1">
        <f t="array" ref="K536">_xlfn.IFS('ES Data Entry'!J536= 1, "Male", 'ES Data Entry'!J536= 2, "Female", 'ES Data Entry'!J536= 3, "Transgender Male", 'ES Data Entry'!J536= 4, "Transgender Female",'ES Data Entry'!J536= 5, "Non-binary", 'ES Data Entry'!J536= 6, "Other", 'ES Data Entry'!J536= 7, "Unknown")</f>
        <v>#N/A</v>
      </c>
      <c r="L536" s="228">
        <f>'ES Data Entry'!K536</f>
        <v>0</v>
      </c>
      <c r="M536" s="228" t="str" cm="1">
        <f t="array" ref="M536">IF(MAX(IF(F:F=F536, L:L))=L536, "Yes", "No")</f>
        <v>Yes</v>
      </c>
      <c r="N536" s="229" t="e">
        <f>AVERAGE('ES Data Entry'!N536,'ES Data Entry'!M536)</f>
        <v>#DIV/0!</v>
      </c>
      <c r="O536" s="229" t="e">
        <f t="shared" si="48"/>
        <v>#DIV/0!</v>
      </c>
      <c r="P536" s="229" t="e">
        <f>AVERAGE('ES Data Entry'!O536:R536)</f>
        <v>#DIV/0!</v>
      </c>
      <c r="Q536" s="229" t="e">
        <f t="shared" si="49"/>
        <v>#DIV/0!</v>
      </c>
      <c r="R536" s="229" t="e">
        <f>AVERAGE('ES Data Entry'!S536:V536)</f>
        <v>#DIV/0!</v>
      </c>
      <c r="S536" s="229" t="e">
        <f t="shared" si="50"/>
        <v>#DIV/0!</v>
      </c>
      <c r="T536" s="229" t="e">
        <f>AVERAGE('ES Data Entry'!W536:Y536)</f>
        <v>#DIV/0!</v>
      </c>
      <c r="U536" s="230" t="e">
        <f t="shared" si="51"/>
        <v>#DIV/0!</v>
      </c>
      <c r="V536" s="231" t="e">
        <f t="shared" si="52"/>
        <v>#DIV/0!</v>
      </c>
      <c r="W536" s="232" t="e">
        <f t="shared" si="53"/>
        <v>#DIV/0!</v>
      </c>
    </row>
    <row r="537" spans="1:23">
      <c r="A537" s="226">
        <f>'ES Data Entry'!A537</f>
        <v>0</v>
      </c>
      <c r="B537" s="226">
        <f>'ES Data Entry'!B537</f>
        <v>0</v>
      </c>
      <c r="C537" s="6">
        <f>'ES Data Entry'!C537</f>
        <v>0</v>
      </c>
      <c r="D537" s="226">
        <f>'ES Data Entry'!D537</f>
        <v>0</v>
      </c>
      <c r="E537" s="226">
        <f>'ES Data Entry'!E537</f>
        <v>0</v>
      </c>
      <c r="F537" s="226">
        <f>'ES Data Entry'!F537</f>
        <v>0</v>
      </c>
      <c r="G537" s="226" t="str" cm="1">
        <f t="array" ref="G537">_xlfn.IFS('ES Data Entry'!G537=0, "Kindergarten", 'ES Data Entry'!G537=1, "1st Grade", 'ES Data Entry'!G537=2, "2nd Grade", 'ES Data Entry'!G537=3, "3rd Grade", 'ES Data Entry'!G537=4, "4th Grade",'ES Data Entry'!G537=5, "5th Grade")</f>
        <v>Kindergarten</v>
      </c>
      <c r="H537" s="253" t="e" cm="1">
        <f t="array" ref="H537">_xlfn.IFS('ES Data Entry'!L537=2, "Virtual", 'ES Data Entry'!L537=1, "In-person",'ES Data Entry'!L537=3, "Hybrid")</f>
        <v>#N/A</v>
      </c>
      <c r="I537" s="227" t="e" cm="1">
        <f t="array" ref="I537">_xlfn.IFS('ES Data Entry'!H537= 1, "American Indian/Alaskan Native", 'ES Data Entry'!H537= 2, "Asian", 'ES Data Entry'!H537= 3, "Native Hawaiian/Pacific Islander", 'ES Data Entry'!H537= 4, "Black/African American",'ES Data Entry'!H537= 5,  "White", 'ES Data Entry'!H537= 6, "Other", 'ES Data Entry'!H537= 7, "Two races or more", 'ES Data Entry'!H537= 8, "Unknown")</f>
        <v>#N/A</v>
      </c>
      <c r="J537" s="226" t="e" cm="1">
        <f t="array" ref="J537">_xlfn.IFS('ES Data Entry'!I537=1, "Hispanic/Latino", 'ES Data Entry'!I537=2, "Not Hispanic/Latino", 'ES Data Entry'!I537=3, "Other")</f>
        <v>#N/A</v>
      </c>
      <c r="K537" s="226" t="e" cm="1">
        <f t="array" ref="K537">_xlfn.IFS('ES Data Entry'!J537= 1, "Male", 'ES Data Entry'!J537= 2, "Female", 'ES Data Entry'!J537= 3, "Transgender Male", 'ES Data Entry'!J537= 4, "Transgender Female",'ES Data Entry'!J537= 5, "Non-binary", 'ES Data Entry'!J537= 6, "Other", 'ES Data Entry'!J537= 7, "Unknown")</f>
        <v>#N/A</v>
      </c>
      <c r="L537" s="228">
        <f>'ES Data Entry'!K537</f>
        <v>0</v>
      </c>
      <c r="M537" s="228" t="str" cm="1">
        <f t="array" ref="M537">IF(MAX(IF(F:F=F537, L:L))=L537, "Yes", "No")</f>
        <v>Yes</v>
      </c>
      <c r="N537" s="229" t="e">
        <f>AVERAGE('ES Data Entry'!N537,'ES Data Entry'!M537)</f>
        <v>#DIV/0!</v>
      </c>
      <c r="O537" s="229" t="e">
        <f t="shared" si="48"/>
        <v>#DIV/0!</v>
      </c>
      <c r="P537" s="229" t="e">
        <f>AVERAGE('ES Data Entry'!O537:R537)</f>
        <v>#DIV/0!</v>
      </c>
      <c r="Q537" s="229" t="e">
        <f t="shared" si="49"/>
        <v>#DIV/0!</v>
      </c>
      <c r="R537" s="229" t="e">
        <f>AVERAGE('ES Data Entry'!S537:V537)</f>
        <v>#DIV/0!</v>
      </c>
      <c r="S537" s="229" t="e">
        <f t="shared" si="50"/>
        <v>#DIV/0!</v>
      </c>
      <c r="T537" s="229" t="e">
        <f>AVERAGE('ES Data Entry'!W537:Y537)</f>
        <v>#DIV/0!</v>
      </c>
      <c r="U537" s="230" t="e">
        <f t="shared" si="51"/>
        <v>#DIV/0!</v>
      </c>
      <c r="V537" s="231" t="e">
        <f t="shared" si="52"/>
        <v>#DIV/0!</v>
      </c>
      <c r="W537" s="232" t="e">
        <f t="shared" si="53"/>
        <v>#DIV/0!</v>
      </c>
    </row>
    <row r="538" spans="1:23">
      <c r="A538" s="226">
        <f>'ES Data Entry'!A538</f>
        <v>0</v>
      </c>
      <c r="B538" s="226">
        <f>'ES Data Entry'!B538</f>
        <v>0</v>
      </c>
      <c r="C538" s="6">
        <f>'ES Data Entry'!C538</f>
        <v>0</v>
      </c>
      <c r="D538" s="226">
        <f>'ES Data Entry'!D538</f>
        <v>0</v>
      </c>
      <c r="E538" s="226">
        <f>'ES Data Entry'!E538</f>
        <v>0</v>
      </c>
      <c r="F538" s="226">
        <f>'ES Data Entry'!F538</f>
        <v>0</v>
      </c>
      <c r="G538" s="226" t="str" cm="1">
        <f t="array" ref="G538">_xlfn.IFS('ES Data Entry'!G538=0, "Kindergarten", 'ES Data Entry'!G538=1, "1st Grade", 'ES Data Entry'!G538=2, "2nd Grade", 'ES Data Entry'!G538=3, "3rd Grade", 'ES Data Entry'!G538=4, "4th Grade",'ES Data Entry'!G538=5, "5th Grade")</f>
        <v>Kindergarten</v>
      </c>
      <c r="H538" s="253" t="e" cm="1">
        <f t="array" ref="H538">_xlfn.IFS('ES Data Entry'!L538=2, "Virtual", 'ES Data Entry'!L538=1, "In-person",'ES Data Entry'!L538=3, "Hybrid")</f>
        <v>#N/A</v>
      </c>
      <c r="I538" s="227" t="e" cm="1">
        <f t="array" ref="I538">_xlfn.IFS('ES Data Entry'!H538= 1, "American Indian/Alaskan Native", 'ES Data Entry'!H538= 2, "Asian", 'ES Data Entry'!H538= 3, "Native Hawaiian/Pacific Islander", 'ES Data Entry'!H538= 4, "Black/African American",'ES Data Entry'!H538= 5,  "White", 'ES Data Entry'!H538= 6, "Other", 'ES Data Entry'!H538= 7, "Two races or more", 'ES Data Entry'!H538= 8, "Unknown")</f>
        <v>#N/A</v>
      </c>
      <c r="J538" s="226" t="e" cm="1">
        <f t="array" ref="J538">_xlfn.IFS('ES Data Entry'!I538=1, "Hispanic/Latino", 'ES Data Entry'!I538=2, "Not Hispanic/Latino", 'ES Data Entry'!I538=3, "Other")</f>
        <v>#N/A</v>
      </c>
      <c r="K538" s="226" t="e" cm="1">
        <f t="array" ref="K538">_xlfn.IFS('ES Data Entry'!J538= 1, "Male", 'ES Data Entry'!J538= 2, "Female", 'ES Data Entry'!J538= 3, "Transgender Male", 'ES Data Entry'!J538= 4, "Transgender Female",'ES Data Entry'!J538= 5, "Non-binary", 'ES Data Entry'!J538= 6, "Other", 'ES Data Entry'!J538= 7, "Unknown")</f>
        <v>#N/A</v>
      </c>
      <c r="L538" s="228">
        <f>'ES Data Entry'!K538</f>
        <v>0</v>
      </c>
      <c r="M538" s="228" t="str" cm="1">
        <f t="array" ref="M538">IF(MAX(IF(F:F=F538, L:L))=L538, "Yes", "No")</f>
        <v>Yes</v>
      </c>
      <c r="N538" s="229" t="e">
        <f>AVERAGE('ES Data Entry'!N538,'ES Data Entry'!M538)</f>
        <v>#DIV/0!</v>
      </c>
      <c r="O538" s="229" t="e">
        <f t="shared" si="48"/>
        <v>#DIV/0!</v>
      </c>
      <c r="P538" s="229" t="e">
        <f>AVERAGE('ES Data Entry'!O538:R538)</f>
        <v>#DIV/0!</v>
      </c>
      <c r="Q538" s="229" t="e">
        <f t="shared" si="49"/>
        <v>#DIV/0!</v>
      </c>
      <c r="R538" s="229" t="e">
        <f>AVERAGE('ES Data Entry'!S538:V538)</f>
        <v>#DIV/0!</v>
      </c>
      <c r="S538" s="229" t="e">
        <f t="shared" si="50"/>
        <v>#DIV/0!</v>
      </c>
      <c r="T538" s="229" t="e">
        <f>AVERAGE('ES Data Entry'!W538:Y538)</f>
        <v>#DIV/0!</v>
      </c>
      <c r="U538" s="230" t="e">
        <f t="shared" si="51"/>
        <v>#DIV/0!</v>
      </c>
      <c r="V538" s="231" t="e">
        <f t="shared" si="52"/>
        <v>#DIV/0!</v>
      </c>
      <c r="W538" s="232" t="e">
        <f t="shared" si="53"/>
        <v>#DIV/0!</v>
      </c>
    </row>
    <row r="539" spans="1:23">
      <c r="A539" s="226">
        <f>'ES Data Entry'!A539</f>
        <v>0</v>
      </c>
      <c r="B539" s="226">
        <f>'ES Data Entry'!B539</f>
        <v>0</v>
      </c>
      <c r="C539" s="6">
        <f>'ES Data Entry'!C539</f>
        <v>0</v>
      </c>
      <c r="D539" s="226">
        <f>'ES Data Entry'!D539</f>
        <v>0</v>
      </c>
      <c r="E539" s="226">
        <f>'ES Data Entry'!E539</f>
        <v>0</v>
      </c>
      <c r="F539" s="226">
        <f>'ES Data Entry'!F539</f>
        <v>0</v>
      </c>
      <c r="G539" s="226" t="str" cm="1">
        <f t="array" ref="G539">_xlfn.IFS('ES Data Entry'!G539=0, "Kindergarten", 'ES Data Entry'!G539=1, "1st Grade", 'ES Data Entry'!G539=2, "2nd Grade", 'ES Data Entry'!G539=3, "3rd Grade", 'ES Data Entry'!G539=4, "4th Grade",'ES Data Entry'!G539=5, "5th Grade")</f>
        <v>Kindergarten</v>
      </c>
      <c r="H539" s="253" t="e" cm="1">
        <f t="array" ref="H539">_xlfn.IFS('ES Data Entry'!L539=2, "Virtual", 'ES Data Entry'!L539=1, "In-person",'ES Data Entry'!L539=3, "Hybrid")</f>
        <v>#N/A</v>
      </c>
      <c r="I539" s="227" t="e" cm="1">
        <f t="array" ref="I539">_xlfn.IFS('ES Data Entry'!H539= 1, "American Indian/Alaskan Native", 'ES Data Entry'!H539= 2, "Asian", 'ES Data Entry'!H539= 3, "Native Hawaiian/Pacific Islander", 'ES Data Entry'!H539= 4, "Black/African American",'ES Data Entry'!H539= 5,  "White", 'ES Data Entry'!H539= 6, "Other", 'ES Data Entry'!H539= 7, "Two races or more", 'ES Data Entry'!H539= 8, "Unknown")</f>
        <v>#N/A</v>
      </c>
      <c r="J539" s="226" t="e" cm="1">
        <f t="array" ref="J539">_xlfn.IFS('ES Data Entry'!I539=1, "Hispanic/Latino", 'ES Data Entry'!I539=2, "Not Hispanic/Latino", 'ES Data Entry'!I539=3, "Other")</f>
        <v>#N/A</v>
      </c>
      <c r="K539" s="226" t="e" cm="1">
        <f t="array" ref="K539">_xlfn.IFS('ES Data Entry'!J539= 1, "Male", 'ES Data Entry'!J539= 2, "Female", 'ES Data Entry'!J539= 3, "Transgender Male", 'ES Data Entry'!J539= 4, "Transgender Female",'ES Data Entry'!J539= 5, "Non-binary", 'ES Data Entry'!J539= 6, "Other", 'ES Data Entry'!J539= 7, "Unknown")</f>
        <v>#N/A</v>
      </c>
      <c r="L539" s="228">
        <f>'ES Data Entry'!K539</f>
        <v>0</v>
      </c>
      <c r="M539" s="228" t="str" cm="1">
        <f t="array" ref="M539">IF(MAX(IF(F:F=F539, L:L))=L539, "Yes", "No")</f>
        <v>Yes</v>
      </c>
      <c r="N539" s="229" t="e">
        <f>AVERAGE('ES Data Entry'!N539,'ES Data Entry'!M539)</f>
        <v>#DIV/0!</v>
      </c>
      <c r="O539" s="229" t="e">
        <f t="shared" si="48"/>
        <v>#DIV/0!</v>
      </c>
      <c r="P539" s="229" t="e">
        <f>AVERAGE('ES Data Entry'!O539:R539)</f>
        <v>#DIV/0!</v>
      </c>
      <c r="Q539" s="229" t="e">
        <f t="shared" si="49"/>
        <v>#DIV/0!</v>
      </c>
      <c r="R539" s="229" t="e">
        <f>AVERAGE('ES Data Entry'!S539:V539)</f>
        <v>#DIV/0!</v>
      </c>
      <c r="S539" s="229" t="e">
        <f t="shared" si="50"/>
        <v>#DIV/0!</v>
      </c>
      <c r="T539" s="229" t="e">
        <f>AVERAGE('ES Data Entry'!W539:Y539)</f>
        <v>#DIV/0!</v>
      </c>
      <c r="U539" s="230" t="e">
        <f t="shared" si="51"/>
        <v>#DIV/0!</v>
      </c>
      <c r="V539" s="231" t="e">
        <f t="shared" si="52"/>
        <v>#DIV/0!</v>
      </c>
      <c r="W539" s="232" t="e">
        <f t="shared" si="53"/>
        <v>#DIV/0!</v>
      </c>
    </row>
    <row r="540" spans="1:23">
      <c r="A540" s="226">
        <f>'ES Data Entry'!A540</f>
        <v>0</v>
      </c>
      <c r="B540" s="226">
        <f>'ES Data Entry'!B540</f>
        <v>0</v>
      </c>
      <c r="C540" s="6">
        <f>'ES Data Entry'!C540</f>
        <v>0</v>
      </c>
      <c r="D540" s="226">
        <f>'ES Data Entry'!D540</f>
        <v>0</v>
      </c>
      <c r="E540" s="226">
        <f>'ES Data Entry'!E540</f>
        <v>0</v>
      </c>
      <c r="F540" s="226">
        <f>'ES Data Entry'!F540</f>
        <v>0</v>
      </c>
      <c r="G540" s="226" t="str" cm="1">
        <f t="array" ref="G540">_xlfn.IFS('ES Data Entry'!G540=0, "Kindergarten", 'ES Data Entry'!G540=1, "1st Grade", 'ES Data Entry'!G540=2, "2nd Grade", 'ES Data Entry'!G540=3, "3rd Grade", 'ES Data Entry'!G540=4, "4th Grade",'ES Data Entry'!G540=5, "5th Grade")</f>
        <v>Kindergarten</v>
      </c>
      <c r="H540" s="253" t="e" cm="1">
        <f t="array" ref="H540">_xlfn.IFS('ES Data Entry'!L540=2, "Virtual", 'ES Data Entry'!L540=1, "In-person",'ES Data Entry'!L540=3, "Hybrid")</f>
        <v>#N/A</v>
      </c>
      <c r="I540" s="227" t="e" cm="1">
        <f t="array" ref="I540">_xlfn.IFS('ES Data Entry'!H540= 1, "American Indian/Alaskan Native", 'ES Data Entry'!H540= 2, "Asian", 'ES Data Entry'!H540= 3, "Native Hawaiian/Pacific Islander", 'ES Data Entry'!H540= 4, "Black/African American",'ES Data Entry'!H540= 5,  "White", 'ES Data Entry'!H540= 6, "Other", 'ES Data Entry'!H540= 7, "Two races or more", 'ES Data Entry'!H540= 8, "Unknown")</f>
        <v>#N/A</v>
      </c>
      <c r="J540" s="226" t="e" cm="1">
        <f t="array" ref="J540">_xlfn.IFS('ES Data Entry'!I540=1, "Hispanic/Latino", 'ES Data Entry'!I540=2, "Not Hispanic/Latino", 'ES Data Entry'!I540=3, "Other")</f>
        <v>#N/A</v>
      </c>
      <c r="K540" s="226" t="e" cm="1">
        <f t="array" ref="K540">_xlfn.IFS('ES Data Entry'!J540= 1, "Male", 'ES Data Entry'!J540= 2, "Female", 'ES Data Entry'!J540= 3, "Transgender Male", 'ES Data Entry'!J540= 4, "Transgender Female",'ES Data Entry'!J540= 5, "Non-binary", 'ES Data Entry'!J540= 6, "Other", 'ES Data Entry'!J540= 7, "Unknown")</f>
        <v>#N/A</v>
      </c>
      <c r="L540" s="228">
        <f>'ES Data Entry'!K540</f>
        <v>0</v>
      </c>
      <c r="M540" s="228" t="str" cm="1">
        <f t="array" ref="M540">IF(MAX(IF(F:F=F540, L:L))=L540, "Yes", "No")</f>
        <v>Yes</v>
      </c>
      <c r="N540" s="229" t="e">
        <f>AVERAGE('ES Data Entry'!N540,'ES Data Entry'!M540)</f>
        <v>#DIV/0!</v>
      </c>
      <c r="O540" s="229" t="e">
        <f t="shared" si="48"/>
        <v>#DIV/0!</v>
      </c>
      <c r="P540" s="229" t="e">
        <f>AVERAGE('ES Data Entry'!O540:R540)</f>
        <v>#DIV/0!</v>
      </c>
      <c r="Q540" s="229" t="e">
        <f t="shared" si="49"/>
        <v>#DIV/0!</v>
      </c>
      <c r="R540" s="229" t="e">
        <f>AVERAGE('ES Data Entry'!S540:V540)</f>
        <v>#DIV/0!</v>
      </c>
      <c r="S540" s="229" t="e">
        <f t="shared" si="50"/>
        <v>#DIV/0!</v>
      </c>
      <c r="T540" s="229" t="e">
        <f>AVERAGE('ES Data Entry'!W540:Y540)</f>
        <v>#DIV/0!</v>
      </c>
      <c r="U540" s="230" t="e">
        <f t="shared" si="51"/>
        <v>#DIV/0!</v>
      </c>
      <c r="V540" s="231" t="e">
        <f t="shared" si="52"/>
        <v>#DIV/0!</v>
      </c>
      <c r="W540" s="232" t="e">
        <f t="shared" si="53"/>
        <v>#DIV/0!</v>
      </c>
    </row>
    <row r="541" spans="1:23">
      <c r="A541" s="226">
        <f>'ES Data Entry'!A541</f>
        <v>0</v>
      </c>
      <c r="B541" s="226">
        <f>'ES Data Entry'!B541</f>
        <v>0</v>
      </c>
      <c r="C541" s="6">
        <f>'ES Data Entry'!C541</f>
        <v>0</v>
      </c>
      <c r="D541" s="226">
        <f>'ES Data Entry'!D541</f>
        <v>0</v>
      </c>
      <c r="E541" s="226">
        <f>'ES Data Entry'!E541</f>
        <v>0</v>
      </c>
      <c r="F541" s="226">
        <f>'ES Data Entry'!F541</f>
        <v>0</v>
      </c>
      <c r="G541" s="226" t="str" cm="1">
        <f t="array" ref="G541">_xlfn.IFS('ES Data Entry'!G541=0, "Kindergarten", 'ES Data Entry'!G541=1, "1st Grade", 'ES Data Entry'!G541=2, "2nd Grade", 'ES Data Entry'!G541=3, "3rd Grade", 'ES Data Entry'!G541=4, "4th Grade",'ES Data Entry'!G541=5, "5th Grade")</f>
        <v>Kindergarten</v>
      </c>
      <c r="H541" s="253" t="e" cm="1">
        <f t="array" ref="H541">_xlfn.IFS('ES Data Entry'!L541=2, "Virtual", 'ES Data Entry'!L541=1, "In-person",'ES Data Entry'!L541=3, "Hybrid")</f>
        <v>#N/A</v>
      </c>
      <c r="I541" s="227" t="e" cm="1">
        <f t="array" ref="I541">_xlfn.IFS('ES Data Entry'!H541= 1, "American Indian/Alaskan Native", 'ES Data Entry'!H541= 2, "Asian", 'ES Data Entry'!H541= 3, "Native Hawaiian/Pacific Islander", 'ES Data Entry'!H541= 4, "Black/African American",'ES Data Entry'!H541= 5,  "White", 'ES Data Entry'!H541= 6, "Other", 'ES Data Entry'!H541= 7, "Two races or more", 'ES Data Entry'!H541= 8, "Unknown")</f>
        <v>#N/A</v>
      </c>
      <c r="J541" s="226" t="e" cm="1">
        <f t="array" ref="J541">_xlfn.IFS('ES Data Entry'!I541=1, "Hispanic/Latino", 'ES Data Entry'!I541=2, "Not Hispanic/Latino", 'ES Data Entry'!I541=3, "Other")</f>
        <v>#N/A</v>
      </c>
      <c r="K541" s="226" t="e" cm="1">
        <f t="array" ref="K541">_xlfn.IFS('ES Data Entry'!J541= 1, "Male", 'ES Data Entry'!J541= 2, "Female", 'ES Data Entry'!J541= 3, "Transgender Male", 'ES Data Entry'!J541= 4, "Transgender Female",'ES Data Entry'!J541= 5, "Non-binary", 'ES Data Entry'!J541= 6, "Other", 'ES Data Entry'!J541= 7, "Unknown")</f>
        <v>#N/A</v>
      </c>
      <c r="L541" s="228">
        <f>'ES Data Entry'!K541</f>
        <v>0</v>
      </c>
      <c r="M541" s="228" t="str" cm="1">
        <f t="array" ref="M541">IF(MAX(IF(F:F=F541, L:L))=L541, "Yes", "No")</f>
        <v>Yes</v>
      </c>
      <c r="N541" s="229" t="e">
        <f>AVERAGE('ES Data Entry'!N541,'ES Data Entry'!M541)</f>
        <v>#DIV/0!</v>
      </c>
      <c r="O541" s="229" t="e">
        <f t="shared" si="48"/>
        <v>#DIV/0!</v>
      </c>
      <c r="P541" s="229" t="e">
        <f>AVERAGE('ES Data Entry'!O541:R541)</f>
        <v>#DIV/0!</v>
      </c>
      <c r="Q541" s="229" t="e">
        <f t="shared" si="49"/>
        <v>#DIV/0!</v>
      </c>
      <c r="R541" s="229" t="e">
        <f>AVERAGE('ES Data Entry'!S541:V541)</f>
        <v>#DIV/0!</v>
      </c>
      <c r="S541" s="229" t="e">
        <f t="shared" si="50"/>
        <v>#DIV/0!</v>
      </c>
      <c r="T541" s="229" t="e">
        <f>AVERAGE('ES Data Entry'!W541:Y541)</f>
        <v>#DIV/0!</v>
      </c>
      <c r="U541" s="230" t="e">
        <f t="shared" si="51"/>
        <v>#DIV/0!</v>
      </c>
      <c r="V541" s="231" t="e">
        <f t="shared" si="52"/>
        <v>#DIV/0!</v>
      </c>
      <c r="W541" s="232" t="e">
        <f t="shared" si="53"/>
        <v>#DIV/0!</v>
      </c>
    </row>
    <row r="542" spans="1:23">
      <c r="A542" s="226">
        <f>'ES Data Entry'!A542</f>
        <v>0</v>
      </c>
      <c r="B542" s="226">
        <f>'ES Data Entry'!B542</f>
        <v>0</v>
      </c>
      <c r="C542" s="6">
        <f>'ES Data Entry'!C542</f>
        <v>0</v>
      </c>
      <c r="D542" s="226">
        <f>'ES Data Entry'!D542</f>
        <v>0</v>
      </c>
      <c r="E542" s="226">
        <f>'ES Data Entry'!E542</f>
        <v>0</v>
      </c>
      <c r="F542" s="226">
        <f>'ES Data Entry'!F542</f>
        <v>0</v>
      </c>
      <c r="G542" s="226" t="str" cm="1">
        <f t="array" ref="G542">_xlfn.IFS('ES Data Entry'!G542=0, "Kindergarten", 'ES Data Entry'!G542=1, "1st Grade", 'ES Data Entry'!G542=2, "2nd Grade", 'ES Data Entry'!G542=3, "3rd Grade", 'ES Data Entry'!G542=4, "4th Grade",'ES Data Entry'!G542=5, "5th Grade")</f>
        <v>Kindergarten</v>
      </c>
      <c r="H542" s="253" t="e" cm="1">
        <f t="array" ref="H542">_xlfn.IFS('ES Data Entry'!L542=2, "Virtual", 'ES Data Entry'!L542=1, "In-person",'ES Data Entry'!L542=3, "Hybrid")</f>
        <v>#N/A</v>
      </c>
      <c r="I542" s="227" t="e" cm="1">
        <f t="array" ref="I542">_xlfn.IFS('ES Data Entry'!H542= 1, "American Indian/Alaskan Native", 'ES Data Entry'!H542= 2, "Asian", 'ES Data Entry'!H542= 3, "Native Hawaiian/Pacific Islander", 'ES Data Entry'!H542= 4, "Black/African American",'ES Data Entry'!H542= 5,  "White", 'ES Data Entry'!H542= 6, "Other", 'ES Data Entry'!H542= 7, "Two races or more", 'ES Data Entry'!H542= 8, "Unknown")</f>
        <v>#N/A</v>
      </c>
      <c r="J542" s="226" t="e" cm="1">
        <f t="array" ref="J542">_xlfn.IFS('ES Data Entry'!I542=1, "Hispanic/Latino", 'ES Data Entry'!I542=2, "Not Hispanic/Latino", 'ES Data Entry'!I542=3, "Other")</f>
        <v>#N/A</v>
      </c>
      <c r="K542" s="226" t="e" cm="1">
        <f t="array" ref="K542">_xlfn.IFS('ES Data Entry'!J542= 1, "Male", 'ES Data Entry'!J542= 2, "Female", 'ES Data Entry'!J542= 3, "Transgender Male", 'ES Data Entry'!J542= 4, "Transgender Female",'ES Data Entry'!J542= 5, "Non-binary", 'ES Data Entry'!J542= 6, "Other", 'ES Data Entry'!J542= 7, "Unknown")</f>
        <v>#N/A</v>
      </c>
      <c r="L542" s="228">
        <f>'ES Data Entry'!K542</f>
        <v>0</v>
      </c>
      <c r="M542" s="228" t="str" cm="1">
        <f t="array" ref="M542">IF(MAX(IF(F:F=F542, L:L))=L542, "Yes", "No")</f>
        <v>Yes</v>
      </c>
      <c r="N542" s="229" t="e">
        <f>AVERAGE('ES Data Entry'!N542,'ES Data Entry'!M542)</f>
        <v>#DIV/0!</v>
      </c>
      <c r="O542" s="229" t="e">
        <f t="shared" si="48"/>
        <v>#DIV/0!</v>
      </c>
      <c r="P542" s="229" t="e">
        <f>AVERAGE('ES Data Entry'!O542:R542)</f>
        <v>#DIV/0!</v>
      </c>
      <c r="Q542" s="229" t="e">
        <f t="shared" si="49"/>
        <v>#DIV/0!</v>
      </c>
      <c r="R542" s="229" t="e">
        <f>AVERAGE('ES Data Entry'!S542:V542)</f>
        <v>#DIV/0!</v>
      </c>
      <c r="S542" s="229" t="e">
        <f t="shared" si="50"/>
        <v>#DIV/0!</v>
      </c>
      <c r="T542" s="229" t="e">
        <f>AVERAGE('ES Data Entry'!W542:Y542)</f>
        <v>#DIV/0!</v>
      </c>
      <c r="U542" s="230" t="e">
        <f t="shared" si="51"/>
        <v>#DIV/0!</v>
      </c>
      <c r="V542" s="231" t="e">
        <f t="shared" si="52"/>
        <v>#DIV/0!</v>
      </c>
      <c r="W542" s="232" t="e">
        <f t="shared" si="53"/>
        <v>#DIV/0!</v>
      </c>
    </row>
    <row r="543" spans="1:23">
      <c r="A543" s="226">
        <f>'ES Data Entry'!A543</f>
        <v>0</v>
      </c>
      <c r="B543" s="226">
        <f>'ES Data Entry'!B543</f>
        <v>0</v>
      </c>
      <c r="C543" s="6">
        <f>'ES Data Entry'!C543</f>
        <v>0</v>
      </c>
      <c r="D543" s="226">
        <f>'ES Data Entry'!D543</f>
        <v>0</v>
      </c>
      <c r="E543" s="226">
        <f>'ES Data Entry'!E543</f>
        <v>0</v>
      </c>
      <c r="F543" s="226">
        <f>'ES Data Entry'!F543</f>
        <v>0</v>
      </c>
      <c r="G543" s="226" t="str" cm="1">
        <f t="array" ref="G543">_xlfn.IFS('ES Data Entry'!G543=0, "Kindergarten", 'ES Data Entry'!G543=1, "1st Grade", 'ES Data Entry'!G543=2, "2nd Grade", 'ES Data Entry'!G543=3, "3rd Grade", 'ES Data Entry'!G543=4, "4th Grade",'ES Data Entry'!G543=5, "5th Grade")</f>
        <v>Kindergarten</v>
      </c>
      <c r="H543" s="253" t="e" cm="1">
        <f t="array" ref="H543">_xlfn.IFS('ES Data Entry'!L543=2, "Virtual", 'ES Data Entry'!L543=1, "In-person",'ES Data Entry'!L543=3, "Hybrid")</f>
        <v>#N/A</v>
      </c>
      <c r="I543" s="227" t="e" cm="1">
        <f t="array" ref="I543">_xlfn.IFS('ES Data Entry'!H543= 1, "American Indian/Alaskan Native", 'ES Data Entry'!H543= 2, "Asian", 'ES Data Entry'!H543= 3, "Native Hawaiian/Pacific Islander", 'ES Data Entry'!H543= 4, "Black/African American",'ES Data Entry'!H543= 5,  "White", 'ES Data Entry'!H543= 6, "Other", 'ES Data Entry'!H543= 7, "Two races or more", 'ES Data Entry'!H543= 8, "Unknown")</f>
        <v>#N/A</v>
      </c>
      <c r="J543" s="226" t="e" cm="1">
        <f t="array" ref="J543">_xlfn.IFS('ES Data Entry'!I543=1, "Hispanic/Latino", 'ES Data Entry'!I543=2, "Not Hispanic/Latino", 'ES Data Entry'!I543=3, "Other")</f>
        <v>#N/A</v>
      </c>
      <c r="K543" s="226" t="e" cm="1">
        <f t="array" ref="K543">_xlfn.IFS('ES Data Entry'!J543= 1, "Male", 'ES Data Entry'!J543= 2, "Female", 'ES Data Entry'!J543= 3, "Transgender Male", 'ES Data Entry'!J543= 4, "Transgender Female",'ES Data Entry'!J543= 5, "Non-binary", 'ES Data Entry'!J543= 6, "Other", 'ES Data Entry'!J543= 7, "Unknown")</f>
        <v>#N/A</v>
      </c>
      <c r="L543" s="228">
        <f>'ES Data Entry'!K543</f>
        <v>0</v>
      </c>
      <c r="M543" s="228" t="str" cm="1">
        <f t="array" ref="M543">IF(MAX(IF(F:F=F543, L:L))=L543, "Yes", "No")</f>
        <v>Yes</v>
      </c>
      <c r="N543" s="229" t="e">
        <f>AVERAGE('ES Data Entry'!N543,'ES Data Entry'!M543)</f>
        <v>#DIV/0!</v>
      </c>
      <c r="O543" s="229" t="e">
        <f t="shared" si="48"/>
        <v>#DIV/0!</v>
      </c>
      <c r="P543" s="229" t="e">
        <f>AVERAGE('ES Data Entry'!O543:R543)</f>
        <v>#DIV/0!</v>
      </c>
      <c r="Q543" s="229" t="e">
        <f t="shared" si="49"/>
        <v>#DIV/0!</v>
      </c>
      <c r="R543" s="229" t="e">
        <f>AVERAGE('ES Data Entry'!S543:V543)</f>
        <v>#DIV/0!</v>
      </c>
      <c r="S543" s="229" t="e">
        <f t="shared" si="50"/>
        <v>#DIV/0!</v>
      </c>
      <c r="T543" s="229" t="e">
        <f>AVERAGE('ES Data Entry'!W543:Y543)</f>
        <v>#DIV/0!</v>
      </c>
      <c r="U543" s="230" t="e">
        <f t="shared" si="51"/>
        <v>#DIV/0!</v>
      </c>
      <c r="V543" s="231" t="e">
        <f t="shared" si="52"/>
        <v>#DIV/0!</v>
      </c>
      <c r="W543" s="232" t="e">
        <f t="shared" si="53"/>
        <v>#DIV/0!</v>
      </c>
    </row>
    <row r="544" spans="1:23">
      <c r="A544" s="226">
        <f>'ES Data Entry'!A544</f>
        <v>0</v>
      </c>
      <c r="B544" s="226">
        <f>'ES Data Entry'!B544</f>
        <v>0</v>
      </c>
      <c r="C544" s="6">
        <f>'ES Data Entry'!C544</f>
        <v>0</v>
      </c>
      <c r="D544" s="226">
        <f>'ES Data Entry'!D544</f>
        <v>0</v>
      </c>
      <c r="E544" s="226">
        <f>'ES Data Entry'!E544</f>
        <v>0</v>
      </c>
      <c r="F544" s="226">
        <f>'ES Data Entry'!F544</f>
        <v>0</v>
      </c>
      <c r="G544" s="226" t="str" cm="1">
        <f t="array" ref="G544">_xlfn.IFS('ES Data Entry'!G544=0, "Kindergarten", 'ES Data Entry'!G544=1, "1st Grade", 'ES Data Entry'!G544=2, "2nd Grade", 'ES Data Entry'!G544=3, "3rd Grade", 'ES Data Entry'!G544=4, "4th Grade",'ES Data Entry'!G544=5, "5th Grade")</f>
        <v>Kindergarten</v>
      </c>
      <c r="H544" s="253" t="e" cm="1">
        <f t="array" ref="H544">_xlfn.IFS('ES Data Entry'!L544=2, "Virtual", 'ES Data Entry'!L544=1, "In-person",'ES Data Entry'!L544=3, "Hybrid")</f>
        <v>#N/A</v>
      </c>
      <c r="I544" s="227" t="e" cm="1">
        <f t="array" ref="I544">_xlfn.IFS('ES Data Entry'!H544= 1, "American Indian/Alaskan Native", 'ES Data Entry'!H544= 2, "Asian", 'ES Data Entry'!H544= 3, "Native Hawaiian/Pacific Islander", 'ES Data Entry'!H544= 4, "Black/African American",'ES Data Entry'!H544= 5,  "White", 'ES Data Entry'!H544= 6, "Other", 'ES Data Entry'!H544= 7, "Two races or more", 'ES Data Entry'!H544= 8, "Unknown")</f>
        <v>#N/A</v>
      </c>
      <c r="J544" s="226" t="e" cm="1">
        <f t="array" ref="J544">_xlfn.IFS('ES Data Entry'!I544=1, "Hispanic/Latino", 'ES Data Entry'!I544=2, "Not Hispanic/Latino", 'ES Data Entry'!I544=3, "Other")</f>
        <v>#N/A</v>
      </c>
      <c r="K544" s="226" t="e" cm="1">
        <f t="array" ref="K544">_xlfn.IFS('ES Data Entry'!J544= 1, "Male", 'ES Data Entry'!J544= 2, "Female", 'ES Data Entry'!J544= 3, "Transgender Male", 'ES Data Entry'!J544= 4, "Transgender Female",'ES Data Entry'!J544= 5, "Non-binary", 'ES Data Entry'!J544= 6, "Other", 'ES Data Entry'!J544= 7, "Unknown")</f>
        <v>#N/A</v>
      </c>
      <c r="L544" s="228">
        <f>'ES Data Entry'!K544</f>
        <v>0</v>
      </c>
      <c r="M544" s="228" t="str" cm="1">
        <f t="array" ref="M544">IF(MAX(IF(F:F=F544, L:L))=L544, "Yes", "No")</f>
        <v>Yes</v>
      </c>
      <c r="N544" s="229" t="e">
        <f>AVERAGE('ES Data Entry'!N544,'ES Data Entry'!M544)</f>
        <v>#DIV/0!</v>
      </c>
      <c r="O544" s="229" t="e">
        <f t="shared" si="48"/>
        <v>#DIV/0!</v>
      </c>
      <c r="P544" s="229" t="e">
        <f>AVERAGE('ES Data Entry'!O544:R544)</f>
        <v>#DIV/0!</v>
      </c>
      <c r="Q544" s="229" t="e">
        <f t="shared" si="49"/>
        <v>#DIV/0!</v>
      </c>
      <c r="R544" s="229" t="e">
        <f>AVERAGE('ES Data Entry'!S544:V544)</f>
        <v>#DIV/0!</v>
      </c>
      <c r="S544" s="229" t="e">
        <f t="shared" si="50"/>
        <v>#DIV/0!</v>
      </c>
      <c r="T544" s="229" t="e">
        <f>AVERAGE('ES Data Entry'!W544:Y544)</f>
        <v>#DIV/0!</v>
      </c>
      <c r="U544" s="230" t="e">
        <f t="shared" si="51"/>
        <v>#DIV/0!</v>
      </c>
      <c r="V544" s="231" t="e">
        <f t="shared" si="52"/>
        <v>#DIV/0!</v>
      </c>
      <c r="W544" s="232" t="e">
        <f t="shared" si="53"/>
        <v>#DIV/0!</v>
      </c>
    </row>
    <row r="545" spans="1:23">
      <c r="A545" s="226">
        <f>'ES Data Entry'!A545</f>
        <v>0</v>
      </c>
      <c r="B545" s="226">
        <f>'ES Data Entry'!B545</f>
        <v>0</v>
      </c>
      <c r="C545" s="6">
        <f>'ES Data Entry'!C545</f>
        <v>0</v>
      </c>
      <c r="D545" s="226">
        <f>'ES Data Entry'!D545</f>
        <v>0</v>
      </c>
      <c r="E545" s="226">
        <f>'ES Data Entry'!E545</f>
        <v>0</v>
      </c>
      <c r="F545" s="226">
        <f>'ES Data Entry'!F545</f>
        <v>0</v>
      </c>
      <c r="G545" s="226" t="str" cm="1">
        <f t="array" ref="G545">_xlfn.IFS('ES Data Entry'!G545=0, "Kindergarten", 'ES Data Entry'!G545=1, "1st Grade", 'ES Data Entry'!G545=2, "2nd Grade", 'ES Data Entry'!G545=3, "3rd Grade", 'ES Data Entry'!G545=4, "4th Grade",'ES Data Entry'!G545=5, "5th Grade")</f>
        <v>Kindergarten</v>
      </c>
      <c r="H545" s="253" t="e" cm="1">
        <f t="array" ref="H545">_xlfn.IFS('ES Data Entry'!L545=2, "Virtual", 'ES Data Entry'!L545=1, "In-person",'ES Data Entry'!L545=3, "Hybrid")</f>
        <v>#N/A</v>
      </c>
      <c r="I545" s="227" t="e" cm="1">
        <f t="array" ref="I545">_xlfn.IFS('ES Data Entry'!H545= 1, "American Indian/Alaskan Native", 'ES Data Entry'!H545= 2, "Asian", 'ES Data Entry'!H545= 3, "Native Hawaiian/Pacific Islander", 'ES Data Entry'!H545= 4, "Black/African American",'ES Data Entry'!H545= 5,  "White", 'ES Data Entry'!H545= 6, "Other", 'ES Data Entry'!H545= 7, "Two races or more", 'ES Data Entry'!H545= 8, "Unknown")</f>
        <v>#N/A</v>
      </c>
      <c r="J545" s="226" t="e" cm="1">
        <f t="array" ref="J545">_xlfn.IFS('ES Data Entry'!I545=1, "Hispanic/Latino", 'ES Data Entry'!I545=2, "Not Hispanic/Latino", 'ES Data Entry'!I545=3, "Other")</f>
        <v>#N/A</v>
      </c>
      <c r="K545" s="226" t="e" cm="1">
        <f t="array" ref="K545">_xlfn.IFS('ES Data Entry'!J545= 1, "Male", 'ES Data Entry'!J545= 2, "Female", 'ES Data Entry'!J545= 3, "Transgender Male", 'ES Data Entry'!J545= 4, "Transgender Female",'ES Data Entry'!J545= 5, "Non-binary", 'ES Data Entry'!J545= 6, "Other", 'ES Data Entry'!J545= 7, "Unknown")</f>
        <v>#N/A</v>
      </c>
      <c r="L545" s="228">
        <f>'ES Data Entry'!K545</f>
        <v>0</v>
      </c>
      <c r="M545" s="228" t="str" cm="1">
        <f t="array" ref="M545">IF(MAX(IF(F:F=F545, L:L))=L545, "Yes", "No")</f>
        <v>Yes</v>
      </c>
      <c r="N545" s="229" t="e">
        <f>AVERAGE('ES Data Entry'!N545,'ES Data Entry'!M545)</f>
        <v>#DIV/0!</v>
      </c>
      <c r="O545" s="229" t="e">
        <f t="shared" si="48"/>
        <v>#DIV/0!</v>
      </c>
      <c r="P545" s="229" t="e">
        <f>AVERAGE('ES Data Entry'!O545:R545)</f>
        <v>#DIV/0!</v>
      </c>
      <c r="Q545" s="229" t="e">
        <f t="shared" si="49"/>
        <v>#DIV/0!</v>
      </c>
      <c r="R545" s="229" t="e">
        <f>AVERAGE('ES Data Entry'!S545:V545)</f>
        <v>#DIV/0!</v>
      </c>
      <c r="S545" s="229" t="e">
        <f t="shared" si="50"/>
        <v>#DIV/0!</v>
      </c>
      <c r="T545" s="229" t="e">
        <f>AVERAGE('ES Data Entry'!W545:Y545)</f>
        <v>#DIV/0!</v>
      </c>
      <c r="U545" s="230" t="e">
        <f t="shared" si="51"/>
        <v>#DIV/0!</v>
      </c>
      <c r="V545" s="231" t="e">
        <f t="shared" si="52"/>
        <v>#DIV/0!</v>
      </c>
      <c r="W545" s="232" t="e">
        <f t="shared" si="53"/>
        <v>#DIV/0!</v>
      </c>
    </row>
    <row r="546" spans="1:23">
      <c r="A546" s="226">
        <f>'ES Data Entry'!A546</f>
        <v>0</v>
      </c>
      <c r="B546" s="226">
        <f>'ES Data Entry'!B546</f>
        <v>0</v>
      </c>
      <c r="C546" s="6">
        <f>'ES Data Entry'!C546</f>
        <v>0</v>
      </c>
      <c r="D546" s="226">
        <f>'ES Data Entry'!D546</f>
        <v>0</v>
      </c>
      <c r="E546" s="226">
        <f>'ES Data Entry'!E546</f>
        <v>0</v>
      </c>
      <c r="F546" s="226">
        <f>'ES Data Entry'!F546</f>
        <v>0</v>
      </c>
      <c r="G546" s="226" t="str" cm="1">
        <f t="array" ref="G546">_xlfn.IFS('ES Data Entry'!G546=0, "Kindergarten", 'ES Data Entry'!G546=1, "1st Grade", 'ES Data Entry'!G546=2, "2nd Grade", 'ES Data Entry'!G546=3, "3rd Grade", 'ES Data Entry'!G546=4, "4th Grade",'ES Data Entry'!G546=5, "5th Grade")</f>
        <v>Kindergarten</v>
      </c>
      <c r="H546" s="253" t="e" cm="1">
        <f t="array" ref="H546">_xlfn.IFS('ES Data Entry'!L546=2, "Virtual", 'ES Data Entry'!L546=1, "In-person",'ES Data Entry'!L546=3, "Hybrid")</f>
        <v>#N/A</v>
      </c>
      <c r="I546" s="227" t="e" cm="1">
        <f t="array" ref="I546">_xlfn.IFS('ES Data Entry'!H546= 1, "American Indian/Alaskan Native", 'ES Data Entry'!H546= 2, "Asian", 'ES Data Entry'!H546= 3, "Native Hawaiian/Pacific Islander", 'ES Data Entry'!H546= 4, "Black/African American",'ES Data Entry'!H546= 5,  "White", 'ES Data Entry'!H546= 6, "Other", 'ES Data Entry'!H546= 7, "Two races or more", 'ES Data Entry'!H546= 8, "Unknown")</f>
        <v>#N/A</v>
      </c>
      <c r="J546" s="226" t="e" cm="1">
        <f t="array" ref="J546">_xlfn.IFS('ES Data Entry'!I546=1, "Hispanic/Latino", 'ES Data Entry'!I546=2, "Not Hispanic/Latino", 'ES Data Entry'!I546=3, "Other")</f>
        <v>#N/A</v>
      </c>
      <c r="K546" s="226" t="e" cm="1">
        <f t="array" ref="K546">_xlfn.IFS('ES Data Entry'!J546= 1, "Male", 'ES Data Entry'!J546= 2, "Female", 'ES Data Entry'!J546= 3, "Transgender Male", 'ES Data Entry'!J546= 4, "Transgender Female",'ES Data Entry'!J546= 5, "Non-binary", 'ES Data Entry'!J546= 6, "Other", 'ES Data Entry'!J546= 7, "Unknown")</f>
        <v>#N/A</v>
      </c>
      <c r="L546" s="228">
        <f>'ES Data Entry'!K546</f>
        <v>0</v>
      </c>
      <c r="M546" s="228" t="str" cm="1">
        <f t="array" ref="M546">IF(MAX(IF(F:F=F546, L:L))=L546, "Yes", "No")</f>
        <v>Yes</v>
      </c>
      <c r="N546" s="229" t="e">
        <f>AVERAGE('ES Data Entry'!N546,'ES Data Entry'!M546)</f>
        <v>#DIV/0!</v>
      </c>
      <c r="O546" s="229" t="e">
        <f t="shared" si="48"/>
        <v>#DIV/0!</v>
      </c>
      <c r="P546" s="229" t="e">
        <f>AVERAGE('ES Data Entry'!O546:R546)</f>
        <v>#DIV/0!</v>
      </c>
      <c r="Q546" s="229" t="e">
        <f t="shared" si="49"/>
        <v>#DIV/0!</v>
      </c>
      <c r="R546" s="229" t="e">
        <f>AVERAGE('ES Data Entry'!S546:V546)</f>
        <v>#DIV/0!</v>
      </c>
      <c r="S546" s="229" t="e">
        <f t="shared" si="50"/>
        <v>#DIV/0!</v>
      </c>
      <c r="T546" s="229" t="e">
        <f>AVERAGE('ES Data Entry'!W546:Y546)</f>
        <v>#DIV/0!</v>
      </c>
      <c r="U546" s="230" t="e">
        <f t="shared" si="51"/>
        <v>#DIV/0!</v>
      </c>
      <c r="V546" s="231" t="e">
        <f t="shared" si="52"/>
        <v>#DIV/0!</v>
      </c>
      <c r="W546" s="232" t="e">
        <f t="shared" si="53"/>
        <v>#DIV/0!</v>
      </c>
    </row>
    <row r="547" spans="1:23">
      <c r="A547" s="226">
        <f>'ES Data Entry'!A547</f>
        <v>0</v>
      </c>
      <c r="B547" s="226">
        <f>'ES Data Entry'!B547</f>
        <v>0</v>
      </c>
      <c r="C547" s="6">
        <f>'ES Data Entry'!C547</f>
        <v>0</v>
      </c>
      <c r="D547" s="226">
        <f>'ES Data Entry'!D547</f>
        <v>0</v>
      </c>
      <c r="E547" s="226">
        <f>'ES Data Entry'!E547</f>
        <v>0</v>
      </c>
      <c r="F547" s="226">
        <f>'ES Data Entry'!F547</f>
        <v>0</v>
      </c>
      <c r="G547" s="226" t="str" cm="1">
        <f t="array" ref="G547">_xlfn.IFS('ES Data Entry'!G547=0, "Kindergarten", 'ES Data Entry'!G547=1, "1st Grade", 'ES Data Entry'!G547=2, "2nd Grade", 'ES Data Entry'!G547=3, "3rd Grade", 'ES Data Entry'!G547=4, "4th Grade",'ES Data Entry'!G547=5, "5th Grade")</f>
        <v>Kindergarten</v>
      </c>
      <c r="H547" s="253" t="e" cm="1">
        <f t="array" ref="H547">_xlfn.IFS('ES Data Entry'!L547=2, "Virtual", 'ES Data Entry'!L547=1, "In-person",'ES Data Entry'!L547=3, "Hybrid")</f>
        <v>#N/A</v>
      </c>
      <c r="I547" s="227" t="e" cm="1">
        <f t="array" ref="I547">_xlfn.IFS('ES Data Entry'!H547= 1, "American Indian/Alaskan Native", 'ES Data Entry'!H547= 2, "Asian", 'ES Data Entry'!H547= 3, "Native Hawaiian/Pacific Islander", 'ES Data Entry'!H547= 4, "Black/African American",'ES Data Entry'!H547= 5,  "White", 'ES Data Entry'!H547= 6, "Other", 'ES Data Entry'!H547= 7, "Two races or more", 'ES Data Entry'!H547= 8, "Unknown")</f>
        <v>#N/A</v>
      </c>
      <c r="J547" s="226" t="e" cm="1">
        <f t="array" ref="J547">_xlfn.IFS('ES Data Entry'!I547=1, "Hispanic/Latino", 'ES Data Entry'!I547=2, "Not Hispanic/Latino", 'ES Data Entry'!I547=3, "Other")</f>
        <v>#N/A</v>
      </c>
      <c r="K547" s="226" t="e" cm="1">
        <f t="array" ref="K547">_xlfn.IFS('ES Data Entry'!J547= 1, "Male", 'ES Data Entry'!J547= 2, "Female", 'ES Data Entry'!J547= 3, "Transgender Male", 'ES Data Entry'!J547= 4, "Transgender Female",'ES Data Entry'!J547= 5, "Non-binary", 'ES Data Entry'!J547= 6, "Other", 'ES Data Entry'!J547= 7, "Unknown")</f>
        <v>#N/A</v>
      </c>
      <c r="L547" s="228">
        <f>'ES Data Entry'!K547</f>
        <v>0</v>
      </c>
      <c r="M547" s="228" t="str" cm="1">
        <f t="array" ref="M547">IF(MAX(IF(F:F=F547, L:L))=L547, "Yes", "No")</f>
        <v>Yes</v>
      </c>
      <c r="N547" s="229" t="e">
        <f>AVERAGE('ES Data Entry'!N547,'ES Data Entry'!M547)</f>
        <v>#DIV/0!</v>
      </c>
      <c r="O547" s="229" t="e">
        <f t="shared" ref="O547:O610" si="54">IF(OR(N547&gt;3.5,N547=3.5), "Higher Emotional Engagement",IF(N547&lt;1.6, "Lower Emotional Engagement", "Moderate Emotional Engagement"))</f>
        <v>#DIV/0!</v>
      </c>
      <c r="P547" s="229" t="e">
        <f>AVERAGE('ES Data Entry'!O547:R547)</f>
        <v>#DIV/0!</v>
      </c>
      <c r="Q547" s="229" t="e">
        <f t="shared" ref="Q547:Q610" si="55">IF(OR(P547&gt;3.5,P547=3.5), "Higher Social Engagement",IF(P547&lt;1.6, "Lower Social Engagement", "Moderate Social Engagement"))</f>
        <v>#DIV/0!</v>
      </c>
      <c r="R547" s="229" t="e">
        <f>AVERAGE('ES Data Entry'!S547:V547)</f>
        <v>#DIV/0!</v>
      </c>
      <c r="S547" s="229" t="e">
        <f t="shared" ref="S547:S610" si="56">IF(OR(R547&gt;3.5,R547=3.5), "Higher Behavioral Engagement",IF(R547&lt;1.6, "Lower Behavioral Engagement", "Moderate Behavioral Engagement"))</f>
        <v>#DIV/0!</v>
      </c>
      <c r="T547" s="229" t="e">
        <f>AVERAGE('ES Data Entry'!W547:Y547)</f>
        <v>#DIV/0!</v>
      </c>
      <c r="U547" s="230" t="e">
        <f t="shared" ref="U547:U610" si="57">IF(OR(T547&gt;3.5,T547=3.5), "Higher Cognitive Engagement",IF(T547&lt;1.6, "Lower Cognitive Engagement", "Moderate Cognitive Engagement"))</f>
        <v>#DIV/0!</v>
      </c>
      <c r="V547" s="231" t="e">
        <f t="shared" ref="V547:V610" si="58">AVERAGE(N547:T547)</f>
        <v>#DIV/0!</v>
      </c>
      <c r="W547" s="232" t="e">
        <f t="shared" ref="W547:W610" si="59">IF(OR(V547&gt;3.5,V547=3.5), "Higher Engagement",IF(V547&lt;1.6, "Lower Engagement", "Moderate Engagement"))</f>
        <v>#DIV/0!</v>
      </c>
    </row>
    <row r="548" spans="1:23">
      <c r="A548" s="226">
        <f>'ES Data Entry'!A548</f>
        <v>0</v>
      </c>
      <c r="B548" s="226">
        <f>'ES Data Entry'!B548</f>
        <v>0</v>
      </c>
      <c r="C548" s="6">
        <f>'ES Data Entry'!C548</f>
        <v>0</v>
      </c>
      <c r="D548" s="226">
        <f>'ES Data Entry'!D548</f>
        <v>0</v>
      </c>
      <c r="E548" s="226">
        <f>'ES Data Entry'!E548</f>
        <v>0</v>
      </c>
      <c r="F548" s="226">
        <f>'ES Data Entry'!F548</f>
        <v>0</v>
      </c>
      <c r="G548" s="226" t="str" cm="1">
        <f t="array" ref="G548">_xlfn.IFS('ES Data Entry'!G548=0, "Kindergarten", 'ES Data Entry'!G548=1, "1st Grade", 'ES Data Entry'!G548=2, "2nd Grade", 'ES Data Entry'!G548=3, "3rd Grade", 'ES Data Entry'!G548=4, "4th Grade",'ES Data Entry'!G548=5, "5th Grade")</f>
        <v>Kindergarten</v>
      </c>
      <c r="H548" s="253" t="e" cm="1">
        <f t="array" ref="H548">_xlfn.IFS('ES Data Entry'!L548=2, "Virtual", 'ES Data Entry'!L548=1, "In-person",'ES Data Entry'!L548=3, "Hybrid")</f>
        <v>#N/A</v>
      </c>
      <c r="I548" s="227" t="e" cm="1">
        <f t="array" ref="I548">_xlfn.IFS('ES Data Entry'!H548= 1, "American Indian/Alaskan Native", 'ES Data Entry'!H548= 2, "Asian", 'ES Data Entry'!H548= 3, "Native Hawaiian/Pacific Islander", 'ES Data Entry'!H548= 4, "Black/African American",'ES Data Entry'!H548= 5,  "White", 'ES Data Entry'!H548= 6, "Other", 'ES Data Entry'!H548= 7, "Two races or more", 'ES Data Entry'!H548= 8, "Unknown")</f>
        <v>#N/A</v>
      </c>
      <c r="J548" s="226" t="e" cm="1">
        <f t="array" ref="J548">_xlfn.IFS('ES Data Entry'!I548=1, "Hispanic/Latino", 'ES Data Entry'!I548=2, "Not Hispanic/Latino", 'ES Data Entry'!I548=3, "Other")</f>
        <v>#N/A</v>
      </c>
      <c r="K548" s="226" t="e" cm="1">
        <f t="array" ref="K548">_xlfn.IFS('ES Data Entry'!J548= 1, "Male", 'ES Data Entry'!J548= 2, "Female", 'ES Data Entry'!J548= 3, "Transgender Male", 'ES Data Entry'!J548= 4, "Transgender Female",'ES Data Entry'!J548= 5, "Non-binary", 'ES Data Entry'!J548= 6, "Other", 'ES Data Entry'!J548= 7, "Unknown")</f>
        <v>#N/A</v>
      </c>
      <c r="L548" s="228">
        <f>'ES Data Entry'!K548</f>
        <v>0</v>
      </c>
      <c r="M548" s="228" t="str" cm="1">
        <f t="array" ref="M548">IF(MAX(IF(F:F=F548, L:L))=L548, "Yes", "No")</f>
        <v>Yes</v>
      </c>
      <c r="N548" s="229" t="e">
        <f>AVERAGE('ES Data Entry'!N548,'ES Data Entry'!M548)</f>
        <v>#DIV/0!</v>
      </c>
      <c r="O548" s="229" t="e">
        <f t="shared" si="54"/>
        <v>#DIV/0!</v>
      </c>
      <c r="P548" s="229" t="e">
        <f>AVERAGE('ES Data Entry'!O548:R548)</f>
        <v>#DIV/0!</v>
      </c>
      <c r="Q548" s="229" t="e">
        <f t="shared" si="55"/>
        <v>#DIV/0!</v>
      </c>
      <c r="R548" s="229" t="e">
        <f>AVERAGE('ES Data Entry'!S548:V548)</f>
        <v>#DIV/0!</v>
      </c>
      <c r="S548" s="229" t="e">
        <f t="shared" si="56"/>
        <v>#DIV/0!</v>
      </c>
      <c r="T548" s="229" t="e">
        <f>AVERAGE('ES Data Entry'!W548:Y548)</f>
        <v>#DIV/0!</v>
      </c>
      <c r="U548" s="230" t="e">
        <f t="shared" si="57"/>
        <v>#DIV/0!</v>
      </c>
      <c r="V548" s="231" t="e">
        <f t="shared" si="58"/>
        <v>#DIV/0!</v>
      </c>
      <c r="W548" s="232" t="e">
        <f t="shared" si="59"/>
        <v>#DIV/0!</v>
      </c>
    </row>
    <row r="549" spans="1:23">
      <c r="A549" s="226">
        <f>'ES Data Entry'!A549</f>
        <v>0</v>
      </c>
      <c r="B549" s="226">
        <f>'ES Data Entry'!B549</f>
        <v>0</v>
      </c>
      <c r="C549" s="6">
        <f>'ES Data Entry'!C549</f>
        <v>0</v>
      </c>
      <c r="D549" s="226">
        <f>'ES Data Entry'!D549</f>
        <v>0</v>
      </c>
      <c r="E549" s="226">
        <f>'ES Data Entry'!E549</f>
        <v>0</v>
      </c>
      <c r="F549" s="226">
        <f>'ES Data Entry'!F549</f>
        <v>0</v>
      </c>
      <c r="G549" s="226" t="str" cm="1">
        <f t="array" ref="G549">_xlfn.IFS('ES Data Entry'!G549=0, "Kindergarten", 'ES Data Entry'!G549=1, "1st Grade", 'ES Data Entry'!G549=2, "2nd Grade", 'ES Data Entry'!G549=3, "3rd Grade", 'ES Data Entry'!G549=4, "4th Grade",'ES Data Entry'!G549=5, "5th Grade")</f>
        <v>Kindergarten</v>
      </c>
      <c r="H549" s="253" t="e" cm="1">
        <f t="array" ref="H549">_xlfn.IFS('ES Data Entry'!L549=2, "Virtual", 'ES Data Entry'!L549=1, "In-person",'ES Data Entry'!L549=3, "Hybrid")</f>
        <v>#N/A</v>
      </c>
      <c r="I549" s="227" t="e" cm="1">
        <f t="array" ref="I549">_xlfn.IFS('ES Data Entry'!H549= 1, "American Indian/Alaskan Native", 'ES Data Entry'!H549= 2, "Asian", 'ES Data Entry'!H549= 3, "Native Hawaiian/Pacific Islander", 'ES Data Entry'!H549= 4, "Black/African American",'ES Data Entry'!H549= 5,  "White", 'ES Data Entry'!H549= 6, "Other", 'ES Data Entry'!H549= 7, "Two races or more", 'ES Data Entry'!H549= 8, "Unknown")</f>
        <v>#N/A</v>
      </c>
      <c r="J549" s="226" t="e" cm="1">
        <f t="array" ref="J549">_xlfn.IFS('ES Data Entry'!I549=1, "Hispanic/Latino", 'ES Data Entry'!I549=2, "Not Hispanic/Latino", 'ES Data Entry'!I549=3, "Other")</f>
        <v>#N/A</v>
      </c>
      <c r="K549" s="226" t="e" cm="1">
        <f t="array" ref="K549">_xlfn.IFS('ES Data Entry'!J549= 1, "Male", 'ES Data Entry'!J549= 2, "Female", 'ES Data Entry'!J549= 3, "Transgender Male", 'ES Data Entry'!J549= 4, "Transgender Female",'ES Data Entry'!J549= 5, "Non-binary", 'ES Data Entry'!J549= 6, "Other", 'ES Data Entry'!J549= 7, "Unknown")</f>
        <v>#N/A</v>
      </c>
      <c r="L549" s="228">
        <f>'ES Data Entry'!K549</f>
        <v>0</v>
      </c>
      <c r="M549" s="228" t="str" cm="1">
        <f t="array" ref="M549">IF(MAX(IF(F:F=F549, L:L))=L549, "Yes", "No")</f>
        <v>Yes</v>
      </c>
      <c r="N549" s="229" t="e">
        <f>AVERAGE('ES Data Entry'!N549,'ES Data Entry'!M549)</f>
        <v>#DIV/0!</v>
      </c>
      <c r="O549" s="229" t="e">
        <f t="shared" si="54"/>
        <v>#DIV/0!</v>
      </c>
      <c r="P549" s="229" t="e">
        <f>AVERAGE('ES Data Entry'!O549:R549)</f>
        <v>#DIV/0!</v>
      </c>
      <c r="Q549" s="229" t="e">
        <f t="shared" si="55"/>
        <v>#DIV/0!</v>
      </c>
      <c r="R549" s="229" t="e">
        <f>AVERAGE('ES Data Entry'!S549:V549)</f>
        <v>#DIV/0!</v>
      </c>
      <c r="S549" s="229" t="e">
        <f t="shared" si="56"/>
        <v>#DIV/0!</v>
      </c>
      <c r="T549" s="229" t="e">
        <f>AVERAGE('ES Data Entry'!W549:Y549)</f>
        <v>#DIV/0!</v>
      </c>
      <c r="U549" s="230" t="e">
        <f t="shared" si="57"/>
        <v>#DIV/0!</v>
      </c>
      <c r="V549" s="231" t="e">
        <f t="shared" si="58"/>
        <v>#DIV/0!</v>
      </c>
      <c r="W549" s="232" t="e">
        <f t="shared" si="59"/>
        <v>#DIV/0!</v>
      </c>
    </row>
    <row r="550" spans="1:23">
      <c r="A550" s="226">
        <f>'ES Data Entry'!A550</f>
        <v>0</v>
      </c>
      <c r="B550" s="226">
        <f>'ES Data Entry'!B550</f>
        <v>0</v>
      </c>
      <c r="C550" s="6">
        <f>'ES Data Entry'!C550</f>
        <v>0</v>
      </c>
      <c r="D550" s="226">
        <f>'ES Data Entry'!D550</f>
        <v>0</v>
      </c>
      <c r="E550" s="226">
        <f>'ES Data Entry'!E550</f>
        <v>0</v>
      </c>
      <c r="F550" s="226">
        <f>'ES Data Entry'!F550</f>
        <v>0</v>
      </c>
      <c r="G550" s="226" t="str" cm="1">
        <f t="array" ref="G550">_xlfn.IFS('ES Data Entry'!G550=0, "Kindergarten", 'ES Data Entry'!G550=1, "1st Grade", 'ES Data Entry'!G550=2, "2nd Grade", 'ES Data Entry'!G550=3, "3rd Grade", 'ES Data Entry'!G550=4, "4th Grade",'ES Data Entry'!G550=5, "5th Grade")</f>
        <v>Kindergarten</v>
      </c>
      <c r="H550" s="253" t="e" cm="1">
        <f t="array" ref="H550">_xlfn.IFS('ES Data Entry'!L550=2, "Virtual", 'ES Data Entry'!L550=1, "In-person",'ES Data Entry'!L550=3, "Hybrid")</f>
        <v>#N/A</v>
      </c>
      <c r="I550" s="227" t="e" cm="1">
        <f t="array" ref="I550">_xlfn.IFS('ES Data Entry'!H550= 1, "American Indian/Alaskan Native", 'ES Data Entry'!H550= 2, "Asian", 'ES Data Entry'!H550= 3, "Native Hawaiian/Pacific Islander", 'ES Data Entry'!H550= 4, "Black/African American",'ES Data Entry'!H550= 5,  "White", 'ES Data Entry'!H550= 6, "Other", 'ES Data Entry'!H550= 7, "Two races or more", 'ES Data Entry'!H550= 8, "Unknown")</f>
        <v>#N/A</v>
      </c>
      <c r="J550" s="226" t="e" cm="1">
        <f t="array" ref="J550">_xlfn.IFS('ES Data Entry'!I550=1, "Hispanic/Latino", 'ES Data Entry'!I550=2, "Not Hispanic/Latino", 'ES Data Entry'!I550=3, "Other")</f>
        <v>#N/A</v>
      </c>
      <c r="K550" s="226" t="e" cm="1">
        <f t="array" ref="K550">_xlfn.IFS('ES Data Entry'!J550= 1, "Male", 'ES Data Entry'!J550= 2, "Female", 'ES Data Entry'!J550= 3, "Transgender Male", 'ES Data Entry'!J550= 4, "Transgender Female",'ES Data Entry'!J550= 5, "Non-binary", 'ES Data Entry'!J550= 6, "Other", 'ES Data Entry'!J550= 7, "Unknown")</f>
        <v>#N/A</v>
      </c>
      <c r="L550" s="228">
        <f>'ES Data Entry'!K550</f>
        <v>0</v>
      </c>
      <c r="M550" s="228" t="str" cm="1">
        <f t="array" ref="M550">IF(MAX(IF(F:F=F550, L:L))=L550, "Yes", "No")</f>
        <v>Yes</v>
      </c>
      <c r="N550" s="229" t="e">
        <f>AVERAGE('ES Data Entry'!N550,'ES Data Entry'!M550)</f>
        <v>#DIV/0!</v>
      </c>
      <c r="O550" s="229" t="e">
        <f t="shared" si="54"/>
        <v>#DIV/0!</v>
      </c>
      <c r="P550" s="229" t="e">
        <f>AVERAGE('ES Data Entry'!O550:R550)</f>
        <v>#DIV/0!</v>
      </c>
      <c r="Q550" s="229" t="e">
        <f t="shared" si="55"/>
        <v>#DIV/0!</v>
      </c>
      <c r="R550" s="229" t="e">
        <f>AVERAGE('ES Data Entry'!S550:V550)</f>
        <v>#DIV/0!</v>
      </c>
      <c r="S550" s="229" t="e">
        <f t="shared" si="56"/>
        <v>#DIV/0!</v>
      </c>
      <c r="T550" s="229" t="e">
        <f>AVERAGE('ES Data Entry'!W550:Y550)</f>
        <v>#DIV/0!</v>
      </c>
      <c r="U550" s="230" t="e">
        <f t="shared" si="57"/>
        <v>#DIV/0!</v>
      </c>
      <c r="V550" s="231" t="e">
        <f t="shared" si="58"/>
        <v>#DIV/0!</v>
      </c>
      <c r="W550" s="232" t="e">
        <f t="shared" si="59"/>
        <v>#DIV/0!</v>
      </c>
    </row>
    <row r="551" spans="1:23">
      <c r="A551" s="226">
        <f>'ES Data Entry'!A551</f>
        <v>0</v>
      </c>
      <c r="B551" s="226">
        <f>'ES Data Entry'!B551</f>
        <v>0</v>
      </c>
      <c r="C551" s="6">
        <f>'ES Data Entry'!C551</f>
        <v>0</v>
      </c>
      <c r="D551" s="226">
        <f>'ES Data Entry'!D551</f>
        <v>0</v>
      </c>
      <c r="E551" s="226">
        <f>'ES Data Entry'!E551</f>
        <v>0</v>
      </c>
      <c r="F551" s="226">
        <f>'ES Data Entry'!F551</f>
        <v>0</v>
      </c>
      <c r="G551" s="226" t="str" cm="1">
        <f t="array" ref="G551">_xlfn.IFS('ES Data Entry'!G551=0, "Kindergarten", 'ES Data Entry'!G551=1, "1st Grade", 'ES Data Entry'!G551=2, "2nd Grade", 'ES Data Entry'!G551=3, "3rd Grade", 'ES Data Entry'!G551=4, "4th Grade",'ES Data Entry'!G551=5, "5th Grade")</f>
        <v>Kindergarten</v>
      </c>
      <c r="H551" s="253" t="e" cm="1">
        <f t="array" ref="H551">_xlfn.IFS('ES Data Entry'!L551=2, "Virtual", 'ES Data Entry'!L551=1, "In-person",'ES Data Entry'!L551=3, "Hybrid")</f>
        <v>#N/A</v>
      </c>
      <c r="I551" s="227" t="e" cm="1">
        <f t="array" ref="I551">_xlfn.IFS('ES Data Entry'!H551= 1, "American Indian/Alaskan Native", 'ES Data Entry'!H551= 2, "Asian", 'ES Data Entry'!H551= 3, "Native Hawaiian/Pacific Islander", 'ES Data Entry'!H551= 4, "Black/African American",'ES Data Entry'!H551= 5,  "White", 'ES Data Entry'!H551= 6, "Other", 'ES Data Entry'!H551= 7, "Two races or more", 'ES Data Entry'!H551= 8, "Unknown")</f>
        <v>#N/A</v>
      </c>
      <c r="J551" s="226" t="e" cm="1">
        <f t="array" ref="J551">_xlfn.IFS('ES Data Entry'!I551=1, "Hispanic/Latino", 'ES Data Entry'!I551=2, "Not Hispanic/Latino", 'ES Data Entry'!I551=3, "Other")</f>
        <v>#N/A</v>
      </c>
      <c r="K551" s="226" t="e" cm="1">
        <f t="array" ref="K551">_xlfn.IFS('ES Data Entry'!J551= 1, "Male", 'ES Data Entry'!J551= 2, "Female", 'ES Data Entry'!J551= 3, "Transgender Male", 'ES Data Entry'!J551= 4, "Transgender Female",'ES Data Entry'!J551= 5, "Non-binary", 'ES Data Entry'!J551= 6, "Other", 'ES Data Entry'!J551= 7, "Unknown")</f>
        <v>#N/A</v>
      </c>
      <c r="L551" s="228">
        <f>'ES Data Entry'!K551</f>
        <v>0</v>
      </c>
      <c r="M551" s="228" t="str" cm="1">
        <f t="array" ref="M551">IF(MAX(IF(F:F=F551, L:L))=L551, "Yes", "No")</f>
        <v>Yes</v>
      </c>
      <c r="N551" s="229" t="e">
        <f>AVERAGE('ES Data Entry'!N551,'ES Data Entry'!M551)</f>
        <v>#DIV/0!</v>
      </c>
      <c r="O551" s="229" t="e">
        <f t="shared" si="54"/>
        <v>#DIV/0!</v>
      </c>
      <c r="P551" s="229" t="e">
        <f>AVERAGE('ES Data Entry'!O551:R551)</f>
        <v>#DIV/0!</v>
      </c>
      <c r="Q551" s="229" t="e">
        <f t="shared" si="55"/>
        <v>#DIV/0!</v>
      </c>
      <c r="R551" s="229" t="e">
        <f>AVERAGE('ES Data Entry'!S551:V551)</f>
        <v>#DIV/0!</v>
      </c>
      <c r="S551" s="229" t="e">
        <f t="shared" si="56"/>
        <v>#DIV/0!</v>
      </c>
      <c r="T551" s="229" t="e">
        <f>AVERAGE('ES Data Entry'!W551:Y551)</f>
        <v>#DIV/0!</v>
      </c>
      <c r="U551" s="230" t="e">
        <f t="shared" si="57"/>
        <v>#DIV/0!</v>
      </c>
      <c r="V551" s="231" t="e">
        <f t="shared" si="58"/>
        <v>#DIV/0!</v>
      </c>
      <c r="W551" s="232" t="e">
        <f t="shared" si="59"/>
        <v>#DIV/0!</v>
      </c>
    </row>
    <row r="552" spans="1:23">
      <c r="A552" s="226">
        <f>'ES Data Entry'!A552</f>
        <v>0</v>
      </c>
      <c r="B552" s="226">
        <f>'ES Data Entry'!B552</f>
        <v>0</v>
      </c>
      <c r="C552" s="6">
        <f>'ES Data Entry'!C552</f>
        <v>0</v>
      </c>
      <c r="D552" s="226">
        <f>'ES Data Entry'!D552</f>
        <v>0</v>
      </c>
      <c r="E552" s="226">
        <f>'ES Data Entry'!E552</f>
        <v>0</v>
      </c>
      <c r="F552" s="226">
        <f>'ES Data Entry'!F552</f>
        <v>0</v>
      </c>
      <c r="G552" s="226" t="str" cm="1">
        <f t="array" ref="G552">_xlfn.IFS('ES Data Entry'!G552=0, "Kindergarten", 'ES Data Entry'!G552=1, "1st Grade", 'ES Data Entry'!G552=2, "2nd Grade", 'ES Data Entry'!G552=3, "3rd Grade", 'ES Data Entry'!G552=4, "4th Grade",'ES Data Entry'!G552=5, "5th Grade")</f>
        <v>Kindergarten</v>
      </c>
      <c r="H552" s="253" t="e" cm="1">
        <f t="array" ref="H552">_xlfn.IFS('ES Data Entry'!L552=2, "Virtual", 'ES Data Entry'!L552=1, "In-person",'ES Data Entry'!L552=3, "Hybrid")</f>
        <v>#N/A</v>
      </c>
      <c r="I552" s="227" t="e" cm="1">
        <f t="array" ref="I552">_xlfn.IFS('ES Data Entry'!H552= 1, "American Indian/Alaskan Native", 'ES Data Entry'!H552= 2, "Asian", 'ES Data Entry'!H552= 3, "Native Hawaiian/Pacific Islander", 'ES Data Entry'!H552= 4, "Black/African American",'ES Data Entry'!H552= 5,  "White", 'ES Data Entry'!H552= 6, "Other", 'ES Data Entry'!H552= 7, "Two races or more", 'ES Data Entry'!H552= 8, "Unknown")</f>
        <v>#N/A</v>
      </c>
      <c r="J552" s="226" t="e" cm="1">
        <f t="array" ref="J552">_xlfn.IFS('ES Data Entry'!I552=1, "Hispanic/Latino", 'ES Data Entry'!I552=2, "Not Hispanic/Latino", 'ES Data Entry'!I552=3, "Other")</f>
        <v>#N/A</v>
      </c>
      <c r="K552" s="226" t="e" cm="1">
        <f t="array" ref="K552">_xlfn.IFS('ES Data Entry'!J552= 1, "Male", 'ES Data Entry'!J552= 2, "Female", 'ES Data Entry'!J552= 3, "Transgender Male", 'ES Data Entry'!J552= 4, "Transgender Female",'ES Data Entry'!J552= 5, "Non-binary", 'ES Data Entry'!J552= 6, "Other", 'ES Data Entry'!J552= 7, "Unknown")</f>
        <v>#N/A</v>
      </c>
      <c r="L552" s="228">
        <f>'ES Data Entry'!K552</f>
        <v>0</v>
      </c>
      <c r="M552" s="228" t="str" cm="1">
        <f t="array" ref="M552">IF(MAX(IF(F:F=F552, L:L))=L552, "Yes", "No")</f>
        <v>Yes</v>
      </c>
      <c r="N552" s="229" t="e">
        <f>AVERAGE('ES Data Entry'!N552,'ES Data Entry'!M552)</f>
        <v>#DIV/0!</v>
      </c>
      <c r="O552" s="229" t="e">
        <f t="shared" si="54"/>
        <v>#DIV/0!</v>
      </c>
      <c r="P552" s="229" t="e">
        <f>AVERAGE('ES Data Entry'!O552:R552)</f>
        <v>#DIV/0!</v>
      </c>
      <c r="Q552" s="229" t="e">
        <f t="shared" si="55"/>
        <v>#DIV/0!</v>
      </c>
      <c r="R552" s="229" t="e">
        <f>AVERAGE('ES Data Entry'!S552:V552)</f>
        <v>#DIV/0!</v>
      </c>
      <c r="S552" s="229" t="e">
        <f t="shared" si="56"/>
        <v>#DIV/0!</v>
      </c>
      <c r="T552" s="229" t="e">
        <f>AVERAGE('ES Data Entry'!W552:Y552)</f>
        <v>#DIV/0!</v>
      </c>
      <c r="U552" s="230" t="e">
        <f t="shared" si="57"/>
        <v>#DIV/0!</v>
      </c>
      <c r="V552" s="231" t="e">
        <f t="shared" si="58"/>
        <v>#DIV/0!</v>
      </c>
      <c r="W552" s="232" t="e">
        <f t="shared" si="59"/>
        <v>#DIV/0!</v>
      </c>
    </row>
    <row r="553" spans="1:23">
      <c r="A553" s="226">
        <f>'ES Data Entry'!A553</f>
        <v>0</v>
      </c>
      <c r="B553" s="226">
        <f>'ES Data Entry'!B553</f>
        <v>0</v>
      </c>
      <c r="C553" s="6">
        <f>'ES Data Entry'!C553</f>
        <v>0</v>
      </c>
      <c r="D553" s="226">
        <f>'ES Data Entry'!D553</f>
        <v>0</v>
      </c>
      <c r="E553" s="226">
        <f>'ES Data Entry'!E553</f>
        <v>0</v>
      </c>
      <c r="F553" s="226">
        <f>'ES Data Entry'!F553</f>
        <v>0</v>
      </c>
      <c r="G553" s="226" t="str" cm="1">
        <f t="array" ref="G553">_xlfn.IFS('ES Data Entry'!G553=0, "Kindergarten", 'ES Data Entry'!G553=1, "1st Grade", 'ES Data Entry'!G553=2, "2nd Grade", 'ES Data Entry'!G553=3, "3rd Grade", 'ES Data Entry'!G553=4, "4th Grade",'ES Data Entry'!G553=5, "5th Grade")</f>
        <v>Kindergarten</v>
      </c>
      <c r="H553" s="253" t="e" cm="1">
        <f t="array" ref="H553">_xlfn.IFS('ES Data Entry'!L553=2, "Virtual", 'ES Data Entry'!L553=1, "In-person",'ES Data Entry'!L553=3, "Hybrid")</f>
        <v>#N/A</v>
      </c>
      <c r="I553" s="227" t="e" cm="1">
        <f t="array" ref="I553">_xlfn.IFS('ES Data Entry'!H553= 1, "American Indian/Alaskan Native", 'ES Data Entry'!H553= 2, "Asian", 'ES Data Entry'!H553= 3, "Native Hawaiian/Pacific Islander", 'ES Data Entry'!H553= 4, "Black/African American",'ES Data Entry'!H553= 5,  "White", 'ES Data Entry'!H553= 6, "Other", 'ES Data Entry'!H553= 7, "Two races or more", 'ES Data Entry'!H553= 8, "Unknown")</f>
        <v>#N/A</v>
      </c>
      <c r="J553" s="226" t="e" cm="1">
        <f t="array" ref="J553">_xlfn.IFS('ES Data Entry'!I553=1, "Hispanic/Latino", 'ES Data Entry'!I553=2, "Not Hispanic/Latino", 'ES Data Entry'!I553=3, "Other")</f>
        <v>#N/A</v>
      </c>
      <c r="K553" s="226" t="e" cm="1">
        <f t="array" ref="K553">_xlfn.IFS('ES Data Entry'!J553= 1, "Male", 'ES Data Entry'!J553= 2, "Female", 'ES Data Entry'!J553= 3, "Transgender Male", 'ES Data Entry'!J553= 4, "Transgender Female",'ES Data Entry'!J553= 5, "Non-binary", 'ES Data Entry'!J553= 6, "Other", 'ES Data Entry'!J553= 7, "Unknown")</f>
        <v>#N/A</v>
      </c>
      <c r="L553" s="228">
        <f>'ES Data Entry'!K553</f>
        <v>0</v>
      </c>
      <c r="M553" s="228" t="str" cm="1">
        <f t="array" ref="M553">IF(MAX(IF(F:F=F553, L:L))=L553, "Yes", "No")</f>
        <v>Yes</v>
      </c>
      <c r="N553" s="229" t="e">
        <f>AVERAGE('ES Data Entry'!N553,'ES Data Entry'!M553)</f>
        <v>#DIV/0!</v>
      </c>
      <c r="O553" s="229" t="e">
        <f t="shared" si="54"/>
        <v>#DIV/0!</v>
      </c>
      <c r="P553" s="229" t="e">
        <f>AVERAGE('ES Data Entry'!O553:R553)</f>
        <v>#DIV/0!</v>
      </c>
      <c r="Q553" s="229" t="e">
        <f t="shared" si="55"/>
        <v>#DIV/0!</v>
      </c>
      <c r="R553" s="229" t="e">
        <f>AVERAGE('ES Data Entry'!S553:V553)</f>
        <v>#DIV/0!</v>
      </c>
      <c r="S553" s="229" t="e">
        <f t="shared" si="56"/>
        <v>#DIV/0!</v>
      </c>
      <c r="T553" s="229" t="e">
        <f>AVERAGE('ES Data Entry'!W553:Y553)</f>
        <v>#DIV/0!</v>
      </c>
      <c r="U553" s="230" t="e">
        <f t="shared" si="57"/>
        <v>#DIV/0!</v>
      </c>
      <c r="V553" s="231" t="e">
        <f t="shared" si="58"/>
        <v>#DIV/0!</v>
      </c>
      <c r="W553" s="232" t="e">
        <f t="shared" si="59"/>
        <v>#DIV/0!</v>
      </c>
    </row>
    <row r="554" spans="1:23">
      <c r="A554" s="226">
        <f>'ES Data Entry'!A554</f>
        <v>0</v>
      </c>
      <c r="B554" s="226">
        <f>'ES Data Entry'!B554</f>
        <v>0</v>
      </c>
      <c r="C554" s="6">
        <f>'ES Data Entry'!C554</f>
        <v>0</v>
      </c>
      <c r="D554" s="226">
        <f>'ES Data Entry'!D554</f>
        <v>0</v>
      </c>
      <c r="E554" s="226">
        <f>'ES Data Entry'!E554</f>
        <v>0</v>
      </c>
      <c r="F554" s="226">
        <f>'ES Data Entry'!F554</f>
        <v>0</v>
      </c>
      <c r="G554" s="226" t="str" cm="1">
        <f t="array" ref="G554">_xlfn.IFS('ES Data Entry'!G554=0, "Kindergarten", 'ES Data Entry'!G554=1, "1st Grade", 'ES Data Entry'!G554=2, "2nd Grade", 'ES Data Entry'!G554=3, "3rd Grade", 'ES Data Entry'!G554=4, "4th Grade",'ES Data Entry'!G554=5, "5th Grade")</f>
        <v>Kindergarten</v>
      </c>
      <c r="H554" s="253" t="e" cm="1">
        <f t="array" ref="H554">_xlfn.IFS('ES Data Entry'!L554=2, "Virtual", 'ES Data Entry'!L554=1, "In-person",'ES Data Entry'!L554=3, "Hybrid")</f>
        <v>#N/A</v>
      </c>
      <c r="I554" s="227" t="e" cm="1">
        <f t="array" ref="I554">_xlfn.IFS('ES Data Entry'!H554= 1, "American Indian/Alaskan Native", 'ES Data Entry'!H554= 2, "Asian", 'ES Data Entry'!H554= 3, "Native Hawaiian/Pacific Islander", 'ES Data Entry'!H554= 4, "Black/African American",'ES Data Entry'!H554= 5,  "White", 'ES Data Entry'!H554= 6, "Other", 'ES Data Entry'!H554= 7, "Two races or more", 'ES Data Entry'!H554= 8, "Unknown")</f>
        <v>#N/A</v>
      </c>
      <c r="J554" s="226" t="e" cm="1">
        <f t="array" ref="J554">_xlfn.IFS('ES Data Entry'!I554=1, "Hispanic/Latino", 'ES Data Entry'!I554=2, "Not Hispanic/Latino", 'ES Data Entry'!I554=3, "Other")</f>
        <v>#N/A</v>
      </c>
      <c r="K554" s="226" t="e" cm="1">
        <f t="array" ref="K554">_xlfn.IFS('ES Data Entry'!J554= 1, "Male", 'ES Data Entry'!J554= 2, "Female", 'ES Data Entry'!J554= 3, "Transgender Male", 'ES Data Entry'!J554= 4, "Transgender Female",'ES Data Entry'!J554= 5, "Non-binary", 'ES Data Entry'!J554= 6, "Other", 'ES Data Entry'!J554= 7, "Unknown")</f>
        <v>#N/A</v>
      </c>
      <c r="L554" s="228">
        <f>'ES Data Entry'!K554</f>
        <v>0</v>
      </c>
      <c r="M554" s="228" t="str" cm="1">
        <f t="array" ref="M554">IF(MAX(IF(F:F=F554, L:L))=L554, "Yes", "No")</f>
        <v>Yes</v>
      </c>
      <c r="N554" s="229" t="e">
        <f>AVERAGE('ES Data Entry'!N554,'ES Data Entry'!M554)</f>
        <v>#DIV/0!</v>
      </c>
      <c r="O554" s="229" t="e">
        <f t="shared" si="54"/>
        <v>#DIV/0!</v>
      </c>
      <c r="P554" s="229" t="e">
        <f>AVERAGE('ES Data Entry'!O554:R554)</f>
        <v>#DIV/0!</v>
      </c>
      <c r="Q554" s="229" t="e">
        <f t="shared" si="55"/>
        <v>#DIV/0!</v>
      </c>
      <c r="R554" s="229" t="e">
        <f>AVERAGE('ES Data Entry'!S554:V554)</f>
        <v>#DIV/0!</v>
      </c>
      <c r="S554" s="229" t="e">
        <f t="shared" si="56"/>
        <v>#DIV/0!</v>
      </c>
      <c r="T554" s="229" t="e">
        <f>AVERAGE('ES Data Entry'!W554:Y554)</f>
        <v>#DIV/0!</v>
      </c>
      <c r="U554" s="230" t="e">
        <f t="shared" si="57"/>
        <v>#DIV/0!</v>
      </c>
      <c r="V554" s="231" t="e">
        <f t="shared" si="58"/>
        <v>#DIV/0!</v>
      </c>
      <c r="W554" s="232" t="e">
        <f t="shared" si="59"/>
        <v>#DIV/0!</v>
      </c>
    </row>
    <row r="555" spans="1:23">
      <c r="A555" s="226">
        <f>'ES Data Entry'!A555</f>
        <v>0</v>
      </c>
      <c r="B555" s="226">
        <f>'ES Data Entry'!B555</f>
        <v>0</v>
      </c>
      <c r="C555" s="6">
        <f>'ES Data Entry'!C555</f>
        <v>0</v>
      </c>
      <c r="D555" s="226">
        <f>'ES Data Entry'!D555</f>
        <v>0</v>
      </c>
      <c r="E555" s="226">
        <f>'ES Data Entry'!E555</f>
        <v>0</v>
      </c>
      <c r="F555" s="226">
        <f>'ES Data Entry'!F555</f>
        <v>0</v>
      </c>
      <c r="G555" s="226" t="str" cm="1">
        <f t="array" ref="G555">_xlfn.IFS('ES Data Entry'!G555=0, "Kindergarten", 'ES Data Entry'!G555=1, "1st Grade", 'ES Data Entry'!G555=2, "2nd Grade", 'ES Data Entry'!G555=3, "3rd Grade", 'ES Data Entry'!G555=4, "4th Grade",'ES Data Entry'!G555=5, "5th Grade")</f>
        <v>Kindergarten</v>
      </c>
      <c r="H555" s="253" t="e" cm="1">
        <f t="array" ref="H555">_xlfn.IFS('ES Data Entry'!L555=2, "Virtual", 'ES Data Entry'!L555=1, "In-person",'ES Data Entry'!L555=3, "Hybrid")</f>
        <v>#N/A</v>
      </c>
      <c r="I555" s="227" t="e" cm="1">
        <f t="array" ref="I555">_xlfn.IFS('ES Data Entry'!H555= 1, "American Indian/Alaskan Native", 'ES Data Entry'!H555= 2, "Asian", 'ES Data Entry'!H555= 3, "Native Hawaiian/Pacific Islander", 'ES Data Entry'!H555= 4, "Black/African American",'ES Data Entry'!H555= 5,  "White", 'ES Data Entry'!H555= 6, "Other", 'ES Data Entry'!H555= 7, "Two races or more", 'ES Data Entry'!H555= 8, "Unknown")</f>
        <v>#N/A</v>
      </c>
      <c r="J555" s="226" t="e" cm="1">
        <f t="array" ref="J555">_xlfn.IFS('ES Data Entry'!I555=1, "Hispanic/Latino", 'ES Data Entry'!I555=2, "Not Hispanic/Latino", 'ES Data Entry'!I555=3, "Other")</f>
        <v>#N/A</v>
      </c>
      <c r="K555" s="226" t="e" cm="1">
        <f t="array" ref="K555">_xlfn.IFS('ES Data Entry'!J555= 1, "Male", 'ES Data Entry'!J555= 2, "Female", 'ES Data Entry'!J555= 3, "Transgender Male", 'ES Data Entry'!J555= 4, "Transgender Female",'ES Data Entry'!J555= 5, "Non-binary", 'ES Data Entry'!J555= 6, "Other", 'ES Data Entry'!J555= 7, "Unknown")</f>
        <v>#N/A</v>
      </c>
      <c r="L555" s="228">
        <f>'ES Data Entry'!K555</f>
        <v>0</v>
      </c>
      <c r="M555" s="228" t="str" cm="1">
        <f t="array" ref="M555">IF(MAX(IF(F:F=F555, L:L))=L555, "Yes", "No")</f>
        <v>Yes</v>
      </c>
      <c r="N555" s="229" t="e">
        <f>AVERAGE('ES Data Entry'!N555,'ES Data Entry'!M555)</f>
        <v>#DIV/0!</v>
      </c>
      <c r="O555" s="229" t="e">
        <f t="shared" si="54"/>
        <v>#DIV/0!</v>
      </c>
      <c r="P555" s="229" t="e">
        <f>AVERAGE('ES Data Entry'!O555:R555)</f>
        <v>#DIV/0!</v>
      </c>
      <c r="Q555" s="229" t="e">
        <f t="shared" si="55"/>
        <v>#DIV/0!</v>
      </c>
      <c r="R555" s="229" t="e">
        <f>AVERAGE('ES Data Entry'!S555:V555)</f>
        <v>#DIV/0!</v>
      </c>
      <c r="S555" s="229" t="e">
        <f t="shared" si="56"/>
        <v>#DIV/0!</v>
      </c>
      <c r="T555" s="229" t="e">
        <f>AVERAGE('ES Data Entry'!W555:Y555)</f>
        <v>#DIV/0!</v>
      </c>
      <c r="U555" s="230" t="e">
        <f t="shared" si="57"/>
        <v>#DIV/0!</v>
      </c>
      <c r="V555" s="231" t="e">
        <f t="shared" si="58"/>
        <v>#DIV/0!</v>
      </c>
      <c r="W555" s="232" t="e">
        <f t="shared" si="59"/>
        <v>#DIV/0!</v>
      </c>
    </row>
    <row r="556" spans="1:23">
      <c r="A556" s="226">
        <f>'ES Data Entry'!A556</f>
        <v>0</v>
      </c>
      <c r="B556" s="226">
        <f>'ES Data Entry'!B556</f>
        <v>0</v>
      </c>
      <c r="C556" s="6">
        <f>'ES Data Entry'!C556</f>
        <v>0</v>
      </c>
      <c r="D556" s="226">
        <f>'ES Data Entry'!D556</f>
        <v>0</v>
      </c>
      <c r="E556" s="226">
        <f>'ES Data Entry'!E556</f>
        <v>0</v>
      </c>
      <c r="F556" s="226">
        <f>'ES Data Entry'!F556</f>
        <v>0</v>
      </c>
      <c r="G556" s="226" t="str" cm="1">
        <f t="array" ref="G556">_xlfn.IFS('ES Data Entry'!G556=0, "Kindergarten", 'ES Data Entry'!G556=1, "1st Grade", 'ES Data Entry'!G556=2, "2nd Grade", 'ES Data Entry'!G556=3, "3rd Grade", 'ES Data Entry'!G556=4, "4th Grade",'ES Data Entry'!G556=5, "5th Grade")</f>
        <v>Kindergarten</v>
      </c>
      <c r="H556" s="253" t="e" cm="1">
        <f t="array" ref="H556">_xlfn.IFS('ES Data Entry'!L556=2, "Virtual", 'ES Data Entry'!L556=1, "In-person",'ES Data Entry'!L556=3, "Hybrid")</f>
        <v>#N/A</v>
      </c>
      <c r="I556" s="227" t="e" cm="1">
        <f t="array" ref="I556">_xlfn.IFS('ES Data Entry'!H556= 1, "American Indian/Alaskan Native", 'ES Data Entry'!H556= 2, "Asian", 'ES Data Entry'!H556= 3, "Native Hawaiian/Pacific Islander", 'ES Data Entry'!H556= 4, "Black/African American",'ES Data Entry'!H556= 5,  "White", 'ES Data Entry'!H556= 6, "Other", 'ES Data Entry'!H556= 7, "Two races or more", 'ES Data Entry'!H556= 8, "Unknown")</f>
        <v>#N/A</v>
      </c>
      <c r="J556" s="226" t="e" cm="1">
        <f t="array" ref="J556">_xlfn.IFS('ES Data Entry'!I556=1, "Hispanic/Latino", 'ES Data Entry'!I556=2, "Not Hispanic/Latino", 'ES Data Entry'!I556=3, "Other")</f>
        <v>#N/A</v>
      </c>
      <c r="K556" s="226" t="e" cm="1">
        <f t="array" ref="K556">_xlfn.IFS('ES Data Entry'!J556= 1, "Male", 'ES Data Entry'!J556= 2, "Female", 'ES Data Entry'!J556= 3, "Transgender Male", 'ES Data Entry'!J556= 4, "Transgender Female",'ES Data Entry'!J556= 5, "Non-binary", 'ES Data Entry'!J556= 6, "Other", 'ES Data Entry'!J556= 7, "Unknown")</f>
        <v>#N/A</v>
      </c>
      <c r="L556" s="228">
        <f>'ES Data Entry'!K556</f>
        <v>0</v>
      </c>
      <c r="M556" s="228" t="str" cm="1">
        <f t="array" ref="M556">IF(MAX(IF(F:F=F556, L:L))=L556, "Yes", "No")</f>
        <v>Yes</v>
      </c>
      <c r="N556" s="229" t="e">
        <f>AVERAGE('ES Data Entry'!N556,'ES Data Entry'!M556)</f>
        <v>#DIV/0!</v>
      </c>
      <c r="O556" s="229" t="e">
        <f t="shared" si="54"/>
        <v>#DIV/0!</v>
      </c>
      <c r="P556" s="229" t="e">
        <f>AVERAGE('ES Data Entry'!O556:R556)</f>
        <v>#DIV/0!</v>
      </c>
      <c r="Q556" s="229" t="e">
        <f t="shared" si="55"/>
        <v>#DIV/0!</v>
      </c>
      <c r="R556" s="229" t="e">
        <f>AVERAGE('ES Data Entry'!S556:V556)</f>
        <v>#DIV/0!</v>
      </c>
      <c r="S556" s="229" t="e">
        <f t="shared" si="56"/>
        <v>#DIV/0!</v>
      </c>
      <c r="T556" s="229" t="e">
        <f>AVERAGE('ES Data Entry'!W556:Y556)</f>
        <v>#DIV/0!</v>
      </c>
      <c r="U556" s="230" t="e">
        <f t="shared" si="57"/>
        <v>#DIV/0!</v>
      </c>
      <c r="V556" s="231" t="e">
        <f t="shared" si="58"/>
        <v>#DIV/0!</v>
      </c>
      <c r="W556" s="232" t="e">
        <f t="shared" si="59"/>
        <v>#DIV/0!</v>
      </c>
    </row>
    <row r="557" spans="1:23">
      <c r="A557" s="226">
        <f>'ES Data Entry'!A557</f>
        <v>0</v>
      </c>
      <c r="B557" s="226">
        <f>'ES Data Entry'!B557</f>
        <v>0</v>
      </c>
      <c r="C557" s="6">
        <f>'ES Data Entry'!C557</f>
        <v>0</v>
      </c>
      <c r="D557" s="226">
        <f>'ES Data Entry'!D557</f>
        <v>0</v>
      </c>
      <c r="E557" s="226">
        <f>'ES Data Entry'!E557</f>
        <v>0</v>
      </c>
      <c r="F557" s="226">
        <f>'ES Data Entry'!F557</f>
        <v>0</v>
      </c>
      <c r="G557" s="226" t="str" cm="1">
        <f t="array" ref="G557">_xlfn.IFS('ES Data Entry'!G557=0, "Kindergarten", 'ES Data Entry'!G557=1, "1st Grade", 'ES Data Entry'!G557=2, "2nd Grade", 'ES Data Entry'!G557=3, "3rd Grade", 'ES Data Entry'!G557=4, "4th Grade",'ES Data Entry'!G557=5, "5th Grade")</f>
        <v>Kindergarten</v>
      </c>
      <c r="H557" s="253" t="e" cm="1">
        <f t="array" ref="H557">_xlfn.IFS('ES Data Entry'!L557=2, "Virtual", 'ES Data Entry'!L557=1, "In-person",'ES Data Entry'!L557=3, "Hybrid")</f>
        <v>#N/A</v>
      </c>
      <c r="I557" s="227" t="e" cm="1">
        <f t="array" ref="I557">_xlfn.IFS('ES Data Entry'!H557= 1, "American Indian/Alaskan Native", 'ES Data Entry'!H557= 2, "Asian", 'ES Data Entry'!H557= 3, "Native Hawaiian/Pacific Islander", 'ES Data Entry'!H557= 4, "Black/African American",'ES Data Entry'!H557= 5,  "White", 'ES Data Entry'!H557= 6, "Other", 'ES Data Entry'!H557= 7, "Two races or more", 'ES Data Entry'!H557= 8, "Unknown")</f>
        <v>#N/A</v>
      </c>
      <c r="J557" s="226" t="e" cm="1">
        <f t="array" ref="J557">_xlfn.IFS('ES Data Entry'!I557=1, "Hispanic/Latino", 'ES Data Entry'!I557=2, "Not Hispanic/Latino", 'ES Data Entry'!I557=3, "Other")</f>
        <v>#N/A</v>
      </c>
      <c r="K557" s="226" t="e" cm="1">
        <f t="array" ref="K557">_xlfn.IFS('ES Data Entry'!J557= 1, "Male", 'ES Data Entry'!J557= 2, "Female", 'ES Data Entry'!J557= 3, "Transgender Male", 'ES Data Entry'!J557= 4, "Transgender Female",'ES Data Entry'!J557= 5, "Non-binary", 'ES Data Entry'!J557= 6, "Other", 'ES Data Entry'!J557= 7, "Unknown")</f>
        <v>#N/A</v>
      </c>
      <c r="L557" s="228">
        <f>'ES Data Entry'!K557</f>
        <v>0</v>
      </c>
      <c r="M557" s="228" t="str" cm="1">
        <f t="array" ref="M557">IF(MAX(IF(F:F=F557, L:L))=L557, "Yes", "No")</f>
        <v>Yes</v>
      </c>
      <c r="N557" s="229" t="e">
        <f>AVERAGE('ES Data Entry'!N557,'ES Data Entry'!M557)</f>
        <v>#DIV/0!</v>
      </c>
      <c r="O557" s="229" t="e">
        <f t="shared" si="54"/>
        <v>#DIV/0!</v>
      </c>
      <c r="P557" s="229" t="e">
        <f>AVERAGE('ES Data Entry'!O557:R557)</f>
        <v>#DIV/0!</v>
      </c>
      <c r="Q557" s="229" t="e">
        <f t="shared" si="55"/>
        <v>#DIV/0!</v>
      </c>
      <c r="R557" s="229" t="e">
        <f>AVERAGE('ES Data Entry'!S557:V557)</f>
        <v>#DIV/0!</v>
      </c>
      <c r="S557" s="229" t="e">
        <f t="shared" si="56"/>
        <v>#DIV/0!</v>
      </c>
      <c r="T557" s="229" t="e">
        <f>AVERAGE('ES Data Entry'!W557:Y557)</f>
        <v>#DIV/0!</v>
      </c>
      <c r="U557" s="230" t="e">
        <f t="shared" si="57"/>
        <v>#DIV/0!</v>
      </c>
      <c r="V557" s="231" t="e">
        <f t="shared" si="58"/>
        <v>#DIV/0!</v>
      </c>
      <c r="W557" s="232" t="e">
        <f t="shared" si="59"/>
        <v>#DIV/0!</v>
      </c>
    </row>
    <row r="558" spans="1:23">
      <c r="A558" s="226">
        <f>'ES Data Entry'!A558</f>
        <v>0</v>
      </c>
      <c r="B558" s="226">
        <f>'ES Data Entry'!B558</f>
        <v>0</v>
      </c>
      <c r="C558" s="6">
        <f>'ES Data Entry'!C558</f>
        <v>0</v>
      </c>
      <c r="D558" s="226">
        <f>'ES Data Entry'!D558</f>
        <v>0</v>
      </c>
      <c r="E558" s="226">
        <f>'ES Data Entry'!E558</f>
        <v>0</v>
      </c>
      <c r="F558" s="226">
        <f>'ES Data Entry'!F558</f>
        <v>0</v>
      </c>
      <c r="G558" s="226" t="str" cm="1">
        <f t="array" ref="G558">_xlfn.IFS('ES Data Entry'!G558=0, "Kindergarten", 'ES Data Entry'!G558=1, "1st Grade", 'ES Data Entry'!G558=2, "2nd Grade", 'ES Data Entry'!G558=3, "3rd Grade", 'ES Data Entry'!G558=4, "4th Grade",'ES Data Entry'!G558=5, "5th Grade")</f>
        <v>Kindergarten</v>
      </c>
      <c r="H558" s="253" t="e" cm="1">
        <f t="array" ref="H558">_xlfn.IFS('ES Data Entry'!L558=2, "Virtual", 'ES Data Entry'!L558=1, "In-person",'ES Data Entry'!L558=3, "Hybrid")</f>
        <v>#N/A</v>
      </c>
      <c r="I558" s="227" t="e" cm="1">
        <f t="array" ref="I558">_xlfn.IFS('ES Data Entry'!H558= 1, "American Indian/Alaskan Native", 'ES Data Entry'!H558= 2, "Asian", 'ES Data Entry'!H558= 3, "Native Hawaiian/Pacific Islander", 'ES Data Entry'!H558= 4, "Black/African American",'ES Data Entry'!H558= 5,  "White", 'ES Data Entry'!H558= 6, "Other", 'ES Data Entry'!H558= 7, "Two races or more", 'ES Data Entry'!H558= 8, "Unknown")</f>
        <v>#N/A</v>
      </c>
      <c r="J558" s="226" t="e" cm="1">
        <f t="array" ref="J558">_xlfn.IFS('ES Data Entry'!I558=1, "Hispanic/Latino", 'ES Data Entry'!I558=2, "Not Hispanic/Latino", 'ES Data Entry'!I558=3, "Other")</f>
        <v>#N/A</v>
      </c>
      <c r="K558" s="226" t="e" cm="1">
        <f t="array" ref="K558">_xlfn.IFS('ES Data Entry'!J558= 1, "Male", 'ES Data Entry'!J558= 2, "Female", 'ES Data Entry'!J558= 3, "Transgender Male", 'ES Data Entry'!J558= 4, "Transgender Female",'ES Data Entry'!J558= 5, "Non-binary", 'ES Data Entry'!J558= 6, "Other", 'ES Data Entry'!J558= 7, "Unknown")</f>
        <v>#N/A</v>
      </c>
      <c r="L558" s="228">
        <f>'ES Data Entry'!K558</f>
        <v>0</v>
      </c>
      <c r="M558" s="228" t="str" cm="1">
        <f t="array" ref="M558">IF(MAX(IF(F:F=F558, L:L))=L558, "Yes", "No")</f>
        <v>Yes</v>
      </c>
      <c r="N558" s="229" t="e">
        <f>AVERAGE('ES Data Entry'!N558,'ES Data Entry'!M558)</f>
        <v>#DIV/0!</v>
      </c>
      <c r="O558" s="229" t="e">
        <f t="shared" si="54"/>
        <v>#DIV/0!</v>
      </c>
      <c r="P558" s="229" t="e">
        <f>AVERAGE('ES Data Entry'!O558:R558)</f>
        <v>#DIV/0!</v>
      </c>
      <c r="Q558" s="229" t="e">
        <f t="shared" si="55"/>
        <v>#DIV/0!</v>
      </c>
      <c r="R558" s="229" t="e">
        <f>AVERAGE('ES Data Entry'!S558:V558)</f>
        <v>#DIV/0!</v>
      </c>
      <c r="S558" s="229" t="e">
        <f t="shared" si="56"/>
        <v>#DIV/0!</v>
      </c>
      <c r="T558" s="229" t="e">
        <f>AVERAGE('ES Data Entry'!W558:Y558)</f>
        <v>#DIV/0!</v>
      </c>
      <c r="U558" s="230" t="e">
        <f t="shared" si="57"/>
        <v>#DIV/0!</v>
      </c>
      <c r="V558" s="231" t="e">
        <f t="shared" si="58"/>
        <v>#DIV/0!</v>
      </c>
      <c r="W558" s="232" t="e">
        <f t="shared" si="59"/>
        <v>#DIV/0!</v>
      </c>
    </row>
    <row r="559" spans="1:23">
      <c r="A559" s="226">
        <f>'ES Data Entry'!A559</f>
        <v>0</v>
      </c>
      <c r="B559" s="226">
        <f>'ES Data Entry'!B559</f>
        <v>0</v>
      </c>
      <c r="C559" s="6">
        <f>'ES Data Entry'!C559</f>
        <v>0</v>
      </c>
      <c r="D559" s="226">
        <f>'ES Data Entry'!D559</f>
        <v>0</v>
      </c>
      <c r="E559" s="226">
        <f>'ES Data Entry'!E559</f>
        <v>0</v>
      </c>
      <c r="F559" s="226">
        <f>'ES Data Entry'!F559</f>
        <v>0</v>
      </c>
      <c r="G559" s="226" t="str" cm="1">
        <f t="array" ref="G559">_xlfn.IFS('ES Data Entry'!G559=0, "Kindergarten", 'ES Data Entry'!G559=1, "1st Grade", 'ES Data Entry'!G559=2, "2nd Grade", 'ES Data Entry'!G559=3, "3rd Grade", 'ES Data Entry'!G559=4, "4th Grade",'ES Data Entry'!G559=5, "5th Grade")</f>
        <v>Kindergarten</v>
      </c>
      <c r="H559" s="253" t="e" cm="1">
        <f t="array" ref="H559">_xlfn.IFS('ES Data Entry'!L559=2, "Virtual", 'ES Data Entry'!L559=1, "In-person",'ES Data Entry'!L559=3, "Hybrid")</f>
        <v>#N/A</v>
      </c>
      <c r="I559" s="227" t="e" cm="1">
        <f t="array" ref="I559">_xlfn.IFS('ES Data Entry'!H559= 1, "American Indian/Alaskan Native", 'ES Data Entry'!H559= 2, "Asian", 'ES Data Entry'!H559= 3, "Native Hawaiian/Pacific Islander", 'ES Data Entry'!H559= 4, "Black/African American",'ES Data Entry'!H559= 5,  "White", 'ES Data Entry'!H559= 6, "Other", 'ES Data Entry'!H559= 7, "Two races or more", 'ES Data Entry'!H559= 8, "Unknown")</f>
        <v>#N/A</v>
      </c>
      <c r="J559" s="226" t="e" cm="1">
        <f t="array" ref="J559">_xlfn.IFS('ES Data Entry'!I559=1, "Hispanic/Latino", 'ES Data Entry'!I559=2, "Not Hispanic/Latino", 'ES Data Entry'!I559=3, "Other")</f>
        <v>#N/A</v>
      </c>
      <c r="K559" s="226" t="e" cm="1">
        <f t="array" ref="K559">_xlfn.IFS('ES Data Entry'!J559= 1, "Male", 'ES Data Entry'!J559= 2, "Female", 'ES Data Entry'!J559= 3, "Transgender Male", 'ES Data Entry'!J559= 4, "Transgender Female",'ES Data Entry'!J559= 5, "Non-binary", 'ES Data Entry'!J559= 6, "Other", 'ES Data Entry'!J559= 7, "Unknown")</f>
        <v>#N/A</v>
      </c>
      <c r="L559" s="228">
        <f>'ES Data Entry'!K559</f>
        <v>0</v>
      </c>
      <c r="M559" s="228" t="str" cm="1">
        <f t="array" ref="M559">IF(MAX(IF(F:F=F559, L:L))=L559, "Yes", "No")</f>
        <v>Yes</v>
      </c>
      <c r="N559" s="229" t="e">
        <f>AVERAGE('ES Data Entry'!N559,'ES Data Entry'!M559)</f>
        <v>#DIV/0!</v>
      </c>
      <c r="O559" s="229" t="e">
        <f t="shared" si="54"/>
        <v>#DIV/0!</v>
      </c>
      <c r="P559" s="229" t="e">
        <f>AVERAGE('ES Data Entry'!O559:R559)</f>
        <v>#DIV/0!</v>
      </c>
      <c r="Q559" s="229" t="e">
        <f t="shared" si="55"/>
        <v>#DIV/0!</v>
      </c>
      <c r="R559" s="229" t="e">
        <f>AVERAGE('ES Data Entry'!S559:V559)</f>
        <v>#DIV/0!</v>
      </c>
      <c r="S559" s="229" t="e">
        <f t="shared" si="56"/>
        <v>#DIV/0!</v>
      </c>
      <c r="T559" s="229" t="e">
        <f>AVERAGE('ES Data Entry'!W559:Y559)</f>
        <v>#DIV/0!</v>
      </c>
      <c r="U559" s="230" t="e">
        <f t="shared" si="57"/>
        <v>#DIV/0!</v>
      </c>
      <c r="V559" s="231" t="e">
        <f t="shared" si="58"/>
        <v>#DIV/0!</v>
      </c>
      <c r="W559" s="232" t="e">
        <f t="shared" si="59"/>
        <v>#DIV/0!</v>
      </c>
    </row>
    <row r="560" spans="1:23">
      <c r="A560" s="226">
        <f>'ES Data Entry'!A560</f>
        <v>0</v>
      </c>
      <c r="B560" s="226">
        <f>'ES Data Entry'!B560</f>
        <v>0</v>
      </c>
      <c r="C560" s="6">
        <f>'ES Data Entry'!C560</f>
        <v>0</v>
      </c>
      <c r="D560" s="226">
        <f>'ES Data Entry'!D560</f>
        <v>0</v>
      </c>
      <c r="E560" s="226">
        <f>'ES Data Entry'!E560</f>
        <v>0</v>
      </c>
      <c r="F560" s="226">
        <f>'ES Data Entry'!F560</f>
        <v>0</v>
      </c>
      <c r="G560" s="226" t="str" cm="1">
        <f t="array" ref="G560">_xlfn.IFS('ES Data Entry'!G560=0, "Kindergarten", 'ES Data Entry'!G560=1, "1st Grade", 'ES Data Entry'!G560=2, "2nd Grade", 'ES Data Entry'!G560=3, "3rd Grade", 'ES Data Entry'!G560=4, "4th Grade",'ES Data Entry'!G560=5, "5th Grade")</f>
        <v>Kindergarten</v>
      </c>
      <c r="H560" s="253" t="e" cm="1">
        <f t="array" ref="H560">_xlfn.IFS('ES Data Entry'!L560=2, "Virtual", 'ES Data Entry'!L560=1, "In-person",'ES Data Entry'!L560=3, "Hybrid")</f>
        <v>#N/A</v>
      </c>
      <c r="I560" s="227" t="e" cm="1">
        <f t="array" ref="I560">_xlfn.IFS('ES Data Entry'!H560= 1, "American Indian/Alaskan Native", 'ES Data Entry'!H560= 2, "Asian", 'ES Data Entry'!H560= 3, "Native Hawaiian/Pacific Islander", 'ES Data Entry'!H560= 4, "Black/African American",'ES Data Entry'!H560= 5,  "White", 'ES Data Entry'!H560= 6, "Other", 'ES Data Entry'!H560= 7, "Two races or more", 'ES Data Entry'!H560= 8, "Unknown")</f>
        <v>#N/A</v>
      </c>
      <c r="J560" s="226" t="e" cm="1">
        <f t="array" ref="J560">_xlfn.IFS('ES Data Entry'!I560=1, "Hispanic/Latino", 'ES Data Entry'!I560=2, "Not Hispanic/Latino", 'ES Data Entry'!I560=3, "Other")</f>
        <v>#N/A</v>
      </c>
      <c r="K560" s="226" t="e" cm="1">
        <f t="array" ref="K560">_xlfn.IFS('ES Data Entry'!J560= 1, "Male", 'ES Data Entry'!J560= 2, "Female", 'ES Data Entry'!J560= 3, "Transgender Male", 'ES Data Entry'!J560= 4, "Transgender Female",'ES Data Entry'!J560= 5, "Non-binary", 'ES Data Entry'!J560= 6, "Other", 'ES Data Entry'!J560= 7, "Unknown")</f>
        <v>#N/A</v>
      </c>
      <c r="L560" s="228">
        <f>'ES Data Entry'!K560</f>
        <v>0</v>
      </c>
      <c r="M560" s="228" t="str" cm="1">
        <f t="array" ref="M560">IF(MAX(IF(F:F=F560, L:L))=L560, "Yes", "No")</f>
        <v>Yes</v>
      </c>
      <c r="N560" s="229" t="e">
        <f>AVERAGE('ES Data Entry'!N560,'ES Data Entry'!M560)</f>
        <v>#DIV/0!</v>
      </c>
      <c r="O560" s="229" t="e">
        <f t="shared" si="54"/>
        <v>#DIV/0!</v>
      </c>
      <c r="P560" s="229" t="e">
        <f>AVERAGE('ES Data Entry'!O560:R560)</f>
        <v>#DIV/0!</v>
      </c>
      <c r="Q560" s="229" t="e">
        <f t="shared" si="55"/>
        <v>#DIV/0!</v>
      </c>
      <c r="R560" s="229" t="e">
        <f>AVERAGE('ES Data Entry'!S560:V560)</f>
        <v>#DIV/0!</v>
      </c>
      <c r="S560" s="229" t="e">
        <f t="shared" si="56"/>
        <v>#DIV/0!</v>
      </c>
      <c r="T560" s="229" t="e">
        <f>AVERAGE('ES Data Entry'!W560:Y560)</f>
        <v>#DIV/0!</v>
      </c>
      <c r="U560" s="230" t="e">
        <f t="shared" si="57"/>
        <v>#DIV/0!</v>
      </c>
      <c r="V560" s="231" t="e">
        <f t="shared" si="58"/>
        <v>#DIV/0!</v>
      </c>
      <c r="W560" s="232" t="e">
        <f t="shared" si="59"/>
        <v>#DIV/0!</v>
      </c>
    </row>
    <row r="561" spans="1:23">
      <c r="A561" s="226">
        <f>'ES Data Entry'!A561</f>
        <v>0</v>
      </c>
      <c r="B561" s="226">
        <f>'ES Data Entry'!B561</f>
        <v>0</v>
      </c>
      <c r="C561" s="6">
        <f>'ES Data Entry'!C561</f>
        <v>0</v>
      </c>
      <c r="D561" s="226">
        <f>'ES Data Entry'!D561</f>
        <v>0</v>
      </c>
      <c r="E561" s="226">
        <f>'ES Data Entry'!E561</f>
        <v>0</v>
      </c>
      <c r="F561" s="226">
        <f>'ES Data Entry'!F561</f>
        <v>0</v>
      </c>
      <c r="G561" s="226" t="str" cm="1">
        <f t="array" ref="G561">_xlfn.IFS('ES Data Entry'!G561=0, "Kindergarten", 'ES Data Entry'!G561=1, "1st Grade", 'ES Data Entry'!G561=2, "2nd Grade", 'ES Data Entry'!G561=3, "3rd Grade", 'ES Data Entry'!G561=4, "4th Grade",'ES Data Entry'!G561=5, "5th Grade")</f>
        <v>Kindergarten</v>
      </c>
      <c r="H561" s="253" t="e" cm="1">
        <f t="array" ref="H561">_xlfn.IFS('ES Data Entry'!L561=2, "Virtual", 'ES Data Entry'!L561=1, "In-person",'ES Data Entry'!L561=3, "Hybrid")</f>
        <v>#N/A</v>
      </c>
      <c r="I561" s="227" t="e" cm="1">
        <f t="array" ref="I561">_xlfn.IFS('ES Data Entry'!H561= 1, "American Indian/Alaskan Native", 'ES Data Entry'!H561= 2, "Asian", 'ES Data Entry'!H561= 3, "Native Hawaiian/Pacific Islander", 'ES Data Entry'!H561= 4, "Black/African American",'ES Data Entry'!H561= 5,  "White", 'ES Data Entry'!H561= 6, "Other", 'ES Data Entry'!H561= 7, "Two races or more", 'ES Data Entry'!H561= 8, "Unknown")</f>
        <v>#N/A</v>
      </c>
      <c r="J561" s="226" t="e" cm="1">
        <f t="array" ref="J561">_xlfn.IFS('ES Data Entry'!I561=1, "Hispanic/Latino", 'ES Data Entry'!I561=2, "Not Hispanic/Latino", 'ES Data Entry'!I561=3, "Other")</f>
        <v>#N/A</v>
      </c>
      <c r="K561" s="226" t="e" cm="1">
        <f t="array" ref="K561">_xlfn.IFS('ES Data Entry'!J561= 1, "Male", 'ES Data Entry'!J561= 2, "Female", 'ES Data Entry'!J561= 3, "Transgender Male", 'ES Data Entry'!J561= 4, "Transgender Female",'ES Data Entry'!J561= 5, "Non-binary", 'ES Data Entry'!J561= 6, "Other", 'ES Data Entry'!J561= 7, "Unknown")</f>
        <v>#N/A</v>
      </c>
      <c r="L561" s="228">
        <f>'ES Data Entry'!K561</f>
        <v>0</v>
      </c>
      <c r="M561" s="228" t="str" cm="1">
        <f t="array" ref="M561">IF(MAX(IF(F:F=F561, L:L))=L561, "Yes", "No")</f>
        <v>Yes</v>
      </c>
      <c r="N561" s="229" t="e">
        <f>AVERAGE('ES Data Entry'!N561,'ES Data Entry'!M561)</f>
        <v>#DIV/0!</v>
      </c>
      <c r="O561" s="229" t="e">
        <f t="shared" si="54"/>
        <v>#DIV/0!</v>
      </c>
      <c r="P561" s="229" t="e">
        <f>AVERAGE('ES Data Entry'!O561:R561)</f>
        <v>#DIV/0!</v>
      </c>
      <c r="Q561" s="229" t="e">
        <f t="shared" si="55"/>
        <v>#DIV/0!</v>
      </c>
      <c r="R561" s="229" t="e">
        <f>AVERAGE('ES Data Entry'!S561:V561)</f>
        <v>#DIV/0!</v>
      </c>
      <c r="S561" s="229" t="e">
        <f t="shared" si="56"/>
        <v>#DIV/0!</v>
      </c>
      <c r="T561" s="229" t="e">
        <f>AVERAGE('ES Data Entry'!W561:Y561)</f>
        <v>#DIV/0!</v>
      </c>
      <c r="U561" s="230" t="e">
        <f t="shared" si="57"/>
        <v>#DIV/0!</v>
      </c>
      <c r="V561" s="231" t="e">
        <f t="shared" si="58"/>
        <v>#DIV/0!</v>
      </c>
      <c r="W561" s="232" t="e">
        <f t="shared" si="59"/>
        <v>#DIV/0!</v>
      </c>
    </row>
    <row r="562" spans="1:23">
      <c r="A562" s="226">
        <f>'ES Data Entry'!A562</f>
        <v>0</v>
      </c>
      <c r="B562" s="226">
        <f>'ES Data Entry'!B562</f>
        <v>0</v>
      </c>
      <c r="C562" s="6">
        <f>'ES Data Entry'!C562</f>
        <v>0</v>
      </c>
      <c r="D562" s="226">
        <f>'ES Data Entry'!D562</f>
        <v>0</v>
      </c>
      <c r="E562" s="226">
        <f>'ES Data Entry'!E562</f>
        <v>0</v>
      </c>
      <c r="F562" s="226">
        <f>'ES Data Entry'!F562</f>
        <v>0</v>
      </c>
      <c r="G562" s="226" t="str" cm="1">
        <f t="array" ref="G562">_xlfn.IFS('ES Data Entry'!G562=0, "Kindergarten", 'ES Data Entry'!G562=1, "1st Grade", 'ES Data Entry'!G562=2, "2nd Grade", 'ES Data Entry'!G562=3, "3rd Grade", 'ES Data Entry'!G562=4, "4th Grade",'ES Data Entry'!G562=5, "5th Grade")</f>
        <v>Kindergarten</v>
      </c>
      <c r="H562" s="253" t="e" cm="1">
        <f t="array" ref="H562">_xlfn.IFS('ES Data Entry'!L562=2, "Virtual", 'ES Data Entry'!L562=1, "In-person",'ES Data Entry'!L562=3, "Hybrid")</f>
        <v>#N/A</v>
      </c>
      <c r="I562" s="227" t="e" cm="1">
        <f t="array" ref="I562">_xlfn.IFS('ES Data Entry'!H562= 1, "American Indian/Alaskan Native", 'ES Data Entry'!H562= 2, "Asian", 'ES Data Entry'!H562= 3, "Native Hawaiian/Pacific Islander", 'ES Data Entry'!H562= 4, "Black/African American",'ES Data Entry'!H562= 5,  "White", 'ES Data Entry'!H562= 6, "Other", 'ES Data Entry'!H562= 7, "Two races or more", 'ES Data Entry'!H562= 8, "Unknown")</f>
        <v>#N/A</v>
      </c>
      <c r="J562" s="226" t="e" cm="1">
        <f t="array" ref="J562">_xlfn.IFS('ES Data Entry'!I562=1, "Hispanic/Latino", 'ES Data Entry'!I562=2, "Not Hispanic/Latino", 'ES Data Entry'!I562=3, "Other")</f>
        <v>#N/A</v>
      </c>
      <c r="K562" s="226" t="e" cm="1">
        <f t="array" ref="K562">_xlfn.IFS('ES Data Entry'!J562= 1, "Male", 'ES Data Entry'!J562= 2, "Female", 'ES Data Entry'!J562= 3, "Transgender Male", 'ES Data Entry'!J562= 4, "Transgender Female",'ES Data Entry'!J562= 5, "Non-binary", 'ES Data Entry'!J562= 6, "Other", 'ES Data Entry'!J562= 7, "Unknown")</f>
        <v>#N/A</v>
      </c>
      <c r="L562" s="228">
        <f>'ES Data Entry'!K562</f>
        <v>0</v>
      </c>
      <c r="M562" s="228" t="str" cm="1">
        <f t="array" ref="M562">IF(MAX(IF(F:F=F562, L:L))=L562, "Yes", "No")</f>
        <v>Yes</v>
      </c>
      <c r="N562" s="229" t="e">
        <f>AVERAGE('ES Data Entry'!N562,'ES Data Entry'!M562)</f>
        <v>#DIV/0!</v>
      </c>
      <c r="O562" s="229" t="e">
        <f t="shared" si="54"/>
        <v>#DIV/0!</v>
      </c>
      <c r="P562" s="229" t="e">
        <f>AVERAGE('ES Data Entry'!O562:R562)</f>
        <v>#DIV/0!</v>
      </c>
      <c r="Q562" s="229" t="e">
        <f t="shared" si="55"/>
        <v>#DIV/0!</v>
      </c>
      <c r="R562" s="229" t="e">
        <f>AVERAGE('ES Data Entry'!S562:V562)</f>
        <v>#DIV/0!</v>
      </c>
      <c r="S562" s="229" t="e">
        <f t="shared" si="56"/>
        <v>#DIV/0!</v>
      </c>
      <c r="T562" s="229" t="e">
        <f>AVERAGE('ES Data Entry'!W562:Y562)</f>
        <v>#DIV/0!</v>
      </c>
      <c r="U562" s="230" t="e">
        <f t="shared" si="57"/>
        <v>#DIV/0!</v>
      </c>
      <c r="V562" s="231" t="e">
        <f t="shared" si="58"/>
        <v>#DIV/0!</v>
      </c>
      <c r="W562" s="232" t="e">
        <f t="shared" si="59"/>
        <v>#DIV/0!</v>
      </c>
    </row>
    <row r="563" spans="1:23">
      <c r="A563" s="226">
        <f>'ES Data Entry'!A563</f>
        <v>0</v>
      </c>
      <c r="B563" s="226">
        <f>'ES Data Entry'!B563</f>
        <v>0</v>
      </c>
      <c r="C563" s="6">
        <f>'ES Data Entry'!C563</f>
        <v>0</v>
      </c>
      <c r="D563" s="226">
        <f>'ES Data Entry'!D563</f>
        <v>0</v>
      </c>
      <c r="E563" s="226">
        <f>'ES Data Entry'!E563</f>
        <v>0</v>
      </c>
      <c r="F563" s="226">
        <f>'ES Data Entry'!F563</f>
        <v>0</v>
      </c>
      <c r="G563" s="226" t="str" cm="1">
        <f t="array" ref="G563">_xlfn.IFS('ES Data Entry'!G563=0, "Kindergarten", 'ES Data Entry'!G563=1, "1st Grade", 'ES Data Entry'!G563=2, "2nd Grade", 'ES Data Entry'!G563=3, "3rd Grade", 'ES Data Entry'!G563=4, "4th Grade",'ES Data Entry'!G563=5, "5th Grade")</f>
        <v>Kindergarten</v>
      </c>
      <c r="H563" s="253" t="e" cm="1">
        <f t="array" ref="H563">_xlfn.IFS('ES Data Entry'!L563=2, "Virtual", 'ES Data Entry'!L563=1, "In-person",'ES Data Entry'!L563=3, "Hybrid")</f>
        <v>#N/A</v>
      </c>
      <c r="I563" s="227" t="e" cm="1">
        <f t="array" ref="I563">_xlfn.IFS('ES Data Entry'!H563= 1, "American Indian/Alaskan Native", 'ES Data Entry'!H563= 2, "Asian", 'ES Data Entry'!H563= 3, "Native Hawaiian/Pacific Islander", 'ES Data Entry'!H563= 4, "Black/African American",'ES Data Entry'!H563= 5,  "White", 'ES Data Entry'!H563= 6, "Other", 'ES Data Entry'!H563= 7, "Two races or more", 'ES Data Entry'!H563= 8, "Unknown")</f>
        <v>#N/A</v>
      </c>
      <c r="J563" s="226" t="e" cm="1">
        <f t="array" ref="J563">_xlfn.IFS('ES Data Entry'!I563=1, "Hispanic/Latino", 'ES Data Entry'!I563=2, "Not Hispanic/Latino", 'ES Data Entry'!I563=3, "Other")</f>
        <v>#N/A</v>
      </c>
      <c r="K563" s="226" t="e" cm="1">
        <f t="array" ref="K563">_xlfn.IFS('ES Data Entry'!J563= 1, "Male", 'ES Data Entry'!J563= 2, "Female", 'ES Data Entry'!J563= 3, "Transgender Male", 'ES Data Entry'!J563= 4, "Transgender Female",'ES Data Entry'!J563= 5, "Non-binary", 'ES Data Entry'!J563= 6, "Other", 'ES Data Entry'!J563= 7, "Unknown")</f>
        <v>#N/A</v>
      </c>
      <c r="L563" s="228">
        <f>'ES Data Entry'!K563</f>
        <v>0</v>
      </c>
      <c r="M563" s="228" t="str" cm="1">
        <f t="array" ref="M563">IF(MAX(IF(F:F=F563, L:L))=L563, "Yes", "No")</f>
        <v>Yes</v>
      </c>
      <c r="N563" s="229" t="e">
        <f>AVERAGE('ES Data Entry'!N563,'ES Data Entry'!M563)</f>
        <v>#DIV/0!</v>
      </c>
      <c r="O563" s="229" t="e">
        <f t="shared" si="54"/>
        <v>#DIV/0!</v>
      </c>
      <c r="P563" s="229" t="e">
        <f>AVERAGE('ES Data Entry'!O563:R563)</f>
        <v>#DIV/0!</v>
      </c>
      <c r="Q563" s="229" t="e">
        <f t="shared" si="55"/>
        <v>#DIV/0!</v>
      </c>
      <c r="R563" s="229" t="e">
        <f>AVERAGE('ES Data Entry'!S563:V563)</f>
        <v>#DIV/0!</v>
      </c>
      <c r="S563" s="229" t="e">
        <f t="shared" si="56"/>
        <v>#DIV/0!</v>
      </c>
      <c r="T563" s="229" t="e">
        <f>AVERAGE('ES Data Entry'!W563:Y563)</f>
        <v>#DIV/0!</v>
      </c>
      <c r="U563" s="230" t="e">
        <f t="shared" si="57"/>
        <v>#DIV/0!</v>
      </c>
      <c r="V563" s="231" t="e">
        <f t="shared" si="58"/>
        <v>#DIV/0!</v>
      </c>
      <c r="W563" s="232" t="e">
        <f t="shared" si="59"/>
        <v>#DIV/0!</v>
      </c>
    </row>
    <row r="564" spans="1:23">
      <c r="A564" s="226">
        <f>'ES Data Entry'!A564</f>
        <v>0</v>
      </c>
      <c r="B564" s="226">
        <f>'ES Data Entry'!B564</f>
        <v>0</v>
      </c>
      <c r="C564" s="6">
        <f>'ES Data Entry'!C564</f>
        <v>0</v>
      </c>
      <c r="D564" s="226">
        <f>'ES Data Entry'!D564</f>
        <v>0</v>
      </c>
      <c r="E564" s="226">
        <f>'ES Data Entry'!E564</f>
        <v>0</v>
      </c>
      <c r="F564" s="226">
        <f>'ES Data Entry'!F564</f>
        <v>0</v>
      </c>
      <c r="G564" s="226" t="str" cm="1">
        <f t="array" ref="G564">_xlfn.IFS('ES Data Entry'!G564=0, "Kindergarten", 'ES Data Entry'!G564=1, "1st Grade", 'ES Data Entry'!G564=2, "2nd Grade", 'ES Data Entry'!G564=3, "3rd Grade", 'ES Data Entry'!G564=4, "4th Grade",'ES Data Entry'!G564=5, "5th Grade")</f>
        <v>Kindergarten</v>
      </c>
      <c r="H564" s="253" t="e" cm="1">
        <f t="array" ref="H564">_xlfn.IFS('ES Data Entry'!L564=2, "Virtual", 'ES Data Entry'!L564=1, "In-person",'ES Data Entry'!L564=3, "Hybrid")</f>
        <v>#N/A</v>
      </c>
      <c r="I564" s="227" t="e" cm="1">
        <f t="array" ref="I564">_xlfn.IFS('ES Data Entry'!H564= 1, "American Indian/Alaskan Native", 'ES Data Entry'!H564= 2, "Asian", 'ES Data Entry'!H564= 3, "Native Hawaiian/Pacific Islander", 'ES Data Entry'!H564= 4, "Black/African American",'ES Data Entry'!H564= 5,  "White", 'ES Data Entry'!H564= 6, "Other", 'ES Data Entry'!H564= 7, "Two races or more", 'ES Data Entry'!H564= 8, "Unknown")</f>
        <v>#N/A</v>
      </c>
      <c r="J564" s="226" t="e" cm="1">
        <f t="array" ref="J564">_xlfn.IFS('ES Data Entry'!I564=1, "Hispanic/Latino", 'ES Data Entry'!I564=2, "Not Hispanic/Latino", 'ES Data Entry'!I564=3, "Other")</f>
        <v>#N/A</v>
      </c>
      <c r="K564" s="226" t="e" cm="1">
        <f t="array" ref="K564">_xlfn.IFS('ES Data Entry'!J564= 1, "Male", 'ES Data Entry'!J564= 2, "Female", 'ES Data Entry'!J564= 3, "Transgender Male", 'ES Data Entry'!J564= 4, "Transgender Female",'ES Data Entry'!J564= 5, "Non-binary", 'ES Data Entry'!J564= 6, "Other", 'ES Data Entry'!J564= 7, "Unknown")</f>
        <v>#N/A</v>
      </c>
      <c r="L564" s="228">
        <f>'ES Data Entry'!K564</f>
        <v>0</v>
      </c>
      <c r="M564" s="228" t="str" cm="1">
        <f t="array" ref="M564">IF(MAX(IF(F:F=F564, L:L))=L564, "Yes", "No")</f>
        <v>Yes</v>
      </c>
      <c r="N564" s="229" t="e">
        <f>AVERAGE('ES Data Entry'!N564,'ES Data Entry'!M564)</f>
        <v>#DIV/0!</v>
      </c>
      <c r="O564" s="229" t="e">
        <f t="shared" si="54"/>
        <v>#DIV/0!</v>
      </c>
      <c r="P564" s="229" t="e">
        <f>AVERAGE('ES Data Entry'!O564:R564)</f>
        <v>#DIV/0!</v>
      </c>
      <c r="Q564" s="229" t="e">
        <f t="shared" si="55"/>
        <v>#DIV/0!</v>
      </c>
      <c r="R564" s="229" t="e">
        <f>AVERAGE('ES Data Entry'!S564:V564)</f>
        <v>#DIV/0!</v>
      </c>
      <c r="S564" s="229" t="e">
        <f t="shared" si="56"/>
        <v>#DIV/0!</v>
      </c>
      <c r="T564" s="229" t="e">
        <f>AVERAGE('ES Data Entry'!W564:Y564)</f>
        <v>#DIV/0!</v>
      </c>
      <c r="U564" s="230" t="e">
        <f t="shared" si="57"/>
        <v>#DIV/0!</v>
      </c>
      <c r="V564" s="231" t="e">
        <f t="shared" si="58"/>
        <v>#DIV/0!</v>
      </c>
      <c r="W564" s="232" t="e">
        <f t="shared" si="59"/>
        <v>#DIV/0!</v>
      </c>
    </row>
    <row r="565" spans="1:23">
      <c r="A565" s="226">
        <f>'ES Data Entry'!A565</f>
        <v>0</v>
      </c>
      <c r="B565" s="226">
        <f>'ES Data Entry'!B565</f>
        <v>0</v>
      </c>
      <c r="C565" s="6">
        <f>'ES Data Entry'!C565</f>
        <v>0</v>
      </c>
      <c r="D565" s="226">
        <f>'ES Data Entry'!D565</f>
        <v>0</v>
      </c>
      <c r="E565" s="226">
        <f>'ES Data Entry'!E565</f>
        <v>0</v>
      </c>
      <c r="F565" s="226">
        <f>'ES Data Entry'!F565</f>
        <v>0</v>
      </c>
      <c r="G565" s="226" t="str" cm="1">
        <f t="array" ref="G565">_xlfn.IFS('ES Data Entry'!G565=0, "Kindergarten", 'ES Data Entry'!G565=1, "1st Grade", 'ES Data Entry'!G565=2, "2nd Grade", 'ES Data Entry'!G565=3, "3rd Grade", 'ES Data Entry'!G565=4, "4th Grade",'ES Data Entry'!G565=5, "5th Grade")</f>
        <v>Kindergarten</v>
      </c>
      <c r="H565" s="253" t="e" cm="1">
        <f t="array" ref="H565">_xlfn.IFS('ES Data Entry'!L565=2, "Virtual", 'ES Data Entry'!L565=1, "In-person",'ES Data Entry'!L565=3, "Hybrid")</f>
        <v>#N/A</v>
      </c>
      <c r="I565" s="227" t="e" cm="1">
        <f t="array" ref="I565">_xlfn.IFS('ES Data Entry'!H565= 1, "American Indian/Alaskan Native", 'ES Data Entry'!H565= 2, "Asian", 'ES Data Entry'!H565= 3, "Native Hawaiian/Pacific Islander", 'ES Data Entry'!H565= 4, "Black/African American",'ES Data Entry'!H565= 5,  "White", 'ES Data Entry'!H565= 6, "Other", 'ES Data Entry'!H565= 7, "Two races or more", 'ES Data Entry'!H565= 8, "Unknown")</f>
        <v>#N/A</v>
      </c>
      <c r="J565" s="226" t="e" cm="1">
        <f t="array" ref="J565">_xlfn.IFS('ES Data Entry'!I565=1, "Hispanic/Latino", 'ES Data Entry'!I565=2, "Not Hispanic/Latino", 'ES Data Entry'!I565=3, "Other")</f>
        <v>#N/A</v>
      </c>
      <c r="K565" s="226" t="e" cm="1">
        <f t="array" ref="K565">_xlfn.IFS('ES Data Entry'!J565= 1, "Male", 'ES Data Entry'!J565= 2, "Female", 'ES Data Entry'!J565= 3, "Transgender Male", 'ES Data Entry'!J565= 4, "Transgender Female",'ES Data Entry'!J565= 5, "Non-binary", 'ES Data Entry'!J565= 6, "Other", 'ES Data Entry'!J565= 7, "Unknown")</f>
        <v>#N/A</v>
      </c>
      <c r="L565" s="228">
        <f>'ES Data Entry'!K565</f>
        <v>0</v>
      </c>
      <c r="M565" s="228" t="str" cm="1">
        <f t="array" ref="M565">IF(MAX(IF(F:F=F565, L:L))=L565, "Yes", "No")</f>
        <v>Yes</v>
      </c>
      <c r="N565" s="229" t="e">
        <f>AVERAGE('ES Data Entry'!N565,'ES Data Entry'!M565)</f>
        <v>#DIV/0!</v>
      </c>
      <c r="O565" s="229" t="e">
        <f t="shared" si="54"/>
        <v>#DIV/0!</v>
      </c>
      <c r="P565" s="229" t="e">
        <f>AVERAGE('ES Data Entry'!O565:R565)</f>
        <v>#DIV/0!</v>
      </c>
      <c r="Q565" s="229" t="e">
        <f t="shared" si="55"/>
        <v>#DIV/0!</v>
      </c>
      <c r="R565" s="229" t="e">
        <f>AVERAGE('ES Data Entry'!S565:V565)</f>
        <v>#DIV/0!</v>
      </c>
      <c r="S565" s="229" t="e">
        <f t="shared" si="56"/>
        <v>#DIV/0!</v>
      </c>
      <c r="T565" s="229" t="e">
        <f>AVERAGE('ES Data Entry'!W565:Y565)</f>
        <v>#DIV/0!</v>
      </c>
      <c r="U565" s="230" t="e">
        <f t="shared" si="57"/>
        <v>#DIV/0!</v>
      </c>
      <c r="V565" s="231" t="e">
        <f t="shared" si="58"/>
        <v>#DIV/0!</v>
      </c>
      <c r="W565" s="232" t="e">
        <f t="shared" si="59"/>
        <v>#DIV/0!</v>
      </c>
    </row>
    <row r="566" spans="1:23">
      <c r="A566" s="226">
        <f>'ES Data Entry'!A566</f>
        <v>0</v>
      </c>
      <c r="B566" s="226">
        <f>'ES Data Entry'!B566</f>
        <v>0</v>
      </c>
      <c r="C566" s="6">
        <f>'ES Data Entry'!C566</f>
        <v>0</v>
      </c>
      <c r="D566" s="226">
        <f>'ES Data Entry'!D566</f>
        <v>0</v>
      </c>
      <c r="E566" s="226">
        <f>'ES Data Entry'!E566</f>
        <v>0</v>
      </c>
      <c r="F566" s="226">
        <f>'ES Data Entry'!F566</f>
        <v>0</v>
      </c>
      <c r="G566" s="226" t="str" cm="1">
        <f t="array" ref="G566">_xlfn.IFS('ES Data Entry'!G566=0, "Kindergarten", 'ES Data Entry'!G566=1, "1st Grade", 'ES Data Entry'!G566=2, "2nd Grade", 'ES Data Entry'!G566=3, "3rd Grade", 'ES Data Entry'!G566=4, "4th Grade",'ES Data Entry'!G566=5, "5th Grade")</f>
        <v>Kindergarten</v>
      </c>
      <c r="H566" s="253" t="e" cm="1">
        <f t="array" ref="H566">_xlfn.IFS('ES Data Entry'!L566=2, "Virtual", 'ES Data Entry'!L566=1, "In-person",'ES Data Entry'!L566=3, "Hybrid")</f>
        <v>#N/A</v>
      </c>
      <c r="I566" s="227" t="e" cm="1">
        <f t="array" ref="I566">_xlfn.IFS('ES Data Entry'!H566= 1, "American Indian/Alaskan Native", 'ES Data Entry'!H566= 2, "Asian", 'ES Data Entry'!H566= 3, "Native Hawaiian/Pacific Islander", 'ES Data Entry'!H566= 4, "Black/African American",'ES Data Entry'!H566= 5,  "White", 'ES Data Entry'!H566= 6, "Other", 'ES Data Entry'!H566= 7, "Two races or more", 'ES Data Entry'!H566= 8, "Unknown")</f>
        <v>#N/A</v>
      </c>
      <c r="J566" s="226" t="e" cm="1">
        <f t="array" ref="J566">_xlfn.IFS('ES Data Entry'!I566=1, "Hispanic/Latino", 'ES Data Entry'!I566=2, "Not Hispanic/Latino", 'ES Data Entry'!I566=3, "Other")</f>
        <v>#N/A</v>
      </c>
      <c r="K566" s="226" t="e" cm="1">
        <f t="array" ref="K566">_xlfn.IFS('ES Data Entry'!J566= 1, "Male", 'ES Data Entry'!J566= 2, "Female", 'ES Data Entry'!J566= 3, "Transgender Male", 'ES Data Entry'!J566= 4, "Transgender Female",'ES Data Entry'!J566= 5, "Non-binary", 'ES Data Entry'!J566= 6, "Other", 'ES Data Entry'!J566= 7, "Unknown")</f>
        <v>#N/A</v>
      </c>
      <c r="L566" s="228">
        <f>'ES Data Entry'!K566</f>
        <v>0</v>
      </c>
      <c r="M566" s="228" t="str" cm="1">
        <f t="array" ref="M566">IF(MAX(IF(F:F=F566, L:L))=L566, "Yes", "No")</f>
        <v>Yes</v>
      </c>
      <c r="N566" s="229" t="e">
        <f>AVERAGE('ES Data Entry'!N566,'ES Data Entry'!M566)</f>
        <v>#DIV/0!</v>
      </c>
      <c r="O566" s="229" t="e">
        <f t="shared" si="54"/>
        <v>#DIV/0!</v>
      </c>
      <c r="P566" s="229" t="e">
        <f>AVERAGE('ES Data Entry'!O566:R566)</f>
        <v>#DIV/0!</v>
      </c>
      <c r="Q566" s="229" t="e">
        <f t="shared" si="55"/>
        <v>#DIV/0!</v>
      </c>
      <c r="R566" s="229" t="e">
        <f>AVERAGE('ES Data Entry'!S566:V566)</f>
        <v>#DIV/0!</v>
      </c>
      <c r="S566" s="229" t="e">
        <f t="shared" si="56"/>
        <v>#DIV/0!</v>
      </c>
      <c r="T566" s="229" t="e">
        <f>AVERAGE('ES Data Entry'!W566:Y566)</f>
        <v>#DIV/0!</v>
      </c>
      <c r="U566" s="230" t="e">
        <f t="shared" si="57"/>
        <v>#DIV/0!</v>
      </c>
      <c r="V566" s="231" t="e">
        <f t="shared" si="58"/>
        <v>#DIV/0!</v>
      </c>
      <c r="W566" s="232" t="e">
        <f t="shared" si="59"/>
        <v>#DIV/0!</v>
      </c>
    </row>
    <row r="567" spans="1:23">
      <c r="A567" s="226">
        <f>'ES Data Entry'!A567</f>
        <v>0</v>
      </c>
      <c r="B567" s="226">
        <f>'ES Data Entry'!B567</f>
        <v>0</v>
      </c>
      <c r="C567" s="6">
        <f>'ES Data Entry'!C567</f>
        <v>0</v>
      </c>
      <c r="D567" s="226">
        <f>'ES Data Entry'!D567</f>
        <v>0</v>
      </c>
      <c r="E567" s="226">
        <f>'ES Data Entry'!E567</f>
        <v>0</v>
      </c>
      <c r="F567" s="226">
        <f>'ES Data Entry'!F567</f>
        <v>0</v>
      </c>
      <c r="G567" s="226" t="str" cm="1">
        <f t="array" ref="G567">_xlfn.IFS('ES Data Entry'!G567=0, "Kindergarten", 'ES Data Entry'!G567=1, "1st Grade", 'ES Data Entry'!G567=2, "2nd Grade", 'ES Data Entry'!G567=3, "3rd Grade", 'ES Data Entry'!G567=4, "4th Grade",'ES Data Entry'!G567=5, "5th Grade")</f>
        <v>Kindergarten</v>
      </c>
      <c r="H567" s="253" t="e" cm="1">
        <f t="array" ref="H567">_xlfn.IFS('ES Data Entry'!L567=2, "Virtual", 'ES Data Entry'!L567=1, "In-person",'ES Data Entry'!L567=3, "Hybrid")</f>
        <v>#N/A</v>
      </c>
      <c r="I567" s="227" t="e" cm="1">
        <f t="array" ref="I567">_xlfn.IFS('ES Data Entry'!H567= 1, "American Indian/Alaskan Native", 'ES Data Entry'!H567= 2, "Asian", 'ES Data Entry'!H567= 3, "Native Hawaiian/Pacific Islander", 'ES Data Entry'!H567= 4, "Black/African American",'ES Data Entry'!H567= 5,  "White", 'ES Data Entry'!H567= 6, "Other", 'ES Data Entry'!H567= 7, "Two races or more", 'ES Data Entry'!H567= 8, "Unknown")</f>
        <v>#N/A</v>
      </c>
      <c r="J567" s="226" t="e" cm="1">
        <f t="array" ref="J567">_xlfn.IFS('ES Data Entry'!I567=1, "Hispanic/Latino", 'ES Data Entry'!I567=2, "Not Hispanic/Latino", 'ES Data Entry'!I567=3, "Other")</f>
        <v>#N/A</v>
      </c>
      <c r="K567" s="226" t="e" cm="1">
        <f t="array" ref="K567">_xlfn.IFS('ES Data Entry'!J567= 1, "Male", 'ES Data Entry'!J567= 2, "Female", 'ES Data Entry'!J567= 3, "Transgender Male", 'ES Data Entry'!J567= 4, "Transgender Female",'ES Data Entry'!J567= 5, "Non-binary", 'ES Data Entry'!J567= 6, "Other", 'ES Data Entry'!J567= 7, "Unknown")</f>
        <v>#N/A</v>
      </c>
      <c r="L567" s="228">
        <f>'ES Data Entry'!K567</f>
        <v>0</v>
      </c>
      <c r="M567" s="228" t="str" cm="1">
        <f t="array" ref="M567">IF(MAX(IF(F:F=F567, L:L))=L567, "Yes", "No")</f>
        <v>Yes</v>
      </c>
      <c r="N567" s="229" t="e">
        <f>AVERAGE('ES Data Entry'!N567,'ES Data Entry'!M567)</f>
        <v>#DIV/0!</v>
      </c>
      <c r="O567" s="229" t="e">
        <f t="shared" si="54"/>
        <v>#DIV/0!</v>
      </c>
      <c r="P567" s="229" t="e">
        <f>AVERAGE('ES Data Entry'!O567:R567)</f>
        <v>#DIV/0!</v>
      </c>
      <c r="Q567" s="229" t="e">
        <f t="shared" si="55"/>
        <v>#DIV/0!</v>
      </c>
      <c r="R567" s="229" t="e">
        <f>AVERAGE('ES Data Entry'!S567:V567)</f>
        <v>#DIV/0!</v>
      </c>
      <c r="S567" s="229" t="e">
        <f t="shared" si="56"/>
        <v>#DIV/0!</v>
      </c>
      <c r="T567" s="229" t="e">
        <f>AVERAGE('ES Data Entry'!W567:Y567)</f>
        <v>#DIV/0!</v>
      </c>
      <c r="U567" s="230" t="e">
        <f t="shared" si="57"/>
        <v>#DIV/0!</v>
      </c>
      <c r="V567" s="231" t="e">
        <f t="shared" si="58"/>
        <v>#DIV/0!</v>
      </c>
      <c r="W567" s="232" t="e">
        <f t="shared" si="59"/>
        <v>#DIV/0!</v>
      </c>
    </row>
    <row r="568" spans="1:23">
      <c r="A568" s="226">
        <f>'ES Data Entry'!A568</f>
        <v>0</v>
      </c>
      <c r="B568" s="226">
        <f>'ES Data Entry'!B568</f>
        <v>0</v>
      </c>
      <c r="C568" s="6">
        <f>'ES Data Entry'!C568</f>
        <v>0</v>
      </c>
      <c r="D568" s="226">
        <f>'ES Data Entry'!D568</f>
        <v>0</v>
      </c>
      <c r="E568" s="226">
        <f>'ES Data Entry'!E568</f>
        <v>0</v>
      </c>
      <c r="F568" s="226">
        <f>'ES Data Entry'!F568</f>
        <v>0</v>
      </c>
      <c r="G568" s="226" t="str" cm="1">
        <f t="array" ref="G568">_xlfn.IFS('ES Data Entry'!G568=0, "Kindergarten", 'ES Data Entry'!G568=1, "1st Grade", 'ES Data Entry'!G568=2, "2nd Grade", 'ES Data Entry'!G568=3, "3rd Grade", 'ES Data Entry'!G568=4, "4th Grade",'ES Data Entry'!G568=5, "5th Grade")</f>
        <v>Kindergarten</v>
      </c>
      <c r="H568" s="253" t="e" cm="1">
        <f t="array" ref="H568">_xlfn.IFS('ES Data Entry'!L568=2, "Virtual", 'ES Data Entry'!L568=1, "In-person",'ES Data Entry'!L568=3, "Hybrid")</f>
        <v>#N/A</v>
      </c>
      <c r="I568" s="227" t="e" cm="1">
        <f t="array" ref="I568">_xlfn.IFS('ES Data Entry'!H568= 1, "American Indian/Alaskan Native", 'ES Data Entry'!H568= 2, "Asian", 'ES Data Entry'!H568= 3, "Native Hawaiian/Pacific Islander", 'ES Data Entry'!H568= 4, "Black/African American",'ES Data Entry'!H568= 5,  "White", 'ES Data Entry'!H568= 6, "Other", 'ES Data Entry'!H568= 7, "Two races or more", 'ES Data Entry'!H568= 8, "Unknown")</f>
        <v>#N/A</v>
      </c>
      <c r="J568" s="226" t="e" cm="1">
        <f t="array" ref="J568">_xlfn.IFS('ES Data Entry'!I568=1, "Hispanic/Latino", 'ES Data Entry'!I568=2, "Not Hispanic/Latino", 'ES Data Entry'!I568=3, "Other")</f>
        <v>#N/A</v>
      </c>
      <c r="K568" s="226" t="e" cm="1">
        <f t="array" ref="K568">_xlfn.IFS('ES Data Entry'!J568= 1, "Male", 'ES Data Entry'!J568= 2, "Female", 'ES Data Entry'!J568= 3, "Transgender Male", 'ES Data Entry'!J568= 4, "Transgender Female",'ES Data Entry'!J568= 5, "Non-binary", 'ES Data Entry'!J568= 6, "Other", 'ES Data Entry'!J568= 7, "Unknown")</f>
        <v>#N/A</v>
      </c>
      <c r="L568" s="228">
        <f>'ES Data Entry'!K568</f>
        <v>0</v>
      </c>
      <c r="M568" s="228" t="str" cm="1">
        <f t="array" ref="M568">IF(MAX(IF(F:F=F568, L:L))=L568, "Yes", "No")</f>
        <v>Yes</v>
      </c>
      <c r="N568" s="229" t="e">
        <f>AVERAGE('ES Data Entry'!N568,'ES Data Entry'!M568)</f>
        <v>#DIV/0!</v>
      </c>
      <c r="O568" s="229" t="e">
        <f t="shared" si="54"/>
        <v>#DIV/0!</v>
      </c>
      <c r="P568" s="229" t="e">
        <f>AVERAGE('ES Data Entry'!O568:R568)</f>
        <v>#DIV/0!</v>
      </c>
      <c r="Q568" s="229" t="e">
        <f t="shared" si="55"/>
        <v>#DIV/0!</v>
      </c>
      <c r="R568" s="229" t="e">
        <f>AVERAGE('ES Data Entry'!S568:V568)</f>
        <v>#DIV/0!</v>
      </c>
      <c r="S568" s="229" t="e">
        <f t="shared" si="56"/>
        <v>#DIV/0!</v>
      </c>
      <c r="T568" s="229" t="e">
        <f>AVERAGE('ES Data Entry'!W568:Y568)</f>
        <v>#DIV/0!</v>
      </c>
      <c r="U568" s="230" t="e">
        <f t="shared" si="57"/>
        <v>#DIV/0!</v>
      </c>
      <c r="V568" s="231" t="e">
        <f t="shared" si="58"/>
        <v>#DIV/0!</v>
      </c>
      <c r="W568" s="232" t="e">
        <f t="shared" si="59"/>
        <v>#DIV/0!</v>
      </c>
    </row>
    <row r="569" spans="1:23">
      <c r="A569" s="226">
        <f>'ES Data Entry'!A569</f>
        <v>0</v>
      </c>
      <c r="B569" s="226">
        <f>'ES Data Entry'!B569</f>
        <v>0</v>
      </c>
      <c r="C569" s="6">
        <f>'ES Data Entry'!C569</f>
        <v>0</v>
      </c>
      <c r="D569" s="226">
        <f>'ES Data Entry'!D569</f>
        <v>0</v>
      </c>
      <c r="E569" s="226">
        <f>'ES Data Entry'!E569</f>
        <v>0</v>
      </c>
      <c r="F569" s="226">
        <f>'ES Data Entry'!F569</f>
        <v>0</v>
      </c>
      <c r="G569" s="226" t="str" cm="1">
        <f t="array" ref="G569">_xlfn.IFS('ES Data Entry'!G569=0, "Kindergarten", 'ES Data Entry'!G569=1, "1st Grade", 'ES Data Entry'!G569=2, "2nd Grade", 'ES Data Entry'!G569=3, "3rd Grade", 'ES Data Entry'!G569=4, "4th Grade",'ES Data Entry'!G569=5, "5th Grade")</f>
        <v>Kindergarten</v>
      </c>
      <c r="H569" s="253" t="e" cm="1">
        <f t="array" ref="H569">_xlfn.IFS('ES Data Entry'!L569=2, "Virtual", 'ES Data Entry'!L569=1, "In-person",'ES Data Entry'!L569=3, "Hybrid")</f>
        <v>#N/A</v>
      </c>
      <c r="I569" s="227" t="e" cm="1">
        <f t="array" ref="I569">_xlfn.IFS('ES Data Entry'!H569= 1, "American Indian/Alaskan Native", 'ES Data Entry'!H569= 2, "Asian", 'ES Data Entry'!H569= 3, "Native Hawaiian/Pacific Islander", 'ES Data Entry'!H569= 4, "Black/African American",'ES Data Entry'!H569= 5,  "White", 'ES Data Entry'!H569= 6, "Other", 'ES Data Entry'!H569= 7, "Two races or more", 'ES Data Entry'!H569= 8, "Unknown")</f>
        <v>#N/A</v>
      </c>
      <c r="J569" s="226" t="e" cm="1">
        <f t="array" ref="J569">_xlfn.IFS('ES Data Entry'!I569=1, "Hispanic/Latino", 'ES Data Entry'!I569=2, "Not Hispanic/Latino", 'ES Data Entry'!I569=3, "Other")</f>
        <v>#N/A</v>
      </c>
      <c r="K569" s="226" t="e" cm="1">
        <f t="array" ref="K569">_xlfn.IFS('ES Data Entry'!J569= 1, "Male", 'ES Data Entry'!J569= 2, "Female", 'ES Data Entry'!J569= 3, "Transgender Male", 'ES Data Entry'!J569= 4, "Transgender Female",'ES Data Entry'!J569= 5, "Non-binary", 'ES Data Entry'!J569= 6, "Other", 'ES Data Entry'!J569= 7, "Unknown")</f>
        <v>#N/A</v>
      </c>
      <c r="L569" s="228">
        <f>'ES Data Entry'!K569</f>
        <v>0</v>
      </c>
      <c r="M569" s="228" t="str" cm="1">
        <f t="array" ref="M569">IF(MAX(IF(F:F=F569, L:L))=L569, "Yes", "No")</f>
        <v>Yes</v>
      </c>
      <c r="N569" s="229" t="e">
        <f>AVERAGE('ES Data Entry'!N569,'ES Data Entry'!M569)</f>
        <v>#DIV/0!</v>
      </c>
      <c r="O569" s="229" t="e">
        <f t="shared" si="54"/>
        <v>#DIV/0!</v>
      </c>
      <c r="P569" s="229" t="e">
        <f>AVERAGE('ES Data Entry'!O569:R569)</f>
        <v>#DIV/0!</v>
      </c>
      <c r="Q569" s="229" t="e">
        <f t="shared" si="55"/>
        <v>#DIV/0!</v>
      </c>
      <c r="R569" s="229" t="e">
        <f>AVERAGE('ES Data Entry'!S569:V569)</f>
        <v>#DIV/0!</v>
      </c>
      <c r="S569" s="229" t="e">
        <f t="shared" si="56"/>
        <v>#DIV/0!</v>
      </c>
      <c r="T569" s="229" t="e">
        <f>AVERAGE('ES Data Entry'!W569:Y569)</f>
        <v>#DIV/0!</v>
      </c>
      <c r="U569" s="230" t="e">
        <f t="shared" si="57"/>
        <v>#DIV/0!</v>
      </c>
      <c r="V569" s="231" t="e">
        <f t="shared" si="58"/>
        <v>#DIV/0!</v>
      </c>
      <c r="W569" s="232" t="e">
        <f t="shared" si="59"/>
        <v>#DIV/0!</v>
      </c>
    </row>
    <row r="570" spans="1:23">
      <c r="A570" s="226">
        <f>'ES Data Entry'!A570</f>
        <v>0</v>
      </c>
      <c r="B570" s="226">
        <f>'ES Data Entry'!B570</f>
        <v>0</v>
      </c>
      <c r="C570" s="6">
        <f>'ES Data Entry'!C570</f>
        <v>0</v>
      </c>
      <c r="D570" s="226">
        <f>'ES Data Entry'!D570</f>
        <v>0</v>
      </c>
      <c r="E570" s="226">
        <f>'ES Data Entry'!E570</f>
        <v>0</v>
      </c>
      <c r="F570" s="226">
        <f>'ES Data Entry'!F570</f>
        <v>0</v>
      </c>
      <c r="G570" s="226" t="str" cm="1">
        <f t="array" ref="G570">_xlfn.IFS('ES Data Entry'!G570=0, "Kindergarten", 'ES Data Entry'!G570=1, "1st Grade", 'ES Data Entry'!G570=2, "2nd Grade", 'ES Data Entry'!G570=3, "3rd Grade", 'ES Data Entry'!G570=4, "4th Grade",'ES Data Entry'!G570=5, "5th Grade")</f>
        <v>Kindergarten</v>
      </c>
      <c r="H570" s="253" t="e" cm="1">
        <f t="array" ref="H570">_xlfn.IFS('ES Data Entry'!L570=2, "Virtual", 'ES Data Entry'!L570=1, "In-person",'ES Data Entry'!L570=3, "Hybrid")</f>
        <v>#N/A</v>
      </c>
      <c r="I570" s="227" t="e" cm="1">
        <f t="array" ref="I570">_xlfn.IFS('ES Data Entry'!H570= 1, "American Indian/Alaskan Native", 'ES Data Entry'!H570= 2, "Asian", 'ES Data Entry'!H570= 3, "Native Hawaiian/Pacific Islander", 'ES Data Entry'!H570= 4, "Black/African American",'ES Data Entry'!H570= 5,  "White", 'ES Data Entry'!H570= 6, "Other", 'ES Data Entry'!H570= 7, "Two races or more", 'ES Data Entry'!H570= 8, "Unknown")</f>
        <v>#N/A</v>
      </c>
      <c r="J570" s="226" t="e" cm="1">
        <f t="array" ref="J570">_xlfn.IFS('ES Data Entry'!I570=1, "Hispanic/Latino", 'ES Data Entry'!I570=2, "Not Hispanic/Latino", 'ES Data Entry'!I570=3, "Other")</f>
        <v>#N/A</v>
      </c>
      <c r="K570" s="226" t="e" cm="1">
        <f t="array" ref="K570">_xlfn.IFS('ES Data Entry'!J570= 1, "Male", 'ES Data Entry'!J570= 2, "Female", 'ES Data Entry'!J570= 3, "Transgender Male", 'ES Data Entry'!J570= 4, "Transgender Female",'ES Data Entry'!J570= 5, "Non-binary", 'ES Data Entry'!J570= 6, "Other", 'ES Data Entry'!J570= 7, "Unknown")</f>
        <v>#N/A</v>
      </c>
      <c r="L570" s="228">
        <f>'ES Data Entry'!K570</f>
        <v>0</v>
      </c>
      <c r="M570" s="228" t="str" cm="1">
        <f t="array" ref="M570">IF(MAX(IF(F:F=F570, L:L))=L570, "Yes", "No")</f>
        <v>Yes</v>
      </c>
      <c r="N570" s="229" t="e">
        <f>AVERAGE('ES Data Entry'!N570,'ES Data Entry'!M570)</f>
        <v>#DIV/0!</v>
      </c>
      <c r="O570" s="229" t="e">
        <f t="shared" si="54"/>
        <v>#DIV/0!</v>
      </c>
      <c r="P570" s="229" t="e">
        <f>AVERAGE('ES Data Entry'!O570:R570)</f>
        <v>#DIV/0!</v>
      </c>
      <c r="Q570" s="229" t="e">
        <f t="shared" si="55"/>
        <v>#DIV/0!</v>
      </c>
      <c r="R570" s="229" t="e">
        <f>AVERAGE('ES Data Entry'!S570:V570)</f>
        <v>#DIV/0!</v>
      </c>
      <c r="S570" s="229" t="e">
        <f t="shared" si="56"/>
        <v>#DIV/0!</v>
      </c>
      <c r="T570" s="229" t="e">
        <f>AVERAGE('ES Data Entry'!W570:Y570)</f>
        <v>#DIV/0!</v>
      </c>
      <c r="U570" s="230" t="e">
        <f t="shared" si="57"/>
        <v>#DIV/0!</v>
      </c>
      <c r="V570" s="231" t="e">
        <f t="shared" si="58"/>
        <v>#DIV/0!</v>
      </c>
      <c r="W570" s="232" t="e">
        <f t="shared" si="59"/>
        <v>#DIV/0!</v>
      </c>
    </row>
    <row r="571" spans="1:23">
      <c r="A571" s="226">
        <f>'ES Data Entry'!A571</f>
        <v>0</v>
      </c>
      <c r="B571" s="226">
        <f>'ES Data Entry'!B571</f>
        <v>0</v>
      </c>
      <c r="C571" s="6">
        <f>'ES Data Entry'!C571</f>
        <v>0</v>
      </c>
      <c r="D571" s="226">
        <f>'ES Data Entry'!D571</f>
        <v>0</v>
      </c>
      <c r="E571" s="226">
        <f>'ES Data Entry'!E571</f>
        <v>0</v>
      </c>
      <c r="F571" s="226">
        <f>'ES Data Entry'!F571</f>
        <v>0</v>
      </c>
      <c r="G571" s="226" t="str" cm="1">
        <f t="array" ref="G571">_xlfn.IFS('ES Data Entry'!G571=0, "Kindergarten", 'ES Data Entry'!G571=1, "1st Grade", 'ES Data Entry'!G571=2, "2nd Grade", 'ES Data Entry'!G571=3, "3rd Grade", 'ES Data Entry'!G571=4, "4th Grade",'ES Data Entry'!G571=5, "5th Grade")</f>
        <v>Kindergarten</v>
      </c>
      <c r="H571" s="253" t="e" cm="1">
        <f t="array" ref="H571">_xlfn.IFS('ES Data Entry'!L571=2, "Virtual", 'ES Data Entry'!L571=1, "In-person",'ES Data Entry'!L571=3, "Hybrid")</f>
        <v>#N/A</v>
      </c>
      <c r="I571" s="227" t="e" cm="1">
        <f t="array" ref="I571">_xlfn.IFS('ES Data Entry'!H571= 1, "American Indian/Alaskan Native", 'ES Data Entry'!H571= 2, "Asian", 'ES Data Entry'!H571= 3, "Native Hawaiian/Pacific Islander", 'ES Data Entry'!H571= 4, "Black/African American",'ES Data Entry'!H571= 5,  "White", 'ES Data Entry'!H571= 6, "Other", 'ES Data Entry'!H571= 7, "Two races or more", 'ES Data Entry'!H571= 8, "Unknown")</f>
        <v>#N/A</v>
      </c>
      <c r="J571" s="226" t="e" cm="1">
        <f t="array" ref="J571">_xlfn.IFS('ES Data Entry'!I571=1, "Hispanic/Latino", 'ES Data Entry'!I571=2, "Not Hispanic/Latino", 'ES Data Entry'!I571=3, "Other")</f>
        <v>#N/A</v>
      </c>
      <c r="K571" s="226" t="e" cm="1">
        <f t="array" ref="K571">_xlfn.IFS('ES Data Entry'!J571= 1, "Male", 'ES Data Entry'!J571= 2, "Female", 'ES Data Entry'!J571= 3, "Transgender Male", 'ES Data Entry'!J571= 4, "Transgender Female",'ES Data Entry'!J571= 5, "Non-binary", 'ES Data Entry'!J571= 6, "Other", 'ES Data Entry'!J571= 7, "Unknown")</f>
        <v>#N/A</v>
      </c>
      <c r="L571" s="228">
        <f>'ES Data Entry'!K571</f>
        <v>0</v>
      </c>
      <c r="M571" s="228" t="str" cm="1">
        <f t="array" ref="M571">IF(MAX(IF(F:F=F571, L:L))=L571, "Yes", "No")</f>
        <v>Yes</v>
      </c>
      <c r="N571" s="229" t="e">
        <f>AVERAGE('ES Data Entry'!N571,'ES Data Entry'!M571)</f>
        <v>#DIV/0!</v>
      </c>
      <c r="O571" s="229" t="e">
        <f t="shared" si="54"/>
        <v>#DIV/0!</v>
      </c>
      <c r="P571" s="229" t="e">
        <f>AVERAGE('ES Data Entry'!O571:R571)</f>
        <v>#DIV/0!</v>
      </c>
      <c r="Q571" s="229" t="e">
        <f t="shared" si="55"/>
        <v>#DIV/0!</v>
      </c>
      <c r="R571" s="229" t="e">
        <f>AVERAGE('ES Data Entry'!S571:V571)</f>
        <v>#DIV/0!</v>
      </c>
      <c r="S571" s="229" t="e">
        <f t="shared" si="56"/>
        <v>#DIV/0!</v>
      </c>
      <c r="T571" s="229" t="e">
        <f>AVERAGE('ES Data Entry'!W571:Y571)</f>
        <v>#DIV/0!</v>
      </c>
      <c r="U571" s="230" t="e">
        <f t="shared" si="57"/>
        <v>#DIV/0!</v>
      </c>
      <c r="V571" s="231" t="e">
        <f t="shared" si="58"/>
        <v>#DIV/0!</v>
      </c>
      <c r="W571" s="232" t="e">
        <f t="shared" si="59"/>
        <v>#DIV/0!</v>
      </c>
    </row>
    <row r="572" spans="1:23">
      <c r="A572" s="226">
        <f>'ES Data Entry'!A572</f>
        <v>0</v>
      </c>
      <c r="B572" s="226">
        <f>'ES Data Entry'!B572</f>
        <v>0</v>
      </c>
      <c r="C572" s="6">
        <f>'ES Data Entry'!C572</f>
        <v>0</v>
      </c>
      <c r="D572" s="226">
        <f>'ES Data Entry'!D572</f>
        <v>0</v>
      </c>
      <c r="E572" s="226">
        <f>'ES Data Entry'!E572</f>
        <v>0</v>
      </c>
      <c r="F572" s="226">
        <f>'ES Data Entry'!F572</f>
        <v>0</v>
      </c>
      <c r="G572" s="226" t="str" cm="1">
        <f t="array" ref="G572">_xlfn.IFS('ES Data Entry'!G572=0, "Kindergarten", 'ES Data Entry'!G572=1, "1st Grade", 'ES Data Entry'!G572=2, "2nd Grade", 'ES Data Entry'!G572=3, "3rd Grade", 'ES Data Entry'!G572=4, "4th Grade",'ES Data Entry'!G572=5, "5th Grade")</f>
        <v>Kindergarten</v>
      </c>
      <c r="H572" s="253" t="e" cm="1">
        <f t="array" ref="H572">_xlfn.IFS('ES Data Entry'!L572=2, "Virtual", 'ES Data Entry'!L572=1, "In-person",'ES Data Entry'!L572=3, "Hybrid")</f>
        <v>#N/A</v>
      </c>
      <c r="I572" s="227" t="e" cm="1">
        <f t="array" ref="I572">_xlfn.IFS('ES Data Entry'!H572= 1, "American Indian/Alaskan Native", 'ES Data Entry'!H572= 2, "Asian", 'ES Data Entry'!H572= 3, "Native Hawaiian/Pacific Islander", 'ES Data Entry'!H572= 4, "Black/African American",'ES Data Entry'!H572= 5,  "White", 'ES Data Entry'!H572= 6, "Other", 'ES Data Entry'!H572= 7, "Two races or more", 'ES Data Entry'!H572= 8, "Unknown")</f>
        <v>#N/A</v>
      </c>
      <c r="J572" s="226" t="e" cm="1">
        <f t="array" ref="J572">_xlfn.IFS('ES Data Entry'!I572=1, "Hispanic/Latino", 'ES Data Entry'!I572=2, "Not Hispanic/Latino", 'ES Data Entry'!I572=3, "Other")</f>
        <v>#N/A</v>
      </c>
      <c r="K572" s="226" t="e" cm="1">
        <f t="array" ref="K572">_xlfn.IFS('ES Data Entry'!J572= 1, "Male", 'ES Data Entry'!J572= 2, "Female", 'ES Data Entry'!J572= 3, "Transgender Male", 'ES Data Entry'!J572= 4, "Transgender Female",'ES Data Entry'!J572= 5, "Non-binary", 'ES Data Entry'!J572= 6, "Other", 'ES Data Entry'!J572= 7, "Unknown")</f>
        <v>#N/A</v>
      </c>
      <c r="L572" s="228">
        <f>'ES Data Entry'!K572</f>
        <v>0</v>
      </c>
      <c r="M572" s="228" t="str" cm="1">
        <f t="array" ref="M572">IF(MAX(IF(F:F=F572, L:L))=L572, "Yes", "No")</f>
        <v>Yes</v>
      </c>
      <c r="N572" s="229" t="e">
        <f>AVERAGE('ES Data Entry'!N572,'ES Data Entry'!M572)</f>
        <v>#DIV/0!</v>
      </c>
      <c r="O572" s="229" t="e">
        <f t="shared" si="54"/>
        <v>#DIV/0!</v>
      </c>
      <c r="P572" s="229" t="e">
        <f>AVERAGE('ES Data Entry'!O572:R572)</f>
        <v>#DIV/0!</v>
      </c>
      <c r="Q572" s="229" t="e">
        <f t="shared" si="55"/>
        <v>#DIV/0!</v>
      </c>
      <c r="R572" s="229" t="e">
        <f>AVERAGE('ES Data Entry'!S572:V572)</f>
        <v>#DIV/0!</v>
      </c>
      <c r="S572" s="229" t="e">
        <f t="shared" si="56"/>
        <v>#DIV/0!</v>
      </c>
      <c r="T572" s="229" t="e">
        <f>AVERAGE('ES Data Entry'!W572:Y572)</f>
        <v>#DIV/0!</v>
      </c>
      <c r="U572" s="230" t="e">
        <f t="shared" si="57"/>
        <v>#DIV/0!</v>
      </c>
      <c r="V572" s="231" t="e">
        <f t="shared" si="58"/>
        <v>#DIV/0!</v>
      </c>
      <c r="W572" s="232" t="e">
        <f t="shared" si="59"/>
        <v>#DIV/0!</v>
      </c>
    </row>
    <row r="573" spans="1:23">
      <c r="A573" s="226">
        <f>'ES Data Entry'!A573</f>
        <v>0</v>
      </c>
      <c r="B573" s="226">
        <f>'ES Data Entry'!B573</f>
        <v>0</v>
      </c>
      <c r="C573" s="6">
        <f>'ES Data Entry'!C573</f>
        <v>0</v>
      </c>
      <c r="D573" s="226">
        <f>'ES Data Entry'!D573</f>
        <v>0</v>
      </c>
      <c r="E573" s="226">
        <f>'ES Data Entry'!E573</f>
        <v>0</v>
      </c>
      <c r="F573" s="226">
        <f>'ES Data Entry'!F573</f>
        <v>0</v>
      </c>
      <c r="G573" s="226" t="str" cm="1">
        <f t="array" ref="G573">_xlfn.IFS('ES Data Entry'!G573=0, "Kindergarten", 'ES Data Entry'!G573=1, "1st Grade", 'ES Data Entry'!G573=2, "2nd Grade", 'ES Data Entry'!G573=3, "3rd Grade", 'ES Data Entry'!G573=4, "4th Grade",'ES Data Entry'!G573=5, "5th Grade")</f>
        <v>Kindergarten</v>
      </c>
      <c r="H573" s="253" t="e" cm="1">
        <f t="array" ref="H573">_xlfn.IFS('ES Data Entry'!L573=2, "Virtual", 'ES Data Entry'!L573=1, "In-person",'ES Data Entry'!L573=3, "Hybrid")</f>
        <v>#N/A</v>
      </c>
      <c r="I573" s="227" t="e" cm="1">
        <f t="array" ref="I573">_xlfn.IFS('ES Data Entry'!H573= 1, "American Indian/Alaskan Native", 'ES Data Entry'!H573= 2, "Asian", 'ES Data Entry'!H573= 3, "Native Hawaiian/Pacific Islander", 'ES Data Entry'!H573= 4, "Black/African American",'ES Data Entry'!H573= 5,  "White", 'ES Data Entry'!H573= 6, "Other", 'ES Data Entry'!H573= 7, "Two races or more", 'ES Data Entry'!H573= 8, "Unknown")</f>
        <v>#N/A</v>
      </c>
      <c r="J573" s="226" t="e" cm="1">
        <f t="array" ref="J573">_xlfn.IFS('ES Data Entry'!I573=1, "Hispanic/Latino", 'ES Data Entry'!I573=2, "Not Hispanic/Latino", 'ES Data Entry'!I573=3, "Other")</f>
        <v>#N/A</v>
      </c>
      <c r="K573" s="226" t="e" cm="1">
        <f t="array" ref="K573">_xlfn.IFS('ES Data Entry'!J573= 1, "Male", 'ES Data Entry'!J573= 2, "Female", 'ES Data Entry'!J573= 3, "Transgender Male", 'ES Data Entry'!J573= 4, "Transgender Female",'ES Data Entry'!J573= 5, "Non-binary", 'ES Data Entry'!J573= 6, "Other", 'ES Data Entry'!J573= 7, "Unknown")</f>
        <v>#N/A</v>
      </c>
      <c r="L573" s="228">
        <f>'ES Data Entry'!K573</f>
        <v>0</v>
      </c>
      <c r="M573" s="228" t="str" cm="1">
        <f t="array" ref="M573">IF(MAX(IF(F:F=F573, L:L))=L573, "Yes", "No")</f>
        <v>Yes</v>
      </c>
      <c r="N573" s="229" t="e">
        <f>AVERAGE('ES Data Entry'!N573,'ES Data Entry'!M573)</f>
        <v>#DIV/0!</v>
      </c>
      <c r="O573" s="229" t="e">
        <f t="shared" si="54"/>
        <v>#DIV/0!</v>
      </c>
      <c r="P573" s="229" t="e">
        <f>AVERAGE('ES Data Entry'!O573:R573)</f>
        <v>#DIV/0!</v>
      </c>
      <c r="Q573" s="229" t="e">
        <f t="shared" si="55"/>
        <v>#DIV/0!</v>
      </c>
      <c r="R573" s="229" t="e">
        <f>AVERAGE('ES Data Entry'!S573:V573)</f>
        <v>#DIV/0!</v>
      </c>
      <c r="S573" s="229" t="e">
        <f t="shared" si="56"/>
        <v>#DIV/0!</v>
      </c>
      <c r="T573" s="229" t="e">
        <f>AVERAGE('ES Data Entry'!W573:Y573)</f>
        <v>#DIV/0!</v>
      </c>
      <c r="U573" s="230" t="e">
        <f t="shared" si="57"/>
        <v>#DIV/0!</v>
      </c>
      <c r="V573" s="231" t="e">
        <f t="shared" si="58"/>
        <v>#DIV/0!</v>
      </c>
      <c r="W573" s="232" t="e">
        <f t="shared" si="59"/>
        <v>#DIV/0!</v>
      </c>
    </row>
    <row r="574" spans="1:23">
      <c r="A574" s="226">
        <f>'ES Data Entry'!A574</f>
        <v>0</v>
      </c>
      <c r="B574" s="226">
        <f>'ES Data Entry'!B574</f>
        <v>0</v>
      </c>
      <c r="C574" s="6">
        <f>'ES Data Entry'!C574</f>
        <v>0</v>
      </c>
      <c r="D574" s="226">
        <f>'ES Data Entry'!D574</f>
        <v>0</v>
      </c>
      <c r="E574" s="226">
        <f>'ES Data Entry'!E574</f>
        <v>0</v>
      </c>
      <c r="F574" s="226">
        <f>'ES Data Entry'!F574</f>
        <v>0</v>
      </c>
      <c r="G574" s="226" t="str" cm="1">
        <f t="array" ref="G574">_xlfn.IFS('ES Data Entry'!G574=0, "Kindergarten", 'ES Data Entry'!G574=1, "1st Grade", 'ES Data Entry'!G574=2, "2nd Grade", 'ES Data Entry'!G574=3, "3rd Grade", 'ES Data Entry'!G574=4, "4th Grade",'ES Data Entry'!G574=5, "5th Grade")</f>
        <v>Kindergarten</v>
      </c>
      <c r="H574" s="253" t="e" cm="1">
        <f t="array" ref="H574">_xlfn.IFS('ES Data Entry'!L574=2, "Virtual", 'ES Data Entry'!L574=1, "In-person",'ES Data Entry'!L574=3, "Hybrid")</f>
        <v>#N/A</v>
      </c>
      <c r="I574" s="227" t="e" cm="1">
        <f t="array" ref="I574">_xlfn.IFS('ES Data Entry'!H574= 1, "American Indian/Alaskan Native", 'ES Data Entry'!H574= 2, "Asian", 'ES Data Entry'!H574= 3, "Native Hawaiian/Pacific Islander", 'ES Data Entry'!H574= 4, "Black/African American",'ES Data Entry'!H574= 5,  "White", 'ES Data Entry'!H574= 6, "Other", 'ES Data Entry'!H574= 7, "Two races or more", 'ES Data Entry'!H574= 8, "Unknown")</f>
        <v>#N/A</v>
      </c>
      <c r="J574" s="226" t="e" cm="1">
        <f t="array" ref="J574">_xlfn.IFS('ES Data Entry'!I574=1, "Hispanic/Latino", 'ES Data Entry'!I574=2, "Not Hispanic/Latino", 'ES Data Entry'!I574=3, "Other")</f>
        <v>#N/A</v>
      </c>
      <c r="K574" s="226" t="e" cm="1">
        <f t="array" ref="K574">_xlfn.IFS('ES Data Entry'!J574= 1, "Male", 'ES Data Entry'!J574= 2, "Female", 'ES Data Entry'!J574= 3, "Transgender Male", 'ES Data Entry'!J574= 4, "Transgender Female",'ES Data Entry'!J574= 5, "Non-binary", 'ES Data Entry'!J574= 6, "Other", 'ES Data Entry'!J574= 7, "Unknown")</f>
        <v>#N/A</v>
      </c>
      <c r="L574" s="228">
        <f>'ES Data Entry'!K574</f>
        <v>0</v>
      </c>
      <c r="M574" s="228" t="str" cm="1">
        <f t="array" ref="M574">IF(MAX(IF(F:F=F574, L:L))=L574, "Yes", "No")</f>
        <v>Yes</v>
      </c>
      <c r="N574" s="229" t="e">
        <f>AVERAGE('ES Data Entry'!N574,'ES Data Entry'!M574)</f>
        <v>#DIV/0!</v>
      </c>
      <c r="O574" s="229" t="e">
        <f t="shared" si="54"/>
        <v>#DIV/0!</v>
      </c>
      <c r="P574" s="229" t="e">
        <f>AVERAGE('ES Data Entry'!O574:R574)</f>
        <v>#DIV/0!</v>
      </c>
      <c r="Q574" s="229" t="e">
        <f t="shared" si="55"/>
        <v>#DIV/0!</v>
      </c>
      <c r="R574" s="229" t="e">
        <f>AVERAGE('ES Data Entry'!S574:V574)</f>
        <v>#DIV/0!</v>
      </c>
      <c r="S574" s="229" t="e">
        <f t="shared" si="56"/>
        <v>#DIV/0!</v>
      </c>
      <c r="T574" s="229" t="e">
        <f>AVERAGE('ES Data Entry'!W574:Y574)</f>
        <v>#DIV/0!</v>
      </c>
      <c r="U574" s="230" t="e">
        <f t="shared" si="57"/>
        <v>#DIV/0!</v>
      </c>
      <c r="V574" s="231" t="e">
        <f t="shared" si="58"/>
        <v>#DIV/0!</v>
      </c>
      <c r="W574" s="232" t="e">
        <f t="shared" si="59"/>
        <v>#DIV/0!</v>
      </c>
    </row>
    <row r="575" spans="1:23">
      <c r="A575" s="226">
        <f>'ES Data Entry'!A575</f>
        <v>0</v>
      </c>
      <c r="B575" s="226">
        <f>'ES Data Entry'!B575</f>
        <v>0</v>
      </c>
      <c r="C575" s="6">
        <f>'ES Data Entry'!C575</f>
        <v>0</v>
      </c>
      <c r="D575" s="226">
        <f>'ES Data Entry'!D575</f>
        <v>0</v>
      </c>
      <c r="E575" s="226">
        <f>'ES Data Entry'!E575</f>
        <v>0</v>
      </c>
      <c r="F575" s="226">
        <f>'ES Data Entry'!F575</f>
        <v>0</v>
      </c>
      <c r="G575" s="226" t="str" cm="1">
        <f t="array" ref="G575">_xlfn.IFS('ES Data Entry'!G575=0, "Kindergarten", 'ES Data Entry'!G575=1, "1st Grade", 'ES Data Entry'!G575=2, "2nd Grade", 'ES Data Entry'!G575=3, "3rd Grade", 'ES Data Entry'!G575=4, "4th Grade",'ES Data Entry'!G575=5, "5th Grade")</f>
        <v>Kindergarten</v>
      </c>
      <c r="H575" s="253" t="e" cm="1">
        <f t="array" ref="H575">_xlfn.IFS('ES Data Entry'!L575=2, "Virtual", 'ES Data Entry'!L575=1, "In-person",'ES Data Entry'!L575=3, "Hybrid")</f>
        <v>#N/A</v>
      </c>
      <c r="I575" s="227" t="e" cm="1">
        <f t="array" ref="I575">_xlfn.IFS('ES Data Entry'!H575= 1, "American Indian/Alaskan Native", 'ES Data Entry'!H575= 2, "Asian", 'ES Data Entry'!H575= 3, "Native Hawaiian/Pacific Islander", 'ES Data Entry'!H575= 4, "Black/African American",'ES Data Entry'!H575= 5,  "White", 'ES Data Entry'!H575= 6, "Other", 'ES Data Entry'!H575= 7, "Two races or more", 'ES Data Entry'!H575= 8, "Unknown")</f>
        <v>#N/A</v>
      </c>
      <c r="J575" s="226" t="e" cm="1">
        <f t="array" ref="J575">_xlfn.IFS('ES Data Entry'!I575=1, "Hispanic/Latino", 'ES Data Entry'!I575=2, "Not Hispanic/Latino", 'ES Data Entry'!I575=3, "Other")</f>
        <v>#N/A</v>
      </c>
      <c r="K575" s="226" t="e" cm="1">
        <f t="array" ref="K575">_xlfn.IFS('ES Data Entry'!J575= 1, "Male", 'ES Data Entry'!J575= 2, "Female", 'ES Data Entry'!J575= 3, "Transgender Male", 'ES Data Entry'!J575= 4, "Transgender Female",'ES Data Entry'!J575= 5, "Non-binary", 'ES Data Entry'!J575= 6, "Other", 'ES Data Entry'!J575= 7, "Unknown")</f>
        <v>#N/A</v>
      </c>
      <c r="L575" s="228">
        <f>'ES Data Entry'!K575</f>
        <v>0</v>
      </c>
      <c r="M575" s="228" t="str" cm="1">
        <f t="array" ref="M575">IF(MAX(IF(F:F=F575, L:L))=L575, "Yes", "No")</f>
        <v>Yes</v>
      </c>
      <c r="N575" s="229" t="e">
        <f>AVERAGE('ES Data Entry'!N575,'ES Data Entry'!M575)</f>
        <v>#DIV/0!</v>
      </c>
      <c r="O575" s="229" t="e">
        <f t="shared" si="54"/>
        <v>#DIV/0!</v>
      </c>
      <c r="P575" s="229" t="e">
        <f>AVERAGE('ES Data Entry'!O575:R575)</f>
        <v>#DIV/0!</v>
      </c>
      <c r="Q575" s="229" t="e">
        <f t="shared" si="55"/>
        <v>#DIV/0!</v>
      </c>
      <c r="R575" s="229" t="e">
        <f>AVERAGE('ES Data Entry'!S575:V575)</f>
        <v>#DIV/0!</v>
      </c>
      <c r="S575" s="229" t="e">
        <f t="shared" si="56"/>
        <v>#DIV/0!</v>
      </c>
      <c r="T575" s="229" t="e">
        <f>AVERAGE('ES Data Entry'!W575:Y575)</f>
        <v>#DIV/0!</v>
      </c>
      <c r="U575" s="230" t="e">
        <f t="shared" si="57"/>
        <v>#DIV/0!</v>
      </c>
      <c r="V575" s="231" t="e">
        <f t="shared" si="58"/>
        <v>#DIV/0!</v>
      </c>
      <c r="W575" s="232" t="e">
        <f t="shared" si="59"/>
        <v>#DIV/0!</v>
      </c>
    </row>
    <row r="576" spans="1:23">
      <c r="A576" s="226">
        <f>'ES Data Entry'!A576</f>
        <v>0</v>
      </c>
      <c r="B576" s="226">
        <f>'ES Data Entry'!B576</f>
        <v>0</v>
      </c>
      <c r="C576" s="6">
        <f>'ES Data Entry'!C576</f>
        <v>0</v>
      </c>
      <c r="D576" s="226">
        <f>'ES Data Entry'!D576</f>
        <v>0</v>
      </c>
      <c r="E576" s="226">
        <f>'ES Data Entry'!E576</f>
        <v>0</v>
      </c>
      <c r="F576" s="226">
        <f>'ES Data Entry'!F576</f>
        <v>0</v>
      </c>
      <c r="G576" s="226" t="str" cm="1">
        <f t="array" ref="G576">_xlfn.IFS('ES Data Entry'!G576=0, "Kindergarten", 'ES Data Entry'!G576=1, "1st Grade", 'ES Data Entry'!G576=2, "2nd Grade", 'ES Data Entry'!G576=3, "3rd Grade", 'ES Data Entry'!G576=4, "4th Grade",'ES Data Entry'!G576=5, "5th Grade")</f>
        <v>Kindergarten</v>
      </c>
      <c r="H576" s="253" t="e" cm="1">
        <f t="array" ref="H576">_xlfn.IFS('ES Data Entry'!L576=2, "Virtual", 'ES Data Entry'!L576=1, "In-person",'ES Data Entry'!L576=3, "Hybrid")</f>
        <v>#N/A</v>
      </c>
      <c r="I576" s="227" t="e" cm="1">
        <f t="array" ref="I576">_xlfn.IFS('ES Data Entry'!H576= 1, "American Indian/Alaskan Native", 'ES Data Entry'!H576= 2, "Asian", 'ES Data Entry'!H576= 3, "Native Hawaiian/Pacific Islander", 'ES Data Entry'!H576= 4, "Black/African American",'ES Data Entry'!H576= 5,  "White", 'ES Data Entry'!H576= 6, "Other", 'ES Data Entry'!H576= 7, "Two races or more", 'ES Data Entry'!H576= 8, "Unknown")</f>
        <v>#N/A</v>
      </c>
      <c r="J576" s="226" t="e" cm="1">
        <f t="array" ref="J576">_xlfn.IFS('ES Data Entry'!I576=1, "Hispanic/Latino", 'ES Data Entry'!I576=2, "Not Hispanic/Latino", 'ES Data Entry'!I576=3, "Other")</f>
        <v>#N/A</v>
      </c>
      <c r="K576" s="226" t="e" cm="1">
        <f t="array" ref="K576">_xlfn.IFS('ES Data Entry'!J576= 1, "Male", 'ES Data Entry'!J576= 2, "Female", 'ES Data Entry'!J576= 3, "Transgender Male", 'ES Data Entry'!J576= 4, "Transgender Female",'ES Data Entry'!J576= 5, "Non-binary", 'ES Data Entry'!J576= 6, "Other", 'ES Data Entry'!J576= 7, "Unknown")</f>
        <v>#N/A</v>
      </c>
      <c r="L576" s="228">
        <f>'ES Data Entry'!K576</f>
        <v>0</v>
      </c>
      <c r="M576" s="228" t="str" cm="1">
        <f t="array" ref="M576">IF(MAX(IF(F:F=F576, L:L))=L576, "Yes", "No")</f>
        <v>Yes</v>
      </c>
      <c r="N576" s="229" t="e">
        <f>AVERAGE('ES Data Entry'!N576,'ES Data Entry'!M576)</f>
        <v>#DIV/0!</v>
      </c>
      <c r="O576" s="229" t="e">
        <f t="shared" si="54"/>
        <v>#DIV/0!</v>
      </c>
      <c r="P576" s="229" t="e">
        <f>AVERAGE('ES Data Entry'!O576:R576)</f>
        <v>#DIV/0!</v>
      </c>
      <c r="Q576" s="229" t="e">
        <f t="shared" si="55"/>
        <v>#DIV/0!</v>
      </c>
      <c r="R576" s="229" t="e">
        <f>AVERAGE('ES Data Entry'!S576:V576)</f>
        <v>#DIV/0!</v>
      </c>
      <c r="S576" s="229" t="e">
        <f t="shared" si="56"/>
        <v>#DIV/0!</v>
      </c>
      <c r="T576" s="229" t="e">
        <f>AVERAGE('ES Data Entry'!W576:Y576)</f>
        <v>#DIV/0!</v>
      </c>
      <c r="U576" s="230" t="e">
        <f t="shared" si="57"/>
        <v>#DIV/0!</v>
      </c>
      <c r="V576" s="231" t="e">
        <f t="shared" si="58"/>
        <v>#DIV/0!</v>
      </c>
      <c r="W576" s="232" t="e">
        <f t="shared" si="59"/>
        <v>#DIV/0!</v>
      </c>
    </row>
    <row r="577" spans="1:23">
      <c r="A577" s="226">
        <f>'ES Data Entry'!A577</f>
        <v>0</v>
      </c>
      <c r="B577" s="226">
        <f>'ES Data Entry'!B577</f>
        <v>0</v>
      </c>
      <c r="C577" s="6">
        <f>'ES Data Entry'!C577</f>
        <v>0</v>
      </c>
      <c r="D577" s="226">
        <f>'ES Data Entry'!D577</f>
        <v>0</v>
      </c>
      <c r="E577" s="226">
        <f>'ES Data Entry'!E577</f>
        <v>0</v>
      </c>
      <c r="F577" s="226">
        <f>'ES Data Entry'!F577</f>
        <v>0</v>
      </c>
      <c r="G577" s="226" t="str" cm="1">
        <f t="array" ref="G577">_xlfn.IFS('ES Data Entry'!G577=0, "Kindergarten", 'ES Data Entry'!G577=1, "1st Grade", 'ES Data Entry'!G577=2, "2nd Grade", 'ES Data Entry'!G577=3, "3rd Grade", 'ES Data Entry'!G577=4, "4th Grade",'ES Data Entry'!G577=5, "5th Grade")</f>
        <v>Kindergarten</v>
      </c>
      <c r="H577" s="253" t="e" cm="1">
        <f t="array" ref="H577">_xlfn.IFS('ES Data Entry'!L577=2, "Virtual", 'ES Data Entry'!L577=1, "In-person",'ES Data Entry'!L577=3, "Hybrid")</f>
        <v>#N/A</v>
      </c>
      <c r="I577" s="227" t="e" cm="1">
        <f t="array" ref="I577">_xlfn.IFS('ES Data Entry'!H577= 1, "American Indian/Alaskan Native", 'ES Data Entry'!H577= 2, "Asian", 'ES Data Entry'!H577= 3, "Native Hawaiian/Pacific Islander", 'ES Data Entry'!H577= 4, "Black/African American",'ES Data Entry'!H577= 5,  "White", 'ES Data Entry'!H577= 6, "Other", 'ES Data Entry'!H577= 7, "Two races or more", 'ES Data Entry'!H577= 8, "Unknown")</f>
        <v>#N/A</v>
      </c>
      <c r="J577" s="226" t="e" cm="1">
        <f t="array" ref="J577">_xlfn.IFS('ES Data Entry'!I577=1, "Hispanic/Latino", 'ES Data Entry'!I577=2, "Not Hispanic/Latino", 'ES Data Entry'!I577=3, "Other")</f>
        <v>#N/A</v>
      </c>
      <c r="K577" s="226" t="e" cm="1">
        <f t="array" ref="K577">_xlfn.IFS('ES Data Entry'!J577= 1, "Male", 'ES Data Entry'!J577= 2, "Female", 'ES Data Entry'!J577= 3, "Transgender Male", 'ES Data Entry'!J577= 4, "Transgender Female",'ES Data Entry'!J577= 5, "Non-binary", 'ES Data Entry'!J577= 6, "Other", 'ES Data Entry'!J577= 7, "Unknown")</f>
        <v>#N/A</v>
      </c>
      <c r="L577" s="228">
        <f>'ES Data Entry'!K577</f>
        <v>0</v>
      </c>
      <c r="M577" s="228" t="str" cm="1">
        <f t="array" ref="M577">IF(MAX(IF(F:F=F577, L:L))=L577, "Yes", "No")</f>
        <v>Yes</v>
      </c>
      <c r="N577" s="229" t="e">
        <f>AVERAGE('ES Data Entry'!N577,'ES Data Entry'!M577)</f>
        <v>#DIV/0!</v>
      </c>
      <c r="O577" s="229" t="e">
        <f t="shared" si="54"/>
        <v>#DIV/0!</v>
      </c>
      <c r="P577" s="229" t="e">
        <f>AVERAGE('ES Data Entry'!O577:R577)</f>
        <v>#DIV/0!</v>
      </c>
      <c r="Q577" s="229" t="e">
        <f t="shared" si="55"/>
        <v>#DIV/0!</v>
      </c>
      <c r="R577" s="229" t="e">
        <f>AVERAGE('ES Data Entry'!S577:V577)</f>
        <v>#DIV/0!</v>
      </c>
      <c r="S577" s="229" t="e">
        <f t="shared" si="56"/>
        <v>#DIV/0!</v>
      </c>
      <c r="T577" s="229" t="e">
        <f>AVERAGE('ES Data Entry'!W577:Y577)</f>
        <v>#DIV/0!</v>
      </c>
      <c r="U577" s="230" t="e">
        <f t="shared" si="57"/>
        <v>#DIV/0!</v>
      </c>
      <c r="V577" s="231" t="e">
        <f t="shared" si="58"/>
        <v>#DIV/0!</v>
      </c>
      <c r="W577" s="232" t="e">
        <f t="shared" si="59"/>
        <v>#DIV/0!</v>
      </c>
    </row>
    <row r="578" spans="1:23">
      <c r="A578" s="226">
        <f>'ES Data Entry'!A578</f>
        <v>0</v>
      </c>
      <c r="B578" s="226">
        <f>'ES Data Entry'!B578</f>
        <v>0</v>
      </c>
      <c r="C578" s="6">
        <f>'ES Data Entry'!C578</f>
        <v>0</v>
      </c>
      <c r="D578" s="226">
        <f>'ES Data Entry'!D578</f>
        <v>0</v>
      </c>
      <c r="E578" s="226">
        <f>'ES Data Entry'!E578</f>
        <v>0</v>
      </c>
      <c r="F578" s="226">
        <f>'ES Data Entry'!F578</f>
        <v>0</v>
      </c>
      <c r="G578" s="226" t="str" cm="1">
        <f t="array" ref="G578">_xlfn.IFS('ES Data Entry'!G578=0, "Kindergarten", 'ES Data Entry'!G578=1, "1st Grade", 'ES Data Entry'!G578=2, "2nd Grade", 'ES Data Entry'!G578=3, "3rd Grade", 'ES Data Entry'!G578=4, "4th Grade",'ES Data Entry'!G578=5, "5th Grade")</f>
        <v>Kindergarten</v>
      </c>
      <c r="H578" s="253" t="e" cm="1">
        <f t="array" ref="H578">_xlfn.IFS('ES Data Entry'!L578=2, "Virtual", 'ES Data Entry'!L578=1, "In-person",'ES Data Entry'!L578=3, "Hybrid")</f>
        <v>#N/A</v>
      </c>
      <c r="I578" s="227" t="e" cm="1">
        <f t="array" ref="I578">_xlfn.IFS('ES Data Entry'!H578= 1, "American Indian/Alaskan Native", 'ES Data Entry'!H578= 2, "Asian", 'ES Data Entry'!H578= 3, "Native Hawaiian/Pacific Islander", 'ES Data Entry'!H578= 4, "Black/African American",'ES Data Entry'!H578= 5,  "White", 'ES Data Entry'!H578= 6, "Other", 'ES Data Entry'!H578= 7, "Two races or more", 'ES Data Entry'!H578= 8, "Unknown")</f>
        <v>#N/A</v>
      </c>
      <c r="J578" s="226" t="e" cm="1">
        <f t="array" ref="J578">_xlfn.IFS('ES Data Entry'!I578=1, "Hispanic/Latino", 'ES Data Entry'!I578=2, "Not Hispanic/Latino", 'ES Data Entry'!I578=3, "Other")</f>
        <v>#N/A</v>
      </c>
      <c r="K578" s="226" t="e" cm="1">
        <f t="array" ref="K578">_xlfn.IFS('ES Data Entry'!J578= 1, "Male", 'ES Data Entry'!J578= 2, "Female", 'ES Data Entry'!J578= 3, "Transgender Male", 'ES Data Entry'!J578= 4, "Transgender Female",'ES Data Entry'!J578= 5, "Non-binary", 'ES Data Entry'!J578= 6, "Other", 'ES Data Entry'!J578= 7, "Unknown")</f>
        <v>#N/A</v>
      </c>
      <c r="L578" s="228">
        <f>'ES Data Entry'!K578</f>
        <v>0</v>
      </c>
      <c r="M578" s="228" t="str" cm="1">
        <f t="array" ref="M578">IF(MAX(IF(F:F=F578, L:L))=L578, "Yes", "No")</f>
        <v>Yes</v>
      </c>
      <c r="N578" s="229" t="e">
        <f>AVERAGE('ES Data Entry'!N578,'ES Data Entry'!M578)</f>
        <v>#DIV/0!</v>
      </c>
      <c r="O578" s="229" t="e">
        <f t="shared" si="54"/>
        <v>#DIV/0!</v>
      </c>
      <c r="P578" s="229" t="e">
        <f>AVERAGE('ES Data Entry'!O578:R578)</f>
        <v>#DIV/0!</v>
      </c>
      <c r="Q578" s="229" t="e">
        <f t="shared" si="55"/>
        <v>#DIV/0!</v>
      </c>
      <c r="R578" s="229" t="e">
        <f>AVERAGE('ES Data Entry'!S578:V578)</f>
        <v>#DIV/0!</v>
      </c>
      <c r="S578" s="229" t="e">
        <f t="shared" si="56"/>
        <v>#DIV/0!</v>
      </c>
      <c r="T578" s="229" t="e">
        <f>AVERAGE('ES Data Entry'!W578:Y578)</f>
        <v>#DIV/0!</v>
      </c>
      <c r="U578" s="230" t="e">
        <f t="shared" si="57"/>
        <v>#DIV/0!</v>
      </c>
      <c r="V578" s="231" t="e">
        <f t="shared" si="58"/>
        <v>#DIV/0!</v>
      </c>
      <c r="W578" s="232" t="e">
        <f t="shared" si="59"/>
        <v>#DIV/0!</v>
      </c>
    </row>
    <row r="579" spans="1:23">
      <c r="A579" s="226">
        <f>'ES Data Entry'!A579</f>
        <v>0</v>
      </c>
      <c r="B579" s="226">
        <f>'ES Data Entry'!B579</f>
        <v>0</v>
      </c>
      <c r="C579" s="6">
        <f>'ES Data Entry'!C579</f>
        <v>0</v>
      </c>
      <c r="D579" s="226">
        <f>'ES Data Entry'!D579</f>
        <v>0</v>
      </c>
      <c r="E579" s="226">
        <f>'ES Data Entry'!E579</f>
        <v>0</v>
      </c>
      <c r="F579" s="226">
        <f>'ES Data Entry'!F579</f>
        <v>0</v>
      </c>
      <c r="G579" s="226" t="str" cm="1">
        <f t="array" ref="G579">_xlfn.IFS('ES Data Entry'!G579=0, "Kindergarten", 'ES Data Entry'!G579=1, "1st Grade", 'ES Data Entry'!G579=2, "2nd Grade", 'ES Data Entry'!G579=3, "3rd Grade", 'ES Data Entry'!G579=4, "4th Grade",'ES Data Entry'!G579=5, "5th Grade")</f>
        <v>Kindergarten</v>
      </c>
      <c r="H579" s="253" t="e" cm="1">
        <f t="array" ref="H579">_xlfn.IFS('ES Data Entry'!L579=2, "Virtual", 'ES Data Entry'!L579=1, "In-person",'ES Data Entry'!L579=3, "Hybrid")</f>
        <v>#N/A</v>
      </c>
      <c r="I579" s="227" t="e" cm="1">
        <f t="array" ref="I579">_xlfn.IFS('ES Data Entry'!H579= 1, "American Indian/Alaskan Native", 'ES Data Entry'!H579= 2, "Asian", 'ES Data Entry'!H579= 3, "Native Hawaiian/Pacific Islander", 'ES Data Entry'!H579= 4, "Black/African American",'ES Data Entry'!H579= 5,  "White", 'ES Data Entry'!H579= 6, "Other", 'ES Data Entry'!H579= 7, "Two races or more", 'ES Data Entry'!H579= 8, "Unknown")</f>
        <v>#N/A</v>
      </c>
      <c r="J579" s="226" t="e" cm="1">
        <f t="array" ref="J579">_xlfn.IFS('ES Data Entry'!I579=1, "Hispanic/Latino", 'ES Data Entry'!I579=2, "Not Hispanic/Latino", 'ES Data Entry'!I579=3, "Other")</f>
        <v>#N/A</v>
      </c>
      <c r="K579" s="226" t="e" cm="1">
        <f t="array" ref="K579">_xlfn.IFS('ES Data Entry'!J579= 1, "Male", 'ES Data Entry'!J579= 2, "Female", 'ES Data Entry'!J579= 3, "Transgender Male", 'ES Data Entry'!J579= 4, "Transgender Female",'ES Data Entry'!J579= 5, "Non-binary", 'ES Data Entry'!J579= 6, "Other", 'ES Data Entry'!J579= 7, "Unknown")</f>
        <v>#N/A</v>
      </c>
      <c r="L579" s="228">
        <f>'ES Data Entry'!K579</f>
        <v>0</v>
      </c>
      <c r="M579" s="228" t="str" cm="1">
        <f t="array" ref="M579">IF(MAX(IF(F:F=F579, L:L))=L579, "Yes", "No")</f>
        <v>Yes</v>
      </c>
      <c r="N579" s="229" t="e">
        <f>AVERAGE('ES Data Entry'!N579,'ES Data Entry'!M579)</f>
        <v>#DIV/0!</v>
      </c>
      <c r="O579" s="229" t="e">
        <f t="shared" si="54"/>
        <v>#DIV/0!</v>
      </c>
      <c r="P579" s="229" t="e">
        <f>AVERAGE('ES Data Entry'!O579:R579)</f>
        <v>#DIV/0!</v>
      </c>
      <c r="Q579" s="229" t="e">
        <f t="shared" si="55"/>
        <v>#DIV/0!</v>
      </c>
      <c r="R579" s="229" t="e">
        <f>AVERAGE('ES Data Entry'!S579:V579)</f>
        <v>#DIV/0!</v>
      </c>
      <c r="S579" s="229" t="e">
        <f t="shared" si="56"/>
        <v>#DIV/0!</v>
      </c>
      <c r="T579" s="229" t="e">
        <f>AVERAGE('ES Data Entry'!W579:Y579)</f>
        <v>#DIV/0!</v>
      </c>
      <c r="U579" s="230" t="e">
        <f t="shared" si="57"/>
        <v>#DIV/0!</v>
      </c>
      <c r="V579" s="231" t="e">
        <f t="shared" si="58"/>
        <v>#DIV/0!</v>
      </c>
      <c r="W579" s="232" t="e">
        <f t="shared" si="59"/>
        <v>#DIV/0!</v>
      </c>
    </row>
    <row r="580" spans="1:23">
      <c r="A580" s="226">
        <f>'ES Data Entry'!A580</f>
        <v>0</v>
      </c>
      <c r="B580" s="226">
        <f>'ES Data Entry'!B580</f>
        <v>0</v>
      </c>
      <c r="C580" s="6">
        <f>'ES Data Entry'!C580</f>
        <v>0</v>
      </c>
      <c r="D580" s="226">
        <f>'ES Data Entry'!D580</f>
        <v>0</v>
      </c>
      <c r="E580" s="226">
        <f>'ES Data Entry'!E580</f>
        <v>0</v>
      </c>
      <c r="F580" s="226">
        <f>'ES Data Entry'!F580</f>
        <v>0</v>
      </c>
      <c r="G580" s="226" t="str" cm="1">
        <f t="array" ref="G580">_xlfn.IFS('ES Data Entry'!G580=0, "Kindergarten", 'ES Data Entry'!G580=1, "1st Grade", 'ES Data Entry'!G580=2, "2nd Grade", 'ES Data Entry'!G580=3, "3rd Grade", 'ES Data Entry'!G580=4, "4th Grade",'ES Data Entry'!G580=5, "5th Grade")</f>
        <v>Kindergarten</v>
      </c>
      <c r="H580" s="253" t="e" cm="1">
        <f t="array" ref="H580">_xlfn.IFS('ES Data Entry'!L580=2, "Virtual", 'ES Data Entry'!L580=1, "In-person",'ES Data Entry'!L580=3, "Hybrid")</f>
        <v>#N/A</v>
      </c>
      <c r="I580" s="227" t="e" cm="1">
        <f t="array" ref="I580">_xlfn.IFS('ES Data Entry'!H580= 1, "American Indian/Alaskan Native", 'ES Data Entry'!H580= 2, "Asian", 'ES Data Entry'!H580= 3, "Native Hawaiian/Pacific Islander", 'ES Data Entry'!H580= 4, "Black/African American",'ES Data Entry'!H580= 5,  "White", 'ES Data Entry'!H580= 6, "Other", 'ES Data Entry'!H580= 7, "Two races or more", 'ES Data Entry'!H580= 8, "Unknown")</f>
        <v>#N/A</v>
      </c>
      <c r="J580" s="226" t="e" cm="1">
        <f t="array" ref="J580">_xlfn.IFS('ES Data Entry'!I580=1, "Hispanic/Latino", 'ES Data Entry'!I580=2, "Not Hispanic/Latino", 'ES Data Entry'!I580=3, "Other")</f>
        <v>#N/A</v>
      </c>
      <c r="K580" s="226" t="e" cm="1">
        <f t="array" ref="K580">_xlfn.IFS('ES Data Entry'!J580= 1, "Male", 'ES Data Entry'!J580= 2, "Female", 'ES Data Entry'!J580= 3, "Transgender Male", 'ES Data Entry'!J580= 4, "Transgender Female",'ES Data Entry'!J580= 5, "Non-binary", 'ES Data Entry'!J580= 6, "Other", 'ES Data Entry'!J580= 7, "Unknown")</f>
        <v>#N/A</v>
      </c>
      <c r="L580" s="228">
        <f>'ES Data Entry'!K580</f>
        <v>0</v>
      </c>
      <c r="M580" s="228" t="str" cm="1">
        <f t="array" ref="M580">IF(MAX(IF(F:F=F580, L:L))=L580, "Yes", "No")</f>
        <v>Yes</v>
      </c>
      <c r="N580" s="229" t="e">
        <f>AVERAGE('ES Data Entry'!N580,'ES Data Entry'!M580)</f>
        <v>#DIV/0!</v>
      </c>
      <c r="O580" s="229" t="e">
        <f t="shared" si="54"/>
        <v>#DIV/0!</v>
      </c>
      <c r="P580" s="229" t="e">
        <f>AVERAGE('ES Data Entry'!O580:R580)</f>
        <v>#DIV/0!</v>
      </c>
      <c r="Q580" s="229" t="e">
        <f t="shared" si="55"/>
        <v>#DIV/0!</v>
      </c>
      <c r="R580" s="229" t="e">
        <f>AVERAGE('ES Data Entry'!S580:V580)</f>
        <v>#DIV/0!</v>
      </c>
      <c r="S580" s="229" t="e">
        <f t="shared" si="56"/>
        <v>#DIV/0!</v>
      </c>
      <c r="T580" s="229" t="e">
        <f>AVERAGE('ES Data Entry'!W580:Y580)</f>
        <v>#DIV/0!</v>
      </c>
      <c r="U580" s="230" t="e">
        <f t="shared" si="57"/>
        <v>#DIV/0!</v>
      </c>
      <c r="V580" s="231" t="e">
        <f t="shared" si="58"/>
        <v>#DIV/0!</v>
      </c>
      <c r="W580" s="232" t="e">
        <f t="shared" si="59"/>
        <v>#DIV/0!</v>
      </c>
    </row>
    <row r="581" spans="1:23">
      <c r="A581" s="226">
        <f>'ES Data Entry'!A581</f>
        <v>0</v>
      </c>
      <c r="B581" s="226">
        <f>'ES Data Entry'!B581</f>
        <v>0</v>
      </c>
      <c r="C581" s="6">
        <f>'ES Data Entry'!C581</f>
        <v>0</v>
      </c>
      <c r="D581" s="226">
        <f>'ES Data Entry'!D581</f>
        <v>0</v>
      </c>
      <c r="E581" s="226">
        <f>'ES Data Entry'!E581</f>
        <v>0</v>
      </c>
      <c r="F581" s="226">
        <f>'ES Data Entry'!F581</f>
        <v>0</v>
      </c>
      <c r="G581" s="226" t="str" cm="1">
        <f t="array" ref="G581">_xlfn.IFS('ES Data Entry'!G581=0, "Kindergarten", 'ES Data Entry'!G581=1, "1st Grade", 'ES Data Entry'!G581=2, "2nd Grade", 'ES Data Entry'!G581=3, "3rd Grade", 'ES Data Entry'!G581=4, "4th Grade",'ES Data Entry'!G581=5, "5th Grade")</f>
        <v>Kindergarten</v>
      </c>
      <c r="H581" s="253" t="e" cm="1">
        <f t="array" ref="H581">_xlfn.IFS('ES Data Entry'!L581=2, "Virtual", 'ES Data Entry'!L581=1, "In-person",'ES Data Entry'!L581=3, "Hybrid")</f>
        <v>#N/A</v>
      </c>
      <c r="I581" s="227" t="e" cm="1">
        <f t="array" ref="I581">_xlfn.IFS('ES Data Entry'!H581= 1, "American Indian/Alaskan Native", 'ES Data Entry'!H581= 2, "Asian", 'ES Data Entry'!H581= 3, "Native Hawaiian/Pacific Islander", 'ES Data Entry'!H581= 4, "Black/African American",'ES Data Entry'!H581= 5,  "White", 'ES Data Entry'!H581= 6, "Other", 'ES Data Entry'!H581= 7, "Two races or more", 'ES Data Entry'!H581= 8, "Unknown")</f>
        <v>#N/A</v>
      </c>
      <c r="J581" s="226" t="e" cm="1">
        <f t="array" ref="J581">_xlfn.IFS('ES Data Entry'!I581=1, "Hispanic/Latino", 'ES Data Entry'!I581=2, "Not Hispanic/Latino", 'ES Data Entry'!I581=3, "Other")</f>
        <v>#N/A</v>
      </c>
      <c r="K581" s="226" t="e" cm="1">
        <f t="array" ref="K581">_xlfn.IFS('ES Data Entry'!J581= 1, "Male", 'ES Data Entry'!J581= 2, "Female", 'ES Data Entry'!J581= 3, "Transgender Male", 'ES Data Entry'!J581= 4, "Transgender Female",'ES Data Entry'!J581= 5, "Non-binary", 'ES Data Entry'!J581= 6, "Other", 'ES Data Entry'!J581= 7, "Unknown")</f>
        <v>#N/A</v>
      </c>
      <c r="L581" s="228">
        <f>'ES Data Entry'!K581</f>
        <v>0</v>
      </c>
      <c r="M581" s="228" t="str" cm="1">
        <f t="array" ref="M581">IF(MAX(IF(F:F=F581, L:L))=L581, "Yes", "No")</f>
        <v>Yes</v>
      </c>
      <c r="N581" s="229" t="e">
        <f>AVERAGE('ES Data Entry'!N581,'ES Data Entry'!M581)</f>
        <v>#DIV/0!</v>
      </c>
      <c r="O581" s="229" t="e">
        <f t="shared" si="54"/>
        <v>#DIV/0!</v>
      </c>
      <c r="P581" s="229" t="e">
        <f>AVERAGE('ES Data Entry'!O581:R581)</f>
        <v>#DIV/0!</v>
      </c>
      <c r="Q581" s="229" t="e">
        <f t="shared" si="55"/>
        <v>#DIV/0!</v>
      </c>
      <c r="R581" s="229" t="e">
        <f>AVERAGE('ES Data Entry'!S581:V581)</f>
        <v>#DIV/0!</v>
      </c>
      <c r="S581" s="229" t="e">
        <f t="shared" si="56"/>
        <v>#DIV/0!</v>
      </c>
      <c r="T581" s="229" t="e">
        <f>AVERAGE('ES Data Entry'!W581:Y581)</f>
        <v>#DIV/0!</v>
      </c>
      <c r="U581" s="230" t="e">
        <f t="shared" si="57"/>
        <v>#DIV/0!</v>
      </c>
      <c r="V581" s="231" t="e">
        <f t="shared" si="58"/>
        <v>#DIV/0!</v>
      </c>
      <c r="W581" s="232" t="e">
        <f t="shared" si="59"/>
        <v>#DIV/0!</v>
      </c>
    </row>
    <row r="582" spans="1:23">
      <c r="A582" s="226">
        <f>'ES Data Entry'!A582</f>
        <v>0</v>
      </c>
      <c r="B582" s="226">
        <f>'ES Data Entry'!B582</f>
        <v>0</v>
      </c>
      <c r="C582" s="6">
        <f>'ES Data Entry'!C582</f>
        <v>0</v>
      </c>
      <c r="D582" s="226">
        <f>'ES Data Entry'!D582</f>
        <v>0</v>
      </c>
      <c r="E582" s="226">
        <f>'ES Data Entry'!E582</f>
        <v>0</v>
      </c>
      <c r="F582" s="226">
        <f>'ES Data Entry'!F582</f>
        <v>0</v>
      </c>
      <c r="G582" s="226" t="str" cm="1">
        <f t="array" ref="G582">_xlfn.IFS('ES Data Entry'!G582=0, "Kindergarten", 'ES Data Entry'!G582=1, "1st Grade", 'ES Data Entry'!G582=2, "2nd Grade", 'ES Data Entry'!G582=3, "3rd Grade", 'ES Data Entry'!G582=4, "4th Grade",'ES Data Entry'!G582=5, "5th Grade")</f>
        <v>Kindergarten</v>
      </c>
      <c r="H582" s="253" t="e" cm="1">
        <f t="array" ref="H582">_xlfn.IFS('ES Data Entry'!L582=2, "Virtual", 'ES Data Entry'!L582=1, "In-person",'ES Data Entry'!L582=3, "Hybrid")</f>
        <v>#N/A</v>
      </c>
      <c r="I582" s="227" t="e" cm="1">
        <f t="array" ref="I582">_xlfn.IFS('ES Data Entry'!H582= 1, "American Indian/Alaskan Native", 'ES Data Entry'!H582= 2, "Asian", 'ES Data Entry'!H582= 3, "Native Hawaiian/Pacific Islander", 'ES Data Entry'!H582= 4, "Black/African American",'ES Data Entry'!H582= 5,  "White", 'ES Data Entry'!H582= 6, "Other", 'ES Data Entry'!H582= 7, "Two races or more", 'ES Data Entry'!H582= 8, "Unknown")</f>
        <v>#N/A</v>
      </c>
      <c r="J582" s="226" t="e" cm="1">
        <f t="array" ref="J582">_xlfn.IFS('ES Data Entry'!I582=1, "Hispanic/Latino", 'ES Data Entry'!I582=2, "Not Hispanic/Latino", 'ES Data Entry'!I582=3, "Other")</f>
        <v>#N/A</v>
      </c>
      <c r="K582" s="226" t="e" cm="1">
        <f t="array" ref="K582">_xlfn.IFS('ES Data Entry'!J582= 1, "Male", 'ES Data Entry'!J582= 2, "Female", 'ES Data Entry'!J582= 3, "Transgender Male", 'ES Data Entry'!J582= 4, "Transgender Female",'ES Data Entry'!J582= 5, "Non-binary", 'ES Data Entry'!J582= 6, "Other", 'ES Data Entry'!J582= 7, "Unknown")</f>
        <v>#N/A</v>
      </c>
      <c r="L582" s="228">
        <f>'ES Data Entry'!K582</f>
        <v>0</v>
      </c>
      <c r="M582" s="228" t="str" cm="1">
        <f t="array" ref="M582">IF(MAX(IF(F:F=F582, L:L))=L582, "Yes", "No")</f>
        <v>Yes</v>
      </c>
      <c r="N582" s="229" t="e">
        <f>AVERAGE('ES Data Entry'!N582,'ES Data Entry'!M582)</f>
        <v>#DIV/0!</v>
      </c>
      <c r="O582" s="229" t="e">
        <f t="shared" si="54"/>
        <v>#DIV/0!</v>
      </c>
      <c r="P582" s="229" t="e">
        <f>AVERAGE('ES Data Entry'!O582:R582)</f>
        <v>#DIV/0!</v>
      </c>
      <c r="Q582" s="229" t="e">
        <f t="shared" si="55"/>
        <v>#DIV/0!</v>
      </c>
      <c r="R582" s="229" t="e">
        <f>AVERAGE('ES Data Entry'!S582:V582)</f>
        <v>#DIV/0!</v>
      </c>
      <c r="S582" s="229" t="e">
        <f t="shared" si="56"/>
        <v>#DIV/0!</v>
      </c>
      <c r="T582" s="229" t="e">
        <f>AVERAGE('ES Data Entry'!W582:Y582)</f>
        <v>#DIV/0!</v>
      </c>
      <c r="U582" s="230" t="e">
        <f t="shared" si="57"/>
        <v>#DIV/0!</v>
      </c>
      <c r="V582" s="231" t="e">
        <f t="shared" si="58"/>
        <v>#DIV/0!</v>
      </c>
      <c r="W582" s="232" t="e">
        <f t="shared" si="59"/>
        <v>#DIV/0!</v>
      </c>
    </row>
    <row r="583" spans="1:23">
      <c r="A583" s="226">
        <f>'ES Data Entry'!A583</f>
        <v>0</v>
      </c>
      <c r="B583" s="226">
        <f>'ES Data Entry'!B583</f>
        <v>0</v>
      </c>
      <c r="C583" s="6">
        <f>'ES Data Entry'!C583</f>
        <v>0</v>
      </c>
      <c r="D583" s="226">
        <f>'ES Data Entry'!D583</f>
        <v>0</v>
      </c>
      <c r="E583" s="226">
        <f>'ES Data Entry'!E583</f>
        <v>0</v>
      </c>
      <c r="F583" s="226">
        <f>'ES Data Entry'!F583</f>
        <v>0</v>
      </c>
      <c r="G583" s="226" t="str" cm="1">
        <f t="array" ref="G583">_xlfn.IFS('ES Data Entry'!G583=0, "Kindergarten", 'ES Data Entry'!G583=1, "1st Grade", 'ES Data Entry'!G583=2, "2nd Grade", 'ES Data Entry'!G583=3, "3rd Grade", 'ES Data Entry'!G583=4, "4th Grade",'ES Data Entry'!G583=5, "5th Grade")</f>
        <v>Kindergarten</v>
      </c>
      <c r="H583" s="253" t="e" cm="1">
        <f t="array" ref="H583">_xlfn.IFS('ES Data Entry'!L583=2, "Virtual", 'ES Data Entry'!L583=1, "In-person",'ES Data Entry'!L583=3, "Hybrid")</f>
        <v>#N/A</v>
      </c>
      <c r="I583" s="227" t="e" cm="1">
        <f t="array" ref="I583">_xlfn.IFS('ES Data Entry'!H583= 1, "American Indian/Alaskan Native", 'ES Data Entry'!H583= 2, "Asian", 'ES Data Entry'!H583= 3, "Native Hawaiian/Pacific Islander", 'ES Data Entry'!H583= 4, "Black/African American",'ES Data Entry'!H583= 5,  "White", 'ES Data Entry'!H583= 6, "Other", 'ES Data Entry'!H583= 7, "Two races or more", 'ES Data Entry'!H583= 8, "Unknown")</f>
        <v>#N/A</v>
      </c>
      <c r="J583" s="226" t="e" cm="1">
        <f t="array" ref="J583">_xlfn.IFS('ES Data Entry'!I583=1, "Hispanic/Latino", 'ES Data Entry'!I583=2, "Not Hispanic/Latino", 'ES Data Entry'!I583=3, "Other")</f>
        <v>#N/A</v>
      </c>
      <c r="K583" s="226" t="e" cm="1">
        <f t="array" ref="K583">_xlfn.IFS('ES Data Entry'!J583= 1, "Male", 'ES Data Entry'!J583= 2, "Female", 'ES Data Entry'!J583= 3, "Transgender Male", 'ES Data Entry'!J583= 4, "Transgender Female",'ES Data Entry'!J583= 5, "Non-binary", 'ES Data Entry'!J583= 6, "Other", 'ES Data Entry'!J583= 7, "Unknown")</f>
        <v>#N/A</v>
      </c>
      <c r="L583" s="228">
        <f>'ES Data Entry'!K583</f>
        <v>0</v>
      </c>
      <c r="M583" s="228" t="str" cm="1">
        <f t="array" ref="M583">IF(MAX(IF(F:F=F583, L:L))=L583, "Yes", "No")</f>
        <v>Yes</v>
      </c>
      <c r="N583" s="229" t="e">
        <f>AVERAGE('ES Data Entry'!N583,'ES Data Entry'!M583)</f>
        <v>#DIV/0!</v>
      </c>
      <c r="O583" s="229" t="e">
        <f t="shared" si="54"/>
        <v>#DIV/0!</v>
      </c>
      <c r="P583" s="229" t="e">
        <f>AVERAGE('ES Data Entry'!O583:R583)</f>
        <v>#DIV/0!</v>
      </c>
      <c r="Q583" s="229" t="e">
        <f t="shared" si="55"/>
        <v>#DIV/0!</v>
      </c>
      <c r="R583" s="229" t="e">
        <f>AVERAGE('ES Data Entry'!S583:V583)</f>
        <v>#DIV/0!</v>
      </c>
      <c r="S583" s="229" t="e">
        <f t="shared" si="56"/>
        <v>#DIV/0!</v>
      </c>
      <c r="T583" s="229" t="e">
        <f>AVERAGE('ES Data Entry'!W583:Y583)</f>
        <v>#DIV/0!</v>
      </c>
      <c r="U583" s="230" t="e">
        <f t="shared" si="57"/>
        <v>#DIV/0!</v>
      </c>
      <c r="V583" s="231" t="e">
        <f t="shared" si="58"/>
        <v>#DIV/0!</v>
      </c>
      <c r="W583" s="232" t="e">
        <f t="shared" si="59"/>
        <v>#DIV/0!</v>
      </c>
    </row>
    <row r="584" spans="1:23">
      <c r="A584" s="226">
        <f>'ES Data Entry'!A584</f>
        <v>0</v>
      </c>
      <c r="B584" s="226">
        <f>'ES Data Entry'!B584</f>
        <v>0</v>
      </c>
      <c r="C584" s="6">
        <f>'ES Data Entry'!C584</f>
        <v>0</v>
      </c>
      <c r="D584" s="226">
        <f>'ES Data Entry'!D584</f>
        <v>0</v>
      </c>
      <c r="E584" s="226">
        <f>'ES Data Entry'!E584</f>
        <v>0</v>
      </c>
      <c r="F584" s="226">
        <f>'ES Data Entry'!F584</f>
        <v>0</v>
      </c>
      <c r="G584" s="226" t="str" cm="1">
        <f t="array" ref="G584">_xlfn.IFS('ES Data Entry'!G584=0, "Kindergarten", 'ES Data Entry'!G584=1, "1st Grade", 'ES Data Entry'!G584=2, "2nd Grade", 'ES Data Entry'!G584=3, "3rd Grade", 'ES Data Entry'!G584=4, "4th Grade",'ES Data Entry'!G584=5, "5th Grade")</f>
        <v>Kindergarten</v>
      </c>
      <c r="H584" s="253" t="e" cm="1">
        <f t="array" ref="H584">_xlfn.IFS('ES Data Entry'!L584=2, "Virtual", 'ES Data Entry'!L584=1, "In-person",'ES Data Entry'!L584=3, "Hybrid")</f>
        <v>#N/A</v>
      </c>
      <c r="I584" s="227" t="e" cm="1">
        <f t="array" ref="I584">_xlfn.IFS('ES Data Entry'!H584= 1, "American Indian/Alaskan Native", 'ES Data Entry'!H584= 2, "Asian", 'ES Data Entry'!H584= 3, "Native Hawaiian/Pacific Islander", 'ES Data Entry'!H584= 4, "Black/African American",'ES Data Entry'!H584= 5,  "White", 'ES Data Entry'!H584= 6, "Other", 'ES Data Entry'!H584= 7, "Two races or more", 'ES Data Entry'!H584= 8, "Unknown")</f>
        <v>#N/A</v>
      </c>
      <c r="J584" s="226" t="e" cm="1">
        <f t="array" ref="J584">_xlfn.IFS('ES Data Entry'!I584=1, "Hispanic/Latino", 'ES Data Entry'!I584=2, "Not Hispanic/Latino", 'ES Data Entry'!I584=3, "Other")</f>
        <v>#N/A</v>
      </c>
      <c r="K584" s="226" t="e" cm="1">
        <f t="array" ref="K584">_xlfn.IFS('ES Data Entry'!J584= 1, "Male", 'ES Data Entry'!J584= 2, "Female", 'ES Data Entry'!J584= 3, "Transgender Male", 'ES Data Entry'!J584= 4, "Transgender Female",'ES Data Entry'!J584= 5, "Non-binary", 'ES Data Entry'!J584= 6, "Other", 'ES Data Entry'!J584= 7, "Unknown")</f>
        <v>#N/A</v>
      </c>
      <c r="L584" s="228">
        <f>'ES Data Entry'!K584</f>
        <v>0</v>
      </c>
      <c r="M584" s="228" t="str" cm="1">
        <f t="array" ref="M584">IF(MAX(IF(F:F=F584, L:L))=L584, "Yes", "No")</f>
        <v>Yes</v>
      </c>
      <c r="N584" s="229" t="e">
        <f>AVERAGE('ES Data Entry'!N584,'ES Data Entry'!M584)</f>
        <v>#DIV/0!</v>
      </c>
      <c r="O584" s="229" t="e">
        <f t="shared" si="54"/>
        <v>#DIV/0!</v>
      </c>
      <c r="P584" s="229" t="e">
        <f>AVERAGE('ES Data Entry'!O584:R584)</f>
        <v>#DIV/0!</v>
      </c>
      <c r="Q584" s="229" t="e">
        <f t="shared" si="55"/>
        <v>#DIV/0!</v>
      </c>
      <c r="R584" s="229" t="e">
        <f>AVERAGE('ES Data Entry'!S584:V584)</f>
        <v>#DIV/0!</v>
      </c>
      <c r="S584" s="229" t="e">
        <f t="shared" si="56"/>
        <v>#DIV/0!</v>
      </c>
      <c r="T584" s="229" t="e">
        <f>AVERAGE('ES Data Entry'!W584:Y584)</f>
        <v>#DIV/0!</v>
      </c>
      <c r="U584" s="230" t="e">
        <f t="shared" si="57"/>
        <v>#DIV/0!</v>
      </c>
      <c r="V584" s="231" t="e">
        <f t="shared" si="58"/>
        <v>#DIV/0!</v>
      </c>
      <c r="W584" s="232" t="e">
        <f t="shared" si="59"/>
        <v>#DIV/0!</v>
      </c>
    </row>
    <row r="585" spans="1:23">
      <c r="A585" s="226">
        <f>'ES Data Entry'!A585</f>
        <v>0</v>
      </c>
      <c r="B585" s="226">
        <f>'ES Data Entry'!B585</f>
        <v>0</v>
      </c>
      <c r="C585" s="6">
        <f>'ES Data Entry'!C585</f>
        <v>0</v>
      </c>
      <c r="D585" s="226">
        <f>'ES Data Entry'!D585</f>
        <v>0</v>
      </c>
      <c r="E585" s="226">
        <f>'ES Data Entry'!E585</f>
        <v>0</v>
      </c>
      <c r="F585" s="226">
        <f>'ES Data Entry'!F585</f>
        <v>0</v>
      </c>
      <c r="G585" s="226" t="str" cm="1">
        <f t="array" ref="G585">_xlfn.IFS('ES Data Entry'!G585=0, "Kindergarten", 'ES Data Entry'!G585=1, "1st Grade", 'ES Data Entry'!G585=2, "2nd Grade", 'ES Data Entry'!G585=3, "3rd Grade", 'ES Data Entry'!G585=4, "4th Grade",'ES Data Entry'!G585=5, "5th Grade")</f>
        <v>Kindergarten</v>
      </c>
      <c r="H585" s="253" t="e" cm="1">
        <f t="array" ref="H585">_xlfn.IFS('ES Data Entry'!L585=2, "Virtual", 'ES Data Entry'!L585=1, "In-person",'ES Data Entry'!L585=3, "Hybrid")</f>
        <v>#N/A</v>
      </c>
      <c r="I585" s="227" t="e" cm="1">
        <f t="array" ref="I585">_xlfn.IFS('ES Data Entry'!H585= 1, "American Indian/Alaskan Native", 'ES Data Entry'!H585= 2, "Asian", 'ES Data Entry'!H585= 3, "Native Hawaiian/Pacific Islander", 'ES Data Entry'!H585= 4, "Black/African American",'ES Data Entry'!H585= 5,  "White", 'ES Data Entry'!H585= 6, "Other", 'ES Data Entry'!H585= 7, "Two races or more", 'ES Data Entry'!H585= 8, "Unknown")</f>
        <v>#N/A</v>
      </c>
      <c r="J585" s="226" t="e" cm="1">
        <f t="array" ref="J585">_xlfn.IFS('ES Data Entry'!I585=1, "Hispanic/Latino", 'ES Data Entry'!I585=2, "Not Hispanic/Latino", 'ES Data Entry'!I585=3, "Other")</f>
        <v>#N/A</v>
      </c>
      <c r="K585" s="226" t="e" cm="1">
        <f t="array" ref="K585">_xlfn.IFS('ES Data Entry'!J585= 1, "Male", 'ES Data Entry'!J585= 2, "Female", 'ES Data Entry'!J585= 3, "Transgender Male", 'ES Data Entry'!J585= 4, "Transgender Female",'ES Data Entry'!J585= 5, "Non-binary", 'ES Data Entry'!J585= 6, "Other", 'ES Data Entry'!J585= 7, "Unknown")</f>
        <v>#N/A</v>
      </c>
      <c r="L585" s="228">
        <f>'ES Data Entry'!K585</f>
        <v>0</v>
      </c>
      <c r="M585" s="228" t="str" cm="1">
        <f t="array" ref="M585">IF(MAX(IF(F:F=F585, L:L))=L585, "Yes", "No")</f>
        <v>Yes</v>
      </c>
      <c r="N585" s="229" t="e">
        <f>AVERAGE('ES Data Entry'!N585,'ES Data Entry'!M585)</f>
        <v>#DIV/0!</v>
      </c>
      <c r="O585" s="229" t="e">
        <f t="shared" si="54"/>
        <v>#DIV/0!</v>
      </c>
      <c r="P585" s="229" t="e">
        <f>AVERAGE('ES Data Entry'!O585:R585)</f>
        <v>#DIV/0!</v>
      </c>
      <c r="Q585" s="229" t="e">
        <f t="shared" si="55"/>
        <v>#DIV/0!</v>
      </c>
      <c r="R585" s="229" t="e">
        <f>AVERAGE('ES Data Entry'!S585:V585)</f>
        <v>#DIV/0!</v>
      </c>
      <c r="S585" s="229" t="e">
        <f t="shared" si="56"/>
        <v>#DIV/0!</v>
      </c>
      <c r="T585" s="229" t="e">
        <f>AVERAGE('ES Data Entry'!W585:Y585)</f>
        <v>#DIV/0!</v>
      </c>
      <c r="U585" s="230" t="e">
        <f t="shared" si="57"/>
        <v>#DIV/0!</v>
      </c>
      <c r="V585" s="231" t="e">
        <f t="shared" si="58"/>
        <v>#DIV/0!</v>
      </c>
      <c r="W585" s="232" t="e">
        <f t="shared" si="59"/>
        <v>#DIV/0!</v>
      </c>
    </row>
    <row r="586" spans="1:23">
      <c r="A586" s="226">
        <f>'ES Data Entry'!A586</f>
        <v>0</v>
      </c>
      <c r="B586" s="226">
        <f>'ES Data Entry'!B586</f>
        <v>0</v>
      </c>
      <c r="C586" s="6">
        <f>'ES Data Entry'!C586</f>
        <v>0</v>
      </c>
      <c r="D586" s="226">
        <f>'ES Data Entry'!D586</f>
        <v>0</v>
      </c>
      <c r="E586" s="226">
        <f>'ES Data Entry'!E586</f>
        <v>0</v>
      </c>
      <c r="F586" s="226">
        <f>'ES Data Entry'!F586</f>
        <v>0</v>
      </c>
      <c r="G586" s="226" t="str" cm="1">
        <f t="array" ref="G586">_xlfn.IFS('ES Data Entry'!G586=0, "Kindergarten", 'ES Data Entry'!G586=1, "1st Grade", 'ES Data Entry'!G586=2, "2nd Grade", 'ES Data Entry'!G586=3, "3rd Grade", 'ES Data Entry'!G586=4, "4th Grade",'ES Data Entry'!G586=5, "5th Grade")</f>
        <v>Kindergarten</v>
      </c>
      <c r="H586" s="253" t="e" cm="1">
        <f t="array" ref="H586">_xlfn.IFS('ES Data Entry'!L586=2, "Virtual", 'ES Data Entry'!L586=1, "In-person",'ES Data Entry'!L586=3, "Hybrid")</f>
        <v>#N/A</v>
      </c>
      <c r="I586" s="227" t="e" cm="1">
        <f t="array" ref="I586">_xlfn.IFS('ES Data Entry'!H586= 1, "American Indian/Alaskan Native", 'ES Data Entry'!H586= 2, "Asian", 'ES Data Entry'!H586= 3, "Native Hawaiian/Pacific Islander", 'ES Data Entry'!H586= 4, "Black/African American",'ES Data Entry'!H586= 5,  "White", 'ES Data Entry'!H586= 6, "Other", 'ES Data Entry'!H586= 7, "Two races or more", 'ES Data Entry'!H586= 8, "Unknown")</f>
        <v>#N/A</v>
      </c>
      <c r="J586" s="226" t="e" cm="1">
        <f t="array" ref="J586">_xlfn.IFS('ES Data Entry'!I586=1, "Hispanic/Latino", 'ES Data Entry'!I586=2, "Not Hispanic/Latino", 'ES Data Entry'!I586=3, "Other")</f>
        <v>#N/A</v>
      </c>
      <c r="K586" s="226" t="e" cm="1">
        <f t="array" ref="K586">_xlfn.IFS('ES Data Entry'!J586= 1, "Male", 'ES Data Entry'!J586= 2, "Female", 'ES Data Entry'!J586= 3, "Transgender Male", 'ES Data Entry'!J586= 4, "Transgender Female",'ES Data Entry'!J586= 5, "Non-binary", 'ES Data Entry'!J586= 6, "Other", 'ES Data Entry'!J586= 7, "Unknown")</f>
        <v>#N/A</v>
      </c>
      <c r="L586" s="228">
        <f>'ES Data Entry'!K586</f>
        <v>0</v>
      </c>
      <c r="M586" s="228" t="str" cm="1">
        <f t="array" ref="M586">IF(MAX(IF(F:F=F586, L:L))=L586, "Yes", "No")</f>
        <v>Yes</v>
      </c>
      <c r="N586" s="229" t="e">
        <f>AVERAGE('ES Data Entry'!N586,'ES Data Entry'!M586)</f>
        <v>#DIV/0!</v>
      </c>
      <c r="O586" s="229" t="e">
        <f t="shared" si="54"/>
        <v>#DIV/0!</v>
      </c>
      <c r="P586" s="229" t="e">
        <f>AVERAGE('ES Data Entry'!O586:R586)</f>
        <v>#DIV/0!</v>
      </c>
      <c r="Q586" s="229" t="e">
        <f t="shared" si="55"/>
        <v>#DIV/0!</v>
      </c>
      <c r="R586" s="229" t="e">
        <f>AVERAGE('ES Data Entry'!S586:V586)</f>
        <v>#DIV/0!</v>
      </c>
      <c r="S586" s="229" t="e">
        <f t="shared" si="56"/>
        <v>#DIV/0!</v>
      </c>
      <c r="T586" s="229" t="e">
        <f>AVERAGE('ES Data Entry'!W586:Y586)</f>
        <v>#DIV/0!</v>
      </c>
      <c r="U586" s="230" t="e">
        <f t="shared" si="57"/>
        <v>#DIV/0!</v>
      </c>
      <c r="V586" s="231" t="e">
        <f t="shared" si="58"/>
        <v>#DIV/0!</v>
      </c>
      <c r="W586" s="232" t="e">
        <f t="shared" si="59"/>
        <v>#DIV/0!</v>
      </c>
    </row>
    <row r="587" spans="1:23">
      <c r="A587" s="226">
        <f>'ES Data Entry'!A587</f>
        <v>0</v>
      </c>
      <c r="B587" s="226">
        <f>'ES Data Entry'!B587</f>
        <v>0</v>
      </c>
      <c r="C587" s="6">
        <f>'ES Data Entry'!C587</f>
        <v>0</v>
      </c>
      <c r="D587" s="226">
        <f>'ES Data Entry'!D587</f>
        <v>0</v>
      </c>
      <c r="E587" s="226">
        <f>'ES Data Entry'!E587</f>
        <v>0</v>
      </c>
      <c r="F587" s="226">
        <f>'ES Data Entry'!F587</f>
        <v>0</v>
      </c>
      <c r="G587" s="226" t="str" cm="1">
        <f t="array" ref="G587">_xlfn.IFS('ES Data Entry'!G587=0, "Kindergarten", 'ES Data Entry'!G587=1, "1st Grade", 'ES Data Entry'!G587=2, "2nd Grade", 'ES Data Entry'!G587=3, "3rd Grade", 'ES Data Entry'!G587=4, "4th Grade",'ES Data Entry'!G587=5, "5th Grade")</f>
        <v>Kindergarten</v>
      </c>
      <c r="H587" s="253" t="e" cm="1">
        <f t="array" ref="H587">_xlfn.IFS('ES Data Entry'!L587=2, "Virtual", 'ES Data Entry'!L587=1, "In-person",'ES Data Entry'!L587=3, "Hybrid")</f>
        <v>#N/A</v>
      </c>
      <c r="I587" s="227" t="e" cm="1">
        <f t="array" ref="I587">_xlfn.IFS('ES Data Entry'!H587= 1, "American Indian/Alaskan Native", 'ES Data Entry'!H587= 2, "Asian", 'ES Data Entry'!H587= 3, "Native Hawaiian/Pacific Islander", 'ES Data Entry'!H587= 4, "Black/African American",'ES Data Entry'!H587= 5,  "White", 'ES Data Entry'!H587= 6, "Other", 'ES Data Entry'!H587= 7, "Two races or more", 'ES Data Entry'!H587= 8, "Unknown")</f>
        <v>#N/A</v>
      </c>
      <c r="J587" s="226" t="e" cm="1">
        <f t="array" ref="J587">_xlfn.IFS('ES Data Entry'!I587=1, "Hispanic/Latino", 'ES Data Entry'!I587=2, "Not Hispanic/Latino", 'ES Data Entry'!I587=3, "Other")</f>
        <v>#N/A</v>
      </c>
      <c r="K587" s="226" t="e" cm="1">
        <f t="array" ref="K587">_xlfn.IFS('ES Data Entry'!J587= 1, "Male", 'ES Data Entry'!J587= 2, "Female", 'ES Data Entry'!J587= 3, "Transgender Male", 'ES Data Entry'!J587= 4, "Transgender Female",'ES Data Entry'!J587= 5, "Non-binary", 'ES Data Entry'!J587= 6, "Other", 'ES Data Entry'!J587= 7, "Unknown")</f>
        <v>#N/A</v>
      </c>
      <c r="L587" s="228">
        <f>'ES Data Entry'!K587</f>
        <v>0</v>
      </c>
      <c r="M587" s="228" t="str" cm="1">
        <f t="array" ref="M587">IF(MAX(IF(F:F=F587, L:L))=L587, "Yes", "No")</f>
        <v>Yes</v>
      </c>
      <c r="N587" s="229" t="e">
        <f>AVERAGE('ES Data Entry'!N587,'ES Data Entry'!M587)</f>
        <v>#DIV/0!</v>
      </c>
      <c r="O587" s="229" t="e">
        <f t="shared" si="54"/>
        <v>#DIV/0!</v>
      </c>
      <c r="P587" s="229" t="e">
        <f>AVERAGE('ES Data Entry'!O587:R587)</f>
        <v>#DIV/0!</v>
      </c>
      <c r="Q587" s="229" t="e">
        <f t="shared" si="55"/>
        <v>#DIV/0!</v>
      </c>
      <c r="R587" s="229" t="e">
        <f>AVERAGE('ES Data Entry'!S587:V587)</f>
        <v>#DIV/0!</v>
      </c>
      <c r="S587" s="229" t="e">
        <f t="shared" si="56"/>
        <v>#DIV/0!</v>
      </c>
      <c r="T587" s="229" t="e">
        <f>AVERAGE('ES Data Entry'!W587:Y587)</f>
        <v>#DIV/0!</v>
      </c>
      <c r="U587" s="230" t="e">
        <f t="shared" si="57"/>
        <v>#DIV/0!</v>
      </c>
      <c r="V587" s="231" t="e">
        <f t="shared" si="58"/>
        <v>#DIV/0!</v>
      </c>
      <c r="W587" s="232" t="e">
        <f t="shared" si="59"/>
        <v>#DIV/0!</v>
      </c>
    </row>
    <row r="588" spans="1:23">
      <c r="A588" s="226">
        <f>'ES Data Entry'!A588</f>
        <v>0</v>
      </c>
      <c r="B588" s="226">
        <f>'ES Data Entry'!B588</f>
        <v>0</v>
      </c>
      <c r="C588" s="6">
        <f>'ES Data Entry'!C588</f>
        <v>0</v>
      </c>
      <c r="D588" s="226">
        <f>'ES Data Entry'!D588</f>
        <v>0</v>
      </c>
      <c r="E588" s="226">
        <f>'ES Data Entry'!E588</f>
        <v>0</v>
      </c>
      <c r="F588" s="226">
        <f>'ES Data Entry'!F588</f>
        <v>0</v>
      </c>
      <c r="G588" s="226" t="str" cm="1">
        <f t="array" ref="G588">_xlfn.IFS('ES Data Entry'!G588=0, "Kindergarten", 'ES Data Entry'!G588=1, "1st Grade", 'ES Data Entry'!G588=2, "2nd Grade", 'ES Data Entry'!G588=3, "3rd Grade", 'ES Data Entry'!G588=4, "4th Grade",'ES Data Entry'!G588=5, "5th Grade")</f>
        <v>Kindergarten</v>
      </c>
      <c r="H588" s="253" t="e" cm="1">
        <f t="array" ref="H588">_xlfn.IFS('ES Data Entry'!L588=2, "Virtual", 'ES Data Entry'!L588=1, "In-person",'ES Data Entry'!L588=3, "Hybrid")</f>
        <v>#N/A</v>
      </c>
      <c r="I588" s="227" t="e" cm="1">
        <f t="array" ref="I588">_xlfn.IFS('ES Data Entry'!H588= 1, "American Indian/Alaskan Native", 'ES Data Entry'!H588= 2, "Asian", 'ES Data Entry'!H588= 3, "Native Hawaiian/Pacific Islander", 'ES Data Entry'!H588= 4, "Black/African American",'ES Data Entry'!H588= 5,  "White", 'ES Data Entry'!H588= 6, "Other", 'ES Data Entry'!H588= 7, "Two races or more", 'ES Data Entry'!H588= 8, "Unknown")</f>
        <v>#N/A</v>
      </c>
      <c r="J588" s="226" t="e" cm="1">
        <f t="array" ref="J588">_xlfn.IFS('ES Data Entry'!I588=1, "Hispanic/Latino", 'ES Data Entry'!I588=2, "Not Hispanic/Latino", 'ES Data Entry'!I588=3, "Other")</f>
        <v>#N/A</v>
      </c>
      <c r="K588" s="226" t="e" cm="1">
        <f t="array" ref="K588">_xlfn.IFS('ES Data Entry'!J588= 1, "Male", 'ES Data Entry'!J588= 2, "Female", 'ES Data Entry'!J588= 3, "Transgender Male", 'ES Data Entry'!J588= 4, "Transgender Female",'ES Data Entry'!J588= 5, "Non-binary", 'ES Data Entry'!J588= 6, "Other", 'ES Data Entry'!J588= 7, "Unknown")</f>
        <v>#N/A</v>
      </c>
      <c r="L588" s="228">
        <f>'ES Data Entry'!K588</f>
        <v>0</v>
      </c>
      <c r="M588" s="228" t="str" cm="1">
        <f t="array" ref="M588">IF(MAX(IF(F:F=F588, L:L))=L588, "Yes", "No")</f>
        <v>Yes</v>
      </c>
      <c r="N588" s="229" t="e">
        <f>AVERAGE('ES Data Entry'!N588,'ES Data Entry'!M588)</f>
        <v>#DIV/0!</v>
      </c>
      <c r="O588" s="229" t="e">
        <f t="shared" si="54"/>
        <v>#DIV/0!</v>
      </c>
      <c r="P588" s="229" t="e">
        <f>AVERAGE('ES Data Entry'!O588:R588)</f>
        <v>#DIV/0!</v>
      </c>
      <c r="Q588" s="229" t="e">
        <f t="shared" si="55"/>
        <v>#DIV/0!</v>
      </c>
      <c r="R588" s="229" t="e">
        <f>AVERAGE('ES Data Entry'!S588:V588)</f>
        <v>#DIV/0!</v>
      </c>
      <c r="S588" s="229" t="e">
        <f t="shared" si="56"/>
        <v>#DIV/0!</v>
      </c>
      <c r="T588" s="229" t="e">
        <f>AVERAGE('ES Data Entry'!W588:Y588)</f>
        <v>#DIV/0!</v>
      </c>
      <c r="U588" s="230" t="e">
        <f t="shared" si="57"/>
        <v>#DIV/0!</v>
      </c>
      <c r="V588" s="231" t="e">
        <f t="shared" si="58"/>
        <v>#DIV/0!</v>
      </c>
      <c r="W588" s="232" t="e">
        <f t="shared" si="59"/>
        <v>#DIV/0!</v>
      </c>
    </row>
    <row r="589" spans="1:23">
      <c r="A589" s="226">
        <f>'ES Data Entry'!A589</f>
        <v>0</v>
      </c>
      <c r="B589" s="226">
        <f>'ES Data Entry'!B589</f>
        <v>0</v>
      </c>
      <c r="C589" s="6">
        <f>'ES Data Entry'!C589</f>
        <v>0</v>
      </c>
      <c r="D589" s="226">
        <f>'ES Data Entry'!D589</f>
        <v>0</v>
      </c>
      <c r="E589" s="226">
        <f>'ES Data Entry'!E589</f>
        <v>0</v>
      </c>
      <c r="F589" s="226">
        <f>'ES Data Entry'!F589</f>
        <v>0</v>
      </c>
      <c r="G589" s="226" t="str" cm="1">
        <f t="array" ref="G589">_xlfn.IFS('ES Data Entry'!G589=0, "Kindergarten", 'ES Data Entry'!G589=1, "1st Grade", 'ES Data Entry'!G589=2, "2nd Grade", 'ES Data Entry'!G589=3, "3rd Grade", 'ES Data Entry'!G589=4, "4th Grade",'ES Data Entry'!G589=5, "5th Grade")</f>
        <v>Kindergarten</v>
      </c>
      <c r="H589" s="253" t="e" cm="1">
        <f t="array" ref="H589">_xlfn.IFS('ES Data Entry'!L589=2, "Virtual", 'ES Data Entry'!L589=1, "In-person",'ES Data Entry'!L589=3, "Hybrid")</f>
        <v>#N/A</v>
      </c>
      <c r="I589" s="227" t="e" cm="1">
        <f t="array" ref="I589">_xlfn.IFS('ES Data Entry'!H589= 1, "American Indian/Alaskan Native", 'ES Data Entry'!H589= 2, "Asian", 'ES Data Entry'!H589= 3, "Native Hawaiian/Pacific Islander", 'ES Data Entry'!H589= 4, "Black/African American",'ES Data Entry'!H589= 5,  "White", 'ES Data Entry'!H589= 6, "Other", 'ES Data Entry'!H589= 7, "Two races or more", 'ES Data Entry'!H589= 8, "Unknown")</f>
        <v>#N/A</v>
      </c>
      <c r="J589" s="226" t="e" cm="1">
        <f t="array" ref="J589">_xlfn.IFS('ES Data Entry'!I589=1, "Hispanic/Latino", 'ES Data Entry'!I589=2, "Not Hispanic/Latino", 'ES Data Entry'!I589=3, "Other")</f>
        <v>#N/A</v>
      </c>
      <c r="K589" s="226" t="e" cm="1">
        <f t="array" ref="K589">_xlfn.IFS('ES Data Entry'!J589= 1, "Male", 'ES Data Entry'!J589= 2, "Female", 'ES Data Entry'!J589= 3, "Transgender Male", 'ES Data Entry'!J589= 4, "Transgender Female",'ES Data Entry'!J589= 5, "Non-binary", 'ES Data Entry'!J589= 6, "Other", 'ES Data Entry'!J589= 7, "Unknown")</f>
        <v>#N/A</v>
      </c>
      <c r="L589" s="228">
        <f>'ES Data Entry'!K589</f>
        <v>0</v>
      </c>
      <c r="M589" s="228" t="str" cm="1">
        <f t="array" ref="M589">IF(MAX(IF(F:F=F589, L:L))=L589, "Yes", "No")</f>
        <v>Yes</v>
      </c>
      <c r="N589" s="229" t="e">
        <f>AVERAGE('ES Data Entry'!N589,'ES Data Entry'!M589)</f>
        <v>#DIV/0!</v>
      </c>
      <c r="O589" s="229" t="e">
        <f t="shared" si="54"/>
        <v>#DIV/0!</v>
      </c>
      <c r="P589" s="229" t="e">
        <f>AVERAGE('ES Data Entry'!O589:R589)</f>
        <v>#DIV/0!</v>
      </c>
      <c r="Q589" s="229" t="e">
        <f t="shared" si="55"/>
        <v>#DIV/0!</v>
      </c>
      <c r="R589" s="229" t="e">
        <f>AVERAGE('ES Data Entry'!S589:V589)</f>
        <v>#DIV/0!</v>
      </c>
      <c r="S589" s="229" t="e">
        <f t="shared" si="56"/>
        <v>#DIV/0!</v>
      </c>
      <c r="T589" s="229" t="e">
        <f>AVERAGE('ES Data Entry'!W589:Y589)</f>
        <v>#DIV/0!</v>
      </c>
      <c r="U589" s="230" t="e">
        <f t="shared" si="57"/>
        <v>#DIV/0!</v>
      </c>
      <c r="V589" s="231" t="e">
        <f t="shared" si="58"/>
        <v>#DIV/0!</v>
      </c>
      <c r="W589" s="232" t="e">
        <f t="shared" si="59"/>
        <v>#DIV/0!</v>
      </c>
    </row>
    <row r="590" spans="1:23">
      <c r="A590" s="226">
        <f>'ES Data Entry'!A590</f>
        <v>0</v>
      </c>
      <c r="B590" s="226">
        <f>'ES Data Entry'!B590</f>
        <v>0</v>
      </c>
      <c r="C590" s="6">
        <f>'ES Data Entry'!C590</f>
        <v>0</v>
      </c>
      <c r="D590" s="226">
        <f>'ES Data Entry'!D590</f>
        <v>0</v>
      </c>
      <c r="E590" s="226">
        <f>'ES Data Entry'!E590</f>
        <v>0</v>
      </c>
      <c r="F590" s="226">
        <f>'ES Data Entry'!F590</f>
        <v>0</v>
      </c>
      <c r="G590" s="226" t="str" cm="1">
        <f t="array" ref="G590">_xlfn.IFS('ES Data Entry'!G590=0, "Kindergarten", 'ES Data Entry'!G590=1, "1st Grade", 'ES Data Entry'!G590=2, "2nd Grade", 'ES Data Entry'!G590=3, "3rd Grade", 'ES Data Entry'!G590=4, "4th Grade",'ES Data Entry'!G590=5, "5th Grade")</f>
        <v>Kindergarten</v>
      </c>
      <c r="H590" s="253" t="e" cm="1">
        <f t="array" ref="H590">_xlfn.IFS('ES Data Entry'!L590=2, "Virtual", 'ES Data Entry'!L590=1, "In-person",'ES Data Entry'!L590=3, "Hybrid")</f>
        <v>#N/A</v>
      </c>
      <c r="I590" s="227" t="e" cm="1">
        <f t="array" ref="I590">_xlfn.IFS('ES Data Entry'!H590= 1, "American Indian/Alaskan Native", 'ES Data Entry'!H590= 2, "Asian", 'ES Data Entry'!H590= 3, "Native Hawaiian/Pacific Islander", 'ES Data Entry'!H590= 4, "Black/African American",'ES Data Entry'!H590= 5,  "White", 'ES Data Entry'!H590= 6, "Other", 'ES Data Entry'!H590= 7, "Two races or more", 'ES Data Entry'!H590= 8, "Unknown")</f>
        <v>#N/A</v>
      </c>
      <c r="J590" s="226" t="e" cm="1">
        <f t="array" ref="J590">_xlfn.IFS('ES Data Entry'!I590=1, "Hispanic/Latino", 'ES Data Entry'!I590=2, "Not Hispanic/Latino", 'ES Data Entry'!I590=3, "Other")</f>
        <v>#N/A</v>
      </c>
      <c r="K590" s="226" t="e" cm="1">
        <f t="array" ref="K590">_xlfn.IFS('ES Data Entry'!J590= 1, "Male", 'ES Data Entry'!J590= 2, "Female", 'ES Data Entry'!J590= 3, "Transgender Male", 'ES Data Entry'!J590= 4, "Transgender Female",'ES Data Entry'!J590= 5, "Non-binary", 'ES Data Entry'!J590= 6, "Other", 'ES Data Entry'!J590= 7, "Unknown")</f>
        <v>#N/A</v>
      </c>
      <c r="L590" s="228">
        <f>'ES Data Entry'!K590</f>
        <v>0</v>
      </c>
      <c r="M590" s="228" t="str" cm="1">
        <f t="array" ref="M590">IF(MAX(IF(F:F=F590, L:L))=L590, "Yes", "No")</f>
        <v>Yes</v>
      </c>
      <c r="N590" s="229" t="e">
        <f>AVERAGE('ES Data Entry'!N590,'ES Data Entry'!M590)</f>
        <v>#DIV/0!</v>
      </c>
      <c r="O590" s="229" t="e">
        <f t="shared" si="54"/>
        <v>#DIV/0!</v>
      </c>
      <c r="P590" s="229" t="e">
        <f>AVERAGE('ES Data Entry'!O590:R590)</f>
        <v>#DIV/0!</v>
      </c>
      <c r="Q590" s="229" t="e">
        <f t="shared" si="55"/>
        <v>#DIV/0!</v>
      </c>
      <c r="R590" s="229" t="e">
        <f>AVERAGE('ES Data Entry'!S590:V590)</f>
        <v>#DIV/0!</v>
      </c>
      <c r="S590" s="229" t="e">
        <f t="shared" si="56"/>
        <v>#DIV/0!</v>
      </c>
      <c r="T590" s="229" t="e">
        <f>AVERAGE('ES Data Entry'!W590:Y590)</f>
        <v>#DIV/0!</v>
      </c>
      <c r="U590" s="230" t="e">
        <f t="shared" si="57"/>
        <v>#DIV/0!</v>
      </c>
      <c r="V590" s="231" t="e">
        <f t="shared" si="58"/>
        <v>#DIV/0!</v>
      </c>
      <c r="W590" s="232" t="e">
        <f t="shared" si="59"/>
        <v>#DIV/0!</v>
      </c>
    </row>
    <row r="591" spans="1:23">
      <c r="A591" s="226">
        <f>'ES Data Entry'!A591</f>
        <v>0</v>
      </c>
      <c r="B591" s="226">
        <f>'ES Data Entry'!B591</f>
        <v>0</v>
      </c>
      <c r="C591" s="6">
        <f>'ES Data Entry'!C591</f>
        <v>0</v>
      </c>
      <c r="D591" s="226">
        <f>'ES Data Entry'!D591</f>
        <v>0</v>
      </c>
      <c r="E591" s="226">
        <f>'ES Data Entry'!E591</f>
        <v>0</v>
      </c>
      <c r="F591" s="226">
        <f>'ES Data Entry'!F591</f>
        <v>0</v>
      </c>
      <c r="G591" s="226" t="str" cm="1">
        <f t="array" ref="G591">_xlfn.IFS('ES Data Entry'!G591=0, "Kindergarten", 'ES Data Entry'!G591=1, "1st Grade", 'ES Data Entry'!G591=2, "2nd Grade", 'ES Data Entry'!G591=3, "3rd Grade", 'ES Data Entry'!G591=4, "4th Grade",'ES Data Entry'!G591=5, "5th Grade")</f>
        <v>Kindergarten</v>
      </c>
      <c r="H591" s="253" t="e" cm="1">
        <f t="array" ref="H591">_xlfn.IFS('ES Data Entry'!L591=2, "Virtual", 'ES Data Entry'!L591=1, "In-person",'ES Data Entry'!L591=3, "Hybrid")</f>
        <v>#N/A</v>
      </c>
      <c r="I591" s="227" t="e" cm="1">
        <f t="array" ref="I591">_xlfn.IFS('ES Data Entry'!H591= 1, "American Indian/Alaskan Native", 'ES Data Entry'!H591= 2, "Asian", 'ES Data Entry'!H591= 3, "Native Hawaiian/Pacific Islander", 'ES Data Entry'!H591= 4, "Black/African American",'ES Data Entry'!H591= 5,  "White", 'ES Data Entry'!H591= 6, "Other", 'ES Data Entry'!H591= 7, "Two races or more", 'ES Data Entry'!H591= 8, "Unknown")</f>
        <v>#N/A</v>
      </c>
      <c r="J591" s="226" t="e" cm="1">
        <f t="array" ref="J591">_xlfn.IFS('ES Data Entry'!I591=1, "Hispanic/Latino", 'ES Data Entry'!I591=2, "Not Hispanic/Latino", 'ES Data Entry'!I591=3, "Other")</f>
        <v>#N/A</v>
      </c>
      <c r="K591" s="226" t="e" cm="1">
        <f t="array" ref="K591">_xlfn.IFS('ES Data Entry'!J591= 1, "Male", 'ES Data Entry'!J591= 2, "Female", 'ES Data Entry'!J591= 3, "Transgender Male", 'ES Data Entry'!J591= 4, "Transgender Female",'ES Data Entry'!J591= 5, "Non-binary", 'ES Data Entry'!J591= 6, "Other", 'ES Data Entry'!J591= 7, "Unknown")</f>
        <v>#N/A</v>
      </c>
      <c r="L591" s="228">
        <f>'ES Data Entry'!K591</f>
        <v>0</v>
      </c>
      <c r="M591" s="228" t="str" cm="1">
        <f t="array" ref="M591">IF(MAX(IF(F:F=F591, L:L))=L591, "Yes", "No")</f>
        <v>Yes</v>
      </c>
      <c r="N591" s="229" t="e">
        <f>AVERAGE('ES Data Entry'!N591,'ES Data Entry'!M591)</f>
        <v>#DIV/0!</v>
      </c>
      <c r="O591" s="229" t="e">
        <f t="shared" si="54"/>
        <v>#DIV/0!</v>
      </c>
      <c r="P591" s="229" t="e">
        <f>AVERAGE('ES Data Entry'!O591:R591)</f>
        <v>#DIV/0!</v>
      </c>
      <c r="Q591" s="229" t="e">
        <f t="shared" si="55"/>
        <v>#DIV/0!</v>
      </c>
      <c r="R591" s="229" t="e">
        <f>AVERAGE('ES Data Entry'!S591:V591)</f>
        <v>#DIV/0!</v>
      </c>
      <c r="S591" s="229" t="e">
        <f t="shared" si="56"/>
        <v>#DIV/0!</v>
      </c>
      <c r="T591" s="229" t="e">
        <f>AVERAGE('ES Data Entry'!W591:Y591)</f>
        <v>#DIV/0!</v>
      </c>
      <c r="U591" s="230" t="e">
        <f t="shared" si="57"/>
        <v>#DIV/0!</v>
      </c>
      <c r="V591" s="231" t="e">
        <f t="shared" si="58"/>
        <v>#DIV/0!</v>
      </c>
      <c r="W591" s="232" t="e">
        <f t="shared" si="59"/>
        <v>#DIV/0!</v>
      </c>
    </row>
    <row r="592" spans="1:23">
      <c r="A592" s="226">
        <f>'ES Data Entry'!A592</f>
        <v>0</v>
      </c>
      <c r="B592" s="226">
        <f>'ES Data Entry'!B592</f>
        <v>0</v>
      </c>
      <c r="C592" s="6">
        <f>'ES Data Entry'!C592</f>
        <v>0</v>
      </c>
      <c r="D592" s="226">
        <f>'ES Data Entry'!D592</f>
        <v>0</v>
      </c>
      <c r="E592" s="226">
        <f>'ES Data Entry'!E592</f>
        <v>0</v>
      </c>
      <c r="F592" s="226">
        <f>'ES Data Entry'!F592</f>
        <v>0</v>
      </c>
      <c r="G592" s="226" t="str" cm="1">
        <f t="array" ref="G592">_xlfn.IFS('ES Data Entry'!G592=0, "Kindergarten", 'ES Data Entry'!G592=1, "1st Grade", 'ES Data Entry'!G592=2, "2nd Grade", 'ES Data Entry'!G592=3, "3rd Grade", 'ES Data Entry'!G592=4, "4th Grade",'ES Data Entry'!G592=5, "5th Grade")</f>
        <v>Kindergarten</v>
      </c>
      <c r="H592" s="253" t="e" cm="1">
        <f t="array" ref="H592">_xlfn.IFS('ES Data Entry'!L592=2, "Virtual", 'ES Data Entry'!L592=1, "In-person",'ES Data Entry'!L592=3, "Hybrid")</f>
        <v>#N/A</v>
      </c>
      <c r="I592" s="227" t="e" cm="1">
        <f t="array" ref="I592">_xlfn.IFS('ES Data Entry'!H592= 1, "American Indian/Alaskan Native", 'ES Data Entry'!H592= 2, "Asian", 'ES Data Entry'!H592= 3, "Native Hawaiian/Pacific Islander", 'ES Data Entry'!H592= 4, "Black/African American",'ES Data Entry'!H592= 5,  "White", 'ES Data Entry'!H592= 6, "Other", 'ES Data Entry'!H592= 7, "Two races or more", 'ES Data Entry'!H592= 8, "Unknown")</f>
        <v>#N/A</v>
      </c>
      <c r="J592" s="226" t="e" cm="1">
        <f t="array" ref="J592">_xlfn.IFS('ES Data Entry'!I592=1, "Hispanic/Latino", 'ES Data Entry'!I592=2, "Not Hispanic/Latino", 'ES Data Entry'!I592=3, "Other")</f>
        <v>#N/A</v>
      </c>
      <c r="K592" s="226" t="e" cm="1">
        <f t="array" ref="K592">_xlfn.IFS('ES Data Entry'!J592= 1, "Male", 'ES Data Entry'!J592= 2, "Female", 'ES Data Entry'!J592= 3, "Transgender Male", 'ES Data Entry'!J592= 4, "Transgender Female",'ES Data Entry'!J592= 5, "Non-binary", 'ES Data Entry'!J592= 6, "Other", 'ES Data Entry'!J592= 7, "Unknown")</f>
        <v>#N/A</v>
      </c>
      <c r="L592" s="228">
        <f>'ES Data Entry'!K592</f>
        <v>0</v>
      </c>
      <c r="M592" s="228" t="str" cm="1">
        <f t="array" ref="M592">IF(MAX(IF(F:F=F592, L:L))=L592, "Yes", "No")</f>
        <v>Yes</v>
      </c>
      <c r="N592" s="229" t="e">
        <f>AVERAGE('ES Data Entry'!N592,'ES Data Entry'!M592)</f>
        <v>#DIV/0!</v>
      </c>
      <c r="O592" s="229" t="e">
        <f t="shared" si="54"/>
        <v>#DIV/0!</v>
      </c>
      <c r="P592" s="229" t="e">
        <f>AVERAGE('ES Data Entry'!O592:R592)</f>
        <v>#DIV/0!</v>
      </c>
      <c r="Q592" s="229" t="e">
        <f t="shared" si="55"/>
        <v>#DIV/0!</v>
      </c>
      <c r="R592" s="229" t="e">
        <f>AVERAGE('ES Data Entry'!S592:V592)</f>
        <v>#DIV/0!</v>
      </c>
      <c r="S592" s="229" t="e">
        <f t="shared" si="56"/>
        <v>#DIV/0!</v>
      </c>
      <c r="T592" s="229" t="e">
        <f>AVERAGE('ES Data Entry'!W592:Y592)</f>
        <v>#DIV/0!</v>
      </c>
      <c r="U592" s="230" t="e">
        <f t="shared" si="57"/>
        <v>#DIV/0!</v>
      </c>
      <c r="V592" s="231" t="e">
        <f t="shared" si="58"/>
        <v>#DIV/0!</v>
      </c>
      <c r="W592" s="232" t="e">
        <f t="shared" si="59"/>
        <v>#DIV/0!</v>
      </c>
    </row>
    <row r="593" spans="1:23">
      <c r="A593" s="226">
        <f>'ES Data Entry'!A593</f>
        <v>0</v>
      </c>
      <c r="B593" s="226">
        <f>'ES Data Entry'!B593</f>
        <v>0</v>
      </c>
      <c r="C593" s="6">
        <f>'ES Data Entry'!C593</f>
        <v>0</v>
      </c>
      <c r="D593" s="226">
        <f>'ES Data Entry'!D593</f>
        <v>0</v>
      </c>
      <c r="E593" s="226">
        <f>'ES Data Entry'!E593</f>
        <v>0</v>
      </c>
      <c r="F593" s="226">
        <f>'ES Data Entry'!F593</f>
        <v>0</v>
      </c>
      <c r="G593" s="226" t="str" cm="1">
        <f t="array" ref="G593">_xlfn.IFS('ES Data Entry'!G593=0, "Kindergarten", 'ES Data Entry'!G593=1, "1st Grade", 'ES Data Entry'!G593=2, "2nd Grade", 'ES Data Entry'!G593=3, "3rd Grade", 'ES Data Entry'!G593=4, "4th Grade",'ES Data Entry'!G593=5, "5th Grade")</f>
        <v>Kindergarten</v>
      </c>
      <c r="H593" s="253" t="e" cm="1">
        <f t="array" ref="H593">_xlfn.IFS('ES Data Entry'!L593=2, "Virtual", 'ES Data Entry'!L593=1, "In-person",'ES Data Entry'!L593=3, "Hybrid")</f>
        <v>#N/A</v>
      </c>
      <c r="I593" s="227" t="e" cm="1">
        <f t="array" ref="I593">_xlfn.IFS('ES Data Entry'!H593= 1, "American Indian/Alaskan Native", 'ES Data Entry'!H593= 2, "Asian", 'ES Data Entry'!H593= 3, "Native Hawaiian/Pacific Islander", 'ES Data Entry'!H593= 4, "Black/African American",'ES Data Entry'!H593= 5,  "White", 'ES Data Entry'!H593= 6, "Other", 'ES Data Entry'!H593= 7, "Two races or more", 'ES Data Entry'!H593= 8, "Unknown")</f>
        <v>#N/A</v>
      </c>
      <c r="J593" s="226" t="e" cm="1">
        <f t="array" ref="J593">_xlfn.IFS('ES Data Entry'!I593=1, "Hispanic/Latino", 'ES Data Entry'!I593=2, "Not Hispanic/Latino", 'ES Data Entry'!I593=3, "Other")</f>
        <v>#N/A</v>
      </c>
      <c r="K593" s="226" t="e" cm="1">
        <f t="array" ref="K593">_xlfn.IFS('ES Data Entry'!J593= 1, "Male", 'ES Data Entry'!J593= 2, "Female", 'ES Data Entry'!J593= 3, "Transgender Male", 'ES Data Entry'!J593= 4, "Transgender Female",'ES Data Entry'!J593= 5, "Non-binary", 'ES Data Entry'!J593= 6, "Other", 'ES Data Entry'!J593= 7, "Unknown")</f>
        <v>#N/A</v>
      </c>
      <c r="L593" s="228">
        <f>'ES Data Entry'!K593</f>
        <v>0</v>
      </c>
      <c r="M593" s="228" t="str" cm="1">
        <f t="array" ref="M593">IF(MAX(IF(F:F=F593, L:L))=L593, "Yes", "No")</f>
        <v>Yes</v>
      </c>
      <c r="N593" s="229" t="e">
        <f>AVERAGE('ES Data Entry'!N593,'ES Data Entry'!M593)</f>
        <v>#DIV/0!</v>
      </c>
      <c r="O593" s="229" t="e">
        <f t="shared" si="54"/>
        <v>#DIV/0!</v>
      </c>
      <c r="P593" s="229" t="e">
        <f>AVERAGE('ES Data Entry'!O593:R593)</f>
        <v>#DIV/0!</v>
      </c>
      <c r="Q593" s="229" t="e">
        <f t="shared" si="55"/>
        <v>#DIV/0!</v>
      </c>
      <c r="R593" s="229" t="e">
        <f>AVERAGE('ES Data Entry'!S593:V593)</f>
        <v>#DIV/0!</v>
      </c>
      <c r="S593" s="229" t="e">
        <f t="shared" si="56"/>
        <v>#DIV/0!</v>
      </c>
      <c r="T593" s="229" t="e">
        <f>AVERAGE('ES Data Entry'!W593:Y593)</f>
        <v>#DIV/0!</v>
      </c>
      <c r="U593" s="230" t="e">
        <f t="shared" si="57"/>
        <v>#DIV/0!</v>
      </c>
      <c r="V593" s="231" t="e">
        <f t="shared" si="58"/>
        <v>#DIV/0!</v>
      </c>
      <c r="W593" s="232" t="e">
        <f t="shared" si="59"/>
        <v>#DIV/0!</v>
      </c>
    </row>
    <row r="594" spans="1:23">
      <c r="A594" s="226">
        <f>'ES Data Entry'!A594</f>
        <v>0</v>
      </c>
      <c r="B594" s="226">
        <f>'ES Data Entry'!B594</f>
        <v>0</v>
      </c>
      <c r="C594" s="6">
        <f>'ES Data Entry'!C594</f>
        <v>0</v>
      </c>
      <c r="D594" s="226">
        <f>'ES Data Entry'!D594</f>
        <v>0</v>
      </c>
      <c r="E594" s="226">
        <f>'ES Data Entry'!E594</f>
        <v>0</v>
      </c>
      <c r="F594" s="226">
        <f>'ES Data Entry'!F594</f>
        <v>0</v>
      </c>
      <c r="G594" s="226" t="str" cm="1">
        <f t="array" ref="G594">_xlfn.IFS('ES Data Entry'!G594=0, "Kindergarten", 'ES Data Entry'!G594=1, "1st Grade", 'ES Data Entry'!G594=2, "2nd Grade", 'ES Data Entry'!G594=3, "3rd Grade", 'ES Data Entry'!G594=4, "4th Grade",'ES Data Entry'!G594=5, "5th Grade")</f>
        <v>Kindergarten</v>
      </c>
      <c r="H594" s="253" t="e" cm="1">
        <f t="array" ref="H594">_xlfn.IFS('ES Data Entry'!L594=2, "Virtual", 'ES Data Entry'!L594=1, "In-person",'ES Data Entry'!L594=3, "Hybrid")</f>
        <v>#N/A</v>
      </c>
      <c r="I594" s="227" t="e" cm="1">
        <f t="array" ref="I594">_xlfn.IFS('ES Data Entry'!H594= 1, "American Indian/Alaskan Native", 'ES Data Entry'!H594= 2, "Asian", 'ES Data Entry'!H594= 3, "Native Hawaiian/Pacific Islander", 'ES Data Entry'!H594= 4, "Black/African American",'ES Data Entry'!H594= 5,  "White", 'ES Data Entry'!H594= 6, "Other", 'ES Data Entry'!H594= 7, "Two races or more", 'ES Data Entry'!H594= 8, "Unknown")</f>
        <v>#N/A</v>
      </c>
      <c r="J594" s="226" t="e" cm="1">
        <f t="array" ref="J594">_xlfn.IFS('ES Data Entry'!I594=1, "Hispanic/Latino", 'ES Data Entry'!I594=2, "Not Hispanic/Latino", 'ES Data Entry'!I594=3, "Other")</f>
        <v>#N/A</v>
      </c>
      <c r="K594" s="226" t="e" cm="1">
        <f t="array" ref="K594">_xlfn.IFS('ES Data Entry'!J594= 1, "Male", 'ES Data Entry'!J594= 2, "Female", 'ES Data Entry'!J594= 3, "Transgender Male", 'ES Data Entry'!J594= 4, "Transgender Female",'ES Data Entry'!J594= 5, "Non-binary", 'ES Data Entry'!J594= 6, "Other", 'ES Data Entry'!J594= 7, "Unknown")</f>
        <v>#N/A</v>
      </c>
      <c r="L594" s="228">
        <f>'ES Data Entry'!K594</f>
        <v>0</v>
      </c>
      <c r="M594" s="228" t="str" cm="1">
        <f t="array" ref="M594">IF(MAX(IF(F:F=F594, L:L))=L594, "Yes", "No")</f>
        <v>Yes</v>
      </c>
      <c r="N594" s="229" t="e">
        <f>AVERAGE('ES Data Entry'!N594,'ES Data Entry'!M594)</f>
        <v>#DIV/0!</v>
      </c>
      <c r="O594" s="229" t="e">
        <f t="shared" si="54"/>
        <v>#DIV/0!</v>
      </c>
      <c r="P594" s="229" t="e">
        <f>AVERAGE('ES Data Entry'!O594:R594)</f>
        <v>#DIV/0!</v>
      </c>
      <c r="Q594" s="229" t="e">
        <f t="shared" si="55"/>
        <v>#DIV/0!</v>
      </c>
      <c r="R594" s="229" t="e">
        <f>AVERAGE('ES Data Entry'!S594:V594)</f>
        <v>#DIV/0!</v>
      </c>
      <c r="S594" s="229" t="e">
        <f t="shared" si="56"/>
        <v>#DIV/0!</v>
      </c>
      <c r="T594" s="229" t="e">
        <f>AVERAGE('ES Data Entry'!W594:Y594)</f>
        <v>#DIV/0!</v>
      </c>
      <c r="U594" s="230" t="e">
        <f t="shared" si="57"/>
        <v>#DIV/0!</v>
      </c>
      <c r="V594" s="231" t="e">
        <f t="shared" si="58"/>
        <v>#DIV/0!</v>
      </c>
      <c r="W594" s="232" t="e">
        <f t="shared" si="59"/>
        <v>#DIV/0!</v>
      </c>
    </row>
    <row r="595" spans="1:23">
      <c r="A595" s="226">
        <f>'ES Data Entry'!A595</f>
        <v>0</v>
      </c>
      <c r="B595" s="226">
        <f>'ES Data Entry'!B595</f>
        <v>0</v>
      </c>
      <c r="C595" s="6">
        <f>'ES Data Entry'!C595</f>
        <v>0</v>
      </c>
      <c r="D595" s="226">
        <f>'ES Data Entry'!D595</f>
        <v>0</v>
      </c>
      <c r="E595" s="226">
        <f>'ES Data Entry'!E595</f>
        <v>0</v>
      </c>
      <c r="F595" s="226">
        <f>'ES Data Entry'!F595</f>
        <v>0</v>
      </c>
      <c r="G595" s="226" t="str" cm="1">
        <f t="array" ref="G595">_xlfn.IFS('ES Data Entry'!G595=0, "Kindergarten", 'ES Data Entry'!G595=1, "1st Grade", 'ES Data Entry'!G595=2, "2nd Grade", 'ES Data Entry'!G595=3, "3rd Grade", 'ES Data Entry'!G595=4, "4th Grade",'ES Data Entry'!G595=5, "5th Grade")</f>
        <v>Kindergarten</v>
      </c>
      <c r="H595" s="253" t="e" cm="1">
        <f t="array" ref="H595">_xlfn.IFS('ES Data Entry'!L595=2, "Virtual", 'ES Data Entry'!L595=1, "In-person",'ES Data Entry'!L595=3, "Hybrid")</f>
        <v>#N/A</v>
      </c>
      <c r="I595" s="227" t="e" cm="1">
        <f t="array" ref="I595">_xlfn.IFS('ES Data Entry'!H595= 1, "American Indian/Alaskan Native", 'ES Data Entry'!H595= 2, "Asian", 'ES Data Entry'!H595= 3, "Native Hawaiian/Pacific Islander", 'ES Data Entry'!H595= 4, "Black/African American",'ES Data Entry'!H595= 5,  "White", 'ES Data Entry'!H595= 6, "Other", 'ES Data Entry'!H595= 7, "Two races or more", 'ES Data Entry'!H595= 8, "Unknown")</f>
        <v>#N/A</v>
      </c>
      <c r="J595" s="226" t="e" cm="1">
        <f t="array" ref="J595">_xlfn.IFS('ES Data Entry'!I595=1, "Hispanic/Latino", 'ES Data Entry'!I595=2, "Not Hispanic/Latino", 'ES Data Entry'!I595=3, "Other")</f>
        <v>#N/A</v>
      </c>
      <c r="K595" s="226" t="e" cm="1">
        <f t="array" ref="K595">_xlfn.IFS('ES Data Entry'!J595= 1, "Male", 'ES Data Entry'!J595= 2, "Female", 'ES Data Entry'!J595= 3, "Transgender Male", 'ES Data Entry'!J595= 4, "Transgender Female",'ES Data Entry'!J595= 5, "Non-binary", 'ES Data Entry'!J595= 6, "Other", 'ES Data Entry'!J595= 7, "Unknown")</f>
        <v>#N/A</v>
      </c>
      <c r="L595" s="228">
        <f>'ES Data Entry'!K595</f>
        <v>0</v>
      </c>
      <c r="M595" s="228" t="str" cm="1">
        <f t="array" ref="M595">IF(MAX(IF(F:F=F595, L:L))=L595, "Yes", "No")</f>
        <v>Yes</v>
      </c>
      <c r="N595" s="229" t="e">
        <f>AVERAGE('ES Data Entry'!N595,'ES Data Entry'!M595)</f>
        <v>#DIV/0!</v>
      </c>
      <c r="O595" s="229" t="e">
        <f t="shared" si="54"/>
        <v>#DIV/0!</v>
      </c>
      <c r="P595" s="229" t="e">
        <f>AVERAGE('ES Data Entry'!O595:R595)</f>
        <v>#DIV/0!</v>
      </c>
      <c r="Q595" s="229" t="e">
        <f t="shared" si="55"/>
        <v>#DIV/0!</v>
      </c>
      <c r="R595" s="229" t="e">
        <f>AVERAGE('ES Data Entry'!S595:V595)</f>
        <v>#DIV/0!</v>
      </c>
      <c r="S595" s="229" t="e">
        <f t="shared" si="56"/>
        <v>#DIV/0!</v>
      </c>
      <c r="T595" s="229" t="e">
        <f>AVERAGE('ES Data Entry'!W595:Y595)</f>
        <v>#DIV/0!</v>
      </c>
      <c r="U595" s="230" t="e">
        <f t="shared" si="57"/>
        <v>#DIV/0!</v>
      </c>
      <c r="V595" s="231" t="e">
        <f t="shared" si="58"/>
        <v>#DIV/0!</v>
      </c>
      <c r="W595" s="232" t="e">
        <f t="shared" si="59"/>
        <v>#DIV/0!</v>
      </c>
    </row>
    <row r="596" spans="1:23">
      <c r="A596" s="226">
        <f>'ES Data Entry'!A596</f>
        <v>0</v>
      </c>
      <c r="B596" s="226">
        <f>'ES Data Entry'!B596</f>
        <v>0</v>
      </c>
      <c r="C596" s="6">
        <f>'ES Data Entry'!C596</f>
        <v>0</v>
      </c>
      <c r="D596" s="226">
        <f>'ES Data Entry'!D596</f>
        <v>0</v>
      </c>
      <c r="E596" s="226">
        <f>'ES Data Entry'!E596</f>
        <v>0</v>
      </c>
      <c r="F596" s="226">
        <f>'ES Data Entry'!F596</f>
        <v>0</v>
      </c>
      <c r="G596" s="226" t="str" cm="1">
        <f t="array" ref="G596">_xlfn.IFS('ES Data Entry'!G596=0, "Kindergarten", 'ES Data Entry'!G596=1, "1st Grade", 'ES Data Entry'!G596=2, "2nd Grade", 'ES Data Entry'!G596=3, "3rd Grade", 'ES Data Entry'!G596=4, "4th Grade",'ES Data Entry'!G596=5, "5th Grade")</f>
        <v>Kindergarten</v>
      </c>
      <c r="H596" s="253" t="e" cm="1">
        <f t="array" ref="H596">_xlfn.IFS('ES Data Entry'!L596=2, "Virtual", 'ES Data Entry'!L596=1, "In-person",'ES Data Entry'!L596=3, "Hybrid")</f>
        <v>#N/A</v>
      </c>
      <c r="I596" s="227" t="e" cm="1">
        <f t="array" ref="I596">_xlfn.IFS('ES Data Entry'!H596= 1, "American Indian/Alaskan Native", 'ES Data Entry'!H596= 2, "Asian", 'ES Data Entry'!H596= 3, "Native Hawaiian/Pacific Islander", 'ES Data Entry'!H596= 4, "Black/African American",'ES Data Entry'!H596= 5,  "White", 'ES Data Entry'!H596= 6, "Other", 'ES Data Entry'!H596= 7, "Two races or more", 'ES Data Entry'!H596= 8, "Unknown")</f>
        <v>#N/A</v>
      </c>
      <c r="J596" s="226" t="e" cm="1">
        <f t="array" ref="J596">_xlfn.IFS('ES Data Entry'!I596=1, "Hispanic/Latino", 'ES Data Entry'!I596=2, "Not Hispanic/Latino", 'ES Data Entry'!I596=3, "Other")</f>
        <v>#N/A</v>
      </c>
      <c r="K596" s="226" t="e" cm="1">
        <f t="array" ref="K596">_xlfn.IFS('ES Data Entry'!J596= 1, "Male", 'ES Data Entry'!J596= 2, "Female", 'ES Data Entry'!J596= 3, "Transgender Male", 'ES Data Entry'!J596= 4, "Transgender Female",'ES Data Entry'!J596= 5, "Non-binary", 'ES Data Entry'!J596= 6, "Other", 'ES Data Entry'!J596= 7, "Unknown")</f>
        <v>#N/A</v>
      </c>
      <c r="L596" s="228">
        <f>'ES Data Entry'!K596</f>
        <v>0</v>
      </c>
      <c r="M596" s="228" t="str" cm="1">
        <f t="array" ref="M596">IF(MAX(IF(F:F=F596, L:L))=L596, "Yes", "No")</f>
        <v>Yes</v>
      </c>
      <c r="N596" s="229" t="e">
        <f>AVERAGE('ES Data Entry'!N596,'ES Data Entry'!M596)</f>
        <v>#DIV/0!</v>
      </c>
      <c r="O596" s="229" t="e">
        <f t="shared" si="54"/>
        <v>#DIV/0!</v>
      </c>
      <c r="P596" s="229" t="e">
        <f>AVERAGE('ES Data Entry'!O596:R596)</f>
        <v>#DIV/0!</v>
      </c>
      <c r="Q596" s="229" t="e">
        <f t="shared" si="55"/>
        <v>#DIV/0!</v>
      </c>
      <c r="R596" s="229" t="e">
        <f>AVERAGE('ES Data Entry'!S596:V596)</f>
        <v>#DIV/0!</v>
      </c>
      <c r="S596" s="229" t="e">
        <f t="shared" si="56"/>
        <v>#DIV/0!</v>
      </c>
      <c r="T596" s="229" t="e">
        <f>AVERAGE('ES Data Entry'!W596:Y596)</f>
        <v>#DIV/0!</v>
      </c>
      <c r="U596" s="230" t="e">
        <f t="shared" si="57"/>
        <v>#DIV/0!</v>
      </c>
      <c r="V596" s="231" t="e">
        <f t="shared" si="58"/>
        <v>#DIV/0!</v>
      </c>
      <c r="W596" s="232" t="e">
        <f t="shared" si="59"/>
        <v>#DIV/0!</v>
      </c>
    </row>
    <row r="597" spans="1:23">
      <c r="A597" s="226">
        <f>'ES Data Entry'!A597</f>
        <v>0</v>
      </c>
      <c r="B597" s="226">
        <f>'ES Data Entry'!B597</f>
        <v>0</v>
      </c>
      <c r="C597" s="6">
        <f>'ES Data Entry'!C597</f>
        <v>0</v>
      </c>
      <c r="D597" s="226">
        <f>'ES Data Entry'!D597</f>
        <v>0</v>
      </c>
      <c r="E597" s="226">
        <f>'ES Data Entry'!E597</f>
        <v>0</v>
      </c>
      <c r="F597" s="226">
        <f>'ES Data Entry'!F597</f>
        <v>0</v>
      </c>
      <c r="G597" s="226" t="str" cm="1">
        <f t="array" ref="G597">_xlfn.IFS('ES Data Entry'!G597=0, "Kindergarten", 'ES Data Entry'!G597=1, "1st Grade", 'ES Data Entry'!G597=2, "2nd Grade", 'ES Data Entry'!G597=3, "3rd Grade", 'ES Data Entry'!G597=4, "4th Grade",'ES Data Entry'!G597=5, "5th Grade")</f>
        <v>Kindergarten</v>
      </c>
      <c r="H597" s="253" t="e" cm="1">
        <f t="array" ref="H597">_xlfn.IFS('ES Data Entry'!L597=2, "Virtual", 'ES Data Entry'!L597=1, "In-person",'ES Data Entry'!L597=3, "Hybrid")</f>
        <v>#N/A</v>
      </c>
      <c r="I597" s="227" t="e" cm="1">
        <f t="array" ref="I597">_xlfn.IFS('ES Data Entry'!H597= 1, "American Indian/Alaskan Native", 'ES Data Entry'!H597= 2, "Asian", 'ES Data Entry'!H597= 3, "Native Hawaiian/Pacific Islander", 'ES Data Entry'!H597= 4, "Black/African American",'ES Data Entry'!H597= 5,  "White", 'ES Data Entry'!H597= 6, "Other", 'ES Data Entry'!H597= 7, "Two races or more", 'ES Data Entry'!H597= 8, "Unknown")</f>
        <v>#N/A</v>
      </c>
      <c r="J597" s="226" t="e" cm="1">
        <f t="array" ref="J597">_xlfn.IFS('ES Data Entry'!I597=1, "Hispanic/Latino", 'ES Data Entry'!I597=2, "Not Hispanic/Latino", 'ES Data Entry'!I597=3, "Other")</f>
        <v>#N/A</v>
      </c>
      <c r="K597" s="226" t="e" cm="1">
        <f t="array" ref="K597">_xlfn.IFS('ES Data Entry'!J597= 1, "Male", 'ES Data Entry'!J597= 2, "Female", 'ES Data Entry'!J597= 3, "Transgender Male", 'ES Data Entry'!J597= 4, "Transgender Female",'ES Data Entry'!J597= 5, "Non-binary", 'ES Data Entry'!J597= 6, "Other", 'ES Data Entry'!J597= 7, "Unknown")</f>
        <v>#N/A</v>
      </c>
      <c r="L597" s="228">
        <f>'ES Data Entry'!K597</f>
        <v>0</v>
      </c>
      <c r="M597" s="228" t="str" cm="1">
        <f t="array" ref="M597">IF(MAX(IF(F:F=F597, L:L))=L597, "Yes", "No")</f>
        <v>Yes</v>
      </c>
      <c r="N597" s="229" t="e">
        <f>AVERAGE('ES Data Entry'!N597,'ES Data Entry'!M597)</f>
        <v>#DIV/0!</v>
      </c>
      <c r="O597" s="229" t="e">
        <f t="shared" si="54"/>
        <v>#DIV/0!</v>
      </c>
      <c r="P597" s="229" t="e">
        <f>AVERAGE('ES Data Entry'!O597:R597)</f>
        <v>#DIV/0!</v>
      </c>
      <c r="Q597" s="229" t="e">
        <f t="shared" si="55"/>
        <v>#DIV/0!</v>
      </c>
      <c r="R597" s="229" t="e">
        <f>AVERAGE('ES Data Entry'!S597:V597)</f>
        <v>#DIV/0!</v>
      </c>
      <c r="S597" s="229" t="e">
        <f t="shared" si="56"/>
        <v>#DIV/0!</v>
      </c>
      <c r="T597" s="229" t="e">
        <f>AVERAGE('ES Data Entry'!W597:Y597)</f>
        <v>#DIV/0!</v>
      </c>
      <c r="U597" s="230" t="e">
        <f t="shared" si="57"/>
        <v>#DIV/0!</v>
      </c>
      <c r="V597" s="231" t="e">
        <f t="shared" si="58"/>
        <v>#DIV/0!</v>
      </c>
      <c r="W597" s="232" t="e">
        <f t="shared" si="59"/>
        <v>#DIV/0!</v>
      </c>
    </row>
    <row r="598" spans="1:23">
      <c r="A598" s="226">
        <f>'ES Data Entry'!A598</f>
        <v>0</v>
      </c>
      <c r="B598" s="226">
        <f>'ES Data Entry'!B598</f>
        <v>0</v>
      </c>
      <c r="C598" s="6">
        <f>'ES Data Entry'!C598</f>
        <v>0</v>
      </c>
      <c r="D598" s="226">
        <f>'ES Data Entry'!D598</f>
        <v>0</v>
      </c>
      <c r="E598" s="226">
        <f>'ES Data Entry'!E598</f>
        <v>0</v>
      </c>
      <c r="F598" s="226">
        <f>'ES Data Entry'!F598</f>
        <v>0</v>
      </c>
      <c r="G598" s="226" t="str" cm="1">
        <f t="array" ref="G598">_xlfn.IFS('ES Data Entry'!G598=0, "Kindergarten", 'ES Data Entry'!G598=1, "1st Grade", 'ES Data Entry'!G598=2, "2nd Grade", 'ES Data Entry'!G598=3, "3rd Grade", 'ES Data Entry'!G598=4, "4th Grade",'ES Data Entry'!G598=5, "5th Grade")</f>
        <v>Kindergarten</v>
      </c>
      <c r="H598" s="253" t="e" cm="1">
        <f t="array" ref="H598">_xlfn.IFS('ES Data Entry'!L598=2, "Virtual", 'ES Data Entry'!L598=1, "In-person",'ES Data Entry'!L598=3, "Hybrid")</f>
        <v>#N/A</v>
      </c>
      <c r="I598" s="227" t="e" cm="1">
        <f t="array" ref="I598">_xlfn.IFS('ES Data Entry'!H598= 1, "American Indian/Alaskan Native", 'ES Data Entry'!H598= 2, "Asian", 'ES Data Entry'!H598= 3, "Native Hawaiian/Pacific Islander", 'ES Data Entry'!H598= 4, "Black/African American",'ES Data Entry'!H598= 5,  "White", 'ES Data Entry'!H598= 6, "Other", 'ES Data Entry'!H598= 7, "Two races or more", 'ES Data Entry'!H598= 8, "Unknown")</f>
        <v>#N/A</v>
      </c>
      <c r="J598" s="226" t="e" cm="1">
        <f t="array" ref="J598">_xlfn.IFS('ES Data Entry'!I598=1, "Hispanic/Latino", 'ES Data Entry'!I598=2, "Not Hispanic/Latino", 'ES Data Entry'!I598=3, "Other")</f>
        <v>#N/A</v>
      </c>
      <c r="K598" s="226" t="e" cm="1">
        <f t="array" ref="K598">_xlfn.IFS('ES Data Entry'!J598= 1, "Male", 'ES Data Entry'!J598= 2, "Female", 'ES Data Entry'!J598= 3, "Transgender Male", 'ES Data Entry'!J598= 4, "Transgender Female",'ES Data Entry'!J598= 5, "Non-binary", 'ES Data Entry'!J598= 6, "Other", 'ES Data Entry'!J598= 7, "Unknown")</f>
        <v>#N/A</v>
      </c>
      <c r="L598" s="228">
        <f>'ES Data Entry'!K598</f>
        <v>0</v>
      </c>
      <c r="M598" s="228" t="str" cm="1">
        <f t="array" ref="M598">IF(MAX(IF(F:F=F598, L:L))=L598, "Yes", "No")</f>
        <v>Yes</v>
      </c>
      <c r="N598" s="229" t="e">
        <f>AVERAGE('ES Data Entry'!N598,'ES Data Entry'!M598)</f>
        <v>#DIV/0!</v>
      </c>
      <c r="O598" s="229" t="e">
        <f t="shared" si="54"/>
        <v>#DIV/0!</v>
      </c>
      <c r="P598" s="229" t="e">
        <f>AVERAGE('ES Data Entry'!O598:R598)</f>
        <v>#DIV/0!</v>
      </c>
      <c r="Q598" s="229" t="e">
        <f t="shared" si="55"/>
        <v>#DIV/0!</v>
      </c>
      <c r="R598" s="229" t="e">
        <f>AVERAGE('ES Data Entry'!S598:V598)</f>
        <v>#DIV/0!</v>
      </c>
      <c r="S598" s="229" t="e">
        <f t="shared" si="56"/>
        <v>#DIV/0!</v>
      </c>
      <c r="T598" s="229" t="e">
        <f>AVERAGE('ES Data Entry'!W598:Y598)</f>
        <v>#DIV/0!</v>
      </c>
      <c r="U598" s="230" t="e">
        <f t="shared" si="57"/>
        <v>#DIV/0!</v>
      </c>
      <c r="V598" s="231" t="e">
        <f t="shared" si="58"/>
        <v>#DIV/0!</v>
      </c>
      <c r="W598" s="232" t="e">
        <f t="shared" si="59"/>
        <v>#DIV/0!</v>
      </c>
    </row>
    <row r="599" spans="1:23">
      <c r="A599" s="226">
        <f>'ES Data Entry'!A599</f>
        <v>0</v>
      </c>
      <c r="B599" s="226">
        <f>'ES Data Entry'!B599</f>
        <v>0</v>
      </c>
      <c r="C599" s="6">
        <f>'ES Data Entry'!C599</f>
        <v>0</v>
      </c>
      <c r="D599" s="226">
        <f>'ES Data Entry'!D599</f>
        <v>0</v>
      </c>
      <c r="E599" s="226">
        <f>'ES Data Entry'!E599</f>
        <v>0</v>
      </c>
      <c r="F599" s="226">
        <f>'ES Data Entry'!F599</f>
        <v>0</v>
      </c>
      <c r="G599" s="226" t="str" cm="1">
        <f t="array" ref="G599">_xlfn.IFS('ES Data Entry'!G599=0, "Kindergarten", 'ES Data Entry'!G599=1, "1st Grade", 'ES Data Entry'!G599=2, "2nd Grade", 'ES Data Entry'!G599=3, "3rd Grade", 'ES Data Entry'!G599=4, "4th Grade",'ES Data Entry'!G599=5, "5th Grade")</f>
        <v>Kindergarten</v>
      </c>
      <c r="H599" s="253" t="e" cm="1">
        <f t="array" ref="H599">_xlfn.IFS('ES Data Entry'!L599=2, "Virtual", 'ES Data Entry'!L599=1, "In-person",'ES Data Entry'!L599=3, "Hybrid")</f>
        <v>#N/A</v>
      </c>
      <c r="I599" s="227" t="e" cm="1">
        <f t="array" ref="I599">_xlfn.IFS('ES Data Entry'!H599= 1, "American Indian/Alaskan Native", 'ES Data Entry'!H599= 2, "Asian", 'ES Data Entry'!H599= 3, "Native Hawaiian/Pacific Islander", 'ES Data Entry'!H599= 4, "Black/African American",'ES Data Entry'!H599= 5,  "White", 'ES Data Entry'!H599= 6, "Other", 'ES Data Entry'!H599= 7, "Two races or more", 'ES Data Entry'!H599= 8, "Unknown")</f>
        <v>#N/A</v>
      </c>
      <c r="J599" s="226" t="e" cm="1">
        <f t="array" ref="J599">_xlfn.IFS('ES Data Entry'!I599=1, "Hispanic/Latino", 'ES Data Entry'!I599=2, "Not Hispanic/Latino", 'ES Data Entry'!I599=3, "Other")</f>
        <v>#N/A</v>
      </c>
      <c r="K599" s="226" t="e" cm="1">
        <f t="array" ref="K599">_xlfn.IFS('ES Data Entry'!J599= 1, "Male", 'ES Data Entry'!J599= 2, "Female", 'ES Data Entry'!J599= 3, "Transgender Male", 'ES Data Entry'!J599= 4, "Transgender Female",'ES Data Entry'!J599= 5, "Non-binary", 'ES Data Entry'!J599= 6, "Other", 'ES Data Entry'!J599= 7, "Unknown")</f>
        <v>#N/A</v>
      </c>
      <c r="L599" s="228">
        <f>'ES Data Entry'!K599</f>
        <v>0</v>
      </c>
      <c r="M599" s="228" t="str" cm="1">
        <f t="array" ref="M599">IF(MAX(IF(F:F=F599, L:L))=L599, "Yes", "No")</f>
        <v>Yes</v>
      </c>
      <c r="N599" s="229" t="e">
        <f>AVERAGE('ES Data Entry'!N599,'ES Data Entry'!M599)</f>
        <v>#DIV/0!</v>
      </c>
      <c r="O599" s="229" t="e">
        <f t="shared" si="54"/>
        <v>#DIV/0!</v>
      </c>
      <c r="P599" s="229" t="e">
        <f>AVERAGE('ES Data Entry'!O599:R599)</f>
        <v>#DIV/0!</v>
      </c>
      <c r="Q599" s="229" t="e">
        <f t="shared" si="55"/>
        <v>#DIV/0!</v>
      </c>
      <c r="R599" s="229" t="e">
        <f>AVERAGE('ES Data Entry'!S599:V599)</f>
        <v>#DIV/0!</v>
      </c>
      <c r="S599" s="229" t="e">
        <f t="shared" si="56"/>
        <v>#DIV/0!</v>
      </c>
      <c r="T599" s="229" t="e">
        <f>AVERAGE('ES Data Entry'!W599:Y599)</f>
        <v>#DIV/0!</v>
      </c>
      <c r="U599" s="230" t="e">
        <f t="shared" si="57"/>
        <v>#DIV/0!</v>
      </c>
      <c r="V599" s="231" t="e">
        <f t="shared" si="58"/>
        <v>#DIV/0!</v>
      </c>
      <c r="W599" s="232" t="e">
        <f t="shared" si="59"/>
        <v>#DIV/0!</v>
      </c>
    </row>
    <row r="600" spans="1:23">
      <c r="A600" s="226">
        <f>'ES Data Entry'!A600</f>
        <v>0</v>
      </c>
      <c r="B600" s="226">
        <f>'ES Data Entry'!B600</f>
        <v>0</v>
      </c>
      <c r="C600" s="6">
        <f>'ES Data Entry'!C600</f>
        <v>0</v>
      </c>
      <c r="D600" s="226">
        <f>'ES Data Entry'!D600</f>
        <v>0</v>
      </c>
      <c r="E600" s="226">
        <f>'ES Data Entry'!E600</f>
        <v>0</v>
      </c>
      <c r="F600" s="226">
        <f>'ES Data Entry'!F600</f>
        <v>0</v>
      </c>
      <c r="G600" s="226" t="str" cm="1">
        <f t="array" ref="G600">_xlfn.IFS('ES Data Entry'!G600=0, "Kindergarten", 'ES Data Entry'!G600=1, "1st Grade", 'ES Data Entry'!G600=2, "2nd Grade", 'ES Data Entry'!G600=3, "3rd Grade", 'ES Data Entry'!G600=4, "4th Grade",'ES Data Entry'!G600=5, "5th Grade")</f>
        <v>Kindergarten</v>
      </c>
      <c r="H600" s="253" t="e" cm="1">
        <f t="array" ref="H600">_xlfn.IFS('ES Data Entry'!L600=2, "Virtual", 'ES Data Entry'!L600=1, "In-person",'ES Data Entry'!L600=3, "Hybrid")</f>
        <v>#N/A</v>
      </c>
      <c r="I600" s="227" t="e" cm="1">
        <f t="array" ref="I600">_xlfn.IFS('ES Data Entry'!H600= 1, "American Indian/Alaskan Native", 'ES Data Entry'!H600= 2, "Asian", 'ES Data Entry'!H600= 3, "Native Hawaiian/Pacific Islander", 'ES Data Entry'!H600= 4, "Black/African American",'ES Data Entry'!H600= 5,  "White", 'ES Data Entry'!H600= 6, "Other", 'ES Data Entry'!H600= 7, "Two races or more", 'ES Data Entry'!H600= 8, "Unknown")</f>
        <v>#N/A</v>
      </c>
      <c r="J600" s="226" t="e" cm="1">
        <f t="array" ref="J600">_xlfn.IFS('ES Data Entry'!I600=1, "Hispanic/Latino", 'ES Data Entry'!I600=2, "Not Hispanic/Latino", 'ES Data Entry'!I600=3, "Other")</f>
        <v>#N/A</v>
      </c>
      <c r="K600" s="226" t="e" cm="1">
        <f t="array" ref="K600">_xlfn.IFS('ES Data Entry'!J600= 1, "Male", 'ES Data Entry'!J600= 2, "Female", 'ES Data Entry'!J600= 3, "Transgender Male", 'ES Data Entry'!J600= 4, "Transgender Female",'ES Data Entry'!J600= 5, "Non-binary", 'ES Data Entry'!J600= 6, "Other", 'ES Data Entry'!J600= 7, "Unknown")</f>
        <v>#N/A</v>
      </c>
      <c r="L600" s="228">
        <f>'ES Data Entry'!K600</f>
        <v>0</v>
      </c>
      <c r="M600" s="228" t="str" cm="1">
        <f t="array" ref="M600">IF(MAX(IF(F:F=F600, L:L))=L600, "Yes", "No")</f>
        <v>Yes</v>
      </c>
      <c r="N600" s="229" t="e">
        <f>AVERAGE('ES Data Entry'!N600,'ES Data Entry'!M600)</f>
        <v>#DIV/0!</v>
      </c>
      <c r="O600" s="229" t="e">
        <f t="shared" si="54"/>
        <v>#DIV/0!</v>
      </c>
      <c r="P600" s="229" t="e">
        <f>AVERAGE('ES Data Entry'!O600:R600)</f>
        <v>#DIV/0!</v>
      </c>
      <c r="Q600" s="229" t="e">
        <f t="shared" si="55"/>
        <v>#DIV/0!</v>
      </c>
      <c r="R600" s="229" t="e">
        <f>AVERAGE('ES Data Entry'!S600:V600)</f>
        <v>#DIV/0!</v>
      </c>
      <c r="S600" s="229" t="e">
        <f t="shared" si="56"/>
        <v>#DIV/0!</v>
      </c>
      <c r="T600" s="229" t="e">
        <f>AVERAGE('ES Data Entry'!W600:Y600)</f>
        <v>#DIV/0!</v>
      </c>
      <c r="U600" s="230" t="e">
        <f t="shared" si="57"/>
        <v>#DIV/0!</v>
      </c>
      <c r="V600" s="231" t="e">
        <f t="shared" si="58"/>
        <v>#DIV/0!</v>
      </c>
      <c r="W600" s="232" t="e">
        <f t="shared" si="59"/>
        <v>#DIV/0!</v>
      </c>
    </row>
    <row r="601" spans="1:23">
      <c r="A601" s="226">
        <f>'ES Data Entry'!A601</f>
        <v>0</v>
      </c>
      <c r="B601" s="226">
        <f>'ES Data Entry'!B601</f>
        <v>0</v>
      </c>
      <c r="C601" s="6">
        <f>'ES Data Entry'!C601</f>
        <v>0</v>
      </c>
      <c r="D601" s="226">
        <f>'ES Data Entry'!D601</f>
        <v>0</v>
      </c>
      <c r="E601" s="226">
        <f>'ES Data Entry'!E601</f>
        <v>0</v>
      </c>
      <c r="F601" s="226">
        <f>'ES Data Entry'!F601</f>
        <v>0</v>
      </c>
      <c r="G601" s="226" t="str" cm="1">
        <f t="array" ref="G601">_xlfn.IFS('ES Data Entry'!G601=0, "Kindergarten", 'ES Data Entry'!G601=1, "1st Grade", 'ES Data Entry'!G601=2, "2nd Grade", 'ES Data Entry'!G601=3, "3rd Grade", 'ES Data Entry'!G601=4, "4th Grade",'ES Data Entry'!G601=5, "5th Grade")</f>
        <v>Kindergarten</v>
      </c>
      <c r="H601" s="253" t="e" cm="1">
        <f t="array" ref="H601">_xlfn.IFS('ES Data Entry'!L601=2, "Virtual", 'ES Data Entry'!L601=1, "In-person",'ES Data Entry'!L601=3, "Hybrid")</f>
        <v>#N/A</v>
      </c>
      <c r="I601" s="227" t="e" cm="1">
        <f t="array" ref="I601">_xlfn.IFS('ES Data Entry'!H601= 1, "American Indian/Alaskan Native", 'ES Data Entry'!H601= 2, "Asian", 'ES Data Entry'!H601= 3, "Native Hawaiian/Pacific Islander", 'ES Data Entry'!H601= 4, "Black/African American",'ES Data Entry'!H601= 5,  "White", 'ES Data Entry'!H601= 6, "Other", 'ES Data Entry'!H601= 7, "Two races or more", 'ES Data Entry'!H601= 8, "Unknown")</f>
        <v>#N/A</v>
      </c>
      <c r="J601" s="226" t="e" cm="1">
        <f t="array" ref="J601">_xlfn.IFS('ES Data Entry'!I601=1, "Hispanic/Latino", 'ES Data Entry'!I601=2, "Not Hispanic/Latino", 'ES Data Entry'!I601=3, "Other")</f>
        <v>#N/A</v>
      </c>
      <c r="K601" s="226" t="e" cm="1">
        <f t="array" ref="K601">_xlfn.IFS('ES Data Entry'!J601= 1, "Male", 'ES Data Entry'!J601= 2, "Female", 'ES Data Entry'!J601= 3, "Transgender Male", 'ES Data Entry'!J601= 4, "Transgender Female",'ES Data Entry'!J601= 5, "Non-binary", 'ES Data Entry'!J601= 6, "Other", 'ES Data Entry'!J601= 7, "Unknown")</f>
        <v>#N/A</v>
      </c>
      <c r="L601" s="228">
        <f>'ES Data Entry'!K601</f>
        <v>0</v>
      </c>
      <c r="M601" s="228" t="str" cm="1">
        <f t="array" ref="M601">IF(MAX(IF(F:F=F601, L:L))=L601, "Yes", "No")</f>
        <v>Yes</v>
      </c>
      <c r="N601" s="229" t="e">
        <f>AVERAGE('ES Data Entry'!N601,'ES Data Entry'!M601)</f>
        <v>#DIV/0!</v>
      </c>
      <c r="O601" s="229" t="e">
        <f t="shared" si="54"/>
        <v>#DIV/0!</v>
      </c>
      <c r="P601" s="229" t="e">
        <f>AVERAGE('ES Data Entry'!O601:R601)</f>
        <v>#DIV/0!</v>
      </c>
      <c r="Q601" s="229" t="e">
        <f t="shared" si="55"/>
        <v>#DIV/0!</v>
      </c>
      <c r="R601" s="229" t="e">
        <f>AVERAGE('ES Data Entry'!S601:V601)</f>
        <v>#DIV/0!</v>
      </c>
      <c r="S601" s="229" t="e">
        <f t="shared" si="56"/>
        <v>#DIV/0!</v>
      </c>
      <c r="T601" s="229" t="e">
        <f>AVERAGE('ES Data Entry'!W601:Y601)</f>
        <v>#DIV/0!</v>
      </c>
      <c r="U601" s="230" t="e">
        <f t="shared" si="57"/>
        <v>#DIV/0!</v>
      </c>
      <c r="V601" s="231" t="e">
        <f t="shared" si="58"/>
        <v>#DIV/0!</v>
      </c>
      <c r="W601" s="232" t="e">
        <f t="shared" si="59"/>
        <v>#DIV/0!</v>
      </c>
    </row>
    <row r="602" spans="1:23">
      <c r="A602" s="226">
        <f>'ES Data Entry'!A602</f>
        <v>0</v>
      </c>
      <c r="B602" s="226">
        <f>'ES Data Entry'!B602</f>
        <v>0</v>
      </c>
      <c r="C602" s="6">
        <f>'ES Data Entry'!C602</f>
        <v>0</v>
      </c>
      <c r="D602" s="226">
        <f>'ES Data Entry'!D602</f>
        <v>0</v>
      </c>
      <c r="E602" s="226">
        <f>'ES Data Entry'!E602</f>
        <v>0</v>
      </c>
      <c r="F602" s="226">
        <f>'ES Data Entry'!F602</f>
        <v>0</v>
      </c>
      <c r="G602" s="226" t="str" cm="1">
        <f t="array" ref="G602">_xlfn.IFS('ES Data Entry'!G602=0, "Kindergarten", 'ES Data Entry'!G602=1, "1st Grade", 'ES Data Entry'!G602=2, "2nd Grade", 'ES Data Entry'!G602=3, "3rd Grade", 'ES Data Entry'!G602=4, "4th Grade",'ES Data Entry'!G602=5, "5th Grade")</f>
        <v>Kindergarten</v>
      </c>
      <c r="H602" s="253" t="e" cm="1">
        <f t="array" ref="H602">_xlfn.IFS('ES Data Entry'!L602=2, "Virtual", 'ES Data Entry'!L602=1, "In-person",'ES Data Entry'!L602=3, "Hybrid")</f>
        <v>#N/A</v>
      </c>
      <c r="I602" s="227" t="e" cm="1">
        <f t="array" ref="I602">_xlfn.IFS('ES Data Entry'!H602= 1, "American Indian/Alaskan Native", 'ES Data Entry'!H602= 2, "Asian", 'ES Data Entry'!H602= 3, "Native Hawaiian/Pacific Islander", 'ES Data Entry'!H602= 4, "Black/African American",'ES Data Entry'!H602= 5,  "White", 'ES Data Entry'!H602= 6, "Other", 'ES Data Entry'!H602= 7, "Two races or more", 'ES Data Entry'!H602= 8, "Unknown")</f>
        <v>#N/A</v>
      </c>
      <c r="J602" s="226" t="e" cm="1">
        <f t="array" ref="J602">_xlfn.IFS('ES Data Entry'!I602=1, "Hispanic/Latino", 'ES Data Entry'!I602=2, "Not Hispanic/Latino", 'ES Data Entry'!I602=3, "Other")</f>
        <v>#N/A</v>
      </c>
      <c r="K602" s="226" t="e" cm="1">
        <f t="array" ref="K602">_xlfn.IFS('ES Data Entry'!J602= 1, "Male", 'ES Data Entry'!J602= 2, "Female", 'ES Data Entry'!J602= 3, "Transgender Male", 'ES Data Entry'!J602= 4, "Transgender Female",'ES Data Entry'!J602= 5, "Non-binary", 'ES Data Entry'!J602= 6, "Other", 'ES Data Entry'!J602= 7, "Unknown")</f>
        <v>#N/A</v>
      </c>
      <c r="L602" s="228">
        <f>'ES Data Entry'!K602</f>
        <v>0</v>
      </c>
      <c r="M602" s="228" t="str" cm="1">
        <f t="array" ref="M602">IF(MAX(IF(F:F=F602, L:L))=L602, "Yes", "No")</f>
        <v>Yes</v>
      </c>
      <c r="N602" s="229" t="e">
        <f>AVERAGE('ES Data Entry'!N602,'ES Data Entry'!M602)</f>
        <v>#DIV/0!</v>
      </c>
      <c r="O602" s="229" t="e">
        <f t="shared" si="54"/>
        <v>#DIV/0!</v>
      </c>
      <c r="P602" s="229" t="e">
        <f>AVERAGE('ES Data Entry'!O602:R602)</f>
        <v>#DIV/0!</v>
      </c>
      <c r="Q602" s="229" t="e">
        <f t="shared" si="55"/>
        <v>#DIV/0!</v>
      </c>
      <c r="R602" s="229" t="e">
        <f>AVERAGE('ES Data Entry'!S602:V602)</f>
        <v>#DIV/0!</v>
      </c>
      <c r="S602" s="229" t="e">
        <f t="shared" si="56"/>
        <v>#DIV/0!</v>
      </c>
      <c r="T602" s="229" t="e">
        <f>AVERAGE('ES Data Entry'!W602:Y602)</f>
        <v>#DIV/0!</v>
      </c>
      <c r="U602" s="230" t="e">
        <f t="shared" si="57"/>
        <v>#DIV/0!</v>
      </c>
      <c r="V602" s="231" t="e">
        <f t="shared" si="58"/>
        <v>#DIV/0!</v>
      </c>
      <c r="W602" s="232" t="e">
        <f t="shared" si="59"/>
        <v>#DIV/0!</v>
      </c>
    </row>
    <row r="603" spans="1:23">
      <c r="A603" s="226">
        <f>'ES Data Entry'!A603</f>
        <v>0</v>
      </c>
      <c r="B603" s="226">
        <f>'ES Data Entry'!B603</f>
        <v>0</v>
      </c>
      <c r="C603" s="6">
        <f>'ES Data Entry'!C603</f>
        <v>0</v>
      </c>
      <c r="D603" s="226">
        <f>'ES Data Entry'!D603</f>
        <v>0</v>
      </c>
      <c r="E603" s="226">
        <f>'ES Data Entry'!E603</f>
        <v>0</v>
      </c>
      <c r="F603" s="226">
        <f>'ES Data Entry'!F603</f>
        <v>0</v>
      </c>
      <c r="G603" s="226" t="str" cm="1">
        <f t="array" ref="G603">_xlfn.IFS('ES Data Entry'!G603=0, "Kindergarten", 'ES Data Entry'!G603=1, "1st Grade", 'ES Data Entry'!G603=2, "2nd Grade", 'ES Data Entry'!G603=3, "3rd Grade", 'ES Data Entry'!G603=4, "4th Grade",'ES Data Entry'!G603=5, "5th Grade")</f>
        <v>Kindergarten</v>
      </c>
      <c r="H603" s="253" t="e" cm="1">
        <f t="array" ref="H603">_xlfn.IFS('ES Data Entry'!L603=2, "Virtual", 'ES Data Entry'!L603=1, "In-person",'ES Data Entry'!L603=3, "Hybrid")</f>
        <v>#N/A</v>
      </c>
      <c r="I603" s="227" t="e" cm="1">
        <f t="array" ref="I603">_xlfn.IFS('ES Data Entry'!H603= 1, "American Indian/Alaskan Native", 'ES Data Entry'!H603= 2, "Asian", 'ES Data Entry'!H603= 3, "Native Hawaiian/Pacific Islander", 'ES Data Entry'!H603= 4, "Black/African American",'ES Data Entry'!H603= 5,  "White", 'ES Data Entry'!H603= 6, "Other", 'ES Data Entry'!H603= 7, "Two races or more", 'ES Data Entry'!H603= 8, "Unknown")</f>
        <v>#N/A</v>
      </c>
      <c r="J603" s="226" t="e" cm="1">
        <f t="array" ref="J603">_xlfn.IFS('ES Data Entry'!I603=1, "Hispanic/Latino", 'ES Data Entry'!I603=2, "Not Hispanic/Latino", 'ES Data Entry'!I603=3, "Other")</f>
        <v>#N/A</v>
      </c>
      <c r="K603" s="226" t="e" cm="1">
        <f t="array" ref="K603">_xlfn.IFS('ES Data Entry'!J603= 1, "Male", 'ES Data Entry'!J603= 2, "Female", 'ES Data Entry'!J603= 3, "Transgender Male", 'ES Data Entry'!J603= 4, "Transgender Female",'ES Data Entry'!J603= 5, "Non-binary", 'ES Data Entry'!J603= 6, "Other", 'ES Data Entry'!J603= 7, "Unknown")</f>
        <v>#N/A</v>
      </c>
      <c r="L603" s="228">
        <f>'ES Data Entry'!K603</f>
        <v>0</v>
      </c>
      <c r="M603" s="228" t="str" cm="1">
        <f t="array" ref="M603">IF(MAX(IF(F:F=F603, L:L))=L603, "Yes", "No")</f>
        <v>Yes</v>
      </c>
      <c r="N603" s="229" t="e">
        <f>AVERAGE('ES Data Entry'!N603,'ES Data Entry'!M603)</f>
        <v>#DIV/0!</v>
      </c>
      <c r="O603" s="229" t="e">
        <f t="shared" si="54"/>
        <v>#DIV/0!</v>
      </c>
      <c r="P603" s="229" t="e">
        <f>AVERAGE('ES Data Entry'!O603:R603)</f>
        <v>#DIV/0!</v>
      </c>
      <c r="Q603" s="229" t="e">
        <f t="shared" si="55"/>
        <v>#DIV/0!</v>
      </c>
      <c r="R603" s="229" t="e">
        <f>AVERAGE('ES Data Entry'!S603:V603)</f>
        <v>#DIV/0!</v>
      </c>
      <c r="S603" s="229" t="e">
        <f t="shared" si="56"/>
        <v>#DIV/0!</v>
      </c>
      <c r="T603" s="229" t="e">
        <f>AVERAGE('ES Data Entry'!W603:Y603)</f>
        <v>#DIV/0!</v>
      </c>
      <c r="U603" s="230" t="e">
        <f t="shared" si="57"/>
        <v>#DIV/0!</v>
      </c>
      <c r="V603" s="231" t="e">
        <f t="shared" si="58"/>
        <v>#DIV/0!</v>
      </c>
      <c r="W603" s="232" t="e">
        <f t="shared" si="59"/>
        <v>#DIV/0!</v>
      </c>
    </row>
    <row r="604" spans="1:23">
      <c r="A604" s="226">
        <f>'ES Data Entry'!A604</f>
        <v>0</v>
      </c>
      <c r="B604" s="226">
        <f>'ES Data Entry'!B604</f>
        <v>0</v>
      </c>
      <c r="C604" s="6">
        <f>'ES Data Entry'!C604</f>
        <v>0</v>
      </c>
      <c r="D604" s="226">
        <f>'ES Data Entry'!D604</f>
        <v>0</v>
      </c>
      <c r="E604" s="226">
        <f>'ES Data Entry'!E604</f>
        <v>0</v>
      </c>
      <c r="F604" s="226">
        <f>'ES Data Entry'!F604</f>
        <v>0</v>
      </c>
      <c r="G604" s="226" t="str" cm="1">
        <f t="array" ref="G604">_xlfn.IFS('ES Data Entry'!G604=0, "Kindergarten", 'ES Data Entry'!G604=1, "1st Grade", 'ES Data Entry'!G604=2, "2nd Grade", 'ES Data Entry'!G604=3, "3rd Grade", 'ES Data Entry'!G604=4, "4th Grade",'ES Data Entry'!G604=5, "5th Grade")</f>
        <v>Kindergarten</v>
      </c>
      <c r="H604" s="253" t="e" cm="1">
        <f t="array" ref="H604">_xlfn.IFS('ES Data Entry'!L604=2, "Virtual", 'ES Data Entry'!L604=1, "In-person",'ES Data Entry'!L604=3, "Hybrid")</f>
        <v>#N/A</v>
      </c>
      <c r="I604" s="227" t="e" cm="1">
        <f t="array" ref="I604">_xlfn.IFS('ES Data Entry'!H604= 1, "American Indian/Alaskan Native", 'ES Data Entry'!H604= 2, "Asian", 'ES Data Entry'!H604= 3, "Native Hawaiian/Pacific Islander", 'ES Data Entry'!H604= 4, "Black/African American",'ES Data Entry'!H604= 5,  "White", 'ES Data Entry'!H604= 6, "Other", 'ES Data Entry'!H604= 7, "Two races or more", 'ES Data Entry'!H604= 8, "Unknown")</f>
        <v>#N/A</v>
      </c>
      <c r="J604" s="226" t="e" cm="1">
        <f t="array" ref="J604">_xlfn.IFS('ES Data Entry'!I604=1, "Hispanic/Latino", 'ES Data Entry'!I604=2, "Not Hispanic/Latino", 'ES Data Entry'!I604=3, "Other")</f>
        <v>#N/A</v>
      </c>
      <c r="K604" s="226" t="e" cm="1">
        <f t="array" ref="K604">_xlfn.IFS('ES Data Entry'!J604= 1, "Male", 'ES Data Entry'!J604= 2, "Female", 'ES Data Entry'!J604= 3, "Transgender Male", 'ES Data Entry'!J604= 4, "Transgender Female",'ES Data Entry'!J604= 5, "Non-binary", 'ES Data Entry'!J604= 6, "Other", 'ES Data Entry'!J604= 7, "Unknown")</f>
        <v>#N/A</v>
      </c>
      <c r="L604" s="228">
        <f>'ES Data Entry'!K604</f>
        <v>0</v>
      </c>
      <c r="M604" s="228" t="str" cm="1">
        <f t="array" ref="M604">IF(MAX(IF(F:F=F604, L:L))=L604, "Yes", "No")</f>
        <v>Yes</v>
      </c>
      <c r="N604" s="229" t="e">
        <f>AVERAGE('ES Data Entry'!N604,'ES Data Entry'!M604)</f>
        <v>#DIV/0!</v>
      </c>
      <c r="O604" s="229" t="e">
        <f t="shared" si="54"/>
        <v>#DIV/0!</v>
      </c>
      <c r="P604" s="229" t="e">
        <f>AVERAGE('ES Data Entry'!O604:R604)</f>
        <v>#DIV/0!</v>
      </c>
      <c r="Q604" s="229" t="e">
        <f t="shared" si="55"/>
        <v>#DIV/0!</v>
      </c>
      <c r="R604" s="229" t="e">
        <f>AVERAGE('ES Data Entry'!S604:V604)</f>
        <v>#DIV/0!</v>
      </c>
      <c r="S604" s="229" t="e">
        <f t="shared" si="56"/>
        <v>#DIV/0!</v>
      </c>
      <c r="T604" s="229" t="e">
        <f>AVERAGE('ES Data Entry'!W604:Y604)</f>
        <v>#DIV/0!</v>
      </c>
      <c r="U604" s="230" t="e">
        <f t="shared" si="57"/>
        <v>#DIV/0!</v>
      </c>
      <c r="V604" s="231" t="e">
        <f t="shared" si="58"/>
        <v>#DIV/0!</v>
      </c>
      <c r="W604" s="232" t="e">
        <f t="shared" si="59"/>
        <v>#DIV/0!</v>
      </c>
    </row>
    <row r="605" spans="1:23">
      <c r="A605" s="226">
        <f>'ES Data Entry'!A605</f>
        <v>0</v>
      </c>
      <c r="B605" s="226">
        <f>'ES Data Entry'!B605</f>
        <v>0</v>
      </c>
      <c r="C605" s="6">
        <f>'ES Data Entry'!C605</f>
        <v>0</v>
      </c>
      <c r="D605" s="226">
        <f>'ES Data Entry'!D605</f>
        <v>0</v>
      </c>
      <c r="E605" s="226">
        <f>'ES Data Entry'!E605</f>
        <v>0</v>
      </c>
      <c r="F605" s="226">
        <f>'ES Data Entry'!F605</f>
        <v>0</v>
      </c>
      <c r="G605" s="226" t="str" cm="1">
        <f t="array" ref="G605">_xlfn.IFS('ES Data Entry'!G605=0, "Kindergarten", 'ES Data Entry'!G605=1, "1st Grade", 'ES Data Entry'!G605=2, "2nd Grade", 'ES Data Entry'!G605=3, "3rd Grade", 'ES Data Entry'!G605=4, "4th Grade",'ES Data Entry'!G605=5, "5th Grade")</f>
        <v>Kindergarten</v>
      </c>
      <c r="H605" s="253" t="e" cm="1">
        <f t="array" ref="H605">_xlfn.IFS('ES Data Entry'!L605=2, "Virtual", 'ES Data Entry'!L605=1, "In-person",'ES Data Entry'!L605=3, "Hybrid")</f>
        <v>#N/A</v>
      </c>
      <c r="I605" s="227" t="e" cm="1">
        <f t="array" ref="I605">_xlfn.IFS('ES Data Entry'!H605= 1, "American Indian/Alaskan Native", 'ES Data Entry'!H605= 2, "Asian", 'ES Data Entry'!H605= 3, "Native Hawaiian/Pacific Islander", 'ES Data Entry'!H605= 4, "Black/African American",'ES Data Entry'!H605= 5,  "White", 'ES Data Entry'!H605= 6, "Other", 'ES Data Entry'!H605= 7, "Two races or more", 'ES Data Entry'!H605= 8, "Unknown")</f>
        <v>#N/A</v>
      </c>
      <c r="J605" s="226" t="e" cm="1">
        <f t="array" ref="J605">_xlfn.IFS('ES Data Entry'!I605=1, "Hispanic/Latino", 'ES Data Entry'!I605=2, "Not Hispanic/Latino", 'ES Data Entry'!I605=3, "Other")</f>
        <v>#N/A</v>
      </c>
      <c r="K605" s="226" t="e" cm="1">
        <f t="array" ref="K605">_xlfn.IFS('ES Data Entry'!J605= 1, "Male", 'ES Data Entry'!J605= 2, "Female", 'ES Data Entry'!J605= 3, "Transgender Male", 'ES Data Entry'!J605= 4, "Transgender Female",'ES Data Entry'!J605= 5, "Non-binary", 'ES Data Entry'!J605= 6, "Other", 'ES Data Entry'!J605= 7, "Unknown")</f>
        <v>#N/A</v>
      </c>
      <c r="L605" s="228">
        <f>'ES Data Entry'!K605</f>
        <v>0</v>
      </c>
      <c r="M605" s="228" t="str" cm="1">
        <f t="array" ref="M605">IF(MAX(IF(F:F=F605, L:L))=L605, "Yes", "No")</f>
        <v>Yes</v>
      </c>
      <c r="N605" s="229" t="e">
        <f>AVERAGE('ES Data Entry'!N605,'ES Data Entry'!M605)</f>
        <v>#DIV/0!</v>
      </c>
      <c r="O605" s="229" t="e">
        <f t="shared" si="54"/>
        <v>#DIV/0!</v>
      </c>
      <c r="P605" s="229" t="e">
        <f>AVERAGE('ES Data Entry'!O605:R605)</f>
        <v>#DIV/0!</v>
      </c>
      <c r="Q605" s="229" t="e">
        <f t="shared" si="55"/>
        <v>#DIV/0!</v>
      </c>
      <c r="R605" s="229" t="e">
        <f>AVERAGE('ES Data Entry'!S605:V605)</f>
        <v>#DIV/0!</v>
      </c>
      <c r="S605" s="229" t="e">
        <f t="shared" si="56"/>
        <v>#DIV/0!</v>
      </c>
      <c r="T605" s="229" t="e">
        <f>AVERAGE('ES Data Entry'!W605:Y605)</f>
        <v>#DIV/0!</v>
      </c>
      <c r="U605" s="230" t="e">
        <f t="shared" si="57"/>
        <v>#DIV/0!</v>
      </c>
      <c r="V605" s="231" t="e">
        <f t="shared" si="58"/>
        <v>#DIV/0!</v>
      </c>
      <c r="W605" s="232" t="e">
        <f t="shared" si="59"/>
        <v>#DIV/0!</v>
      </c>
    </row>
    <row r="606" spans="1:23">
      <c r="A606" s="226">
        <f>'ES Data Entry'!A606</f>
        <v>0</v>
      </c>
      <c r="B606" s="226">
        <f>'ES Data Entry'!B606</f>
        <v>0</v>
      </c>
      <c r="C606" s="6">
        <f>'ES Data Entry'!C606</f>
        <v>0</v>
      </c>
      <c r="D606" s="226">
        <f>'ES Data Entry'!D606</f>
        <v>0</v>
      </c>
      <c r="E606" s="226">
        <f>'ES Data Entry'!E606</f>
        <v>0</v>
      </c>
      <c r="F606" s="226">
        <f>'ES Data Entry'!F606</f>
        <v>0</v>
      </c>
      <c r="G606" s="226" t="str" cm="1">
        <f t="array" ref="G606">_xlfn.IFS('ES Data Entry'!G606=0, "Kindergarten", 'ES Data Entry'!G606=1, "1st Grade", 'ES Data Entry'!G606=2, "2nd Grade", 'ES Data Entry'!G606=3, "3rd Grade", 'ES Data Entry'!G606=4, "4th Grade",'ES Data Entry'!G606=5, "5th Grade")</f>
        <v>Kindergarten</v>
      </c>
      <c r="H606" s="253" t="e" cm="1">
        <f t="array" ref="H606">_xlfn.IFS('ES Data Entry'!L606=2, "Virtual", 'ES Data Entry'!L606=1, "In-person",'ES Data Entry'!L606=3, "Hybrid")</f>
        <v>#N/A</v>
      </c>
      <c r="I606" s="227" t="e" cm="1">
        <f t="array" ref="I606">_xlfn.IFS('ES Data Entry'!H606= 1, "American Indian/Alaskan Native", 'ES Data Entry'!H606= 2, "Asian", 'ES Data Entry'!H606= 3, "Native Hawaiian/Pacific Islander", 'ES Data Entry'!H606= 4, "Black/African American",'ES Data Entry'!H606= 5,  "White", 'ES Data Entry'!H606= 6, "Other", 'ES Data Entry'!H606= 7, "Two races or more", 'ES Data Entry'!H606= 8, "Unknown")</f>
        <v>#N/A</v>
      </c>
      <c r="J606" s="226" t="e" cm="1">
        <f t="array" ref="J606">_xlfn.IFS('ES Data Entry'!I606=1, "Hispanic/Latino", 'ES Data Entry'!I606=2, "Not Hispanic/Latino", 'ES Data Entry'!I606=3, "Other")</f>
        <v>#N/A</v>
      </c>
      <c r="K606" s="226" t="e" cm="1">
        <f t="array" ref="K606">_xlfn.IFS('ES Data Entry'!J606= 1, "Male", 'ES Data Entry'!J606= 2, "Female", 'ES Data Entry'!J606= 3, "Transgender Male", 'ES Data Entry'!J606= 4, "Transgender Female",'ES Data Entry'!J606= 5, "Non-binary", 'ES Data Entry'!J606= 6, "Other", 'ES Data Entry'!J606= 7, "Unknown")</f>
        <v>#N/A</v>
      </c>
      <c r="L606" s="228">
        <f>'ES Data Entry'!K606</f>
        <v>0</v>
      </c>
      <c r="M606" s="228" t="str" cm="1">
        <f t="array" ref="M606">IF(MAX(IF(F:F=F606, L:L))=L606, "Yes", "No")</f>
        <v>Yes</v>
      </c>
      <c r="N606" s="229" t="e">
        <f>AVERAGE('ES Data Entry'!N606,'ES Data Entry'!M606)</f>
        <v>#DIV/0!</v>
      </c>
      <c r="O606" s="229" t="e">
        <f t="shared" si="54"/>
        <v>#DIV/0!</v>
      </c>
      <c r="P606" s="229" t="e">
        <f>AVERAGE('ES Data Entry'!O606:R606)</f>
        <v>#DIV/0!</v>
      </c>
      <c r="Q606" s="229" t="e">
        <f t="shared" si="55"/>
        <v>#DIV/0!</v>
      </c>
      <c r="R606" s="229" t="e">
        <f>AVERAGE('ES Data Entry'!S606:V606)</f>
        <v>#DIV/0!</v>
      </c>
      <c r="S606" s="229" t="e">
        <f t="shared" si="56"/>
        <v>#DIV/0!</v>
      </c>
      <c r="T606" s="229" t="e">
        <f>AVERAGE('ES Data Entry'!W606:Y606)</f>
        <v>#DIV/0!</v>
      </c>
      <c r="U606" s="230" t="e">
        <f t="shared" si="57"/>
        <v>#DIV/0!</v>
      </c>
      <c r="V606" s="231" t="e">
        <f t="shared" si="58"/>
        <v>#DIV/0!</v>
      </c>
      <c r="W606" s="232" t="e">
        <f t="shared" si="59"/>
        <v>#DIV/0!</v>
      </c>
    </row>
    <row r="607" spans="1:23">
      <c r="A607" s="226">
        <f>'ES Data Entry'!A607</f>
        <v>0</v>
      </c>
      <c r="B607" s="226">
        <f>'ES Data Entry'!B607</f>
        <v>0</v>
      </c>
      <c r="C607" s="6">
        <f>'ES Data Entry'!C607</f>
        <v>0</v>
      </c>
      <c r="D607" s="226">
        <f>'ES Data Entry'!D607</f>
        <v>0</v>
      </c>
      <c r="E607" s="226">
        <f>'ES Data Entry'!E607</f>
        <v>0</v>
      </c>
      <c r="F607" s="226">
        <f>'ES Data Entry'!F607</f>
        <v>0</v>
      </c>
      <c r="G607" s="226" t="str" cm="1">
        <f t="array" ref="G607">_xlfn.IFS('ES Data Entry'!G607=0, "Kindergarten", 'ES Data Entry'!G607=1, "1st Grade", 'ES Data Entry'!G607=2, "2nd Grade", 'ES Data Entry'!G607=3, "3rd Grade", 'ES Data Entry'!G607=4, "4th Grade",'ES Data Entry'!G607=5, "5th Grade")</f>
        <v>Kindergarten</v>
      </c>
      <c r="H607" s="253" t="e" cm="1">
        <f t="array" ref="H607">_xlfn.IFS('ES Data Entry'!L607=2, "Virtual", 'ES Data Entry'!L607=1, "In-person",'ES Data Entry'!L607=3, "Hybrid")</f>
        <v>#N/A</v>
      </c>
      <c r="I607" s="227" t="e" cm="1">
        <f t="array" ref="I607">_xlfn.IFS('ES Data Entry'!H607= 1, "American Indian/Alaskan Native", 'ES Data Entry'!H607= 2, "Asian", 'ES Data Entry'!H607= 3, "Native Hawaiian/Pacific Islander", 'ES Data Entry'!H607= 4, "Black/African American",'ES Data Entry'!H607= 5,  "White", 'ES Data Entry'!H607= 6, "Other", 'ES Data Entry'!H607= 7, "Two races or more", 'ES Data Entry'!H607= 8, "Unknown")</f>
        <v>#N/A</v>
      </c>
      <c r="J607" s="226" t="e" cm="1">
        <f t="array" ref="J607">_xlfn.IFS('ES Data Entry'!I607=1, "Hispanic/Latino", 'ES Data Entry'!I607=2, "Not Hispanic/Latino", 'ES Data Entry'!I607=3, "Other")</f>
        <v>#N/A</v>
      </c>
      <c r="K607" s="226" t="e" cm="1">
        <f t="array" ref="K607">_xlfn.IFS('ES Data Entry'!J607= 1, "Male", 'ES Data Entry'!J607= 2, "Female", 'ES Data Entry'!J607= 3, "Transgender Male", 'ES Data Entry'!J607= 4, "Transgender Female",'ES Data Entry'!J607= 5, "Non-binary", 'ES Data Entry'!J607= 6, "Other", 'ES Data Entry'!J607= 7, "Unknown")</f>
        <v>#N/A</v>
      </c>
      <c r="L607" s="228">
        <f>'ES Data Entry'!K607</f>
        <v>0</v>
      </c>
      <c r="M607" s="228" t="str" cm="1">
        <f t="array" ref="M607">IF(MAX(IF(F:F=F607, L:L))=L607, "Yes", "No")</f>
        <v>Yes</v>
      </c>
      <c r="N607" s="229" t="e">
        <f>AVERAGE('ES Data Entry'!N607,'ES Data Entry'!M607)</f>
        <v>#DIV/0!</v>
      </c>
      <c r="O607" s="229" t="e">
        <f t="shared" si="54"/>
        <v>#DIV/0!</v>
      </c>
      <c r="P607" s="229" t="e">
        <f>AVERAGE('ES Data Entry'!O607:R607)</f>
        <v>#DIV/0!</v>
      </c>
      <c r="Q607" s="229" t="e">
        <f t="shared" si="55"/>
        <v>#DIV/0!</v>
      </c>
      <c r="R607" s="229" t="e">
        <f>AVERAGE('ES Data Entry'!S607:V607)</f>
        <v>#DIV/0!</v>
      </c>
      <c r="S607" s="229" t="e">
        <f t="shared" si="56"/>
        <v>#DIV/0!</v>
      </c>
      <c r="T607" s="229" t="e">
        <f>AVERAGE('ES Data Entry'!W607:Y607)</f>
        <v>#DIV/0!</v>
      </c>
      <c r="U607" s="230" t="e">
        <f t="shared" si="57"/>
        <v>#DIV/0!</v>
      </c>
      <c r="V607" s="231" t="e">
        <f t="shared" si="58"/>
        <v>#DIV/0!</v>
      </c>
      <c r="W607" s="232" t="e">
        <f t="shared" si="59"/>
        <v>#DIV/0!</v>
      </c>
    </row>
    <row r="608" spans="1:23">
      <c r="A608" s="226">
        <f>'ES Data Entry'!A608</f>
        <v>0</v>
      </c>
      <c r="B608" s="226">
        <f>'ES Data Entry'!B608</f>
        <v>0</v>
      </c>
      <c r="C608" s="6">
        <f>'ES Data Entry'!C608</f>
        <v>0</v>
      </c>
      <c r="D608" s="226">
        <f>'ES Data Entry'!D608</f>
        <v>0</v>
      </c>
      <c r="E608" s="226">
        <f>'ES Data Entry'!E608</f>
        <v>0</v>
      </c>
      <c r="F608" s="226">
        <f>'ES Data Entry'!F608</f>
        <v>0</v>
      </c>
      <c r="G608" s="226" t="str" cm="1">
        <f t="array" ref="G608">_xlfn.IFS('ES Data Entry'!G608=0, "Kindergarten", 'ES Data Entry'!G608=1, "1st Grade", 'ES Data Entry'!G608=2, "2nd Grade", 'ES Data Entry'!G608=3, "3rd Grade", 'ES Data Entry'!G608=4, "4th Grade",'ES Data Entry'!G608=5, "5th Grade")</f>
        <v>Kindergarten</v>
      </c>
      <c r="H608" s="253" t="e" cm="1">
        <f t="array" ref="H608">_xlfn.IFS('ES Data Entry'!L608=2, "Virtual", 'ES Data Entry'!L608=1, "In-person",'ES Data Entry'!L608=3, "Hybrid")</f>
        <v>#N/A</v>
      </c>
      <c r="I608" s="227" t="e" cm="1">
        <f t="array" ref="I608">_xlfn.IFS('ES Data Entry'!H608= 1, "American Indian/Alaskan Native", 'ES Data Entry'!H608= 2, "Asian", 'ES Data Entry'!H608= 3, "Native Hawaiian/Pacific Islander", 'ES Data Entry'!H608= 4, "Black/African American",'ES Data Entry'!H608= 5,  "White", 'ES Data Entry'!H608= 6, "Other", 'ES Data Entry'!H608= 7, "Two races or more", 'ES Data Entry'!H608= 8, "Unknown")</f>
        <v>#N/A</v>
      </c>
      <c r="J608" s="226" t="e" cm="1">
        <f t="array" ref="J608">_xlfn.IFS('ES Data Entry'!I608=1, "Hispanic/Latino", 'ES Data Entry'!I608=2, "Not Hispanic/Latino", 'ES Data Entry'!I608=3, "Other")</f>
        <v>#N/A</v>
      </c>
      <c r="K608" s="226" t="e" cm="1">
        <f t="array" ref="K608">_xlfn.IFS('ES Data Entry'!J608= 1, "Male", 'ES Data Entry'!J608= 2, "Female", 'ES Data Entry'!J608= 3, "Transgender Male", 'ES Data Entry'!J608= 4, "Transgender Female",'ES Data Entry'!J608= 5, "Non-binary", 'ES Data Entry'!J608= 6, "Other", 'ES Data Entry'!J608= 7, "Unknown")</f>
        <v>#N/A</v>
      </c>
      <c r="L608" s="228">
        <f>'ES Data Entry'!K608</f>
        <v>0</v>
      </c>
      <c r="M608" s="228" t="str" cm="1">
        <f t="array" ref="M608">IF(MAX(IF(F:F=F608, L:L))=L608, "Yes", "No")</f>
        <v>Yes</v>
      </c>
      <c r="N608" s="229" t="e">
        <f>AVERAGE('ES Data Entry'!N608,'ES Data Entry'!M608)</f>
        <v>#DIV/0!</v>
      </c>
      <c r="O608" s="229" t="e">
        <f t="shared" si="54"/>
        <v>#DIV/0!</v>
      </c>
      <c r="P608" s="229" t="e">
        <f>AVERAGE('ES Data Entry'!O608:R608)</f>
        <v>#DIV/0!</v>
      </c>
      <c r="Q608" s="229" t="e">
        <f t="shared" si="55"/>
        <v>#DIV/0!</v>
      </c>
      <c r="R608" s="229" t="e">
        <f>AVERAGE('ES Data Entry'!S608:V608)</f>
        <v>#DIV/0!</v>
      </c>
      <c r="S608" s="229" t="e">
        <f t="shared" si="56"/>
        <v>#DIV/0!</v>
      </c>
      <c r="T608" s="229" t="e">
        <f>AVERAGE('ES Data Entry'!W608:Y608)</f>
        <v>#DIV/0!</v>
      </c>
      <c r="U608" s="230" t="e">
        <f t="shared" si="57"/>
        <v>#DIV/0!</v>
      </c>
      <c r="V608" s="231" t="e">
        <f t="shared" si="58"/>
        <v>#DIV/0!</v>
      </c>
      <c r="W608" s="232" t="e">
        <f t="shared" si="59"/>
        <v>#DIV/0!</v>
      </c>
    </row>
    <row r="609" spans="1:23">
      <c r="A609" s="226">
        <f>'ES Data Entry'!A609</f>
        <v>0</v>
      </c>
      <c r="B609" s="226">
        <f>'ES Data Entry'!B609</f>
        <v>0</v>
      </c>
      <c r="C609" s="6">
        <f>'ES Data Entry'!C609</f>
        <v>0</v>
      </c>
      <c r="D609" s="226">
        <f>'ES Data Entry'!D609</f>
        <v>0</v>
      </c>
      <c r="E609" s="226">
        <f>'ES Data Entry'!E609</f>
        <v>0</v>
      </c>
      <c r="F609" s="226">
        <f>'ES Data Entry'!F609</f>
        <v>0</v>
      </c>
      <c r="G609" s="226" t="str" cm="1">
        <f t="array" ref="G609">_xlfn.IFS('ES Data Entry'!G609=0, "Kindergarten", 'ES Data Entry'!G609=1, "1st Grade", 'ES Data Entry'!G609=2, "2nd Grade", 'ES Data Entry'!G609=3, "3rd Grade", 'ES Data Entry'!G609=4, "4th Grade",'ES Data Entry'!G609=5, "5th Grade")</f>
        <v>Kindergarten</v>
      </c>
      <c r="H609" s="253" t="e" cm="1">
        <f t="array" ref="H609">_xlfn.IFS('ES Data Entry'!L609=2, "Virtual", 'ES Data Entry'!L609=1, "In-person",'ES Data Entry'!L609=3, "Hybrid")</f>
        <v>#N/A</v>
      </c>
      <c r="I609" s="227" t="e" cm="1">
        <f t="array" ref="I609">_xlfn.IFS('ES Data Entry'!H609= 1, "American Indian/Alaskan Native", 'ES Data Entry'!H609= 2, "Asian", 'ES Data Entry'!H609= 3, "Native Hawaiian/Pacific Islander", 'ES Data Entry'!H609= 4, "Black/African American",'ES Data Entry'!H609= 5,  "White", 'ES Data Entry'!H609= 6, "Other", 'ES Data Entry'!H609= 7, "Two races or more", 'ES Data Entry'!H609= 8, "Unknown")</f>
        <v>#N/A</v>
      </c>
      <c r="J609" s="226" t="e" cm="1">
        <f t="array" ref="J609">_xlfn.IFS('ES Data Entry'!I609=1, "Hispanic/Latino", 'ES Data Entry'!I609=2, "Not Hispanic/Latino", 'ES Data Entry'!I609=3, "Other")</f>
        <v>#N/A</v>
      </c>
      <c r="K609" s="226" t="e" cm="1">
        <f t="array" ref="K609">_xlfn.IFS('ES Data Entry'!J609= 1, "Male", 'ES Data Entry'!J609= 2, "Female", 'ES Data Entry'!J609= 3, "Transgender Male", 'ES Data Entry'!J609= 4, "Transgender Female",'ES Data Entry'!J609= 5, "Non-binary", 'ES Data Entry'!J609= 6, "Other", 'ES Data Entry'!J609= 7, "Unknown")</f>
        <v>#N/A</v>
      </c>
      <c r="L609" s="228">
        <f>'ES Data Entry'!K609</f>
        <v>0</v>
      </c>
      <c r="M609" s="228" t="str" cm="1">
        <f t="array" ref="M609">IF(MAX(IF(F:F=F609, L:L))=L609, "Yes", "No")</f>
        <v>Yes</v>
      </c>
      <c r="N609" s="229" t="e">
        <f>AVERAGE('ES Data Entry'!N609,'ES Data Entry'!M609)</f>
        <v>#DIV/0!</v>
      </c>
      <c r="O609" s="229" t="e">
        <f t="shared" si="54"/>
        <v>#DIV/0!</v>
      </c>
      <c r="P609" s="229" t="e">
        <f>AVERAGE('ES Data Entry'!O609:R609)</f>
        <v>#DIV/0!</v>
      </c>
      <c r="Q609" s="229" t="e">
        <f t="shared" si="55"/>
        <v>#DIV/0!</v>
      </c>
      <c r="R609" s="229" t="e">
        <f>AVERAGE('ES Data Entry'!S609:V609)</f>
        <v>#DIV/0!</v>
      </c>
      <c r="S609" s="229" t="e">
        <f t="shared" si="56"/>
        <v>#DIV/0!</v>
      </c>
      <c r="T609" s="229" t="e">
        <f>AVERAGE('ES Data Entry'!W609:Y609)</f>
        <v>#DIV/0!</v>
      </c>
      <c r="U609" s="230" t="e">
        <f t="shared" si="57"/>
        <v>#DIV/0!</v>
      </c>
      <c r="V609" s="231" t="e">
        <f t="shared" si="58"/>
        <v>#DIV/0!</v>
      </c>
      <c r="W609" s="232" t="e">
        <f t="shared" si="59"/>
        <v>#DIV/0!</v>
      </c>
    </row>
    <row r="610" spans="1:23">
      <c r="A610" s="226">
        <f>'ES Data Entry'!A610</f>
        <v>0</v>
      </c>
      <c r="B610" s="226">
        <f>'ES Data Entry'!B610</f>
        <v>0</v>
      </c>
      <c r="C610" s="6">
        <f>'ES Data Entry'!C610</f>
        <v>0</v>
      </c>
      <c r="D610" s="226">
        <f>'ES Data Entry'!D610</f>
        <v>0</v>
      </c>
      <c r="E610" s="226">
        <f>'ES Data Entry'!E610</f>
        <v>0</v>
      </c>
      <c r="F610" s="226">
        <f>'ES Data Entry'!F610</f>
        <v>0</v>
      </c>
      <c r="G610" s="226" t="str" cm="1">
        <f t="array" ref="G610">_xlfn.IFS('ES Data Entry'!G610=0, "Kindergarten", 'ES Data Entry'!G610=1, "1st Grade", 'ES Data Entry'!G610=2, "2nd Grade", 'ES Data Entry'!G610=3, "3rd Grade", 'ES Data Entry'!G610=4, "4th Grade",'ES Data Entry'!G610=5, "5th Grade")</f>
        <v>Kindergarten</v>
      </c>
      <c r="H610" s="253" t="e" cm="1">
        <f t="array" ref="H610">_xlfn.IFS('ES Data Entry'!L610=2, "Virtual", 'ES Data Entry'!L610=1, "In-person",'ES Data Entry'!L610=3, "Hybrid")</f>
        <v>#N/A</v>
      </c>
      <c r="I610" s="227" t="e" cm="1">
        <f t="array" ref="I610">_xlfn.IFS('ES Data Entry'!H610= 1, "American Indian/Alaskan Native", 'ES Data Entry'!H610= 2, "Asian", 'ES Data Entry'!H610= 3, "Native Hawaiian/Pacific Islander", 'ES Data Entry'!H610= 4, "Black/African American",'ES Data Entry'!H610= 5,  "White", 'ES Data Entry'!H610= 6, "Other", 'ES Data Entry'!H610= 7, "Two races or more", 'ES Data Entry'!H610= 8, "Unknown")</f>
        <v>#N/A</v>
      </c>
      <c r="J610" s="226" t="e" cm="1">
        <f t="array" ref="J610">_xlfn.IFS('ES Data Entry'!I610=1, "Hispanic/Latino", 'ES Data Entry'!I610=2, "Not Hispanic/Latino", 'ES Data Entry'!I610=3, "Other")</f>
        <v>#N/A</v>
      </c>
      <c r="K610" s="226" t="e" cm="1">
        <f t="array" ref="K610">_xlfn.IFS('ES Data Entry'!J610= 1, "Male", 'ES Data Entry'!J610= 2, "Female", 'ES Data Entry'!J610= 3, "Transgender Male", 'ES Data Entry'!J610= 4, "Transgender Female",'ES Data Entry'!J610= 5, "Non-binary", 'ES Data Entry'!J610= 6, "Other", 'ES Data Entry'!J610= 7, "Unknown")</f>
        <v>#N/A</v>
      </c>
      <c r="L610" s="228">
        <f>'ES Data Entry'!K610</f>
        <v>0</v>
      </c>
      <c r="M610" s="228" t="str" cm="1">
        <f t="array" ref="M610">IF(MAX(IF(F:F=F610, L:L))=L610, "Yes", "No")</f>
        <v>Yes</v>
      </c>
      <c r="N610" s="229" t="e">
        <f>AVERAGE('ES Data Entry'!N610,'ES Data Entry'!M610)</f>
        <v>#DIV/0!</v>
      </c>
      <c r="O610" s="229" t="e">
        <f t="shared" si="54"/>
        <v>#DIV/0!</v>
      </c>
      <c r="P610" s="229" t="e">
        <f>AVERAGE('ES Data Entry'!O610:R610)</f>
        <v>#DIV/0!</v>
      </c>
      <c r="Q610" s="229" t="e">
        <f t="shared" si="55"/>
        <v>#DIV/0!</v>
      </c>
      <c r="R610" s="229" t="e">
        <f>AVERAGE('ES Data Entry'!S610:V610)</f>
        <v>#DIV/0!</v>
      </c>
      <c r="S610" s="229" t="e">
        <f t="shared" si="56"/>
        <v>#DIV/0!</v>
      </c>
      <c r="T610" s="229" t="e">
        <f>AVERAGE('ES Data Entry'!W610:Y610)</f>
        <v>#DIV/0!</v>
      </c>
      <c r="U610" s="230" t="e">
        <f t="shared" si="57"/>
        <v>#DIV/0!</v>
      </c>
      <c r="V610" s="231" t="e">
        <f t="shared" si="58"/>
        <v>#DIV/0!</v>
      </c>
      <c r="W610" s="232" t="e">
        <f t="shared" si="59"/>
        <v>#DIV/0!</v>
      </c>
    </row>
    <row r="611" spans="1:23">
      <c r="A611" s="226">
        <f>'ES Data Entry'!A611</f>
        <v>0</v>
      </c>
      <c r="B611" s="226">
        <f>'ES Data Entry'!B611</f>
        <v>0</v>
      </c>
      <c r="C611" s="6">
        <f>'ES Data Entry'!C611</f>
        <v>0</v>
      </c>
      <c r="D611" s="226">
        <f>'ES Data Entry'!D611</f>
        <v>0</v>
      </c>
      <c r="E611" s="226">
        <f>'ES Data Entry'!E611</f>
        <v>0</v>
      </c>
      <c r="F611" s="226">
        <f>'ES Data Entry'!F611</f>
        <v>0</v>
      </c>
      <c r="G611" s="226" t="str" cm="1">
        <f t="array" ref="G611">_xlfn.IFS('ES Data Entry'!G611=0, "Kindergarten", 'ES Data Entry'!G611=1, "1st Grade", 'ES Data Entry'!G611=2, "2nd Grade", 'ES Data Entry'!G611=3, "3rd Grade", 'ES Data Entry'!G611=4, "4th Grade",'ES Data Entry'!G611=5, "5th Grade")</f>
        <v>Kindergarten</v>
      </c>
      <c r="H611" s="253" t="e" cm="1">
        <f t="array" ref="H611">_xlfn.IFS('ES Data Entry'!L611=2, "Virtual", 'ES Data Entry'!L611=1, "In-person",'ES Data Entry'!L611=3, "Hybrid")</f>
        <v>#N/A</v>
      </c>
      <c r="I611" s="227" t="e" cm="1">
        <f t="array" ref="I611">_xlfn.IFS('ES Data Entry'!H611= 1, "American Indian/Alaskan Native", 'ES Data Entry'!H611= 2, "Asian", 'ES Data Entry'!H611= 3, "Native Hawaiian/Pacific Islander", 'ES Data Entry'!H611= 4, "Black/African American",'ES Data Entry'!H611= 5,  "White", 'ES Data Entry'!H611= 6, "Other", 'ES Data Entry'!H611= 7, "Two races or more", 'ES Data Entry'!H611= 8, "Unknown")</f>
        <v>#N/A</v>
      </c>
      <c r="J611" s="226" t="e" cm="1">
        <f t="array" ref="J611">_xlfn.IFS('ES Data Entry'!I611=1, "Hispanic/Latino", 'ES Data Entry'!I611=2, "Not Hispanic/Latino", 'ES Data Entry'!I611=3, "Other")</f>
        <v>#N/A</v>
      </c>
      <c r="K611" s="226" t="e" cm="1">
        <f t="array" ref="K611">_xlfn.IFS('ES Data Entry'!J611= 1, "Male", 'ES Data Entry'!J611= 2, "Female", 'ES Data Entry'!J611= 3, "Transgender Male", 'ES Data Entry'!J611= 4, "Transgender Female",'ES Data Entry'!J611= 5, "Non-binary", 'ES Data Entry'!J611= 6, "Other", 'ES Data Entry'!J611= 7, "Unknown")</f>
        <v>#N/A</v>
      </c>
      <c r="L611" s="228">
        <f>'ES Data Entry'!K611</f>
        <v>0</v>
      </c>
      <c r="M611" s="228" t="str" cm="1">
        <f t="array" ref="M611">IF(MAX(IF(F:F=F611, L:L))=L611, "Yes", "No")</f>
        <v>Yes</v>
      </c>
      <c r="N611" s="229" t="e">
        <f>AVERAGE('ES Data Entry'!N611,'ES Data Entry'!M611)</f>
        <v>#DIV/0!</v>
      </c>
      <c r="O611" s="229" t="e">
        <f t="shared" ref="O611:O674" si="60">IF(OR(N611&gt;3.5,N611=3.5), "Higher Emotional Engagement",IF(N611&lt;1.6, "Lower Emotional Engagement", "Moderate Emotional Engagement"))</f>
        <v>#DIV/0!</v>
      </c>
      <c r="P611" s="229" t="e">
        <f>AVERAGE('ES Data Entry'!O611:R611)</f>
        <v>#DIV/0!</v>
      </c>
      <c r="Q611" s="229" t="e">
        <f t="shared" ref="Q611:Q674" si="61">IF(OR(P611&gt;3.5,P611=3.5), "Higher Social Engagement",IF(P611&lt;1.6, "Lower Social Engagement", "Moderate Social Engagement"))</f>
        <v>#DIV/0!</v>
      </c>
      <c r="R611" s="229" t="e">
        <f>AVERAGE('ES Data Entry'!S611:V611)</f>
        <v>#DIV/0!</v>
      </c>
      <c r="S611" s="229" t="e">
        <f t="shared" ref="S611:S674" si="62">IF(OR(R611&gt;3.5,R611=3.5), "Higher Behavioral Engagement",IF(R611&lt;1.6, "Lower Behavioral Engagement", "Moderate Behavioral Engagement"))</f>
        <v>#DIV/0!</v>
      </c>
      <c r="T611" s="229" t="e">
        <f>AVERAGE('ES Data Entry'!W611:Y611)</f>
        <v>#DIV/0!</v>
      </c>
      <c r="U611" s="230" t="e">
        <f t="shared" ref="U611:U674" si="63">IF(OR(T611&gt;3.5,T611=3.5), "Higher Cognitive Engagement",IF(T611&lt;1.6, "Lower Cognitive Engagement", "Moderate Cognitive Engagement"))</f>
        <v>#DIV/0!</v>
      </c>
      <c r="V611" s="231" t="e">
        <f t="shared" ref="V611:V674" si="64">AVERAGE(N611:T611)</f>
        <v>#DIV/0!</v>
      </c>
      <c r="W611" s="232" t="e">
        <f t="shared" ref="W611:W674" si="65">IF(OR(V611&gt;3.5,V611=3.5), "Higher Engagement",IF(V611&lt;1.6, "Lower Engagement", "Moderate Engagement"))</f>
        <v>#DIV/0!</v>
      </c>
    </row>
    <row r="612" spans="1:23">
      <c r="A612" s="226">
        <f>'ES Data Entry'!A612</f>
        <v>0</v>
      </c>
      <c r="B612" s="226">
        <f>'ES Data Entry'!B612</f>
        <v>0</v>
      </c>
      <c r="C612" s="6">
        <f>'ES Data Entry'!C612</f>
        <v>0</v>
      </c>
      <c r="D612" s="226">
        <f>'ES Data Entry'!D612</f>
        <v>0</v>
      </c>
      <c r="E612" s="226">
        <f>'ES Data Entry'!E612</f>
        <v>0</v>
      </c>
      <c r="F612" s="226">
        <f>'ES Data Entry'!F612</f>
        <v>0</v>
      </c>
      <c r="G612" s="226" t="str" cm="1">
        <f t="array" ref="G612">_xlfn.IFS('ES Data Entry'!G612=0, "Kindergarten", 'ES Data Entry'!G612=1, "1st Grade", 'ES Data Entry'!G612=2, "2nd Grade", 'ES Data Entry'!G612=3, "3rd Grade", 'ES Data Entry'!G612=4, "4th Grade",'ES Data Entry'!G612=5, "5th Grade")</f>
        <v>Kindergarten</v>
      </c>
      <c r="H612" s="253" t="e" cm="1">
        <f t="array" ref="H612">_xlfn.IFS('ES Data Entry'!L612=2, "Virtual", 'ES Data Entry'!L612=1, "In-person",'ES Data Entry'!L612=3, "Hybrid")</f>
        <v>#N/A</v>
      </c>
      <c r="I612" s="227" t="e" cm="1">
        <f t="array" ref="I612">_xlfn.IFS('ES Data Entry'!H612= 1, "American Indian/Alaskan Native", 'ES Data Entry'!H612= 2, "Asian", 'ES Data Entry'!H612= 3, "Native Hawaiian/Pacific Islander", 'ES Data Entry'!H612= 4, "Black/African American",'ES Data Entry'!H612= 5,  "White", 'ES Data Entry'!H612= 6, "Other", 'ES Data Entry'!H612= 7, "Two races or more", 'ES Data Entry'!H612= 8, "Unknown")</f>
        <v>#N/A</v>
      </c>
      <c r="J612" s="226" t="e" cm="1">
        <f t="array" ref="J612">_xlfn.IFS('ES Data Entry'!I612=1, "Hispanic/Latino", 'ES Data Entry'!I612=2, "Not Hispanic/Latino", 'ES Data Entry'!I612=3, "Other")</f>
        <v>#N/A</v>
      </c>
      <c r="K612" s="226" t="e" cm="1">
        <f t="array" ref="K612">_xlfn.IFS('ES Data Entry'!J612= 1, "Male", 'ES Data Entry'!J612= 2, "Female", 'ES Data Entry'!J612= 3, "Transgender Male", 'ES Data Entry'!J612= 4, "Transgender Female",'ES Data Entry'!J612= 5, "Non-binary", 'ES Data Entry'!J612= 6, "Other", 'ES Data Entry'!J612= 7, "Unknown")</f>
        <v>#N/A</v>
      </c>
      <c r="L612" s="228">
        <f>'ES Data Entry'!K612</f>
        <v>0</v>
      </c>
      <c r="M612" s="228" t="str" cm="1">
        <f t="array" ref="M612">IF(MAX(IF(F:F=F612, L:L))=L612, "Yes", "No")</f>
        <v>Yes</v>
      </c>
      <c r="N612" s="229" t="e">
        <f>AVERAGE('ES Data Entry'!N612,'ES Data Entry'!M612)</f>
        <v>#DIV/0!</v>
      </c>
      <c r="O612" s="229" t="e">
        <f t="shared" si="60"/>
        <v>#DIV/0!</v>
      </c>
      <c r="P612" s="229" t="e">
        <f>AVERAGE('ES Data Entry'!O612:R612)</f>
        <v>#DIV/0!</v>
      </c>
      <c r="Q612" s="229" t="e">
        <f t="shared" si="61"/>
        <v>#DIV/0!</v>
      </c>
      <c r="R612" s="229" t="e">
        <f>AVERAGE('ES Data Entry'!S612:V612)</f>
        <v>#DIV/0!</v>
      </c>
      <c r="S612" s="229" t="e">
        <f t="shared" si="62"/>
        <v>#DIV/0!</v>
      </c>
      <c r="T612" s="229" t="e">
        <f>AVERAGE('ES Data Entry'!W612:Y612)</f>
        <v>#DIV/0!</v>
      </c>
      <c r="U612" s="230" t="e">
        <f t="shared" si="63"/>
        <v>#DIV/0!</v>
      </c>
      <c r="V612" s="231" t="e">
        <f t="shared" si="64"/>
        <v>#DIV/0!</v>
      </c>
      <c r="W612" s="232" t="e">
        <f t="shared" si="65"/>
        <v>#DIV/0!</v>
      </c>
    </row>
    <row r="613" spans="1:23">
      <c r="A613" s="226">
        <f>'ES Data Entry'!A613</f>
        <v>0</v>
      </c>
      <c r="B613" s="226">
        <f>'ES Data Entry'!B613</f>
        <v>0</v>
      </c>
      <c r="C613" s="6">
        <f>'ES Data Entry'!C613</f>
        <v>0</v>
      </c>
      <c r="D613" s="226">
        <f>'ES Data Entry'!D613</f>
        <v>0</v>
      </c>
      <c r="E613" s="226">
        <f>'ES Data Entry'!E613</f>
        <v>0</v>
      </c>
      <c r="F613" s="226">
        <f>'ES Data Entry'!F613</f>
        <v>0</v>
      </c>
      <c r="G613" s="226" t="str" cm="1">
        <f t="array" ref="G613">_xlfn.IFS('ES Data Entry'!G613=0, "Kindergarten", 'ES Data Entry'!G613=1, "1st Grade", 'ES Data Entry'!G613=2, "2nd Grade", 'ES Data Entry'!G613=3, "3rd Grade", 'ES Data Entry'!G613=4, "4th Grade",'ES Data Entry'!G613=5, "5th Grade")</f>
        <v>Kindergarten</v>
      </c>
      <c r="H613" s="253" t="e" cm="1">
        <f t="array" ref="H613">_xlfn.IFS('ES Data Entry'!L613=2, "Virtual", 'ES Data Entry'!L613=1, "In-person",'ES Data Entry'!L613=3, "Hybrid")</f>
        <v>#N/A</v>
      </c>
      <c r="I613" s="227" t="e" cm="1">
        <f t="array" ref="I613">_xlfn.IFS('ES Data Entry'!H613= 1, "American Indian/Alaskan Native", 'ES Data Entry'!H613= 2, "Asian", 'ES Data Entry'!H613= 3, "Native Hawaiian/Pacific Islander", 'ES Data Entry'!H613= 4, "Black/African American",'ES Data Entry'!H613= 5,  "White", 'ES Data Entry'!H613= 6, "Other", 'ES Data Entry'!H613= 7, "Two races or more", 'ES Data Entry'!H613= 8, "Unknown")</f>
        <v>#N/A</v>
      </c>
      <c r="J613" s="226" t="e" cm="1">
        <f t="array" ref="J613">_xlfn.IFS('ES Data Entry'!I613=1, "Hispanic/Latino", 'ES Data Entry'!I613=2, "Not Hispanic/Latino", 'ES Data Entry'!I613=3, "Other")</f>
        <v>#N/A</v>
      </c>
      <c r="K613" s="226" t="e" cm="1">
        <f t="array" ref="K613">_xlfn.IFS('ES Data Entry'!J613= 1, "Male", 'ES Data Entry'!J613= 2, "Female", 'ES Data Entry'!J613= 3, "Transgender Male", 'ES Data Entry'!J613= 4, "Transgender Female",'ES Data Entry'!J613= 5, "Non-binary", 'ES Data Entry'!J613= 6, "Other", 'ES Data Entry'!J613= 7, "Unknown")</f>
        <v>#N/A</v>
      </c>
      <c r="L613" s="228">
        <f>'ES Data Entry'!K613</f>
        <v>0</v>
      </c>
      <c r="M613" s="228" t="str" cm="1">
        <f t="array" ref="M613">IF(MAX(IF(F:F=F613, L:L))=L613, "Yes", "No")</f>
        <v>Yes</v>
      </c>
      <c r="N613" s="229" t="e">
        <f>AVERAGE('ES Data Entry'!N613,'ES Data Entry'!M613)</f>
        <v>#DIV/0!</v>
      </c>
      <c r="O613" s="229" t="e">
        <f t="shared" si="60"/>
        <v>#DIV/0!</v>
      </c>
      <c r="P613" s="229" t="e">
        <f>AVERAGE('ES Data Entry'!O613:R613)</f>
        <v>#DIV/0!</v>
      </c>
      <c r="Q613" s="229" t="e">
        <f t="shared" si="61"/>
        <v>#DIV/0!</v>
      </c>
      <c r="R613" s="229" t="e">
        <f>AVERAGE('ES Data Entry'!S613:V613)</f>
        <v>#DIV/0!</v>
      </c>
      <c r="S613" s="229" t="e">
        <f t="shared" si="62"/>
        <v>#DIV/0!</v>
      </c>
      <c r="T613" s="229" t="e">
        <f>AVERAGE('ES Data Entry'!W613:Y613)</f>
        <v>#DIV/0!</v>
      </c>
      <c r="U613" s="230" t="e">
        <f t="shared" si="63"/>
        <v>#DIV/0!</v>
      </c>
      <c r="V613" s="231" t="e">
        <f t="shared" si="64"/>
        <v>#DIV/0!</v>
      </c>
      <c r="W613" s="232" t="e">
        <f t="shared" si="65"/>
        <v>#DIV/0!</v>
      </c>
    </row>
    <row r="614" spans="1:23">
      <c r="A614" s="226">
        <f>'ES Data Entry'!A614</f>
        <v>0</v>
      </c>
      <c r="B614" s="226">
        <f>'ES Data Entry'!B614</f>
        <v>0</v>
      </c>
      <c r="C614" s="6">
        <f>'ES Data Entry'!C614</f>
        <v>0</v>
      </c>
      <c r="D614" s="226">
        <f>'ES Data Entry'!D614</f>
        <v>0</v>
      </c>
      <c r="E614" s="226">
        <f>'ES Data Entry'!E614</f>
        <v>0</v>
      </c>
      <c r="F614" s="226">
        <f>'ES Data Entry'!F614</f>
        <v>0</v>
      </c>
      <c r="G614" s="226" t="str" cm="1">
        <f t="array" ref="G614">_xlfn.IFS('ES Data Entry'!G614=0, "Kindergarten", 'ES Data Entry'!G614=1, "1st Grade", 'ES Data Entry'!G614=2, "2nd Grade", 'ES Data Entry'!G614=3, "3rd Grade", 'ES Data Entry'!G614=4, "4th Grade",'ES Data Entry'!G614=5, "5th Grade")</f>
        <v>Kindergarten</v>
      </c>
      <c r="H614" s="253" t="e" cm="1">
        <f t="array" ref="H614">_xlfn.IFS('ES Data Entry'!L614=2, "Virtual", 'ES Data Entry'!L614=1, "In-person",'ES Data Entry'!L614=3, "Hybrid")</f>
        <v>#N/A</v>
      </c>
      <c r="I614" s="227" t="e" cm="1">
        <f t="array" ref="I614">_xlfn.IFS('ES Data Entry'!H614= 1, "American Indian/Alaskan Native", 'ES Data Entry'!H614= 2, "Asian", 'ES Data Entry'!H614= 3, "Native Hawaiian/Pacific Islander", 'ES Data Entry'!H614= 4, "Black/African American",'ES Data Entry'!H614= 5,  "White", 'ES Data Entry'!H614= 6, "Other", 'ES Data Entry'!H614= 7, "Two races or more", 'ES Data Entry'!H614= 8, "Unknown")</f>
        <v>#N/A</v>
      </c>
      <c r="J614" s="226" t="e" cm="1">
        <f t="array" ref="J614">_xlfn.IFS('ES Data Entry'!I614=1, "Hispanic/Latino", 'ES Data Entry'!I614=2, "Not Hispanic/Latino", 'ES Data Entry'!I614=3, "Other")</f>
        <v>#N/A</v>
      </c>
      <c r="K614" s="226" t="e" cm="1">
        <f t="array" ref="K614">_xlfn.IFS('ES Data Entry'!J614= 1, "Male", 'ES Data Entry'!J614= 2, "Female", 'ES Data Entry'!J614= 3, "Transgender Male", 'ES Data Entry'!J614= 4, "Transgender Female",'ES Data Entry'!J614= 5, "Non-binary", 'ES Data Entry'!J614= 6, "Other", 'ES Data Entry'!J614= 7, "Unknown")</f>
        <v>#N/A</v>
      </c>
      <c r="L614" s="228">
        <f>'ES Data Entry'!K614</f>
        <v>0</v>
      </c>
      <c r="M614" s="228" t="str" cm="1">
        <f t="array" ref="M614">IF(MAX(IF(F:F=F614, L:L))=L614, "Yes", "No")</f>
        <v>Yes</v>
      </c>
      <c r="N614" s="229" t="e">
        <f>AVERAGE('ES Data Entry'!N614,'ES Data Entry'!M614)</f>
        <v>#DIV/0!</v>
      </c>
      <c r="O614" s="229" t="e">
        <f t="shared" si="60"/>
        <v>#DIV/0!</v>
      </c>
      <c r="P614" s="229" t="e">
        <f>AVERAGE('ES Data Entry'!O614:R614)</f>
        <v>#DIV/0!</v>
      </c>
      <c r="Q614" s="229" t="e">
        <f t="shared" si="61"/>
        <v>#DIV/0!</v>
      </c>
      <c r="R614" s="229" t="e">
        <f>AVERAGE('ES Data Entry'!S614:V614)</f>
        <v>#DIV/0!</v>
      </c>
      <c r="S614" s="229" t="e">
        <f t="shared" si="62"/>
        <v>#DIV/0!</v>
      </c>
      <c r="T614" s="229" t="e">
        <f>AVERAGE('ES Data Entry'!W614:Y614)</f>
        <v>#DIV/0!</v>
      </c>
      <c r="U614" s="230" t="e">
        <f t="shared" si="63"/>
        <v>#DIV/0!</v>
      </c>
      <c r="V614" s="231" t="e">
        <f t="shared" si="64"/>
        <v>#DIV/0!</v>
      </c>
      <c r="W614" s="232" t="e">
        <f t="shared" si="65"/>
        <v>#DIV/0!</v>
      </c>
    </row>
    <row r="615" spans="1:23">
      <c r="A615" s="226">
        <f>'ES Data Entry'!A615</f>
        <v>0</v>
      </c>
      <c r="B615" s="226">
        <f>'ES Data Entry'!B615</f>
        <v>0</v>
      </c>
      <c r="C615" s="6">
        <f>'ES Data Entry'!C615</f>
        <v>0</v>
      </c>
      <c r="D615" s="226">
        <f>'ES Data Entry'!D615</f>
        <v>0</v>
      </c>
      <c r="E615" s="226">
        <f>'ES Data Entry'!E615</f>
        <v>0</v>
      </c>
      <c r="F615" s="226">
        <f>'ES Data Entry'!F615</f>
        <v>0</v>
      </c>
      <c r="G615" s="226" t="str" cm="1">
        <f t="array" ref="G615">_xlfn.IFS('ES Data Entry'!G615=0, "Kindergarten", 'ES Data Entry'!G615=1, "1st Grade", 'ES Data Entry'!G615=2, "2nd Grade", 'ES Data Entry'!G615=3, "3rd Grade", 'ES Data Entry'!G615=4, "4th Grade",'ES Data Entry'!G615=5, "5th Grade")</f>
        <v>Kindergarten</v>
      </c>
      <c r="H615" s="253" t="e" cm="1">
        <f t="array" ref="H615">_xlfn.IFS('ES Data Entry'!L615=2, "Virtual", 'ES Data Entry'!L615=1, "In-person",'ES Data Entry'!L615=3, "Hybrid")</f>
        <v>#N/A</v>
      </c>
      <c r="I615" s="227" t="e" cm="1">
        <f t="array" ref="I615">_xlfn.IFS('ES Data Entry'!H615= 1, "American Indian/Alaskan Native", 'ES Data Entry'!H615= 2, "Asian", 'ES Data Entry'!H615= 3, "Native Hawaiian/Pacific Islander", 'ES Data Entry'!H615= 4, "Black/African American",'ES Data Entry'!H615= 5,  "White", 'ES Data Entry'!H615= 6, "Other", 'ES Data Entry'!H615= 7, "Two races or more", 'ES Data Entry'!H615= 8, "Unknown")</f>
        <v>#N/A</v>
      </c>
      <c r="J615" s="226" t="e" cm="1">
        <f t="array" ref="J615">_xlfn.IFS('ES Data Entry'!I615=1, "Hispanic/Latino", 'ES Data Entry'!I615=2, "Not Hispanic/Latino", 'ES Data Entry'!I615=3, "Other")</f>
        <v>#N/A</v>
      </c>
      <c r="K615" s="226" t="e" cm="1">
        <f t="array" ref="K615">_xlfn.IFS('ES Data Entry'!J615= 1, "Male", 'ES Data Entry'!J615= 2, "Female", 'ES Data Entry'!J615= 3, "Transgender Male", 'ES Data Entry'!J615= 4, "Transgender Female",'ES Data Entry'!J615= 5, "Non-binary", 'ES Data Entry'!J615= 6, "Other", 'ES Data Entry'!J615= 7, "Unknown")</f>
        <v>#N/A</v>
      </c>
      <c r="L615" s="228">
        <f>'ES Data Entry'!K615</f>
        <v>0</v>
      </c>
      <c r="M615" s="228" t="str" cm="1">
        <f t="array" ref="M615">IF(MAX(IF(F:F=F615, L:L))=L615, "Yes", "No")</f>
        <v>Yes</v>
      </c>
      <c r="N615" s="229" t="e">
        <f>AVERAGE('ES Data Entry'!N615,'ES Data Entry'!M615)</f>
        <v>#DIV/0!</v>
      </c>
      <c r="O615" s="229" t="e">
        <f t="shared" si="60"/>
        <v>#DIV/0!</v>
      </c>
      <c r="P615" s="229" t="e">
        <f>AVERAGE('ES Data Entry'!O615:R615)</f>
        <v>#DIV/0!</v>
      </c>
      <c r="Q615" s="229" t="e">
        <f t="shared" si="61"/>
        <v>#DIV/0!</v>
      </c>
      <c r="R615" s="229" t="e">
        <f>AVERAGE('ES Data Entry'!S615:V615)</f>
        <v>#DIV/0!</v>
      </c>
      <c r="S615" s="229" t="e">
        <f t="shared" si="62"/>
        <v>#DIV/0!</v>
      </c>
      <c r="T615" s="229" t="e">
        <f>AVERAGE('ES Data Entry'!W615:Y615)</f>
        <v>#DIV/0!</v>
      </c>
      <c r="U615" s="230" t="e">
        <f t="shared" si="63"/>
        <v>#DIV/0!</v>
      </c>
      <c r="V615" s="231" t="e">
        <f t="shared" si="64"/>
        <v>#DIV/0!</v>
      </c>
      <c r="W615" s="232" t="e">
        <f t="shared" si="65"/>
        <v>#DIV/0!</v>
      </c>
    </row>
    <row r="616" spans="1:23">
      <c r="A616" s="226">
        <f>'ES Data Entry'!A616</f>
        <v>0</v>
      </c>
      <c r="B616" s="226">
        <f>'ES Data Entry'!B616</f>
        <v>0</v>
      </c>
      <c r="C616" s="6">
        <f>'ES Data Entry'!C616</f>
        <v>0</v>
      </c>
      <c r="D616" s="226">
        <f>'ES Data Entry'!D616</f>
        <v>0</v>
      </c>
      <c r="E616" s="226">
        <f>'ES Data Entry'!E616</f>
        <v>0</v>
      </c>
      <c r="F616" s="226">
        <f>'ES Data Entry'!F616</f>
        <v>0</v>
      </c>
      <c r="G616" s="226" t="str" cm="1">
        <f t="array" ref="G616">_xlfn.IFS('ES Data Entry'!G616=0, "Kindergarten", 'ES Data Entry'!G616=1, "1st Grade", 'ES Data Entry'!G616=2, "2nd Grade", 'ES Data Entry'!G616=3, "3rd Grade", 'ES Data Entry'!G616=4, "4th Grade",'ES Data Entry'!G616=5, "5th Grade")</f>
        <v>Kindergarten</v>
      </c>
      <c r="H616" s="253" t="e" cm="1">
        <f t="array" ref="H616">_xlfn.IFS('ES Data Entry'!L616=2, "Virtual", 'ES Data Entry'!L616=1, "In-person",'ES Data Entry'!L616=3, "Hybrid")</f>
        <v>#N/A</v>
      </c>
      <c r="I616" s="227" t="e" cm="1">
        <f t="array" ref="I616">_xlfn.IFS('ES Data Entry'!H616= 1, "American Indian/Alaskan Native", 'ES Data Entry'!H616= 2, "Asian", 'ES Data Entry'!H616= 3, "Native Hawaiian/Pacific Islander", 'ES Data Entry'!H616= 4, "Black/African American",'ES Data Entry'!H616= 5,  "White", 'ES Data Entry'!H616= 6, "Other", 'ES Data Entry'!H616= 7, "Two races or more", 'ES Data Entry'!H616= 8, "Unknown")</f>
        <v>#N/A</v>
      </c>
      <c r="J616" s="226" t="e" cm="1">
        <f t="array" ref="J616">_xlfn.IFS('ES Data Entry'!I616=1, "Hispanic/Latino", 'ES Data Entry'!I616=2, "Not Hispanic/Latino", 'ES Data Entry'!I616=3, "Other")</f>
        <v>#N/A</v>
      </c>
      <c r="K616" s="226" t="e" cm="1">
        <f t="array" ref="K616">_xlfn.IFS('ES Data Entry'!J616= 1, "Male", 'ES Data Entry'!J616= 2, "Female", 'ES Data Entry'!J616= 3, "Transgender Male", 'ES Data Entry'!J616= 4, "Transgender Female",'ES Data Entry'!J616= 5, "Non-binary", 'ES Data Entry'!J616= 6, "Other", 'ES Data Entry'!J616= 7, "Unknown")</f>
        <v>#N/A</v>
      </c>
      <c r="L616" s="228">
        <f>'ES Data Entry'!K616</f>
        <v>0</v>
      </c>
      <c r="M616" s="228" t="str" cm="1">
        <f t="array" ref="M616">IF(MAX(IF(F:F=F616, L:L))=L616, "Yes", "No")</f>
        <v>Yes</v>
      </c>
      <c r="N616" s="229" t="e">
        <f>AVERAGE('ES Data Entry'!N616,'ES Data Entry'!M616)</f>
        <v>#DIV/0!</v>
      </c>
      <c r="O616" s="229" t="e">
        <f t="shared" si="60"/>
        <v>#DIV/0!</v>
      </c>
      <c r="P616" s="229" t="e">
        <f>AVERAGE('ES Data Entry'!O616:R616)</f>
        <v>#DIV/0!</v>
      </c>
      <c r="Q616" s="229" t="e">
        <f t="shared" si="61"/>
        <v>#DIV/0!</v>
      </c>
      <c r="R616" s="229" t="e">
        <f>AVERAGE('ES Data Entry'!S616:V616)</f>
        <v>#DIV/0!</v>
      </c>
      <c r="S616" s="229" t="e">
        <f t="shared" si="62"/>
        <v>#DIV/0!</v>
      </c>
      <c r="T616" s="229" t="e">
        <f>AVERAGE('ES Data Entry'!W616:Y616)</f>
        <v>#DIV/0!</v>
      </c>
      <c r="U616" s="230" t="e">
        <f t="shared" si="63"/>
        <v>#DIV/0!</v>
      </c>
      <c r="V616" s="231" t="e">
        <f t="shared" si="64"/>
        <v>#DIV/0!</v>
      </c>
      <c r="W616" s="232" t="e">
        <f t="shared" si="65"/>
        <v>#DIV/0!</v>
      </c>
    </row>
    <row r="617" spans="1:23">
      <c r="A617" s="226">
        <f>'ES Data Entry'!A617</f>
        <v>0</v>
      </c>
      <c r="B617" s="226">
        <f>'ES Data Entry'!B617</f>
        <v>0</v>
      </c>
      <c r="C617" s="6">
        <f>'ES Data Entry'!C617</f>
        <v>0</v>
      </c>
      <c r="D617" s="226">
        <f>'ES Data Entry'!D617</f>
        <v>0</v>
      </c>
      <c r="E617" s="226">
        <f>'ES Data Entry'!E617</f>
        <v>0</v>
      </c>
      <c r="F617" s="226">
        <f>'ES Data Entry'!F617</f>
        <v>0</v>
      </c>
      <c r="G617" s="226" t="str" cm="1">
        <f t="array" ref="G617">_xlfn.IFS('ES Data Entry'!G617=0, "Kindergarten", 'ES Data Entry'!G617=1, "1st Grade", 'ES Data Entry'!G617=2, "2nd Grade", 'ES Data Entry'!G617=3, "3rd Grade", 'ES Data Entry'!G617=4, "4th Grade",'ES Data Entry'!G617=5, "5th Grade")</f>
        <v>Kindergarten</v>
      </c>
      <c r="H617" s="253" t="e" cm="1">
        <f t="array" ref="H617">_xlfn.IFS('ES Data Entry'!L617=2, "Virtual", 'ES Data Entry'!L617=1, "In-person",'ES Data Entry'!L617=3, "Hybrid")</f>
        <v>#N/A</v>
      </c>
      <c r="I617" s="227" t="e" cm="1">
        <f t="array" ref="I617">_xlfn.IFS('ES Data Entry'!H617= 1, "American Indian/Alaskan Native", 'ES Data Entry'!H617= 2, "Asian", 'ES Data Entry'!H617= 3, "Native Hawaiian/Pacific Islander", 'ES Data Entry'!H617= 4, "Black/African American",'ES Data Entry'!H617= 5,  "White", 'ES Data Entry'!H617= 6, "Other", 'ES Data Entry'!H617= 7, "Two races or more", 'ES Data Entry'!H617= 8, "Unknown")</f>
        <v>#N/A</v>
      </c>
      <c r="J617" s="226" t="e" cm="1">
        <f t="array" ref="J617">_xlfn.IFS('ES Data Entry'!I617=1, "Hispanic/Latino", 'ES Data Entry'!I617=2, "Not Hispanic/Latino", 'ES Data Entry'!I617=3, "Other")</f>
        <v>#N/A</v>
      </c>
      <c r="K617" s="226" t="e" cm="1">
        <f t="array" ref="K617">_xlfn.IFS('ES Data Entry'!J617= 1, "Male", 'ES Data Entry'!J617= 2, "Female", 'ES Data Entry'!J617= 3, "Transgender Male", 'ES Data Entry'!J617= 4, "Transgender Female",'ES Data Entry'!J617= 5, "Non-binary", 'ES Data Entry'!J617= 6, "Other", 'ES Data Entry'!J617= 7, "Unknown")</f>
        <v>#N/A</v>
      </c>
      <c r="L617" s="228">
        <f>'ES Data Entry'!K617</f>
        <v>0</v>
      </c>
      <c r="M617" s="228" t="str" cm="1">
        <f t="array" ref="M617">IF(MAX(IF(F:F=F617, L:L))=L617, "Yes", "No")</f>
        <v>Yes</v>
      </c>
      <c r="N617" s="229" t="e">
        <f>AVERAGE('ES Data Entry'!N617,'ES Data Entry'!M617)</f>
        <v>#DIV/0!</v>
      </c>
      <c r="O617" s="229" t="e">
        <f t="shared" si="60"/>
        <v>#DIV/0!</v>
      </c>
      <c r="P617" s="229" t="e">
        <f>AVERAGE('ES Data Entry'!O617:R617)</f>
        <v>#DIV/0!</v>
      </c>
      <c r="Q617" s="229" t="e">
        <f t="shared" si="61"/>
        <v>#DIV/0!</v>
      </c>
      <c r="R617" s="229" t="e">
        <f>AVERAGE('ES Data Entry'!S617:V617)</f>
        <v>#DIV/0!</v>
      </c>
      <c r="S617" s="229" t="e">
        <f t="shared" si="62"/>
        <v>#DIV/0!</v>
      </c>
      <c r="T617" s="229" t="e">
        <f>AVERAGE('ES Data Entry'!W617:Y617)</f>
        <v>#DIV/0!</v>
      </c>
      <c r="U617" s="230" t="e">
        <f t="shared" si="63"/>
        <v>#DIV/0!</v>
      </c>
      <c r="V617" s="231" t="e">
        <f t="shared" si="64"/>
        <v>#DIV/0!</v>
      </c>
      <c r="W617" s="232" t="e">
        <f t="shared" si="65"/>
        <v>#DIV/0!</v>
      </c>
    </row>
    <row r="618" spans="1:23">
      <c r="A618" s="226">
        <f>'ES Data Entry'!A618</f>
        <v>0</v>
      </c>
      <c r="B618" s="226">
        <f>'ES Data Entry'!B618</f>
        <v>0</v>
      </c>
      <c r="C618" s="6">
        <f>'ES Data Entry'!C618</f>
        <v>0</v>
      </c>
      <c r="D618" s="226">
        <f>'ES Data Entry'!D618</f>
        <v>0</v>
      </c>
      <c r="E618" s="226">
        <f>'ES Data Entry'!E618</f>
        <v>0</v>
      </c>
      <c r="F618" s="226">
        <f>'ES Data Entry'!F618</f>
        <v>0</v>
      </c>
      <c r="G618" s="226" t="str" cm="1">
        <f t="array" ref="G618">_xlfn.IFS('ES Data Entry'!G618=0, "Kindergarten", 'ES Data Entry'!G618=1, "1st Grade", 'ES Data Entry'!G618=2, "2nd Grade", 'ES Data Entry'!G618=3, "3rd Grade", 'ES Data Entry'!G618=4, "4th Grade",'ES Data Entry'!G618=5, "5th Grade")</f>
        <v>Kindergarten</v>
      </c>
      <c r="H618" s="253" t="e" cm="1">
        <f t="array" ref="H618">_xlfn.IFS('ES Data Entry'!L618=2, "Virtual", 'ES Data Entry'!L618=1, "In-person",'ES Data Entry'!L618=3, "Hybrid")</f>
        <v>#N/A</v>
      </c>
      <c r="I618" s="227" t="e" cm="1">
        <f t="array" ref="I618">_xlfn.IFS('ES Data Entry'!H618= 1, "American Indian/Alaskan Native", 'ES Data Entry'!H618= 2, "Asian", 'ES Data Entry'!H618= 3, "Native Hawaiian/Pacific Islander", 'ES Data Entry'!H618= 4, "Black/African American",'ES Data Entry'!H618= 5,  "White", 'ES Data Entry'!H618= 6, "Other", 'ES Data Entry'!H618= 7, "Two races or more", 'ES Data Entry'!H618= 8, "Unknown")</f>
        <v>#N/A</v>
      </c>
      <c r="J618" s="226" t="e" cm="1">
        <f t="array" ref="J618">_xlfn.IFS('ES Data Entry'!I618=1, "Hispanic/Latino", 'ES Data Entry'!I618=2, "Not Hispanic/Latino", 'ES Data Entry'!I618=3, "Other")</f>
        <v>#N/A</v>
      </c>
      <c r="K618" s="226" t="e" cm="1">
        <f t="array" ref="K618">_xlfn.IFS('ES Data Entry'!J618= 1, "Male", 'ES Data Entry'!J618= 2, "Female", 'ES Data Entry'!J618= 3, "Transgender Male", 'ES Data Entry'!J618= 4, "Transgender Female",'ES Data Entry'!J618= 5, "Non-binary", 'ES Data Entry'!J618= 6, "Other", 'ES Data Entry'!J618= 7, "Unknown")</f>
        <v>#N/A</v>
      </c>
      <c r="L618" s="228">
        <f>'ES Data Entry'!K618</f>
        <v>0</v>
      </c>
      <c r="M618" s="228" t="str" cm="1">
        <f t="array" ref="M618">IF(MAX(IF(F:F=F618, L:L))=L618, "Yes", "No")</f>
        <v>Yes</v>
      </c>
      <c r="N618" s="229" t="e">
        <f>AVERAGE('ES Data Entry'!N618,'ES Data Entry'!M618)</f>
        <v>#DIV/0!</v>
      </c>
      <c r="O618" s="229" t="e">
        <f t="shared" si="60"/>
        <v>#DIV/0!</v>
      </c>
      <c r="P618" s="229" t="e">
        <f>AVERAGE('ES Data Entry'!O618:R618)</f>
        <v>#DIV/0!</v>
      </c>
      <c r="Q618" s="229" t="e">
        <f t="shared" si="61"/>
        <v>#DIV/0!</v>
      </c>
      <c r="R618" s="229" t="e">
        <f>AVERAGE('ES Data Entry'!S618:V618)</f>
        <v>#DIV/0!</v>
      </c>
      <c r="S618" s="229" t="e">
        <f t="shared" si="62"/>
        <v>#DIV/0!</v>
      </c>
      <c r="T618" s="229" t="e">
        <f>AVERAGE('ES Data Entry'!W618:Y618)</f>
        <v>#DIV/0!</v>
      </c>
      <c r="U618" s="230" t="e">
        <f t="shared" si="63"/>
        <v>#DIV/0!</v>
      </c>
      <c r="V618" s="231" t="e">
        <f t="shared" si="64"/>
        <v>#DIV/0!</v>
      </c>
      <c r="W618" s="232" t="e">
        <f t="shared" si="65"/>
        <v>#DIV/0!</v>
      </c>
    </row>
    <row r="619" spans="1:23">
      <c r="A619" s="226">
        <f>'ES Data Entry'!A619</f>
        <v>0</v>
      </c>
      <c r="B619" s="226">
        <f>'ES Data Entry'!B619</f>
        <v>0</v>
      </c>
      <c r="C619" s="6">
        <f>'ES Data Entry'!C619</f>
        <v>0</v>
      </c>
      <c r="D619" s="226">
        <f>'ES Data Entry'!D619</f>
        <v>0</v>
      </c>
      <c r="E619" s="226">
        <f>'ES Data Entry'!E619</f>
        <v>0</v>
      </c>
      <c r="F619" s="226">
        <f>'ES Data Entry'!F619</f>
        <v>0</v>
      </c>
      <c r="G619" s="226" t="str" cm="1">
        <f t="array" ref="G619">_xlfn.IFS('ES Data Entry'!G619=0, "Kindergarten", 'ES Data Entry'!G619=1, "1st Grade", 'ES Data Entry'!G619=2, "2nd Grade", 'ES Data Entry'!G619=3, "3rd Grade", 'ES Data Entry'!G619=4, "4th Grade",'ES Data Entry'!G619=5, "5th Grade")</f>
        <v>Kindergarten</v>
      </c>
      <c r="H619" s="253" t="e" cm="1">
        <f t="array" ref="H619">_xlfn.IFS('ES Data Entry'!L619=2, "Virtual", 'ES Data Entry'!L619=1, "In-person",'ES Data Entry'!L619=3, "Hybrid")</f>
        <v>#N/A</v>
      </c>
      <c r="I619" s="227" t="e" cm="1">
        <f t="array" ref="I619">_xlfn.IFS('ES Data Entry'!H619= 1, "American Indian/Alaskan Native", 'ES Data Entry'!H619= 2, "Asian", 'ES Data Entry'!H619= 3, "Native Hawaiian/Pacific Islander", 'ES Data Entry'!H619= 4, "Black/African American",'ES Data Entry'!H619= 5,  "White", 'ES Data Entry'!H619= 6, "Other", 'ES Data Entry'!H619= 7, "Two races or more", 'ES Data Entry'!H619= 8, "Unknown")</f>
        <v>#N/A</v>
      </c>
      <c r="J619" s="226" t="e" cm="1">
        <f t="array" ref="J619">_xlfn.IFS('ES Data Entry'!I619=1, "Hispanic/Latino", 'ES Data Entry'!I619=2, "Not Hispanic/Latino", 'ES Data Entry'!I619=3, "Other")</f>
        <v>#N/A</v>
      </c>
      <c r="K619" s="226" t="e" cm="1">
        <f t="array" ref="K619">_xlfn.IFS('ES Data Entry'!J619= 1, "Male", 'ES Data Entry'!J619= 2, "Female", 'ES Data Entry'!J619= 3, "Transgender Male", 'ES Data Entry'!J619= 4, "Transgender Female",'ES Data Entry'!J619= 5, "Non-binary", 'ES Data Entry'!J619= 6, "Other", 'ES Data Entry'!J619= 7, "Unknown")</f>
        <v>#N/A</v>
      </c>
      <c r="L619" s="228">
        <f>'ES Data Entry'!K619</f>
        <v>0</v>
      </c>
      <c r="M619" s="228" t="str" cm="1">
        <f t="array" ref="M619">IF(MAX(IF(F:F=F619, L:L))=L619, "Yes", "No")</f>
        <v>Yes</v>
      </c>
      <c r="N619" s="229" t="e">
        <f>AVERAGE('ES Data Entry'!N619,'ES Data Entry'!M619)</f>
        <v>#DIV/0!</v>
      </c>
      <c r="O619" s="229" t="e">
        <f t="shared" si="60"/>
        <v>#DIV/0!</v>
      </c>
      <c r="P619" s="229" t="e">
        <f>AVERAGE('ES Data Entry'!O619:R619)</f>
        <v>#DIV/0!</v>
      </c>
      <c r="Q619" s="229" t="e">
        <f t="shared" si="61"/>
        <v>#DIV/0!</v>
      </c>
      <c r="R619" s="229" t="e">
        <f>AVERAGE('ES Data Entry'!S619:V619)</f>
        <v>#DIV/0!</v>
      </c>
      <c r="S619" s="229" t="e">
        <f t="shared" si="62"/>
        <v>#DIV/0!</v>
      </c>
      <c r="T619" s="229" t="e">
        <f>AVERAGE('ES Data Entry'!W619:Y619)</f>
        <v>#DIV/0!</v>
      </c>
      <c r="U619" s="230" t="e">
        <f t="shared" si="63"/>
        <v>#DIV/0!</v>
      </c>
      <c r="V619" s="231" t="e">
        <f t="shared" si="64"/>
        <v>#DIV/0!</v>
      </c>
      <c r="W619" s="232" t="e">
        <f t="shared" si="65"/>
        <v>#DIV/0!</v>
      </c>
    </row>
    <row r="620" spans="1:23">
      <c r="A620" s="226">
        <f>'ES Data Entry'!A620</f>
        <v>0</v>
      </c>
      <c r="B620" s="226">
        <f>'ES Data Entry'!B620</f>
        <v>0</v>
      </c>
      <c r="C620" s="6">
        <f>'ES Data Entry'!C620</f>
        <v>0</v>
      </c>
      <c r="D620" s="226">
        <f>'ES Data Entry'!D620</f>
        <v>0</v>
      </c>
      <c r="E620" s="226">
        <f>'ES Data Entry'!E620</f>
        <v>0</v>
      </c>
      <c r="F620" s="226">
        <f>'ES Data Entry'!F620</f>
        <v>0</v>
      </c>
      <c r="G620" s="226" t="str" cm="1">
        <f t="array" ref="G620">_xlfn.IFS('ES Data Entry'!G620=0, "Kindergarten", 'ES Data Entry'!G620=1, "1st Grade", 'ES Data Entry'!G620=2, "2nd Grade", 'ES Data Entry'!G620=3, "3rd Grade", 'ES Data Entry'!G620=4, "4th Grade",'ES Data Entry'!G620=5, "5th Grade")</f>
        <v>Kindergarten</v>
      </c>
      <c r="H620" s="253" t="e" cm="1">
        <f t="array" ref="H620">_xlfn.IFS('ES Data Entry'!L620=2, "Virtual", 'ES Data Entry'!L620=1, "In-person",'ES Data Entry'!L620=3, "Hybrid")</f>
        <v>#N/A</v>
      </c>
      <c r="I620" s="227" t="e" cm="1">
        <f t="array" ref="I620">_xlfn.IFS('ES Data Entry'!H620= 1, "American Indian/Alaskan Native", 'ES Data Entry'!H620= 2, "Asian", 'ES Data Entry'!H620= 3, "Native Hawaiian/Pacific Islander", 'ES Data Entry'!H620= 4, "Black/African American",'ES Data Entry'!H620= 5,  "White", 'ES Data Entry'!H620= 6, "Other", 'ES Data Entry'!H620= 7, "Two races or more", 'ES Data Entry'!H620= 8, "Unknown")</f>
        <v>#N/A</v>
      </c>
      <c r="J620" s="226" t="e" cm="1">
        <f t="array" ref="J620">_xlfn.IFS('ES Data Entry'!I620=1, "Hispanic/Latino", 'ES Data Entry'!I620=2, "Not Hispanic/Latino", 'ES Data Entry'!I620=3, "Other")</f>
        <v>#N/A</v>
      </c>
      <c r="K620" s="226" t="e" cm="1">
        <f t="array" ref="K620">_xlfn.IFS('ES Data Entry'!J620= 1, "Male", 'ES Data Entry'!J620= 2, "Female", 'ES Data Entry'!J620= 3, "Transgender Male", 'ES Data Entry'!J620= 4, "Transgender Female",'ES Data Entry'!J620= 5, "Non-binary", 'ES Data Entry'!J620= 6, "Other", 'ES Data Entry'!J620= 7, "Unknown")</f>
        <v>#N/A</v>
      </c>
      <c r="L620" s="228">
        <f>'ES Data Entry'!K620</f>
        <v>0</v>
      </c>
      <c r="M620" s="228" t="str" cm="1">
        <f t="array" ref="M620">IF(MAX(IF(F:F=F620, L:L))=L620, "Yes", "No")</f>
        <v>Yes</v>
      </c>
      <c r="N620" s="229" t="e">
        <f>AVERAGE('ES Data Entry'!N620,'ES Data Entry'!M620)</f>
        <v>#DIV/0!</v>
      </c>
      <c r="O620" s="229" t="e">
        <f t="shared" si="60"/>
        <v>#DIV/0!</v>
      </c>
      <c r="P620" s="229" t="e">
        <f>AVERAGE('ES Data Entry'!O620:R620)</f>
        <v>#DIV/0!</v>
      </c>
      <c r="Q620" s="229" t="e">
        <f t="shared" si="61"/>
        <v>#DIV/0!</v>
      </c>
      <c r="R620" s="229" t="e">
        <f>AVERAGE('ES Data Entry'!S620:V620)</f>
        <v>#DIV/0!</v>
      </c>
      <c r="S620" s="229" t="e">
        <f t="shared" si="62"/>
        <v>#DIV/0!</v>
      </c>
      <c r="T620" s="229" t="e">
        <f>AVERAGE('ES Data Entry'!W620:Y620)</f>
        <v>#DIV/0!</v>
      </c>
      <c r="U620" s="230" t="e">
        <f t="shared" si="63"/>
        <v>#DIV/0!</v>
      </c>
      <c r="V620" s="231" t="e">
        <f t="shared" si="64"/>
        <v>#DIV/0!</v>
      </c>
      <c r="W620" s="232" t="e">
        <f t="shared" si="65"/>
        <v>#DIV/0!</v>
      </c>
    </row>
    <row r="621" spans="1:23">
      <c r="A621" s="226">
        <f>'ES Data Entry'!A621</f>
        <v>0</v>
      </c>
      <c r="B621" s="226">
        <f>'ES Data Entry'!B621</f>
        <v>0</v>
      </c>
      <c r="C621" s="6">
        <f>'ES Data Entry'!C621</f>
        <v>0</v>
      </c>
      <c r="D621" s="226">
        <f>'ES Data Entry'!D621</f>
        <v>0</v>
      </c>
      <c r="E621" s="226">
        <f>'ES Data Entry'!E621</f>
        <v>0</v>
      </c>
      <c r="F621" s="226">
        <f>'ES Data Entry'!F621</f>
        <v>0</v>
      </c>
      <c r="G621" s="226" t="str" cm="1">
        <f t="array" ref="G621">_xlfn.IFS('ES Data Entry'!G621=0, "Kindergarten", 'ES Data Entry'!G621=1, "1st Grade", 'ES Data Entry'!G621=2, "2nd Grade", 'ES Data Entry'!G621=3, "3rd Grade", 'ES Data Entry'!G621=4, "4th Grade",'ES Data Entry'!G621=5, "5th Grade")</f>
        <v>Kindergarten</v>
      </c>
      <c r="H621" s="253" t="e" cm="1">
        <f t="array" ref="H621">_xlfn.IFS('ES Data Entry'!L621=2, "Virtual", 'ES Data Entry'!L621=1, "In-person",'ES Data Entry'!L621=3, "Hybrid")</f>
        <v>#N/A</v>
      </c>
      <c r="I621" s="227" t="e" cm="1">
        <f t="array" ref="I621">_xlfn.IFS('ES Data Entry'!H621= 1, "American Indian/Alaskan Native", 'ES Data Entry'!H621= 2, "Asian", 'ES Data Entry'!H621= 3, "Native Hawaiian/Pacific Islander", 'ES Data Entry'!H621= 4, "Black/African American",'ES Data Entry'!H621= 5,  "White", 'ES Data Entry'!H621= 6, "Other", 'ES Data Entry'!H621= 7, "Two races or more", 'ES Data Entry'!H621= 8, "Unknown")</f>
        <v>#N/A</v>
      </c>
      <c r="J621" s="226" t="e" cm="1">
        <f t="array" ref="J621">_xlfn.IFS('ES Data Entry'!I621=1, "Hispanic/Latino", 'ES Data Entry'!I621=2, "Not Hispanic/Latino", 'ES Data Entry'!I621=3, "Other")</f>
        <v>#N/A</v>
      </c>
      <c r="K621" s="226" t="e" cm="1">
        <f t="array" ref="K621">_xlfn.IFS('ES Data Entry'!J621= 1, "Male", 'ES Data Entry'!J621= 2, "Female", 'ES Data Entry'!J621= 3, "Transgender Male", 'ES Data Entry'!J621= 4, "Transgender Female",'ES Data Entry'!J621= 5, "Non-binary", 'ES Data Entry'!J621= 6, "Other", 'ES Data Entry'!J621= 7, "Unknown")</f>
        <v>#N/A</v>
      </c>
      <c r="L621" s="228">
        <f>'ES Data Entry'!K621</f>
        <v>0</v>
      </c>
      <c r="M621" s="228" t="str" cm="1">
        <f t="array" ref="M621">IF(MAX(IF(F:F=F621, L:L))=L621, "Yes", "No")</f>
        <v>Yes</v>
      </c>
      <c r="N621" s="229" t="e">
        <f>AVERAGE('ES Data Entry'!N621,'ES Data Entry'!M621)</f>
        <v>#DIV/0!</v>
      </c>
      <c r="O621" s="229" t="e">
        <f t="shared" si="60"/>
        <v>#DIV/0!</v>
      </c>
      <c r="P621" s="229" t="e">
        <f>AVERAGE('ES Data Entry'!O621:R621)</f>
        <v>#DIV/0!</v>
      </c>
      <c r="Q621" s="229" t="e">
        <f t="shared" si="61"/>
        <v>#DIV/0!</v>
      </c>
      <c r="R621" s="229" t="e">
        <f>AVERAGE('ES Data Entry'!S621:V621)</f>
        <v>#DIV/0!</v>
      </c>
      <c r="S621" s="229" t="e">
        <f t="shared" si="62"/>
        <v>#DIV/0!</v>
      </c>
      <c r="T621" s="229" t="e">
        <f>AVERAGE('ES Data Entry'!W621:Y621)</f>
        <v>#DIV/0!</v>
      </c>
      <c r="U621" s="230" t="e">
        <f t="shared" si="63"/>
        <v>#DIV/0!</v>
      </c>
      <c r="V621" s="231" t="e">
        <f t="shared" si="64"/>
        <v>#DIV/0!</v>
      </c>
      <c r="W621" s="232" t="e">
        <f t="shared" si="65"/>
        <v>#DIV/0!</v>
      </c>
    </row>
    <row r="622" spans="1:23">
      <c r="A622" s="226">
        <f>'ES Data Entry'!A622</f>
        <v>0</v>
      </c>
      <c r="B622" s="226">
        <f>'ES Data Entry'!B622</f>
        <v>0</v>
      </c>
      <c r="C622" s="6">
        <f>'ES Data Entry'!C622</f>
        <v>0</v>
      </c>
      <c r="D622" s="226">
        <f>'ES Data Entry'!D622</f>
        <v>0</v>
      </c>
      <c r="E622" s="226">
        <f>'ES Data Entry'!E622</f>
        <v>0</v>
      </c>
      <c r="F622" s="226">
        <f>'ES Data Entry'!F622</f>
        <v>0</v>
      </c>
      <c r="G622" s="226" t="str" cm="1">
        <f t="array" ref="G622">_xlfn.IFS('ES Data Entry'!G622=0, "Kindergarten", 'ES Data Entry'!G622=1, "1st Grade", 'ES Data Entry'!G622=2, "2nd Grade", 'ES Data Entry'!G622=3, "3rd Grade", 'ES Data Entry'!G622=4, "4th Grade",'ES Data Entry'!G622=5, "5th Grade")</f>
        <v>Kindergarten</v>
      </c>
      <c r="H622" s="253" t="e" cm="1">
        <f t="array" ref="H622">_xlfn.IFS('ES Data Entry'!L622=2, "Virtual", 'ES Data Entry'!L622=1, "In-person",'ES Data Entry'!L622=3, "Hybrid")</f>
        <v>#N/A</v>
      </c>
      <c r="I622" s="227" t="e" cm="1">
        <f t="array" ref="I622">_xlfn.IFS('ES Data Entry'!H622= 1, "American Indian/Alaskan Native", 'ES Data Entry'!H622= 2, "Asian", 'ES Data Entry'!H622= 3, "Native Hawaiian/Pacific Islander", 'ES Data Entry'!H622= 4, "Black/African American",'ES Data Entry'!H622= 5,  "White", 'ES Data Entry'!H622= 6, "Other", 'ES Data Entry'!H622= 7, "Two races or more", 'ES Data Entry'!H622= 8, "Unknown")</f>
        <v>#N/A</v>
      </c>
      <c r="J622" s="226" t="e" cm="1">
        <f t="array" ref="J622">_xlfn.IFS('ES Data Entry'!I622=1, "Hispanic/Latino", 'ES Data Entry'!I622=2, "Not Hispanic/Latino", 'ES Data Entry'!I622=3, "Other")</f>
        <v>#N/A</v>
      </c>
      <c r="K622" s="226" t="e" cm="1">
        <f t="array" ref="K622">_xlfn.IFS('ES Data Entry'!J622= 1, "Male", 'ES Data Entry'!J622= 2, "Female", 'ES Data Entry'!J622= 3, "Transgender Male", 'ES Data Entry'!J622= 4, "Transgender Female",'ES Data Entry'!J622= 5, "Non-binary", 'ES Data Entry'!J622= 6, "Other", 'ES Data Entry'!J622= 7, "Unknown")</f>
        <v>#N/A</v>
      </c>
      <c r="L622" s="228">
        <f>'ES Data Entry'!K622</f>
        <v>0</v>
      </c>
      <c r="M622" s="228" t="str" cm="1">
        <f t="array" ref="M622">IF(MAX(IF(F:F=F622, L:L))=L622, "Yes", "No")</f>
        <v>Yes</v>
      </c>
      <c r="N622" s="229" t="e">
        <f>AVERAGE('ES Data Entry'!N622,'ES Data Entry'!M622)</f>
        <v>#DIV/0!</v>
      </c>
      <c r="O622" s="229" t="e">
        <f t="shared" si="60"/>
        <v>#DIV/0!</v>
      </c>
      <c r="P622" s="229" t="e">
        <f>AVERAGE('ES Data Entry'!O622:R622)</f>
        <v>#DIV/0!</v>
      </c>
      <c r="Q622" s="229" t="e">
        <f t="shared" si="61"/>
        <v>#DIV/0!</v>
      </c>
      <c r="R622" s="229" t="e">
        <f>AVERAGE('ES Data Entry'!S622:V622)</f>
        <v>#DIV/0!</v>
      </c>
      <c r="S622" s="229" t="e">
        <f t="shared" si="62"/>
        <v>#DIV/0!</v>
      </c>
      <c r="T622" s="229" t="e">
        <f>AVERAGE('ES Data Entry'!W622:Y622)</f>
        <v>#DIV/0!</v>
      </c>
      <c r="U622" s="230" t="e">
        <f t="shared" si="63"/>
        <v>#DIV/0!</v>
      </c>
      <c r="V622" s="231" t="e">
        <f t="shared" si="64"/>
        <v>#DIV/0!</v>
      </c>
      <c r="W622" s="232" t="e">
        <f t="shared" si="65"/>
        <v>#DIV/0!</v>
      </c>
    </row>
    <row r="623" spans="1:23">
      <c r="A623" s="226">
        <f>'ES Data Entry'!A623</f>
        <v>0</v>
      </c>
      <c r="B623" s="226">
        <f>'ES Data Entry'!B623</f>
        <v>0</v>
      </c>
      <c r="C623" s="6">
        <f>'ES Data Entry'!C623</f>
        <v>0</v>
      </c>
      <c r="D623" s="226">
        <f>'ES Data Entry'!D623</f>
        <v>0</v>
      </c>
      <c r="E623" s="226">
        <f>'ES Data Entry'!E623</f>
        <v>0</v>
      </c>
      <c r="F623" s="226">
        <f>'ES Data Entry'!F623</f>
        <v>0</v>
      </c>
      <c r="G623" s="226" t="str" cm="1">
        <f t="array" ref="G623">_xlfn.IFS('ES Data Entry'!G623=0, "Kindergarten", 'ES Data Entry'!G623=1, "1st Grade", 'ES Data Entry'!G623=2, "2nd Grade", 'ES Data Entry'!G623=3, "3rd Grade", 'ES Data Entry'!G623=4, "4th Grade",'ES Data Entry'!G623=5, "5th Grade")</f>
        <v>Kindergarten</v>
      </c>
      <c r="H623" s="253" t="e" cm="1">
        <f t="array" ref="H623">_xlfn.IFS('ES Data Entry'!L623=2, "Virtual", 'ES Data Entry'!L623=1, "In-person",'ES Data Entry'!L623=3, "Hybrid")</f>
        <v>#N/A</v>
      </c>
      <c r="I623" s="227" t="e" cm="1">
        <f t="array" ref="I623">_xlfn.IFS('ES Data Entry'!H623= 1, "American Indian/Alaskan Native", 'ES Data Entry'!H623= 2, "Asian", 'ES Data Entry'!H623= 3, "Native Hawaiian/Pacific Islander", 'ES Data Entry'!H623= 4, "Black/African American",'ES Data Entry'!H623= 5,  "White", 'ES Data Entry'!H623= 6, "Other", 'ES Data Entry'!H623= 7, "Two races or more", 'ES Data Entry'!H623= 8, "Unknown")</f>
        <v>#N/A</v>
      </c>
      <c r="J623" s="226" t="e" cm="1">
        <f t="array" ref="J623">_xlfn.IFS('ES Data Entry'!I623=1, "Hispanic/Latino", 'ES Data Entry'!I623=2, "Not Hispanic/Latino", 'ES Data Entry'!I623=3, "Other")</f>
        <v>#N/A</v>
      </c>
      <c r="K623" s="226" t="e" cm="1">
        <f t="array" ref="K623">_xlfn.IFS('ES Data Entry'!J623= 1, "Male", 'ES Data Entry'!J623= 2, "Female", 'ES Data Entry'!J623= 3, "Transgender Male", 'ES Data Entry'!J623= 4, "Transgender Female",'ES Data Entry'!J623= 5, "Non-binary", 'ES Data Entry'!J623= 6, "Other", 'ES Data Entry'!J623= 7, "Unknown")</f>
        <v>#N/A</v>
      </c>
      <c r="L623" s="228">
        <f>'ES Data Entry'!K623</f>
        <v>0</v>
      </c>
      <c r="M623" s="228" t="str" cm="1">
        <f t="array" ref="M623">IF(MAX(IF(F:F=F623, L:L))=L623, "Yes", "No")</f>
        <v>Yes</v>
      </c>
      <c r="N623" s="229" t="e">
        <f>AVERAGE('ES Data Entry'!N623,'ES Data Entry'!M623)</f>
        <v>#DIV/0!</v>
      </c>
      <c r="O623" s="229" t="e">
        <f t="shared" si="60"/>
        <v>#DIV/0!</v>
      </c>
      <c r="P623" s="229" t="e">
        <f>AVERAGE('ES Data Entry'!O623:R623)</f>
        <v>#DIV/0!</v>
      </c>
      <c r="Q623" s="229" t="e">
        <f t="shared" si="61"/>
        <v>#DIV/0!</v>
      </c>
      <c r="R623" s="229" t="e">
        <f>AVERAGE('ES Data Entry'!S623:V623)</f>
        <v>#DIV/0!</v>
      </c>
      <c r="S623" s="229" t="e">
        <f t="shared" si="62"/>
        <v>#DIV/0!</v>
      </c>
      <c r="T623" s="229" t="e">
        <f>AVERAGE('ES Data Entry'!W623:Y623)</f>
        <v>#DIV/0!</v>
      </c>
      <c r="U623" s="230" t="e">
        <f t="shared" si="63"/>
        <v>#DIV/0!</v>
      </c>
      <c r="V623" s="231" t="e">
        <f t="shared" si="64"/>
        <v>#DIV/0!</v>
      </c>
      <c r="W623" s="232" t="e">
        <f t="shared" si="65"/>
        <v>#DIV/0!</v>
      </c>
    </row>
    <row r="624" spans="1:23">
      <c r="A624" s="226">
        <f>'ES Data Entry'!A624</f>
        <v>0</v>
      </c>
      <c r="B624" s="226">
        <f>'ES Data Entry'!B624</f>
        <v>0</v>
      </c>
      <c r="C624" s="6">
        <f>'ES Data Entry'!C624</f>
        <v>0</v>
      </c>
      <c r="D624" s="226">
        <f>'ES Data Entry'!D624</f>
        <v>0</v>
      </c>
      <c r="E624" s="226">
        <f>'ES Data Entry'!E624</f>
        <v>0</v>
      </c>
      <c r="F624" s="226">
        <f>'ES Data Entry'!F624</f>
        <v>0</v>
      </c>
      <c r="G624" s="226" t="str" cm="1">
        <f t="array" ref="G624">_xlfn.IFS('ES Data Entry'!G624=0, "Kindergarten", 'ES Data Entry'!G624=1, "1st Grade", 'ES Data Entry'!G624=2, "2nd Grade", 'ES Data Entry'!G624=3, "3rd Grade", 'ES Data Entry'!G624=4, "4th Grade",'ES Data Entry'!G624=5, "5th Grade")</f>
        <v>Kindergarten</v>
      </c>
      <c r="H624" s="253" t="e" cm="1">
        <f t="array" ref="H624">_xlfn.IFS('ES Data Entry'!L624=2, "Virtual", 'ES Data Entry'!L624=1, "In-person",'ES Data Entry'!L624=3, "Hybrid")</f>
        <v>#N/A</v>
      </c>
      <c r="I624" s="227" t="e" cm="1">
        <f t="array" ref="I624">_xlfn.IFS('ES Data Entry'!H624= 1, "American Indian/Alaskan Native", 'ES Data Entry'!H624= 2, "Asian", 'ES Data Entry'!H624= 3, "Native Hawaiian/Pacific Islander", 'ES Data Entry'!H624= 4, "Black/African American",'ES Data Entry'!H624= 5,  "White", 'ES Data Entry'!H624= 6, "Other", 'ES Data Entry'!H624= 7, "Two races or more", 'ES Data Entry'!H624= 8, "Unknown")</f>
        <v>#N/A</v>
      </c>
      <c r="J624" s="226" t="e" cm="1">
        <f t="array" ref="J624">_xlfn.IFS('ES Data Entry'!I624=1, "Hispanic/Latino", 'ES Data Entry'!I624=2, "Not Hispanic/Latino", 'ES Data Entry'!I624=3, "Other")</f>
        <v>#N/A</v>
      </c>
      <c r="K624" s="226" t="e" cm="1">
        <f t="array" ref="K624">_xlfn.IFS('ES Data Entry'!J624= 1, "Male", 'ES Data Entry'!J624= 2, "Female", 'ES Data Entry'!J624= 3, "Transgender Male", 'ES Data Entry'!J624= 4, "Transgender Female",'ES Data Entry'!J624= 5, "Non-binary", 'ES Data Entry'!J624= 6, "Other", 'ES Data Entry'!J624= 7, "Unknown")</f>
        <v>#N/A</v>
      </c>
      <c r="L624" s="228">
        <f>'ES Data Entry'!K624</f>
        <v>0</v>
      </c>
      <c r="M624" s="228" t="str" cm="1">
        <f t="array" ref="M624">IF(MAX(IF(F:F=F624, L:L))=L624, "Yes", "No")</f>
        <v>Yes</v>
      </c>
      <c r="N624" s="229" t="e">
        <f>AVERAGE('ES Data Entry'!N624,'ES Data Entry'!M624)</f>
        <v>#DIV/0!</v>
      </c>
      <c r="O624" s="229" t="e">
        <f t="shared" si="60"/>
        <v>#DIV/0!</v>
      </c>
      <c r="P624" s="229" t="e">
        <f>AVERAGE('ES Data Entry'!O624:R624)</f>
        <v>#DIV/0!</v>
      </c>
      <c r="Q624" s="229" t="e">
        <f t="shared" si="61"/>
        <v>#DIV/0!</v>
      </c>
      <c r="R624" s="229" t="e">
        <f>AVERAGE('ES Data Entry'!S624:V624)</f>
        <v>#DIV/0!</v>
      </c>
      <c r="S624" s="229" t="e">
        <f t="shared" si="62"/>
        <v>#DIV/0!</v>
      </c>
      <c r="T624" s="229" t="e">
        <f>AVERAGE('ES Data Entry'!W624:Y624)</f>
        <v>#DIV/0!</v>
      </c>
      <c r="U624" s="230" t="e">
        <f t="shared" si="63"/>
        <v>#DIV/0!</v>
      </c>
      <c r="V624" s="231" t="e">
        <f t="shared" si="64"/>
        <v>#DIV/0!</v>
      </c>
      <c r="W624" s="232" t="e">
        <f t="shared" si="65"/>
        <v>#DIV/0!</v>
      </c>
    </row>
    <row r="625" spans="1:23">
      <c r="A625" s="226">
        <f>'ES Data Entry'!A625</f>
        <v>0</v>
      </c>
      <c r="B625" s="226">
        <f>'ES Data Entry'!B625</f>
        <v>0</v>
      </c>
      <c r="C625" s="6">
        <f>'ES Data Entry'!C625</f>
        <v>0</v>
      </c>
      <c r="D625" s="226">
        <f>'ES Data Entry'!D625</f>
        <v>0</v>
      </c>
      <c r="E625" s="226">
        <f>'ES Data Entry'!E625</f>
        <v>0</v>
      </c>
      <c r="F625" s="226">
        <f>'ES Data Entry'!F625</f>
        <v>0</v>
      </c>
      <c r="G625" s="226" t="str" cm="1">
        <f t="array" ref="G625">_xlfn.IFS('ES Data Entry'!G625=0, "Kindergarten", 'ES Data Entry'!G625=1, "1st Grade", 'ES Data Entry'!G625=2, "2nd Grade", 'ES Data Entry'!G625=3, "3rd Grade", 'ES Data Entry'!G625=4, "4th Grade",'ES Data Entry'!G625=5, "5th Grade")</f>
        <v>Kindergarten</v>
      </c>
      <c r="H625" s="253" t="e" cm="1">
        <f t="array" ref="H625">_xlfn.IFS('ES Data Entry'!L625=2, "Virtual", 'ES Data Entry'!L625=1, "In-person",'ES Data Entry'!L625=3, "Hybrid")</f>
        <v>#N/A</v>
      </c>
      <c r="I625" s="227" t="e" cm="1">
        <f t="array" ref="I625">_xlfn.IFS('ES Data Entry'!H625= 1, "American Indian/Alaskan Native", 'ES Data Entry'!H625= 2, "Asian", 'ES Data Entry'!H625= 3, "Native Hawaiian/Pacific Islander", 'ES Data Entry'!H625= 4, "Black/African American",'ES Data Entry'!H625= 5,  "White", 'ES Data Entry'!H625= 6, "Other", 'ES Data Entry'!H625= 7, "Two races or more", 'ES Data Entry'!H625= 8, "Unknown")</f>
        <v>#N/A</v>
      </c>
      <c r="J625" s="226" t="e" cm="1">
        <f t="array" ref="J625">_xlfn.IFS('ES Data Entry'!I625=1, "Hispanic/Latino", 'ES Data Entry'!I625=2, "Not Hispanic/Latino", 'ES Data Entry'!I625=3, "Other")</f>
        <v>#N/A</v>
      </c>
      <c r="K625" s="226" t="e" cm="1">
        <f t="array" ref="K625">_xlfn.IFS('ES Data Entry'!J625= 1, "Male", 'ES Data Entry'!J625= 2, "Female", 'ES Data Entry'!J625= 3, "Transgender Male", 'ES Data Entry'!J625= 4, "Transgender Female",'ES Data Entry'!J625= 5, "Non-binary", 'ES Data Entry'!J625= 6, "Other", 'ES Data Entry'!J625= 7, "Unknown")</f>
        <v>#N/A</v>
      </c>
      <c r="L625" s="228">
        <f>'ES Data Entry'!K625</f>
        <v>0</v>
      </c>
      <c r="M625" s="228" t="str" cm="1">
        <f t="array" ref="M625">IF(MAX(IF(F:F=F625, L:L))=L625, "Yes", "No")</f>
        <v>Yes</v>
      </c>
      <c r="N625" s="229" t="e">
        <f>AVERAGE('ES Data Entry'!N625,'ES Data Entry'!M625)</f>
        <v>#DIV/0!</v>
      </c>
      <c r="O625" s="229" t="e">
        <f t="shared" si="60"/>
        <v>#DIV/0!</v>
      </c>
      <c r="P625" s="229" t="e">
        <f>AVERAGE('ES Data Entry'!O625:R625)</f>
        <v>#DIV/0!</v>
      </c>
      <c r="Q625" s="229" t="e">
        <f t="shared" si="61"/>
        <v>#DIV/0!</v>
      </c>
      <c r="R625" s="229" t="e">
        <f>AVERAGE('ES Data Entry'!S625:V625)</f>
        <v>#DIV/0!</v>
      </c>
      <c r="S625" s="229" t="e">
        <f t="shared" si="62"/>
        <v>#DIV/0!</v>
      </c>
      <c r="T625" s="229" t="e">
        <f>AVERAGE('ES Data Entry'!W625:Y625)</f>
        <v>#DIV/0!</v>
      </c>
      <c r="U625" s="230" t="e">
        <f t="shared" si="63"/>
        <v>#DIV/0!</v>
      </c>
      <c r="V625" s="231" t="e">
        <f t="shared" si="64"/>
        <v>#DIV/0!</v>
      </c>
      <c r="W625" s="232" t="e">
        <f t="shared" si="65"/>
        <v>#DIV/0!</v>
      </c>
    </row>
    <row r="626" spans="1:23">
      <c r="A626" s="226">
        <f>'ES Data Entry'!A626</f>
        <v>0</v>
      </c>
      <c r="B626" s="226">
        <f>'ES Data Entry'!B626</f>
        <v>0</v>
      </c>
      <c r="C626" s="6">
        <f>'ES Data Entry'!C626</f>
        <v>0</v>
      </c>
      <c r="D626" s="226">
        <f>'ES Data Entry'!D626</f>
        <v>0</v>
      </c>
      <c r="E626" s="226">
        <f>'ES Data Entry'!E626</f>
        <v>0</v>
      </c>
      <c r="F626" s="226">
        <f>'ES Data Entry'!F626</f>
        <v>0</v>
      </c>
      <c r="G626" s="226" t="str" cm="1">
        <f t="array" ref="G626">_xlfn.IFS('ES Data Entry'!G626=0, "Kindergarten", 'ES Data Entry'!G626=1, "1st Grade", 'ES Data Entry'!G626=2, "2nd Grade", 'ES Data Entry'!G626=3, "3rd Grade", 'ES Data Entry'!G626=4, "4th Grade",'ES Data Entry'!G626=5, "5th Grade")</f>
        <v>Kindergarten</v>
      </c>
      <c r="H626" s="253" t="e" cm="1">
        <f t="array" ref="H626">_xlfn.IFS('ES Data Entry'!L626=2, "Virtual", 'ES Data Entry'!L626=1, "In-person",'ES Data Entry'!L626=3, "Hybrid")</f>
        <v>#N/A</v>
      </c>
      <c r="I626" s="227" t="e" cm="1">
        <f t="array" ref="I626">_xlfn.IFS('ES Data Entry'!H626= 1, "American Indian/Alaskan Native", 'ES Data Entry'!H626= 2, "Asian", 'ES Data Entry'!H626= 3, "Native Hawaiian/Pacific Islander", 'ES Data Entry'!H626= 4, "Black/African American",'ES Data Entry'!H626= 5,  "White", 'ES Data Entry'!H626= 6, "Other", 'ES Data Entry'!H626= 7, "Two races or more", 'ES Data Entry'!H626= 8, "Unknown")</f>
        <v>#N/A</v>
      </c>
      <c r="J626" s="226" t="e" cm="1">
        <f t="array" ref="J626">_xlfn.IFS('ES Data Entry'!I626=1, "Hispanic/Latino", 'ES Data Entry'!I626=2, "Not Hispanic/Latino", 'ES Data Entry'!I626=3, "Other")</f>
        <v>#N/A</v>
      </c>
      <c r="K626" s="226" t="e" cm="1">
        <f t="array" ref="K626">_xlfn.IFS('ES Data Entry'!J626= 1, "Male", 'ES Data Entry'!J626= 2, "Female", 'ES Data Entry'!J626= 3, "Transgender Male", 'ES Data Entry'!J626= 4, "Transgender Female",'ES Data Entry'!J626= 5, "Non-binary", 'ES Data Entry'!J626= 6, "Other", 'ES Data Entry'!J626= 7, "Unknown")</f>
        <v>#N/A</v>
      </c>
      <c r="L626" s="228">
        <f>'ES Data Entry'!K626</f>
        <v>0</v>
      </c>
      <c r="M626" s="228" t="str" cm="1">
        <f t="array" ref="M626">IF(MAX(IF(F:F=F626, L:L))=L626, "Yes", "No")</f>
        <v>Yes</v>
      </c>
      <c r="N626" s="229" t="e">
        <f>AVERAGE('ES Data Entry'!N626,'ES Data Entry'!M626)</f>
        <v>#DIV/0!</v>
      </c>
      <c r="O626" s="229" t="e">
        <f t="shared" si="60"/>
        <v>#DIV/0!</v>
      </c>
      <c r="P626" s="229" t="e">
        <f>AVERAGE('ES Data Entry'!O626:R626)</f>
        <v>#DIV/0!</v>
      </c>
      <c r="Q626" s="229" t="e">
        <f t="shared" si="61"/>
        <v>#DIV/0!</v>
      </c>
      <c r="R626" s="229" t="e">
        <f>AVERAGE('ES Data Entry'!S626:V626)</f>
        <v>#DIV/0!</v>
      </c>
      <c r="S626" s="229" t="e">
        <f t="shared" si="62"/>
        <v>#DIV/0!</v>
      </c>
      <c r="T626" s="229" t="e">
        <f>AVERAGE('ES Data Entry'!W626:Y626)</f>
        <v>#DIV/0!</v>
      </c>
      <c r="U626" s="230" t="e">
        <f t="shared" si="63"/>
        <v>#DIV/0!</v>
      </c>
      <c r="V626" s="231" t="e">
        <f t="shared" si="64"/>
        <v>#DIV/0!</v>
      </c>
      <c r="W626" s="232" t="e">
        <f t="shared" si="65"/>
        <v>#DIV/0!</v>
      </c>
    </row>
    <row r="627" spans="1:23">
      <c r="A627" s="226">
        <f>'ES Data Entry'!A627</f>
        <v>0</v>
      </c>
      <c r="B627" s="226">
        <f>'ES Data Entry'!B627</f>
        <v>0</v>
      </c>
      <c r="C627" s="6">
        <f>'ES Data Entry'!C627</f>
        <v>0</v>
      </c>
      <c r="D627" s="226">
        <f>'ES Data Entry'!D627</f>
        <v>0</v>
      </c>
      <c r="E627" s="226">
        <f>'ES Data Entry'!E627</f>
        <v>0</v>
      </c>
      <c r="F627" s="226">
        <f>'ES Data Entry'!F627</f>
        <v>0</v>
      </c>
      <c r="G627" s="226" t="str" cm="1">
        <f t="array" ref="G627">_xlfn.IFS('ES Data Entry'!G627=0, "Kindergarten", 'ES Data Entry'!G627=1, "1st Grade", 'ES Data Entry'!G627=2, "2nd Grade", 'ES Data Entry'!G627=3, "3rd Grade", 'ES Data Entry'!G627=4, "4th Grade",'ES Data Entry'!G627=5, "5th Grade")</f>
        <v>Kindergarten</v>
      </c>
      <c r="H627" s="253" t="e" cm="1">
        <f t="array" ref="H627">_xlfn.IFS('ES Data Entry'!L627=2, "Virtual", 'ES Data Entry'!L627=1, "In-person",'ES Data Entry'!L627=3, "Hybrid")</f>
        <v>#N/A</v>
      </c>
      <c r="I627" s="227" t="e" cm="1">
        <f t="array" ref="I627">_xlfn.IFS('ES Data Entry'!H627= 1, "American Indian/Alaskan Native", 'ES Data Entry'!H627= 2, "Asian", 'ES Data Entry'!H627= 3, "Native Hawaiian/Pacific Islander", 'ES Data Entry'!H627= 4, "Black/African American",'ES Data Entry'!H627= 5,  "White", 'ES Data Entry'!H627= 6, "Other", 'ES Data Entry'!H627= 7, "Two races or more", 'ES Data Entry'!H627= 8, "Unknown")</f>
        <v>#N/A</v>
      </c>
      <c r="J627" s="226" t="e" cm="1">
        <f t="array" ref="J627">_xlfn.IFS('ES Data Entry'!I627=1, "Hispanic/Latino", 'ES Data Entry'!I627=2, "Not Hispanic/Latino", 'ES Data Entry'!I627=3, "Other")</f>
        <v>#N/A</v>
      </c>
      <c r="K627" s="226" t="e" cm="1">
        <f t="array" ref="K627">_xlfn.IFS('ES Data Entry'!J627= 1, "Male", 'ES Data Entry'!J627= 2, "Female", 'ES Data Entry'!J627= 3, "Transgender Male", 'ES Data Entry'!J627= 4, "Transgender Female",'ES Data Entry'!J627= 5, "Non-binary", 'ES Data Entry'!J627= 6, "Other", 'ES Data Entry'!J627= 7, "Unknown")</f>
        <v>#N/A</v>
      </c>
      <c r="L627" s="228">
        <f>'ES Data Entry'!K627</f>
        <v>0</v>
      </c>
      <c r="M627" s="228" t="str" cm="1">
        <f t="array" ref="M627">IF(MAX(IF(F:F=F627, L:L))=L627, "Yes", "No")</f>
        <v>Yes</v>
      </c>
      <c r="N627" s="229" t="e">
        <f>AVERAGE('ES Data Entry'!N627,'ES Data Entry'!M627)</f>
        <v>#DIV/0!</v>
      </c>
      <c r="O627" s="229" t="e">
        <f t="shared" si="60"/>
        <v>#DIV/0!</v>
      </c>
      <c r="P627" s="229" t="e">
        <f>AVERAGE('ES Data Entry'!O627:R627)</f>
        <v>#DIV/0!</v>
      </c>
      <c r="Q627" s="229" t="e">
        <f t="shared" si="61"/>
        <v>#DIV/0!</v>
      </c>
      <c r="R627" s="229" t="e">
        <f>AVERAGE('ES Data Entry'!S627:V627)</f>
        <v>#DIV/0!</v>
      </c>
      <c r="S627" s="229" t="e">
        <f t="shared" si="62"/>
        <v>#DIV/0!</v>
      </c>
      <c r="T627" s="229" t="e">
        <f>AVERAGE('ES Data Entry'!W627:Y627)</f>
        <v>#DIV/0!</v>
      </c>
      <c r="U627" s="230" t="e">
        <f t="shared" si="63"/>
        <v>#DIV/0!</v>
      </c>
      <c r="V627" s="231" t="e">
        <f t="shared" si="64"/>
        <v>#DIV/0!</v>
      </c>
      <c r="W627" s="232" t="e">
        <f t="shared" si="65"/>
        <v>#DIV/0!</v>
      </c>
    </row>
    <row r="628" spans="1:23">
      <c r="A628" s="226">
        <f>'ES Data Entry'!A628</f>
        <v>0</v>
      </c>
      <c r="B628" s="226">
        <f>'ES Data Entry'!B628</f>
        <v>0</v>
      </c>
      <c r="C628" s="6">
        <f>'ES Data Entry'!C628</f>
        <v>0</v>
      </c>
      <c r="D628" s="226">
        <f>'ES Data Entry'!D628</f>
        <v>0</v>
      </c>
      <c r="E628" s="226">
        <f>'ES Data Entry'!E628</f>
        <v>0</v>
      </c>
      <c r="F628" s="226">
        <f>'ES Data Entry'!F628</f>
        <v>0</v>
      </c>
      <c r="G628" s="226" t="str" cm="1">
        <f t="array" ref="G628">_xlfn.IFS('ES Data Entry'!G628=0, "Kindergarten", 'ES Data Entry'!G628=1, "1st Grade", 'ES Data Entry'!G628=2, "2nd Grade", 'ES Data Entry'!G628=3, "3rd Grade", 'ES Data Entry'!G628=4, "4th Grade",'ES Data Entry'!G628=5, "5th Grade")</f>
        <v>Kindergarten</v>
      </c>
      <c r="H628" s="253" t="e" cm="1">
        <f t="array" ref="H628">_xlfn.IFS('ES Data Entry'!L628=2, "Virtual", 'ES Data Entry'!L628=1, "In-person",'ES Data Entry'!L628=3, "Hybrid")</f>
        <v>#N/A</v>
      </c>
      <c r="I628" s="227" t="e" cm="1">
        <f t="array" ref="I628">_xlfn.IFS('ES Data Entry'!H628= 1, "American Indian/Alaskan Native", 'ES Data Entry'!H628= 2, "Asian", 'ES Data Entry'!H628= 3, "Native Hawaiian/Pacific Islander", 'ES Data Entry'!H628= 4, "Black/African American",'ES Data Entry'!H628= 5,  "White", 'ES Data Entry'!H628= 6, "Other", 'ES Data Entry'!H628= 7, "Two races or more", 'ES Data Entry'!H628= 8, "Unknown")</f>
        <v>#N/A</v>
      </c>
      <c r="J628" s="226" t="e" cm="1">
        <f t="array" ref="J628">_xlfn.IFS('ES Data Entry'!I628=1, "Hispanic/Latino", 'ES Data Entry'!I628=2, "Not Hispanic/Latino", 'ES Data Entry'!I628=3, "Other")</f>
        <v>#N/A</v>
      </c>
      <c r="K628" s="226" t="e" cm="1">
        <f t="array" ref="K628">_xlfn.IFS('ES Data Entry'!J628= 1, "Male", 'ES Data Entry'!J628= 2, "Female", 'ES Data Entry'!J628= 3, "Transgender Male", 'ES Data Entry'!J628= 4, "Transgender Female",'ES Data Entry'!J628= 5, "Non-binary", 'ES Data Entry'!J628= 6, "Other", 'ES Data Entry'!J628= 7, "Unknown")</f>
        <v>#N/A</v>
      </c>
      <c r="L628" s="228">
        <f>'ES Data Entry'!K628</f>
        <v>0</v>
      </c>
      <c r="M628" s="228" t="str" cm="1">
        <f t="array" ref="M628">IF(MAX(IF(F:F=F628, L:L))=L628, "Yes", "No")</f>
        <v>Yes</v>
      </c>
      <c r="N628" s="229" t="e">
        <f>AVERAGE('ES Data Entry'!N628,'ES Data Entry'!M628)</f>
        <v>#DIV/0!</v>
      </c>
      <c r="O628" s="229" t="e">
        <f t="shared" si="60"/>
        <v>#DIV/0!</v>
      </c>
      <c r="P628" s="229" t="e">
        <f>AVERAGE('ES Data Entry'!O628:R628)</f>
        <v>#DIV/0!</v>
      </c>
      <c r="Q628" s="229" t="e">
        <f t="shared" si="61"/>
        <v>#DIV/0!</v>
      </c>
      <c r="R628" s="229" t="e">
        <f>AVERAGE('ES Data Entry'!S628:V628)</f>
        <v>#DIV/0!</v>
      </c>
      <c r="S628" s="229" t="e">
        <f t="shared" si="62"/>
        <v>#DIV/0!</v>
      </c>
      <c r="T628" s="229" t="e">
        <f>AVERAGE('ES Data Entry'!W628:Y628)</f>
        <v>#DIV/0!</v>
      </c>
      <c r="U628" s="230" t="e">
        <f t="shared" si="63"/>
        <v>#DIV/0!</v>
      </c>
      <c r="V628" s="231" t="e">
        <f t="shared" si="64"/>
        <v>#DIV/0!</v>
      </c>
      <c r="W628" s="232" t="e">
        <f t="shared" si="65"/>
        <v>#DIV/0!</v>
      </c>
    </row>
    <row r="629" spans="1:23">
      <c r="A629" s="226">
        <f>'ES Data Entry'!A629</f>
        <v>0</v>
      </c>
      <c r="B629" s="226">
        <f>'ES Data Entry'!B629</f>
        <v>0</v>
      </c>
      <c r="C629" s="6">
        <f>'ES Data Entry'!C629</f>
        <v>0</v>
      </c>
      <c r="D629" s="226">
        <f>'ES Data Entry'!D629</f>
        <v>0</v>
      </c>
      <c r="E629" s="226">
        <f>'ES Data Entry'!E629</f>
        <v>0</v>
      </c>
      <c r="F629" s="226">
        <f>'ES Data Entry'!F629</f>
        <v>0</v>
      </c>
      <c r="G629" s="226" t="str" cm="1">
        <f t="array" ref="G629">_xlfn.IFS('ES Data Entry'!G629=0, "Kindergarten", 'ES Data Entry'!G629=1, "1st Grade", 'ES Data Entry'!G629=2, "2nd Grade", 'ES Data Entry'!G629=3, "3rd Grade", 'ES Data Entry'!G629=4, "4th Grade",'ES Data Entry'!G629=5, "5th Grade")</f>
        <v>Kindergarten</v>
      </c>
      <c r="H629" s="253" t="e" cm="1">
        <f t="array" ref="H629">_xlfn.IFS('ES Data Entry'!L629=2, "Virtual", 'ES Data Entry'!L629=1, "In-person",'ES Data Entry'!L629=3, "Hybrid")</f>
        <v>#N/A</v>
      </c>
      <c r="I629" s="227" t="e" cm="1">
        <f t="array" ref="I629">_xlfn.IFS('ES Data Entry'!H629= 1, "American Indian/Alaskan Native", 'ES Data Entry'!H629= 2, "Asian", 'ES Data Entry'!H629= 3, "Native Hawaiian/Pacific Islander", 'ES Data Entry'!H629= 4, "Black/African American",'ES Data Entry'!H629= 5,  "White", 'ES Data Entry'!H629= 6, "Other", 'ES Data Entry'!H629= 7, "Two races or more", 'ES Data Entry'!H629= 8, "Unknown")</f>
        <v>#N/A</v>
      </c>
      <c r="J629" s="226" t="e" cm="1">
        <f t="array" ref="J629">_xlfn.IFS('ES Data Entry'!I629=1, "Hispanic/Latino", 'ES Data Entry'!I629=2, "Not Hispanic/Latino", 'ES Data Entry'!I629=3, "Other")</f>
        <v>#N/A</v>
      </c>
      <c r="K629" s="226" t="e" cm="1">
        <f t="array" ref="K629">_xlfn.IFS('ES Data Entry'!J629= 1, "Male", 'ES Data Entry'!J629= 2, "Female", 'ES Data Entry'!J629= 3, "Transgender Male", 'ES Data Entry'!J629= 4, "Transgender Female",'ES Data Entry'!J629= 5, "Non-binary", 'ES Data Entry'!J629= 6, "Other", 'ES Data Entry'!J629= 7, "Unknown")</f>
        <v>#N/A</v>
      </c>
      <c r="L629" s="228">
        <f>'ES Data Entry'!K629</f>
        <v>0</v>
      </c>
      <c r="M629" s="228" t="str" cm="1">
        <f t="array" ref="M629">IF(MAX(IF(F:F=F629, L:L))=L629, "Yes", "No")</f>
        <v>Yes</v>
      </c>
      <c r="N629" s="229" t="e">
        <f>AVERAGE('ES Data Entry'!N629,'ES Data Entry'!M629)</f>
        <v>#DIV/0!</v>
      </c>
      <c r="O629" s="229" t="e">
        <f t="shared" si="60"/>
        <v>#DIV/0!</v>
      </c>
      <c r="P629" s="229" t="e">
        <f>AVERAGE('ES Data Entry'!O629:R629)</f>
        <v>#DIV/0!</v>
      </c>
      <c r="Q629" s="229" t="e">
        <f t="shared" si="61"/>
        <v>#DIV/0!</v>
      </c>
      <c r="R629" s="229" t="e">
        <f>AVERAGE('ES Data Entry'!S629:V629)</f>
        <v>#DIV/0!</v>
      </c>
      <c r="S629" s="229" t="e">
        <f t="shared" si="62"/>
        <v>#DIV/0!</v>
      </c>
      <c r="T629" s="229" t="e">
        <f>AVERAGE('ES Data Entry'!W629:Y629)</f>
        <v>#DIV/0!</v>
      </c>
      <c r="U629" s="230" t="e">
        <f t="shared" si="63"/>
        <v>#DIV/0!</v>
      </c>
      <c r="V629" s="231" t="e">
        <f t="shared" si="64"/>
        <v>#DIV/0!</v>
      </c>
      <c r="W629" s="232" t="e">
        <f t="shared" si="65"/>
        <v>#DIV/0!</v>
      </c>
    </row>
    <row r="630" spans="1:23">
      <c r="A630" s="226">
        <f>'ES Data Entry'!A630</f>
        <v>0</v>
      </c>
      <c r="B630" s="226">
        <f>'ES Data Entry'!B630</f>
        <v>0</v>
      </c>
      <c r="C630" s="6">
        <f>'ES Data Entry'!C630</f>
        <v>0</v>
      </c>
      <c r="D630" s="226">
        <f>'ES Data Entry'!D630</f>
        <v>0</v>
      </c>
      <c r="E630" s="226">
        <f>'ES Data Entry'!E630</f>
        <v>0</v>
      </c>
      <c r="F630" s="226">
        <f>'ES Data Entry'!F630</f>
        <v>0</v>
      </c>
      <c r="G630" s="226" t="str" cm="1">
        <f t="array" ref="G630">_xlfn.IFS('ES Data Entry'!G630=0, "Kindergarten", 'ES Data Entry'!G630=1, "1st Grade", 'ES Data Entry'!G630=2, "2nd Grade", 'ES Data Entry'!G630=3, "3rd Grade", 'ES Data Entry'!G630=4, "4th Grade",'ES Data Entry'!G630=5, "5th Grade")</f>
        <v>Kindergarten</v>
      </c>
      <c r="H630" s="253" t="e" cm="1">
        <f t="array" ref="H630">_xlfn.IFS('ES Data Entry'!L630=2, "Virtual", 'ES Data Entry'!L630=1, "In-person",'ES Data Entry'!L630=3, "Hybrid")</f>
        <v>#N/A</v>
      </c>
      <c r="I630" s="227" t="e" cm="1">
        <f t="array" ref="I630">_xlfn.IFS('ES Data Entry'!H630= 1, "American Indian/Alaskan Native", 'ES Data Entry'!H630= 2, "Asian", 'ES Data Entry'!H630= 3, "Native Hawaiian/Pacific Islander", 'ES Data Entry'!H630= 4, "Black/African American",'ES Data Entry'!H630= 5,  "White", 'ES Data Entry'!H630= 6, "Other", 'ES Data Entry'!H630= 7, "Two races or more", 'ES Data Entry'!H630= 8, "Unknown")</f>
        <v>#N/A</v>
      </c>
      <c r="J630" s="226" t="e" cm="1">
        <f t="array" ref="J630">_xlfn.IFS('ES Data Entry'!I630=1, "Hispanic/Latino", 'ES Data Entry'!I630=2, "Not Hispanic/Latino", 'ES Data Entry'!I630=3, "Other")</f>
        <v>#N/A</v>
      </c>
      <c r="K630" s="226" t="e" cm="1">
        <f t="array" ref="K630">_xlfn.IFS('ES Data Entry'!J630= 1, "Male", 'ES Data Entry'!J630= 2, "Female", 'ES Data Entry'!J630= 3, "Transgender Male", 'ES Data Entry'!J630= 4, "Transgender Female",'ES Data Entry'!J630= 5, "Non-binary", 'ES Data Entry'!J630= 6, "Other", 'ES Data Entry'!J630= 7, "Unknown")</f>
        <v>#N/A</v>
      </c>
      <c r="L630" s="228">
        <f>'ES Data Entry'!K630</f>
        <v>0</v>
      </c>
      <c r="M630" s="228" t="str" cm="1">
        <f t="array" ref="M630">IF(MAX(IF(F:F=F630, L:L))=L630, "Yes", "No")</f>
        <v>Yes</v>
      </c>
      <c r="N630" s="229" t="e">
        <f>AVERAGE('ES Data Entry'!N630,'ES Data Entry'!M630)</f>
        <v>#DIV/0!</v>
      </c>
      <c r="O630" s="229" t="e">
        <f t="shared" si="60"/>
        <v>#DIV/0!</v>
      </c>
      <c r="P630" s="229" t="e">
        <f>AVERAGE('ES Data Entry'!O630:R630)</f>
        <v>#DIV/0!</v>
      </c>
      <c r="Q630" s="229" t="e">
        <f t="shared" si="61"/>
        <v>#DIV/0!</v>
      </c>
      <c r="R630" s="229" t="e">
        <f>AVERAGE('ES Data Entry'!S630:V630)</f>
        <v>#DIV/0!</v>
      </c>
      <c r="S630" s="229" t="e">
        <f t="shared" si="62"/>
        <v>#DIV/0!</v>
      </c>
      <c r="T630" s="229" t="e">
        <f>AVERAGE('ES Data Entry'!W630:Y630)</f>
        <v>#DIV/0!</v>
      </c>
      <c r="U630" s="230" t="e">
        <f t="shared" si="63"/>
        <v>#DIV/0!</v>
      </c>
      <c r="V630" s="231" t="e">
        <f t="shared" si="64"/>
        <v>#DIV/0!</v>
      </c>
      <c r="W630" s="232" t="e">
        <f t="shared" si="65"/>
        <v>#DIV/0!</v>
      </c>
    </row>
    <row r="631" spans="1:23">
      <c r="A631" s="226">
        <f>'ES Data Entry'!A631</f>
        <v>0</v>
      </c>
      <c r="B631" s="226">
        <f>'ES Data Entry'!B631</f>
        <v>0</v>
      </c>
      <c r="C631" s="6">
        <f>'ES Data Entry'!C631</f>
        <v>0</v>
      </c>
      <c r="D631" s="226">
        <f>'ES Data Entry'!D631</f>
        <v>0</v>
      </c>
      <c r="E631" s="226">
        <f>'ES Data Entry'!E631</f>
        <v>0</v>
      </c>
      <c r="F631" s="226">
        <f>'ES Data Entry'!F631</f>
        <v>0</v>
      </c>
      <c r="G631" s="226" t="str" cm="1">
        <f t="array" ref="G631">_xlfn.IFS('ES Data Entry'!G631=0, "Kindergarten", 'ES Data Entry'!G631=1, "1st Grade", 'ES Data Entry'!G631=2, "2nd Grade", 'ES Data Entry'!G631=3, "3rd Grade", 'ES Data Entry'!G631=4, "4th Grade",'ES Data Entry'!G631=5, "5th Grade")</f>
        <v>Kindergarten</v>
      </c>
      <c r="H631" s="253" t="e" cm="1">
        <f t="array" ref="H631">_xlfn.IFS('ES Data Entry'!L631=2, "Virtual", 'ES Data Entry'!L631=1, "In-person",'ES Data Entry'!L631=3, "Hybrid")</f>
        <v>#N/A</v>
      </c>
      <c r="I631" s="227" t="e" cm="1">
        <f t="array" ref="I631">_xlfn.IFS('ES Data Entry'!H631= 1, "American Indian/Alaskan Native", 'ES Data Entry'!H631= 2, "Asian", 'ES Data Entry'!H631= 3, "Native Hawaiian/Pacific Islander", 'ES Data Entry'!H631= 4, "Black/African American",'ES Data Entry'!H631= 5,  "White", 'ES Data Entry'!H631= 6, "Other", 'ES Data Entry'!H631= 7, "Two races or more", 'ES Data Entry'!H631= 8, "Unknown")</f>
        <v>#N/A</v>
      </c>
      <c r="J631" s="226" t="e" cm="1">
        <f t="array" ref="J631">_xlfn.IFS('ES Data Entry'!I631=1, "Hispanic/Latino", 'ES Data Entry'!I631=2, "Not Hispanic/Latino", 'ES Data Entry'!I631=3, "Other")</f>
        <v>#N/A</v>
      </c>
      <c r="K631" s="226" t="e" cm="1">
        <f t="array" ref="K631">_xlfn.IFS('ES Data Entry'!J631= 1, "Male", 'ES Data Entry'!J631= 2, "Female", 'ES Data Entry'!J631= 3, "Transgender Male", 'ES Data Entry'!J631= 4, "Transgender Female",'ES Data Entry'!J631= 5, "Non-binary", 'ES Data Entry'!J631= 6, "Other", 'ES Data Entry'!J631= 7, "Unknown")</f>
        <v>#N/A</v>
      </c>
      <c r="L631" s="228">
        <f>'ES Data Entry'!K631</f>
        <v>0</v>
      </c>
      <c r="M631" s="228" t="str" cm="1">
        <f t="array" ref="M631">IF(MAX(IF(F:F=F631, L:L))=L631, "Yes", "No")</f>
        <v>Yes</v>
      </c>
      <c r="N631" s="229" t="e">
        <f>AVERAGE('ES Data Entry'!N631,'ES Data Entry'!M631)</f>
        <v>#DIV/0!</v>
      </c>
      <c r="O631" s="229" t="e">
        <f t="shared" si="60"/>
        <v>#DIV/0!</v>
      </c>
      <c r="P631" s="229" t="e">
        <f>AVERAGE('ES Data Entry'!O631:R631)</f>
        <v>#DIV/0!</v>
      </c>
      <c r="Q631" s="229" t="e">
        <f t="shared" si="61"/>
        <v>#DIV/0!</v>
      </c>
      <c r="R631" s="229" t="e">
        <f>AVERAGE('ES Data Entry'!S631:V631)</f>
        <v>#DIV/0!</v>
      </c>
      <c r="S631" s="229" t="e">
        <f t="shared" si="62"/>
        <v>#DIV/0!</v>
      </c>
      <c r="T631" s="229" t="e">
        <f>AVERAGE('ES Data Entry'!W631:Y631)</f>
        <v>#DIV/0!</v>
      </c>
      <c r="U631" s="230" t="e">
        <f t="shared" si="63"/>
        <v>#DIV/0!</v>
      </c>
      <c r="V631" s="231" t="e">
        <f t="shared" si="64"/>
        <v>#DIV/0!</v>
      </c>
      <c r="W631" s="232" t="e">
        <f t="shared" si="65"/>
        <v>#DIV/0!</v>
      </c>
    </row>
    <row r="632" spans="1:23">
      <c r="A632" s="226">
        <f>'ES Data Entry'!A632</f>
        <v>0</v>
      </c>
      <c r="B632" s="226">
        <f>'ES Data Entry'!B632</f>
        <v>0</v>
      </c>
      <c r="C632" s="6">
        <f>'ES Data Entry'!C632</f>
        <v>0</v>
      </c>
      <c r="D632" s="226">
        <f>'ES Data Entry'!D632</f>
        <v>0</v>
      </c>
      <c r="E632" s="226">
        <f>'ES Data Entry'!E632</f>
        <v>0</v>
      </c>
      <c r="F632" s="226">
        <f>'ES Data Entry'!F632</f>
        <v>0</v>
      </c>
      <c r="G632" s="226" t="str" cm="1">
        <f t="array" ref="G632">_xlfn.IFS('ES Data Entry'!G632=0, "Kindergarten", 'ES Data Entry'!G632=1, "1st Grade", 'ES Data Entry'!G632=2, "2nd Grade", 'ES Data Entry'!G632=3, "3rd Grade", 'ES Data Entry'!G632=4, "4th Grade",'ES Data Entry'!G632=5, "5th Grade")</f>
        <v>Kindergarten</v>
      </c>
      <c r="H632" s="253" t="e" cm="1">
        <f t="array" ref="H632">_xlfn.IFS('ES Data Entry'!L632=2, "Virtual", 'ES Data Entry'!L632=1, "In-person",'ES Data Entry'!L632=3, "Hybrid")</f>
        <v>#N/A</v>
      </c>
      <c r="I632" s="227" t="e" cm="1">
        <f t="array" ref="I632">_xlfn.IFS('ES Data Entry'!H632= 1, "American Indian/Alaskan Native", 'ES Data Entry'!H632= 2, "Asian", 'ES Data Entry'!H632= 3, "Native Hawaiian/Pacific Islander", 'ES Data Entry'!H632= 4, "Black/African American",'ES Data Entry'!H632= 5,  "White", 'ES Data Entry'!H632= 6, "Other", 'ES Data Entry'!H632= 7, "Two races or more", 'ES Data Entry'!H632= 8, "Unknown")</f>
        <v>#N/A</v>
      </c>
      <c r="J632" s="226" t="e" cm="1">
        <f t="array" ref="J632">_xlfn.IFS('ES Data Entry'!I632=1, "Hispanic/Latino", 'ES Data Entry'!I632=2, "Not Hispanic/Latino", 'ES Data Entry'!I632=3, "Other")</f>
        <v>#N/A</v>
      </c>
      <c r="K632" s="226" t="e" cm="1">
        <f t="array" ref="K632">_xlfn.IFS('ES Data Entry'!J632= 1, "Male", 'ES Data Entry'!J632= 2, "Female", 'ES Data Entry'!J632= 3, "Transgender Male", 'ES Data Entry'!J632= 4, "Transgender Female",'ES Data Entry'!J632= 5, "Non-binary", 'ES Data Entry'!J632= 6, "Other", 'ES Data Entry'!J632= 7, "Unknown")</f>
        <v>#N/A</v>
      </c>
      <c r="L632" s="228">
        <f>'ES Data Entry'!K632</f>
        <v>0</v>
      </c>
      <c r="M632" s="228" t="str" cm="1">
        <f t="array" ref="M632">IF(MAX(IF(F:F=F632, L:L))=L632, "Yes", "No")</f>
        <v>Yes</v>
      </c>
      <c r="N632" s="229" t="e">
        <f>AVERAGE('ES Data Entry'!N632,'ES Data Entry'!M632)</f>
        <v>#DIV/0!</v>
      </c>
      <c r="O632" s="229" t="e">
        <f t="shared" si="60"/>
        <v>#DIV/0!</v>
      </c>
      <c r="P632" s="229" t="e">
        <f>AVERAGE('ES Data Entry'!O632:R632)</f>
        <v>#DIV/0!</v>
      </c>
      <c r="Q632" s="229" t="e">
        <f t="shared" si="61"/>
        <v>#DIV/0!</v>
      </c>
      <c r="R632" s="229" t="e">
        <f>AVERAGE('ES Data Entry'!S632:V632)</f>
        <v>#DIV/0!</v>
      </c>
      <c r="S632" s="229" t="e">
        <f t="shared" si="62"/>
        <v>#DIV/0!</v>
      </c>
      <c r="T632" s="229" t="e">
        <f>AVERAGE('ES Data Entry'!W632:Y632)</f>
        <v>#DIV/0!</v>
      </c>
      <c r="U632" s="230" t="e">
        <f t="shared" si="63"/>
        <v>#DIV/0!</v>
      </c>
      <c r="V632" s="231" t="e">
        <f t="shared" si="64"/>
        <v>#DIV/0!</v>
      </c>
      <c r="W632" s="232" t="e">
        <f t="shared" si="65"/>
        <v>#DIV/0!</v>
      </c>
    </row>
    <row r="633" spans="1:23">
      <c r="A633" s="226">
        <f>'ES Data Entry'!A633</f>
        <v>0</v>
      </c>
      <c r="B633" s="226">
        <f>'ES Data Entry'!B633</f>
        <v>0</v>
      </c>
      <c r="C633" s="6">
        <f>'ES Data Entry'!C633</f>
        <v>0</v>
      </c>
      <c r="D633" s="226">
        <f>'ES Data Entry'!D633</f>
        <v>0</v>
      </c>
      <c r="E633" s="226">
        <f>'ES Data Entry'!E633</f>
        <v>0</v>
      </c>
      <c r="F633" s="226">
        <f>'ES Data Entry'!F633</f>
        <v>0</v>
      </c>
      <c r="G633" s="226" t="str" cm="1">
        <f t="array" ref="G633">_xlfn.IFS('ES Data Entry'!G633=0, "Kindergarten", 'ES Data Entry'!G633=1, "1st Grade", 'ES Data Entry'!G633=2, "2nd Grade", 'ES Data Entry'!G633=3, "3rd Grade", 'ES Data Entry'!G633=4, "4th Grade",'ES Data Entry'!G633=5, "5th Grade")</f>
        <v>Kindergarten</v>
      </c>
      <c r="H633" s="253" t="e" cm="1">
        <f t="array" ref="H633">_xlfn.IFS('ES Data Entry'!L633=2, "Virtual", 'ES Data Entry'!L633=1, "In-person",'ES Data Entry'!L633=3, "Hybrid")</f>
        <v>#N/A</v>
      </c>
      <c r="I633" s="227" t="e" cm="1">
        <f t="array" ref="I633">_xlfn.IFS('ES Data Entry'!H633= 1, "American Indian/Alaskan Native", 'ES Data Entry'!H633= 2, "Asian", 'ES Data Entry'!H633= 3, "Native Hawaiian/Pacific Islander", 'ES Data Entry'!H633= 4, "Black/African American",'ES Data Entry'!H633= 5,  "White", 'ES Data Entry'!H633= 6, "Other", 'ES Data Entry'!H633= 7, "Two races or more", 'ES Data Entry'!H633= 8, "Unknown")</f>
        <v>#N/A</v>
      </c>
      <c r="J633" s="226" t="e" cm="1">
        <f t="array" ref="J633">_xlfn.IFS('ES Data Entry'!I633=1, "Hispanic/Latino", 'ES Data Entry'!I633=2, "Not Hispanic/Latino", 'ES Data Entry'!I633=3, "Other")</f>
        <v>#N/A</v>
      </c>
      <c r="K633" s="226" t="e" cm="1">
        <f t="array" ref="K633">_xlfn.IFS('ES Data Entry'!J633= 1, "Male", 'ES Data Entry'!J633= 2, "Female", 'ES Data Entry'!J633= 3, "Transgender Male", 'ES Data Entry'!J633= 4, "Transgender Female",'ES Data Entry'!J633= 5, "Non-binary", 'ES Data Entry'!J633= 6, "Other", 'ES Data Entry'!J633= 7, "Unknown")</f>
        <v>#N/A</v>
      </c>
      <c r="L633" s="228">
        <f>'ES Data Entry'!K633</f>
        <v>0</v>
      </c>
      <c r="M633" s="228" t="str" cm="1">
        <f t="array" ref="M633">IF(MAX(IF(F:F=F633, L:L))=L633, "Yes", "No")</f>
        <v>Yes</v>
      </c>
      <c r="N633" s="229" t="e">
        <f>AVERAGE('ES Data Entry'!N633,'ES Data Entry'!M633)</f>
        <v>#DIV/0!</v>
      </c>
      <c r="O633" s="229" t="e">
        <f t="shared" si="60"/>
        <v>#DIV/0!</v>
      </c>
      <c r="P633" s="229" t="e">
        <f>AVERAGE('ES Data Entry'!O633:R633)</f>
        <v>#DIV/0!</v>
      </c>
      <c r="Q633" s="229" t="e">
        <f t="shared" si="61"/>
        <v>#DIV/0!</v>
      </c>
      <c r="R633" s="229" t="e">
        <f>AVERAGE('ES Data Entry'!S633:V633)</f>
        <v>#DIV/0!</v>
      </c>
      <c r="S633" s="229" t="e">
        <f t="shared" si="62"/>
        <v>#DIV/0!</v>
      </c>
      <c r="T633" s="229" t="e">
        <f>AVERAGE('ES Data Entry'!W633:Y633)</f>
        <v>#DIV/0!</v>
      </c>
      <c r="U633" s="230" t="e">
        <f t="shared" si="63"/>
        <v>#DIV/0!</v>
      </c>
      <c r="V633" s="231" t="e">
        <f t="shared" si="64"/>
        <v>#DIV/0!</v>
      </c>
      <c r="W633" s="232" t="e">
        <f t="shared" si="65"/>
        <v>#DIV/0!</v>
      </c>
    </row>
    <row r="634" spans="1:23">
      <c r="A634" s="226">
        <f>'ES Data Entry'!A634</f>
        <v>0</v>
      </c>
      <c r="B634" s="226">
        <f>'ES Data Entry'!B634</f>
        <v>0</v>
      </c>
      <c r="C634" s="6">
        <f>'ES Data Entry'!C634</f>
        <v>0</v>
      </c>
      <c r="D634" s="226">
        <f>'ES Data Entry'!D634</f>
        <v>0</v>
      </c>
      <c r="E634" s="226">
        <f>'ES Data Entry'!E634</f>
        <v>0</v>
      </c>
      <c r="F634" s="226">
        <f>'ES Data Entry'!F634</f>
        <v>0</v>
      </c>
      <c r="G634" s="226" t="str" cm="1">
        <f t="array" ref="G634">_xlfn.IFS('ES Data Entry'!G634=0, "Kindergarten", 'ES Data Entry'!G634=1, "1st Grade", 'ES Data Entry'!G634=2, "2nd Grade", 'ES Data Entry'!G634=3, "3rd Grade", 'ES Data Entry'!G634=4, "4th Grade",'ES Data Entry'!G634=5, "5th Grade")</f>
        <v>Kindergarten</v>
      </c>
      <c r="H634" s="253" t="e" cm="1">
        <f t="array" ref="H634">_xlfn.IFS('ES Data Entry'!L634=2, "Virtual", 'ES Data Entry'!L634=1, "In-person",'ES Data Entry'!L634=3, "Hybrid")</f>
        <v>#N/A</v>
      </c>
      <c r="I634" s="227" t="e" cm="1">
        <f t="array" ref="I634">_xlfn.IFS('ES Data Entry'!H634= 1, "American Indian/Alaskan Native", 'ES Data Entry'!H634= 2, "Asian", 'ES Data Entry'!H634= 3, "Native Hawaiian/Pacific Islander", 'ES Data Entry'!H634= 4, "Black/African American",'ES Data Entry'!H634= 5,  "White", 'ES Data Entry'!H634= 6, "Other", 'ES Data Entry'!H634= 7, "Two races or more", 'ES Data Entry'!H634= 8, "Unknown")</f>
        <v>#N/A</v>
      </c>
      <c r="J634" s="226" t="e" cm="1">
        <f t="array" ref="J634">_xlfn.IFS('ES Data Entry'!I634=1, "Hispanic/Latino", 'ES Data Entry'!I634=2, "Not Hispanic/Latino", 'ES Data Entry'!I634=3, "Other")</f>
        <v>#N/A</v>
      </c>
      <c r="K634" s="226" t="e" cm="1">
        <f t="array" ref="K634">_xlfn.IFS('ES Data Entry'!J634= 1, "Male", 'ES Data Entry'!J634= 2, "Female", 'ES Data Entry'!J634= 3, "Transgender Male", 'ES Data Entry'!J634= 4, "Transgender Female",'ES Data Entry'!J634= 5, "Non-binary", 'ES Data Entry'!J634= 6, "Other", 'ES Data Entry'!J634= 7, "Unknown")</f>
        <v>#N/A</v>
      </c>
      <c r="L634" s="228">
        <f>'ES Data Entry'!K634</f>
        <v>0</v>
      </c>
      <c r="M634" s="228" t="str" cm="1">
        <f t="array" ref="M634">IF(MAX(IF(F:F=F634, L:L))=L634, "Yes", "No")</f>
        <v>Yes</v>
      </c>
      <c r="N634" s="229" t="e">
        <f>AVERAGE('ES Data Entry'!N634,'ES Data Entry'!M634)</f>
        <v>#DIV/0!</v>
      </c>
      <c r="O634" s="229" t="e">
        <f t="shared" si="60"/>
        <v>#DIV/0!</v>
      </c>
      <c r="P634" s="229" t="e">
        <f>AVERAGE('ES Data Entry'!O634:R634)</f>
        <v>#DIV/0!</v>
      </c>
      <c r="Q634" s="229" t="e">
        <f t="shared" si="61"/>
        <v>#DIV/0!</v>
      </c>
      <c r="R634" s="229" t="e">
        <f>AVERAGE('ES Data Entry'!S634:V634)</f>
        <v>#DIV/0!</v>
      </c>
      <c r="S634" s="229" t="e">
        <f t="shared" si="62"/>
        <v>#DIV/0!</v>
      </c>
      <c r="T634" s="229" t="e">
        <f>AVERAGE('ES Data Entry'!W634:Y634)</f>
        <v>#DIV/0!</v>
      </c>
      <c r="U634" s="230" t="e">
        <f t="shared" si="63"/>
        <v>#DIV/0!</v>
      </c>
      <c r="V634" s="231" t="e">
        <f t="shared" si="64"/>
        <v>#DIV/0!</v>
      </c>
      <c r="W634" s="232" t="e">
        <f t="shared" si="65"/>
        <v>#DIV/0!</v>
      </c>
    </row>
    <row r="635" spans="1:23">
      <c r="A635" s="226">
        <f>'ES Data Entry'!A635</f>
        <v>0</v>
      </c>
      <c r="B635" s="226">
        <f>'ES Data Entry'!B635</f>
        <v>0</v>
      </c>
      <c r="C635" s="6">
        <f>'ES Data Entry'!C635</f>
        <v>0</v>
      </c>
      <c r="D635" s="226">
        <f>'ES Data Entry'!D635</f>
        <v>0</v>
      </c>
      <c r="E635" s="226">
        <f>'ES Data Entry'!E635</f>
        <v>0</v>
      </c>
      <c r="F635" s="226">
        <f>'ES Data Entry'!F635</f>
        <v>0</v>
      </c>
      <c r="G635" s="226" t="str" cm="1">
        <f t="array" ref="G635">_xlfn.IFS('ES Data Entry'!G635=0, "Kindergarten", 'ES Data Entry'!G635=1, "1st Grade", 'ES Data Entry'!G635=2, "2nd Grade", 'ES Data Entry'!G635=3, "3rd Grade", 'ES Data Entry'!G635=4, "4th Grade",'ES Data Entry'!G635=5, "5th Grade")</f>
        <v>Kindergarten</v>
      </c>
      <c r="H635" s="253" t="e" cm="1">
        <f t="array" ref="H635">_xlfn.IFS('ES Data Entry'!L635=2, "Virtual", 'ES Data Entry'!L635=1, "In-person",'ES Data Entry'!L635=3, "Hybrid")</f>
        <v>#N/A</v>
      </c>
      <c r="I635" s="227" t="e" cm="1">
        <f t="array" ref="I635">_xlfn.IFS('ES Data Entry'!H635= 1, "American Indian/Alaskan Native", 'ES Data Entry'!H635= 2, "Asian", 'ES Data Entry'!H635= 3, "Native Hawaiian/Pacific Islander", 'ES Data Entry'!H635= 4, "Black/African American",'ES Data Entry'!H635= 5,  "White", 'ES Data Entry'!H635= 6, "Other", 'ES Data Entry'!H635= 7, "Two races or more", 'ES Data Entry'!H635= 8, "Unknown")</f>
        <v>#N/A</v>
      </c>
      <c r="J635" s="226" t="e" cm="1">
        <f t="array" ref="J635">_xlfn.IFS('ES Data Entry'!I635=1, "Hispanic/Latino", 'ES Data Entry'!I635=2, "Not Hispanic/Latino", 'ES Data Entry'!I635=3, "Other")</f>
        <v>#N/A</v>
      </c>
      <c r="K635" s="226" t="e" cm="1">
        <f t="array" ref="K635">_xlfn.IFS('ES Data Entry'!J635= 1, "Male", 'ES Data Entry'!J635= 2, "Female", 'ES Data Entry'!J635= 3, "Transgender Male", 'ES Data Entry'!J635= 4, "Transgender Female",'ES Data Entry'!J635= 5, "Non-binary", 'ES Data Entry'!J635= 6, "Other", 'ES Data Entry'!J635= 7, "Unknown")</f>
        <v>#N/A</v>
      </c>
      <c r="L635" s="228">
        <f>'ES Data Entry'!K635</f>
        <v>0</v>
      </c>
      <c r="M635" s="228" t="str" cm="1">
        <f t="array" ref="M635">IF(MAX(IF(F:F=F635, L:L))=L635, "Yes", "No")</f>
        <v>Yes</v>
      </c>
      <c r="N635" s="229" t="e">
        <f>AVERAGE('ES Data Entry'!N635,'ES Data Entry'!M635)</f>
        <v>#DIV/0!</v>
      </c>
      <c r="O635" s="229" t="e">
        <f t="shared" si="60"/>
        <v>#DIV/0!</v>
      </c>
      <c r="P635" s="229" t="e">
        <f>AVERAGE('ES Data Entry'!O635:R635)</f>
        <v>#DIV/0!</v>
      </c>
      <c r="Q635" s="229" t="e">
        <f t="shared" si="61"/>
        <v>#DIV/0!</v>
      </c>
      <c r="R635" s="229" t="e">
        <f>AVERAGE('ES Data Entry'!S635:V635)</f>
        <v>#DIV/0!</v>
      </c>
      <c r="S635" s="229" t="e">
        <f t="shared" si="62"/>
        <v>#DIV/0!</v>
      </c>
      <c r="T635" s="229" t="e">
        <f>AVERAGE('ES Data Entry'!W635:Y635)</f>
        <v>#DIV/0!</v>
      </c>
      <c r="U635" s="230" t="e">
        <f t="shared" si="63"/>
        <v>#DIV/0!</v>
      </c>
      <c r="V635" s="231" t="e">
        <f t="shared" si="64"/>
        <v>#DIV/0!</v>
      </c>
      <c r="W635" s="232" t="e">
        <f t="shared" si="65"/>
        <v>#DIV/0!</v>
      </c>
    </row>
    <row r="636" spans="1:23">
      <c r="A636" s="226">
        <f>'ES Data Entry'!A636</f>
        <v>0</v>
      </c>
      <c r="B636" s="226">
        <f>'ES Data Entry'!B636</f>
        <v>0</v>
      </c>
      <c r="C636" s="6">
        <f>'ES Data Entry'!C636</f>
        <v>0</v>
      </c>
      <c r="D636" s="226">
        <f>'ES Data Entry'!D636</f>
        <v>0</v>
      </c>
      <c r="E636" s="226">
        <f>'ES Data Entry'!E636</f>
        <v>0</v>
      </c>
      <c r="F636" s="226">
        <f>'ES Data Entry'!F636</f>
        <v>0</v>
      </c>
      <c r="G636" s="226" t="str" cm="1">
        <f t="array" ref="G636">_xlfn.IFS('ES Data Entry'!G636=0, "Kindergarten", 'ES Data Entry'!G636=1, "1st Grade", 'ES Data Entry'!G636=2, "2nd Grade", 'ES Data Entry'!G636=3, "3rd Grade", 'ES Data Entry'!G636=4, "4th Grade",'ES Data Entry'!G636=5, "5th Grade")</f>
        <v>Kindergarten</v>
      </c>
      <c r="H636" s="253" t="e" cm="1">
        <f t="array" ref="H636">_xlfn.IFS('ES Data Entry'!L636=2, "Virtual", 'ES Data Entry'!L636=1, "In-person",'ES Data Entry'!L636=3, "Hybrid")</f>
        <v>#N/A</v>
      </c>
      <c r="I636" s="227" t="e" cm="1">
        <f t="array" ref="I636">_xlfn.IFS('ES Data Entry'!H636= 1, "American Indian/Alaskan Native", 'ES Data Entry'!H636= 2, "Asian", 'ES Data Entry'!H636= 3, "Native Hawaiian/Pacific Islander", 'ES Data Entry'!H636= 4, "Black/African American",'ES Data Entry'!H636= 5,  "White", 'ES Data Entry'!H636= 6, "Other", 'ES Data Entry'!H636= 7, "Two races or more", 'ES Data Entry'!H636= 8, "Unknown")</f>
        <v>#N/A</v>
      </c>
      <c r="J636" s="226" t="e" cm="1">
        <f t="array" ref="J636">_xlfn.IFS('ES Data Entry'!I636=1, "Hispanic/Latino", 'ES Data Entry'!I636=2, "Not Hispanic/Latino", 'ES Data Entry'!I636=3, "Other")</f>
        <v>#N/A</v>
      </c>
      <c r="K636" s="226" t="e" cm="1">
        <f t="array" ref="K636">_xlfn.IFS('ES Data Entry'!J636= 1, "Male", 'ES Data Entry'!J636= 2, "Female", 'ES Data Entry'!J636= 3, "Transgender Male", 'ES Data Entry'!J636= 4, "Transgender Female",'ES Data Entry'!J636= 5, "Non-binary", 'ES Data Entry'!J636= 6, "Other", 'ES Data Entry'!J636= 7, "Unknown")</f>
        <v>#N/A</v>
      </c>
      <c r="L636" s="228">
        <f>'ES Data Entry'!K636</f>
        <v>0</v>
      </c>
      <c r="M636" s="228" t="str" cm="1">
        <f t="array" ref="M636">IF(MAX(IF(F:F=F636, L:L))=L636, "Yes", "No")</f>
        <v>Yes</v>
      </c>
      <c r="N636" s="229" t="e">
        <f>AVERAGE('ES Data Entry'!N636,'ES Data Entry'!M636)</f>
        <v>#DIV/0!</v>
      </c>
      <c r="O636" s="229" t="e">
        <f t="shared" si="60"/>
        <v>#DIV/0!</v>
      </c>
      <c r="P636" s="229" t="e">
        <f>AVERAGE('ES Data Entry'!O636:R636)</f>
        <v>#DIV/0!</v>
      </c>
      <c r="Q636" s="229" t="e">
        <f t="shared" si="61"/>
        <v>#DIV/0!</v>
      </c>
      <c r="R636" s="229" t="e">
        <f>AVERAGE('ES Data Entry'!S636:V636)</f>
        <v>#DIV/0!</v>
      </c>
      <c r="S636" s="229" t="e">
        <f t="shared" si="62"/>
        <v>#DIV/0!</v>
      </c>
      <c r="T636" s="229" t="e">
        <f>AVERAGE('ES Data Entry'!W636:Y636)</f>
        <v>#DIV/0!</v>
      </c>
      <c r="U636" s="230" t="e">
        <f t="shared" si="63"/>
        <v>#DIV/0!</v>
      </c>
      <c r="V636" s="231" t="e">
        <f t="shared" si="64"/>
        <v>#DIV/0!</v>
      </c>
      <c r="W636" s="232" t="e">
        <f t="shared" si="65"/>
        <v>#DIV/0!</v>
      </c>
    </row>
    <row r="637" spans="1:23">
      <c r="A637" s="226">
        <f>'ES Data Entry'!A637</f>
        <v>0</v>
      </c>
      <c r="B637" s="226">
        <f>'ES Data Entry'!B637</f>
        <v>0</v>
      </c>
      <c r="C637" s="6">
        <f>'ES Data Entry'!C637</f>
        <v>0</v>
      </c>
      <c r="D637" s="226">
        <f>'ES Data Entry'!D637</f>
        <v>0</v>
      </c>
      <c r="E637" s="226">
        <f>'ES Data Entry'!E637</f>
        <v>0</v>
      </c>
      <c r="F637" s="226">
        <f>'ES Data Entry'!F637</f>
        <v>0</v>
      </c>
      <c r="G637" s="226" t="str" cm="1">
        <f t="array" ref="G637">_xlfn.IFS('ES Data Entry'!G637=0, "Kindergarten", 'ES Data Entry'!G637=1, "1st Grade", 'ES Data Entry'!G637=2, "2nd Grade", 'ES Data Entry'!G637=3, "3rd Grade", 'ES Data Entry'!G637=4, "4th Grade",'ES Data Entry'!G637=5, "5th Grade")</f>
        <v>Kindergarten</v>
      </c>
      <c r="H637" s="253" t="e" cm="1">
        <f t="array" ref="H637">_xlfn.IFS('ES Data Entry'!L637=2, "Virtual", 'ES Data Entry'!L637=1, "In-person",'ES Data Entry'!L637=3, "Hybrid")</f>
        <v>#N/A</v>
      </c>
      <c r="I637" s="227" t="e" cm="1">
        <f t="array" ref="I637">_xlfn.IFS('ES Data Entry'!H637= 1, "American Indian/Alaskan Native", 'ES Data Entry'!H637= 2, "Asian", 'ES Data Entry'!H637= 3, "Native Hawaiian/Pacific Islander", 'ES Data Entry'!H637= 4, "Black/African American",'ES Data Entry'!H637= 5,  "White", 'ES Data Entry'!H637= 6, "Other", 'ES Data Entry'!H637= 7, "Two races or more", 'ES Data Entry'!H637= 8, "Unknown")</f>
        <v>#N/A</v>
      </c>
      <c r="J637" s="226" t="e" cm="1">
        <f t="array" ref="J637">_xlfn.IFS('ES Data Entry'!I637=1, "Hispanic/Latino", 'ES Data Entry'!I637=2, "Not Hispanic/Latino", 'ES Data Entry'!I637=3, "Other")</f>
        <v>#N/A</v>
      </c>
      <c r="K637" s="226" t="e" cm="1">
        <f t="array" ref="K637">_xlfn.IFS('ES Data Entry'!J637= 1, "Male", 'ES Data Entry'!J637= 2, "Female", 'ES Data Entry'!J637= 3, "Transgender Male", 'ES Data Entry'!J637= 4, "Transgender Female",'ES Data Entry'!J637= 5, "Non-binary", 'ES Data Entry'!J637= 6, "Other", 'ES Data Entry'!J637= 7, "Unknown")</f>
        <v>#N/A</v>
      </c>
      <c r="L637" s="228">
        <f>'ES Data Entry'!K637</f>
        <v>0</v>
      </c>
      <c r="M637" s="228" t="str" cm="1">
        <f t="array" ref="M637">IF(MAX(IF(F:F=F637, L:L))=L637, "Yes", "No")</f>
        <v>Yes</v>
      </c>
      <c r="N637" s="229" t="e">
        <f>AVERAGE('ES Data Entry'!N637,'ES Data Entry'!M637)</f>
        <v>#DIV/0!</v>
      </c>
      <c r="O637" s="229" t="e">
        <f t="shared" si="60"/>
        <v>#DIV/0!</v>
      </c>
      <c r="P637" s="229" t="e">
        <f>AVERAGE('ES Data Entry'!O637:R637)</f>
        <v>#DIV/0!</v>
      </c>
      <c r="Q637" s="229" t="e">
        <f t="shared" si="61"/>
        <v>#DIV/0!</v>
      </c>
      <c r="R637" s="229" t="e">
        <f>AVERAGE('ES Data Entry'!S637:V637)</f>
        <v>#DIV/0!</v>
      </c>
      <c r="S637" s="229" t="e">
        <f t="shared" si="62"/>
        <v>#DIV/0!</v>
      </c>
      <c r="T637" s="229" t="e">
        <f>AVERAGE('ES Data Entry'!W637:Y637)</f>
        <v>#DIV/0!</v>
      </c>
      <c r="U637" s="230" t="e">
        <f t="shared" si="63"/>
        <v>#DIV/0!</v>
      </c>
      <c r="V637" s="231" t="e">
        <f t="shared" si="64"/>
        <v>#DIV/0!</v>
      </c>
      <c r="W637" s="232" t="e">
        <f t="shared" si="65"/>
        <v>#DIV/0!</v>
      </c>
    </row>
    <row r="638" spans="1:23">
      <c r="A638" s="226">
        <f>'ES Data Entry'!A638</f>
        <v>0</v>
      </c>
      <c r="B638" s="226">
        <f>'ES Data Entry'!B638</f>
        <v>0</v>
      </c>
      <c r="C638" s="6">
        <f>'ES Data Entry'!C638</f>
        <v>0</v>
      </c>
      <c r="D638" s="226">
        <f>'ES Data Entry'!D638</f>
        <v>0</v>
      </c>
      <c r="E638" s="226">
        <f>'ES Data Entry'!E638</f>
        <v>0</v>
      </c>
      <c r="F638" s="226">
        <f>'ES Data Entry'!F638</f>
        <v>0</v>
      </c>
      <c r="G638" s="226" t="str" cm="1">
        <f t="array" ref="G638">_xlfn.IFS('ES Data Entry'!G638=0, "Kindergarten", 'ES Data Entry'!G638=1, "1st Grade", 'ES Data Entry'!G638=2, "2nd Grade", 'ES Data Entry'!G638=3, "3rd Grade", 'ES Data Entry'!G638=4, "4th Grade",'ES Data Entry'!G638=5, "5th Grade")</f>
        <v>Kindergarten</v>
      </c>
      <c r="H638" s="253" t="e" cm="1">
        <f t="array" ref="H638">_xlfn.IFS('ES Data Entry'!L638=2, "Virtual", 'ES Data Entry'!L638=1, "In-person",'ES Data Entry'!L638=3, "Hybrid")</f>
        <v>#N/A</v>
      </c>
      <c r="I638" s="227" t="e" cm="1">
        <f t="array" ref="I638">_xlfn.IFS('ES Data Entry'!H638= 1, "American Indian/Alaskan Native", 'ES Data Entry'!H638= 2, "Asian", 'ES Data Entry'!H638= 3, "Native Hawaiian/Pacific Islander", 'ES Data Entry'!H638= 4, "Black/African American",'ES Data Entry'!H638= 5,  "White", 'ES Data Entry'!H638= 6, "Other", 'ES Data Entry'!H638= 7, "Two races or more", 'ES Data Entry'!H638= 8, "Unknown")</f>
        <v>#N/A</v>
      </c>
      <c r="J638" s="226" t="e" cm="1">
        <f t="array" ref="J638">_xlfn.IFS('ES Data Entry'!I638=1, "Hispanic/Latino", 'ES Data Entry'!I638=2, "Not Hispanic/Latino", 'ES Data Entry'!I638=3, "Other")</f>
        <v>#N/A</v>
      </c>
      <c r="K638" s="226" t="e" cm="1">
        <f t="array" ref="K638">_xlfn.IFS('ES Data Entry'!J638= 1, "Male", 'ES Data Entry'!J638= 2, "Female", 'ES Data Entry'!J638= 3, "Transgender Male", 'ES Data Entry'!J638= 4, "Transgender Female",'ES Data Entry'!J638= 5, "Non-binary", 'ES Data Entry'!J638= 6, "Other", 'ES Data Entry'!J638= 7, "Unknown")</f>
        <v>#N/A</v>
      </c>
      <c r="L638" s="228">
        <f>'ES Data Entry'!K638</f>
        <v>0</v>
      </c>
      <c r="M638" s="228" t="str" cm="1">
        <f t="array" ref="M638">IF(MAX(IF(F:F=F638, L:L))=L638, "Yes", "No")</f>
        <v>Yes</v>
      </c>
      <c r="N638" s="229" t="e">
        <f>AVERAGE('ES Data Entry'!N638,'ES Data Entry'!M638)</f>
        <v>#DIV/0!</v>
      </c>
      <c r="O638" s="229" t="e">
        <f t="shared" si="60"/>
        <v>#DIV/0!</v>
      </c>
      <c r="P638" s="229" t="e">
        <f>AVERAGE('ES Data Entry'!O638:R638)</f>
        <v>#DIV/0!</v>
      </c>
      <c r="Q638" s="229" t="e">
        <f t="shared" si="61"/>
        <v>#DIV/0!</v>
      </c>
      <c r="R638" s="229" t="e">
        <f>AVERAGE('ES Data Entry'!S638:V638)</f>
        <v>#DIV/0!</v>
      </c>
      <c r="S638" s="229" t="e">
        <f t="shared" si="62"/>
        <v>#DIV/0!</v>
      </c>
      <c r="T638" s="229" t="e">
        <f>AVERAGE('ES Data Entry'!W638:Y638)</f>
        <v>#DIV/0!</v>
      </c>
      <c r="U638" s="230" t="e">
        <f t="shared" si="63"/>
        <v>#DIV/0!</v>
      </c>
      <c r="V638" s="231" t="e">
        <f t="shared" si="64"/>
        <v>#DIV/0!</v>
      </c>
      <c r="W638" s="232" t="e">
        <f t="shared" si="65"/>
        <v>#DIV/0!</v>
      </c>
    </row>
    <row r="639" spans="1:23">
      <c r="A639" s="226">
        <f>'ES Data Entry'!A639</f>
        <v>0</v>
      </c>
      <c r="B639" s="226">
        <f>'ES Data Entry'!B639</f>
        <v>0</v>
      </c>
      <c r="C639" s="6">
        <f>'ES Data Entry'!C639</f>
        <v>0</v>
      </c>
      <c r="D639" s="226">
        <f>'ES Data Entry'!D639</f>
        <v>0</v>
      </c>
      <c r="E639" s="226">
        <f>'ES Data Entry'!E639</f>
        <v>0</v>
      </c>
      <c r="F639" s="226">
        <f>'ES Data Entry'!F639</f>
        <v>0</v>
      </c>
      <c r="G639" s="226" t="str" cm="1">
        <f t="array" ref="G639">_xlfn.IFS('ES Data Entry'!G639=0, "Kindergarten", 'ES Data Entry'!G639=1, "1st Grade", 'ES Data Entry'!G639=2, "2nd Grade", 'ES Data Entry'!G639=3, "3rd Grade", 'ES Data Entry'!G639=4, "4th Grade",'ES Data Entry'!G639=5, "5th Grade")</f>
        <v>Kindergarten</v>
      </c>
      <c r="H639" s="253" t="e" cm="1">
        <f t="array" ref="H639">_xlfn.IFS('ES Data Entry'!L639=2, "Virtual", 'ES Data Entry'!L639=1, "In-person",'ES Data Entry'!L639=3, "Hybrid")</f>
        <v>#N/A</v>
      </c>
      <c r="I639" s="227" t="e" cm="1">
        <f t="array" ref="I639">_xlfn.IFS('ES Data Entry'!H639= 1, "American Indian/Alaskan Native", 'ES Data Entry'!H639= 2, "Asian", 'ES Data Entry'!H639= 3, "Native Hawaiian/Pacific Islander", 'ES Data Entry'!H639= 4, "Black/African American",'ES Data Entry'!H639= 5,  "White", 'ES Data Entry'!H639= 6, "Other", 'ES Data Entry'!H639= 7, "Two races or more", 'ES Data Entry'!H639= 8, "Unknown")</f>
        <v>#N/A</v>
      </c>
      <c r="J639" s="226" t="e" cm="1">
        <f t="array" ref="J639">_xlfn.IFS('ES Data Entry'!I639=1, "Hispanic/Latino", 'ES Data Entry'!I639=2, "Not Hispanic/Latino", 'ES Data Entry'!I639=3, "Other")</f>
        <v>#N/A</v>
      </c>
      <c r="K639" s="226" t="e" cm="1">
        <f t="array" ref="K639">_xlfn.IFS('ES Data Entry'!J639= 1, "Male", 'ES Data Entry'!J639= 2, "Female", 'ES Data Entry'!J639= 3, "Transgender Male", 'ES Data Entry'!J639= 4, "Transgender Female",'ES Data Entry'!J639= 5, "Non-binary", 'ES Data Entry'!J639= 6, "Other", 'ES Data Entry'!J639= 7, "Unknown")</f>
        <v>#N/A</v>
      </c>
      <c r="L639" s="228">
        <f>'ES Data Entry'!K639</f>
        <v>0</v>
      </c>
      <c r="M639" s="228" t="str" cm="1">
        <f t="array" ref="M639">IF(MAX(IF(F:F=F639, L:L))=L639, "Yes", "No")</f>
        <v>Yes</v>
      </c>
      <c r="N639" s="229" t="e">
        <f>AVERAGE('ES Data Entry'!N639,'ES Data Entry'!M639)</f>
        <v>#DIV/0!</v>
      </c>
      <c r="O639" s="229" t="e">
        <f t="shared" si="60"/>
        <v>#DIV/0!</v>
      </c>
      <c r="P639" s="229" t="e">
        <f>AVERAGE('ES Data Entry'!O639:R639)</f>
        <v>#DIV/0!</v>
      </c>
      <c r="Q639" s="229" t="e">
        <f t="shared" si="61"/>
        <v>#DIV/0!</v>
      </c>
      <c r="R639" s="229" t="e">
        <f>AVERAGE('ES Data Entry'!S639:V639)</f>
        <v>#DIV/0!</v>
      </c>
      <c r="S639" s="229" t="e">
        <f t="shared" si="62"/>
        <v>#DIV/0!</v>
      </c>
      <c r="T639" s="229" t="e">
        <f>AVERAGE('ES Data Entry'!W639:Y639)</f>
        <v>#DIV/0!</v>
      </c>
      <c r="U639" s="230" t="e">
        <f t="shared" si="63"/>
        <v>#DIV/0!</v>
      </c>
      <c r="V639" s="231" t="e">
        <f t="shared" si="64"/>
        <v>#DIV/0!</v>
      </c>
      <c r="W639" s="232" t="e">
        <f t="shared" si="65"/>
        <v>#DIV/0!</v>
      </c>
    </row>
    <row r="640" spans="1:23">
      <c r="A640" s="226">
        <f>'ES Data Entry'!A640</f>
        <v>0</v>
      </c>
      <c r="B640" s="226">
        <f>'ES Data Entry'!B640</f>
        <v>0</v>
      </c>
      <c r="C640" s="6">
        <f>'ES Data Entry'!C640</f>
        <v>0</v>
      </c>
      <c r="D640" s="226">
        <f>'ES Data Entry'!D640</f>
        <v>0</v>
      </c>
      <c r="E640" s="226">
        <f>'ES Data Entry'!E640</f>
        <v>0</v>
      </c>
      <c r="F640" s="226">
        <f>'ES Data Entry'!F640</f>
        <v>0</v>
      </c>
      <c r="G640" s="226" t="str" cm="1">
        <f t="array" ref="G640">_xlfn.IFS('ES Data Entry'!G640=0, "Kindergarten", 'ES Data Entry'!G640=1, "1st Grade", 'ES Data Entry'!G640=2, "2nd Grade", 'ES Data Entry'!G640=3, "3rd Grade", 'ES Data Entry'!G640=4, "4th Grade",'ES Data Entry'!G640=5, "5th Grade")</f>
        <v>Kindergarten</v>
      </c>
      <c r="H640" s="253" t="e" cm="1">
        <f t="array" ref="H640">_xlfn.IFS('ES Data Entry'!L640=2, "Virtual", 'ES Data Entry'!L640=1, "In-person",'ES Data Entry'!L640=3, "Hybrid")</f>
        <v>#N/A</v>
      </c>
      <c r="I640" s="227" t="e" cm="1">
        <f t="array" ref="I640">_xlfn.IFS('ES Data Entry'!H640= 1, "American Indian/Alaskan Native", 'ES Data Entry'!H640= 2, "Asian", 'ES Data Entry'!H640= 3, "Native Hawaiian/Pacific Islander", 'ES Data Entry'!H640= 4, "Black/African American",'ES Data Entry'!H640= 5,  "White", 'ES Data Entry'!H640= 6, "Other", 'ES Data Entry'!H640= 7, "Two races or more", 'ES Data Entry'!H640= 8, "Unknown")</f>
        <v>#N/A</v>
      </c>
      <c r="J640" s="226" t="e" cm="1">
        <f t="array" ref="J640">_xlfn.IFS('ES Data Entry'!I640=1, "Hispanic/Latino", 'ES Data Entry'!I640=2, "Not Hispanic/Latino", 'ES Data Entry'!I640=3, "Other")</f>
        <v>#N/A</v>
      </c>
      <c r="K640" s="226" t="e" cm="1">
        <f t="array" ref="K640">_xlfn.IFS('ES Data Entry'!J640= 1, "Male", 'ES Data Entry'!J640= 2, "Female", 'ES Data Entry'!J640= 3, "Transgender Male", 'ES Data Entry'!J640= 4, "Transgender Female",'ES Data Entry'!J640= 5, "Non-binary", 'ES Data Entry'!J640= 6, "Other", 'ES Data Entry'!J640= 7, "Unknown")</f>
        <v>#N/A</v>
      </c>
      <c r="L640" s="228">
        <f>'ES Data Entry'!K640</f>
        <v>0</v>
      </c>
      <c r="M640" s="228" t="str" cm="1">
        <f t="array" ref="M640">IF(MAX(IF(F:F=F640, L:L))=L640, "Yes", "No")</f>
        <v>Yes</v>
      </c>
      <c r="N640" s="229" t="e">
        <f>AVERAGE('ES Data Entry'!N640,'ES Data Entry'!M640)</f>
        <v>#DIV/0!</v>
      </c>
      <c r="O640" s="229" t="e">
        <f t="shared" si="60"/>
        <v>#DIV/0!</v>
      </c>
      <c r="P640" s="229" t="e">
        <f>AVERAGE('ES Data Entry'!O640:R640)</f>
        <v>#DIV/0!</v>
      </c>
      <c r="Q640" s="229" t="e">
        <f t="shared" si="61"/>
        <v>#DIV/0!</v>
      </c>
      <c r="R640" s="229" t="e">
        <f>AVERAGE('ES Data Entry'!S640:V640)</f>
        <v>#DIV/0!</v>
      </c>
      <c r="S640" s="229" t="e">
        <f t="shared" si="62"/>
        <v>#DIV/0!</v>
      </c>
      <c r="T640" s="229" t="e">
        <f>AVERAGE('ES Data Entry'!W640:Y640)</f>
        <v>#DIV/0!</v>
      </c>
      <c r="U640" s="230" t="e">
        <f t="shared" si="63"/>
        <v>#DIV/0!</v>
      </c>
      <c r="V640" s="231" t="e">
        <f t="shared" si="64"/>
        <v>#DIV/0!</v>
      </c>
      <c r="W640" s="232" t="e">
        <f t="shared" si="65"/>
        <v>#DIV/0!</v>
      </c>
    </row>
    <row r="641" spans="1:23">
      <c r="A641" s="226">
        <f>'ES Data Entry'!A641</f>
        <v>0</v>
      </c>
      <c r="B641" s="226">
        <f>'ES Data Entry'!B641</f>
        <v>0</v>
      </c>
      <c r="C641" s="6">
        <f>'ES Data Entry'!C641</f>
        <v>0</v>
      </c>
      <c r="D641" s="226">
        <f>'ES Data Entry'!D641</f>
        <v>0</v>
      </c>
      <c r="E641" s="226">
        <f>'ES Data Entry'!E641</f>
        <v>0</v>
      </c>
      <c r="F641" s="226">
        <f>'ES Data Entry'!F641</f>
        <v>0</v>
      </c>
      <c r="G641" s="226" t="str" cm="1">
        <f t="array" ref="G641">_xlfn.IFS('ES Data Entry'!G641=0, "Kindergarten", 'ES Data Entry'!G641=1, "1st Grade", 'ES Data Entry'!G641=2, "2nd Grade", 'ES Data Entry'!G641=3, "3rd Grade", 'ES Data Entry'!G641=4, "4th Grade",'ES Data Entry'!G641=5, "5th Grade")</f>
        <v>Kindergarten</v>
      </c>
      <c r="H641" s="253" t="e" cm="1">
        <f t="array" ref="H641">_xlfn.IFS('ES Data Entry'!L641=2, "Virtual", 'ES Data Entry'!L641=1, "In-person",'ES Data Entry'!L641=3, "Hybrid")</f>
        <v>#N/A</v>
      </c>
      <c r="I641" s="227" t="e" cm="1">
        <f t="array" ref="I641">_xlfn.IFS('ES Data Entry'!H641= 1, "American Indian/Alaskan Native", 'ES Data Entry'!H641= 2, "Asian", 'ES Data Entry'!H641= 3, "Native Hawaiian/Pacific Islander", 'ES Data Entry'!H641= 4, "Black/African American",'ES Data Entry'!H641= 5,  "White", 'ES Data Entry'!H641= 6, "Other", 'ES Data Entry'!H641= 7, "Two races or more", 'ES Data Entry'!H641= 8, "Unknown")</f>
        <v>#N/A</v>
      </c>
      <c r="J641" s="226" t="e" cm="1">
        <f t="array" ref="J641">_xlfn.IFS('ES Data Entry'!I641=1, "Hispanic/Latino", 'ES Data Entry'!I641=2, "Not Hispanic/Latino", 'ES Data Entry'!I641=3, "Other")</f>
        <v>#N/A</v>
      </c>
      <c r="K641" s="226" t="e" cm="1">
        <f t="array" ref="K641">_xlfn.IFS('ES Data Entry'!J641= 1, "Male", 'ES Data Entry'!J641= 2, "Female", 'ES Data Entry'!J641= 3, "Transgender Male", 'ES Data Entry'!J641= 4, "Transgender Female",'ES Data Entry'!J641= 5, "Non-binary", 'ES Data Entry'!J641= 6, "Other", 'ES Data Entry'!J641= 7, "Unknown")</f>
        <v>#N/A</v>
      </c>
      <c r="L641" s="228">
        <f>'ES Data Entry'!K641</f>
        <v>0</v>
      </c>
      <c r="M641" s="228" t="str" cm="1">
        <f t="array" ref="M641">IF(MAX(IF(F:F=F641, L:L))=L641, "Yes", "No")</f>
        <v>Yes</v>
      </c>
      <c r="N641" s="229" t="e">
        <f>AVERAGE('ES Data Entry'!N641,'ES Data Entry'!M641)</f>
        <v>#DIV/0!</v>
      </c>
      <c r="O641" s="229" t="e">
        <f t="shared" si="60"/>
        <v>#DIV/0!</v>
      </c>
      <c r="P641" s="229" t="e">
        <f>AVERAGE('ES Data Entry'!O641:R641)</f>
        <v>#DIV/0!</v>
      </c>
      <c r="Q641" s="229" t="e">
        <f t="shared" si="61"/>
        <v>#DIV/0!</v>
      </c>
      <c r="R641" s="229" t="e">
        <f>AVERAGE('ES Data Entry'!S641:V641)</f>
        <v>#DIV/0!</v>
      </c>
      <c r="S641" s="229" t="e">
        <f t="shared" si="62"/>
        <v>#DIV/0!</v>
      </c>
      <c r="T641" s="229" t="e">
        <f>AVERAGE('ES Data Entry'!W641:Y641)</f>
        <v>#DIV/0!</v>
      </c>
      <c r="U641" s="230" t="e">
        <f t="shared" si="63"/>
        <v>#DIV/0!</v>
      </c>
      <c r="V641" s="231" t="e">
        <f t="shared" si="64"/>
        <v>#DIV/0!</v>
      </c>
      <c r="W641" s="232" t="e">
        <f t="shared" si="65"/>
        <v>#DIV/0!</v>
      </c>
    </row>
    <row r="642" spans="1:23">
      <c r="A642" s="226">
        <f>'ES Data Entry'!A642</f>
        <v>0</v>
      </c>
      <c r="B642" s="226">
        <f>'ES Data Entry'!B642</f>
        <v>0</v>
      </c>
      <c r="C642" s="6">
        <f>'ES Data Entry'!C642</f>
        <v>0</v>
      </c>
      <c r="D642" s="226">
        <f>'ES Data Entry'!D642</f>
        <v>0</v>
      </c>
      <c r="E642" s="226">
        <f>'ES Data Entry'!E642</f>
        <v>0</v>
      </c>
      <c r="F642" s="226">
        <f>'ES Data Entry'!F642</f>
        <v>0</v>
      </c>
      <c r="G642" s="226" t="str" cm="1">
        <f t="array" ref="G642">_xlfn.IFS('ES Data Entry'!G642=0, "Kindergarten", 'ES Data Entry'!G642=1, "1st Grade", 'ES Data Entry'!G642=2, "2nd Grade", 'ES Data Entry'!G642=3, "3rd Grade", 'ES Data Entry'!G642=4, "4th Grade",'ES Data Entry'!G642=5, "5th Grade")</f>
        <v>Kindergarten</v>
      </c>
      <c r="H642" s="253" t="e" cm="1">
        <f t="array" ref="H642">_xlfn.IFS('ES Data Entry'!L642=2, "Virtual", 'ES Data Entry'!L642=1, "In-person",'ES Data Entry'!L642=3, "Hybrid")</f>
        <v>#N/A</v>
      </c>
      <c r="I642" s="227" t="e" cm="1">
        <f t="array" ref="I642">_xlfn.IFS('ES Data Entry'!H642= 1, "American Indian/Alaskan Native", 'ES Data Entry'!H642= 2, "Asian", 'ES Data Entry'!H642= 3, "Native Hawaiian/Pacific Islander", 'ES Data Entry'!H642= 4, "Black/African American",'ES Data Entry'!H642= 5,  "White", 'ES Data Entry'!H642= 6, "Other", 'ES Data Entry'!H642= 7, "Two races or more", 'ES Data Entry'!H642= 8, "Unknown")</f>
        <v>#N/A</v>
      </c>
      <c r="J642" s="226" t="e" cm="1">
        <f t="array" ref="J642">_xlfn.IFS('ES Data Entry'!I642=1, "Hispanic/Latino", 'ES Data Entry'!I642=2, "Not Hispanic/Latino", 'ES Data Entry'!I642=3, "Other")</f>
        <v>#N/A</v>
      </c>
      <c r="K642" s="226" t="e" cm="1">
        <f t="array" ref="K642">_xlfn.IFS('ES Data Entry'!J642= 1, "Male", 'ES Data Entry'!J642= 2, "Female", 'ES Data Entry'!J642= 3, "Transgender Male", 'ES Data Entry'!J642= 4, "Transgender Female",'ES Data Entry'!J642= 5, "Non-binary", 'ES Data Entry'!J642= 6, "Other", 'ES Data Entry'!J642= 7, "Unknown")</f>
        <v>#N/A</v>
      </c>
      <c r="L642" s="228">
        <f>'ES Data Entry'!K642</f>
        <v>0</v>
      </c>
      <c r="M642" s="228" t="str" cm="1">
        <f t="array" ref="M642">IF(MAX(IF(F:F=F642, L:L))=L642, "Yes", "No")</f>
        <v>Yes</v>
      </c>
      <c r="N642" s="229" t="e">
        <f>AVERAGE('ES Data Entry'!N642,'ES Data Entry'!M642)</f>
        <v>#DIV/0!</v>
      </c>
      <c r="O642" s="229" t="e">
        <f t="shared" si="60"/>
        <v>#DIV/0!</v>
      </c>
      <c r="P642" s="229" t="e">
        <f>AVERAGE('ES Data Entry'!O642:R642)</f>
        <v>#DIV/0!</v>
      </c>
      <c r="Q642" s="229" t="e">
        <f t="shared" si="61"/>
        <v>#DIV/0!</v>
      </c>
      <c r="R642" s="229" t="e">
        <f>AVERAGE('ES Data Entry'!S642:V642)</f>
        <v>#DIV/0!</v>
      </c>
      <c r="S642" s="229" t="e">
        <f t="shared" si="62"/>
        <v>#DIV/0!</v>
      </c>
      <c r="T642" s="229" t="e">
        <f>AVERAGE('ES Data Entry'!W642:Y642)</f>
        <v>#DIV/0!</v>
      </c>
      <c r="U642" s="230" t="e">
        <f t="shared" si="63"/>
        <v>#DIV/0!</v>
      </c>
      <c r="V642" s="231" t="e">
        <f t="shared" si="64"/>
        <v>#DIV/0!</v>
      </c>
      <c r="W642" s="232" t="e">
        <f t="shared" si="65"/>
        <v>#DIV/0!</v>
      </c>
    </row>
    <row r="643" spans="1:23">
      <c r="A643" s="226">
        <f>'ES Data Entry'!A643</f>
        <v>0</v>
      </c>
      <c r="B643" s="226">
        <f>'ES Data Entry'!B643</f>
        <v>0</v>
      </c>
      <c r="C643" s="6">
        <f>'ES Data Entry'!C643</f>
        <v>0</v>
      </c>
      <c r="D643" s="226">
        <f>'ES Data Entry'!D643</f>
        <v>0</v>
      </c>
      <c r="E643" s="226">
        <f>'ES Data Entry'!E643</f>
        <v>0</v>
      </c>
      <c r="F643" s="226">
        <f>'ES Data Entry'!F643</f>
        <v>0</v>
      </c>
      <c r="G643" s="226" t="str" cm="1">
        <f t="array" ref="G643">_xlfn.IFS('ES Data Entry'!G643=0, "Kindergarten", 'ES Data Entry'!G643=1, "1st Grade", 'ES Data Entry'!G643=2, "2nd Grade", 'ES Data Entry'!G643=3, "3rd Grade", 'ES Data Entry'!G643=4, "4th Grade",'ES Data Entry'!G643=5, "5th Grade")</f>
        <v>Kindergarten</v>
      </c>
      <c r="H643" s="253" t="e" cm="1">
        <f t="array" ref="H643">_xlfn.IFS('ES Data Entry'!L643=2, "Virtual", 'ES Data Entry'!L643=1, "In-person",'ES Data Entry'!L643=3, "Hybrid")</f>
        <v>#N/A</v>
      </c>
      <c r="I643" s="227" t="e" cm="1">
        <f t="array" ref="I643">_xlfn.IFS('ES Data Entry'!H643= 1, "American Indian/Alaskan Native", 'ES Data Entry'!H643= 2, "Asian", 'ES Data Entry'!H643= 3, "Native Hawaiian/Pacific Islander", 'ES Data Entry'!H643= 4, "Black/African American",'ES Data Entry'!H643= 5,  "White", 'ES Data Entry'!H643= 6, "Other", 'ES Data Entry'!H643= 7, "Two races or more", 'ES Data Entry'!H643= 8, "Unknown")</f>
        <v>#N/A</v>
      </c>
      <c r="J643" s="226" t="e" cm="1">
        <f t="array" ref="J643">_xlfn.IFS('ES Data Entry'!I643=1, "Hispanic/Latino", 'ES Data Entry'!I643=2, "Not Hispanic/Latino", 'ES Data Entry'!I643=3, "Other")</f>
        <v>#N/A</v>
      </c>
      <c r="K643" s="226" t="e" cm="1">
        <f t="array" ref="K643">_xlfn.IFS('ES Data Entry'!J643= 1, "Male", 'ES Data Entry'!J643= 2, "Female", 'ES Data Entry'!J643= 3, "Transgender Male", 'ES Data Entry'!J643= 4, "Transgender Female",'ES Data Entry'!J643= 5, "Non-binary", 'ES Data Entry'!J643= 6, "Other", 'ES Data Entry'!J643= 7, "Unknown")</f>
        <v>#N/A</v>
      </c>
      <c r="L643" s="228">
        <f>'ES Data Entry'!K643</f>
        <v>0</v>
      </c>
      <c r="M643" s="228" t="str" cm="1">
        <f t="array" ref="M643">IF(MAX(IF(F:F=F643, L:L))=L643, "Yes", "No")</f>
        <v>Yes</v>
      </c>
      <c r="N643" s="229" t="e">
        <f>AVERAGE('ES Data Entry'!N643,'ES Data Entry'!M643)</f>
        <v>#DIV/0!</v>
      </c>
      <c r="O643" s="229" t="e">
        <f t="shared" si="60"/>
        <v>#DIV/0!</v>
      </c>
      <c r="P643" s="229" t="e">
        <f>AVERAGE('ES Data Entry'!O643:R643)</f>
        <v>#DIV/0!</v>
      </c>
      <c r="Q643" s="229" t="e">
        <f t="shared" si="61"/>
        <v>#DIV/0!</v>
      </c>
      <c r="R643" s="229" t="e">
        <f>AVERAGE('ES Data Entry'!S643:V643)</f>
        <v>#DIV/0!</v>
      </c>
      <c r="S643" s="229" t="e">
        <f t="shared" si="62"/>
        <v>#DIV/0!</v>
      </c>
      <c r="T643" s="229" t="e">
        <f>AVERAGE('ES Data Entry'!W643:Y643)</f>
        <v>#DIV/0!</v>
      </c>
      <c r="U643" s="230" t="e">
        <f t="shared" si="63"/>
        <v>#DIV/0!</v>
      </c>
      <c r="V643" s="231" t="e">
        <f t="shared" si="64"/>
        <v>#DIV/0!</v>
      </c>
      <c r="W643" s="232" t="e">
        <f t="shared" si="65"/>
        <v>#DIV/0!</v>
      </c>
    </row>
    <row r="644" spans="1:23">
      <c r="A644" s="226">
        <f>'ES Data Entry'!A644</f>
        <v>0</v>
      </c>
      <c r="B644" s="226">
        <f>'ES Data Entry'!B644</f>
        <v>0</v>
      </c>
      <c r="C644" s="6">
        <f>'ES Data Entry'!C644</f>
        <v>0</v>
      </c>
      <c r="D644" s="226">
        <f>'ES Data Entry'!D644</f>
        <v>0</v>
      </c>
      <c r="E644" s="226">
        <f>'ES Data Entry'!E644</f>
        <v>0</v>
      </c>
      <c r="F644" s="226">
        <f>'ES Data Entry'!F644</f>
        <v>0</v>
      </c>
      <c r="G644" s="226" t="str" cm="1">
        <f t="array" ref="G644">_xlfn.IFS('ES Data Entry'!G644=0, "Kindergarten", 'ES Data Entry'!G644=1, "1st Grade", 'ES Data Entry'!G644=2, "2nd Grade", 'ES Data Entry'!G644=3, "3rd Grade", 'ES Data Entry'!G644=4, "4th Grade",'ES Data Entry'!G644=5, "5th Grade")</f>
        <v>Kindergarten</v>
      </c>
      <c r="H644" s="253" t="e" cm="1">
        <f t="array" ref="H644">_xlfn.IFS('ES Data Entry'!L644=2, "Virtual", 'ES Data Entry'!L644=1, "In-person",'ES Data Entry'!L644=3, "Hybrid")</f>
        <v>#N/A</v>
      </c>
      <c r="I644" s="227" t="e" cm="1">
        <f t="array" ref="I644">_xlfn.IFS('ES Data Entry'!H644= 1, "American Indian/Alaskan Native", 'ES Data Entry'!H644= 2, "Asian", 'ES Data Entry'!H644= 3, "Native Hawaiian/Pacific Islander", 'ES Data Entry'!H644= 4, "Black/African American",'ES Data Entry'!H644= 5,  "White", 'ES Data Entry'!H644= 6, "Other", 'ES Data Entry'!H644= 7, "Two races or more", 'ES Data Entry'!H644= 8, "Unknown")</f>
        <v>#N/A</v>
      </c>
      <c r="J644" s="226" t="e" cm="1">
        <f t="array" ref="J644">_xlfn.IFS('ES Data Entry'!I644=1, "Hispanic/Latino", 'ES Data Entry'!I644=2, "Not Hispanic/Latino", 'ES Data Entry'!I644=3, "Other")</f>
        <v>#N/A</v>
      </c>
      <c r="K644" s="226" t="e" cm="1">
        <f t="array" ref="K644">_xlfn.IFS('ES Data Entry'!J644= 1, "Male", 'ES Data Entry'!J644= 2, "Female", 'ES Data Entry'!J644= 3, "Transgender Male", 'ES Data Entry'!J644= 4, "Transgender Female",'ES Data Entry'!J644= 5, "Non-binary", 'ES Data Entry'!J644= 6, "Other", 'ES Data Entry'!J644= 7, "Unknown")</f>
        <v>#N/A</v>
      </c>
      <c r="L644" s="228">
        <f>'ES Data Entry'!K644</f>
        <v>0</v>
      </c>
      <c r="M644" s="228" t="str" cm="1">
        <f t="array" ref="M644">IF(MAX(IF(F:F=F644, L:L))=L644, "Yes", "No")</f>
        <v>Yes</v>
      </c>
      <c r="N644" s="229" t="e">
        <f>AVERAGE('ES Data Entry'!N644,'ES Data Entry'!M644)</f>
        <v>#DIV/0!</v>
      </c>
      <c r="O644" s="229" t="e">
        <f t="shared" si="60"/>
        <v>#DIV/0!</v>
      </c>
      <c r="P644" s="229" t="e">
        <f>AVERAGE('ES Data Entry'!O644:R644)</f>
        <v>#DIV/0!</v>
      </c>
      <c r="Q644" s="229" t="e">
        <f t="shared" si="61"/>
        <v>#DIV/0!</v>
      </c>
      <c r="R644" s="229" t="e">
        <f>AVERAGE('ES Data Entry'!S644:V644)</f>
        <v>#DIV/0!</v>
      </c>
      <c r="S644" s="229" t="e">
        <f t="shared" si="62"/>
        <v>#DIV/0!</v>
      </c>
      <c r="T644" s="229" t="e">
        <f>AVERAGE('ES Data Entry'!W644:Y644)</f>
        <v>#DIV/0!</v>
      </c>
      <c r="U644" s="230" t="e">
        <f t="shared" si="63"/>
        <v>#DIV/0!</v>
      </c>
      <c r="V644" s="231" t="e">
        <f t="shared" si="64"/>
        <v>#DIV/0!</v>
      </c>
      <c r="W644" s="232" t="e">
        <f t="shared" si="65"/>
        <v>#DIV/0!</v>
      </c>
    </row>
    <row r="645" spans="1:23">
      <c r="A645" s="226">
        <f>'ES Data Entry'!A645</f>
        <v>0</v>
      </c>
      <c r="B645" s="226">
        <f>'ES Data Entry'!B645</f>
        <v>0</v>
      </c>
      <c r="C645" s="6">
        <f>'ES Data Entry'!C645</f>
        <v>0</v>
      </c>
      <c r="D645" s="226">
        <f>'ES Data Entry'!D645</f>
        <v>0</v>
      </c>
      <c r="E645" s="226">
        <f>'ES Data Entry'!E645</f>
        <v>0</v>
      </c>
      <c r="F645" s="226">
        <f>'ES Data Entry'!F645</f>
        <v>0</v>
      </c>
      <c r="G645" s="226" t="str" cm="1">
        <f t="array" ref="G645">_xlfn.IFS('ES Data Entry'!G645=0, "Kindergarten", 'ES Data Entry'!G645=1, "1st Grade", 'ES Data Entry'!G645=2, "2nd Grade", 'ES Data Entry'!G645=3, "3rd Grade", 'ES Data Entry'!G645=4, "4th Grade",'ES Data Entry'!G645=5, "5th Grade")</f>
        <v>Kindergarten</v>
      </c>
      <c r="H645" s="253" t="e" cm="1">
        <f t="array" ref="H645">_xlfn.IFS('ES Data Entry'!L645=2, "Virtual", 'ES Data Entry'!L645=1, "In-person",'ES Data Entry'!L645=3, "Hybrid")</f>
        <v>#N/A</v>
      </c>
      <c r="I645" s="227" t="e" cm="1">
        <f t="array" ref="I645">_xlfn.IFS('ES Data Entry'!H645= 1, "American Indian/Alaskan Native", 'ES Data Entry'!H645= 2, "Asian", 'ES Data Entry'!H645= 3, "Native Hawaiian/Pacific Islander", 'ES Data Entry'!H645= 4, "Black/African American",'ES Data Entry'!H645= 5,  "White", 'ES Data Entry'!H645= 6, "Other", 'ES Data Entry'!H645= 7, "Two races or more", 'ES Data Entry'!H645= 8, "Unknown")</f>
        <v>#N/A</v>
      </c>
      <c r="J645" s="226" t="e" cm="1">
        <f t="array" ref="J645">_xlfn.IFS('ES Data Entry'!I645=1, "Hispanic/Latino", 'ES Data Entry'!I645=2, "Not Hispanic/Latino", 'ES Data Entry'!I645=3, "Other")</f>
        <v>#N/A</v>
      </c>
      <c r="K645" s="226" t="e" cm="1">
        <f t="array" ref="K645">_xlfn.IFS('ES Data Entry'!J645= 1, "Male", 'ES Data Entry'!J645= 2, "Female", 'ES Data Entry'!J645= 3, "Transgender Male", 'ES Data Entry'!J645= 4, "Transgender Female",'ES Data Entry'!J645= 5, "Non-binary", 'ES Data Entry'!J645= 6, "Other", 'ES Data Entry'!J645= 7, "Unknown")</f>
        <v>#N/A</v>
      </c>
      <c r="L645" s="228">
        <f>'ES Data Entry'!K645</f>
        <v>0</v>
      </c>
      <c r="M645" s="228" t="str" cm="1">
        <f t="array" ref="M645">IF(MAX(IF(F:F=F645, L:L))=L645, "Yes", "No")</f>
        <v>Yes</v>
      </c>
      <c r="N645" s="229" t="e">
        <f>AVERAGE('ES Data Entry'!N645,'ES Data Entry'!M645)</f>
        <v>#DIV/0!</v>
      </c>
      <c r="O645" s="229" t="e">
        <f t="shared" si="60"/>
        <v>#DIV/0!</v>
      </c>
      <c r="P645" s="229" t="e">
        <f>AVERAGE('ES Data Entry'!O645:R645)</f>
        <v>#DIV/0!</v>
      </c>
      <c r="Q645" s="229" t="e">
        <f t="shared" si="61"/>
        <v>#DIV/0!</v>
      </c>
      <c r="R645" s="229" t="e">
        <f>AVERAGE('ES Data Entry'!S645:V645)</f>
        <v>#DIV/0!</v>
      </c>
      <c r="S645" s="229" t="e">
        <f t="shared" si="62"/>
        <v>#DIV/0!</v>
      </c>
      <c r="T645" s="229" t="e">
        <f>AVERAGE('ES Data Entry'!W645:Y645)</f>
        <v>#DIV/0!</v>
      </c>
      <c r="U645" s="230" t="e">
        <f t="shared" si="63"/>
        <v>#DIV/0!</v>
      </c>
      <c r="V645" s="231" t="e">
        <f t="shared" si="64"/>
        <v>#DIV/0!</v>
      </c>
      <c r="W645" s="232" t="e">
        <f t="shared" si="65"/>
        <v>#DIV/0!</v>
      </c>
    </row>
    <row r="646" spans="1:23">
      <c r="A646" s="226">
        <f>'ES Data Entry'!A646</f>
        <v>0</v>
      </c>
      <c r="B646" s="226">
        <f>'ES Data Entry'!B646</f>
        <v>0</v>
      </c>
      <c r="C646" s="6">
        <f>'ES Data Entry'!C646</f>
        <v>0</v>
      </c>
      <c r="D646" s="226">
        <f>'ES Data Entry'!D646</f>
        <v>0</v>
      </c>
      <c r="E646" s="226">
        <f>'ES Data Entry'!E646</f>
        <v>0</v>
      </c>
      <c r="F646" s="226">
        <f>'ES Data Entry'!F646</f>
        <v>0</v>
      </c>
      <c r="G646" s="226" t="str" cm="1">
        <f t="array" ref="G646">_xlfn.IFS('ES Data Entry'!G646=0, "Kindergarten", 'ES Data Entry'!G646=1, "1st Grade", 'ES Data Entry'!G646=2, "2nd Grade", 'ES Data Entry'!G646=3, "3rd Grade", 'ES Data Entry'!G646=4, "4th Grade",'ES Data Entry'!G646=5, "5th Grade")</f>
        <v>Kindergarten</v>
      </c>
      <c r="H646" s="253" t="e" cm="1">
        <f t="array" ref="H646">_xlfn.IFS('ES Data Entry'!L646=2, "Virtual", 'ES Data Entry'!L646=1, "In-person",'ES Data Entry'!L646=3, "Hybrid")</f>
        <v>#N/A</v>
      </c>
      <c r="I646" s="227" t="e" cm="1">
        <f t="array" ref="I646">_xlfn.IFS('ES Data Entry'!H646= 1, "American Indian/Alaskan Native", 'ES Data Entry'!H646= 2, "Asian", 'ES Data Entry'!H646= 3, "Native Hawaiian/Pacific Islander", 'ES Data Entry'!H646= 4, "Black/African American",'ES Data Entry'!H646= 5,  "White", 'ES Data Entry'!H646= 6, "Other", 'ES Data Entry'!H646= 7, "Two races or more", 'ES Data Entry'!H646= 8, "Unknown")</f>
        <v>#N/A</v>
      </c>
      <c r="J646" s="226" t="e" cm="1">
        <f t="array" ref="J646">_xlfn.IFS('ES Data Entry'!I646=1, "Hispanic/Latino", 'ES Data Entry'!I646=2, "Not Hispanic/Latino", 'ES Data Entry'!I646=3, "Other")</f>
        <v>#N/A</v>
      </c>
      <c r="K646" s="226" t="e" cm="1">
        <f t="array" ref="K646">_xlfn.IFS('ES Data Entry'!J646= 1, "Male", 'ES Data Entry'!J646= 2, "Female", 'ES Data Entry'!J646= 3, "Transgender Male", 'ES Data Entry'!J646= 4, "Transgender Female",'ES Data Entry'!J646= 5, "Non-binary", 'ES Data Entry'!J646= 6, "Other", 'ES Data Entry'!J646= 7, "Unknown")</f>
        <v>#N/A</v>
      </c>
      <c r="L646" s="228">
        <f>'ES Data Entry'!K646</f>
        <v>0</v>
      </c>
      <c r="M646" s="228" t="str" cm="1">
        <f t="array" ref="M646">IF(MAX(IF(F:F=F646, L:L))=L646, "Yes", "No")</f>
        <v>Yes</v>
      </c>
      <c r="N646" s="229" t="e">
        <f>AVERAGE('ES Data Entry'!N646,'ES Data Entry'!M646)</f>
        <v>#DIV/0!</v>
      </c>
      <c r="O646" s="229" t="e">
        <f t="shared" si="60"/>
        <v>#DIV/0!</v>
      </c>
      <c r="P646" s="229" t="e">
        <f>AVERAGE('ES Data Entry'!O646:R646)</f>
        <v>#DIV/0!</v>
      </c>
      <c r="Q646" s="229" t="e">
        <f t="shared" si="61"/>
        <v>#DIV/0!</v>
      </c>
      <c r="R646" s="229" t="e">
        <f>AVERAGE('ES Data Entry'!S646:V646)</f>
        <v>#DIV/0!</v>
      </c>
      <c r="S646" s="229" t="e">
        <f t="shared" si="62"/>
        <v>#DIV/0!</v>
      </c>
      <c r="T646" s="229" t="e">
        <f>AVERAGE('ES Data Entry'!W646:Y646)</f>
        <v>#DIV/0!</v>
      </c>
      <c r="U646" s="230" t="e">
        <f t="shared" si="63"/>
        <v>#DIV/0!</v>
      </c>
      <c r="V646" s="231" t="e">
        <f t="shared" si="64"/>
        <v>#DIV/0!</v>
      </c>
      <c r="W646" s="232" t="e">
        <f t="shared" si="65"/>
        <v>#DIV/0!</v>
      </c>
    </row>
    <row r="647" spans="1:23">
      <c r="A647" s="226">
        <f>'ES Data Entry'!A647</f>
        <v>0</v>
      </c>
      <c r="B647" s="226">
        <f>'ES Data Entry'!B647</f>
        <v>0</v>
      </c>
      <c r="C647" s="6">
        <f>'ES Data Entry'!C647</f>
        <v>0</v>
      </c>
      <c r="D647" s="226">
        <f>'ES Data Entry'!D647</f>
        <v>0</v>
      </c>
      <c r="E647" s="226">
        <f>'ES Data Entry'!E647</f>
        <v>0</v>
      </c>
      <c r="F647" s="226">
        <f>'ES Data Entry'!F647</f>
        <v>0</v>
      </c>
      <c r="G647" s="226" t="str" cm="1">
        <f t="array" ref="G647">_xlfn.IFS('ES Data Entry'!G647=0, "Kindergarten", 'ES Data Entry'!G647=1, "1st Grade", 'ES Data Entry'!G647=2, "2nd Grade", 'ES Data Entry'!G647=3, "3rd Grade", 'ES Data Entry'!G647=4, "4th Grade",'ES Data Entry'!G647=5, "5th Grade")</f>
        <v>Kindergarten</v>
      </c>
      <c r="H647" s="253" t="e" cm="1">
        <f t="array" ref="H647">_xlfn.IFS('ES Data Entry'!L647=2, "Virtual", 'ES Data Entry'!L647=1, "In-person",'ES Data Entry'!L647=3, "Hybrid")</f>
        <v>#N/A</v>
      </c>
      <c r="I647" s="227" t="e" cm="1">
        <f t="array" ref="I647">_xlfn.IFS('ES Data Entry'!H647= 1, "American Indian/Alaskan Native", 'ES Data Entry'!H647= 2, "Asian", 'ES Data Entry'!H647= 3, "Native Hawaiian/Pacific Islander", 'ES Data Entry'!H647= 4, "Black/African American",'ES Data Entry'!H647= 5,  "White", 'ES Data Entry'!H647= 6, "Other", 'ES Data Entry'!H647= 7, "Two races or more", 'ES Data Entry'!H647= 8, "Unknown")</f>
        <v>#N/A</v>
      </c>
      <c r="J647" s="226" t="e" cm="1">
        <f t="array" ref="J647">_xlfn.IFS('ES Data Entry'!I647=1, "Hispanic/Latino", 'ES Data Entry'!I647=2, "Not Hispanic/Latino", 'ES Data Entry'!I647=3, "Other")</f>
        <v>#N/A</v>
      </c>
      <c r="K647" s="226" t="e" cm="1">
        <f t="array" ref="K647">_xlfn.IFS('ES Data Entry'!J647= 1, "Male", 'ES Data Entry'!J647= 2, "Female", 'ES Data Entry'!J647= 3, "Transgender Male", 'ES Data Entry'!J647= 4, "Transgender Female",'ES Data Entry'!J647= 5, "Non-binary", 'ES Data Entry'!J647= 6, "Other", 'ES Data Entry'!J647= 7, "Unknown")</f>
        <v>#N/A</v>
      </c>
      <c r="L647" s="228">
        <f>'ES Data Entry'!K647</f>
        <v>0</v>
      </c>
      <c r="M647" s="228" t="str" cm="1">
        <f t="array" ref="M647">IF(MAX(IF(F:F=F647, L:L))=L647, "Yes", "No")</f>
        <v>Yes</v>
      </c>
      <c r="N647" s="229" t="e">
        <f>AVERAGE('ES Data Entry'!N647,'ES Data Entry'!M647)</f>
        <v>#DIV/0!</v>
      </c>
      <c r="O647" s="229" t="e">
        <f t="shared" si="60"/>
        <v>#DIV/0!</v>
      </c>
      <c r="P647" s="229" t="e">
        <f>AVERAGE('ES Data Entry'!O647:R647)</f>
        <v>#DIV/0!</v>
      </c>
      <c r="Q647" s="229" t="e">
        <f t="shared" si="61"/>
        <v>#DIV/0!</v>
      </c>
      <c r="R647" s="229" t="e">
        <f>AVERAGE('ES Data Entry'!S647:V647)</f>
        <v>#DIV/0!</v>
      </c>
      <c r="S647" s="229" t="e">
        <f t="shared" si="62"/>
        <v>#DIV/0!</v>
      </c>
      <c r="T647" s="229" t="e">
        <f>AVERAGE('ES Data Entry'!W647:Y647)</f>
        <v>#DIV/0!</v>
      </c>
      <c r="U647" s="230" t="e">
        <f t="shared" si="63"/>
        <v>#DIV/0!</v>
      </c>
      <c r="V647" s="231" t="e">
        <f t="shared" si="64"/>
        <v>#DIV/0!</v>
      </c>
      <c r="W647" s="232" t="e">
        <f t="shared" si="65"/>
        <v>#DIV/0!</v>
      </c>
    </row>
    <row r="648" spans="1:23">
      <c r="A648" s="226">
        <f>'ES Data Entry'!A648</f>
        <v>0</v>
      </c>
      <c r="B648" s="226">
        <f>'ES Data Entry'!B648</f>
        <v>0</v>
      </c>
      <c r="C648" s="6">
        <f>'ES Data Entry'!C648</f>
        <v>0</v>
      </c>
      <c r="D648" s="226">
        <f>'ES Data Entry'!D648</f>
        <v>0</v>
      </c>
      <c r="E648" s="226">
        <f>'ES Data Entry'!E648</f>
        <v>0</v>
      </c>
      <c r="F648" s="226">
        <f>'ES Data Entry'!F648</f>
        <v>0</v>
      </c>
      <c r="G648" s="226" t="str" cm="1">
        <f t="array" ref="G648">_xlfn.IFS('ES Data Entry'!G648=0, "Kindergarten", 'ES Data Entry'!G648=1, "1st Grade", 'ES Data Entry'!G648=2, "2nd Grade", 'ES Data Entry'!G648=3, "3rd Grade", 'ES Data Entry'!G648=4, "4th Grade",'ES Data Entry'!G648=5, "5th Grade")</f>
        <v>Kindergarten</v>
      </c>
      <c r="H648" s="253" t="e" cm="1">
        <f t="array" ref="H648">_xlfn.IFS('ES Data Entry'!L648=2, "Virtual", 'ES Data Entry'!L648=1, "In-person",'ES Data Entry'!L648=3, "Hybrid")</f>
        <v>#N/A</v>
      </c>
      <c r="I648" s="227" t="e" cm="1">
        <f t="array" ref="I648">_xlfn.IFS('ES Data Entry'!H648= 1, "American Indian/Alaskan Native", 'ES Data Entry'!H648= 2, "Asian", 'ES Data Entry'!H648= 3, "Native Hawaiian/Pacific Islander", 'ES Data Entry'!H648= 4, "Black/African American",'ES Data Entry'!H648= 5,  "White", 'ES Data Entry'!H648= 6, "Other", 'ES Data Entry'!H648= 7, "Two races or more", 'ES Data Entry'!H648= 8, "Unknown")</f>
        <v>#N/A</v>
      </c>
      <c r="J648" s="226" t="e" cm="1">
        <f t="array" ref="J648">_xlfn.IFS('ES Data Entry'!I648=1, "Hispanic/Latino", 'ES Data Entry'!I648=2, "Not Hispanic/Latino", 'ES Data Entry'!I648=3, "Other")</f>
        <v>#N/A</v>
      </c>
      <c r="K648" s="226" t="e" cm="1">
        <f t="array" ref="K648">_xlfn.IFS('ES Data Entry'!J648= 1, "Male", 'ES Data Entry'!J648= 2, "Female", 'ES Data Entry'!J648= 3, "Transgender Male", 'ES Data Entry'!J648= 4, "Transgender Female",'ES Data Entry'!J648= 5, "Non-binary", 'ES Data Entry'!J648= 6, "Other", 'ES Data Entry'!J648= 7, "Unknown")</f>
        <v>#N/A</v>
      </c>
      <c r="L648" s="228">
        <f>'ES Data Entry'!K648</f>
        <v>0</v>
      </c>
      <c r="M648" s="228" t="str" cm="1">
        <f t="array" ref="M648">IF(MAX(IF(F:F=F648, L:L))=L648, "Yes", "No")</f>
        <v>Yes</v>
      </c>
      <c r="N648" s="229" t="e">
        <f>AVERAGE('ES Data Entry'!N648,'ES Data Entry'!M648)</f>
        <v>#DIV/0!</v>
      </c>
      <c r="O648" s="229" t="e">
        <f t="shared" si="60"/>
        <v>#DIV/0!</v>
      </c>
      <c r="P648" s="229" t="e">
        <f>AVERAGE('ES Data Entry'!O648:R648)</f>
        <v>#DIV/0!</v>
      </c>
      <c r="Q648" s="229" t="e">
        <f t="shared" si="61"/>
        <v>#DIV/0!</v>
      </c>
      <c r="R648" s="229" t="e">
        <f>AVERAGE('ES Data Entry'!S648:V648)</f>
        <v>#DIV/0!</v>
      </c>
      <c r="S648" s="229" t="e">
        <f t="shared" si="62"/>
        <v>#DIV/0!</v>
      </c>
      <c r="T648" s="229" t="e">
        <f>AVERAGE('ES Data Entry'!W648:Y648)</f>
        <v>#DIV/0!</v>
      </c>
      <c r="U648" s="230" t="e">
        <f t="shared" si="63"/>
        <v>#DIV/0!</v>
      </c>
      <c r="V648" s="231" t="e">
        <f t="shared" si="64"/>
        <v>#DIV/0!</v>
      </c>
      <c r="W648" s="232" t="e">
        <f t="shared" si="65"/>
        <v>#DIV/0!</v>
      </c>
    </row>
    <row r="649" spans="1:23">
      <c r="A649" s="226">
        <f>'ES Data Entry'!A649</f>
        <v>0</v>
      </c>
      <c r="B649" s="226">
        <f>'ES Data Entry'!B649</f>
        <v>0</v>
      </c>
      <c r="C649" s="6">
        <f>'ES Data Entry'!C649</f>
        <v>0</v>
      </c>
      <c r="D649" s="226">
        <f>'ES Data Entry'!D649</f>
        <v>0</v>
      </c>
      <c r="E649" s="226">
        <f>'ES Data Entry'!E649</f>
        <v>0</v>
      </c>
      <c r="F649" s="226">
        <f>'ES Data Entry'!F649</f>
        <v>0</v>
      </c>
      <c r="G649" s="226" t="str" cm="1">
        <f t="array" ref="G649">_xlfn.IFS('ES Data Entry'!G649=0, "Kindergarten", 'ES Data Entry'!G649=1, "1st Grade", 'ES Data Entry'!G649=2, "2nd Grade", 'ES Data Entry'!G649=3, "3rd Grade", 'ES Data Entry'!G649=4, "4th Grade",'ES Data Entry'!G649=5, "5th Grade")</f>
        <v>Kindergarten</v>
      </c>
      <c r="H649" s="253" t="e" cm="1">
        <f t="array" ref="H649">_xlfn.IFS('ES Data Entry'!L649=2, "Virtual", 'ES Data Entry'!L649=1, "In-person",'ES Data Entry'!L649=3, "Hybrid")</f>
        <v>#N/A</v>
      </c>
      <c r="I649" s="227" t="e" cm="1">
        <f t="array" ref="I649">_xlfn.IFS('ES Data Entry'!H649= 1, "American Indian/Alaskan Native", 'ES Data Entry'!H649= 2, "Asian", 'ES Data Entry'!H649= 3, "Native Hawaiian/Pacific Islander", 'ES Data Entry'!H649= 4, "Black/African American",'ES Data Entry'!H649= 5,  "White", 'ES Data Entry'!H649= 6, "Other", 'ES Data Entry'!H649= 7, "Two races or more", 'ES Data Entry'!H649= 8, "Unknown")</f>
        <v>#N/A</v>
      </c>
      <c r="J649" s="226" t="e" cm="1">
        <f t="array" ref="J649">_xlfn.IFS('ES Data Entry'!I649=1, "Hispanic/Latino", 'ES Data Entry'!I649=2, "Not Hispanic/Latino", 'ES Data Entry'!I649=3, "Other")</f>
        <v>#N/A</v>
      </c>
      <c r="K649" s="226" t="e" cm="1">
        <f t="array" ref="K649">_xlfn.IFS('ES Data Entry'!J649= 1, "Male", 'ES Data Entry'!J649= 2, "Female", 'ES Data Entry'!J649= 3, "Transgender Male", 'ES Data Entry'!J649= 4, "Transgender Female",'ES Data Entry'!J649= 5, "Non-binary", 'ES Data Entry'!J649= 6, "Other", 'ES Data Entry'!J649= 7, "Unknown")</f>
        <v>#N/A</v>
      </c>
      <c r="L649" s="228">
        <f>'ES Data Entry'!K649</f>
        <v>0</v>
      </c>
      <c r="M649" s="228" t="str" cm="1">
        <f t="array" ref="M649">IF(MAX(IF(F:F=F649, L:L))=L649, "Yes", "No")</f>
        <v>Yes</v>
      </c>
      <c r="N649" s="229" t="e">
        <f>AVERAGE('ES Data Entry'!N649,'ES Data Entry'!M649)</f>
        <v>#DIV/0!</v>
      </c>
      <c r="O649" s="229" t="e">
        <f t="shared" si="60"/>
        <v>#DIV/0!</v>
      </c>
      <c r="P649" s="229" t="e">
        <f>AVERAGE('ES Data Entry'!O649:R649)</f>
        <v>#DIV/0!</v>
      </c>
      <c r="Q649" s="229" t="e">
        <f t="shared" si="61"/>
        <v>#DIV/0!</v>
      </c>
      <c r="R649" s="229" t="e">
        <f>AVERAGE('ES Data Entry'!S649:V649)</f>
        <v>#DIV/0!</v>
      </c>
      <c r="S649" s="229" t="e">
        <f t="shared" si="62"/>
        <v>#DIV/0!</v>
      </c>
      <c r="T649" s="229" t="e">
        <f>AVERAGE('ES Data Entry'!W649:Y649)</f>
        <v>#DIV/0!</v>
      </c>
      <c r="U649" s="230" t="e">
        <f t="shared" si="63"/>
        <v>#DIV/0!</v>
      </c>
      <c r="V649" s="231" t="e">
        <f t="shared" si="64"/>
        <v>#DIV/0!</v>
      </c>
      <c r="W649" s="232" t="e">
        <f t="shared" si="65"/>
        <v>#DIV/0!</v>
      </c>
    </row>
    <row r="650" spans="1:23">
      <c r="A650" s="226">
        <f>'ES Data Entry'!A650</f>
        <v>0</v>
      </c>
      <c r="B650" s="226">
        <f>'ES Data Entry'!B650</f>
        <v>0</v>
      </c>
      <c r="C650" s="6">
        <f>'ES Data Entry'!C650</f>
        <v>0</v>
      </c>
      <c r="D650" s="226">
        <f>'ES Data Entry'!D650</f>
        <v>0</v>
      </c>
      <c r="E650" s="226">
        <f>'ES Data Entry'!E650</f>
        <v>0</v>
      </c>
      <c r="F650" s="226">
        <f>'ES Data Entry'!F650</f>
        <v>0</v>
      </c>
      <c r="G650" s="226" t="str" cm="1">
        <f t="array" ref="G650">_xlfn.IFS('ES Data Entry'!G650=0, "Kindergarten", 'ES Data Entry'!G650=1, "1st Grade", 'ES Data Entry'!G650=2, "2nd Grade", 'ES Data Entry'!G650=3, "3rd Grade", 'ES Data Entry'!G650=4, "4th Grade",'ES Data Entry'!G650=5, "5th Grade")</f>
        <v>Kindergarten</v>
      </c>
      <c r="H650" s="253" t="e" cm="1">
        <f t="array" ref="H650">_xlfn.IFS('ES Data Entry'!L650=2, "Virtual", 'ES Data Entry'!L650=1, "In-person",'ES Data Entry'!L650=3, "Hybrid")</f>
        <v>#N/A</v>
      </c>
      <c r="I650" s="227" t="e" cm="1">
        <f t="array" ref="I650">_xlfn.IFS('ES Data Entry'!H650= 1, "American Indian/Alaskan Native", 'ES Data Entry'!H650= 2, "Asian", 'ES Data Entry'!H650= 3, "Native Hawaiian/Pacific Islander", 'ES Data Entry'!H650= 4, "Black/African American",'ES Data Entry'!H650= 5,  "White", 'ES Data Entry'!H650= 6, "Other", 'ES Data Entry'!H650= 7, "Two races or more", 'ES Data Entry'!H650= 8, "Unknown")</f>
        <v>#N/A</v>
      </c>
      <c r="J650" s="226" t="e" cm="1">
        <f t="array" ref="J650">_xlfn.IFS('ES Data Entry'!I650=1, "Hispanic/Latino", 'ES Data Entry'!I650=2, "Not Hispanic/Latino", 'ES Data Entry'!I650=3, "Other")</f>
        <v>#N/A</v>
      </c>
      <c r="K650" s="226" t="e" cm="1">
        <f t="array" ref="K650">_xlfn.IFS('ES Data Entry'!J650= 1, "Male", 'ES Data Entry'!J650= 2, "Female", 'ES Data Entry'!J650= 3, "Transgender Male", 'ES Data Entry'!J650= 4, "Transgender Female",'ES Data Entry'!J650= 5, "Non-binary", 'ES Data Entry'!J650= 6, "Other", 'ES Data Entry'!J650= 7, "Unknown")</f>
        <v>#N/A</v>
      </c>
      <c r="L650" s="228">
        <f>'ES Data Entry'!K650</f>
        <v>0</v>
      </c>
      <c r="M650" s="228" t="str" cm="1">
        <f t="array" ref="M650">IF(MAX(IF(F:F=F650, L:L))=L650, "Yes", "No")</f>
        <v>Yes</v>
      </c>
      <c r="N650" s="229" t="e">
        <f>AVERAGE('ES Data Entry'!N650,'ES Data Entry'!M650)</f>
        <v>#DIV/0!</v>
      </c>
      <c r="O650" s="229" t="e">
        <f t="shared" si="60"/>
        <v>#DIV/0!</v>
      </c>
      <c r="P650" s="229" t="e">
        <f>AVERAGE('ES Data Entry'!O650:R650)</f>
        <v>#DIV/0!</v>
      </c>
      <c r="Q650" s="229" t="e">
        <f t="shared" si="61"/>
        <v>#DIV/0!</v>
      </c>
      <c r="R650" s="229" t="e">
        <f>AVERAGE('ES Data Entry'!S650:V650)</f>
        <v>#DIV/0!</v>
      </c>
      <c r="S650" s="229" t="e">
        <f t="shared" si="62"/>
        <v>#DIV/0!</v>
      </c>
      <c r="T650" s="229" t="e">
        <f>AVERAGE('ES Data Entry'!W650:Y650)</f>
        <v>#DIV/0!</v>
      </c>
      <c r="U650" s="230" t="e">
        <f t="shared" si="63"/>
        <v>#DIV/0!</v>
      </c>
      <c r="V650" s="231" t="e">
        <f t="shared" si="64"/>
        <v>#DIV/0!</v>
      </c>
      <c r="W650" s="232" t="e">
        <f t="shared" si="65"/>
        <v>#DIV/0!</v>
      </c>
    </row>
    <row r="651" spans="1:23">
      <c r="A651" s="226">
        <f>'ES Data Entry'!A651</f>
        <v>0</v>
      </c>
      <c r="B651" s="226">
        <f>'ES Data Entry'!B651</f>
        <v>0</v>
      </c>
      <c r="C651" s="6">
        <f>'ES Data Entry'!C651</f>
        <v>0</v>
      </c>
      <c r="D651" s="226">
        <f>'ES Data Entry'!D651</f>
        <v>0</v>
      </c>
      <c r="E651" s="226">
        <f>'ES Data Entry'!E651</f>
        <v>0</v>
      </c>
      <c r="F651" s="226">
        <f>'ES Data Entry'!F651</f>
        <v>0</v>
      </c>
      <c r="G651" s="226" t="str" cm="1">
        <f t="array" ref="G651">_xlfn.IFS('ES Data Entry'!G651=0, "Kindergarten", 'ES Data Entry'!G651=1, "1st Grade", 'ES Data Entry'!G651=2, "2nd Grade", 'ES Data Entry'!G651=3, "3rd Grade", 'ES Data Entry'!G651=4, "4th Grade",'ES Data Entry'!G651=5, "5th Grade")</f>
        <v>Kindergarten</v>
      </c>
      <c r="H651" s="253" t="e" cm="1">
        <f t="array" ref="H651">_xlfn.IFS('ES Data Entry'!L651=2, "Virtual", 'ES Data Entry'!L651=1, "In-person",'ES Data Entry'!L651=3, "Hybrid")</f>
        <v>#N/A</v>
      </c>
      <c r="I651" s="227" t="e" cm="1">
        <f t="array" ref="I651">_xlfn.IFS('ES Data Entry'!H651= 1, "American Indian/Alaskan Native", 'ES Data Entry'!H651= 2, "Asian", 'ES Data Entry'!H651= 3, "Native Hawaiian/Pacific Islander", 'ES Data Entry'!H651= 4, "Black/African American",'ES Data Entry'!H651= 5,  "White", 'ES Data Entry'!H651= 6, "Other", 'ES Data Entry'!H651= 7, "Two races or more", 'ES Data Entry'!H651= 8, "Unknown")</f>
        <v>#N/A</v>
      </c>
      <c r="J651" s="226" t="e" cm="1">
        <f t="array" ref="J651">_xlfn.IFS('ES Data Entry'!I651=1, "Hispanic/Latino", 'ES Data Entry'!I651=2, "Not Hispanic/Latino", 'ES Data Entry'!I651=3, "Other")</f>
        <v>#N/A</v>
      </c>
      <c r="K651" s="226" t="e" cm="1">
        <f t="array" ref="K651">_xlfn.IFS('ES Data Entry'!J651= 1, "Male", 'ES Data Entry'!J651= 2, "Female", 'ES Data Entry'!J651= 3, "Transgender Male", 'ES Data Entry'!J651= 4, "Transgender Female",'ES Data Entry'!J651= 5, "Non-binary", 'ES Data Entry'!J651= 6, "Other", 'ES Data Entry'!J651= 7, "Unknown")</f>
        <v>#N/A</v>
      </c>
      <c r="L651" s="228">
        <f>'ES Data Entry'!K651</f>
        <v>0</v>
      </c>
      <c r="M651" s="228" t="str" cm="1">
        <f t="array" ref="M651">IF(MAX(IF(F:F=F651, L:L))=L651, "Yes", "No")</f>
        <v>Yes</v>
      </c>
      <c r="N651" s="229" t="e">
        <f>AVERAGE('ES Data Entry'!N651,'ES Data Entry'!M651)</f>
        <v>#DIV/0!</v>
      </c>
      <c r="O651" s="229" t="e">
        <f t="shared" si="60"/>
        <v>#DIV/0!</v>
      </c>
      <c r="P651" s="229" t="e">
        <f>AVERAGE('ES Data Entry'!O651:R651)</f>
        <v>#DIV/0!</v>
      </c>
      <c r="Q651" s="229" t="e">
        <f t="shared" si="61"/>
        <v>#DIV/0!</v>
      </c>
      <c r="R651" s="229" t="e">
        <f>AVERAGE('ES Data Entry'!S651:V651)</f>
        <v>#DIV/0!</v>
      </c>
      <c r="S651" s="229" t="e">
        <f t="shared" si="62"/>
        <v>#DIV/0!</v>
      </c>
      <c r="T651" s="229" t="e">
        <f>AVERAGE('ES Data Entry'!W651:Y651)</f>
        <v>#DIV/0!</v>
      </c>
      <c r="U651" s="230" t="e">
        <f t="shared" si="63"/>
        <v>#DIV/0!</v>
      </c>
      <c r="V651" s="231" t="e">
        <f t="shared" si="64"/>
        <v>#DIV/0!</v>
      </c>
      <c r="W651" s="232" t="e">
        <f t="shared" si="65"/>
        <v>#DIV/0!</v>
      </c>
    </row>
    <row r="652" spans="1:23">
      <c r="A652" s="226">
        <f>'ES Data Entry'!A652</f>
        <v>0</v>
      </c>
      <c r="B652" s="226">
        <f>'ES Data Entry'!B652</f>
        <v>0</v>
      </c>
      <c r="C652" s="6">
        <f>'ES Data Entry'!C652</f>
        <v>0</v>
      </c>
      <c r="D652" s="226">
        <f>'ES Data Entry'!D652</f>
        <v>0</v>
      </c>
      <c r="E652" s="226">
        <f>'ES Data Entry'!E652</f>
        <v>0</v>
      </c>
      <c r="F652" s="226">
        <f>'ES Data Entry'!F652</f>
        <v>0</v>
      </c>
      <c r="G652" s="226" t="str" cm="1">
        <f t="array" ref="G652">_xlfn.IFS('ES Data Entry'!G652=0, "Kindergarten", 'ES Data Entry'!G652=1, "1st Grade", 'ES Data Entry'!G652=2, "2nd Grade", 'ES Data Entry'!G652=3, "3rd Grade", 'ES Data Entry'!G652=4, "4th Grade",'ES Data Entry'!G652=5, "5th Grade")</f>
        <v>Kindergarten</v>
      </c>
      <c r="H652" s="253" t="e" cm="1">
        <f t="array" ref="H652">_xlfn.IFS('ES Data Entry'!L652=2, "Virtual", 'ES Data Entry'!L652=1, "In-person",'ES Data Entry'!L652=3, "Hybrid")</f>
        <v>#N/A</v>
      </c>
      <c r="I652" s="227" t="e" cm="1">
        <f t="array" ref="I652">_xlfn.IFS('ES Data Entry'!H652= 1, "American Indian/Alaskan Native", 'ES Data Entry'!H652= 2, "Asian", 'ES Data Entry'!H652= 3, "Native Hawaiian/Pacific Islander", 'ES Data Entry'!H652= 4, "Black/African American",'ES Data Entry'!H652= 5,  "White", 'ES Data Entry'!H652= 6, "Other", 'ES Data Entry'!H652= 7, "Two races or more", 'ES Data Entry'!H652= 8, "Unknown")</f>
        <v>#N/A</v>
      </c>
      <c r="J652" s="226" t="e" cm="1">
        <f t="array" ref="J652">_xlfn.IFS('ES Data Entry'!I652=1, "Hispanic/Latino", 'ES Data Entry'!I652=2, "Not Hispanic/Latino", 'ES Data Entry'!I652=3, "Other")</f>
        <v>#N/A</v>
      </c>
      <c r="K652" s="226" t="e" cm="1">
        <f t="array" ref="K652">_xlfn.IFS('ES Data Entry'!J652= 1, "Male", 'ES Data Entry'!J652= 2, "Female", 'ES Data Entry'!J652= 3, "Transgender Male", 'ES Data Entry'!J652= 4, "Transgender Female",'ES Data Entry'!J652= 5, "Non-binary", 'ES Data Entry'!J652= 6, "Other", 'ES Data Entry'!J652= 7, "Unknown")</f>
        <v>#N/A</v>
      </c>
      <c r="L652" s="228">
        <f>'ES Data Entry'!K652</f>
        <v>0</v>
      </c>
      <c r="M652" s="228" t="str" cm="1">
        <f t="array" ref="M652">IF(MAX(IF(F:F=F652, L:L))=L652, "Yes", "No")</f>
        <v>Yes</v>
      </c>
      <c r="N652" s="229" t="e">
        <f>AVERAGE('ES Data Entry'!N652,'ES Data Entry'!M652)</f>
        <v>#DIV/0!</v>
      </c>
      <c r="O652" s="229" t="e">
        <f t="shared" si="60"/>
        <v>#DIV/0!</v>
      </c>
      <c r="P652" s="229" t="e">
        <f>AVERAGE('ES Data Entry'!O652:R652)</f>
        <v>#DIV/0!</v>
      </c>
      <c r="Q652" s="229" t="e">
        <f t="shared" si="61"/>
        <v>#DIV/0!</v>
      </c>
      <c r="R652" s="229" t="e">
        <f>AVERAGE('ES Data Entry'!S652:V652)</f>
        <v>#DIV/0!</v>
      </c>
      <c r="S652" s="229" t="e">
        <f t="shared" si="62"/>
        <v>#DIV/0!</v>
      </c>
      <c r="T652" s="229" t="e">
        <f>AVERAGE('ES Data Entry'!W652:Y652)</f>
        <v>#DIV/0!</v>
      </c>
      <c r="U652" s="230" t="e">
        <f t="shared" si="63"/>
        <v>#DIV/0!</v>
      </c>
      <c r="V652" s="231" t="e">
        <f t="shared" si="64"/>
        <v>#DIV/0!</v>
      </c>
      <c r="W652" s="232" t="e">
        <f t="shared" si="65"/>
        <v>#DIV/0!</v>
      </c>
    </row>
    <row r="653" spans="1:23">
      <c r="A653" s="226">
        <f>'ES Data Entry'!A653</f>
        <v>0</v>
      </c>
      <c r="B653" s="226">
        <f>'ES Data Entry'!B653</f>
        <v>0</v>
      </c>
      <c r="C653" s="6">
        <f>'ES Data Entry'!C653</f>
        <v>0</v>
      </c>
      <c r="D653" s="226">
        <f>'ES Data Entry'!D653</f>
        <v>0</v>
      </c>
      <c r="E653" s="226">
        <f>'ES Data Entry'!E653</f>
        <v>0</v>
      </c>
      <c r="F653" s="226">
        <f>'ES Data Entry'!F653</f>
        <v>0</v>
      </c>
      <c r="G653" s="226" t="str" cm="1">
        <f t="array" ref="G653">_xlfn.IFS('ES Data Entry'!G653=0, "Kindergarten", 'ES Data Entry'!G653=1, "1st Grade", 'ES Data Entry'!G653=2, "2nd Grade", 'ES Data Entry'!G653=3, "3rd Grade", 'ES Data Entry'!G653=4, "4th Grade",'ES Data Entry'!G653=5, "5th Grade")</f>
        <v>Kindergarten</v>
      </c>
      <c r="H653" s="253" t="e" cm="1">
        <f t="array" ref="H653">_xlfn.IFS('ES Data Entry'!L653=2, "Virtual", 'ES Data Entry'!L653=1, "In-person",'ES Data Entry'!L653=3, "Hybrid")</f>
        <v>#N/A</v>
      </c>
      <c r="I653" s="227" t="e" cm="1">
        <f t="array" ref="I653">_xlfn.IFS('ES Data Entry'!H653= 1, "American Indian/Alaskan Native", 'ES Data Entry'!H653= 2, "Asian", 'ES Data Entry'!H653= 3, "Native Hawaiian/Pacific Islander", 'ES Data Entry'!H653= 4, "Black/African American",'ES Data Entry'!H653= 5,  "White", 'ES Data Entry'!H653= 6, "Other", 'ES Data Entry'!H653= 7, "Two races or more", 'ES Data Entry'!H653= 8, "Unknown")</f>
        <v>#N/A</v>
      </c>
      <c r="J653" s="226" t="e" cm="1">
        <f t="array" ref="J653">_xlfn.IFS('ES Data Entry'!I653=1, "Hispanic/Latino", 'ES Data Entry'!I653=2, "Not Hispanic/Latino", 'ES Data Entry'!I653=3, "Other")</f>
        <v>#N/A</v>
      </c>
      <c r="K653" s="226" t="e" cm="1">
        <f t="array" ref="K653">_xlfn.IFS('ES Data Entry'!J653= 1, "Male", 'ES Data Entry'!J653= 2, "Female", 'ES Data Entry'!J653= 3, "Transgender Male", 'ES Data Entry'!J653= 4, "Transgender Female",'ES Data Entry'!J653= 5, "Non-binary", 'ES Data Entry'!J653= 6, "Other", 'ES Data Entry'!J653= 7, "Unknown")</f>
        <v>#N/A</v>
      </c>
      <c r="L653" s="228">
        <f>'ES Data Entry'!K653</f>
        <v>0</v>
      </c>
      <c r="M653" s="228" t="str" cm="1">
        <f t="array" ref="M653">IF(MAX(IF(F:F=F653, L:L))=L653, "Yes", "No")</f>
        <v>Yes</v>
      </c>
      <c r="N653" s="229" t="e">
        <f>AVERAGE('ES Data Entry'!N653,'ES Data Entry'!M653)</f>
        <v>#DIV/0!</v>
      </c>
      <c r="O653" s="229" t="e">
        <f t="shared" si="60"/>
        <v>#DIV/0!</v>
      </c>
      <c r="P653" s="229" t="e">
        <f>AVERAGE('ES Data Entry'!O653:R653)</f>
        <v>#DIV/0!</v>
      </c>
      <c r="Q653" s="229" t="e">
        <f t="shared" si="61"/>
        <v>#DIV/0!</v>
      </c>
      <c r="R653" s="229" t="e">
        <f>AVERAGE('ES Data Entry'!S653:V653)</f>
        <v>#DIV/0!</v>
      </c>
      <c r="S653" s="229" t="e">
        <f t="shared" si="62"/>
        <v>#DIV/0!</v>
      </c>
      <c r="T653" s="229" t="e">
        <f>AVERAGE('ES Data Entry'!W653:Y653)</f>
        <v>#DIV/0!</v>
      </c>
      <c r="U653" s="230" t="e">
        <f t="shared" si="63"/>
        <v>#DIV/0!</v>
      </c>
      <c r="V653" s="231" t="e">
        <f t="shared" si="64"/>
        <v>#DIV/0!</v>
      </c>
      <c r="W653" s="232" t="e">
        <f t="shared" si="65"/>
        <v>#DIV/0!</v>
      </c>
    </row>
    <row r="654" spans="1:23">
      <c r="A654" s="226">
        <f>'ES Data Entry'!A654</f>
        <v>0</v>
      </c>
      <c r="B654" s="226">
        <f>'ES Data Entry'!B654</f>
        <v>0</v>
      </c>
      <c r="C654" s="6">
        <f>'ES Data Entry'!C654</f>
        <v>0</v>
      </c>
      <c r="D654" s="226">
        <f>'ES Data Entry'!D654</f>
        <v>0</v>
      </c>
      <c r="E654" s="226">
        <f>'ES Data Entry'!E654</f>
        <v>0</v>
      </c>
      <c r="F654" s="226">
        <f>'ES Data Entry'!F654</f>
        <v>0</v>
      </c>
      <c r="G654" s="226" t="str" cm="1">
        <f t="array" ref="G654">_xlfn.IFS('ES Data Entry'!G654=0, "Kindergarten", 'ES Data Entry'!G654=1, "1st Grade", 'ES Data Entry'!G654=2, "2nd Grade", 'ES Data Entry'!G654=3, "3rd Grade", 'ES Data Entry'!G654=4, "4th Grade",'ES Data Entry'!G654=5, "5th Grade")</f>
        <v>Kindergarten</v>
      </c>
      <c r="H654" s="253" t="e" cm="1">
        <f t="array" ref="H654">_xlfn.IFS('ES Data Entry'!L654=2, "Virtual", 'ES Data Entry'!L654=1, "In-person",'ES Data Entry'!L654=3, "Hybrid")</f>
        <v>#N/A</v>
      </c>
      <c r="I654" s="227" t="e" cm="1">
        <f t="array" ref="I654">_xlfn.IFS('ES Data Entry'!H654= 1, "American Indian/Alaskan Native", 'ES Data Entry'!H654= 2, "Asian", 'ES Data Entry'!H654= 3, "Native Hawaiian/Pacific Islander", 'ES Data Entry'!H654= 4, "Black/African American",'ES Data Entry'!H654= 5,  "White", 'ES Data Entry'!H654= 6, "Other", 'ES Data Entry'!H654= 7, "Two races or more", 'ES Data Entry'!H654= 8, "Unknown")</f>
        <v>#N/A</v>
      </c>
      <c r="J654" s="226" t="e" cm="1">
        <f t="array" ref="J654">_xlfn.IFS('ES Data Entry'!I654=1, "Hispanic/Latino", 'ES Data Entry'!I654=2, "Not Hispanic/Latino", 'ES Data Entry'!I654=3, "Other")</f>
        <v>#N/A</v>
      </c>
      <c r="K654" s="226" t="e" cm="1">
        <f t="array" ref="K654">_xlfn.IFS('ES Data Entry'!J654= 1, "Male", 'ES Data Entry'!J654= 2, "Female", 'ES Data Entry'!J654= 3, "Transgender Male", 'ES Data Entry'!J654= 4, "Transgender Female",'ES Data Entry'!J654= 5, "Non-binary", 'ES Data Entry'!J654= 6, "Other", 'ES Data Entry'!J654= 7, "Unknown")</f>
        <v>#N/A</v>
      </c>
      <c r="L654" s="228">
        <f>'ES Data Entry'!K654</f>
        <v>0</v>
      </c>
      <c r="M654" s="228" t="str" cm="1">
        <f t="array" ref="M654">IF(MAX(IF(F:F=F654, L:L))=L654, "Yes", "No")</f>
        <v>Yes</v>
      </c>
      <c r="N654" s="229" t="e">
        <f>AVERAGE('ES Data Entry'!N654,'ES Data Entry'!M654)</f>
        <v>#DIV/0!</v>
      </c>
      <c r="O654" s="229" t="e">
        <f t="shared" si="60"/>
        <v>#DIV/0!</v>
      </c>
      <c r="P654" s="229" t="e">
        <f>AVERAGE('ES Data Entry'!O654:R654)</f>
        <v>#DIV/0!</v>
      </c>
      <c r="Q654" s="229" t="e">
        <f t="shared" si="61"/>
        <v>#DIV/0!</v>
      </c>
      <c r="R654" s="229" t="e">
        <f>AVERAGE('ES Data Entry'!S654:V654)</f>
        <v>#DIV/0!</v>
      </c>
      <c r="S654" s="229" t="e">
        <f t="shared" si="62"/>
        <v>#DIV/0!</v>
      </c>
      <c r="T654" s="229" t="e">
        <f>AVERAGE('ES Data Entry'!W654:Y654)</f>
        <v>#DIV/0!</v>
      </c>
      <c r="U654" s="230" t="e">
        <f t="shared" si="63"/>
        <v>#DIV/0!</v>
      </c>
      <c r="V654" s="231" t="e">
        <f t="shared" si="64"/>
        <v>#DIV/0!</v>
      </c>
      <c r="W654" s="232" t="e">
        <f t="shared" si="65"/>
        <v>#DIV/0!</v>
      </c>
    </row>
    <row r="655" spans="1:23">
      <c r="A655" s="226">
        <f>'ES Data Entry'!A655</f>
        <v>0</v>
      </c>
      <c r="B655" s="226">
        <f>'ES Data Entry'!B655</f>
        <v>0</v>
      </c>
      <c r="C655" s="6">
        <f>'ES Data Entry'!C655</f>
        <v>0</v>
      </c>
      <c r="D655" s="226">
        <f>'ES Data Entry'!D655</f>
        <v>0</v>
      </c>
      <c r="E655" s="226">
        <f>'ES Data Entry'!E655</f>
        <v>0</v>
      </c>
      <c r="F655" s="226">
        <f>'ES Data Entry'!F655</f>
        <v>0</v>
      </c>
      <c r="G655" s="226" t="str" cm="1">
        <f t="array" ref="G655">_xlfn.IFS('ES Data Entry'!G655=0, "Kindergarten", 'ES Data Entry'!G655=1, "1st Grade", 'ES Data Entry'!G655=2, "2nd Grade", 'ES Data Entry'!G655=3, "3rd Grade", 'ES Data Entry'!G655=4, "4th Grade",'ES Data Entry'!G655=5, "5th Grade")</f>
        <v>Kindergarten</v>
      </c>
      <c r="H655" s="253" t="e" cm="1">
        <f t="array" ref="H655">_xlfn.IFS('ES Data Entry'!L655=2, "Virtual", 'ES Data Entry'!L655=1, "In-person",'ES Data Entry'!L655=3, "Hybrid")</f>
        <v>#N/A</v>
      </c>
      <c r="I655" s="227" t="e" cm="1">
        <f t="array" ref="I655">_xlfn.IFS('ES Data Entry'!H655= 1, "American Indian/Alaskan Native", 'ES Data Entry'!H655= 2, "Asian", 'ES Data Entry'!H655= 3, "Native Hawaiian/Pacific Islander", 'ES Data Entry'!H655= 4, "Black/African American",'ES Data Entry'!H655= 5,  "White", 'ES Data Entry'!H655= 6, "Other", 'ES Data Entry'!H655= 7, "Two races or more", 'ES Data Entry'!H655= 8, "Unknown")</f>
        <v>#N/A</v>
      </c>
      <c r="J655" s="226" t="e" cm="1">
        <f t="array" ref="J655">_xlfn.IFS('ES Data Entry'!I655=1, "Hispanic/Latino", 'ES Data Entry'!I655=2, "Not Hispanic/Latino", 'ES Data Entry'!I655=3, "Other")</f>
        <v>#N/A</v>
      </c>
      <c r="K655" s="226" t="e" cm="1">
        <f t="array" ref="K655">_xlfn.IFS('ES Data Entry'!J655= 1, "Male", 'ES Data Entry'!J655= 2, "Female", 'ES Data Entry'!J655= 3, "Transgender Male", 'ES Data Entry'!J655= 4, "Transgender Female",'ES Data Entry'!J655= 5, "Non-binary", 'ES Data Entry'!J655= 6, "Other", 'ES Data Entry'!J655= 7, "Unknown")</f>
        <v>#N/A</v>
      </c>
      <c r="L655" s="228">
        <f>'ES Data Entry'!K655</f>
        <v>0</v>
      </c>
      <c r="M655" s="228" t="str" cm="1">
        <f t="array" ref="M655">IF(MAX(IF(F:F=F655, L:L))=L655, "Yes", "No")</f>
        <v>Yes</v>
      </c>
      <c r="N655" s="229" t="e">
        <f>AVERAGE('ES Data Entry'!N655,'ES Data Entry'!M655)</f>
        <v>#DIV/0!</v>
      </c>
      <c r="O655" s="229" t="e">
        <f t="shared" si="60"/>
        <v>#DIV/0!</v>
      </c>
      <c r="P655" s="229" t="e">
        <f>AVERAGE('ES Data Entry'!O655:R655)</f>
        <v>#DIV/0!</v>
      </c>
      <c r="Q655" s="229" t="e">
        <f t="shared" si="61"/>
        <v>#DIV/0!</v>
      </c>
      <c r="R655" s="229" t="e">
        <f>AVERAGE('ES Data Entry'!S655:V655)</f>
        <v>#DIV/0!</v>
      </c>
      <c r="S655" s="229" t="e">
        <f t="shared" si="62"/>
        <v>#DIV/0!</v>
      </c>
      <c r="T655" s="229" t="e">
        <f>AVERAGE('ES Data Entry'!W655:Y655)</f>
        <v>#DIV/0!</v>
      </c>
      <c r="U655" s="230" t="e">
        <f t="shared" si="63"/>
        <v>#DIV/0!</v>
      </c>
      <c r="V655" s="231" t="e">
        <f t="shared" si="64"/>
        <v>#DIV/0!</v>
      </c>
      <c r="W655" s="232" t="e">
        <f t="shared" si="65"/>
        <v>#DIV/0!</v>
      </c>
    </row>
    <row r="656" spans="1:23">
      <c r="A656" s="226">
        <f>'ES Data Entry'!A656</f>
        <v>0</v>
      </c>
      <c r="B656" s="226">
        <f>'ES Data Entry'!B656</f>
        <v>0</v>
      </c>
      <c r="C656" s="6">
        <f>'ES Data Entry'!C656</f>
        <v>0</v>
      </c>
      <c r="D656" s="226">
        <f>'ES Data Entry'!D656</f>
        <v>0</v>
      </c>
      <c r="E656" s="226">
        <f>'ES Data Entry'!E656</f>
        <v>0</v>
      </c>
      <c r="F656" s="226">
        <f>'ES Data Entry'!F656</f>
        <v>0</v>
      </c>
      <c r="G656" s="226" t="str" cm="1">
        <f t="array" ref="G656">_xlfn.IFS('ES Data Entry'!G656=0, "Kindergarten", 'ES Data Entry'!G656=1, "1st Grade", 'ES Data Entry'!G656=2, "2nd Grade", 'ES Data Entry'!G656=3, "3rd Grade", 'ES Data Entry'!G656=4, "4th Grade",'ES Data Entry'!G656=5, "5th Grade")</f>
        <v>Kindergarten</v>
      </c>
      <c r="H656" s="253" t="e" cm="1">
        <f t="array" ref="H656">_xlfn.IFS('ES Data Entry'!L656=2, "Virtual", 'ES Data Entry'!L656=1, "In-person",'ES Data Entry'!L656=3, "Hybrid")</f>
        <v>#N/A</v>
      </c>
      <c r="I656" s="227" t="e" cm="1">
        <f t="array" ref="I656">_xlfn.IFS('ES Data Entry'!H656= 1, "American Indian/Alaskan Native", 'ES Data Entry'!H656= 2, "Asian", 'ES Data Entry'!H656= 3, "Native Hawaiian/Pacific Islander", 'ES Data Entry'!H656= 4, "Black/African American",'ES Data Entry'!H656= 5,  "White", 'ES Data Entry'!H656= 6, "Other", 'ES Data Entry'!H656= 7, "Two races or more", 'ES Data Entry'!H656= 8, "Unknown")</f>
        <v>#N/A</v>
      </c>
      <c r="J656" s="226" t="e" cm="1">
        <f t="array" ref="J656">_xlfn.IFS('ES Data Entry'!I656=1, "Hispanic/Latino", 'ES Data Entry'!I656=2, "Not Hispanic/Latino", 'ES Data Entry'!I656=3, "Other")</f>
        <v>#N/A</v>
      </c>
      <c r="K656" s="226" t="e" cm="1">
        <f t="array" ref="K656">_xlfn.IFS('ES Data Entry'!J656= 1, "Male", 'ES Data Entry'!J656= 2, "Female", 'ES Data Entry'!J656= 3, "Transgender Male", 'ES Data Entry'!J656= 4, "Transgender Female",'ES Data Entry'!J656= 5, "Non-binary", 'ES Data Entry'!J656= 6, "Other", 'ES Data Entry'!J656= 7, "Unknown")</f>
        <v>#N/A</v>
      </c>
      <c r="L656" s="228">
        <f>'ES Data Entry'!K656</f>
        <v>0</v>
      </c>
      <c r="M656" s="228" t="str" cm="1">
        <f t="array" ref="M656">IF(MAX(IF(F:F=F656, L:L))=L656, "Yes", "No")</f>
        <v>Yes</v>
      </c>
      <c r="N656" s="229" t="e">
        <f>AVERAGE('ES Data Entry'!N656,'ES Data Entry'!M656)</f>
        <v>#DIV/0!</v>
      </c>
      <c r="O656" s="229" t="e">
        <f t="shared" si="60"/>
        <v>#DIV/0!</v>
      </c>
      <c r="P656" s="229" t="e">
        <f>AVERAGE('ES Data Entry'!O656:R656)</f>
        <v>#DIV/0!</v>
      </c>
      <c r="Q656" s="229" t="e">
        <f t="shared" si="61"/>
        <v>#DIV/0!</v>
      </c>
      <c r="R656" s="229" t="e">
        <f>AVERAGE('ES Data Entry'!S656:V656)</f>
        <v>#DIV/0!</v>
      </c>
      <c r="S656" s="229" t="e">
        <f t="shared" si="62"/>
        <v>#DIV/0!</v>
      </c>
      <c r="T656" s="229" t="e">
        <f>AVERAGE('ES Data Entry'!W656:Y656)</f>
        <v>#DIV/0!</v>
      </c>
      <c r="U656" s="230" t="e">
        <f t="shared" si="63"/>
        <v>#DIV/0!</v>
      </c>
      <c r="V656" s="231" t="e">
        <f t="shared" si="64"/>
        <v>#DIV/0!</v>
      </c>
      <c r="W656" s="232" t="e">
        <f t="shared" si="65"/>
        <v>#DIV/0!</v>
      </c>
    </row>
    <row r="657" spans="1:23">
      <c r="A657" s="226">
        <f>'ES Data Entry'!A657</f>
        <v>0</v>
      </c>
      <c r="B657" s="226">
        <f>'ES Data Entry'!B657</f>
        <v>0</v>
      </c>
      <c r="C657" s="6">
        <f>'ES Data Entry'!C657</f>
        <v>0</v>
      </c>
      <c r="D657" s="226">
        <f>'ES Data Entry'!D657</f>
        <v>0</v>
      </c>
      <c r="E657" s="226">
        <f>'ES Data Entry'!E657</f>
        <v>0</v>
      </c>
      <c r="F657" s="226">
        <f>'ES Data Entry'!F657</f>
        <v>0</v>
      </c>
      <c r="G657" s="226" t="str" cm="1">
        <f t="array" ref="G657">_xlfn.IFS('ES Data Entry'!G657=0, "Kindergarten", 'ES Data Entry'!G657=1, "1st Grade", 'ES Data Entry'!G657=2, "2nd Grade", 'ES Data Entry'!G657=3, "3rd Grade", 'ES Data Entry'!G657=4, "4th Grade",'ES Data Entry'!G657=5, "5th Grade")</f>
        <v>Kindergarten</v>
      </c>
      <c r="H657" s="253" t="e" cm="1">
        <f t="array" ref="H657">_xlfn.IFS('ES Data Entry'!L657=2, "Virtual", 'ES Data Entry'!L657=1, "In-person",'ES Data Entry'!L657=3, "Hybrid")</f>
        <v>#N/A</v>
      </c>
      <c r="I657" s="227" t="e" cm="1">
        <f t="array" ref="I657">_xlfn.IFS('ES Data Entry'!H657= 1, "American Indian/Alaskan Native", 'ES Data Entry'!H657= 2, "Asian", 'ES Data Entry'!H657= 3, "Native Hawaiian/Pacific Islander", 'ES Data Entry'!H657= 4, "Black/African American",'ES Data Entry'!H657= 5,  "White", 'ES Data Entry'!H657= 6, "Other", 'ES Data Entry'!H657= 7, "Two races or more", 'ES Data Entry'!H657= 8, "Unknown")</f>
        <v>#N/A</v>
      </c>
      <c r="J657" s="226" t="e" cm="1">
        <f t="array" ref="J657">_xlfn.IFS('ES Data Entry'!I657=1, "Hispanic/Latino", 'ES Data Entry'!I657=2, "Not Hispanic/Latino", 'ES Data Entry'!I657=3, "Other")</f>
        <v>#N/A</v>
      </c>
      <c r="K657" s="226" t="e" cm="1">
        <f t="array" ref="K657">_xlfn.IFS('ES Data Entry'!J657= 1, "Male", 'ES Data Entry'!J657= 2, "Female", 'ES Data Entry'!J657= 3, "Transgender Male", 'ES Data Entry'!J657= 4, "Transgender Female",'ES Data Entry'!J657= 5, "Non-binary", 'ES Data Entry'!J657= 6, "Other", 'ES Data Entry'!J657= 7, "Unknown")</f>
        <v>#N/A</v>
      </c>
      <c r="L657" s="228">
        <f>'ES Data Entry'!K657</f>
        <v>0</v>
      </c>
      <c r="M657" s="228" t="str" cm="1">
        <f t="array" ref="M657">IF(MAX(IF(F:F=F657, L:L))=L657, "Yes", "No")</f>
        <v>Yes</v>
      </c>
      <c r="N657" s="229" t="e">
        <f>AVERAGE('ES Data Entry'!N657,'ES Data Entry'!M657)</f>
        <v>#DIV/0!</v>
      </c>
      <c r="O657" s="229" t="e">
        <f t="shared" si="60"/>
        <v>#DIV/0!</v>
      </c>
      <c r="P657" s="229" t="e">
        <f>AVERAGE('ES Data Entry'!O657:R657)</f>
        <v>#DIV/0!</v>
      </c>
      <c r="Q657" s="229" t="e">
        <f t="shared" si="61"/>
        <v>#DIV/0!</v>
      </c>
      <c r="R657" s="229" t="e">
        <f>AVERAGE('ES Data Entry'!S657:V657)</f>
        <v>#DIV/0!</v>
      </c>
      <c r="S657" s="229" t="e">
        <f t="shared" si="62"/>
        <v>#DIV/0!</v>
      </c>
      <c r="T657" s="229" t="e">
        <f>AVERAGE('ES Data Entry'!W657:Y657)</f>
        <v>#DIV/0!</v>
      </c>
      <c r="U657" s="230" t="e">
        <f t="shared" si="63"/>
        <v>#DIV/0!</v>
      </c>
      <c r="V657" s="231" t="e">
        <f t="shared" si="64"/>
        <v>#DIV/0!</v>
      </c>
      <c r="W657" s="232" t="e">
        <f t="shared" si="65"/>
        <v>#DIV/0!</v>
      </c>
    </row>
    <row r="658" spans="1:23">
      <c r="A658" s="226">
        <f>'ES Data Entry'!A658</f>
        <v>0</v>
      </c>
      <c r="B658" s="226">
        <f>'ES Data Entry'!B658</f>
        <v>0</v>
      </c>
      <c r="C658" s="6">
        <f>'ES Data Entry'!C658</f>
        <v>0</v>
      </c>
      <c r="D658" s="226">
        <f>'ES Data Entry'!D658</f>
        <v>0</v>
      </c>
      <c r="E658" s="226">
        <f>'ES Data Entry'!E658</f>
        <v>0</v>
      </c>
      <c r="F658" s="226">
        <f>'ES Data Entry'!F658</f>
        <v>0</v>
      </c>
      <c r="G658" s="226" t="str" cm="1">
        <f t="array" ref="G658">_xlfn.IFS('ES Data Entry'!G658=0, "Kindergarten", 'ES Data Entry'!G658=1, "1st Grade", 'ES Data Entry'!G658=2, "2nd Grade", 'ES Data Entry'!G658=3, "3rd Grade", 'ES Data Entry'!G658=4, "4th Grade",'ES Data Entry'!G658=5, "5th Grade")</f>
        <v>Kindergarten</v>
      </c>
      <c r="H658" s="253" t="e" cm="1">
        <f t="array" ref="H658">_xlfn.IFS('ES Data Entry'!L658=2, "Virtual", 'ES Data Entry'!L658=1, "In-person",'ES Data Entry'!L658=3, "Hybrid")</f>
        <v>#N/A</v>
      </c>
      <c r="I658" s="227" t="e" cm="1">
        <f t="array" ref="I658">_xlfn.IFS('ES Data Entry'!H658= 1, "American Indian/Alaskan Native", 'ES Data Entry'!H658= 2, "Asian", 'ES Data Entry'!H658= 3, "Native Hawaiian/Pacific Islander", 'ES Data Entry'!H658= 4, "Black/African American",'ES Data Entry'!H658= 5,  "White", 'ES Data Entry'!H658= 6, "Other", 'ES Data Entry'!H658= 7, "Two races or more", 'ES Data Entry'!H658= 8, "Unknown")</f>
        <v>#N/A</v>
      </c>
      <c r="J658" s="226" t="e" cm="1">
        <f t="array" ref="J658">_xlfn.IFS('ES Data Entry'!I658=1, "Hispanic/Latino", 'ES Data Entry'!I658=2, "Not Hispanic/Latino", 'ES Data Entry'!I658=3, "Other")</f>
        <v>#N/A</v>
      </c>
      <c r="K658" s="226" t="e" cm="1">
        <f t="array" ref="K658">_xlfn.IFS('ES Data Entry'!J658= 1, "Male", 'ES Data Entry'!J658= 2, "Female", 'ES Data Entry'!J658= 3, "Transgender Male", 'ES Data Entry'!J658= 4, "Transgender Female",'ES Data Entry'!J658= 5, "Non-binary", 'ES Data Entry'!J658= 6, "Other", 'ES Data Entry'!J658= 7, "Unknown")</f>
        <v>#N/A</v>
      </c>
      <c r="L658" s="228">
        <f>'ES Data Entry'!K658</f>
        <v>0</v>
      </c>
      <c r="M658" s="228" t="str" cm="1">
        <f t="array" ref="M658">IF(MAX(IF(F:F=F658, L:L))=L658, "Yes", "No")</f>
        <v>Yes</v>
      </c>
      <c r="N658" s="229" t="e">
        <f>AVERAGE('ES Data Entry'!N658,'ES Data Entry'!M658)</f>
        <v>#DIV/0!</v>
      </c>
      <c r="O658" s="229" t="e">
        <f t="shared" si="60"/>
        <v>#DIV/0!</v>
      </c>
      <c r="P658" s="229" t="e">
        <f>AVERAGE('ES Data Entry'!O658:R658)</f>
        <v>#DIV/0!</v>
      </c>
      <c r="Q658" s="229" t="e">
        <f t="shared" si="61"/>
        <v>#DIV/0!</v>
      </c>
      <c r="R658" s="229" t="e">
        <f>AVERAGE('ES Data Entry'!S658:V658)</f>
        <v>#DIV/0!</v>
      </c>
      <c r="S658" s="229" t="e">
        <f t="shared" si="62"/>
        <v>#DIV/0!</v>
      </c>
      <c r="T658" s="229" t="e">
        <f>AVERAGE('ES Data Entry'!W658:Y658)</f>
        <v>#DIV/0!</v>
      </c>
      <c r="U658" s="230" t="e">
        <f t="shared" si="63"/>
        <v>#DIV/0!</v>
      </c>
      <c r="V658" s="231" t="e">
        <f t="shared" si="64"/>
        <v>#DIV/0!</v>
      </c>
      <c r="W658" s="232" t="e">
        <f t="shared" si="65"/>
        <v>#DIV/0!</v>
      </c>
    </row>
    <row r="659" spans="1:23">
      <c r="A659" s="226">
        <f>'ES Data Entry'!A659</f>
        <v>0</v>
      </c>
      <c r="B659" s="226">
        <f>'ES Data Entry'!B659</f>
        <v>0</v>
      </c>
      <c r="C659" s="6">
        <f>'ES Data Entry'!C659</f>
        <v>0</v>
      </c>
      <c r="D659" s="226">
        <f>'ES Data Entry'!D659</f>
        <v>0</v>
      </c>
      <c r="E659" s="226">
        <f>'ES Data Entry'!E659</f>
        <v>0</v>
      </c>
      <c r="F659" s="226">
        <f>'ES Data Entry'!F659</f>
        <v>0</v>
      </c>
      <c r="G659" s="226" t="str" cm="1">
        <f t="array" ref="G659">_xlfn.IFS('ES Data Entry'!G659=0, "Kindergarten", 'ES Data Entry'!G659=1, "1st Grade", 'ES Data Entry'!G659=2, "2nd Grade", 'ES Data Entry'!G659=3, "3rd Grade", 'ES Data Entry'!G659=4, "4th Grade",'ES Data Entry'!G659=5, "5th Grade")</f>
        <v>Kindergarten</v>
      </c>
      <c r="H659" s="253" t="e" cm="1">
        <f t="array" ref="H659">_xlfn.IFS('ES Data Entry'!L659=2, "Virtual", 'ES Data Entry'!L659=1, "In-person",'ES Data Entry'!L659=3, "Hybrid")</f>
        <v>#N/A</v>
      </c>
      <c r="I659" s="227" t="e" cm="1">
        <f t="array" ref="I659">_xlfn.IFS('ES Data Entry'!H659= 1, "American Indian/Alaskan Native", 'ES Data Entry'!H659= 2, "Asian", 'ES Data Entry'!H659= 3, "Native Hawaiian/Pacific Islander", 'ES Data Entry'!H659= 4, "Black/African American",'ES Data Entry'!H659= 5,  "White", 'ES Data Entry'!H659= 6, "Other", 'ES Data Entry'!H659= 7, "Two races or more", 'ES Data Entry'!H659= 8, "Unknown")</f>
        <v>#N/A</v>
      </c>
      <c r="J659" s="226" t="e" cm="1">
        <f t="array" ref="J659">_xlfn.IFS('ES Data Entry'!I659=1, "Hispanic/Latino", 'ES Data Entry'!I659=2, "Not Hispanic/Latino", 'ES Data Entry'!I659=3, "Other")</f>
        <v>#N/A</v>
      </c>
      <c r="K659" s="226" t="e" cm="1">
        <f t="array" ref="K659">_xlfn.IFS('ES Data Entry'!J659= 1, "Male", 'ES Data Entry'!J659= 2, "Female", 'ES Data Entry'!J659= 3, "Transgender Male", 'ES Data Entry'!J659= 4, "Transgender Female",'ES Data Entry'!J659= 5, "Non-binary", 'ES Data Entry'!J659= 6, "Other", 'ES Data Entry'!J659= 7, "Unknown")</f>
        <v>#N/A</v>
      </c>
      <c r="L659" s="228">
        <f>'ES Data Entry'!K659</f>
        <v>0</v>
      </c>
      <c r="M659" s="228" t="str" cm="1">
        <f t="array" ref="M659">IF(MAX(IF(F:F=F659, L:L))=L659, "Yes", "No")</f>
        <v>Yes</v>
      </c>
      <c r="N659" s="229" t="e">
        <f>AVERAGE('ES Data Entry'!N659,'ES Data Entry'!M659)</f>
        <v>#DIV/0!</v>
      </c>
      <c r="O659" s="229" t="e">
        <f t="shared" si="60"/>
        <v>#DIV/0!</v>
      </c>
      <c r="P659" s="229" t="e">
        <f>AVERAGE('ES Data Entry'!O659:R659)</f>
        <v>#DIV/0!</v>
      </c>
      <c r="Q659" s="229" t="e">
        <f t="shared" si="61"/>
        <v>#DIV/0!</v>
      </c>
      <c r="R659" s="229" t="e">
        <f>AVERAGE('ES Data Entry'!S659:V659)</f>
        <v>#DIV/0!</v>
      </c>
      <c r="S659" s="229" t="e">
        <f t="shared" si="62"/>
        <v>#DIV/0!</v>
      </c>
      <c r="T659" s="229" t="e">
        <f>AVERAGE('ES Data Entry'!W659:Y659)</f>
        <v>#DIV/0!</v>
      </c>
      <c r="U659" s="230" t="e">
        <f t="shared" si="63"/>
        <v>#DIV/0!</v>
      </c>
      <c r="V659" s="231" t="e">
        <f t="shared" si="64"/>
        <v>#DIV/0!</v>
      </c>
      <c r="W659" s="232" t="e">
        <f t="shared" si="65"/>
        <v>#DIV/0!</v>
      </c>
    </row>
    <row r="660" spans="1:23">
      <c r="A660" s="226">
        <f>'ES Data Entry'!A660</f>
        <v>0</v>
      </c>
      <c r="B660" s="226">
        <f>'ES Data Entry'!B660</f>
        <v>0</v>
      </c>
      <c r="C660" s="6">
        <f>'ES Data Entry'!C660</f>
        <v>0</v>
      </c>
      <c r="D660" s="226">
        <f>'ES Data Entry'!D660</f>
        <v>0</v>
      </c>
      <c r="E660" s="226">
        <f>'ES Data Entry'!E660</f>
        <v>0</v>
      </c>
      <c r="F660" s="226">
        <f>'ES Data Entry'!F660</f>
        <v>0</v>
      </c>
      <c r="G660" s="226" t="str" cm="1">
        <f t="array" ref="G660">_xlfn.IFS('ES Data Entry'!G660=0, "Kindergarten", 'ES Data Entry'!G660=1, "1st Grade", 'ES Data Entry'!G660=2, "2nd Grade", 'ES Data Entry'!G660=3, "3rd Grade", 'ES Data Entry'!G660=4, "4th Grade",'ES Data Entry'!G660=5, "5th Grade")</f>
        <v>Kindergarten</v>
      </c>
      <c r="H660" s="253" t="e" cm="1">
        <f t="array" ref="H660">_xlfn.IFS('ES Data Entry'!L660=2, "Virtual", 'ES Data Entry'!L660=1, "In-person",'ES Data Entry'!L660=3, "Hybrid")</f>
        <v>#N/A</v>
      </c>
      <c r="I660" s="227" t="e" cm="1">
        <f t="array" ref="I660">_xlfn.IFS('ES Data Entry'!H660= 1, "American Indian/Alaskan Native", 'ES Data Entry'!H660= 2, "Asian", 'ES Data Entry'!H660= 3, "Native Hawaiian/Pacific Islander", 'ES Data Entry'!H660= 4, "Black/African American",'ES Data Entry'!H660= 5,  "White", 'ES Data Entry'!H660= 6, "Other", 'ES Data Entry'!H660= 7, "Two races or more", 'ES Data Entry'!H660= 8, "Unknown")</f>
        <v>#N/A</v>
      </c>
      <c r="J660" s="226" t="e" cm="1">
        <f t="array" ref="J660">_xlfn.IFS('ES Data Entry'!I660=1, "Hispanic/Latino", 'ES Data Entry'!I660=2, "Not Hispanic/Latino", 'ES Data Entry'!I660=3, "Other")</f>
        <v>#N/A</v>
      </c>
      <c r="K660" s="226" t="e" cm="1">
        <f t="array" ref="K660">_xlfn.IFS('ES Data Entry'!J660= 1, "Male", 'ES Data Entry'!J660= 2, "Female", 'ES Data Entry'!J660= 3, "Transgender Male", 'ES Data Entry'!J660= 4, "Transgender Female",'ES Data Entry'!J660= 5, "Non-binary", 'ES Data Entry'!J660= 6, "Other", 'ES Data Entry'!J660= 7, "Unknown")</f>
        <v>#N/A</v>
      </c>
      <c r="L660" s="228">
        <f>'ES Data Entry'!K660</f>
        <v>0</v>
      </c>
      <c r="M660" s="228" t="str" cm="1">
        <f t="array" ref="M660">IF(MAX(IF(F:F=F660, L:L))=L660, "Yes", "No")</f>
        <v>Yes</v>
      </c>
      <c r="N660" s="229" t="e">
        <f>AVERAGE('ES Data Entry'!N660,'ES Data Entry'!M660)</f>
        <v>#DIV/0!</v>
      </c>
      <c r="O660" s="229" t="e">
        <f t="shared" si="60"/>
        <v>#DIV/0!</v>
      </c>
      <c r="P660" s="229" t="e">
        <f>AVERAGE('ES Data Entry'!O660:R660)</f>
        <v>#DIV/0!</v>
      </c>
      <c r="Q660" s="229" t="e">
        <f t="shared" si="61"/>
        <v>#DIV/0!</v>
      </c>
      <c r="R660" s="229" t="e">
        <f>AVERAGE('ES Data Entry'!S660:V660)</f>
        <v>#DIV/0!</v>
      </c>
      <c r="S660" s="229" t="e">
        <f t="shared" si="62"/>
        <v>#DIV/0!</v>
      </c>
      <c r="T660" s="229" t="e">
        <f>AVERAGE('ES Data Entry'!W660:Y660)</f>
        <v>#DIV/0!</v>
      </c>
      <c r="U660" s="230" t="e">
        <f t="shared" si="63"/>
        <v>#DIV/0!</v>
      </c>
      <c r="V660" s="231" t="e">
        <f t="shared" si="64"/>
        <v>#DIV/0!</v>
      </c>
      <c r="W660" s="232" t="e">
        <f t="shared" si="65"/>
        <v>#DIV/0!</v>
      </c>
    </row>
    <row r="661" spans="1:23">
      <c r="A661" s="226">
        <f>'ES Data Entry'!A661</f>
        <v>0</v>
      </c>
      <c r="B661" s="226">
        <f>'ES Data Entry'!B661</f>
        <v>0</v>
      </c>
      <c r="C661" s="6">
        <f>'ES Data Entry'!C661</f>
        <v>0</v>
      </c>
      <c r="D661" s="226">
        <f>'ES Data Entry'!D661</f>
        <v>0</v>
      </c>
      <c r="E661" s="226">
        <f>'ES Data Entry'!E661</f>
        <v>0</v>
      </c>
      <c r="F661" s="226">
        <f>'ES Data Entry'!F661</f>
        <v>0</v>
      </c>
      <c r="G661" s="226" t="str" cm="1">
        <f t="array" ref="G661">_xlfn.IFS('ES Data Entry'!G661=0, "Kindergarten", 'ES Data Entry'!G661=1, "1st Grade", 'ES Data Entry'!G661=2, "2nd Grade", 'ES Data Entry'!G661=3, "3rd Grade", 'ES Data Entry'!G661=4, "4th Grade",'ES Data Entry'!G661=5, "5th Grade")</f>
        <v>Kindergarten</v>
      </c>
      <c r="H661" s="253" t="e" cm="1">
        <f t="array" ref="H661">_xlfn.IFS('ES Data Entry'!L661=2, "Virtual", 'ES Data Entry'!L661=1, "In-person",'ES Data Entry'!L661=3, "Hybrid")</f>
        <v>#N/A</v>
      </c>
      <c r="I661" s="227" t="e" cm="1">
        <f t="array" ref="I661">_xlfn.IFS('ES Data Entry'!H661= 1, "American Indian/Alaskan Native", 'ES Data Entry'!H661= 2, "Asian", 'ES Data Entry'!H661= 3, "Native Hawaiian/Pacific Islander", 'ES Data Entry'!H661= 4, "Black/African American",'ES Data Entry'!H661= 5,  "White", 'ES Data Entry'!H661= 6, "Other", 'ES Data Entry'!H661= 7, "Two races or more", 'ES Data Entry'!H661= 8, "Unknown")</f>
        <v>#N/A</v>
      </c>
      <c r="J661" s="226" t="e" cm="1">
        <f t="array" ref="J661">_xlfn.IFS('ES Data Entry'!I661=1, "Hispanic/Latino", 'ES Data Entry'!I661=2, "Not Hispanic/Latino", 'ES Data Entry'!I661=3, "Other")</f>
        <v>#N/A</v>
      </c>
      <c r="K661" s="226" t="e" cm="1">
        <f t="array" ref="K661">_xlfn.IFS('ES Data Entry'!J661= 1, "Male", 'ES Data Entry'!J661= 2, "Female", 'ES Data Entry'!J661= 3, "Transgender Male", 'ES Data Entry'!J661= 4, "Transgender Female",'ES Data Entry'!J661= 5, "Non-binary", 'ES Data Entry'!J661= 6, "Other", 'ES Data Entry'!J661= 7, "Unknown")</f>
        <v>#N/A</v>
      </c>
      <c r="L661" s="228">
        <f>'ES Data Entry'!K661</f>
        <v>0</v>
      </c>
      <c r="M661" s="228" t="str" cm="1">
        <f t="array" ref="M661">IF(MAX(IF(F:F=F661, L:L))=L661, "Yes", "No")</f>
        <v>Yes</v>
      </c>
      <c r="N661" s="229" t="e">
        <f>AVERAGE('ES Data Entry'!N661,'ES Data Entry'!M661)</f>
        <v>#DIV/0!</v>
      </c>
      <c r="O661" s="229" t="e">
        <f t="shared" si="60"/>
        <v>#DIV/0!</v>
      </c>
      <c r="P661" s="229" t="e">
        <f>AVERAGE('ES Data Entry'!O661:R661)</f>
        <v>#DIV/0!</v>
      </c>
      <c r="Q661" s="229" t="e">
        <f t="shared" si="61"/>
        <v>#DIV/0!</v>
      </c>
      <c r="R661" s="229" t="e">
        <f>AVERAGE('ES Data Entry'!S661:V661)</f>
        <v>#DIV/0!</v>
      </c>
      <c r="S661" s="229" t="e">
        <f t="shared" si="62"/>
        <v>#DIV/0!</v>
      </c>
      <c r="T661" s="229" t="e">
        <f>AVERAGE('ES Data Entry'!W661:Y661)</f>
        <v>#DIV/0!</v>
      </c>
      <c r="U661" s="230" t="e">
        <f t="shared" si="63"/>
        <v>#DIV/0!</v>
      </c>
      <c r="V661" s="231" t="e">
        <f t="shared" si="64"/>
        <v>#DIV/0!</v>
      </c>
      <c r="W661" s="232" t="e">
        <f t="shared" si="65"/>
        <v>#DIV/0!</v>
      </c>
    </row>
    <row r="662" spans="1:23">
      <c r="A662" s="226">
        <f>'ES Data Entry'!A662</f>
        <v>0</v>
      </c>
      <c r="B662" s="226">
        <f>'ES Data Entry'!B662</f>
        <v>0</v>
      </c>
      <c r="C662" s="6">
        <f>'ES Data Entry'!C662</f>
        <v>0</v>
      </c>
      <c r="D662" s="226">
        <f>'ES Data Entry'!D662</f>
        <v>0</v>
      </c>
      <c r="E662" s="226">
        <f>'ES Data Entry'!E662</f>
        <v>0</v>
      </c>
      <c r="F662" s="226">
        <f>'ES Data Entry'!F662</f>
        <v>0</v>
      </c>
      <c r="G662" s="226" t="str" cm="1">
        <f t="array" ref="G662">_xlfn.IFS('ES Data Entry'!G662=0, "Kindergarten", 'ES Data Entry'!G662=1, "1st Grade", 'ES Data Entry'!G662=2, "2nd Grade", 'ES Data Entry'!G662=3, "3rd Grade", 'ES Data Entry'!G662=4, "4th Grade",'ES Data Entry'!G662=5, "5th Grade")</f>
        <v>Kindergarten</v>
      </c>
      <c r="H662" s="253" t="e" cm="1">
        <f t="array" ref="H662">_xlfn.IFS('ES Data Entry'!L662=2, "Virtual", 'ES Data Entry'!L662=1, "In-person",'ES Data Entry'!L662=3, "Hybrid")</f>
        <v>#N/A</v>
      </c>
      <c r="I662" s="227" t="e" cm="1">
        <f t="array" ref="I662">_xlfn.IFS('ES Data Entry'!H662= 1, "American Indian/Alaskan Native", 'ES Data Entry'!H662= 2, "Asian", 'ES Data Entry'!H662= 3, "Native Hawaiian/Pacific Islander", 'ES Data Entry'!H662= 4, "Black/African American",'ES Data Entry'!H662= 5,  "White", 'ES Data Entry'!H662= 6, "Other", 'ES Data Entry'!H662= 7, "Two races or more", 'ES Data Entry'!H662= 8, "Unknown")</f>
        <v>#N/A</v>
      </c>
      <c r="J662" s="226" t="e" cm="1">
        <f t="array" ref="J662">_xlfn.IFS('ES Data Entry'!I662=1, "Hispanic/Latino", 'ES Data Entry'!I662=2, "Not Hispanic/Latino", 'ES Data Entry'!I662=3, "Other")</f>
        <v>#N/A</v>
      </c>
      <c r="K662" s="226" t="e" cm="1">
        <f t="array" ref="K662">_xlfn.IFS('ES Data Entry'!J662= 1, "Male", 'ES Data Entry'!J662= 2, "Female", 'ES Data Entry'!J662= 3, "Transgender Male", 'ES Data Entry'!J662= 4, "Transgender Female",'ES Data Entry'!J662= 5, "Non-binary", 'ES Data Entry'!J662= 6, "Other", 'ES Data Entry'!J662= 7, "Unknown")</f>
        <v>#N/A</v>
      </c>
      <c r="L662" s="228">
        <f>'ES Data Entry'!K662</f>
        <v>0</v>
      </c>
      <c r="M662" s="228" t="str" cm="1">
        <f t="array" ref="M662">IF(MAX(IF(F:F=F662, L:L))=L662, "Yes", "No")</f>
        <v>Yes</v>
      </c>
      <c r="N662" s="229" t="e">
        <f>AVERAGE('ES Data Entry'!N662,'ES Data Entry'!M662)</f>
        <v>#DIV/0!</v>
      </c>
      <c r="O662" s="229" t="e">
        <f t="shared" si="60"/>
        <v>#DIV/0!</v>
      </c>
      <c r="P662" s="229" t="e">
        <f>AVERAGE('ES Data Entry'!O662:R662)</f>
        <v>#DIV/0!</v>
      </c>
      <c r="Q662" s="229" t="e">
        <f t="shared" si="61"/>
        <v>#DIV/0!</v>
      </c>
      <c r="R662" s="229" t="e">
        <f>AVERAGE('ES Data Entry'!S662:V662)</f>
        <v>#DIV/0!</v>
      </c>
      <c r="S662" s="229" t="e">
        <f t="shared" si="62"/>
        <v>#DIV/0!</v>
      </c>
      <c r="T662" s="229" t="e">
        <f>AVERAGE('ES Data Entry'!W662:Y662)</f>
        <v>#DIV/0!</v>
      </c>
      <c r="U662" s="230" t="e">
        <f t="shared" si="63"/>
        <v>#DIV/0!</v>
      </c>
      <c r="V662" s="231" t="e">
        <f t="shared" si="64"/>
        <v>#DIV/0!</v>
      </c>
      <c r="W662" s="232" t="e">
        <f t="shared" si="65"/>
        <v>#DIV/0!</v>
      </c>
    </row>
    <row r="663" spans="1:23">
      <c r="A663" s="226">
        <f>'ES Data Entry'!A663</f>
        <v>0</v>
      </c>
      <c r="B663" s="226">
        <f>'ES Data Entry'!B663</f>
        <v>0</v>
      </c>
      <c r="C663" s="6">
        <f>'ES Data Entry'!C663</f>
        <v>0</v>
      </c>
      <c r="D663" s="226">
        <f>'ES Data Entry'!D663</f>
        <v>0</v>
      </c>
      <c r="E663" s="226">
        <f>'ES Data Entry'!E663</f>
        <v>0</v>
      </c>
      <c r="F663" s="226">
        <f>'ES Data Entry'!F663</f>
        <v>0</v>
      </c>
      <c r="G663" s="226" t="str" cm="1">
        <f t="array" ref="G663">_xlfn.IFS('ES Data Entry'!G663=0, "Kindergarten", 'ES Data Entry'!G663=1, "1st Grade", 'ES Data Entry'!G663=2, "2nd Grade", 'ES Data Entry'!G663=3, "3rd Grade", 'ES Data Entry'!G663=4, "4th Grade",'ES Data Entry'!G663=5, "5th Grade")</f>
        <v>Kindergarten</v>
      </c>
      <c r="H663" s="253" t="e" cm="1">
        <f t="array" ref="H663">_xlfn.IFS('ES Data Entry'!L663=2, "Virtual", 'ES Data Entry'!L663=1, "In-person",'ES Data Entry'!L663=3, "Hybrid")</f>
        <v>#N/A</v>
      </c>
      <c r="I663" s="227" t="e" cm="1">
        <f t="array" ref="I663">_xlfn.IFS('ES Data Entry'!H663= 1, "American Indian/Alaskan Native", 'ES Data Entry'!H663= 2, "Asian", 'ES Data Entry'!H663= 3, "Native Hawaiian/Pacific Islander", 'ES Data Entry'!H663= 4, "Black/African American",'ES Data Entry'!H663= 5,  "White", 'ES Data Entry'!H663= 6, "Other", 'ES Data Entry'!H663= 7, "Two races or more", 'ES Data Entry'!H663= 8, "Unknown")</f>
        <v>#N/A</v>
      </c>
      <c r="J663" s="226" t="e" cm="1">
        <f t="array" ref="J663">_xlfn.IFS('ES Data Entry'!I663=1, "Hispanic/Latino", 'ES Data Entry'!I663=2, "Not Hispanic/Latino", 'ES Data Entry'!I663=3, "Other")</f>
        <v>#N/A</v>
      </c>
      <c r="K663" s="226" t="e" cm="1">
        <f t="array" ref="K663">_xlfn.IFS('ES Data Entry'!J663= 1, "Male", 'ES Data Entry'!J663= 2, "Female", 'ES Data Entry'!J663= 3, "Transgender Male", 'ES Data Entry'!J663= 4, "Transgender Female",'ES Data Entry'!J663= 5, "Non-binary", 'ES Data Entry'!J663= 6, "Other", 'ES Data Entry'!J663= 7, "Unknown")</f>
        <v>#N/A</v>
      </c>
      <c r="L663" s="228">
        <f>'ES Data Entry'!K663</f>
        <v>0</v>
      </c>
      <c r="M663" s="228" t="str" cm="1">
        <f t="array" ref="M663">IF(MAX(IF(F:F=F663, L:L))=L663, "Yes", "No")</f>
        <v>Yes</v>
      </c>
      <c r="N663" s="229" t="e">
        <f>AVERAGE('ES Data Entry'!N663,'ES Data Entry'!M663)</f>
        <v>#DIV/0!</v>
      </c>
      <c r="O663" s="229" t="e">
        <f t="shared" si="60"/>
        <v>#DIV/0!</v>
      </c>
      <c r="P663" s="229" t="e">
        <f>AVERAGE('ES Data Entry'!O663:R663)</f>
        <v>#DIV/0!</v>
      </c>
      <c r="Q663" s="229" t="e">
        <f t="shared" si="61"/>
        <v>#DIV/0!</v>
      </c>
      <c r="R663" s="229" t="e">
        <f>AVERAGE('ES Data Entry'!S663:V663)</f>
        <v>#DIV/0!</v>
      </c>
      <c r="S663" s="229" t="e">
        <f t="shared" si="62"/>
        <v>#DIV/0!</v>
      </c>
      <c r="T663" s="229" t="e">
        <f>AVERAGE('ES Data Entry'!W663:Y663)</f>
        <v>#DIV/0!</v>
      </c>
      <c r="U663" s="230" t="e">
        <f t="shared" si="63"/>
        <v>#DIV/0!</v>
      </c>
      <c r="V663" s="231" t="e">
        <f t="shared" si="64"/>
        <v>#DIV/0!</v>
      </c>
      <c r="W663" s="232" t="e">
        <f t="shared" si="65"/>
        <v>#DIV/0!</v>
      </c>
    </row>
    <row r="664" spans="1:23">
      <c r="A664" s="226">
        <f>'ES Data Entry'!A664</f>
        <v>0</v>
      </c>
      <c r="B664" s="226">
        <f>'ES Data Entry'!B664</f>
        <v>0</v>
      </c>
      <c r="C664" s="6">
        <f>'ES Data Entry'!C664</f>
        <v>0</v>
      </c>
      <c r="D664" s="226">
        <f>'ES Data Entry'!D664</f>
        <v>0</v>
      </c>
      <c r="E664" s="226">
        <f>'ES Data Entry'!E664</f>
        <v>0</v>
      </c>
      <c r="F664" s="226">
        <f>'ES Data Entry'!F664</f>
        <v>0</v>
      </c>
      <c r="G664" s="226" t="str" cm="1">
        <f t="array" ref="G664">_xlfn.IFS('ES Data Entry'!G664=0, "Kindergarten", 'ES Data Entry'!G664=1, "1st Grade", 'ES Data Entry'!G664=2, "2nd Grade", 'ES Data Entry'!G664=3, "3rd Grade", 'ES Data Entry'!G664=4, "4th Grade",'ES Data Entry'!G664=5, "5th Grade")</f>
        <v>Kindergarten</v>
      </c>
      <c r="H664" s="253" t="e" cm="1">
        <f t="array" ref="H664">_xlfn.IFS('ES Data Entry'!L664=2, "Virtual", 'ES Data Entry'!L664=1, "In-person",'ES Data Entry'!L664=3, "Hybrid")</f>
        <v>#N/A</v>
      </c>
      <c r="I664" s="227" t="e" cm="1">
        <f t="array" ref="I664">_xlfn.IFS('ES Data Entry'!H664= 1, "American Indian/Alaskan Native", 'ES Data Entry'!H664= 2, "Asian", 'ES Data Entry'!H664= 3, "Native Hawaiian/Pacific Islander", 'ES Data Entry'!H664= 4, "Black/African American",'ES Data Entry'!H664= 5,  "White", 'ES Data Entry'!H664= 6, "Other", 'ES Data Entry'!H664= 7, "Two races or more", 'ES Data Entry'!H664= 8, "Unknown")</f>
        <v>#N/A</v>
      </c>
      <c r="J664" s="226" t="e" cm="1">
        <f t="array" ref="J664">_xlfn.IFS('ES Data Entry'!I664=1, "Hispanic/Latino", 'ES Data Entry'!I664=2, "Not Hispanic/Latino", 'ES Data Entry'!I664=3, "Other")</f>
        <v>#N/A</v>
      </c>
      <c r="K664" s="226" t="e" cm="1">
        <f t="array" ref="K664">_xlfn.IFS('ES Data Entry'!J664= 1, "Male", 'ES Data Entry'!J664= 2, "Female", 'ES Data Entry'!J664= 3, "Transgender Male", 'ES Data Entry'!J664= 4, "Transgender Female",'ES Data Entry'!J664= 5, "Non-binary", 'ES Data Entry'!J664= 6, "Other", 'ES Data Entry'!J664= 7, "Unknown")</f>
        <v>#N/A</v>
      </c>
      <c r="L664" s="228">
        <f>'ES Data Entry'!K664</f>
        <v>0</v>
      </c>
      <c r="M664" s="228" t="str" cm="1">
        <f t="array" ref="M664">IF(MAX(IF(F:F=F664, L:L))=L664, "Yes", "No")</f>
        <v>Yes</v>
      </c>
      <c r="N664" s="229" t="e">
        <f>AVERAGE('ES Data Entry'!N664,'ES Data Entry'!M664)</f>
        <v>#DIV/0!</v>
      </c>
      <c r="O664" s="229" t="e">
        <f t="shared" si="60"/>
        <v>#DIV/0!</v>
      </c>
      <c r="P664" s="229" t="e">
        <f>AVERAGE('ES Data Entry'!O664:R664)</f>
        <v>#DIV/0!</v>
      </c>
      <c r="Q664" s="229" t="e">
        <f t="shared" si="61"/>
        <v>#DIV/0!</v>
      </c>
      <c r="R664" s="229" t="e">
        <f>AVERAGE('ES Data Entry'!S664:V664)</f>
        <v>#DIV/0!</v>
      </c>
      <c r="S664" s="229" t="e">
        <f t="shared" si="62"/>
        <v>#DIV/0!</v>
      </c>
      <c r="T664" s="229" t="e">
        <f>AVERAGE('ES Data Entry'!W664:Y664)</f>
        <v>#DIV/0!</v>
      </c>
      <c r="U664" s="230" t="e">
        <f t="shared" si="63"/>
        <v>#DIV/0!</v>
      </c>
      <c r="V664" s="231" t="e">
        <f t="shared" si="64"/>
        <v>#DIV/0!</v>
      </c>
      <c r="W664" s="232" t="e">
        <f t="shared" si="65"/>
        <v>#DIV/0!</v>
      </c>
    </row>
    <row r="665" spans="1:23">
      <c r="A665" s="226">
        <f>'ES Data Entry'!A665</f>
        <v>0</v>
      </c>
      <c r="B665" s="226">
        <f>'ES Data Entry'!B665</f>
        <v>0</v>
      </c>
      <c r="C665" s="6">
        <f>'ES Data Entry'!C665</f>
        <v>0</v>
      </c>
      <c r="D665" s="226">
        <f>'ES Data Entry'!D665</f>
        <v>0</v>
      </c>
      <c r="E665" s="226">
        <f>'ES Data Entry'!E665</f>
        <v>0</v>
      </c>
      <c r="F665" s="226">
        <f>'ES Data Entry'!F665</f>
        <v>0</v>
      </c>
      <c r="G665" s="226" t="str" cm="1">
        <f t="array" ref="G665">_xlfn.IFS('ES Data Entry'!G665=0, "Kindergarten", 'ES Data Entry'!G665=1, "1st Grade", 'ES Data Entry'!G665=2, "2nd Grade", 'ES Data Entry'!G665=3, "3rd Grade", 'ES Data Entry'!G665=4, "4th Grade",'ES Data Entry'!G665=5, "5th Grade")</f>
        <v>Kindergarten</v>
      </c>
      <c r="H665" s="253" t="e" cm="1">
        <f t="array" ref="H665">_xlfn.IFS('ES Data Entry'!L665=2, "Virtual", 'ES Data Entry'!L665=1, "In-person",'ES Data Entry'!L665=3, "Hybrid")</f>
        <v>#N/A</v>
      </c>
      <c r="I665" s="227" t="e" cm="1">
        <f t="array" ref="I665">_xlfn.IFS('ES Data Entry'!H665= 1, "American Indian/Alaskan Native", 'ES Data Entry'!H665= 2, "Asian", 'ES Data Entry'!H665= 3, "Native Hawaiian/Pacific Islander", 'ES Data Entry'!H665= 4, "Black/African American",'ES Data Entry'!H665= 5,  "White", 'ES Data Entry'!H665= 6, "Other", 'ES Data Entry'!H665= 7, "Two races or more", 'ES Data Entry'!H665= 8, "Unknown")</f>
        <v>#N/A</v>
      </c>
      <c r="J665" s="226" t="e" cm="1">
        <f t="array" ref="J665">_xlfn.IFS('ES Data Entry'!I665=1, "Hispanic/Latino", 'ES Data Entry'!I665=2, "Not Hispanic/Latino", 'ES Data Entry'!I665=3, "Other")</f>
        <v>#N/A</v>
      </c>
      <c r="K665" s="226" t="e" cm="1">
        <f t="array" ref="K665">_xlfn.IFS('ES Data Entry'!J665= 1, "Male", 'ES Data Entry'!J665= 2, "Female", 'ES Data Entry'!J665= 3, "Transgender Male", 'ES Data Entry'!J665= 4, "Transgender Female",'ES Data Entry'!J665= 5, "Non-binary", 'ES Data Entry'!J665= 6, "Other", 'ES Data Entry'!J665= 7, "Unknown")</f>
        <v>#N/A</v>
      </c>
      <c r="L665" s="228">
        <f>'ES Data Entry'!K665</f>
        <v>0</v>
      </c>
      <c r="M665" s="228" t="str" cm="1">
        <f t="array" ref="M665">IF(MAX(IF(F:F=F665, L:L))=L665, "Yes", "No")</f>
        <v>Yes</v>
      </c>
      <c r="N665" s="229" t="e">
        <f>AVERAGE('ES Data Entry'!N665,'ES Data Entry'!M665)</f>
        <v>#DIV/0!</v>
      </c>
      <c r="O665" s="229" t="e">
        <f t="shared" si="60"/>
        <v>#DIV/0!</v>
      </c>
      <c r="P665" s="229" t="e">
        <f>AVERAGE('ES Data Entry'!O665:R665)</f>
        <v>#DIV/0!</v>
      </c>
      <c r="Q665" s="229" t="e">
        <f t="shared" si="61"/>
        <v>#DIV/0!</v>
      </c>
      <c r="R665" s="229" t="e">
        <f>AVERAGE('ES Data Entry'!S665:V665)</f>
        <v>#DIV/0!</v>
      </c>
      <c r="S665" s="229" t="e">
        <f t="shared" si="62"/>
        <v>#DIV/0!</v>
      </c>
      <c r="T665" s="229" t="e">
        <f>AVERAGE('ES Data Entry'!W665:Y665)</f>
        <v>#DIV/0!</v>
      </c>
      <c r="U665" s="230" t="e">
        <f t="shared" si="63"/>
        <v>#DIV/0!</v>
      </c>
      <c r="V665" s="231" t="e">
        <f t="shared" si="64"/>
        <v>#DIV/0!</v>
      </c>
      <c r="W665" s="232" t="e">
        <f t="shared" si="65"/>
        <v>#DIV/0!</v>
      </c>
    </row>
    <row r="666" spans="1:23">
      <c r="A666" s="226">
        <f>'ES Data Entry'!A666</f>
        <v>0</v>
      </c>
      <c r="B666" s="226">
        <f>'ES Data Entry'!B666</f>
        <v>0</v>
      </c>
      <c r="C666" s="6">
        <f>'ES Data Entry'!C666</f>
        <v>0</v>
      </c>
      <c r="D666" s="226">
        <f>'ES Data Entry'!D666</f>
        <v>0</v>
      </c>
      <c r="E666" s="226">
        <f>'ES Data Entry'!E666</f>
        <v>0</v>
      </c>
      <c r="F666" s="226">
        <f>'ES Data Entry'!F666</f>
        <v>0</v>
      </c>
      <c r="G666" s="226" t="str" cm="1">
        <f t="array" ref="G666">_xlfn.IFS('ES Data Entry'!G666=0, "Kindergarten", 'ES Data Entry'!G666=1, "1st Grade", 'ES Data Entry'!G666=2, "2nd Grade", 'ES Data Entry'!G666=3, "3rd Grade", 'ES Data Entry'!G666=4, "4th Grade",'ES Data Entry'!G666=5, "5th Grade")</f>
        <v>Kindergarten</v>
      </c>
      <c r="H666" s="253" t="e" cm="1">
        <f t="array" ref="H666">_xlfn.IFS('ES Data Entry'!L666=2, "Virtual", 'ES Data Entry'!L666=1, "In-person",'ES Data Entry'!L666=3, "Hybrid")</f>
        <v>#N/A</v>
      </c>
      <c r="I666" s="227" t="e" cm="1">
        <f t="array" ref="I666">_xlfn.IFS('ES Data Entry'!H666= 1, "American Indian/Alaskan Native", 'ES Data Entry'!H666= 2, "Asian", 'ES Data Entry'!H666= 3, "Native Hawaiian/Pacific Islander", 'ES Data Entry'!H666= 4, "Black/African American",'ES Data Entry'!H666= 5,  "White", 'ES Data Entry'!H666= 6, "Other", 'ES Data Entry'!H666= 7, "Two races or more", 'ES Data Entry'!H666= 8, "Unknown")</f>
        <v>#N/A</v>
      </c>
      <c r="J666" s="226" t="e" cm="1">
        <f t="array" ref="J666">_xlfn.IFS('ES Data Entry'!I666=1, "Hispanic/Latino", 'ES Data Entry'!I666=2, "Not Hispanic/Latino", 'ES Data Entry'!I666=3, "Other")</f>
        <v>#N/A</v>
      </c>
      <c r="K666" s="226" t="e" cm="1">
        <f t="array" ref="K666">_xlfn.IFS('ES Data Entry'!J666= 1, "Male", 'ES Data Entry'!J666= 2, "Female", 'ES Data Entry'!J666= 3, "Transgender Male", 'ES Data Entry'!J666= 4, "Transgender Female",'ES Data Entry'!J666= 5, "Non-binary", 'ES Data Entry'!J666= 6, "Other", 'ES Data Entry'!J666= 7, "Unknown")</f>
        <v>#N/A</v>
      </c>
      <c r="L666" s="228">
        <f>'ES Data Entry'!K666</f>
        <v>0</v>
      </c>
      <c r="M666" s="228" t="str" cm="1">
        <f t="array" ref="M666">IF(MAX(IF(F:F=F666, L:L))=L666, "Yes", "No")</f>
        <v>Yes</v>
      </c>
      <c r="N666" s="229" t="e">
        <f>AVERAGE('ES Data Entry'!N666,'ES Data Entry'!M666)</f>
        <v>#DIV/0!</v>
      </c>
      <c r="O666" s="229" t="e">
        <f t="shared" si="60"/>
        <v>#DIV/0!</v>
      </c>
      <c r="P666" s="229" t="e">
        <f>AVERAGE('ES Data Entry'!O666:R666)</f>
        <v>#DIV/0!</v>
      </c>
      <c r="Q666" s="229" t="e">
        <f t="shared" si="61"/>
        <v>#DIV/0!</v>
      </c>
      <c r="R666" s="229" t="e">
        <f>AVERAGE('ES Data Entry'!S666:V666)</f>
        <v>#DIV/0!</v>
      </c>
      <c r="S666" s="229" t="e">
        <f t="shared" si="62"/>
        <v>#DIV/0!</v>
      </c>
      <c r="T666" s="229" t="e">
        <f>AVERAGE('ES Data Entry'!W666:Y666)</f>
        <v>#DIV/0!</v>
      </c>
      <c r="U666" s="230" t="e">
        <f t="shared" si="63"/>
        <v>#DIV/0!</v>
      </c>
      <c r="V666" s="231" t="e">
        <f t="shared" si="64"/>
        <v>#DIV/0!</v>
      </c>
      <c r="W666" s="232" t="e">
        <f t="shared" si="65"/>
        <v>#DIV/0!</v>
      </c>
    </row>
    <row r="667" spans="1:23">
      <c r="A667" s="226">
        <f>'ES Data Entry'!A667</f>
        <v>0</v>
      </c>
      <c r="B667" s="226">
        <f>'ES Data Entry'!B667</f>
        <v>0</v>
      </c>
      <c r="C667" s="6">
        <f>'ES Data Entry'!C667</f>
        <v>0</v>
      </c>
      <c r="D667" s="226">
        <f>'ES Data Entry'!D667</f>
        <v>0</v>
      </c>
      <c r="E667" s="226">
        <f>'ES Data Entry'!E667</f>
        <v>0</v>
      </c>
      <c r="F667" s="226">
        <f>'ES Data Entry'!F667</f>
        <v>0</v>
      </c>
      <c r="G667" s="226" t="str" cm="1">
        <f t="array" ref="G667">_xlfn.IFS('ES Data Entry'!G667=0, "Kindergarten", 'ES Data Entry'!G667=1, "1st Grade", 'ES Data Entry'!G667=2, "2nd Grade", 'ES Data Entry'!G667=3, "3rd Grade", 'ES Data Entry'!G667=4, "4th Grade",'ES Data Entry'!G667=5, "5th Grade")</f>
        <v>Kindergarten</v>
      </c>
      <c r="H667" s="253" t="e" cm="1">
        <f t="array" ref="H667">_xlfn.IFS('ES Data Entry'!L667=2, "Virtual", 'ES Data Entry'!L667=1, "In-person",'ES Data Entry'!L667=3, "Hybrid")</f>
        <v>#N/A</v>
      </c>
      <c r="I667" s="227" t="e" cm="1">
        <f t="array" ref="I667">_xlfn.IFS('ES Data Entry'!H667= 1, "American Indian/Alaskan Native", 'ES Data Entry'!H667= 2, "Asian", 'ES Data Entry'!H667= 3, "Native Hawaiian/Pacific Islander", 'ES Data Entry'!H667= 4, "Black/African American",'ES Data Entry'!H667= 5,  "White", 'ES Data Entry'!H667= 6, "Other", 'ES Data Entry'!H667= 7, "Two races or more", 'ES Data Entry'!H667= 8, "Unknown")</f>
        <v>#N/A</v>
      </c>
      <c r="J667" s="226" t="e" cm="1">
        <f t="array" ref="J667">_xlfn.IFS('ES Data Entry'!I667=1, "Hispanic/Latino", 'ES Data Entry'!I667=2, "Not Hispanic/Latino", 'ES Data Entry'!I667=3, "Other")</f>
        <v>#N/A</v>
      </c>
      <c r="K667" s="226" t="e" cm="1">
        <f t="array" ref="K667">_xlfn.IFS('ES Data Entry'!J667= 1, "Male", 'ES Data Entry'!J667= 2, "Female", 'ES Data Entry'!J667= 3, "Transgender Male", 'ES Data Entry'!J667= 4, "Transgender Female",'ES Data Entry'!J667= 5, "Non-binary", 'ES Data Entry'!J667= 6, "Other", 'ES Data Entry'!J667= 7, "Unknown")</f>
        <v>#N/A</v>
      </c>
      <c r="L667" s="228">
        <f>'ES Data Entry'!K667</f>
        <v>0</v>
      </c>
      <c r="M667" s="228" t="str" cm="1">
        <f t="array" ref="M667">IF(MAX(IF(F:F=F667, L:L))=L667, "Yes", "No")</f>
        <v>Yes</v>
      </c>
      <c r="N667" s="229" t="e">
        <f>AVERAGE('ES Data Entry'!N667,'ES Data Entry'!M667)</f>
        <v>#DIV/0!</v>
      </c>
      <c r="O667" s="229" t="e">
        <f t="shared" si="60"/>
        <v>#DIV/0!</v>
      </c>
      <c r="P667" s="229" t="e">
        <f>AVERAGE('ES Data Entry'!O667:R667)</f>
        <v>#DIV/0!</v>
      </c>
      <c r="Q667" s="229" t="e">
        <f t="shared" si="61"/>
        <v>#DIV/0!</v>
      </c>
      <c r="R667" s="229" t="e">
        <f>AVERAGE('ES Data Entry'!S667:V667)</f>
        <v>#DIV/0!</v>
      </c>
      <c r="S667" s="229" t="e">
        <f t="shared" si="62"/>
        <v>#DIV/0!</v>
      </c>
      <c r="T667" s="229" t="e">
        <f>AVERAGE('ES Data Entry'!W667:Y667)</f>
        <v>#DIV/0!</v>
      </c>
      <c r="U667" s="230" t="e">
        <f t="shared" si="63"/>
        <v>#DIV/0!</v>
      </c>
      <c r="V667" s="231" t="e">
        <f t="shared" si="64"/>
        <v>#DIV/0!</v>
      </c>
      <c r="W667" s="232" t="e">
        <f t="shared" si="65"/>
        <v>#DIV/0!</v>
      </c>
    </row>
    <row r="668" spans="1:23">
      <c r="A668" s="226">
        <f>'ES Data Entry'!A668</f>
        <v>0</v>
      </c>
      <c r="B668" s="226">
        <f>'ES Data Entry'!B668</f>
        <v>0</v>
      </c>
      <c r="C668" s="6">
        <f>'ES Data Entry'!C668</f>
        <v>0</v>
      </c>
      <c r="D668" s="226">
        <f>'ES Data Entry'!D668</f>
        <v>0</v>
      </c>
      <c r="E668" s="226">
        <f>'ES Data Entry'!E668</f>
        <v>0</v>
      </c>
      <c r="F668" s="226">
        <f>'ES Data Entry'!F668</f>
        <v>0</v>
      </c>
      <c r="G668" s="226" t="str" cm="1">
        <f t="array" ref="G668">_xlfn.IFS('ES Data Entry'!G668=0, "Kindergarten", 'ES Data Entry'!G668=1, "1st Grade", 'ES Data Entry'!G668=2, "2nd Grade", 'ES Data Entry'!G668=3, "3rd Grade", 'ES Data Entry'!G668=4, "4th Grade",'ES Data Entry'!G668=5, "5th Grade")</f>
        <v>Kindergarten</v>
      </c>
      <c r="H668" s="253" t="e" cm="1">
        <f t="array" ref="H668">_xlfn.IFS('ES Data Entry'!L668=2, "Virtual", 'ES Data Entry'!L668=1, "In-person",'ES Data Entry'!L668=3, "Hybrid")</f>
        <v>#N/A</v>
      </c>
      <c r="I668" s="227" t="e" cm="1">
        <f t="array" ref="I668">_xlfn.IFS('ES Data Entry'!H668= 1, "American Indian/Alaskan Native", 'ES Data Entry'!H668= 2, "Asian", 'ES Data Entry'!H668= 3, "Native Hawaiian/Pacific Islander", 'ES Data Entry'!H668= 4, "Black/African American",'ES Data Entry'!H668= 5,  "White", 'ES Data Entry'!H668= 6, "Other", 'ES Data Entry'!H668= 7, "Two races or more", 'ES Data Entry'!H668= 8, "Unknown")</f>
        <v>#N/A</v>
      </c>
      <c r="J668" s="226" t="e" cm="1">
        <f t="array" ref="J668">_xlfn.IFS('ES Data Entry'!I668=1, "Hispanic/Latino", 'ES Data Entry'!I668=2, "Not Hispanic/Latino", 'ES Data Entry'!I668=3, "Other")</f>
        <v>#N/A</v>
      </c>
      <c r="K668" s="226" t="e" cm="1">
        <f t="array" ref="K668">_xlfn.IFS('ES Data Entry'!J668= 1, "Male", 'ES Data Entry'!J668= 2, "Female", 'ES Data Entry'!J668= 3, "Transgender Male", 'ES Data Entry'!J668= 4, "Transgender Female",'ES Data Entry'!J668= 5, "Non-binary", 'ES Data Entry'!J668= 6, "Other", 'ES Data Entry'!J668= 7, "Unknown")</f>
        <v>#N/A</v>
      </c>
      <c r="L668" s="228">
        <f>'ES Data Entry'!K668</f>
        <v>0</v>
      </c>
      <c r="M668" s="228" t="str" cm="1">
        <f t="array" ref="M668">IF(MAX(IF(F:F=F668, L:L))=L668, "Yes", "No")</f>
        <v>Yes</v>
      </c>
      <c r="N668" s="229" t="e">
        <f>AVERAGE('ES Data Entry'!N668,'ES Data Entry'!M668)</f>
        <v>#DIV/0!</v>
      </c>
      <c r="O668" s="229" t="e">
        <f t="shared" si="60"/>
        <v>#DIV/0!</v>
      </c>
      <c r="P668" s="229" t="e">
        <f>AVERAGE('ES Data Entry'!O668:R668)</f>
        <v>#DIV/0!</v>
      </c>
      <c r="Q668" s="229" t="e">
        <f t="shared" si="61"/>
        <v>#DIV/0!</v>
      </c>
      <c r="R668" s="229" t="e">
        <f>AVERAGE('ES Data Entry'!S668:V668)</f>
        <v>#DIV/0!</v>
      </c>
      <c r="S668" s="229" t="e">
        <f t="shared" si="62"/>
        <v>#DIV/0!</v>
      </c>
      <c r="T668" s="229" t="e">
        <f>AVERAGE('ES Data Entry'!W668:Y668)</f>
        <v>#DIV/0!</v>
      </c>
      <c r="U668" s="230" t="e">
        <f t="shared" si="63"/>
        <v>#DIV/0!</v>
      </c>
      <c r="V668" s="231" t="e">
        <f t="shared" si="64"/>
        <v>#DIV/0!</v>
      </c>
      <c r="W668" s="232" t="e">
        <f t="shared" si="65"/>
        <v>#DIV/0!</v>
      </c>
    </row>
    <row r="669" spans="1:23">
      <c r="A669" s="226">
        <f>'ES Data Entry'!A669</f>
        <v>0</v>
      </c>
      <c r="B669" s="226">
        <f>'ES Data Entry'!B669</f>
        <v>0</v>
      </c>
      <c r="C669" s="6">
        <f>'ES Data Entry'!C669</f>
        <v>0</v>
      </c>
      <c r="D669" s="226">
        <f>'ES Data Entry'!D669</f>
        <v>0</v>
      </c>
      <c r="E669" s="226">
        <f>'ES Data Entry'!E669</f>
        <v>0</v>
      </c>
      <c r="F669" s="226">
        <f>'ES Data Entry'!F669</f>
        <v>0</v>
      </c>
      <c r="G669" s="226" t="str" cm="1">
        <f t="array" ref="G669">_xlfn.IFS('ES Data Entry'!G669=0, "Kindergarten", 'ES Data Entry'!G669=1, "1st Grade", 'ES Data Entry'!G669=2, "2nd Grade", 'ES Data Entry'!G669=3, "3rd Grade", 'ES Data Entry'!G669=4, "4th Grade",'ES Data Entry'!G669=5, "5th Grade")</f>
        <v>Kindergarten</v>
      </c>
      <c r="H669" s="253" t="e" cm="1">
        <f t="array" ref="H669">_xlfn.IFS('ES Data Entry'!L669=2, "Virtual", 'ES Data Entry'!L669=1, "In-person",'ES Data Entry'!L669=3, "Hybrid")</f>
        <v>#N/A</v>
      </c>
      <c r="I669" s="227" t="e" cm="1">
        <f t="array" ref="I669">_xlfn.IFS('ES Data Entry'!H669= 1, "American Indian/Alaskan Native", 'ES Data Entry'!H669= 2, "Asian", 'ES Data Entry'!H669= 3, "Native Hawaiian/Pacific Islander", 'ES Data Entry'!H669= 4, "Black/African American",'ES Data Entry'!H669= 5,  "White", 'ES Data Entry'!H669= 6, "Other", 'ES Data Entry'!H669= 7, "Two races or more", 'ES Data Entry'!H669= 8, "Unknown")</f>
        <v>#N/A</v>
      </c>
      <c r="J669" s="226" t="e" cm="1">
        <f t="array" ref="J669">_xlfn.IFS('ES Data Entry'!I669=1, "Hispanic/Latino", 'ES Data Entry'!I669=2, "Not Hispanic/Latino", 'ES Data Entry'!I669=3, "Other")</f>
        <v>#N/A</v>
      </c>
      <c r="K669" s="226" t="e" cm="1">
        <f t="array" ref="K669">_xlfn.IFS('ES Data Entry'!J669= 1, "Male", 'ES Data Entry'!J669= 2, "Female", 'ES Data Entry'!J669= 3, "Transgender Male", 'ES Data Entry'!J669= 4, "Transgender Female",'ES Data Entry'!J669= 5, "Non-binary", 'ES Data Entry'!J669= 6, "Other", 'ES Data Entry'!J669= 7, "Unknown")</f>
        <v>#N/A</v>
      </c>
      <c r="L669" s="228">
        <f>'ES Data Entry'!K669</f>
        <v>0</v>
      </c>
      <c r="M669" s="228" t="str" cm="1">
        <f t="array" ref="M669">IF(MAX(IF(F:F=F669, L:L))=L669, "Yes", "No")</f>
        <v>Yes</v>
      </c>
      <c r="N669" s="229" t="e">
        <f>AVERAGE('ES Data Entry'!N669,'ES Data Entry'!M669)</f>
        <v>#DIV/0!</v>
      </c>
      <c r="O669" s="229" t="e">
        <f t="shared" si="60"/>
        <v>#DIV/0!</v>
      </c>
      <c r="P669" s="229" t="e">
        <f>AVERAGE('ES Data Entry'!O669:R669)</f>
        <v>#DIV/0!</v>
      </c>
      <c r="Q669" s="229" t="e">
        <f t="shared" si="61"/>
        <v>#DIV/0!</v>
      </c>
      <c r="R669" s="229" t="e">
        <f>AVERAGE('ES Data Entry'!S669:V669)</f>
        <v>#DIV/0!</v>
      </c>
      <c r="S669" s="229" t="e">
        <f t="shared" si="62"/>
        <v>#DIV/0!</v>
      </c>
      <c r="T669" s="229" t="e">
        <f>AVERAGE('ES Data Entry'!W669:Y669)</f>
        <v>#DIV/0!</v>
      </c>
      <c r="U669" s="230" t="e">
        <f t="shared" si="63"/>
        <v>#DIV/0!</v>
      </c>
      <c r="V669" s="231" t="e">
        <f t="shared" si="64"/>
        <v>#DIV/0!</v>
      </c>
      <c r="W669" s="232" t="e">
        <f t="shared" si="65"/>
        <v>#DIV/0!</v>
      </c>
    </row>
    <row r="670" spans="1:23">
      <c r="A670" s="226">
        <f>'ES Data Entry'!A670</f>
        <v>0</v>
      </c>
      <c r="B670" s="226">
        <f>'ES Data Entry'!B670</f>
        <v>0</v>
      </c>
      <c r="C670" s="6">
        <f>'ES Data Entry'!C670</f>
        <v>0</v>
      </c>
      <c r="D670" s="226">
        <f>'ES Data Entry'!D670</f>
        <v>0</v>
      </c>
      <c r="E670" s="226">
        <f>'ES Data Entry'!E670</f>
        <v>0</v>
      </c>
      <c r="F670" s="226">
        <f>'ES Data Entry'!F670</f>
        <v>0</v>
      </c>
      <c r="G670" s="226" t="str" cm="1">
        <f t="array" ref="G670">_xlfn.IFS('ES Data Entry'!G670=0, "Kindergarten", 'ES Data Entry'!G670=1, "1st Grade", 'ES Data Entry'!G670=2, "2nd Grade", 'ES Data Entry'!G670=3, "3rd Grade", 'ES Data Entry'!G670=4, "4th Grade",'ES Data Entry'!G670=5, "5th Grade")</f>
        <v>Kindergarten</v>
      </c>
      <c r="H670" s="253" t="e" cm="1">
        <f t="array" ref="H670">_xlfn.IFS('ES Data Entry'!L670=2, "Virtual", 'ES Data Entry'!L670=1, "In-person",'ES Data Entry'!L670=3, "Hybrid")</f>
        <v>#N/A</v>
      </c>
      <c r="I670" s="227" t="e" cm="1">
        <f t="array" ref="I670">_xlfn.IFS('ES Data Entry'!H670= 1, "American Indian/Alaskan Native", 'ES Data Entry'!H670= 2, "Asian", 'ES Data Entry'!H670= 3, "Native Hawaiian/Pacific Islander", 'ES Data Entry'!H670= 4, "Black/African American",'ES Data Entry'!H670= 5,  "White", 'ES Data Entry'!H670= 6, "Other", 'ES Data Entry'!H670= 7, "Two races or more", 'ES Data Entry'!H670= 8, "Unknown")</f>
        <v>#N/A</v>
      </c>
      <c r="J670" s="226" t="e" cm="1">
        <f t="array" ref="J670">_xlfn.IFS('ES Data Entry'!I670=1, "Hispanic/Latino", 'ES Data Entry'!I670=2, "Not Hispanic/Latino", 'ES Data Entry'!I670=3, "Other")</f>
        <v>#N/A</v>
      </c>
      <c r="K670" s="226" t="e" cm="1">
        <f t="array" ref="K670">_xlfn.IFS('ES Data Entry'!J670= 1, "Male", 'ES Data Entry'!J670= 2, "Female", 'ES Data Entry'!J670= 3, "Transgender Male", 'ES Data Entry'!J670= 4, "Transgender Female",'ES Data Entry'!J670= 5, "Non-binary", 'ES Data Entry'!J670= 6, "Other", 'ES Data Entry'!J670= 7, "Unknown")</f>
        <v>#N/A</v>
      </c>
      <c r="L670" s="228">
        <f>'ES Data Entry'!K670</f>
        <v>0</v>
      </c>
      <c r="M670" s="228" t="str" cm="1">
        <f t="array" ref="M670">IF(MAX(IF(F:F=F670, L:L))=L670, "Yes", "No")</f>
        <v>Yes</v>
      </c>
      <c r="N670" s="229" t="e">
        <f>AVERAGE('ES Data Entry'!N670,'ES Data Entry'!M670)</f>
        <v>#DIV/0!</v>
      </c>
      <c r="O670" s="229" t="e">
        <f t="shared" si="60"/>
        <v>#DIV/0!</v>
      </c>
      <c r="P670" s="229" t="e">
        <f>AVERAGE('ES Data Entry'!O670:R670)</f>
        <v>#DIV/0!</v>
      </c>
      <c r="Q670" s="229" t="e">
        <f t="shared" si="61"/>
        <v>#DIV/0!</v>
      </c>
      <c r="R670" s="229" t="e">
        <f>AVERAGE('ES Data Entry'!S670:V670)</f>
        <v>#DIV/0!</v>
      </c>
      <c r="S670" s="229" t="e">
        <f t="shared" si="62"/>
        <v>#DIV/0!</v>
      </c>
      <c r="T670" s="229" t="e">
        <f>AVERAGE('ES Data Entry'!W670:Y670)</f>
        <v>#DIV/0!</v>
      </c>
      <c r="U670" s="230" t="e">
        <f t="shared" si="63"/>
        <v>#DIV/0!</v>
      </c>
      <c r="V670" s="231" t="e">
        <f t="shared" si="64"/>
        <v>#DIV/0!</v>
      </c>
      <c r="W670" s="232" t="e">
        <f t="shared" si="65"/>
        <v>#DIV/0!</v>
      </c>
    </row>
    <row r="671" spans="1:23">
      <c r="A671" s="226">
        <f>'ES Data Entry'!A671</f>
        <v>0</v>
      </c>
      <c r="B671" s="226">
        <f>'ES Data Entry'!B671</f>
        <v>0</v>
      </c>
      <c r="C671" s="6">
        <f>'ES Data Entry'!C671</f>
        <v>0</v>
      </c>
      <c r="D671" s="226">
        <f>'ES Data Entry'!D671</f>
        <v>0</v>
      </c>
      <c r="E671" s="226">
        <f>'ES Data Entry'!E671</f>
        <v>0</v>
      </c>
      <c r="F671" s="226">
        <f>'ES Data Entry'!F671</f>
        <v>0</v>
      </c>
      <c r="G671" s="226" t="str" cm="1">
        <f t="array" ref="G671">_xlfn.IFS('ES Data Entry'!G671=0, "Kindergarten", 'ES Data Entry'!G671=1, "1st Grade", 'ES Data Entry'!G671=2, "2nd Grade", 'ES Data Entry'!G671=3, "3rd Grade", 'ES Data Entry'!G671=4, "4th Grade",'ES Data Entry'!G671=5, "5th Grade")</f>
        <v>Kindergarten</v>
      </c>
      <c r="H671" s="253" t="e" cm="1">
        <f t="array" ref="H671">_xlfn.IFS('ES Data Entry'!L671=2, "Virtual", 'ES Data Entry'!L671=1, "In-person",'ES Data Entry'!L671=3, "Hybrid")</f>
        <v>#N/A</v>
      </c>
      <c r="I671" s="227" t="e" cm="1">
        <f t="array" ref="I671">_xlfn.IFS('ES Data Entry'!H671= 1, "American Indian/Alaskan Native", 'ES Data Entry'!H671= 2, "Asian", 'ES Data Entry'!H671= 3, "Native Hawaiian/Pacific Islander", 'ES Data Entry'!H671= 4, "Black/African American",'ES Data Entry'!H671= 5,  "White", 'ES Data Entry'!H671= 6, "Other", 'ES Data Entry'!H671= 7, "Two races or more", 'ES Data Entry'!H671= 8, "Unknown")</f>
        <v>#N/A</v>
      </c>
      <c r="J671" s="226" t="e" cm="1">
        <f t="array" ref="J671">_xlfn.IFS('ES Data Entry'!I671=1, "Hispanic/Latino", 'ES Data Entry'!I671=2, "Not Hispanic/Latino", 'ES Data Entry'!I671=3, "Other")</f>
        <v>#N/A</v>
      </c>
      <c r="K671" s="226" t="e" cm="1">
        <f t="array" ref="K671">_xlfn.IFS('ES Data Entry'!J671= 1, "Male", 'ES Data Entry'!J671= 2, "Female", 'ES Data Entry'!J671= 3, "Transgender Male", 'ES Data Entry'!J671= 4, "Transgender Female",'ES Data Entry'!J671= 5, "Non-binary", 'ES Data Entry'!J671= 6, "Other", 'ES Data Entry'!J671= 7, "Unknown")</f>
        <v>#N/A</v>
      </c>
      <c r="L671" s="228">
        <f>'ES Data Entry'!K671</f>
        <v>0</v>
      </c>
      <c r="M671" s="228" t="str" cm="1">
        <f t="array" ref="M671">IF(MAX(IF(F:F=F671, L:L))=L671, "Yes", "No")</f>
        <v>Yes</v>
      </c>
      <c r="N671" s="229" t="e">
        <f>AVERAGE('ES Data Entry'!N671,'ES Data Entry'!M671)</f>
        <v>#DIV/0!</v>
      </c>
      <c r="O671" s="229" t="e">
        <f t="shared" si="60"/>
        <v>#DIV/0!</v>
      </c>
      <c r="P671" s="229" t="e">
        <f>AVERAGE('ES Data Entry'!O671:R671)</f>
        <v>#DIV/0!</v>
      </c>
      <c r="Q671" s="229" t="e">
        <f t="shared" si="61"/>
        <v>#DIV/0!</v>
      </c>
      <c r="R671" s="229" t="e">
        <f>AVERAGE('ES Data Entry'!S671:V671)</f>
        <v>#DIV/0!</v>
      </c>
      <c r="S671" s="229" t="e">
        <f t="shared" si="62"/>
        <v>#DIV/0!</v>
      </c>
      <c r="T671" s="229" t="e">
        <f>AVERAGE('ES Data Entry'!W671:Y671)</f>
        <v>#DIV/0!</v>
      </c>
      <c r="U671" s="230" t="e">
        <f t="shared" si="63"/>
        <v>#DIV/0!</v>
      </c>
      <c r="V671" s="231" t="e">
        <f t="shared" si="64"/>
        <v>#DIV/0!</v>
      </c>
      <c r="W671" s="232" t="e">
        <f t="shared" si="65"/>
        <v>#DIV/0!</v>
      </c>
    </row>
    <row r="672" spans="1:23">
      <c r="A672" s="226">
        <f>'ES Data Entry'!A672</f>
        <v>0</v>
      </c>
      <c r="B672" s="226">
        <f>'ES Data Entry'!B672</f>
        <v>0</v>
      </c>
      <c r="C672" s="6">
        <f>'ES Data Entry'!C672</f>
        <v>0</v>
      </c>
      <c r="D672" s="226">
        <f>'ES Data Entry'!D672</f>
        <v>0</v>
      </c>
      <c r="E672" s="226">
        <f>'ES Data Entry'!E672</f>
        <v>0</v>
      </c>
      <c r="F672" s="226">
        <f>'ES Data Entry'!F672</f>
        <v>0</v>
      </c>
      <c r="G672" s="226" t="str" cm="1">
        <f t="array" ref="G672">_xlfn.IFS('ES Data Entry'!G672=0, "Kindergarten", 'ES Data Entry'!G672=1, "1st Grade", 'ES Data Entry'!G672=2, "2nd Grade", 'ES Data Entry'!G672=3, "3rd Grade", 'ES Data Entry'!G672=4, "4th Grade",'ES Data Entry'!G672=5, "5th Grade")</f>
        <v>Kindergarten</v>
      </c>
      <c r="H672" s="253" t="e" cm="1">
        <f t="array" ref="H672">_xlfn.IFS('ES Data Entry'!L672=2, "Virtual", 'ES Data Entry'!L672=1, "In-person",'ES Data Entry'!L672=3, "Hybrid")</f>
        <v>#N/A</v>
      </c>
      <c r="I672" s="227" t="e" cm="1">
        <f t="array" ref="I672">_xlfn.IFS('ES Data Entry'!H672= 1, "American Indian/Alaskan Native", 'ES Data Entry'!H672= 2, "Asian", 'ES Data Entry'!H672= 3, "Native Hawaiian/Pacific Islander", 'ES Data Entry'!H672= 4, "Black/African American",'ES Data Entry'!H672= 5,  "White", 'ES Data Entry'!H672= 6, "Other", 'ES Data Entry'!H672= 7, "Two races or more", 'ES Data Entry'!H672= 8, "Unknown")</f>
        <v>#N/A</v>
      </c>
      <c r="J672" s="226" t="e" cm="1">
        <f t="array" ref="J672">_xlfn.IFS('ES Data Entry'!I672=1, "Hispanic/Latino", 'ES Data Entry'!I672=2, "Not Hispanic/Latino", 'ES Data Entry'!I672=3, "Other")</f>
        <v>#N/A</v>
      </c>
      <c r="K672" s="226" t="e" cm="1">
        <f t="array" ref="K672">_xlfn.IFS('ES Data Entry'!J672= 1, "Male", 'ES Data Entry'!J672= 2, "Female", 'ES Data Entry'!J672= 3, "Transgender Male", 'ES Data Entry'!J672= 4, "Transgender Female",'ES Data Entry'!J672= 5, "Non-binary", 'ES Data Entry'!J672= 6, "Other", 'ES Data Entry'!J672= 7, "Unknown")</f>
        <v>#N/A</v>
      </c>
      <c r="L672" s="228">
        <f>'ES Data Entry'!K672</f>
        <v>0</v>
      </c>
      <c r="M672" s="228" t="str" cm="1">
        <f t="array" ref="M672">IF(MAX(IF(F:F=F672, L:L))=L672, "Yes", "No")</f>
        <v>Yes</v>
      </c>
      <c r="N672" s="229" t="e">
        <f>AVERAGE('ES Data Entry'!N672,'ES Data Entry'!M672)</f>
        <v>#DIV/0!</v>
      </c>
      <c r="O672" s="229" t="e">
        <f t="shared" si="60"/>
        <v>#DIV/0!</v>
      </c>
      <c r="P672" s="229" t="e">
        <f>AVERAGE('ES Data Entry'!O672:R672)</f>
        <v>#DIV/0!</v>
      </c>
      <c r="Q672" s="229" t="e">
        <f t="shared" si="61"/>
        <v>#DIV/0!</v>
      </c>
      <c r="R672" s="229" t="e">
        <f>AVERAGE('ES Data Entry'!S672:V672)</f>
        <v>#DIV/0!</v>
      </c>
      <c r="S672" s="229" t="e">
        <f t="shared" si="62"/>
        <v>#DIV/0!</v>
      </c>
      <c r="T672" s="229" t="e">
        <f>AVERAGE('ES Data Entry'!W672:Y672)</f>
        <v>#DIV/0!</v>
      </c>
      <c r="U672" s="230" t="e">
        <f t="shared" si="63"/>
        <v>#DIV/0!</v>
      </c>
      <c r="V672" s="231" t="e">
        <f t="shared" si="64"/>
        <v>#DIV/0!</v>
      </c>
      <c r="W672" s="232" t="e">
        <f t="shared" si="65"/>
        <v>#DIV/0!</v>
      </c>
    </row>
    <row r="673" spans="1:23">
      <c r="A673" s="226">
        <f>'ES Data Entry'!A673</f>
        <v>0</v>
      </c>
      <c r="B673" s="226">
        <f>'ES Data Entry'!B673</f>
        <v>0</v>
      </c>
      <c r="C673" s="6">
        <f>'ES Data Entry'!C673</f>
        <v>0</v>
      </c>
      <c r="D673" s="226">
        <f>'ES Data Entry'!D673</f>
        <v>0</v>
      </c>
      <c r="E673" s="226">
        <f>'ES Data Entry'!E673</f>
        <v>0</v>
      </c>
      <c r="F673" s="226">
        <f>'ES Data Entry'!F673</f>
        <v>0</v>
      </c>
      <c r="G673" s="226" t="str" cm="1">
        <f t="array" ref="G673">_xlfn.IFS('ES Data Entry'!G673=0, "Kindergarten", 'ES Data Entry'!G673=1, "1st Grade", 'ES Data Entry'!G673=2, "2nd Grade", 'ES Data Entry'!G673=3, "3rd Grade", 'ES Data Entry'!G673=4, "4th Grade",'ES Data Entry'!G673=5, "5th Grade")</f>
        <v>Kindergarten</v>
      </c>
      <c r="H673" s="253" t="e" cm="1">
        <f t="array" ref="H673">_xlfn.IFS('ES Data Entry'!L673=2, "Virtual", 'ES Data Entry'!L673=1, "In-person",'ES Data Entry'!L673=3, "Hybrid")</f>
        <v>#N/A</v>
      </c>
      <c r="I673" s="227" t="e" cm="1">
        <f t="array" ref="I673">_xlfn.IFS('ES Data Entry'!H673= 1, "American Indian/Alaskan Native", 'ES Data Entry'!H673= 2, "Asian", 'ES Data Entry'!H673= 3, "Native Hawaiian/Pacific Islander", 'ES Data Entry'!H673= 4, "Black/African American",'ES Data Entry'!H673= 5,  "White", 'ES Data Entry'!H673= 6, "Other", 'ES Data Entry'!H673= 7, "Two races or more", 'ES Data Entry'!H673= 8, "Unknown")</f>
        <v>#N/A</v>
      </c>
      <c r="J673" s="226" t="e" cm="1">
        <f t="array" ref="J673">_xlfn.IFS('ES Data Entry'!I673=1, "Hispanic/Latino", 'ES Data Entry'!I673=2, "Not Hispanic/Latino", 'ES Data Entry'!I673=3, "Other")</f>
        <v>#N/A</v>
      </c>
      <c r="K673" s="226" t="e" cm="1">
        <f t="array" ref="K673">_xlfn.IFS('ES Data Entry'!J673= 1, "Male", 'ES Data Entry'!J673= 2, "Female", 'ES Data Entry'!J673= 3, "Transgender Male", 'ES Data Entry'!J673= 4, "Transgender Female",'ES Data Entry'!J673= 5, "Non-binary", 'ES Data Entry'!J673= 6, "Other", 'ES Data Entry'!J673= 7, "Unknown")</f>
        <v>#N/A</v>
      </c>
      <c r="L673" s="228">
        <f>'ES Data Entry'!K673</f>
        <v>0</v>
      </c>
      <c r="M673" s="228" t="str" cm="1">
        <f t="array" ref="M673">IF(MAX(IF(F:F=F673, L:L))=L673, "Yes", "No")</f>
        <v>Yes</v>
      </c>
      <c r="N673" s="229" t="e">
        <f>AVERAGE('ES Data Entry'!N673,'ES Data Entry'!M673)</f>
        <v>#DIV/0!</v>
      </c>
      <c r="O673" s="229" t="e">
        <f t="shared" si="60"/>
        <v>#DIV/0!</v>
      </c>
      <c r="P673" s="229" t="e">
        <f>AVERAGE('ES Data Entry'!O673:R673)</f>
        <v>#DIV/0!</v>
      </c>
      <c r="Q673" s="229" t="e">
        <f t="shared" si="61"/>
        <v>#DIV/0!</v>
      </c>
      <c r="R673" s="229" t="e">
        <f>AVERAGE('ES Data Entry'!S673:V673)</f>
        <v>#DIV/0!</v>
      </c>
      <c r="S673" s="229" t="e">
        <f t="shared" si="62"/>
        <v>#DIV/0!</v>
      </c>
      <c r="T673" s="229" t="e">
        <f>AVERAGE('ES Data Entry'!W673:Y673)</f>
        <v>#DIV/0!</v>
      </c>
      <c r="U673" s="230" t="e">
        <f t="shared" si="63"/>
        <v>#DIV/0!</v>
      </c>
      <c r="V673" s="231" t="e">
        <f t="shared" si="64"/>
        <v>#DIV/0!</v>
      </c>
      <c r="W673" s="232" t="e">
        <f t="shared" si="65"/>
        <v>#DIV/0!</v>
      </c>
    </row>
    <row r="674" spans="1:23">
      <c r="A674" s="226">
        <f>'ES Data Entry'!A674</f>
        <v>0</v>
      </c>
      <c r="B674" s="226">
        <f>'ES Data Entry'!B674</f>
        <v>0</v>
      </c>
      <c r="C674" s="6">
        <f>'ES Data Entry'!C674</f>
        <v>0</v>
      </c>
      <c r="D674" s="226">
        <f>'ES Data Entry'!D674</f>
        <v>0</v>
      </c>
      <c r="E674" s="226">
        <f>'ES Data Entry'!E674</f>
        <v>0</v>
      </c>
      <c r="F674" s="226">
        <f>'ES Data Entry'!F674</f>
        <v>0</v>
      </c>
      <c r="G674" s="226" t="str" cm="1">
        <f t="array" ref="G674">_xlfn.IFS('ES Data Entry'!G674=0, "Kindergarten", 'ES Data Entry'!G674=1, "1st Grade", 'ES Data Entry'!G674=2, "2nd Grade", 'ES Data Entry'!G674=3, "3rd Grade", 'ES Data Entry'!G674=4, "4th Grade",'ES Data Entry'!G674=5, "5th Grade")</f>
        <v>Kindergarten</v>
      </c>
      <c r="H674" s="253" t="e" cm="1">
        <f t="array" ref="H674">_xlfn.IFS('ES Data Entry'!L674=2, "Virtual", 'ES Data Entry'!L674=1, "In-person",'ES Data Entry'!L674=3, "Hybrid")</f>
        <v>#N/A</v>
      </c>
      <c r="I674" s="227" t="e" cm="1">
        <f t="array" ref="I674">_xlfn.IFS('ES Data Entry'!H674= 1, "American Indian/Alaskan Native", 'ES Data Entry'!H674= 2, "Asian", 'ES Data Entry'!H674= 3, "Native Hawaiian/Pacific Islander", 'ES Data Entry'!H674= 4, "Black/African American",'ES Data Entry'!H674= 5,  "White", 'ES Data Entry'!H674= 6, "Other", 'ES Data Entry'!H674= 7, "Two races or more", 'ES Data Entry'!H674= 8, "Unknown")</f>
        <v>#N/A</v>
      </c>
      <c r="J674" s="226" t="e" cm="1">
        <f t="array" ref="J674">_xlfn.IFS('ES Data Entry'!I674=1, "Hispanic/Latino", 'ES Data Entry'!I674=2, "Not Hispanic/Latino", 'ES Data Entry'!I674=3, "Other")</f>
        <v>#N/A</v>
      </c>
      <c r="K674" s="226" t="e" cm="1">
        <f t="array" ref="K674">_xlfn.IFS('ES Data Entry'!J674= 1, "Male", 'ES Data Entry'!J674= 2, "Female", 'ES Data Entry'!J674= 3, "Transgender Male", 'ES Data Entry'!J674= 4, "Transgender Female",'ES Data Entry'!J674= 5, "Non-binary", 'ES Data Entry'!J674= 6, "Other", 'ES Data Entry'!J674= 7, "Unknown")</f>
        <v>#N/A</v>
      </c>
      <c r="L674" s="228">
        <f>'ES Data Entry'!K674</f>
        <v>0</v>
      </c>
      <c r="M674" s="228" t="str" cm="1">
        <f t="array" ref="M674">IF(MAX(IF(F:F=F674, L:L))=L674, "Yes", "No")</f>
        <v>Yes</v>
      </c>
      <c r="N674" s="229" t="e">
        <f>AVERAGE('ES Data Entry'!N674,'ES Data Entry'!M674)</f>
        <v>#DIV/0!</v>
      </c>
      <c r="O674" s="229" t="e">
        <f t="shared" si="60"/>
        <v>#DIV/0!</v>
      </c>
      <c r="P674" s="229" t="e">
        <f>AVERAGE('ES Data Entry'!O674:R674)</f>
        <v>#DIV/0!</v>
      </c>
      <c r="Q674" s="229" t="e">
        <f t="shared" si="61"/>
        <v>#DIV/0!</v>
      </c>
      <c r="R674" s="229" t="e">
        <f>AVERAGE('ES Data Entry'!S674:V674)</f>
        <v>#DIV/0!</v>
      </c>
      <c r="S674" s="229" t="e">
        <f t="shared" si="62"/>
        <v>#DIV/0!</v>
      </c>
      <c r="T674" s="229" t="e">
        <f>AVERAGE('ES Data Entry'!W674:Y674)</f>
        <v>#DIV/0!</v>
      </c>
      <c r="U674" s="230" t="e">
        <f t="shared" si="63"/>
        <v>#DIV/0!</v>
      </c>
      <c r="V674" s="231" t="e">
        <f t="shared" si="64"/>
        <v>#DIV/0!</v>
      </c>
      <c r="W674" s="232" t="e">
        <f t="shared" si="65"/>
        <v>#DIV/0!</v>
      </c>
    </row>
    <row r="675" spans="1:23">
      <c r="A675" s="226">
        <f>'ES Data Entry'!A675</f>
        <v>0</v>
      </c>
      <c r="B675" s="226">
        <f>'ES Data Entry'!B675</f>
        <v>0</v>
      </c>
      <c r="C675" s="6">
        <f>'ES Data Entry'!C675</f>
        <v>0</v>
      </c>
      <c r="D675" s="226">
        <f>'ES Data Entry'!D675</f>
        <v>0</v>
      </c>
      <c r="E675" s="226">
        <f>'ES Data Entry'!E675</f>
        <v>0</v>
      </c>
      <c r="F675" s="226">
        <f>'ES Data Entry'!F675</f>
        <v>0</v>
      </c>
      <c r="G675" s="226" t="str" cm="1">
        <f t="array" ref="G675">_xlfn.IFS('ES Data Entry'!G675=0, "Kindergarten", 'ES Data Entry'!G675=1, "1st Grade", 'ES Data Entry'!G675=2, "2nd Grade", 'ES Data Entry'!G675=3, "3rd Grade", 'ES Data Entry'!G675=4, "4th Grade",'ES Data Entry'!G675=5, "5th Grade")</f>
        <v>Kindergarten</v>
      </c>
      <c r="H675" s="253" t="e" cm="1">
        <f t="array" ref="H675">_xlfn.IFS('ES Data Entry'!L675=2, "Virtual", 'ES Data Entry'!L675=1, "In-person",'ES Data Entry'!L675=3, "Hybrid")</f>
        <v>#N/A</v>
      </c>
      <c r="I675" s="227" t="e" cm="1">
        <f t="array" ref="I675">_xlfn.IFS('ES Data Entry'!H675= 1, "American Indian/Alaskan Native", 'ES Data Entry'!H675= 2, "Asian", 'ES Data Entry'!H675= 3, "Native Hawaiian/Pacific Islander", 'ES Data Entry'!H675= 4, "Black/African American",'ES Data Entry'!H675= 5,  "White", 'ES Data Entry'!H675= 6, "Other", 'ES Data Entry'!H675= 7, "Two races or more", 'ES Data Entry'!H675= 8, "Unknown")</f>
        <v>#N/A</v>
      </c>
      <c r="J675" s="226" t="e" cm="1">
        <f t="array" ref="J675">_xlfn.IFS('ES Data Entry'!I675=1, "Hispanic/Latino", 'ES Data Entry'!I675=2, "Not Hispanic/Latino", 'ES Data Entry'!I675=3, "Other")</f>
        <v>#N/A</v>
      </c>
      <c r="K675" s="226" t="e" cm="1">
        <f t="array" ref="K675">_xlfn.IFS('ES Data Entry'!J675= 1, "Male", 'ES Data Entry'!J675= 2, "Female", 'ES Data Entry'!J675= 3, "Transgender Male", 'ES Data Entry'!J675= 4, "Transgender Female",'ES Data Entry'!J675= 5, "Non-binary", 'ES Data Entry'!J675= 6, "Other", 'ES Data Entry'!J675= 7, "Unknown")</f>
        <v>#N/A</v>
      </c>
      <c r="L675" s="228">
        <f>'ES Data Entry'!K675</f>
        <v>0</v>
      </c>
      <c r="M675" s="228" t="str" cm="1">
        <f t="array" ref="M675">IF(MAX(IF(F:F=F675, L:L))=L675, "Yes", "No")</f>
        <v>Yes</v>
      </c>
      <c r="N675" s="229" t="e">
        <f>AVERAGE('ES Data Entry'!N675,'ES Data Entry'!M675)</f>
        <v>#DIV/0!</v>
      </c>
      <c r="O675" s="229" t="e">
        <f t="shared" ref="O675:O738" si="66">IF(OR(N675&gt;3.5,N675=3.5), "Higher Emotional Engagement",IF(N675&lt;1.6, "Lower Emotional Engagement", "Moderate Emotional Engagement"))</f>
        <v>#DIV/0!</v>
      </c>
      <c r="P675" s="229" t="e">
        <f>AVERAGE('ES Data Entry'!O675:R675)</f>
        <v>#DIV/0!</v>
      </c>
      <c r="Q675" s="229" t="e">
        <f t="shared" ref="Q675:Q738" si="67">IF(OR(P675&gt;3.5,P675=3.5), "Higher Social Engagement",IF(P675&lt;1.6, "Lower Social Engagement", "Moderate Social Engagement"))</f>
        <v>#DIV/0!</v>
      </c>
      <c r="R675" s="229" t="e">
        <f>AVERAGE('ES Data Entry'!S675:V675)</f>
        <v>#DIV/0!</v>
      </c>
      <c r="S675" s="229" t="e">
        <f t="shared" ref="S675:S738" si="68">IF(OR(R675&gt;3.5,R675=3.5), "Higher Behavioral Engagement",IF(R675&lt;1.6, "Lower Behavioral Engagement", "Moderate Behavioral Engagement"))</f>
        <v>#DIV/0!</v>
      </c>
      <c r="T675" s="229" t="e">
        <f>AVERAGE('ES Data Entry'!W675:Y675)</f>
        <v>#DIV/0!</v>
      </c>
      <c r="U675" s="230" t="e">
        <f t="shared" ref="U675:U738" si="69">IF(OR(T675&gt;3.5,T675=3.5), "Higher Cognitive Engagement",IF(T675&lt;1.6, "Lower Cognitive Engagement", "Moderate Cognitive Engagement"))</f>
        <v>#DIV/0!</v>
      </c>
      <c r="V675" s="231" t="e">
        <f t="shared" ref="V675:V738" si="70">AVERAGE(N675:T675)</f>
        <v>#DIV/0!</v>
      </c>
      <c r="W675" s="232" t="e">
        <f t="shared" ref="W675:W738" si="71">IF(OR(V675&gt;3.5,V675=3.5), "Higher Engagement",IF(V675&lt;1.6, "Lower Engagement", "Moderate Engagement"))</f>
        <v>#DIV/0!</v>
      </c>
    </row>
    <row r="676" spans="1:23">
      <c r="A676" s="226">
        <f>'ES Data Entry'!A676</f>
        <v>0</v>
      </c>
      <c r="B676" s="226">
        <f>'ES Data Entry'!B676</f>
        <v>0</v>
      </c>
      <c r="C676" s="6">
        <f>'ES Data Entry'!C676</f>
        <v>0</v>
      </c>
      <c r="D676" s="226">
        <f>'ES Data Entry'!D676</f>
        <v>0</v>
      </c>
      <c r="E676" s="226">
        <f>'ES Data Entry'!E676</f>
        <v>0</v>
      </c>
      <c r="F676" s="226">
        <f>'ES Data Entry'!F676</f>
        <v>0</v>
      </c>
      <c r="G676" s="226" t="str" cm="1">
        <f t="array" ref="G676">_xlfn.IFS('ES Data Entry'!G676=0, "Kindergarten", 'ES Data Entry'!G676=1, "1st Grade", 'ES Data Entry'!G676=2, "2nd Grade", 'ES Data Entry'!G676=3, "3rd Grade", 'ES Data Entry'!G676=4, "4th Grade",'ES Data Entry'!G676=5, "5th Grade")</f>
        <v>Kindergarten</v>
      </c>
      <c r="H676" s="253" t="e" cm="1">
        <f t="array" ref="H676">_xlfn.IFS('ES Data Entry'!L676=2, "Virtual", 'ES Data Entry'!L676=1, "In-person",'ES Data Entry'!L676=3, "Hybrid")</f>
        <v>#N/A</v>
      </c>
      <c r="I676" s="227" t="e" cm="1">
        <f t="array" ref="I676">_xlfn.IFS('ES Data Entry'!H676= 1, "American Indian/Alaskan Native", 'ES Data Entry'!H676= 2, "Asian", 'ES Data Entry'!H676= 3, "Native Hawaiian/Pacific Islander", 'ES Data Entry'!H676= 4, "Black/African American",'ES Data Entry'!H676= 5,  "White", 'ES Data Entry'!H676= 6, "Other", 'ES Data Entry'!H676= 7, "Two races or more", 'ES Data Entry'!H676= 8, "Unknown")</f>
        <v>#N/A</v>
      </c>
      <c r="J676" s="226" t="e" cm="1">
        <f t="array" ref="J676">_xlfn.IFS('ES Data Entry'!I676=1, "Hispanic/Latino", 'ES Data Entry'!I676=2, "Not Hispanic/Latino", 'ES Data Entry'!I676=3, "Other")</f>
        <v>#N/A</v>
      </c>
      <c r="K676" s="226" t="e" cm="1">
        <f t="array" ref="K676">_xlfn.IFS('ES Data Entry'!J676= 1, "Male", 'ES Data Entry'!J676= 2, "Female", 'ES Data Entry'!J676= 3, "Transgender Male", 'ES Data Entry'!J676= 4, "Transgender Female",'ES Data Entry'!J676= 5, "Non-binary", 'ES Data Entry'!J676= 6, "Other", 'ES Data Entry'!J676= 7, "Unknown")</f>
        <v>#N/A</v>
      </c>
      <c r="L676" s="228">
        <f>'ES Data Entry'!K676</f>
        <v>0</v>
      </c>
      <c r="M676" s="228" t="str" cm="1">
        <f t="array" ref="M676">IF(MAX(IF(F:F=F676, L:L))=L676, "Yes", "No")</f>
        <v>Yes</v>
      </c>
      <c r="N676" s="229" t="e">
        <f>AVERAGE('ES Data Entry'!N676,'ES Data Entry'!M676)</f>
        <v>#DIV/0!</v>
      </c>
      <c r="O676" s="229" t="e">
        <f t="shared" si="66"/>
        <v>#DIV/0!</v>
      </c>
      <c r="P676" s="229" t="e">
        <f>AVERAGE('ES Data Entry'!O676:R676)</f>
        <v>#DIV/0!</v>
      </c>
      <c r="Q676" s="229" t="e">
        <f t="shared" si="67"/>
        <v>#DIV/0!</v>
      </c>
      <c r="R676" s="229" t="e">
        <f>AVERAGE('ES Data Entry'!S676:V676)</f>
        <v>#DIV/0!</v>
      </c>
      <c r="S676" s="229" t="e">
        <f t="shared" si="68"/>
        <v>#DIV/0!</v>
      </c>
      <c r="T676" s="229" t="e">
        <f>AVERAGE('ES Data Entry'!W676:Y676)</f>
        <v>#DIV/0!</v>
      </c>
      <c r="U676" s="230" t="e">
        <f t="shared" si="69"/>
        <v>#DIV/0!</v>
      </c>
      <c r="V676" s="231" t="e">
        <f t="shared" si="70"/>
        <v>#DIV/0!</v>
      </c>
      <c r="W676" s="232" t="e">
        <f t="shared" si="71"/>
        <v>#DIV/0!</v>
      </c>
    </row>
    <row r="677" spans="1:23">
      <c r="A677" s="226">
        <f>'ES Data Entry'!A677</f>
        <v>0</v>
      </c>
      <c r="B677" s="226">
        <f>'ES Data Entry'!B677</f>
        <v>0</v>
      </c>
      <c r="C677" s="6">
        <f>'ES Data Entry'!C677</f>
        <v>0</v>
      </c>
      <c r="D677" s="226">
        <f>'ES Data Entry'!D677</f>
        <v>0</v>
      </c>
      <c r="E677" s="226">
        <f>'ES Data Entry'!E677</f>
        <v>0</v>
      </c>
      <c r="F677" s="226">
        <f>'ES Data Entry'!F677</f>
        <v>0</v>
      </c>
      <c r="G677" s="226" t="str" cm="1">
        <f t="array" ref="G677">_xlfn.IFS('ES Data Entry'!G677=0, "Kindergarten", 'ES Data Entry'!G677=1, "1st Grade", 'ES Data Entry'!G677=2, "2nd Grade", 'ES Data Entry'!G677=3, "3rd Grade", 'ES Data Entry'!G677=4, "4th Grade",'ES Data Entry'!G677=5, "5th Grade")</f>
        <v>Kindergarten</v>
      </c>
      <c r="H677" s="253" t="e" cm="1">
        <f t="array" ref="H677">_xlfn.IFS('ES Data Entry'!L677=2, "Virtual", 'ES Data Entry'!L677=1, "In-person",'ES Data Entry'!L677=3, "Hybrid")</f>
        <v>#N/A</v>
      </c>
      <c r="I677" s="227" t="e" cm="1">
        <f t="array" ref="I677">_xlfn.IFS('ES Data Entry'!H677= 1, "American Indian/Alaskan Native", 'ES Data Entry'!H677= 2, "Asian", 'ES Data Entry'!H677= 3, "Native Hawaiian/Pacific Islander", 'ES Data Entry'!H677= 4, "Black/African American",'ES Data Entry'!H677= 5,  "White", 'ES Data Entry'!H677= 6, "Other", 'ES Data Entry'!H677= 7, "Two races or more", 'ES Data Entry'!H677= 8, "Unknown")</f>
        <v>#N/A</v>
      </c>
      <c r="J677" s="226" t="e" cm="1">
        <f t="array" ref="J677">_xlfn.IFS('ES Data Entry'!I677=1, "Hispanic/Latino", 'ES Data Entry'!I677=2, "Not Hispanic/Latino", 'ES Data Entry'!I677=3, "Other")</f>
        <v>#N/A</v>
      </c>
      <c r="K677" s="226" t="e" cm="1">
        <f t="array" ref="K677">_xlfn.IFS('ES Data Entry'!J677= 1, "Male", 'ES Data Entry'!J677= 2, "Female", 'ES Data Entry'!J677= 3, "Transgender Male", 'ES Data Entry'!J677= 4, "Transgender Female",'ES Data Entry'!J677= 5, "Non-binary", 'ES Data Entry'!J677= 6, "Other", 'ES Data Entry'!J677= 7, "Unknown")</f>
        <v>#N/A</v>
      </c>
      <c r="L677" s="228">
        <f>'ES Data Entry'!K677</f>
        <v>0</v>
      </c>
      <c r="M677" s="228" t="str" cm="1">
        <f t="array" ref="M677">IF(MAX(IF(F:F=F677, L:L))=L677, "Yes", "No")</f>
        <v>Yes</v>
      </c>
      <c r="N677" s="229" t="e">
        <f>AVERAGE('ES Data Entry'!N677,'ES Data Entry'!M677)</f>
        <v>#DIV/0!</v>
      </c>
      <c r="O677" s="229" t="e">
        <f t="shared" si="66"/>
        <v>#DIV/0!</v>
      </c>
      <c r="P677" s="229" t="e">
        <f>AVERAGE('ES Data Entry'!O677:R677)</f>
        <v>#DIV/0!</v>
      </c>
      <c r="Q677" s="229" t="e">
        <f t="shared" si="67"/>
        <v>#DIV/0!</v>
      </c>
      <c r="R677" s="229" t="e">
        <f>AVERAGE('ES Data Entry'!S677:V677)</f>
        <v>#DIV/0!</v>
      </c>
      <c r="S677" s="229" t="e">
        <f t="shared" si="68"/>
        <v>#DIV/0!</v>
      </c>
      <c r="T677" s="229" t="e">
        <f>AVERAGE('ES Data Entry'!W677:Y677)</f>
        <v>#DIV/0!</v>
      </c>
      <c r="U677" s="230" t="e">
        <f t="shared" si="69"/>
        <v>#DIV/0!</v>
      </c>
      <c r="V677" s="231" t="e">
        <f t="shared" si="70"/>
        <v>#DIV/0!</v>
      </c>
      <c r="W677" s="232" t="e">
        <f t="shared" si="71"/>
        <v>#DIV/0!</v>
      </c>
    </row>
    <row r="678" spans="1:23">
      <c r="A678" s="226">
        <f>'ES Data Entry'!A678</f>
        <v>0</v>
      </c>
      <c r="B678" s="226">
        <f>'ES Data Entry'!B678</f>
        <v>0</v>
      </c>
      <c r="C678" s="6">
        <f>'ES Data Entry'!C678</f>
        <v>0</v>
      </c>
      <c r="D678" s="226">
        <f>'ES Data Entry'!D678</f>
        <v>0</v>
      </c>
      <c r="E678" s="226">
        <f>'ES Data Entry'!E678</f>
        <v>0</v>
      </c>
      <c r="F678" s="226">
        <f>'ES Data Entry'!F678</f>
        <v>0</v>
      </c>
      <c r="G678" s="226" t="str" cm="1">
        <f t="array" ref="G678">_xlfn.IFS('ES Data Entry'!G678=0, "Kindergarten", 'ES Data Entry'!G678=1, "1st Grade", 'ES Data Entry'!G678=2, "2nd Grade", 'ES Data Entry'!G678=3, "3rd Grade", 'ES Data Entry'!G678=4, "4th Grade",'ES Data Entry'!G678=5, "5th Grade")</f>
        <v>Kindergarten</v>
      </c>
      <c r="H678" s="253" t="e" cm="1">
        <f t="array" ref="H678">_xlfn.IFS('ES Data Entry'!L678=2, "Virtual", 'ES Data Entry'!L678=1, "In-person",'ES Data Entry'!L678=3, "Hybrid")</f>
        <v>#N/A</v>
      </c>
      <c r="I678" s="227" t="e" cm="1">
        <f t="array" ref="I678">_xlfn.IFS('ES Data Entry'!H678= 1, "American Indian/Alaskan Native", 'ES Data Entry'!H678= 2, "Asian", 'ES Data Entry'!H678= 3, "Native Hawaiian/Pacific Islander", 'ES Data Entry'!H678= 4, "Black/African American",'ES Data Entry'!H678= 5,  "White", 'ES Data Entry'!H678= 6, "Other", 'ES Data Entry'!H678= 7, "Two races or more", 'ES Data Entry'!H678= 8, "Unknown")</f>
        <v>#N/A</v>
      </c>
      <c r="J678" s="226" t="e" cm="1">
        <f t="array" ref="J678">_xlfn.IFS('ES Data Entry'!I678=1, "Hispanic/Latino", 'ES Data Entry'!I678=2, "Not Hispanic/Latino", 'ES Data Entry'!I678=3, "Other")</f>
        <v>#N/A</v>
      </c>
      <c r="K678" s="226" t="e" cm="1">
        <f t="array" ref="K678">_xlfn.IFS('ES Data Entry'!J678= 1, "Male", 'ES Data Entry'!J678= 2, "Female", 'ES Data Entry'!J678= 3, "Transgender Male", 'ES Data Entry'!J678= 4, "Transgender Female",'ES Data Entry'!J678= 5, "Non-binary", 'ES Data Entry'!J678= 6, "Other", 'ES Data Entry'!J678= 7, "Unknown")</f>
        <v>#N/A</v>
      </c>
      <c r="L678" s="228">
        <f>'ES Data Entry'!K678</f>
        <v>0</v>
      </c>
      <c r="M678" s="228" t="str" cm="1">
        <f t="array" ref="M678">IF(MAX(IF(F:F=F678, L:L))=L678, "Yes", "No")</f>
        <v>Yes</v>
      </c>
      <c r="N678" s="229" t="e">
        <f>AVERAGE('ES Data Entry'!N678,'ES Data Entry'!M678)</f>
        <v>#DIV/0!</v>
      </c>
      <c r="O678" s="229" t="e">
        <f t="shared" si="66"/>
        <v>#DIV/0!</v>
      </c>
      <c r="P678" s="229" t="e">
        <f>AVERAGE('ES Data Entry'!O678:R678)</f>
        <v>#DIV/0!</v>
      </c>
      <c r="Q678" s="229" t="e">
        <f t="shared" si="67"/>
        <v>#DIV/0!</v>
      </c>
      <c r="R678" s="229" t="e">
        <f>AVERAGE('ES Data Entry'!S678:V678)</f>
        <v>#DIV/0!</v>
      </c>
      <c r="S678" s="229" t="e">
        <f t="shared" si="68"/>
        <v>#DIV/0!</v>
      </c>
      <c r="T678" s="229" t="e">
        <f>AVERAGE('ES Data Entry'!W678:Y678)</f>
        <v>#DIV/0!</v>
      </c>
      <c r="U678" s="230" t="e">
        <f t="shared" si="69"/>
        <v>#DIV/0!</v>
      </c>
      <c r="V678" s="231" t="e">
        <f t="shared" si="70"/>
        <v>#DIV/0!</v>
      </c>
      <c r="W678" s="232" t="e">
        <f t="shared" si="71"/>
        <v>#DIV/0!</v>
      </c>
    </row>
    <row r="679" spans="1:23">
      <c r="A679" s="226">
        <f>'ES Data Entry'!A679</f>
        <v>0</v>
      </c>
      <c r="B679" s="226">
        <f>'ES Data Entry'!B679</f>
        <v>0</v>
      </c>
      <c r="C679" s="6">
        <f>'ES Data Entry'!C679</f>
        <v>0</v>
      </c>
      <c r="D679" s="226">
        <f>'ES Data Entry'!D679</f>
        <v>0</v>
      </c>
      <c r="E679" s="226">
        <f>'ES Data Entry'!E679</f>
        <v>0</v>
      </c>
      <c r="F679" s="226">
        <f>'ES Data Entry'!F679</f>
        <v>0</v>
      </c>
      <c r="G679" s="226" t="str" cm="1">
        <f t="array" ref="G679">_xlfn.IFS('ES Data Entry'!G679=0, "Kindergarten", 'ES Data Entry'!G679=1, "1st Grade", 'ES Data Entry'!G679=2, "2nd Grade", 'ES Data Entry'!G679=3, "3rd Grade", 'ES Data Entry'!G679=4, "4th Grade",'ES Data Entry'!G679=5, "5th Grade")</f>
        <v>Kindergarten</v>
      </c>
      <c r="H679" s="253" t="e" cm="1">
        <f t="array" ref="H679">_xlfn.IFS('ES Data Entry'!L679=2, "Virtual", 'ES Data Entry'!L679=1, "In-person",'ES Data Entry'!L679=3, "Hybrid")</f>
        <v>#N/A</v>
      </c>
      <c r="I679" s="227" t="e" cm="1">
        <f t="array" ref="I679">_xlfn.IFS('ES Data Entry'!H679= 1, "American Indian/Alaskan Native", 'ES Data Entry'!H679= 2, "Asian", 'ES Data Entry'!H679= 3, "Native Hawaiian/Pacific Islander", 'ES Data Entry'!H679= 4, "Black/African American",'ES Data Entry'!H679= 5,  "White", 'ES Data Entry'!H679= 6, "Other", 'ES Data Entry'!H679= 7, "Two races or more", 'ES Data Entry'!H679= 8, "Unknown")</f>
        <v>#N/A</v>
      </c>
      <c r="J679" s="226" t="e" cm="1">
        <f t="array" ref="J679">_xlfn.IFS('ES Data Entry'!I679=1, "Hispanic/Latino", 'ES Data Entry'!I679=2, "Not Hispanic/Latino", 'ES Data Entry'!I679=3, "Other")</f>
        <v>#N/A</v>
      </c>
      <c r="K679" s="226" t="e" cm="1">
        <f t="array" ref="K679">_xlfn.IFS('ES Data Entry'!J679= 1, "Male", 'ES Data Entry'!J679= 2, "Female", 'ES Data Entry'!J679= 3, "Transgender Male", 'ES Data Entry'!J679= 4, "Transgender Female",'ES Data Entry'!J679= 5, "Non-binary", 'ES Data Entry'!J679= 6, "Other", 'ES Data Entry'!J679= 7, "Unknown")</f>
        <v>#N/A</v>
      </c>
      <c r="L679" s="228">
        <f>'ES Data Entry'!K679</f>
        <v>0</v>
      </c>
      <c r="M679" s="228" t="str" cm="1">
        <f t="array" ref="M679">IF(MAX(IF(F:F=F679, L:L))=L679, "Yes", "No")</f>
        <v>Yes</v>
      </c>
      <c r="N679" s="229" t="e">
        <f>AVERAGE('ES Data Entry'!N679,'ES Data Entry'!M679)</f>
        <v>#DIV/0!</v>
      </c>
      <c r="O679" s="229" t="e">
        <f t="shared" si="66"/>
        <v>#DIV/0!</v>
      </c>
      <c r="P679" s="229" t="e">
        <f>AVERAGE('ES Data Entry'!O679:R679)</f>
        <v>#DIV/0!</v>
      </c>
      <c r="Q679" s="229" t="e">
        <f t="shared" si="67"/>
        <v>#DIV/0!</v>
      </c>
      <c r="R679" s="229" t="e">
        <f>AVERAGE('ES Data Entry'!S679:V679)</f>
        <v>#DIV/0!</v>
      </c>
      <c r="S679" s="229" t="e">
        <f t="shared" si="68"/>
        <v>#DIV/0!</v>
      </c>
      <c r="T679" s="229" t="e">
        <f>AVERAGE('ES Data Entry'!W679:Y679)</f>
        <v>#DIV/0!</v>
      </c>
      <c r="U679" s="230" t="e">
        <f t="shared" si="69"/>
        <v>#DIV/0!</v>
      </c>
      <c r="V679" s="231" t="e">
        <f t="shared" si="70"/>
        <v>#DIV/0!</v>
      </c>
      <c r="W679" s="232" t="e">
        <f t="shared" si="71"/>
        <v>#DIV/0!</v>
      </c>
    </row>
    <row r="680" spans="1:23">
      <c r="A680" s="226">
        <f>'ES Data Entry'!A680</f>
        <v>0</v>
      </c>
      <c r="B680" s="226">
        <f>'ES Data Entry'!B680</f>
        <v>0</v>
      </c>
      <c r="C680" s="6">
        <f>'ES Data Entry'!C680</f>
        <v>0</v>
      </c>
      <c r="D680" s="226">
        <f>'ES Data Entry'!D680</f>
        <v>0</v>
      </c>
      <c r="E680" s="226">
        <f>'ES Data Entry'!E680</f>
        <v>0</v>
      </c>
      <c r="F680" s="226">
        <f>'ES Data Entry'!F680</f>
        <v>0</v>
      </c>
      <c r="G680" s="226" t="str" cm="1">
        <f t="array" ref="G680">_xlfn.IFS('ES Data Entry'!G680=0, "Kindergarten", 'ES Data Entry'!G680=1, "1st Grade", 'ES Data Entry'!G680=2, "2nd Grade", 'ES Data Entry'!G680=3, "3rd Grade", 'ES Data Entry'!G680=4, "4th Grade",'ES Data Entry'!G680=5, "5th Grade")</f>
        <v>Kindergarten</v>
      </c>
      <c r="H680" s="253" t="e" cm="1">
        <f t="array" ref="H680">_xlfn.IFS('ES Data Entry'!L680=2, "Virtual", 'ES Data Entry'!L680=1, "In-person",'ES Data Entry'!L680=3, "Hybrid")</f>
        <v>#N/A</v>
      </c>
      <c r="I680" s="227" t="e" cm="1">
        <f t="array" ref="I680">_xlfn.IFS('ES Data Entry'!H680= 1, "American Indian/Alaskan Native", 'ES Data Entry'!H680= 2, "Asian", 'ES Data Entry'!H680= 3, "Native Hawaiian/Pacific Islander", 'ES Data Entry'!H680= 4, "Black/African American",'ES Data Entry'!H680= 5,  "White", 'ES Data Entry'!H680= 6, "Other", 'ES Data Entry'!H680= 7, "Two races or more", 'ES Data Entry'!H680= 8, "Unknown")</f>
        <v>#N/A</v>
      </c>
      <c r="J680" s="226" t="e" cm="1">
        <f t="array" ref="J680">_xlfn.IFS('ES Data Entry'!I680=1, "Hispanic/Latino", 'ES Data Entry'!I680=2, "Not Hispanic/Latino", 'ES Data Entry'!I680=3, "Other")</f>
        <v>#N/A</v>
      </c>
      <c r="K680" s="226" t="e" cm="1">
        <f t="array" ref="K680">_xlfn.IFS('ES Data Entry'!J680= 1, "Male", 'ES Data Entry'!J680= 2, "Female", 'ES Data Entry'!J680= 3, "Transgender Male", 'ES Data Entry'!J680= 4, "Transgender Female",'ES Data Entry'!J680= 5, "Non-binary", 'ES Data Entry'!J680= 6, "Other", 'ES Data Entry'!J680= 7, "Unknown")</f>
        <v>#N/A</v>
      </c>
      <c r="L680" s="228">
        <f>'ES Data Entry'!K680</f>
        <v>0</v>
      </c>
      <c r="M680" s="228" t="str" cm="1">
        <f t="array" ref="M680">IF(MAX(IF(F:F=F680, L:L))=L680, "Yes", "No")</f>
        <v>Yes</v>
      </c>
      <c r="N680" s="229" t="e">
        <f>AVERAGE('ES Data Entry'!N680,'ES Data Entry'!M680)</f>
        <v>#DIV/0!</v>
      </c>
      <c r="O680" s="229" t="e">
        <f t="shared" si="66"/>
        <v>#DIV/0!</v>
      </c>
      <c r="P680" s="229" t="e">
        <f>AVERAGE('ES Data Entry'!O680:R680)</f>
        <v>#DIV/0!</v>
      </c>
      <c r="Q680" s="229" t="e">
        <f t="shared" si="67"/>
        <v>#DIV/0!</v>
      </c>
      <c r="R680" s="229" t="e">
        <f>AVERAGE('ES Data Entry'!S680:V680)</f>
        <v>#DIV/0!</v>
      </c>
      <c r="S680" s="229" t="e">
        <f t="shared" si="68"/>
        <v>#DIV/0!</v>
      </c>
      <c r="T680" s="229" t="e">
        <f>AVERAGE('ES Data Entry'!W680:Y680)</f>
        <v>#DIV/0!</v>
      </c>
      <c r="U680" s="230" t="e">
        <f t="shared" si="69"/>
        <v>#DIV/0!</v>
      </c>
      <c r="V680" s="231" t="e">
        <f t="shared" si="70"/>
        <v>#DIV/0!</v>
      </c>
      <c r="W680" s="232" t="e">
        <f t="shared" si="71"/>
        <v>#DIV/0!</v>
      </c>
    </row>
    <row r="681" spans="1:23">
      <c r="A681" s="226">
        <f>'ES Data Entry'!A681</f>
        <v>0</v>
      </c>
      <c r="B681" s="226">
        <f>'ES Data Entry'!B681</f>
        <v>0</v>
      </c>
      <c r="C681" s="6">
        <f>'ES Data Entry'!C681</f>
        <v>0</v>
      </c>
      <c r="D681" s="226">
        <f>'ES Data Entry'!D681</f>
        <v>0</v>
      </c>
      <c r="E681" s="226">
        <f>'ES Data Entry'!E681</f>
        <v>0</v>
      </c>
      <c r="F681" s="226">
        <f>'ES Data Entry'!F681</f>
        <v>0</v>
      </c>
      <c r="G681" s="226" t="str" cm="1">
        <f t="array" ref="G681">_xlfn.IFS('ES Data Entry'!G681=0, "Kindergarten", 'ES Data Entry'!G681=1, "1st Grade", 'ES Data Entry'!G681=2, "2nd Grade", 'ES Data Entry'!G681=3, "3rd Grade", 'ES Data Entry'!G681=4, "4th Grade",'ES Data Entry'!G681=5, "5th Grade")</f>
        <v>Kindergarten</v>
      </c>
      <c r="H681" s="253" t="e" cm="1">
        <f t="array" ref="H681">_xlfn.IFS('ES Data Entry'!L681=2, "Virtual", 'ES Data Entry'!L681=1, "In-person",'ES Data Entry'!L681=3, "Hybrid")</f>
        <v>#N/A</v>
      </c>
      <c r="I681" s="227" t="e" cm="1">
        <f t="array" ref="I681">_xlfn.IFS('ES Data Entry'!H681= 1, "American Indian/Alaskan Native", 'ES Data Entry'!H681= 2, "Asian", 'ES Data Entry'!H681= 3, "Native Hawaiian/Pacific Islander", 'ES Data Entry'!H681= 4, "Black/African American",'ES Data Entry'!H681= 5,  "White", 'ES Data Entry'!H681= 6, "Other", 'ES Data Entry'!H681= 7, "Two races or more", 'ES Data Entry'!H681= 8, "Unknown")</f>
        <v>#N/A</v>
      </c>
      <c r="J681" s="226" t="e" cm="1">
        <f t="array" ref="J681">_xlfn.IFS('ES Data Entry'!I681=1, "Hispanic/Latino", 'ES Data Entry'!I681=2, "Not Hispanic/Latino", 'ES Data Entry'!I681=3, "Other")</f>
        <v>#N/A</v>
      </c>
      <c r="K681" s="226" t="e" cm="1">
        <f t="array" ref="K681">_xlfn.IFS('ES Data Entry'!J681= 1, "Male", 'ES Data Entry'!J681= 2, "Female", 'ES Data Entry'!J681= 3, "Transgender Male", 'ES Data Entry'!J681= 4, "Transgender Female",'ES Data Entry'!J681= 5, "Non-binary", 'ES Data Entry'!J681= 6, "Other", 'ES Data Entry'!J681= 7, "Unknown")</f>
        <v>#N/A</v>
      </c>
      <c r="L681" s="228">
        <f>'ES Data Entry'!K681</f>
        <v>0</v>
      </c>
      <c r="M681" s="228" t="str" cm="1">
        <f t="array" ref="M681">IF(MAX(IF(F:F=F681, L:L))=L681, "Yes", "No")</f>
        <v>Yes</v>
      </c>
      <c r="N681" s="229" t="e">
        <f>AVERAGE('ES Data Entry'!N681,'ES Data Entry'!M681)</f>
        <v>#DIV/0!</v>
      </c>
      <c r="O681" s="229" t="e">
        <f t="shared" si="66"/>
        <v>#DIV/0!</v>
      </c>
      <c r="P681" s="229" t="e">
        <f>AVERAGE('ES Data Entry'!O681:R681)</f>
        <v>#DIV/0!</v>
      </c>
      <c r="Q681" s="229" t="e">
        <f t="shared" si="67"/>
        <v>#DIV/0!</v>
      </c>
      <c r="R681" s="229" t="e">
        <f>AVERAGE('ES Data Entry'!S681:V681)</f>
        <v>#DIV/0!</v>
      </c>
      <c r="S681" s="229" t="e">
        <f t="shared" si="68"/>
        <v>#DIV/0!</v>
      </c>
      <c r="T681" s="229" t="e">
        <f>AVERAGE('ES Data Entry'!W681:Y681)</f>
        <v>#DIV/0!</v>
      </c>
      <c r="U681" s="230" t="e">
        <f t="shared" si="69"/>
        <v>#DIV/0!</v>
      </c>
      <c r="V681" s="231" t="e">
        <f t="shared" si="70"/>
        <v>#DIV/0!</v>
      </c>
      <c r="W681" s="232" t="e">
        <f t="shared" si="71"/>
        <v>#DIV/0!</v>
      </c>
    </row>
    <row r="682" spans="1:23">
      <c r="A682" s="226">
        <f>'ES Data Entry'!A682</f>
        <v>0</v>
      </c>
      <c r="B682" s="226">
        <f>'ES Data Entry'!B682</f>
        <v>0</v>
      </c>
      <c r="C682" s="6">
        <f>'ES Data Entry'!C682</f>
        <v>0</v>
      </c>
      <c r="D682" s="226">
        <f>'ES Data Entry'!D682</f>
        <v>0</v>
      </c>
      <c r="E682" s="226">
        <f>'ES Data Entry'!E682</f>
        <v>0</v>
      </c>
      <c r="F682" s="226">
        <f>'ES Data Entry'!F682</f>
        <v>0</v>
      </c>
      <c r="G682" s="226" t="str" cm="1">
        <f t="array" ref="G682">_xlfn.IFS('ES Data Entry'!G682=0, "Kindergarten", 'ES Data Entry'!G682=1, "1st Grade", 'ES Data Entry'!G682=2, "2nd Grade", 'ES Data Entry'!G682=3, "3rd Grade", 'ES Data Entry'!G682=4, "4th Grade",'ES Data Entry'!G682=5, "5th Grade")</f>
        <v>Kindergarten</v>
      </c>
      <c r="H682" s="253" t="e" cm="1">
        <f t="array" ref="H682">_xlfn.IFS('ES Data Entry'!L682=2, "Virtual", 'ES Data Entry'!L682=1, "In-person",'ES Data Entry'!L682=3, "Hybrid")</f>
        <v>#N/A</v>
      </c>
      <c r="I682" s="227" t="e" cm="1">
        <f t="array" ref="I682">_xlfn.IFS('ES Data Entry'!H682= 1, "American Indian/Alaskan Native", 'ES Data Entry'!H682= 2, "Asian", 'ES Data Entry'!H682= 3, "Native Hawaiian/Pacific Islander", 'ES Data Entry'!H682= 4, "Black/African American",'ES Data Entry'!H682= 5,  "White", 'ES Data Entry'!H682= 6, "Other", 'ES Data Entry'!H682= 7, "Two races or more", 'ES Data Entry'!H682= 8, "Unknown")</f>
        <v>#N/A</v>
      </c>
      <c r="J682" s="226" t="e" cm="1">
        <f t="array" ref="J682">_xlfn.IFS('ES Data Entry'!I682=1, "Hispanic/Latino", 'ES Data Entry'!I682=2, "Not Hispanic/Latino", 'ES Data Entry'!I682=3, "Other")</f>
        <v>#N/A</v>
      </c>
      <c r="K682" s="226" t="e" cm="1">
        <f t="array" ref="K682">_xlfn.IFS('ES Data Entry'!J682= 1, "Male", 'ES Data Entry'!J682= 2, "Female", 'ES Data Entry'!J682= 3, "Transgender Male", 'ES Data Entry'!J682= 4, "Transgender Female",'ES Data Entry'!J682= 5, "Non-binary", 'ES Data Entry'!J682= 6, "Other", 'ES Data Entry'!J682= 7, "Unknown")</f>
        <v>#N/A</v>
      </c>
      <c r="L682" s="228">
        <f>'ES Data Entry'!K682</f>
        <v>0</v>
      </c>
      <c r="M682" s="228" t="str" cm="1">
        <f t="array" ref="M682">IF(MAX(IF(F:F=F682, L:L))=L682, "Yes", "No")</f>
        <v>Yes</v>
      </c>
      <c r="N682" s="229" t="e">
        <f>AVERAGE('ES Data Entry'!N682,'ES Data Entry'!M682)</f>
        <v>#DIV/0!</v>
      </c>
      <c r="O682" s="229" t="e">
        <f t="shared" si="66"/>
        <v>#DIV/0!</v>
      </c>
      <c r="P682" s="229" t="e">
        <f>AVERAGE('ES Data Entry'!O682:R682)</f>
        <v>#DIV/0!</v>
      </c>
      <c r="Q682" s="229" t="e">
        <f t="shared" si="67"/>
        <v>#DIV/0!</v>
      </c>
      <c r="R682" s="229" t="e">
        <f>AVERAGE('ES Data Entry'!S682:V682)</f>
        <v>#DIV/0!</v>
      </c>
      <c r="S682" s="229" t="e">
        <f t="shared" si="68"/>
        <v>#DIV/0!</v>
      </c>
      <c r="T682" s="229" t="e">
        <f>AVERAGE('ES Data Entry'!W682:Y682)</f>
        <v>#DIV/0!</v>
      </c>
      <c r="U682" s="230" t="e">
        <f t="shared" si="69"/>
        <v>#DIV/0!</v>
      </c>
      <c r="V682" s="231" t="e">
        <f t="shared" si="70"/>
        <v>#DIV/0!</v>
      </c>
      <c r="W682" s="232" t="e">
        <f t="shared" si="71"/>
        <v>#DIV/0!</v>
      </c>
    </row>
    <row r="683" spans="1:23">
      <c r="A683" s="226">
        <f>'ES Data Entry'!A683</f>
        <v>0</v>
      </c>
      <c r="B683" s="226">
        <f>'ES Data Entry'!B683</f>
        <v>0</v>
      </c>
      <c r="C683" s="6">
        <f>'ES Data Entry'!C683</f>
        <v>0</v>
      </c>
      <c r="D683" s="226">
        <f>'ES Data Entry'!D683</f>
        <v>0</v>
      </c>
      <c r="E683" s="226">
        <f>'ES Data Entry'!E683</f>
        <v>0</v>
      </c>
      <c r="F683" s="226">
        <f>'ES Data Entry'!F683</f>
        <v>0</v>
      </c>
      <c r="G683" s="226" t="str" cm="1">
        <f t="array" ref="G683">_xlfn.IFS('ES Data Entry'!G683=0, "Kindergarten", 'ES Data Entry'!G683=1, "1st Grade", 'ES Data Entry'!G683=2, "2nd Grade", 'ES Data Entry'!G683=3, "3rd Grade", 'ES Data Entry'!G683=4, "4th Grade",'ES Data Entry'!G683=5, "5th Grade")</f>
        <v>Kindergarten</v>
      </c>
      <c r="H683" s="253" t="e" cm="1">
        <f t="array" ref="H683">_xlfn.IFS('ES Data Entry'!L683=2, "Virtual", 'ES Data Entry'!L683=1, "In-person",'ES Data Entry'!L683=3, "Hybrid")</f>
        <v>#N/A</v>
      </c>
      <c r="I683" s="227" t="e" cm="1">
        <f t="array" ref="I683">_xlfn.IFS('ES Data Entry'!H683= 1, "American Indian/Alaskan Native", 'ES Data Entry'!H683= 2, "Asian", 'ES Data Entry'!H683= 3, "Native Hawaiian/Pacific Islander", 'ES Data Entry'!H683= 4, "Black/African American",'ES Data Entry'!H683= 5,  "White", 'ES Data Entry'!H683= 6, "Other", 'ES Data Entry'!H683= 7, "Two races or more", 'ES Data Entry'!H683= 8, "Unknown")</f>
        <v>#N/A</v>
      </c>
      <c r="J683" s="226" t="e" cm="1">
        <f t="array" ref="J683">_xlfn.IFS('ES Data Entry'!I683=1, "Hispanic/Latino", 'ES Data Entry'!I683=2, "Not Hispanic/Latino", 'ES Data Entry'!I683=3, "Other")</f>
        <v>#N/A</v>
      </c>
      <c r="K683" s="226" t="e" cm="1">
        <f t="array" ref="K683">_xlfn.IFS('ES Data Entry'!J683= 1, "Male", 'ES Data Entry'!J683= 2, "Female", 'ES Data Entry'!J683= 3, "Transgender Male", 'ES Data Entry'!J683= 4, "Transgender Female",'ES Data Entry'!J683= 5, "Non-binary", 'ES Data Entry'!J683= 6, "Other", 'ES Data Entry'!J683= 7, "Unknown")</f>
        <v>#N/A</v>
      </c>
      <c r="L683" s="228">
        <f>'ES Data Entry'!K683</f>
        <v>0</v>
      </c>
      <c r="M683" s="228" t="str" cm="1">
        <f t="array" ref="M683">IF(MAX(IF(F:F=F683, L:L))=L683, "Yes", "No")</f>
        <v>Yes</v>
      </c>
      <c r="N683" s="229" t="e">
        <f>AVERAGE('ES Data Entry'!N683,'ES Data Entry'!M683)</f>
        <v>#DIV/0!</v>
      </c>
      <c r="O683" s="229" t="e">
        <f t="shared" si="66"/>
        <v>#DIV/0!</v>
      </c>
      <c r="P683" s="229" t="e">
        <f>AVERAGE('ES Data Entry'!O683:R683)</f>
        <v>#DIV/0!</v>
      </c>
      <c r="Q683" s="229" t="e">
        <f t="shared" si="67"/>
        <v>#DIV/0!</v>
      </c>
      <c r="R683" s="229" t="e">
        <f>AVERAGE('ES Data Entry'!S683:V683)</f>
        <v>#DIV/0!</v>
      </c>
      <c r="S683" s="229" t="e">
        <f t="shared" si="68"/>
        <v>#DIV/0!</v>
      </c>
      <c r="T683" s="229" t="e">
        <f>AVERAGE('ES Data Entry'!W683:Y683)</f>
        <v>#DIV/0!</v>
      </c>
      <c r="U683" s="230" t="e">
        <f t="shared" si="69"/>
        <v>#DIV/0!</v>
      </c>
      <c r="V683" s="231" t="e">
        <f t="shared" si="70"/>
        <v>#DIV/0!</v>
      </c>
      <c r="W683" s="232" t="e">
        <f t="shared" si="71"/>
        <v>#DIV/0!</v>
      </c>
    </row>
    <row r="684" spans="1:23">
      <c r="A684" s="226">
        <f>'ES Data Entry'!A684</f>
        <v>0</v>
      </c>
      <c r="B684" s="226">
        <f>'ES Data Entry'!B684</f>
        <v>0</v>
      </c>
      <c r="C684" s="6">
        <f>'ES Data Entry'!C684</f>
        <v>0</v>
      </c>
      <c r="D684" s="226">
        <f>'ES Data Entry'!D684</f>
        <v>0</v>
      </c>
      <c r="E684" s="226">
        <f>'ES Data Entry'!E684</f>
        <v>0</v>
      </c>
      <c r="F684" s="226">
        <f>'ES Data Entry'!F684</f>
        <v>0</v>
      </c>
      <c r="G684" s="226" t="str" cm="1">
        <f t="array" ref="G684">_xlfn.IFS('ES Data Entry'!G684=0, "Kindergarten", 'ES Data Entry'!G684=1, "1st Grade", 'ES Data Entry'!G684=2, "2nd Grade", 'ES Data Entry'!G684=3, "3rd Grade", 'ES Data Entry'!G684=4, "4th Grade",'ES Data Entry'!G684=5, "5th Grade")</f>
        <v>Kindergarten</v>
      </c>
      <c r="H684" s="253" t="e" cm="1">
        <f t="array" ref="H684">_xlfn.IFS('ES Data Entry'!L684=2, "Virtual", 'ES Data Entry'!L684=1, "In-person",'ES Data Entry'!L684=3, "Hybrid")</f>
        <v>#N/A</v>
      </c>
      <c r="I684" s="227" t="e" cm="1">
        <f t="array" ref="I684">_xlfn.IFS('ES Data Entry'!H684= 1, "American Indian/Alaskan Native", 'ES Data Entry'!H684= 2, "Asian", 'ES Data Entry'!H684= 3, "Native Hawaiian/Pacific Islander", 'ES Data Entry'!H684= 4, "Black/African American",'ES Data Entry'!H684= 5,  "White", 'ES Data Entry'!H684= 6, "Other", 'ES Data Entry'!H684= 7, "Two races or more", 'ES Data Entry'!H684= 8, "Unknown")</f>
        <v>#N/A</v>
      </c>
      <c r="J684" s="226" t="e" cm="1">
        <f t="array" ref="J684">_xlfn.IFS('ES Data Entry'!I684=1, "Hispanic/Latino", 'ES Data Entry'!I684=2, "Not Hispanic/Latino", 'ES Data Entry'!I684=3, "Other")</f>
        <v>#N/A</v>
      </c>
      <c r="K684" s="226" t="e" cm="1">
        <f t="array" ref="K684">_xlfn.IFS('ES Data Entry'!J684= 1, "Male", 'ES Data Entry'!J684= 2, "Female", 'ES Data Entry'!J684= 3, "Transgender Male", 'ES Data Entry'!J684= 4, "Transgender Female",'ES Data Entry'!J684= 5, "Non-binary", 'ES Data Entry'!J684= 6, "Other", 'ES Data Entry'!J684= 7, "Unknown")</f>
        <v>#N/A</v>
      </c>
      <c r="L684" s="228">
        <f>'ES Data Entry'!K684</f>
        <v>0</v>
      </c>
      <c r="M684" s="228" t="str" cm="1">
        <f t="array" ref="M684">IF(MAX(IF(F:F=F684, L:L))=L684, "Yes", "No")</f>
        <v>Yes</v>
      </c>
      <c r="N684" s="229" t="e">
        <f>AVERAGE('ES Data Entry'!N684,'ES Data Entry'!M684)</f>
        <v>#DIV/0!</v>
      </c>
      <c r="O684" s="229" t="e">
        <f t="shared" si="66"/>
        <v>#DIV/0!</v>
      </c>
      <c r="P684" s="229" t="e">
        <f>AVERAGE('ES Data Entry'!O684:R684)</f>
        <v>#DIV/0!</v>
      </c>
      <c r="Q684" s="229" t="e">
        <f t="shared" si="67"/>
        <v>#DIV/0!</v>
      </c>
      <c r="R684" s="229" t="e">
        <f>AVERAGE('ES Data Entry'!S684:V684)</f>
        <v>#DIV/0!</v>
      </c>
      <c r="S684" s="229" t="e">
        <f t="shared" si="68"/>
        <v>#DIV/0!</v>
      </c>
      <c r="T684" s="229" t="e">
        <f>AVERAGE('ES Data Entry'!W684:Y684)</f>
        <v>#DIV/0!</v>
      </c>
      <c r="U684" s="230" t="e">
        <f t="shared" si="69"/>
        <v>#DIV/0!</v>
      </c>
      <c r="V684" s="231" t="e">
        <f t="shared" si="70"/>
        <v>#DIV/0!</v>
      </c>
      <c r="W684" s="232" t="e">
        <f t="shared" si="71"/>
        <v>#DIV/0!</v>
      </c>
    </row>
    <row r="685" spans="1:23">
      <c r="A685" s="226">
        <f>'ES Data Entry'!A685</f>
        <v>0</v>
      </c>
      <c r="B685" s="226">
        <f>'ES Data Entry'!B685</f>
        <v>0</v>
      </c>
      <c r="C685" s="6">
        <f>'ES Data Entry'!C685</f>
        <v>0</v>
      </c>
      <c r="D685" s="226">
        <f>'ES Data Entry'!D685</f>
        <v>0</v>
      </c>
      <c r="E685" s="226">
        <f>'ES Data Entry'!E685</f>
        <v>0</v>
      </c>
      <c r="F685" s="226">
        <f>'ES Data Entry'!F685</f>
        <v>0</v>
      </c>
      <c r="G685" s="226" t="str" cm="1">
        <f t="array" ref="G685">_xlfn.IFS('ES Data Entry'!G685=0, "Kindergarten", 'ES Data Entry'!G685=1, "1st Grade", 'ES Data Entry'!G685=2, "2nd Grade", 'ES Data Entry'!G685=3, "3rd Grade", 'ES Data Entry'!G685=4, "4th Grade",'ES Data Entry'!G685=5, "5th Grade")</f>
        <v>Kindergarten</v>
      </c>
      <c r="H685" s="253" t="e" cm="1">
        <f t="array" ref="H685">_xlfn.IFS('ES Data Entry'!L685=2, "Virtual", 'ES Data Entry'!L685=1, "In-person",'ES Data Entry'!L685=3, "Hybrid")</f>
        <v>#N/A</v>
      </c>
      <c r="I685" s="227" t="e" cm="1">
        <f t="array" ref="I685">_xlfn.IFS('ES Data Entry'!H685= 1, "American Indian/Alaskan Native", 'ES Data Entry'!H685= 2, "Asian", 'ES Data Entry'!H685= 3, "Native Hawaiian/Pacific Islander", 'ES Data Entry'!H685= 4, "Black/African American",'ES Data Entry'!H685= 5,  "White", 'ES Data Entry'!H685= 6, "Other", 'ES Data Entry'!H685= 7, "Two races or more", 'ES Data Entry'!H685= 8, "Unknown")</f>
        <v>#N/A</v>
      </c>
      <c r="J685" s="226" t="e" cm="1">
        <f t="array" ref="J685">_xlfn.IFS('ES Data Entry'!I685=1, "Hispanic/Latino", 'ES Data Entry'!I685=2, "Not Hispanic/Latino", 'ES Data Entry'!I685=3, "Other")</f>
        <v>#N/A</v>
      </c>
      <c r="K685" s="226" t="e" cm="1">
        <f t="array" ref="K685">_xlfn.IFS('ES Data Entry'!J685= 1, "Male", 'ES Data Entry'!J685= 2, "Female", 'ES Data Entry'!J685= 3, "Transgender Male", 'ES Data Entry'!J685= 4, "Transgender Female",'ES Data Entry'!J685= 5, "Non-binary", 'ES Data Entry'!J685= 6, "Other", 'ES Data Entry'!J685= 7, "Unknown")</f>
        <v>#N/A</v>
      </c>
      <c r="L685" s="228">
        <f>'ES Data Entry'!K685</f>
        <v>0</v>
      </c>
      <c r="M685" s="228" t="str" cm="1">
        <f t="array" ref="M685">IF(MAX(IF(F:F=F685, L:L))=L685, "Yes", "No")</f>
        <v>Yes</v>
      </c>
      <c r="N685" s="229" t="e">
        <f>AVERAGE('ES Data Entry'!N685,'ES Data Entry'!M685)</f>
        <v>#DIV/0!</v>
      </c>
      <c r="O685" s="229" t="e">
        <f t="shared" si="66"/>
        <v>#DIV/0!</v>
      </c>
      <c r="P685" s="229" t="e">
        <f>AVERAGE('ES Data Entry'!O685:R685)</f>
        <v>#DIV/0!</v>
      </c>
      <c r="Q685" s="229" t="e">
        <f t="shared" si="67"/>
        <v>#DIV/0!</v>
      </c>
      <c r="R685" s="229" t="e">
        <f>AVERAGE('ES Data Entry'!S685:V685)</f>
        <v>#DIV/0!</v>
      </c>
      <c r="S685" s="229" t="e">
        <f t="shared" si="68"/>
        <v>#DIV/0!</v>
      </c>
      <c r="T685" s="229" t="e">
        <f>AVERAGE('ES Data Entry'!W685:Y685)</f>
        <v>#DIV/0!</v>
      </c>
      <c r="U685" s="230" t="e">
        <f t="shared" si="69"/>
        <v>#DIV/0!</v>
      </c>
      <c r="V685" s="231" t="e">
        <f t="shared" si="70"/>
        <v>#DIV/0!</v>
      </c>
      <c r="W685" s="232" t="e">
        <f t="shared" si="71"/>
        <v>#DIV/0!</v>
      </c>
    </row>
    <row r="686" spans="1:23">
      <c r="A686" s="226">
        <f>'ES Data Entry'!A686</f>
        <v>0</v>
      </c>
      <c r="B686" s="226">
        <f>'ES Data Entry'!B686</f>
        <v>0</v>
      </c>
      <c r="C686" s="6">
        <f>'ES Data Entry'!C686</f>
        <v>0</v>
      </c>
      <c r="D686" s="226">
        <f>'ES Data Entry'!D686</f>
        <v>0</v>
      </c>
      <c r="E686" s="226">
        <f>'ES Data Entry'!E686</f>
        <v>0</v>
      </c>
      <c r="F686" s="226">
        <f>'ES Data Entry'!F686</f>
        <v>0</v>
      </c>
      <c r="G686" s="226" t="str" cm="1">
        <f t="array" ref="G686">_xlfn.IFS('ES Data Entry'!G686=0, "Kindergarten", 'ES Data Entry'!G686=1, "1st Grade", 'ES Data Entry'!G686=2, "2nd Grade", 'ES Data Entry'!G686=3, "3rd Grade", 'ES Data Entry'!G686=4, "4th Grade",'ES Data Entry'!G686=5, "5th Grade")</f>
        <v>Kindergarten</v>
      </c>
      <c r="H686" s="253" t="e" cm="1">
        <f t="array" ref="H686">_xlfn.IFS('ES Data Entry'!L686=2, "Virtual", 'ES Data Entry'!L686=1, "In-person",'ES Data Entry'!L686=3, "Hybrid")</f>
        <v>#N/A</v>
      </c>
      <c r="I686" s="227" t="e" cm="1">
        <f t="array" ref="I686">_xlfn.IFS('ES Data Entry'!H686= 1, "American Indian/Alaskan Native", 'ES Data Entry'!H686= 2, "Asian", 'ES Data Entry'!H686= 3, "Native Hawaiian/Pacific Islander", 'ES Data Entry'!H686= 4, "Black/African American",'ES Data Entry'!H686= 5,  "White", 'ES Data Entry'!H686= 6, "Other", 'ES Data Entry'!H686= 7, "Two races or more", 'ES Data Entry'!H686= 8, "Unknown")</f>
        <v>#N/A</v>
      </c>
      <c r="J686" s="226" t="e" cm="1">
        <f t="array" ref="J686">_xlfn.IFS('ES Data Entry'!I686=1, "Hispanic/Latino", 'ES Data Entry'!I686=2, "Not Hispanic/Latino", 'ES Data Entry'!I686=3, "Other")</f>
        <v>#N/A</v>
      </c>
      <c r="K686" s="226" t="e" cm="1">
        <f t="array" ref="K686">_xlfn.IFS('ES Data Entry'!J686= 1, "Male", 'ES Data Entry'!J686= 2, "Female", 'ES Data Entry'!J686= 3, "Transgender Male", 'ES Data Entry'!J686= 4, "Transgender Female",'ES Data Entry'!J686= 5, "Non-binary", 'ES Data Entry'!J686= 6, "Other", 'ES Data Entry'!J686= 7, "Unknown")</f>
        <v>#N/A</v>
      </c>
      <c r="L686" s="228">
        <f>'ES Data Entry'!K686</f>
        <v>0</v>
      </c>
      <c r="M686" s="228" t="str" cm="1">
        <f t="array" ref="M686">IF(MAX(IF(F:F=F686, L:L))=L686, "Yes", "No")</f>
        <v>Yes</v>
      </c>
      <c r="N686" s="229" t="e">
        <f>AVERAGE('ES Data Entry'!N686,'ES Data Entry'!M686)</f>
        <v>#DIV/0!</v>
      </c>
      <c r="O686" s="229" t="e">
        <f t="shared" si="66"/>
        <v>#DIV/0!</v>
      </c>
      <c r="P686" s="229" t="e">
        <f>AVERAGE('ES Data Entry'!O686:R686)</f>
        <v>#DIV/0!</v>
      </c>
      <c r="Q686" s="229" t="e">
        <f t="shared" si="67"/>
        <v>#DIV/0!</v>
      </c>
      <c r="R686" s="229" t="e">
        <f>AVERAGE('ES Data Entry'!S686:V686)</f>
        <v>#DIV/0!</v>
      </c>
      <c r="S686" s="229" t="e">
        <f t="shared" si="68"/>
        <v>#DIV/0!</v>
      </c>
      <c r="T686" s="229" t="e">
        <f>AVERAGE('ES Data Entry'!W686:Y686)</f>
        <v>#DIV/0!</v>
      </c>
      <c r="U686" s="230" t="e">
        <f t="shared" si="69"/>
        <v>#DIV/0!</v>
      </c>
      <c r="V686" s="231" t="e">
        <f t="shared" si="70"/>
        <v>#DIV/0!</v>
      </c>
      <c r="W686" s="232" t="e">
        <f t="shared" si="71"/>
        <v>#DIV/0!</v>
      </c>
    </row>
    <row r="687" spans="1:23">
      <c r="A687" s="226">
        <f>'ES Data Entry'!A687</f>
        <v>0</v>
      </c>
      <c r="B687" s="226">
        <f>'ES Data Entry'!B687</f>
        <v>0</v>
      </c>
      <c r="C687" s="6">
        <f>'ES Data Entry'!C687</f>
        <v>0</v>
      </c>
      <c r="D687" s="226">
        <f>'ES Data Entry'!D687</f>
        <v>0</v>
      </c>
      <c r="E687" s="226">
        <f>'ES Data Entry'!E687</f>
        <v>0</v>
      </c>
      <c r="F687" s="226">
        <f>'ES Data Entry'!F687</f>
        <v>0</v>
      </c>
      <c r="G687" s="226" t="str" cm="1">
        <f t="array" ref="G687">_xlfn.IFS('ES Data Entry'!G687=0, "Kindergarten", 'ES Data Entry'!G687=1, "1st Grade", 'ES Data Entry'!G687=2, "2nd Grade", 'ES Data Entry'!G687=3, "3rd Grade", 'ES Data Entry'!G687=4, "4th Grade",'ES Data Entry'!G687=5, "5th Grade")</f>
        <v>Kindergarten</v>
      </c>
      <c r="H687" s="253" t="e" cm="1">
        <f t="array" ref="H687">_xlfn.IFS('ES Data Entry'!L687=2, "Virtual", 'ES Data Entry'!L687=1, "In-person",'ES Data Entry'!L687=3, "Hybrid")</f>
        <v>#N/A</v>
      </c>
      <c r="I687" s="227" t="e" cm="1">
        <f t="array" ref="I687">_xlfn.IFS('ES Data Entry'!H687= 1, "American Indian/Alaskan Native", 'ES Data Entry'!H687= 2, "Asian", 'ES Data Entry'!H687= 3, "Native Hawaiian/Pacific Islander", 'ES Data Entry'!H687= 4, "Black/African American",'ES Data Entry'!H687= 5,  "White", 'ES Data Entry'!H687= 6, "Other", 'ES Data Entry'!H687= 7, "Two races or more", 'ES Data Entry'!H687= 8, "Unknown")</f>
        <v>#N/A</v>
      </c>
      <c r="J687" s="226" t="e" cm="1">
        <f t="array" ref="J687">_xlfn.IFS('ES Data Entry'!I687=1, "Hispanic/Latino", 'ES Data Entry'!I687=2, "Not Hispanic/Latino", 'ES Data Entry'!I687=3, "Other")</f>
        <v>#N/A</v>
      </c>
      <c r="K687" s="226" t="e" cm="1">
        <f t="array" ref="K687">_xlfn.IFS('ES Data Entry'!J687= 1, "Male", 'ES Data Entry'!J687= 2, "Female", 'ES Data Entry'!J687= 3, "Transgender Male", 'ES Data Entry'!J687= 4, "Transgender Female",'ES Data Entry'!J687= 5, "Non-binary", 'ES Data Entry'!J687= 6, "Other", 'ES Data Entry'!J687= 7, "Unknown")</f>
        <v>#N/A</v>
      </c>
      <c r="L687" s="228">
        <f>'ES Data Entry'!K687</f>
        <v>0</v>
      </c>
      <c r="M687" s="228" t="str" cm="1">
        <f t="array" ref="M687">IF(MAX(IF(F:F=F687, L:L))=L687, "Yes", "No")</f>
        <v>Yes</v>
      </c>
      <c r="N687" s="229" t="e">
        <f>AVERAGE('ES Data Entry'!N687,'ES Data Entry'!M687)</f>
        <v>#DIV/0!</v>
      </c>
      <c r="O687" s="229" t="e">
        <f t="shared" si="66"/>
        <v>#DIV/0!</v>
      </c>
      <c r="P687" s="229" t="e">
        <f>AVERAGE('ES Data Entry'!O687:R687)</f>
        <v>#DIV/0!</v>
      </c>
      <c r="Q687" s="229" t="e">
        <f t="shared" si="67"/>
        <v>#DIV/0!</v>
      </c>
      <c r="R687" s="229" t="e">
        <f>AVERAGE('ES Data Entry'!S687:V687)</f>
        <v>#DIV/0!</v>
      </c>
      <c r="S687" s="229" t="e">
        <f t="shared" si="68"/>
        <v>#DIV/0!</v>
      </c>
      <c r="T687" s="229" t="e">
        <f>AVERAGE('ES Data Entry'!W687:Y687)</f>
        <v>#DIV/0!</v>
      </c>
      <c r="U687" s="230" t="e">
        <f t="shared" si="69"/>
        <v>#DIV/0!</v>
      </c>
      <c r="V687" s="231" t="e">
        <f t="shared" si="70"/>
        <v>#DIV/0!</v>
      </c>
      <c r="W687" s="232" t="e">
        <f t="shared" si="71"/>
        <v>#DIV/0!</v>
      </c>
    </row>
    <row r="688" spans="1:23">
      <c r="A688" s="226">
        <f>'ES Data Entry'!A688</f>
        <v>0</v>
      </c>
      <c r="B688" s="226">
        <f>'ES Data Entry'!B688</f>
        <v>0</v>
      </c>
      <c r="C688" s="6">
        <f>'ES Data Entry'!C688</f>
        <v>0</v>
      </c>
      <c r="D688" s="226">
        <f>'ES Data Entry'!D688</f>
        <v>0</v>
      </c>
      <c r="E688" s="226">
        <f>'ES Data Entry'!E688</f>
        <v>0</v>
      </c>
      <c r="F688" s="226">
        <f>'ES Data Entry'!F688</f>
        <v>0</v>
      </c>
      <c r="G688" s="226" t="str" cm="1">
        <f t="array" ref="G688">_xlfn.IFS('ES Data Entry'!G688=0, "Kindergarten", 'ES Data Entry'!G688=1, "1st Grade", 'ES Data Entry'!G688=2, "2nd Grade", 'ES Data Entry'!G688=3, "3rd Grade", 'ES Data Entry'!G688=4, "4th Grade",'ES Data Entry'!G688=5, "5th Grade")</f>
        <v>Kindergarten</v>
      </c>
      <c r="H688" s="253" t="e" cm="1">
        <f t="array" ref="H688">_xlfn.IFS('ES Data Entry'!L688=2, "Virtual", 'ES Data Entry'!L688=1, "In-person",'ES Data Entry'!L688=3, "Hybrid")</f>
        <v>#N/A</v>
      </c>
      <c r="I688" s="227" t="e" cm="1">
        <f t="array" ref="I688">_xlfn.IFS('ES Data Entry'!H688= 1, "American Indian/Alaskan Native", 'ES Data Entry'!H688= 2, "Asian", 'ES Data Entry'!H688= 3, "Native Hawaiian/Pacific Islander", 'ES Data Entry'!H688= 4, "Black/African American",'ES Data Entry'!H688= 5,  "White", 'ES Data Entry'!H688= 6, "Other", 'ES Data Entry'!H688= 7, "Two races or more", 'ES Data Entry'!H688= 8, "Unknown")</f>
        <v>#N/A</v>
      </c>
      <c r="J688" s="226" t="e" cm="1">
        <f t="array" ref="J688">_xlfn.IFS('ES Data Entry'!I688=1, "Hispanic/Latino", 'ES Data Entry'!I688=2, "Not Hispanic/Latino", 'ES Data Entry'!I688=3, "Other")</f>
        <v>#N/A</v>
      </c>
      <c r="K688" s="226" t="e" cm="1">
        <f t="array" ref="K688">_xlfn.IFS('ES Data Entry'!J688= 1, "Male", 'ES Data Entry'!J688= 2, "Female", 'ES Data Entry'!J688= 3, "Transgender Male", 'ES Data Entry'!J688= 4, "Transgender Female",'ES Data Entry'!J688= 5, "Non-binary", 'ES Data Entry'!J688= 6, "Other", 'ES Data Entry'!J688= 7, "Unknown")</f>
        <v>#N/A</v>
      </c>
      <c r="L688" s="228">
        <f>'ES Data Entry'!K688</f>
        <v>0</v>
      </c>
      <c r="M688" s="228" t="str" cm="1">
        <f t="array" ref="M688">IF(MAX(IF(F:F=F688, L:L))=L688, "Yes", "No")</f>
        <v>Yes</v>
      </c>
      <c r="N688" s="229" t="e">
        <f>AVERAGE('ES Data Entry'!N688,'ES Data Entry'!M688)</f>
        <v>#DIV/0!</v>
      </c>
      <c r="O688" s="229" t="e">
        <f t="shared" si="66"/>
        <v>#DIV/0!</v>
      </c>
      <c r="P688" s="229" t="e">
        <f>AVERAGE('ES Data Entry'!O688:R688)</f>
        <v>#DIV/0!</v>
      </c>
      <c r="Q688" s="229" t="e">
        <f t="shared" si="67"/>
        <v>#DIV/0!</v>
      </c>
      <c r="R688" s="229" t="e">
        <f>AVERAGE('ES Data Entry'!S688:V688)</f>
        <v>#DIV/0!</v>
      </c>
      <c r="S688" s="229" t="e">
        <f t="shared" si="68"/>
        <v>#DIV/0!</v>
      </c>
      <c r="T688" s="229" t="e">
        <f>AVERAGE('ES Data Entry'!W688:Y688)</f>
        <v>#DIV/0!</v>
      </c>
      <c r="U688" s="230" t="e">
        <f t="shared" si="69"/>
        <v>#DIV/0!</v>
      </c>
      <c r="V688" s="231" t="e">
        <f t="shared" si="70"/>
        <v>#DIV/0!</v>
      </c>
      <c r="W688" s="232" t="e">
        <f t="shared" si="71"/>
        <v>#DIV/0!</v>
      </c>
    </row>
    <row r="689" spans="1:23">
      <c r="A689" s="226">
        <f>'ES Data Entry'!A689</f>
        <v>0</v>
      </c>
      <c r="B689" s="226">
        <f>'ES Data Entry'!B689</f>
        <v>0</v>
      </c>
      <c r="C689" s="6">
        <f>'ES Data Entry'!C689</f>
        <v>0</v>
      </c>
      <c r="D689" s="226">
        <f>'ES Data Entry'!D689</f>
        <v>0</v>
      </c>
      <c r="E689" s="226">
        <f>'ES Data Entry'!E689</f>
        <v>0</v>
      </c>
      <c r="F689" s="226">
        <f>'ES Data Entry'!F689</f>
        <v>0</v>
      </c>
      <c r="G689" s="226" t="str" cm="1">
        <f t="array" ref="G689">_xlfn.IFS('ES Data Entry'!G689=0, "Kindergarten", 'ES Data Entry'!G689=1, "1st Grade", 'ES Data Entry'!G689=2, "2nd Grade", 'ES Data Entry'!G689=3, "3rd Grade", 'ES Data Entry'!G689=4, "4th Grade",'ES Data Entry'!G689=5, "5th Grade")</f>
        <v>Kindergarten</v>
      </c>
      <c r="H689" s="253" t="e" cm="1">
        <f t="array" ref="H689">_xlfn.IFS('ES Data Entry'!L689=2, "Virtual", 'ES Data Entry'!L689=1, "In-person",'ES Data Entry'!L689=3, "Hybrid")</f>
        <v>#N/A</v>
      </c>
      <c r="I689" s="227" t="e" cm="1">
        <f t="array" ref="I689">_xlfn.IFS('ES Data Entry'!H689= 1, "American Indian/Alaskan Native", 'ES Data Entry'!H689= 2, "Asian", 'ES Data Entry'!H689= 3, "Native Hawaiian/Pacific Islander", 'ES Data Entry'!H689= 4, "Black/African American",'ES Data Entry'!H689= 5,  "White", 'ES Data Entry'!H689= 6, "Other", 'ES Data Entry'!H689= 7, "Two races or more", 'ES Data Entry'!H689= 8, "Unknown")</f>
        <v>#N/A</v>
      </c>
      <c r="J689" s="226" t="e" cm="1">
        <f t="array" ref="J689">_xlfn.IFS('ES Data Entry'!I689=1, "Hispanic/Latino", 'ES Data Entry'!I689=2, "Not Hispanic/Latino", 'ES Data Entry'!I689=3, "Other")</f>
        <v>#N/A</v>
      </c>
      <c r="K689" s="226" t="e" cm="1">
        <f t="array" ref="K689">_xlfn.IFS('ES Data Entry'!J689= 1, "Male", 'ES Data Entry'!J689= 2, "Female", 'ES Data Entry'!J689= 3, "Transgender Male", 'ES Data Entry'!J689= 4, "Transgender Female",'ES Data Entry'!J689= 5, "Non-binary", 'ES Data Entry'!J689= 6, "Other", 'ES Data Entry'!J689= 7, "Unknown")</f>
        <v>#N/A</v>
      </c>
      <c r="L689" s="228">
        <f>'ES Data Entry'!K689</f>
        <v>0</v>
      </c>
      <c r="M689" s="228" t="str" cm="1">
        <f t="array" ref="M689">IF(MAX(IF(F:F=F689, L:L))=L689, "Yes", "No")</f>
        <v>Yes</v>
      </c>
      <c r="N689" s="229" t="e">
        <f>AVERAGE('ES Data Entry'!N689,'ES Data Entry'!M689)</f>
        <v>#DIV/0!</v>
      </c>
      <c r="O689" s="229" t="e">
        <f t="shared" si="66"/>
        <v>#DIV/0!</v>
      </c>
      <c r="P689" s="229" t="e">
        <f>AVERAGE('ES Data Entry'!O689:R689)</f>
        <v>#DIV/0!</v>
      </c>
      <c r="Q689" s="229" t="e">
        <f t="shared" si="67"/>
        <v>#DIV/0!</v>
      </c>
      <c r="R689" s="229" t="e">
        <f>AVERAGE('ES Data Entry'!S689:V689)</f>
        <v>#DIV/0!</v>
      </c>
      <c r="S689" s="229" t="e">
        <f t="shared" si="68"/>
        <v>#DIV/0!</v>
      </c>
      <c r="T689" s="229" t="e">
        <f>AVERAGE('ES Data Entry'!W689:Y689)</f>
        <v>#DIV/0!</v>
      </c>
      <c r="U689" s="230" t="e">
        <f t="shared" si="69"/>
        <v>#DIV/0!</v>
      </c>
      <c r="V689" s="231" t="e">
        <f t="shared" si="70"/>
        <v>#DIV/0!</v>
      </c>
      <c r="W689" s="232" t="e">
        <f t="shared" si="71"/>
        <v>#DIV/0!</v>
      </c>
    </row>
    <row r="690" spans="1:23">
      <c r="A690" s="226">
        <f>'ES Data Entry'!A690</f>
        <v>0</v>
      </c>
      <c r="B690" s="226">
        <f>'ES Data Entry'!B690</f>
        <v>0</v>
      </c>
      <c r="C690" s="6">
        <f>'ES Data Entry'!C690</f>
        <v>0</v>
      </c>
      <c r="D690" s="226">
        <f>'ES Data Entry'!D690</f>
        <v>0</v>
      </c>
      <c r="E690" s="226">
        <f>'ES Data Entry'!E690</f>
        <v>0</v>
      </c>
      <c r="F690" s="226">
        <f>'ES Data Entry'!F690</f>
        <v>0</v>
      </c>
      <c r="G690" s="226" t="str" cm="1">
        <f t="array" ref="G690">_xlfn.IFS('ES Data Entry'!G690=0, "Kindergarten", 'ES Data Entry'!G690=1, "1st Grade", 'ES Data Entry'!G690=2, "2nd Grade", 'ES Data Entry'!G690=3, "3rd Grade", 'ES Data Entry'!G690=4, "4th Grade",'ES Data Entry'!G690=5, "5th Grade")</f>
        <v>Kindergarten</v>
      </c>
      <c r="H690" s="253" t="e" cm="1">
        <f t="array" ref="H690">_xlfn.IFS('ES Data Entry'!L690=2, "Virtual", 'ES Data Entry'!L690=1, "In-person",'ES Data Entry'!L690=3, "Hybrid")</f>
        <v>#N/A</v>
      </c>
      <c r="I690" s="227" t="e" cm="1">
        <f t="array" ref="I690">_xlfn.IFS('ES Data Entry'!H690= 1, "American Indian/Alaskan Native", 'ES Data Entry'!H690= 2, "Asian", 'ES Data Entry'!H690= 3, "Native Hawaiian/Pacific Islander", 'ES Data Entry'!H690= 4, "Black/African American",'ES Data Entry'!H690= 5,  "White", 'ES Data Entry'!H690= 6, "Other", 'ES Data Entry'!H690= 7, "Two races or more", 'ES Data Entry'!H690= 8, "Unknown")</f>
        <v>#N/A</v>
      </c>
      <c r="J690" s="226" t="e" cm="1">
        <f t="array" ref="J690">_xlfn.IFS('ES Data Entry'!I690=1, "Hispanic/Latino", 'ES Data Entry'!I690=2, "Not Hispanic/Latino", 'ES Data Entry'!I690=3, "Other")</f>
        <v>#N/A</v>
      </c>
      <c r="K690" s="226" t="e" cm="1">
        <f t="array" ref="K690">_xlfn.IFS('ES Data Entry'!J690= 1, "Male", 'ES Data Entry'!J690= 2, "Female", 'ES Data Entry'!J690= 3, "Transgender Male", 'ES Data Entry'!J690= 4, "Transgender Female",'ES Data Entry'!J690= 5, "Non-binary", 'ES Data Entry'!J690= 6, "Other", 'ES Data Entry'!J690= 7, "Unknown")</f>
        <v>#N/A</v>
      </c>
      <c r="L690" s="228">
        <f>'ES Data Entry'!K690</f>
        <v>0</v>
      </c>
      <c r="M690" s="228" t="str" cm="1">
        <f t="array" ref="M690">IF(MAX(IF(F:F=F690, L:L))=L690, "Yes", "No")</f>
        <v>Yes</v>
      </c>
      <c r="N690" s="229" t="e">
        <f>AVERAGE('ES Data Entry'!N690,'ES Data Entry'!M690)</f>
        <v>#DIV/0!</v>
      </c>
      <c r="O690" s="229" t="e">
        <f t="shared" si="66"/>
        <v>#DIV/0!</v>
      </c>
      <c r="P690" s="229" t="e">
        <f>AVERAGE('ES Data Entry'!O690:R690)</f>
        <v>#DIV/0!</v>
      </c>
      <c r="Q690" s="229" t="e">
        <f t="shared" si="67"/>
        <v>#DIV/0!</v>
      </c>
      <c r="R690" s="229" t="e">
        <f>AVERAGE('ES Data Entry'!S690:V690)</f>
        <v>#DIV/0!</v>
      </c>
      <c r="S690" s="229" t="e">
        <f t="shared" si="68"/>
        <v>#DIV/0!</v>
      </c>
      <c r="T690" s="229" t="e">
        <f>AVERAGE('ES Data Entry'!W690:Y690)</f>
        <v>#DIV/0!</v>
      </c>
      <c r="U690" s="230" t="e">
        <f t="shared" si="69"/>
        <v>#DIV/0!</v>
      </c>
      <c r="V690" s="231" t="e">
        <f t="shared" si="70"/>
        <v>#DIV/0!</v>
      </c>
      <c r="W690" s="232" t="e">
        <f t="shared" si="71"/>
        <v>#DIV/0!</v>
      </c>
    </row>
    <row r="691" spans="1:23">
      <c r="A691" s="226">
        <f>'ES Data Entry'!A691</f>
        <v>0</v>
      </c>
      <c r="B691" s="226">
        <f>'ES Data Entry'!B691</f>
        <v>0</v>
      </c>
      <c r="C691" s="6">
        <f>'ES Data Entry'!C691</f>
        <v>0</v>
      </c>
      <c r="D691" s="226">
        <f>'ES Data Entry'!D691</f>
        <v>0</v>
      </c>
      <c r="E691" s="226">
        <f>'ES Data Entry'!E691</f>
        <v>0</v>
      </c>
      <c r="F691" s="226">
        <f>'ES Data Entry'!F691</f>
        <v>0</v>
      </c>
      <c r="G691" s="226" t="str" cm="1">
        <f t="array" ref="G691">_xlfn.IFS('ES Data Entry'!G691=0, "Kindergarten", 'ES Data Entry'!G691=1, "1st Grade", 'ES Data Entry'!G691=2, "2nd Grade", 'ES Data Entry'!G691=3, "3rd Grade", 'ES Data Entry'!G691=4, "4th Grade",'ES Data Entry'!G691=5, "5th Grade")</f>
        <v>Kindergarten</v>
      </c>
      <c r="H691" s="253" t="e" cm="1">
        <f t="array" ref="H691">_xlfn.IFS('ES Data Entry'!L691=2, "Virtual", 'ES Data Entry'!L691=1, "In-person",'ES Data Entry'!L691=3, "Hybrid")</f>
        <v>#N/A</v>
      </c>
      <c r="I691" s="227" t="e" cm="1">
        <f t="array" ref="I691">_xlfn.IFS('ES Data Entry'!H691= 1, "American Indian/Alaskan Native", 'ES Data Entry'!H691= 2, "Asian", 'ES Data Entry'!H691= 3, "Native Hawaiian/Pacific Islander", 'ES Data Entry'!H691= 4, "Black/African American",'ES Data Entry'!H691= 5,  "White", 'ES Data Entry'!H691= 6, "Other", 'ES Data Entry'!H691= 7, "Two races or more", 'ES Data Entry'!H691= 8, "Unknown")</f>
        <v>#N/A</v>
      </c>
      <c r="J691" s="226" t="e" cm="1">
        <f t="array" ref="J691">_xlfn.IFS('ES Data Entry'!I691=1, "Hispanic/Latino", 'ES Data Entry'!I691=2, "Not Hispanic/Latino", 'ES Data Entry'!I691=3, "Other")</f>
        <v>#N/A</v>
      </c>
      <c r="K691" s="226" t="e" cm="1">
        <f t="array" ref="K691">_xlfn.IFS('ES Data Entry'!J691= 1, "Male", 'ES Data Entry'!J691= 2, "Female", 'ES Data Entry'!J691= 3, "Transgender Male", 'ES Data Entry'!J691= 4, "Transgender Female",'ES Data Entry'!J691= 5, "Non-binary", 'ES Data Entry'!J691= 6, "Other", 'ES Data Entry'!J691= 7, "Unknown")</f>
        <v>#N/A</v>
      </c>
      <c r="L691" s="228">
        <f>'ES Data Entry'!K691</f>
        <v>0</v>
      </c>
      <c r="M691" s="228" t="str" cm="1">
        <f t="array" ref="M691">IF(MAX(IF(F:F=F691, L:L))=L691, "Yes", "No")</f>
        <v>Yes</v>
      </c>
      <c r="N691" s="229" t="e">
        <f>AVERAGE('ES Data Entry'!N691,'ES Data Entry'!M691)</f>
        <v>#DIV/0!</v>
      </c>
      <c r="O691" s="229" t="e">
        <f t="shared" si="66"/>
        <v>#DIV/0!</v>
      </c>
      <c r="P691" s="229" t="e">
        <f>AVERAGE('ES Data Entry'!O691:R691)</f>
        <v>#DIV/0!</v>
      </c>
      <c r="Q691" s="229" t="e">
        <f t="shared" si="67"/>
        <v>#DIV/0!</v>
      </c>
      <c r="R691" s="229" t="e">
        <f>AVERAGE('ES Data Entry'!S691:V691)</f>
        <v>#DIV/0!</v>
      </c>
      <c r="S691" s="229" t="e">
        <f t="shared" si="68"/>
        <v>#DIV/0!</v>
      </c>
      <c r="T691" s="229" t="e">
        <f>AVERAGE('ES Data Entry'!W691:Y691)</f>
        <v>#DIV/0!</v>
      </c>
      <c r="U691" s="230" t="e">
        <f t="shared" si="69"/>
        <v>#DIV/0!</v>
      </c>
      <c r="V691" s="231" t="e">
        <f t="shared" si="70"/>
        <v>#DIV/0!</v>
      </c>
      <c r="W691" s="232" t="e">
        <f t="shared" si="71"/>
        <v>#DIV/0!</v>
      </c>
    </row>
    <row r="692" spans="1:23">
      <c r="A692" s="226">
        <f>'ES Data Entry'!A692</f>
        <v>0</v>
      </c>
      <c r="B692" s="226">
        <f>'ES Data Entry'!B692</f>
        <v>0</v>
      </c>
      <c r="C692" s="6">
        <f>'ES Data Entry'!C692</f>
        <v>0</v>
      </c>
      <c r="D692" s="226">
        <f>'ES Data Entry'!D692</f>
        <v>0</v>
      </c>
      <c r="E692" s="226">
        <f>'ES Data Entry'!E692</f>
        <v>0</v>
      </c>
      <c r="F692" s="226">
        <f>'ES Data Entry'!F692</f>
        <v>0</v>
      </c>
      <c r="G692" s="226" t="str" cm="1">
        <f t="array" ref="G692">_xlfn.IFS('ES Data Entry'!G692=0, "Kindergarten", 'ES Data Entry'!G692=1, "1st Grade", 'ES Data Entry'!G692=2, "2nd Grade", 'ES Data Entry'!G692=3, "3rd Grade", 'ES Data Entry'!G692=4, "4th Grade",'ES Data Entry'!G692=5, "5th Grade")</f>
        <v>Kindergarten</v>
      </c>
      <c r="H692" s="253" t="e" cm="1">
        <f t="array" ref="H692">_xlfn.IFS('ES Data Entry'!L692=2, "Virtual", 'ES Data Entry'!L692=1, "In-person",'ES Data Entry'!L692=3, "Hybrid")</f>
        <v>#N/A</v>
      </c>
      <c r="I692" s="227" t="e" cm="1">
        <f t="array" ref="I692">_xlfn.IFS('ES Data Entry'!H692= 1, "American Indian/Alaskan Native", 'ES Data Entry'!H692= 2, "Asian", 'ES Data Entry'!H692= 3, "Native Hawaiian/Pacific Islander", 'ES Data Entry'!H692= 4, "Black/African American",'ES Data Entry'!H692= 5,  "White", 'ES Data Entry'!H692= 6, "Other", 'ES Data Entry'!H692= 7, "Two races or more", 'ES Data Entry'!H692= 8, "Unknown")</f>
        <v>#N/A</v>
      </c>
      <c r="J692" s="226" t="e" cm="1">
        <f t="array" ref="J692">_xlfn.IFS('ES Data Entry'!I692=1, "Hispanic/Latino", 'ES Data Entry'!I692=2, "Not Hispanic/Latino", 'ES Data Entry'!I692=3, "Other")</f>
        <v>#N/A</v>
      </c>
      <c r="K692" s="226" t="e" cm="1">
        <f t="array" ref="K692">_xlfn.IFS('ES Data Entry'!J692= 1, "Male", 'ES Data Entry'!J692= 2, "Female", 'ES Data Entry'!J692= 3, "Transgender Male", 'ES Data Entry'!J692= 4, "Transgender Female",'ES Data Entry'!J692= 5, "Non-binary", 'ES Data Entry'!J692= 6, "Other", 'ES Data Entry'!J692= 7, "Unknown")</f>
        <v>#N/A</v>
      </c>
      <c r="L692" s="228">
        <f>'ES Data Entry'!K692</f>
        <v>0</v>
      </c>
      <c r="M692" s="228" t="str" cm="1">
        <f t="array" ref="M692">IF(MAX(IF(F:F=F692, L:L))=L692, "Yes", "No")</f>
        <v>Yes</v>
      </c>
      <c r="N692" s="229" t="e">
        <f>AVERAGE('ES Data Entry'!N692,'ES Data Entry'!M692)</f>
        <v>#DIV/0!</v>
      </c>
      <c r="O692" s="229" t="e">
        <f t="shared" si="66"/>
        <v>#DIV/0!</v>
      </c>
      <c r="P692" s="229" t="e">
        <f>AVERAGE('ES Data Entry'!O692:R692)</f>
        <v>#DIV/0!</v>
      </c>
      <c r="Q692" s="229" t="e">
        <f t="shared" si="67"/>
        <v>#DIV/0!</v>
      </c>
      <c r="R692" s="229" t="e">
        <f>AVERAGE('ES Data Entry'!S692:V692)</f>
        <v>#DIV/0!</v>
      </c>
      <c r="S692" s="229" t="e">
        <f t="shared" si="68"/>
        <v>#DIV/0!</v>
      </c>
      <c r="T692" s="229" t="e">
        <f>AVERAGE('ES Data Entry'!W692:Y692)</f>
        <v>#DIV/0!</v>
      </c>
      <c r="U692" s="230" t="e">
        <f t="shared" si="69"/>
        <v>#DIV/0!</v>
      </c>
      <c r="V692" s="231" t="e">
        <f t="shared" si="70"/>
        <v>#DIV/0!</v>
      </c>
      <c r="W692" s="232" t="e">
        <f t="shared" si="71"/>
        <v>#DIV/0!</v>
      </c>
    </row>
    <row r="693" spans="1:23">
      <c r="A693" s="226">
        <f>'ES Data Entry'!A693</f>
        <v>0</v>
      </c>
      <c r="B693" s="226">
        <f>'ES Data Entry'!B693</f>
        <v>0</v>
      </c>
      <c r="C693" s="6">
        <f>'ES Data Entry'!C693</f>
        <v>0</v>
      </c>
      <c r="D693" s="226">
        <f>'ES Data Entry'!D693</f>
        <v>0</v>
      </c>
      <c r="E693" s="226">
        <f>'ES Data Entry'!E693</f>
        <v>0</v>
      </c>
      <c r="F693" s="226">
        <f>'ES Data Entry'!F693</f>
        <v>0</v>
      </c>
      <c r="G693" s="226" t="str" cm="1">
        <f t="array" ref="G693">_xlfn.IFS('ES Data Entry'!G693=0, "Kindergarten", 'ES Data Entry'!G693=1, "1st Grade", 'ES Data Entry'!G693=2, "2nd Grade", 'ES Data Entry'!G693=3, "3rd Grade", 'ES Data Entry'!G693=4, "4th Grade",'ES Data Entry'!G693=5, "5th Grade")</f>
        <v>Kindergarten</v>
      </c>
      <c r="H693" s="253" t="e" cm="1">
        <f t="array" ref="H693">_xlfn.IFS('ES Data Entry'!L693=2, "Virtual", 'ES Data Entry'!L693=1, "In-person",'ES Data Entry'!L693=3, "Hybrid")</f>
        <v>#N/A</v>
      </c>
      <c r="I693" s="227" t="e" cm="1">
        <f t="array" ref="I693">_xlfn.IFS('ES Data Entry'!H693= 1, "American Indian/Alaskan Native", 'ES Data Entry'!H693= 2, "Asian", 'ES Data Entry'!H693= 3, "Native Hawaiian/Pacific Islander", 'ES Data Entry'!H693= 4, "Black/African American",'ES Data Entry'!H693= 5,  "White", 'ES Data Entry'!H693= 6, "Other", 'ES Data Entry'!H693= 7, "Two races or more", 'ES Data Entry'!H693= 8, "Unknown")</f>
        <v>#N/A</v>
      </c>
      <c r="J693" s="226" t="e" cm="1">
        <f t="array" ref="J693">_xlfn.IFS('ES Data Entry'!I693=1, "Hispanic/Latino", 'ES Data Entry'!I693=2, "Not Hispanic/Latino", 'ES Data Entry'!I693=3, "Other")</f>
        <v>#N/A</v>
      </c>
      <c r="K693" s="226" t="e" cm="1">
        <f t="array" ref="K693">_xlfn.IFS('ES Data Entry'!J693= 1, "Male", 'ES Data Entry'!J693= 2, "Female", 'ES Data Entry'!J693= 3, "Transgender Male", 'ES Data Entry'!J693= 4, "Transgender Female",'ES Data Entry'!J693= 5, "Non-binary", 'ES Data Entry'!J693= 6, "Other", 'ES Data Entry'!J693= 7, "Unknown")</f>
        <v>#N/A</v>
      </c>
      <c r="L693" s="228">
        <f>'ES Data Entry'!K693</f>
        <v>0</v>
      </c>
      <c r="M693" s="228" t="str" cm="1">
        <f t="array" ref="M693">IF(MAX(IF(F:F=F693, L:L))=L693, "Yes", "No")</f>
        <v>Yes</v>
      </c>
      <c r="N693" s="229" t="e">
        <f>AVERAGE('ES Data Entry'!N693,'ES Data Entry'!M693)</f>
        <v>#DIV/0!</v>
      </c>
      <c r="O693" s="229" t="e">
        <f t="shared" si="66"/>
        <v>#DIV/0!</v>
      </c>
      <c r="P693" s="229" t="e">
        <f>AVERAGE('ES Data Entry'!O693:R693)</f>
        <v>#DIV/0!</v>
      </c>
      <c r="Q693" s="229" t="e">
        <f t="shared" si="67"/>
        <v>#DIV/0!</v>
      </c>
      <c r="R693" s="229" t="e">
        <f>AVERAGE('ES Data Entry'!S693:V693)</f>
        <v>#DIV/0!</v>
      </c>
      <c r="S693" s="229" t="e">
        <f t="shared" si="68"/>
        <v>#DIV/0!</v>
      </c>
      <c r="T693" s="229" t="e">
        <f>AVERAGE('ES Data Entry'!W693:Y693)</f>
        <v>#DIV/0!</v>
      </c>
      <c r="U693" s="230" t="e">
        <f t="shared" si="69"/>
        <v>#DIV/0!</v>
      </c>
      <c r="V693" s="231" t="e">
        <f t="shared" si="70"/>
        <v>#DIV/0!</v>
      </c>
      <c r="W693" s="232" t="e">
        <f t="shared" si="71"/>
        <v>#DIV/0!</v>
      </c>
    </row>
    <row r="694" spans="1:23">
      <c r="A694" s="226">
        <f>'ES Data Entry'!A694</f>
        <v>0</v>
      </c>
      <c r="B694" s="226">
        <f>'ES Data Entry'!B694</f>
        <v>0</v>
      </c>
      <c r="C694" s="6">
        <f>'ES Data Entry'!C694</f>
        <v>0</v>
      </c>
      <c r="D694" s="226">
        <f>'ES Data Entry'!D694</f>
        <v>0</v>
      </c>
      <c r="E694" s="226">
        <f>'ES Data Entry'!E694</f>
        <v>0</v>
      </c>
      <c r="F694" s="226">
        <f>'ES Data Entry'!F694</f>
        <v>0</v>
      </c>
      <c r="G694" s="226" t="str" cm="1">
        <f t="array" ref="G694">_xlfn.IFS('ES Data Entry'!G694=0, "Kindergarten", 'ES Data Entry'!G694=1, "1st Grade", 'ES Data Entry'!G694=2, "2nd Grade", 'ES Data Entry'!G694=3, "3rd Grade", 'ES Data Entry'!G694=4, "4th Grade",'ES Data Entry'!G694=5, "5th Grade")</f>
        <v>Kindergarten</v>
      </c>
      <c r="H694" s="253" t="e" cm="1">
        <f t="array" ref="H694">_xlfn.IFS('ES Data Entry'!L694=2, "Virtual", 'ES Data Entry'!L694=1, "In-person",'ES Data Entry'!L694=3, "Hybrid")</f>
        <v>#N/A</v>
      </c>
      <c r="I694" s="227" t="e" cm="1">
        <f t="array" ref="I694">_xlfn.IFS('ES Data Entry'!H694= 1, "American Indian/Alaskan Native", 'ES Data Entry'!H694= 2, "Asian", 'ES Data Entry'!H694= 3, "Native Hawaiian/Pacific Islander", 'ES Data Entry'!H694= 4, "Black/African American",'ES Data Entry'!H694= 5,  "White", 'ES Data Entry'!H694= 6, "Other", 'ES Data Entry'!H694= 7, "Two races or more", 'ES Data Entry'!H694= 8, "Unknown")</f>
        <v>#N/A</v>
      </c>
      <c r="J694" s="226" t="e" cm="1">
        <f t="array" ref="J694">_xlfn.IFS('ES Data Entry'!I694=1, "Hispanic/Latino", 'ES Data Entry'!I694=2, "Not Hispanic/Latino", 'ES Data Entry'!I694=3, "Other")</f>
        <v>#N/A</v>
      </c>
      <c r="K694" s="226" t="e" cm="1">
        <f t="array" ref="K694">_xlfn.IFS('ES Data Entry'!J694= 1, "Male", 'ES Data Entry'!J694= 2, "Female", 'ES Data Entry'!J694= 3, "Transgender Male", 'ES Data Entry'!J694= 4, "Transgender Female",'ES Data Entry'!J694= 5, "Non-binary", 'ES Data Entry'!J694= 6, "Other", 'ES Data Entry'!J694= 7, "Unknown")</f>
        <v>#N/A</v>
      </c>
      <c r="L694" s="228">
        <f>'ES Data Entry'!K694</f>
        <v>0</v>
      </c>
      <c r="M694" s="228" t="str" cm="1">
        <f t="array" ref="M694">IF(MAX(IF(F:F=F694, L:L))=L694, "Yes", "No")</f>
        <v>Yes</v>
      </c>
      <c r="N694" s="229" t="e">
        <f>AVERAGE('ES Data Entry'!N694,'ES Data Entry'!M694)</f>
        <v>#DIV/0!</v>
      </c>
      <c r="O694" s="229" t="e">
        <f t="shared" si="66"/>
        <v>#DIV/0!</v>
      </c>
      <c r="P694" s="229" t="e">
        <f>AVERAGE('ES Data Entry'!O694:R694)</f>
        <v>#DIV/0!</v>
      </c>
      <c r="Q694" s="229" t="e">
        <f t="shared" si="67"/>
        <v>#DIV/0!</v>
      </c>
      <c r="R694" s="229" t="e">
        <f>AVERAGE('ES Data Entry'!S694:V694)</f>
        <v>#DIV/0!</v>
      </c>
      <c r="S694" s="229" t="e">
        <f t="shared" si="68"/>
        <v>#DIV/0!</v>
      </c>
      <c r="T694" s="229" t="e">
        <f>AVERAGE('ES Data Entry'!W694:Y694)</f>
        <v>#DIV/0!</v>
      </c>
      <c r="U694" s="230" t="e">
        <f t="shared" si="69"/>
        <v>#DIV/0!</v>
      </c>
      <c r="V694" s="231" t="e">
        <f t="shared" si="70"/>
        <v>#DIV/0!</v>
      </c>
      <c r="W694" s="232" t="e">
        <f t="shared" si="71"/>
        <v>#DIV/0!</v>
      </c>
    </row>
    <row r="695" spans="1:23">
      <c r="A695" s="226">
        <f>'ES Data Entry'!A695</f>
        <v>0</v>
      </c>
      <c r="B695" s="226">
        <f>'ES Data Entry'!B695</f>
        <v>0</v>
      </c>
      <c r="C695" s="6">
        <f>'ES Data Entry'!C695</f>
        <v>0</v>
      </c>
      <c r="D695" s="226">
        <f>'ES Data Entry'!D695</f>
        <v>0</v>
      </c>
      <c r="E695" s="226">
        <f>'ES Data Entry'!E695</f>
        <v>0</v>
      </c>
      <c r="F695" s="226">
        <f>'ES Data Entry'!F695</f>
        <v>0</v>
      </c>
      <c r="G695" s="226" t="str" cm="1">
        <f t="array" ref="G695">_xlfn.IFS('ES Data Entry'!G695=0, "Kindergarten", 'ES Data Entry'!G695=1, "1st Grade", 'ES Data Entry'!G695=2, "2nd Grade", 'ES Data Entry'!G695=3, "3rd Grade", 'ES Data Entry'!G695=4, "4th Grade",'ES Data Entry'!G695=5, "5th Grade")</f>
        <v>Kindergarten</v>
      </c>
      <c r="H695" s="253" t="e" cm="1">
        <f t="array" ref="H695">_xlfn.IFS('ES Data Entry'!L695=2, "Virtual", 'ES Data Entry'!L695=1, "In-person",'ES Data Entry'!L695=3, "Hybrid")</f>
        <v>#N/A</v>
      </c>
      <c r="I695" s="227" t="e" cm="1">
        <f t="array" ref="I695">_xlfn.IFS('ES Data Entry'!H695= 1, "American Indian/Alaskan Native", 'ES Data Entry'!H695= 2, "Asian", 'ES Data Entry'!H695= 3, "Native Hawaiian/Pacific Islander", 'ES Data Entry'!H695= 4, "Black/African American",'ES Data Entry'!H695= 5,  "White", 'ES Data Entry'!H695= 6, "Other", 'ES Data Entry'!H695= 7, "Two races or more", 'ES Data Entry'!H695= 8, "Unknown")</f>
        <v>#N/A</v>
      </c>
      <c r="J695" s="226" t="e" cm="1">
        <f t="array" ref="J695">_xlfn.IFS('ES Data Entry'!I695=1, "Hispanic/Latino", 'ES Data Entry'!I695=2, "Not Hispanic/Latino", 'ES Data Entry'!I695=3, "Other")</f>
        <v>#N/A</v>
      </c>
      <c r="K695" s="226" t="e" cm="1">
        <f t="array" ref="K695">_xlfn.IFS('ES Data Entry'!J695= 1, "Male", 'ES Data Entry'!J695= 2, "Female", 'ES Data Entry'!J695= 3, "Transgender Male", 'ES Data Entry'!J695= 4, "Transgender Female",'ES Data Entry'!J695= 5, "Non-binary", 'ES Data Entry'!J695= 6, "Other", 'ES Data Entry'!J695= 7, "Unknown")</f>
        <v>#N/A</v>
      </c>
      <c r="L695" s="228">
        <f>'ES Data Entry'!K695</f>
        <v>0</v>
      </c>
      <c r="M695" s="228" t="str" cm="1">
        <f t="array" ref="M695">IF(MAX(IF(F:F=F695, L:L))=L695, "Yes", "No")</f>
        <v>Yes</v>
      </c>
      <c r="N695" s="229" t="e">
        <f>AVERAGE('ES Data Entry'!N695,'ES Data Entry'!M695)</f>
        <v>#DIV/0!</v>
      </c>
      <c r="O695" s="229" t="e">
        <f t="shared" si="66"/>
        <v>#DIV/0!</v>
      </c>
      <c r="P695" s="229" t="e">
        <f>AVERAGE('ES Data Entry'!O695:R695)</f>
        <v>#DIV/0!</v>
      </c>
      <c r="Q695" s="229" t="e">
        <f t="shared" si="67"/>
        <v>#DIV/0!</v>
      </c>
      <c r="R695" s="229" t="e">
        <f>AVERAGE('ES Data Entry'!S695:V695)</f>
        <v>#DIV/0!</v>
      </c>
      <c r="S695" s="229" t="e">
        <f t="shared" si="68"/>
        <v>#DIV/0!</v>
      </c>
      <c r="T695" s="229" t="e">
        <f>AVERAGE('ES Data Entry'!W695:Y695)</f>
        <v>#DIV/0!</v>
      </c>
      <c r="U695" s="230" t="e">
        <f t="shared" si="69"/>
        <v>#DIV/0!</v>
      </c>
      <c r="V695" s="231" t="e">
        <f t="shared" si="70"/>
        <v>#DIV/0!</v>
      </c>
      <c r="W695" s="232" t="e">
        <f t="shared" si="71"/>
        <v>#DIV/0!</v>
      </c>
    </row>
    <row r="696" spans="1:23">
      <c r="A696" s="226">
        <f>'ES Data Entry'!A696</f>
        <v>0</v>
      </c>
      <c r="B696" s="226">
        <f>'ES Data Entry'!B696</f>
        <v>0</v>
      </c>
      <c r="C696" s="6">
        <f>'ES Data Entry'!C696</f>
        <v>0</v>
      </c>
      <c r="D696" s="226">
        <f>'ES Data Entry'!D696</f>
        <v>0</v>
      </c>
      <c r="E696" s="226">
        <f>'ES Data Entry'!E696</f>
        <v>0</v>
      </c>
      <c r="F696" s="226">
        <f>'ES Data Entry'!F696</f>
        <v>0</v>
      </c>
      <c r="G696" s="226" t="str" cm="1">
        <f t="array" ref="G696">_xlfn.IFS('ES Data Entry'!G696=0, "Kindergarten", 'ES Data Entry'!G696=1, "1st Grade", 'ES Data Entry'!G696=2, "2nd Grade", 'ES Data Entry'!G696=3, "3rd Grade", 'ES Data Entry'!G696=4, "4th Grade",'ES Data Entry'!G696=5, "5th Grade")</f>
        <v>Kindergarten</v>
      </c>
      <c r="H696" s="253" t="e" cm="1">
        <f t="array" ref="H696">_xlfn.IFS('ES Data Entry'!L696=2, "Virtual", 'ES Data Entry'!L696=1, "In-person",'ES Data Entry'!L696=3, "Hybrid")</f>
        <v>#N/A</v>
      </c>
      <c r="I696" s="227" t="e" cm="1">
        <f t="array" ref="I696">_xlfn.IFS('ES Data Entry'!H696= 1, "American Indian/Alaskan Native", 'ES Data Entry'!H696= 2, "Asian", 'ES Data Entry'!H696= 3, "Native Hawaiian/Pacific Islander", 'ES Data Entry'!H696= 4, "Black/African American",'ES Data Entry'!H696= 5,  "White", 'ES Data Entry'!H696= 6, "Other", 'ES Data Entry'!H696= 7, "Two races or more", 'ES Data Entry'!H696= 8, "Unknown")</f>
        <v>#N/A</v>
      </c>
      <c r="J696" s="226" t="e" cm="1">
        <f t="array" ref="J696">_xlfn.IFS('ES Data Entry'!I696=1, "Hispanic/Latino", 'ES Data Entry'!I696=2, "Not Hispanic/Latino", 'ES Data Entry'!I696=3, "Other")</f>
        <v>#N/A</v>
      </c>
      <c r="K696" s="226" t="e" cm="1">
        <f t="array" ref="K696">_xlfn.IFS('ES Data Entry'!J696= 1, "Male", 'ES Data Entry'!J696= 2, "Female", 'ES Data Entry'!J696= 3, "Transgender Male", 'ES Data Entry'!J696= 4, "Transgender Female",'ES Data Entry'!J696= 5, "Non-binary", 'ES Data Entry'!J696= 6, "Other", 'ES Data Entry'!J696= 7, "Unknown")</f>
        <v>#N/A</v>
      </c>
      <c r="L696" s="228">
        <f>'ES Data Entry'!K696</f>
        <v>0</v>
      </c>
      <c r="M696" s="228" t="str" cm="1">
        <f t="array" ref="M696">IF(MAX(IF(F:F=F696, L:L))=L696, "Yes", "No")</f>
        <v>Yes</v>
      </c>
      <c r="N696" s="229" t="e">
        <f>AVERAGE('ES Data Entry'!N696,'ES Data Entry'!M696)</f>
        <v>#DIV/0!</v>
      </c>
      <c r="O696" s="229" t="e">
        <f t="shared" si="66"/>
        <v>#DIV/0!</v>
      </c>
      <c r="P696" s="229" t="e">
        <f>AVERAGE('ES Data Entry'!O696:R696)</f>
        <v>#DIV/0!</v>
      </c>
      <c r="Q696" s="229" t="e">
        <f t="shared" si="67"/>
        <v>#DIV/0!</v>
      </c>
      <c r="R696" s="229" t="e">
        <f>AVERAGE('ES Data Entry'!S696:V696)</f>
        <v>#DIV/0!</v>
      </c>
      <c r="S696" s="229" t="e">
        <f t="shared" si="68"/>
        <v>#DIV/0!</v>
      </c>
      <c r="T696" s="229" t="e">
        <f>AVERAGE('ES Data Entry'!W696:Y696)</f>
        <v>#DIV/0!</v>
      </c>
      <c r="U696" s="230" t="e">
        <f t="shared" si="69"/>
        <v>#DIV/0!</v>
      </c>
      <c r="V696" s="231" t="e">
        <f t="shared" si="70"/>
        <v>#DIV/0!</v>
      </c>
      <c r="W696" s="232" t="e">
        <f t="shared" si="71"/>
        <v>#DIV/0!</v>
      </c>
    </row>
    <row r="697" spans="1:23">
      <c r="A697" s="226">
        <f>'ES Data Entry'!A697</f>
        <v>0</v>
      </c>
      <c r="B697" s="226">
        <f>'ES Data Entry'!B697</f>
        <v>0</v>
      </c>
      <c r="C697" s="6">
        <f>'ES Data Entry'!C697</f>
        <v>0</v>
      </c>
      <c r="D697" s="226">
        <f>'ES Data Entry'!D697</f>
        <v>0</v>
      </c>
      <c r="E697" s="226">
        <f>'ES Data Entry'!E697</f>
        <v>0</v>
      </c>
      <c r="F697" s="226">
        <f>'ES Data Entry'!F697</f>
        <v>0</v>
      </c>
      <c r="G697" s="226" t="str" cm="1">
        <f t="array" ref="G697">_xlfn.IFS('ES Data Entry'!G697=0, "Kindergarten", 'ES Data Entry'!G697=1, "1st Grade", 'ES Data Entry'!G697=2, "2nd Grade", 'ES Data Entry'!G697=3, "3rd Grade", 'ES Data Entry'!G697=4, "4th Grade",'ES Data Entry'!G697=5, "5th Grade")</f>
        <v>Kindergarten</v>
      </c>
      <c r="H697" s="253" t="e" cm="1">
        <f t="array" ref="H697">_xlfn.IFS('ES Data Entry'!L697=2, "Virtual", 'ES Data Entry'!L697=1, "In-person",'ES Data Entry'!L697=3, "Hybrid")</f>
        <v>#N/A</v>
      </c>
      <c r="I697" s="227" t="e" cm="1">
        <f t="array" ref="I697">_xlfn.IFS('ES Data Entry'!H697= 1, "American Indian/Alaskan Native", 'ES Data Entry'!H697= 2, "Asian", 'ES Data Entry'!H697= 3, "Native Hawaiian/Pacific Islander", 'ES Data Entry'!H697= 4, "Black/African American",'ES Data Entry'!H697= 5,  "White", 'ES Data Entry'!H697= 6, "Other", 'ES Data Entry'!H697= 7, "Two races or more", 'ES Data Entry'!H697= 8, "Unknown")</f>
        <v>#N/A</v>
      </c>
      <c r="J697" s="226" t="e" cm="1">
        <f t="array" ref="J697">_xlfn.IFS('ES Data Entry'!I697=1, "Hispanic/Latino", 'ES Data Entry'!I697=2, "Not Hispanic/Latino", 'ES Data Entry'!I697=3, "Other")</f>
        <v>#N/A</v>
      </c>
      <c r="K697" s="226" t="e" cm="1">
        <f t="array" ref="K697">_xlfn.IFS('ES Data Entry'!J697= 1, "Male", 'ES Data Entry'!J697= 2, "Female", 'ES Data Entry'!J697= 3, "Transgender Male", 'ES Data Entry'!J697= 4, "Transgender Female",'ES Data Entry'!J697= 5, "Non-binary", 'ES Data Entry'!J697= 6, "Other", 'ES Data Entry'!J697= 7, "Unknown")</f>
        <v>#N/A</v>
      </c>
      <c r="L697" s="228">
        <f>'ES Data Entry'!K697</f>
        <v>0</v>
      </c>
      <c r="M697" s="228" t="str" cm="1">
        <f t="array" ref="M697">IF(MAX(IF(F:F=F697, L:L))=L697, "Yes", "No")</f>
        <v>Yes</v>
      </c>
      <c r="N697" s="229" t="e">
        <f>AVERAGE('ES Data Entry'!N697,'ES Data Entry'!M697)</f>
        <v>#DIV/0!</v>
      </c>
      <c r="O697" s="229" t="e">
        <f t="shared" si="66"/>
        <v>#DIV/0!</v>
      </c>
      <c r="P697" s="229" t="e">
        <f>AVERAGE('ES Data Entry'!O697:R697)</f>
        <v>#DIV/0!</v>
      </c>
      <c r="Q697" s="229" t="e">
        <f t="shared" si="67"/>
        <v>#DIV/0!</v>
      </c>
      <c r="R697" s="229" t="e">
        <f>AVERAGE('ES Data Entry'!S697:V697)</f>
        <v>#DIV/0!</v>
      </c>
      <c r="S697" s="229" t="e">
        <f t="shared" si="68"/>
        <v>#DIV/0!</v>
      </c>
      <c r="T697" s="229" t="e">
        <f>AVERAGE('ES Data Entry'!W697:Y697)</f>
        <v>#DIV/0!</v>
      </c>
      <c r="U697" s="230" t="e">
        <f t="shared" si="69"/>
        <v>#DIV/0!</v>
      </c>
      <c r="V697" s="231" t="e">
        <f t="shared" si="70"/>
        <v>#DIV/0!</v>
      </c>
      <c r="W697" s="232" t="e">
        <f t="shared" si="71"/>
        <v>#DIV/0!</v>
      </c>
    </row>
    <row r="698" spans="1:23">
      <c r="A698" s="226">
        <f>'ES Data Entry'!A698</f>
        <v>0</v>
      </c>
      <c r="B698" s="226">
        <f>'ES Data Entry'!B698</f>
        <v>0</v>
      </c>
      <c r="C698" s="6">
        <f>'ES Data Entry'!C698</f>
        <v>0</v>
      </c>
      <c r="D698" s="226">
        <f>'ES Data Entry'!D698</f>
        <v>0</v>
      </c>
      <c r="E698" s="226">
        <f>'ES Data Entry'!E698</f>
        <v>0</v>
      </c>
      <c r="F698" s="226">
        <f>'ES Data Entry'!F698</f>
        <v>0</v>
      </c>
      <c r="G698" s="226" t="str" cm="1">
        <f t="array" ref="G698">_xlfn.IFS('ES Data Entry'!G698=0, "Kindergarten", 'ES Data Entry'!G698=1, "1st Grade", 'ES Data Entry'!G698=2, "2nd Grade", 'ES Data Entry'!G698=3, "3rd Grade", 'ES Data Entry'!G698=4, "4th Grade",'ES Data Entry'!G698=5, "5th Grade")</f>
        <v>Kindergarten</v>
      </c>
      <c r="H698" s="253" t="e" cm="1">
        <f t="array" ref="H698">_xlfn.IFS('ES Data Entry'!L698=2, "Virtual", 'ES Data Entry'!L698=1, "In-person",'ES Data Entry'!L698=3, "Hybrid")</f>
        <v>#N/A</v>
      </c>
      <c r="I698" s="227" t="e" cm="1">
        <f t="array" ref="I698">_xlfn.IFS('ES Data Entry'!H698= 1, "American Indian/Alaskan Native", 'ES Data Entry'!H698= 2, "Asian", 'ES Data Entry'!H698= 3, "Native Hawaiian/Pacific Islander", 'ES Data Entry'!H698= 4, "Black/African American",'ES Data Entry'!H698= 5,  "White", 'ES Data Entry'!H698= 6, "Other", 'ES Data Entry'!H698= 7, "Two races or more", 'ES Data Entry'!H698= 8, "Unknown")</f>
        <v>#N/A</v>
      </c>
      <c r="J698" s="226" t="e" cm="1">
        <f t="array" ref="J698">_xlfn.IFS('ES Data Entry'!I698=1, "Hispanic/Latino", 'ES Data Entry'!I698=2, "Not Hispanic/Latino", 'ES Data Entry'!I698=3, "Other")</f>
        <v>#N/A</v>
      </c>
      <c r="K698" s="226" t="e" cm="1">
        <f t="array" ref="K698">_xlfn.IFS('ES Data Entry'!J698= 1, "Male", 'ES Data Entry'!J698= 2, "Female", 'ES Data Entry'!J698= 3, "Transgender Male", 'ES Data Entry'!J698= 4, "Transgender Female",'ES Data Entry'!J698= 5, "Non-binary", 'ES Data Entry'!J698= 6, "Other", 'ES Data Entry'!J698= 7, "Unknown")</f>
        <v>#N/A</v>
      </c>
      <c r="L698" s="228">
        <f>'ES Data Entry'!K698</f>
        <v>0</v>
      </c>
      <c r="M698" s="228" t="str" cm="1">
        <f t="array" ref="M698">IF(MAX(IF(F:F=F698, L:L))=L698, "Yes", "No")</f>
        <v>Yes</v>
      </c>
      <c r="N698" s="229" t="e">
        <f>AVERAGE('ES Data Entry'!N698,'ES Data Entry'!M698)</f>
        <v>#DIV/0!</v>
      </c>
      <c r="O698" s="229" t="e">
        <f t="shared" si="66"/>
        <v>#DIV/0!</v>
      </c>
      <c r="P698" s="229" t="e">
        <f>AVERAGE('ES Data Entry'!O698:R698)</f>
        <v>#DIV/0!</v>
      </c>
      <c r="Q698" s="229" t="e">
        <f t="shared" si="67"/>
        <v>#DIV/0!</v>
      </c>
      <c r="R698" s="229" t="e">
        <f>AVERAGE('ES Data Entry'!S698:V698)</f>
        <v>#DIV/0!</v>
      </c>
      <c r="S698" s="229" t="e">
        <f t="shared" si="68"/>
        <v>#DIV/0!</v>
      </c>
      <c r="T698" s="229" t="e">
        <f>AVERAGE('ES Data Entry'!W698:Y698)</f>
        <v>#DIV/0!</v>
      </c>
      <c r="U698" s="230" t="e">
        <f t="shared" si="69"/>
        <v>#DIV/0!</v>
      </c>
      <c r="V698" s="231" t="e">
        <f t="shared" si="70"/>
        <v>#DIV/0!</v>
      </c>
      <c r="W698" s="232" t="e">
        <f t="shared" si="71"/>
        <v>#DIV/0!</v>
      </c>
    </row>
    <row r="699" spans="1:23">
      <c r="A699" s="226">
        <f>'ES Data Entry'!A699</f>
        <v>0</v>
      </c>
      <c r="B699" s="226">
        <f>'ES Data Entry'!B699</f>
        <v>0</v>
      </c>
      <c r="C699" s="6">
        <f>'ES Data Entry'!C699</f>
        <v>0</v>
      </c>
      <c r="D699" s="226">
        <f>'ES Data Entry'!D699</f>
        <v>0</v>
      </c>
      <c r="E699" s="226">
        <f>'ES Data Entry'!E699</f>
        <v>0</v>
      </c>
      <c r="F699" s="226">
        <f>'ES Data Entry'!F699</f>
        <v>0</v>
      </c>
      <c r="G699" s="226" t="str" cm="1">
        <f t="array" ref="G699">_xlfn.IFS('ES Data Entry'!G699=0, "Kindergarten", 'ES Data Entry'!G699=1, "1st Grade", 'ES Data Entry'!G699=2, "2nd Grade", 'ES Data Entry'!G699=3, "3rd Grade", 'ES Data Entry'!G699=4, "4th Grade",'ES Data Entry'!G699=5, "5th Grade")</f>
        <v>Kindergarten</v>
      </c>
      <c r="H699" s="253" t="e" cm="1">
        <f t="array" ref="H699">_xlfn.IFS('ES Data Entry'!L699=2, "Virtual", 'ES Data Entry'!L699=1, "In-person",'ES Data Entry'!L699=3, "Hybrid")</f>
        <v>#N/A</v>
      </c>
      <c r="I699" s="227" t="e" cm="1">
        <f t="array" ref="I699">_xlfn.IFS('ES Data Entry'!H699= 1, "American Indian/Alaskan Native", 'ES Data Entry'!H699= 2, "Asian", 'ES Data Entry'!H699= 3, "Native Hawaiian/Pacific Islander", 'ES Data Entry'!H699= 4, "Black/African American",'ES Data Entry'!H699= 5,  "White", 'ES Data Entry'!H699= 6, "Other", 'ES Data Entry'!H699= 7, "Two races or more", 'ES Data Entry'!H699= 8, "Unknown")</f>
        <v>#N/A</v>
      </c>
      <c r="J699" s="226" t="e" cm="1">
        <f t="array" ref="J699">_xlfn.IFS('ES Data Entry'!I699=1, "Hispanic/Latino", 'ES Data Entry'!I699=2, "Not Hispanic/Latino", 'ES Data Entry'!I699=3, "Other")</f>
        <v>#N/A</v>
      </c>
      <c r="K699" s="226" t="e" cm="1">
        <f t="array" ref="K699">_xlfn.IFS('ES Data Entry'!J699= 1, "Male", 'ES Data Entry'!J699= 2, "Female", 'ES Data Entry'!J699= 3, "Transgender Male", 'ES Data Entry'!J699= 4, "Transgender Female",'ES Data Entry'!J699= 5, "Non-binary", 'ES Data Entry'!J699= 6, "Other", 'ES Data Entry'!J699= 7, "Unknown")</f>
        <v>#N/A</v>
      </c>
      <c r="L699" s="228">
        <f>'ES Data Entry'!K699</f>
        <v>0</v>
      </c>
      <c r="M699" s="228" t="str" cm="1">
        <f t="array" ref="M699">IF(MAX(IF(F:F=F699, L:L))=L699, "Yes", "No")</f>
        <v>Yes</v>
      </c>
      <c r="N699" s="229" t="e">
        <f>AVERAGE('ES Data Entry'!N699,'ES Data Entry'!M699)</f>
        <v>#DIV/0!</v>
      </c>
      <c r="O699" s="229" t="e">
        <f t="shared" si="66"/>
        <v>#DIV/0!</v>
      </c>
      <c r="P699" s="229" t="e">
        <f>AVERAGE('ES Data Entry'!O699:R699)</f>
        <v>#DIV/0!</v>
      </c>
      <c r="Q699" s="229" t="e">
        <f t="shared" si="67"/>
        <v>#DIV/0!</v>
      </c>
      <c r="R699" s="229" t="e">
        <f>AVERAGE('ES Data Entry'!S699:V699)</f>
        <v>#DIV/0!</v>
      </c>
      <c r="S699" s="229" t="e">
        <f t="shared" si="68"/>
        <v>#DIV/0!</v>
      </c>
      <c r="T699" s="229" t="e">
        <f>AVERAGE('ES Data Entry'!W699:Y699)</f>
        <v>#DIV/0!</v>
      </c>
      <c r="U699" s="230" t="e">
        <f t="shared" si="69"/>
        <v>#DIV/0!</v>
      </c>
      <c r="V699" s="231" t="e">
        <f t="shared" si="70"/>
        <v>#DIV/0!</v>
      </c>
      <c r="W699" s="232" t="e">
        <f t="shared" si="71"/>
        <v>#DIV/0!</v>
      </c>
    </row>
    <row r="700" spans="1:23">
      <c r="A700" s="226">
        <f>'ES Data Entry'!A700</f>
        <v>0</v>
      </c>
      <c r="B700" s="226">
        <f>'ES Data Entry'!B700</f>
        <v>0</v>
      </c>
      <c r="C700" s="6">
        <f>'ES Data Entry'!C700</f>
        <v>0</v>
      </c>
      <c r="D700" s="226">
        <f>'ES Data Entry'!D700</f>
        <v>0</v>
      </c>
      <c r="E700" s="226">
        <f>'ES Data Entry'!E700</f>
        <v>0</v>
      </c>
      <c r="F700" s="226">
        <f>'ES Data Entry'!F700</f>
        <v>0</v>
      </c>
      <c r="G700" s="226" t="str" cm="1">
        <f t="array" ref="G700">_xlfn.IFS('ES Data Entry'!G700=0, "Kindergarten", 'ES Data Entry'!G700=1, "1st Grade", 'ES Data Entry'!G700=2, "2nd Grade", 'ES Data Entry'!G700=3, "3rd Grade", 'ES Data Entry'!G700=4, "4th Grade",'ES Data Entry'!G700=5, "5th Grade")</f>
        <v>Kindergarten</v>
      </c>
      <c r="H700" s="253" t="e" cm="1">
        <f t="array" ref="H700">_xlfn.IFS('ES Data Entry'!L700=2, "Virtual", 'ES Data Entry'!L700=1, "In-person",'ES Data Entry'!L700=3, "Hybrid")</f>
        <v>#N/A</v>
      </c>
      <c r="I700" s="227" t="e" cm="1">
        <f t="array" ref="I700">_xlfn.IFS('ES Data Entry'!H700= 1, "American Indian/Alaskan Native", 'ES Data Entry'!H700= 2, "Asian", 'ES Data Entry'!H700= 3, "Native Hawaiian/Pacific Islander", 'ES Data Entry'!H700= 4, "Black/African American",'ES Data Entry'!H700= 5,  "White", 'ES Data Entry'!H700= 6, "Other", 'ES Data Entry'!H700= 7, "Two races or more", 'ES Data Entry'!H700= 8, "Unknown")</f>
        <v>#N/A</v>
      </c>
      <c r="J700" s="226" t="e" cm="1">
        <f t="array" ref="J700">_xlfn.IFS('ES Data Entry'!I700=1, "Hispanic/Latino", 'ES Data Entry'!I700=2, "Not Hispanic/Latino", 'ES Data Entry'!I700=3, "Other")</f>
        <v>#N/A</v>
      </c>
      <c r="K700" s="226" t="e" cm="1">
        <f t="array" ref="K700">_xlfn.IFS('ES Data Entry'!J700= 1, "Male", 'ES Data Entry'!J700= 2, "Female", 'ES Data Entry'!J700= 3, "Transgender Male", 'ES Data Entry'!J700= 4, "Transgender Female",'ES Data Entry'!J700= 5, "Non-binary", 'ES Data Entry'!J700= 6, "Other", 'ES Data Entry'!J700= 7, "Unknown")</f>
        <v>#N/A</v>
      </c>
      <c r="L700" s="228">
        <f>'ES Data Entry'!K700</f>
        <v>0</v>
      </c>
      <c r="M700" s="228" t="str" cm="1">
        <f t="array" ref="M700">IF(MAX(IF(F:F=F700, L:L))=L700, "Yes", "No")</f>
        <v>Yes</v>
      </c>
      <c r="N700" s="229" t="e">
        <f>AVERAGE('ES Data Entry'!N700,'ES Data Entry'!M700)</f>
        <v>#DIV/0!</v>
      </c>
      <c r="O700" s="229" t="e">
        <f t="shared" si="66"/>
        <v>#DIV/0!</v>
      </c>
      <c r="P700" s="229" t="e">
        <f>AVERAGE('ES Data Entry'!O700:R700)</f>
        <v>#DIV/0!</v>
      </c>
      <c r="Q700" s="229" t="e">
        <f t="shared" si="67"/>
        <v>#DIV/0!</v>
      </c>
      <c r="R700" s="229" t="e">
        <f>AVERAGE('ES Data Entry'!S700:V700)</f>
        <v>#DIV/0!</v>
      </c>
      <c r="S700" s="229" t="e">
        <f t="shared" si="68"/>
        <v>#DIV/0!</v>
      </c>
      <c r="T700" s="229" t="e">
        <f>AVERAGE('ES Data Entry'!W700:Y700)</f>
        <v>#DIV/0!</v>
      </c>
      <c r="U700" s="230" t="e">
        <f t="shared" si="69"/>
        <v>#DIV/0!</v>
      </c>
      <c r="V700" s="231" t="e">
        <f t="shared" si="70"/>
        <v>#DIV/0!</v>
      </c>
      <c r="W700" s="232" t="e">
        <f t="shared" si="71"/>
        <v>#DIV/0!</v>
      </c>
    </row>
    <row r="701" spans="1:23">
      <c r="A701" s="226">
        <f>'ES Data Entry'!A701</f>
        <v>0</v>
      </c>
      <c r="B701" s="226">
        <f>'ES Data Entry'!B701</f>
        <v>0</v>
      </c>
      <c r="C701" s="6">
        <f>'ES Data Entry'!C701</f>
        <v>0</v>
      </c>
      <c r="D701" s="226">
        <f>'ES Data Entry'!D701</f>
        <v>0</v>
      </c>
      <c r="E701" s="226">
        <f>'ES Data Entry'!E701</f>
        <v>0</v>
      </c>
      <c r="F701" s="226">
        <f>'ES Data Entry'!F701</f>
        <v>0</v>
      </c>
      <c r="G701" s="226" t="str" cm="1">
        <f t="array" ref="G701">_xlfn.IFS('ES Data Entry'!G701=0, "Kindergarten", 'ES Data Entry'!G701=1, "1st Grade", 'ES Data Entry'!G701=2, "2nd Grade", 'ES Data Entry'!G701=3, "3rd Grade", 'ES Data Entry'!G701=4, "4th Grade",'ES Data Entry'!G701=5, "5th Grade")</f>
        <v>Kindergarten</v>
      </c>
      <c r="H701" s="253" t="e" cm="1">
        <f t="array" ref="H701">_xlfn.IFS('ES Data Entry'!L701=2, "Virtual", 'ES Data Entry'!L701=1, "In-person",'ES Data Entry'!L701=3, "Hybrid")</f>
        <v>#N/A</v>
      </c>
      <c r="I701" s="227" t="e" cm="1">
        <f t="array" ref="I701">_xlfn.IFS('ES Data Entry'!H701= 1, "American Indian/Alaskan Native", 'ES Data Entry'!H701= 2, "Asian", 'ES Data Entry'!H701= 3, "Native Hawaiian/Pacific Islander", 'ES Data Entry'!H701= 4, "Black/African American",'ES Data Entry'!H701= 5,  "White", 'ES Data Entry'!H701= 6, "Other", 'ES Data Entry'!H701= 7, "Two races or more", 'ES Data Entry'!H701= 8, "Unknown")</f>
        <v>#N/A</v>
      </c>
      <c r="J701" s="226" t="e" cm="1">
        <f t="array" ref="J701">_xlfn.IFS('ES Data Entry'!I701=1, "Hispanic/Latino", 'ES Data Entry'!I701=2, "Not Hispanic/Latino", 'ES Data Entry'!I701=3, "Other")</f>
        <v>#N/A</v>
      </c>
      <c r="K701" s="226" t="e" cm="1">
        <f t="array" ref="K701">_xlfn.IFS('ES Data Entry'!J701= 1, "Male", 'ES Data Entry'!J701= 2, "Female", 'ES Data Entry'!J701= 3, "Transgender Male", 'ES Data Entry'!J701= 4, "Transgender Female",'ES Data Entry'!J701= 5, "Non-binary", 'ES Data Entry'!J701= 6, "Other", 'ES Data Entry'!J701= 7, "Unknown")</f>
        <v>#N/A</v>
      </c>
      <c r="L701" s="228">
        <f>'ES Data Entry'!K701</f>
        <v>0</v>
      </c>
      <c r="M701" s="228" t="str" cm="1">
        <f t="array" ref="M701">IF(MAX(IF(F:F=F701, L:L))=L701, "Yes", "No")</f>
        <v>Yes</v>
      </c>
      <c r="N701" s="229" t="e">
        <f>AVERAGE('ES Data Entry'!N701,'ES Data Entry'!M701)</f>
        <v>#DIV/0!</v>
      </c>
      <c r="O701" s="229" t="e">
        <f t="shared" si="66"/>
        <v>#DIV/0!</v>
      </c>
      <c r="P701" s="229" t="e">
        <f>AVERAGE('ES Data Entry'!O701:R701)</f>
        <v>#DIV/0!</v>
      </c>
      <c r="Q701" s="229" t="e">
        <f t="shared" si="67"/>
        <v>#DIV/0!</v>
      </c>
      <c r="R701" s="229" t="e">
        <f>AVERAGE('ES Data Entry'!S701:V701)</f>
        <v>#DIV/0!</v>
      </c>
      <c r="S701" s="229" t="e">
        <f t="shared" si="68"/>
        <v>#DIV/0!</v>
      </c>
      <c r="T701" s="229" t="e">
        <f>AVERAGE('ES Data Entry'!W701:Y701)</f>
        <v>#DIV/0!</v>
      </c>
      <c r="U701" s="230" t="e">
        <f t="shared" si="69"/>
        <v>#DIV/0!</v>
      </c>
      <c r="V701" s="231" t="e">
        <f t="shared" si="70"/>
        <v>#DIV/0!</v>
      </c>
      <c r="W701" s="232" t="e">
        <f t="shared" si="71"/>
        <v>#DIV/0!</v>
      </c>
    </row>
    <row r="702" spans="1:23">
      <c r="A702" s="226">
        <f>'ES Data Entry'!A702</f>
        <v>0</v>
      </c>
      <c r="B702" s="226">
        <f>'ES Data Entry'!B702</f>
        <v>0</v>
      </c>
      <c r="C702" s="6">
        <f>'ES Data Entry'!C702</f>
        <v>0</v>
      </c>
      <c r="D702" s="226">
        <f>'ES Data Entry'!D702</f>
        <v>0</v>
      </c>
      <c r="E702" s="226">
        <f>'ES Data Entry'!E702</f>
        <v>0</v>
      </c>
      <c r="F702" s="226">
        <f>'ES Data Entry'!F702</f>
        <v>0</v>
      </c>
      <c r="G702" s="226" t="str" cm="1">
        <f t="array" ref="G702">_xlfn.IFS('ES Data Entry'!G702=0, "Kindergarten", 'ES Data Entry'!G702=1, "1st Grade", 'ES Data Entry'!G702=2, "2nd Grade", 'ES Data Entry'!G702=3, "3rd Grade", 'ES Data Entry'!G702=4, "4th Grade",'ES Data Entry'!G702=5, "5th Grade")</f>
        <v>Kindergarten</v>
      </c>
      <c r="H702" s="253" t="e" cm="1">
        <f t="array" ref="H702">_xlfn.IFS('ES Data Entry'!L702=2, "Virtual", 'ES Data Entry'!L702=1, "In-person",'ES Data Entry'!L702=3, "Hybrid")</f>
        <v>#N/A</v>
      </c>
      <c r="I702" s="227" t="e" cm="1">
        <f t="array" ref="I702">_xlfn.IFS('ES Data Entry'!H702= 1, "American Indian/Alaskan Native", 'ES Data Entry'!H702= 2, "Asian", 'ES Data Entry'!H702= 3, "Native Hawaiian/Pacific Islander", 'ES Data Entry'!H702= 4, "Black/African American",'ES Data Entry'!H702= 5,  "White", 'ES Data Entry'!H702= 6, "Other", 'ES Data Entry'!H702= 7, "Two races or more", 'ES Data Entry'!H702= 8, "Unknown")</f>
        <v>#N/A</v>
      </c>
      <c r="J702" s="226" t="e" cm="1">
        <f t="array" ref="J702">_xlfn.IFS('ES Data Entry'!I702=1, "Hispanic/Latino", 'ES Data Entry'!I702=2, "Not Hispanic/Latino", 'ES Data Entry'!I702=3, "Other")</f>
        <v>#N/A</v>
      </c>
      <c r="K702" s="226" t="e" cm="1">
        <f t="array" ref="K702">_xlfn.IFS('ES Data Entry'!J702= 1, "Male", 'ES Data Entry'!J702= 2, "Female", 'ES Data Entry'!J702= 3, "Transgender Male", 'ES Data Entry'!J702= 4, "Transgender Female",'ES Data Entry'!J702= 5, "Non-binary", 'ES Data Entry'!J702= 6, "Other", 'ES Data Entry'!J702= 7, "Unknown")</f>
        <v>#N/A</v>
      </c>
      <c r="L702" s="228">
        <f>'ES Data Entry'!K702</f>
        <v>0</v>
      </c>
      <c r="M702" s="228" t="str" cm="1">
        <f t="array" ref="M702">IF(MAX(IF(F:F=F702, L:L))=L702, "Yes", "No")</f>
        <v>Yes</v>
      </c>
      <c r="N702" s="229" t="e">
        <f>AVERAGE('ES Data Entry'!N702,'ES Data Entry'!M702)</f>
        <v>#DIV/0!</v>
      </c>
      <c r="O702" s="229" t="e">
        <f t="shared" si="66"/>
        <v>#DIV/0!</v>
      </c>
      <c r="P702" s="229" t="e">
        <f>AVERAGE('ES Data Entry'!O702:R702)</f>
        <v>#DIV/0!</v>
      </c>
      <c r="Q702" s="229" t="e">
        <f t="shared" si="67"/>
        <v>#DIV/0!</v>
      </c>
      <c r="R702" s="229" t="e">
        <f>AVERAGE('ES Data Entry'!S702:V702)</f>
        <v>#DIV/0!</v>
      </c>
      <c r="S702" s="229" t="e">
        <f t="shared" si="68"/>
        <v>#DIV/0!</v>
      </c>
      <c r="T702" s="229" t="e">
        <f>AVERAGE('ES Data Entry'!W702:Y702)</f>
        <v>#DIV/0!</v>
      </c>
      <c r="U702" s="230" t="e">
        <f t="shared" si="69"/>
        <v>#DIV/0!</v>
      </c>
      <c r="V702" s="231" t="e">
        <f t="shared" si="70"/>
        <v>#DIV/0!</v>
      </c>
      <c r="W702" s="232" t="e">
        <f t="shared" si="71"/>
        <v>#DIV/0!</v>
      </c>
    </row>
    <row r="703" spans="1:23">
      <c r="A703" s="226">
        <f>'ES Data Entry'!A703</f>
        <v>0</v>
      </c>
      <c r="B703" s="226">
        <f>'ES Data Entry'!B703</f>
        <v>0</v>
      </c>
      <c r="C703" s="6">
        <f>'ES Data Entry'!C703</f>
        <v>0</v>
      </c>
      <c r="D703" s="226">
        <f>'ES Data Entry'!D703</f>
        <v>0</v>
      </c>
      <c r="E703" s="226">
        <f>'ES Data Entry'!E703</f>
        <v>0</v>
      </c>
      <c r="F703" s="226">
        <f>'ES Data Entry'!F703</f>
        <v>0</v>
      </c>
      <c r="G703" s="226" t="str" cm="1">
        <f t="array" ref="G703">_xlfn.IFS('ES Data Entry'!G703=0, "Kindergarten", 'ES Data Entry'!G703=1, "1st Grade", 'ES Data Entry'!G703=2, "2nd Grade", 'ES Data Entry'!G703=3, "3rd Grade", 'ES Data Entry'!G703=4, "4th Grade",'ES Data Entry'!G703=5, "5th Grade")</f>
        <v>Kindergarten</v>
      </c>
      <c r="H703" s="253" t="e" cm="1">
        <f t="array" ref="H703">_xlfn.IFS('ES Data Entry'!L703=2, "Virtual", 'ES Data Entry'!L703=1, "In-person",'ES Data Entry'!L703=3, "Hybrid")</f>
        <v>#N/A</v>
      </c>
      <c r="I703" s="227" t="e" cm="1">
        <f t="array" ref="I703">_xlfn.IFS('ES Data Entry'!H703= 1, "American Indian/Alaskan Native", 'ES Data Entry'!H703= 2, "Asian", 'ES Data Entry'!H703= 3, "Native Hawaiian/Pacific Islander", 'ES Data Entry'!H703= 4, "Black/African American",'ES Data Entry'!H703= 5,  "White", 'ES Data Entry'!H703= 6, "Other", 'ES Data Entry'!H703= 7, "Two races or more", 'ES Data Entry'!H703= 8, "Unknown")</f>
        <v>#N/A</v>
      </c>
      <c r="J703" s="226" t="e" cm="1">
        <f t="array" ref="J703">_xlfn.IFS('ES Data Entry'!I703=1, "Hispanic/Latino", 'ES Data Entry'!I703=2, "Not Hispanic/Latino", 'ES Data Entry'!I703=3, "Other")</f>
        <v>#N/A</v>
      </c>
      <c r="K703" s="226" t="e" cm="1">
        <f t="array" ref="K703">_xlfn.IFS('ES Data Entry'!J703= 1, "Male", 'ES Data Entry'!J703= 2, "Female", 'ES Data Entry'!J703= 3, "Transgender Male", 'ES Data Entry'!J703= 4, "Transgender Female",'ES Data Entry'!J703= 5, "Non-binary", 'ES Data Entry'!J703= 6, "Other", 'ES Data Entry'!J703= 7, "Unknown")</f>
        <v>#N/A</v>
      </c>
      <c r="L703" s="228">
        <f>'ES Data Entry'!K703</f>
        <v>0</v>
      </c>
      <c r="M703" s="228" t="str" cm="1">
        <f t="array" ref="M703">IF(MAX(IF(F:F=F703, L:L))=L703, "Yes", "No")</f>
        <v>Yes</v>
      </c>
      <c r="N703" s="229" t="e">
        <f>AVERAGE('ES Data Entry'!N703,'ES Data Entry'!M703)</f>
        <v>#DIV/0!</v>
      </c>
      <c r="O703" s="229" t="e">
        <f t="shared" si="66"/>
        <v>#DIV/0!</v>
      </c>
      <c r="P703" s="229" t="e">
        <f>AVERAGE('ES Data Entry'!O703:R703)</f>
        <v>#DIV/0!</v>
      </c>
      <c r="Q703" s="229" t="e">
        <f t="shared" si="67"/>
        <v>#DIV/0!</v>
      </c>
      <c r="R703" s="229" t="e">
        <f>AVERAGE('ES Data Entry'!S703:V703)</f>
        <v>#DIV/0!</v>
      </c>
      <c r="S703" s="229" t="e">
        <f t="shared" si="68"/>
        <v>#DIV/0!</v>
      </c>
      <c r="T703" s="229" t="e">
        <f>AVERAGE('ES Data Entry'!W703:Y703)</f>
        <v>#DIV/0!</v>
      </c>
      <c r="U703" s="230" t="e">
        <f t="shared" si="69"/>
        <v>#DIV/0!</v>
      </c>
      <c r="V703" s="231" t="e">
        <f t="shared" si="70"/>
        <v>#DIV/0!</v>
      </c>
      <c r="W703" s="232" t="e">
        <f t="shared" si="71"/>
        <v>#DIV/0!</v>
      </c>
    </row>
    <row r="704" spans="1:23">
      <c r="A704" s="226">
        <f>'ES Data Entry'!A704</f>
        <v>0</v>
      </c>
      <c r="B704" s="226">
        <f>'ES Data Entry'!B704</f>
        <v>0</v>
      </c>
      <c r="C704" s="6">
        <f>'ES Data Entry'!C704</f>
        <v>0</v>
      </c>
      <c r="D704" s="226">
        <f>'ES Data Entry'!D704</f>
        <v>0</v>
      </c>
      <c r="E704" s="226">
        <f>'ES Data Entry'!E704</f>
        <v>0</v>
      </c>
      <c r="F704" s="226">
        <f>'ES Data Entry'!F704</f>
        <v>0</v>
      </c>
      <c r="G704" s="226" t="str" cm="1">
        <f t="array" ref="G704">_xlfn.IFS('ES Data Entry'!G704=0, "Kindergarten", 'ES Data Entry'!G704=1, "1st Grade", 'ES Data Entry'!G704=2, "2nd Grade", 'ES Data Entry'!G704=3, "3rd Grade", 'ES Data Entry'!G704=4, "4th Grade",'ES Data Entry'!G704=5, "5th Grade")</f>
        <v>Kindergarten</v>
      </c>
      <c r="H704" s="253" t="e" cm="1">
        <f t="array" ref="H704">_xlfn.IFS('ES Data Entry'!L704=2, "Virtual", 'ES Data Entry'!L704=1, "In-person",'ES Data Entry'!L704=3, "Hybrid")</f>
        <v>#N/A</v>
      </c>
      <c r="I704" s="227" t="e" cm="1">
        <f t="array" ref="I704">_xlfn.IFS('ES Data Entry'!H704= 1, "American Indian/Alaskan Native", 'ES Data Entry'!H704= 2, "Asian", 'ES Data Entry'!H704= 3, "Native Hawaiian/Pacific Islander", 'ES Data Entry'!H704= 4, "Black/African American",'ES Data Entry'!H704= 5,  "White", 'ES Data Entry'!H704= 6, "Other", 'ES Data Entry'!H704= 7, "Two races or more", 'ES Data Entry'!H704= 8, "Unknown")</f>
        <v>#N/A</v>
      </c>
      <c r="J704" s="226" t="e" cm="1">
        <f t="array" ref="J704">_xlfn.IFS('ES Data Entry'!I704=1, "Hispanic/Latino", 'ES Data Entry'!I704=2, "Not Hispanic/Latino", 'ES Data Entry'!I704=3, "Other")</f>
        <v>#N/A</v>
      </c>
      <c r="K704" s="226" t="e" cm="1">
        <f t="array" ref="K704">_xlfn.IFS('ES Data Entry'!J704= 1, "Male", 'ES Data Entry'!J704= 2, "Female", 'ES Data Entry'!J704= 3, "Transgender Male", 'ES Data Entry'!J704= 4, "Transgender Female",'ES Data Entry'!J704= 5, "Non-binary", 'ES Data Entry'!J704= 6, "Other", 'ES Data Entry'!J704= 7, "Unknown")</f>
        <v>#N/A</v>
      </c>
      <c r="L704" s="228">
        <f>'ES Data Entry'!K704</f>
        <v>0</v>
      </c>
      <c r="M704" s="228" t="str" cm="1">
        <f t="array" ref="M704">IF(MAX(IF(F:F=F704, L:L))=L704, "Yes", "No")</f>
        <v>Yes</v>
      </c>
      <c r="N704" s="229" t="e">
        <f>AVERAGE('ES Data Entry'!N704,'ES Data Entry'!M704)</f>
        <v>#DIV/0!</v>
      </c>
      <c r="O704" s="229" t="e">
        <f t="shared" si="66"/>
        <v>#DIV/0!</v>
      </c>
      <c r="P704" s="229" t="e">
        <f>AVERAGE('ES Data Entry'!O704:R704)</f>
        <v>#DIV/0!</v>
      </c>
      <c r="Q704" s="229" t="e">
        <f t="shared" si="67"/>
        <v>#DIV/0!</v>
      </c>
      <c r="R704" s="229" t="e">
        <f>AVERAGE('ES Data Entry'!S704:V704)</f>
        <v>#DIV/0!</v>
      </c>
      <c r="S704" s="229" t="e">
        <f t="shared" si="68"/>
        <v>#DIV/0!</v>
      </c>
      <c r="T704" s="229" t="e">
        <f>AVERAGE('ES Data Entry'!W704:Y704)</f>
        <v>#DIV/0!</v>
      </c>
      <c r="U704" s="230" t="e">
        <f t="shared" si="69"/>
        <v>#DIV/0!</v>
      </c>
      <c r="V704" s="231" t="e">
        <f t="shared" si="70"/>
        <v>#DIV/0!</v>
      </c>
      <c r="W704" s="232" t="e">
        <f t="shared" si="71"/>
        <v>#DIV/0!</v>
      </c>
    </row>
    <row r="705" spans="1:23">
      <c r="A705" s="226">
        <f>'ES Data Entry'!A705</f>
        <v>0</v>
      </c>
      <c r="B705" s="226">
        <f>'ES Data Entry'!B705</f>
        <v>0</v>
      </c>
      <c r="C705" s="6">
        <f>'ES Data Entry'!C705</f>
        <v>0</v>
      </c>
      <c r="D705" s="226">
        <f>'ES Data Entry'!D705</f>
        <v>0</v>
      </c>
      <c r="E705" s="226">
        <f>'ES Data Entry'!E705</f>
        <v>0</v>
      </c>
      <c r="F705" s="226">
        <f>'ES Data Entry'!F705</f>
        <v>0</v>
      </c>
      <c r="G705" s="226" t="str" cm="1">
        <f t="array" ref="G705">_xlfn.IFS('ES Data Entry'!G705=0, "Kindergarten", 'ES Data Entry'!G705=1, "1st Grade", 'ES Data Entry'!G705=2, "2nd Grade", 'ES Data Entry'!G705=3, "3rd Grade", 'ES Data Entry'!G705=4, "4th Grade",'ES Data Entry'!G705=5, "5th Grade")</f>
        <v>Kindergarten</v>
      </c>
      <c r="H705" s="253" t="e" cm="1">
        <f t="array" ref="H705">_xlfn.IFS('ES Data Entry'!L705=2, "Virtual", 'ES Data Entry'!L705=1, "In-person",'ES Data Entry'!L705=3, "Hybrid")</f>
        <v>#N/A</v>
      </c>
      <c r="I705" s="227" t="e" cm="1">
        <f t="array" ref="I705">_xlfn.IFS('ES Data Entry'!H705= 1, "American Indian/Alaskan Native", 'ES Data Entry'!H705= 2, "Asian", 'ES Data Entry'!H705= 3, "Native Hawaiian/Pacific Islander", 'ES Data Entry'!H705= 4, "Black/African American",'ES Data Entry'!H705= 5,  "White", 'ES Data Entry'!H705= 6, "Other", 'ES Data Entry'!H705= 7, "Two races or more", 'ES Data Entry'!H705= 8, "Unknown")</f>
        <v>#N/A</v>
      </c>
      <c r="J705" s="226" t="e" cm="1">
        <f t="array" ref="J705">_xlfn.IFS('ES Data Entry'!I705=1, "Hispanic/Latino", 'ES Data Entry'!I705=2, "Not Hispanic/Latino", 'ES Data Entry'!I705=3, "Other")</f>
        <v>#N/A</v>
      </c>
      <c r="K705" s="226" t="e" cm="1">
        <f t="array" ref="K705">_xlfn.IFS('ES Data Entry'!J705= 1, "Male", 'ES Data Entry'!J705= 2, "Female", 'ES Data Entry'!J705= 3, "Transgender Male", 'ES Data Entry'!J705= 4, "Transgender Female",'ES Data Entry'!J705= 5, "Non-binary", 'ES Data Entry'!J705= 6, "Other", 'ES Data Entry'!J705= 7, "Unknown")</f>
        <v>#N/A</v>
      </c>
      <c r="L705" s="228">
        <f>'ES Data Entry'!K705</f>
        <v>0</v>
      </c>
      <c r="M705" s="228" t="str" cm="1">
        <f t="array" ref="M705">IF(MAX(IF(F:F=F705, L:L))=L705, "Yes", "No")</f>
        <v>Yes</v>
      </c>
      <c r="N705" s="229" t="e">
        <f>AVERAGE('ES Data Entry'!N705,'ES Data Entry'!M705)</f>
        <v>#DIV/0!</v>
      </c>
      <c r="O705" s="229" t="e">
        <f t="shared" si="66"/>
        <v>#DIV/0!</v>
      </c>
      <c r="P705" s="229" t="e">
        <f>AVERAGE('ES Data Entry'!O705:R705)</f>
        <v>#DIV/0!</v>
      </c>
      <c r="Q705" s="229" t="e">
        <f t="shared" si="67"/>
        <v>#DIV/0!</v>
      </c>
      <c r="R705" s="229" t="e">
        <f>AVERAGE('ES Data Entry'!S705:V705)</f>
        <v>#DIV/0!</v>
      </c>
      <c r="S705" s="229" t="e">
        <f t="shared" si="68"/>
        <v>#DIV/0!</v>
      </c>
      <c r="T705" s="229" t="e">
        <f>AVERAGE('ES Data Entry'!W705:Y705)</f>
        <v>#DIV/0!</v>
      </c>
      <c r="U705" s="230" t="e">
        <f t="shared" si="69"/>
        <v>#DIV/0!</v>
      </c>
      <c r="V705" s="231" t="e">
        <f t="shared" si="70"/>
        <v>#DIV/0!</v>
      </c>
      <c r="W705" s="232" t="e">
        <f t="shared" si="71"/>
        <v>#DIV/0!</v>
      </c>
    </row>
    <row r="706" spans="1:23">
      <c r="A706" s="226">
        <f>'ES Data Entry'!A706</f>
        <v>0</v>
      </c>
      <c r="B706" s="226">
        <f>'ES Data Entry'!B706</f>
        <v>0</v>
      </c>
      <c r="C706" s="6">
        <f>'ES Data Entry'!C706</f>
        <v>0</v>
      </c>
      <c r="D706" s="226">
        <f>'ES Data Entry'!D706</f>
        <v>0</v>
      </c>
      <c r="E706" s="226">
        <f>'ES Data Entry'!E706</f>
        <v>0</v>
      </c>
      <c r="F706" s="226">
        <f>'ES Data Entry'!F706</f>
        <v>0</v>
      </c>
      <c r="G706" s="226" t="str" cm="1">
        <f t="array" ref="G706">_xlfn.IFS('ES Data Entry'!G706=0, "Kindergarten", 'ES Data Entry'!G706=1, "1st Grade", 'ES Data Entry'!G706=2, "2nd Grade", 'ES Data Entry'!G706=3, "3rd Grade", 'ES Data Entry'!G706=4, "4th Grade",'ES Data Entry'!G706=5, "5th Grade")</f>
        <v>Kindergarten</v>
      </c>
      <c r="H706" s="253" t="e" cm="1">
        <f t="array" ref="H706">_xlfn.IFS('ES Data Entry'!L706=2, "Virtual", 'ES Data Entry'!L706=1, "In-person",'ES Data Entry'!L706=3, "Hybrid")</f>
        <v>#N/A</v>
      </c>
      <c r="I706" s="227" t="e" cm="1">
        <f t="array" ref="I706">_xlfn.IFS('ES Data Entry'!H706= 1, "American Indian/Alaskan Native", 'ES Data Entry'!H706= 2, "Asian", 'ES Data Entry'!H706= 3, "Native Hawaiian/Pacific Islander", 'ES Data Entry'!H706= 4, "Black/African American",'ES Data Entry'!H706= 5,  "White", 'ES Data Entry'!H706= 6, "Other", 'ES Data Entry'!H706= 7, "Two races or more", 'ES Data Entry'!H706= 8, "Unknown")</f>
        <v>#N/A</v>
      </c>
      <c r="J706" s="226" t="e" cm="1">
        <f t="array" ref="J706">_xlfn.IFS('ES Data Entry'!I706=1, "Hispanic/Latino", 'ES Data Entry'!I706=2, "Not Hispanic/Latino", 'ES Data Entry'!I706=3, "Other")</f>
        <v>#N/A</v>
      </c>
      <c r="K706" s="226" t="e" cm="1">
        <f t="array" ref="K706">_xlfn.IFS('ES Data Entry'!J706= 1, "Male", 'ES Data Entry'!J706= 2, "Female", 'ES Data Entry'!J706= 3, "Transgender Male", 'ES Data Entry'!J706= 4, "Transgender Female",'ES Data Entry'!J706= 5, "Non-binary", 'ES Data Entry'!J706= 6, "Other", 'ES Data Entry'!J706= 7, "Unknown")</f>
        <v>#N/A</v>
      </c>
      <c r="L706" s="228">
        <f>'ES Data Entry'!K706</f>
        <v>0</v>
      </c>
      <c r="M706" s="228" t="str" cm="1">
        <f t="array" ref="M706">IF(MAX(IF(F:F=F706, L:L))=L706, "Yes", "No")</f>
        <v>Yes</v>
      </c>
      <c r="N706" s="229" t="e">
        <f>AVERAGE('ES Data Entry'!N706,'ES Data Entry'!M706)</f>
        <v>#DIV/0!</v>
      </c>
      <c r="O706" s="229" t="e">
        <f t="shared" si="66"/>
        <v>#DIV/0!</v>
      </c>
      <c r="P706" s="229" t="e">
        <f>AVERAGE('ES Data Entry'!O706:R706)</f>
        <v>#DIV/0!</v>
      </c>
      <c r="Q706" s="229" t="e">
        <f t="shared" si="67"/>
        <v>#DIV/0!</v>
      </c>
      <c r="R706" s="229" t="e">
        <f>AVERAGE('ES Data Entry'!S706:V706)</f>
        <v>#DIV/0!</v>
      </c>
      <c r="S706" s="229" t="e">
        <f t="shared" si="68"/>
        <v>#DIV/0!</v>
      </c>
      <c r="T706" s="229" t="e">
        <f>AVERAGE('ES Data Entry'!W706:Y706)</f>
        <v>#DIV/0!</v>
      </c>
      <c r="U706" s="230" t="e">
        <f t="shared" si="69"/>
        <v>#DIV/0!</v>
      </c>
      <c r="V706" s="231" t="e">
        <f t="shared" si="70"/>
        <v>#DIV/0!</v>
      </c>
      <c r="W706" s="232" t="e">
        <f t="shared" si="71"/>
        <v>#DIV/0!</v>
      </c>
    </row>
    <row r="707" spans="1:23">
      <c r="A707" s="226">
        <f>'ES Data Entry'!A707</f>
        <v>0</v>
      </c>
      <c r="B707" s="226">
        <f>'ES Data Entry'!B707</f>
        <v>0</v>
      </c>
      <c r="C707" s="6">
        <f>'ES Data Entry'!C707</f>
        <v>0</v>
      </c>
      <c r="D707" s="226">
        <f>'ES Data Entry'!D707</f>
        <v>0</v>
      </c>
      <c r="E707" s="226">
        <f>'ES Data Entry'!E707</f>
        <v>0</v>
      </c>
      <c r="F707" s="226">
        <f>'ES Data Entry'!F707</f>
        <v>0</v>
      </c>
      <c r="G707" s="226" t="str" cm="1">
        <f t="array" ref="G707">_xlfn.IFS('ES Data Entry'!G707=0, "Kindergarten", 'ES Data Entry'!G707=1, "1st Grade", 'ES Data Entry'!G707=2, "2nd Grade", 'ES Data Entry'!G707=3, "3rd Grade", 'ES Data Entry'!G707=4, "4th Grade",'ES Data Entry'!G707=5, "5th Grade")</f>
        <v>Kindergarten</v>
      </c>
      <c r="H707" s="253" t="e" cm="1">
        <f t="array" ref="H707">_xlfn.IFS('ES Data Entry'!L707=2, "Virtual", 'ES Data Entry'!L707=1, "In-person",'ES Data Entry'!L707=3, "Hybrid")</f>
        <v>#N/A</v>
      </c>
      <c r="I707" s="227" t="e" cm="1">
        <f t="array" ref="I707">_xlfn.IFS('ES Data Entry'!H707= 1, "American Indian/Alaskan Native", 'ES Data Entry'!H707= 2, "Asian", 'ES Data Entry'!H707= 3, "Native Hawaiian/Pacific Islander", 'ES Data Entry'!H707= 4, "Black/African American",'ES Data Entry'!H707= 5,  "White", 'ES Data Entry'!H707= 6, "Other", 'ES Data Entry'!H707= 7, "Two races or more", 'ES Data Entry'!H707= 8, "Unknown")</f>
        <v>#N/A</v>
      </c>
      <c r="J707" s="226" t="e" cm="1">
        <f t="array" ref="J707">_xlfn.IFS('ES Data Entry'!I707=1, "Hispanic/Latino", 'ES Data Entry'!I707=2, "Not Hispanic/Latino", 'ES Data Entry'!I707=3, "Other")</f>
        <v>#N/A</v>
      </c>
      <c r="K707" s="226" t="e" cm="1">
        <f t="array" ref="K707">_xlfn.IFS('ES Data Entry'!J707= 1, "Male", 'ES Data Entry'!J707= 2, "Female", 'ES Data Entry'!J707= 3, "Transgender Male", 'ES Data Entry'!J707= 4, "Transgender Female",'ES Data Entry'!J707= 5, "Non-binary", 'ES Data Entry'!J707= 6, "Other", 'ES Data Entry'!J707= 7, "Unknown")</f>
        <v>#N/A</v>
      </c>
      <c r="L707" s="228">
        <f>'ES Data Entry'!K707</f>
        <v>0</v>
      </c>
      <c r="M707" s="228" t="str" cm="1">
        <f t="array" ref="M707">IF(MAX(IF(F:F=F707, L:L))=L707, "Yes", "No")</f>
        <v>Yes</v>
      </c>
      <c r="N707" s="229" t="e">
        <f>AVERAGE('ES Data Entry'!N707,'ES Data Entry'!M707)</f>
        <v>#DIV/0!</v>
      </c>
      <c r="O707" s="229" t="e">
        <f t="shared" si="66"/>
        <v>#DIV/0!</v>
      </c>
      <c r="P707" s="229" t="e">
        <f>AVERAGE('ES Data Entry'!O707:R707)</f>
        <v>#DIV/0!</v>
      </c>
      <c r="Q707" s="229" t="e">
        <f t="shared" si="67"/>
        <v>#DIV/0!</v>
      </c>
      <c r="R707" s="229" t="e">
        <f>AVERAGE('ES Data Entry'!S707:V707)</f>
        <v>#DIV/0!</v>
      </c>
      <c r="S707" s="229" t="e">
        <f t="shared" si="68"/>
        <v>#DIV/0!</v>
      </c>
      <c r="T707" s="229" t="e">
        <f>AVERAGE('ES Data Entry'!W707:Y707)</f>
        <v>#DIV/0!</v>
      </c>
      <c r="U707" s="230" t="e">
        <f t="shared" si="69"/>
        <v>#DIV/0!</v>
      </c>
      <c r="V707" s="231" t="e">
        <f t="shared" si="70"/>
        <v>#DIV/0!</v>
      </c>
      <c r="W707" s="232" t="e">
        <f t="shared" si="71"/>
        <v>#DIV/0!</v>
      </c>
    </row>
    <row r="708" spans="1:23">
      <c r="A708" s="226">
        <f>'ES Data Entry'!A708</f>
        <v>0</v>
      </c>
      <c r="B708" s="226">
        <f>'ES Data Entry'!B708</f>
        <v>0</v>
      </c>
      <c r="C708" s="6">
        <f>'ES Data Entry'!C708</f>
        <v>0</v>
      </c>
      <c r="D708" s="226">
        <f>'ES Data Entry'!D708</f>
        <v>0</v>
      </c>
      <c r="E708" s="226">
        <f>'ES Data Entry'!E708</f>
        <v>0</v>
      </c>
      <c r="F708" s="226">
        <f>'ES Data Entry'!F708</f>
        <v>0</v>
      </c>
      <c r="G708" s="226" t="str" cm="1">
        <f t="array" ref="G708">_xlfn.IFS('ES Data Entry'!G708=0, "Kindergarten", 'ES Data Entry'!G708=1, "1st Grade", 'ES Data Entry'!G708=2, "2nd Grade", 'ES Data Entry'!G708=3, "3rd Grade", 'ES Data Entry'!G708=4, "4th Grade",'ES Data Entry'!G708=5, "5th Grade")</f>
        <v>Kindergarten</v>
      </c>
      <c r="H708" s="253" t="e" cm="1">
        <f t="array" ref="H708">_xlfn.IFS('ES Data Entry'!L708=2, "Virtual", 'ES Data Entry'!L708=1, "In-person",'ES Data Entry'!L708=3, "Hybrid")</f>
        <v>#N/A</v>
      </c>
      <c r="I708" s="227" t="e" cm="1">
        <f t="array" ref="I708">_xlfn.IFS('ES Data Entry'!H708= 1, "American Indian/Alaskan Native", 'ES Data Entry'!H708= 2, "Asian", 'ES Data Entry'!H708= 3, "Native Hawaiian/Pacific Islander", 'ES Data Entry'!H708= 4, "Black/African American",'ES Data Entry'!H708= 5,  "White", 'ES Data Entry'!H708= 6, "Other", 'ES Data Entry'!H708= 7, "Two races or more", 'ES Data Entry'!H708= 8, "Unknown")</f>
        <v>#N/A</v>
      </c>
      <c r="J708" s="226" t="e" cm="1">
        <f t="array" ref="J708">_xlfn.IFS('ES Data Entry'!I708=1, "Hispanic/Latino", 'ES Data Entry'!I708=2, "Not Hispanic/Latino", 'ES Data Entry'!I708=3, "Other")</f>
        <v>#N/A</v>
      </c>
      <c r="K708" s="226" t="e" cm="1">
        <f t="array" ref="K708">_xlfn.IFS('ES Data Entry'!J708= 1, "Male", 'ES Data Entry'!J708= 2, "Female", 'ES Data Entry'!J708= 3, "Transgender Male", 'ES Data Entry'!J708= 4, "Transgender Female",'ES Data Entry'!J708= 5, "Non-binary", 'ES Data Entry'!J708= 6, "Other", 'ES Data Entry'!J708= 7, "Unknown")</f>
        <v>#N/A</v>
      </c>
      <c r="L708" s="228">
        <f>'ES Data Entry'!K708</f>
        <v>0</v>
      </c>
      <c r="M708" s="228" t="str" cm="1">
        <f t="array" ref="M708">IF(MAX(IF(F:F=F708, L:L))=L708, "Yes", "No")</f>
        <v>Yes</v>
      </c>
      <c r="N708" s="229" t="e">
        <f>AVERAGE('ES Data Entry'!N708,'ES Data Entry'!M708)</f>
        <v>#DIV/0!</v>
      </c>
      <c r="O708" s="229" t="e">
        <f t="shared" si="66"/>
        <v>#DIV/0!</v>
      </c>
      <c r="P708" s="229" t="e">
        <f>AVERAGE('ES Data Entry'!O708:R708)</f>
        <v>#DIV/0!</v>
      </c>
      <c r="Q708" s="229" t="e">
        <f t="shared" si="67"/>
        <v>#DIV/0!</v>
      </c>
      <c r="R708" s="229" t="e">
        <f>AVERAGE('ES Data Entry'!S708:V708)</f>
        <v>#DIV/0!</v>
      </c>
      <c r="S708" s="229" t="e">
        <f t="shared" si="68"/>
        <v>#DIV/0!</v>
      </c>
      <c r="T708" s="229" t="e">
        <f>AVERAGE('ES Data Entry'!W708:Y708)</f>
        <v>#DIV/0!</v>
      </c>
      <c r="U708" s="230" t="e">
        <f t="shared" si="69"/>
        <v>#DIV/0!</v>
      </c>
      <c r="V708" s="231" t="e">
        <f t="shared" si="70"/>
        <v>#DIV/0!</v>
      </c>
      <c r="W708" s="232" t="e">
        <f t="shared" si="71"/>
        <v>#DIV/0!</v>
      </c>
    </row>
    <row r="709" spans="1:23">
      <c r="A709" s="226">
        <f>'ES Data Entry'!A709</f>
        <v>0</v>
      </c>
      <c r="B709" s="226">
        <f>'ES Data Entry'!B709</f>
        <v>0</v>
      </c>
      <c r="C709" s="6">
        <f>'ES Data Entry'!C709</f>
        <v>0</v>
      </c>
      <c r="D709" s="226">
        <f>'ES Data Entry'!D709</f>
        <v>0</v>
      </c>
      <c r="E709" s="226">
        <f>'ES Data Entry'!E709</f>
        <v>0</v>
      </c>
      <c r="F709" s="226">
        <f>'ES Data Entry'!F709</f>
        <v>0</v>
      </c>
      <c r="G709" s="226" t="str" cm="1">
        <f t="array" ref="G709">_xlfn.IFS('ES Data Entry'!G709=0, "Kindergarten", 'ES Data Entry'!G709=1, "1st Grade", 'ES Data Entry'!G709=2, "2nd Grade", 'ES Data Entry'!G709=3, "3rd Grade", 'ES Data Entry'!G709=4, "4th Grade",'ES Data Entry'!G709=5, "5th Grade")</f>
        <v>Kindergarten</v>
      </c>
      <c r="H709" s="253" t="e" cm="1">
        <f t="array" ref="H709">_xlfn.IFS('ES Data Entry'!L709=2, "Virtual", 'ES Data Entry'!L709=1, "In-person",'ES Data Entry'!L709=3, "Hybrid")</f>
        <v>#N/A</v>
      </c>
      <c r="I709" s="227" t="e" cm="1">
        <f t="array" ref="I709">_xlfn.IFS('ES Data Entry'!H709= 1, "American Indian/Alaskan Native", 'ES Data Entry'!H709= 2, "Asian", 'ES Data Entry'!H709= 3, "Native Hawaiian/Pacific Islander", 'ES Data Entry'!H709= 4, "Black/African American",'ES Data Entry'!H709= 5,  "White", 'ES Data Entry'!H709= 6, "Other", 'ES Data Entry'!H709= 7, "Two races or more", 'ES Data Entry'!H709= 8, "Unknown")</f>
        <v>#N/A</v>
      </c>
      <c r="J709" s="226" t="e" cm="1">
        <f t="array" ref="J709">_xlfn.IFS('ES Data Entry'!I709=1, "Hispanic/Latino", 'ES Data Entry'!I709=2, "Not Hispanic/Latino", 'ES Data Entry'!I709=3, "Other")</f>
        <v>#N/A</v>
      </c>
      <c r="K709" s="226" t="e" cm="1">
        <f t="array" ref="K709">_xlfn.IFS('ES Data Entry'!J709= 1, "Male", 'ES Data Entry'!J709= 2, "Female", 'ES Data Entry'!J709= 3, "Transgender Male", 'ES Data Entry'!J709= 4, "Transgender Female",'ES Data Entry'!J709= 5, "Non-binary", 'ES Data Entry'!J709= 6, "Other", 'ES Data Entry'!J709= 7, "Unknown")</f>
        <v>#N/A</v>
      </c>
      <c r="L709" s="228">
        <f>'ES Data Entry'!K709</f>
        <v>0</v>
      </c>
      <c r="M709" s="228" t="str" cm="1">
        <f t="array" ref="M709">IF(MAX(IF(F:F=F709, L:L))=L709, "Yes", "No")</f>
        <v>Yes</v>
      </c>
      <c r="N709" s="229" t="e">
        <f>AVERAGE('ES Data Entry'!N709,'ES Data Entry'!M709)</f>
        <v>#DIV/0!</v>
      </c>
      <c r="O709" s="229" t="e">
        <f t="shared" si="66"/>
        <v>#DIV/0!</v>
      </c>
      <c r="P709" s="229" t="e">
        <f>AVERAGE('ES Data Entry'!O709:R709)</f>
        <v>#DIV/0!</v>
      </c>
      <c r="Q709" s="229" t="e">
        <f t="shared" si="67"/>
        <v>#DIV/0!</v>
      </c>
      <c r="R709" s="229" t="e">
        <f>AVERAGE('ES Data Entry'!S709:V709)</f>
        <v>#DIV/0!</v>
      </c>
      <c r="S709" s="229" t="e">
        <f t="shared" si="68"/>
        <v>#DIV/0!</v>
      </c>
      <c r="T709" s="229" t="e">
        <f>AVERAGE('ES Data Entry'!W709:Y709)</f>
        <v>#DIV/0!</v>
      </c>
      <c r="U709" s="230" t="e">
        <f t="shared" si="69"/>
        <v>#DIV/0!</v>
      </c>
      <c r="V709" s="231" t="e">
        <f t="shared" si="70"/>
        <v>#DIV/0!</v>
      </c>
      <c r="W709" s="232" t="e">
        <f t="shared" si="71"/>
        <v>#DIV/0!</v>
      </c>
    </row>
    <row r="710" spans="1:23">
      <c r="A710" s="226">
        <f>'ES Data Entry'!A710</f>
        <v>0</v>
      </c>
      <c r="B710" s="226">
        <f>'ES Data Entry'!B710</f>
        <v>0</v>
      </c>
      <c r="C710" s="6">
        <f>'ES Data Entry'!C710</f>
        <v>0</v>
      </c>
      <c r="D710" s="226">
        <f>'ES Data Entry'!D710</f>
        <v>0</v>
      </c>
      <c r="E710" s="226">
        <f>'ES Data Entry'!E710</f>
        <v>0</v>
      </c>
      <c r="F710" s="226">
        <f>'ES Data Entry'!F710</f>
        <v>0</v>
      </c>
      <c r="G710" s="226" t="str" cm="1">
        <f t="array" ref="G710">_xlfn.IFS('ES Data Entry'!G710=0, "Kindergarten", 'ES Data Entry'!G710=1, "1st Grade", 'ES Data Entry'!G710=2, "2nd Grade", 'ES Data Entry'!G710=3, "3rd Grade", 'ES Data Entry'!G710=4, "4th Grade",'ES Data Entry'!G710=5, "5th Grade")</f>
        <v>Kindergarten</v>
      </c>
      <c r="H710" s="253" t="e" cm="1">
        <f t="array" ref="H710">_xlfn.IFS('ES Data Entry'!L710=2, "Virtual", 'ES Data Entry'!L710=1, "In-person",'ES Data Entry'!L710=3, "Hybrid")</f>
        <v>#N/A</v>
      </c>
      <c r="I710" s="227" t="e" cm="1">
        <f t="array" ref="I710">_xlfn.IFS('ES Data Entry'!H710= 1, "American Indian/Alaskan Native", 'ES Data Entry'!H710= 2, "Asian", 'ES Data Entry'!H710= 3, "Native Hawaiian/Pacific Islander", 'ES Data Entry'!H710= 4, "Black/African American",'ES Data Entry'!H710= 5,  "White", 'ES Data Entry'!H710= 6, "Other", 'ES Data Entry'!H710= 7, "Two races or more", 'ES Data Entry'!H710= 8, "Unknown")</f>
        <v>#N/A</v>
      </c>
      <c r="J710" s="226" t="e" cm="1">
        <f t="array" ref="J710">_xlfn.IFS('ES Data Entry'!I710=1, "Hispanic/Latino", 'ES Data Entry'!I710=2, "Not Hispanic/Latino", 'ES Data Entry'!I710=3, "Other")</f>
        <v>#N/A</v>
      </c>
      <c r="K710" s="226" t="e" cm="1">
        <f t="array" ref="K710">_xlfn.IFS('ES Data Entry'!J710= 1, "Male", 'ES Data Entry'!J710= 2, "Female", 'ES Data Entry'!J710= 3, "Transgender Male", 'ES Data Entry'!J710= 4, "Transgender Female",'ES Data Entry'!J710= 5, "Non-binary", 'ES Data Entry'!J710= 6, "Other", 'ES Data Entry'!J710= 7, "Unknown")</f>
        <v>#N/A</v>
      </c>
      <c r="L710" s="228">
        <f>'ES Data Entry'!K710</f>
        <v>0</v>
      </c>
      <c r="M710" s="228" t="str" cm="1">
        <f t="array" ref="M710">IF(MAX(IF(F:F=F710, L:L))=L710, "Yes", "No")</f>
        <v>Yes</v>
      </c>
      <c r="N710" s="229" t="e">
        <f>AVERAGE('ES Data Entry'!N710,'ES Data Entry'!M710)</f>
        <v>#DIV/0!</v>
      </c>
      <c r="O710" s="229" t="e">
        <f t="shared" si="66"/>
        <v>#DIV/0!</v>
      </c>
      <c r="P710" s="229" t="e">
        <f>AVERAGE('ES Data Entry'!O710:R710)</f>
        <v>#DIV/0!</v>
      </c>
      <c r="Q710" s="229" t="e">
        <f t="shared" si="67"/>
        <v>#DIV/0!</v>
      </c>
      <c r="R710" s="229" t="e">
        <f>AVERAGE('ES Data Entry'!S710:V710)</f>
        <v>#DIV/0!</v>
      </c>
      <c r="S710" s="229" t="e">
        <f t="shared" si="68"/>
        <v>#DIV/0!</v>
      </c>
      <c r="T710" s="229" t="e">
        <f>AVERAGE('ES Data Entry'!W710:Y710)</f>
        <v>#DIV/0!</v>
      </c>
      <c r="U710" s="230" t="e">
        <f t="shared" si="69"/>
        <v>#DIV/0!</v>
      </c>
      <c r="V710" s="231" t="e">
        <f t="shared" si="70"/>
        <v>#DIV/0!</v>
      </c>
      <c r="W710" s="232" t="e">
        <f t="shared" si="71"/>
        <v>#DIV/0!</v>
      </c>
    </row>
    <row r="711" spans="1:23">
      <c r="A711" s="226">
        <f>'ES Data Entry'!A711</f>
        <v>0</v>
      </c>
      <c r="B711" s="226">
        <f>'ES Data Entry'!B711</f>
        <v>0</v>
      </c>
      <c r="C711" s="6">
        <f>'ES Data Entry'!C711</f>
        <v>0</v>
      </c>
      <c r="D711" s="226">
        <f>'ES Data Entry'!D711</f>
        <v>0</v>
      </c>
      <c r="E711" s="226">
        <f>'ES Data Entry'!E711</f>
        <v>0</v>
      </c>
      <c r="F711" s="226">
        <f>'ES Data Entry'!F711</f>
        <v>0</v>
      </c>
      <c r="G711" s="226" t="str" cm="1">
        <f t="array" ref="G711">_xlfn.IFS('ES Data Entry'!G711=0, "Kindergarten", 'ES Data Entry'!G711=1, "1st Grade", 'ES Data Entry'!G711=2, "2nd Grade", 'ES Data Entry'!G711=3, "3rd Grade", 'ES Data Entry'!G711=4, "4th Grade",'ES Data Entry'!G711=5, "5th Grade")</f>
        <v>Kindergarten</v>
      </c>
      <c r="H711" s="253" t="e" cm="1">
        <f t="array" ref="H711">_xlfn.IFS('ES Data Entry'!L711=2, "Virtual", 'ES Data Entry'!L711=1, "In-person",'ES Data Entry'!L711=3, "Hybrid")</f>
        <v>#N/A</v>
      </c>
      <c r="I711" s="227" t="e" cm="1">
        <f t="array" ref="I711">_xlfn.IFS('ES Data Entry'!H711= 1, "American Indian/Alaskan Native", 'ES Data Entry'!H711= 2, "Asian", 'ES Data Entry'!H711= 3, "Native Hawaiian/Pacific Islander", 'ES Data Entry'!H711= 4, "Black/African American",'ES Data Entry'!H711= 5,  "White", 'ES Data Entry'!H711= 6, "Other", 'ES Data Entry'!H711= 7, "Two races or more", 'ES Data Entry'!H711= 8, "Unknown")</f>
        <v>#N/A</v>
      </c>
      <c r="J711" s="226" t="e" cm="1">
        <f t="array" ref="J711">_xlfn.IFS('ES Data Entry'!I711=1, "Hispanic/Latino", 'ES Data Entry'!I711=2, "Not Hispanic/Latino", 'ES Data Entry'!I711=3, "Other")</f>
        <v>#N/A</v>
      </c>
      <c r="K711" s="226" t="e" cm="1">
        <f t="array" ref="K711">_xlfn.IFS('ES Data Entry'!J711= 1, "Male", 'ES Data Entry'!J711= 2, "Female", 'ES Data Entry'!J711= 3, "Transgender Male", 'ES Data Entry'!J711= 4, "Transgender Female",'ES Data Entry'!J711= 5, "Non-binary", 'ES Data Entry'!J711= 6, "Other", 'ES Data Entry'!J711= 7, "Unknown")</f>
        <v>#N/A</v>
      </c>
      <c r="L711" s="228">
        <f>'ES Data Entry'!K711</f>
        <v>0</v>
      </c>
      <c r="M711" s="228" t="str" cm="1">
        <f t="array" ref="M711">IF(MAX(IF(F:F=F711, L:L))=L711, "Yes", "No")</f>
        <v>Yes</v>
      </c>
      <c r="N711" s="229" t="e">
        <f>AVERAGE('ES Data Entry'!N711,'ES Data Entry'!M711)</f>
        <v>#DIV/0!</v>
      </c>
      <c r="O711" s="229" t="e">
        <f t="shared" si="66"/>
        <v>#DIV/0!</v>
      </c>
      <c r="P711" s="229" t="e">
        <f>AVERAGE('ES Data Entry'!O711:R711)</f>
        <v>#DIV/0!</v>
      </c>
      <c r="Q711" s="229" t="e">
        <f t="shared" si="67"/>
        <v>#DIV/0!</v>
      </c>
      <c r="R711" s="229" t="e">
        <f>AVERAGE('ES Data Entry'!S711:V711)</f>
        <v>#DIV/0!</v>
      </c>
      <c r="S711" s="229" t="e">
        <f t="shared" si="68"/>
        <v>#DIV/0!</v>
      </c>
      <c r="T711" s="229" t="e">
        <f>AVERAGE('ES Data Entry'!W711:Y711)</f>
        <v>#DIV/0!</v>
      </c>
      <c r="U711" s="230" t="e">
        <f t="shared" si="69"/>
        <v>#DIV/0!</v>
      </c>
      <c r="V711" s="231" t="e">
        <f t="shared" si="70"/>
        <v>#DIV/0!</v>
      </c>
      <c r="W711" s="232" t="e">
        <f t="shared" si="71"/>
        <v>#DIV/0!</v>
      </c>
    </row>
    <row r="712" spans="1:23">
      <c r="A712" s="226">
        <f>'ES Data Entry'!A712</f>
        <v>0</v>
      </c>
      <c r="B712" s="226">
        <f>'ES Data Entry'!B712</f>
        <v>0</v>
      </c>
      <c r="C712" s="6">
        <f>'ES Data Entry'!C712</f>
        <v>0</v>
      </c>
      <c r="D712" s="226">
        <f>'ES Data Entry'!D712</f>
        <v>0</v>
      </c>
      <c r="E712" s="226">
        <f>'ES Data Entry'!E712</f>
        <v>0</v>
      </c>
      <c r="F712" s="226">
        <f>'ES Data Entry'!F712</f>
        <v>0</v>
      </c>
      <c r="G712" s="226" t="str" cm="1">
        <f t="array" ref="G712">_xlfn.IFS('ES Data Entry'!G712=0, "Kindergarten", 'ES Data Entry'!G712=1, "1st Grade", 'ES Data Entry'!G712=2, "2nd Grade", 'ES Data Entry'!G712=3, "3rd Grade", 'ES Data Entry'!G712=4, "4th Grade",'ES Data Entry'!G712=5, "5th Grade")</f>
        <v>Kindergarten</v>
      </c>
      <c r="H712" s="253" t="e" cm="1">
        <f t="array" ref="H712">_xlfn.IFS('ES Data Entry'!L712=2, "Virtual", 'ES Data Entry'!L712=1, "In-person",'ES Data Entry'!L712=3, "Hybrid")</f>
        <v>#N/A</v>
      </c>
      <c r="I712" s="227" t="e" cm="1">
        <f t="array" ref="I712">_xlfn.IFS('ES Data Entry'!H712= 1, "American Indian/Alaskan Native", 'ES Data Entry'!H712= 2, "Asian", 'ES Data Entry'!H712= 3, "Native Hawaiian/Pacific Islander", 'ES Data Entry'!H712= 4, "Black/African American",'ES Data Entry'!H712= 5,  "White", 'ES Data Entry'!H712= 6, "Other", 'ES Data Entry'!H712= 7, "Two races or more", 'ES Data Entry'!H712= 8, "Unknown")</f>
        <v>#N/A</v>
      </c>
      <c r="J712" s="226" t="e" cm="1">
        <f t="array" ref="J712">_xlfn.IFS('ES Data Entry'!I712=1, "Hispanic/Latino", 'ES Data Entry'!I712=2, "Not Hispanic/Latino", 'ES Data Entry'!I712=3, "Other")</f>
        <v>#N/A</v>
      </c>
      <c r="K712" s="226" t="e" cm="1">
        <f t="array" ref="K712">_xlfn.IFS('ES Data Entry'!J712= 1, "Male", 'ES Data Entry'!J712= 2, "Female", 'ES Data Entry'!J712= 3, "Transgender Male", 'ES Data Entry'!J712= 4, "Transgender Female",'ES Data Entry'!J712= 5, "Non-binary", 'ES Data Entry'!J712= 6, "Other", 'ES Data Entry'!J712= 7, "Unknown")</f>
        <v>#N/A</v>
      </c>
      <c r="L712" s="228">
        <f>'ES Data Entry'!K712</f>
        <v>0</v>
      </c>
      <c r="M712" s="228" t="str" cm="1">
        <f t="array" ref="M712">IF(MAX(IF(F:F=F712, L:L))=L712, "Yes", "No")</f>
        <v>Yes</v>
      </c>
      <c r="N712" s="229" t="e">
        <f>AVERAGE('ES Data Entry'!N712,'ES Data Entry'!M712)</f>
        <v>#DIV/0!</v>
      </c>
      <c r="O712" s="229" t="e">
        <f t="shared" si="66"/>
        <v>#DIV/0!</v>
      </c>
      <c r="P712" s="229" t="e">
        <f>AVERAGE('ES Data Entry'!O712:R712)</f>
        <v>#DIV/0!</v>
      </c>
      <c r="Q712" s="229" t="e">
        <f t="shared" si="67"/>
        <v>#DIV/0!</v>
      </c>
      <c r="R712" s="229" t="e">
        <f>AVERAGE('ES Data Entry'!S712:V712)</f>
        <v>#DIV/0!</v>
      </c>
      <c r="S712" s="229" t="e">
        <f t="shared" si="68"/>
        <v>#DIV/0!</v>
      </c>
      <c r="T712" s="229" t="e">
        <f>AVERAGE('ES Data Entry'!W712:Y712)</f>
        <v>#DIV/0!</v>
      </c>
      <c r="U712" s="230" t="e">
        <f t="shared" si="69"/>
        <v>#DIV/0!</v>
      </c>
      <c r="V712" s="231" t="e">
        <f t="shared" si="70"/>
        <v>#DIV/0!</v>
      </c>
      <c r="W712" s="232" t="e">
        <f t="shared" si="71"/>
        <v>#DIV/0!</v>
      </c>
    </row>
    <row r="713" spans="1:23">
      <c r="A713" s="226">
        <f>'ES Data Entry'!A713</f>
        <v>0</v>
      </c>
      <c r="B713" s="226">
        <f>'ES Data Entry'!B713</f>
        <v>0</v>
      </c>
      <c r="C713" s="6">
        <f>'ES Data Entry'!C713</f>
        <v>0</v>
      </c>
      <c r="D713" s="226">
        <f>'ES Data Entry'!D713</f>
        <v>0</v>
      </c>
      <c r="E713" s="226">
        <f>'ES Data Entry'!E713</f>
        <v>0</v>
      </c>
      <c r="F713" s="226">
        <f>'ES Data Entry'!F713</f>
        <v>0</v>
      </c>
      <c r="G713" s="226" t="str" cm="1">
        <f t="array" ref="G713">_xlfn.IFS('ES Data Entry'!G713=0, "Kindergarten", 'ES Data Entry'!G713=1, "1st Grade", 'ES Data Entry'!G713=2, "2nd Grade", 'ES Data Entry'!G713=3, "3rd Grade", 'ES Data Entry'!G713=4, "4th Grade",'ES Data Entry'!G713=5, "5th Grade")</f>
        <v>Kindergarten</v>
      </c>
      <c r="H713" s="253" t="e" cm="1">
        <f t="array" ref="H713">_xlfn.IFS('ES Data Entry'!L713=2, "Virtual", 'ES Data Entry'!L713=1, "In-person",'ES Data Entry'!L713=3, "Hybrid")</f>
        <v>#N/A</v>
      </c>
      <c r="I713" s="227" t="e" cm="1">
        <f t="array" ref="I713">_xlfn.IFS('ES Data Entry'!H713= 1, "American Indian/Alaskan Native", 'ES Data Entry'!H713= 2, "Asian", 'ES Data Entry'!H713= 3, "Native Hawaiian/Pacific Islander", 'ES Data Entry'!H713= 4, "Black/African American",'ES Data Entry'!H713= 5,  "White", 'ES Data Entry'!H713= 6, "Other", 'ES Data Entry'!H713= 7, "Two races or more", 'ES Data Entry'!H713= 8, "Unknown")</f>
        <v>#N/A</v>
      </c>
      <c r="J713" s="226" t="e" cm="1">
        <f t="array" ref="J713">_xlfn.IFS('ES Data Entry'!I713=1, "Hispanic/Latino", 'ES Data Entry'!I713=2, "Not Hispanic/Latino", 'ES Data Entry'!I713=3, "Other")</f>
        <v>#N/A</v>
      </c>
      <c r="K713" s="226" t="e" cm="1">
        <f t="array" ref="K713">_xlfn.IFS('ES Data Entry'!J713= 1, "Male", 'ES Data Entry'!J713= 2, "Female", 'ES Data Entry'!J713= 3, "Transgender Male", 'ES Data Entry'!J713= 4, "Transgender Female",'ES Data Entry'!J713= 5, "Non-binary", 'ES Data Entry'!J713= 6, "Other", 'ES Data Entry'!J713= 7, "Unknown")</f>
        <v>#N/A</v>
      </c>
      <c r="L713" s="228">
        <f>'ES Data Entry'!K713</f>
        <v>0</v>
      </c>
      <c r="M713" s="228" t="str" cm="1">
        <f t="array" ref="M713">IF(MAX(IF(F:F=F713, L:L))=L713, "Yes", "No")</f>
        <v>Yes</v>
      </c>
      <c r="N713" s="229" t="e">
        <f>AVERAGE('ES Data Entry'!N713,'ES Data Entry'!M713)</f>
        <v>#DIV/0!</v>
      </c>
      <c r="O713" s="229" t="e">
        <f t="shared" si="66"/>
        <v>#DIV/0!</v>
      </c>
      <c r="P713" s="229" t="e">
        <f>AVERAGE('ES Data Entry'!O713:R713)</f>
        <v>#DIV/0!</v>
      </c>
      <c r="Q713" s="229" t="e">
        <f t="shared" si="67"/>
        <v>#DIV/0!</v>
      </c>
      <c r="R713" s="229" t="e">
        <f>AVERAGE('ES Data Entry'!S713:V713)</f>
        <v>#DIV/0!</v>
      </c>
      <c r="S713" s="229" t="e">
        <f t="shared" si="68"/>
        <v>#DIV/0!</v>
      </c>
      <c r="T713" s="229" t="e">
        <f>AVERAGE('ES Data Entry'!W713:Y713)</f>
        <v>#DIV/0!</v>
      </c>
      <c r="U713" s="230" t="e">
        <f t="shared" si="69"/>
        <v>#DIV/0!</v>
      </c>
      <c r="V713" s="231" t="e">
        <f t="shared" si="70"/>
        <v>#DIV/0!</v>
      </c>
      <c r="W713" s="232" t="e">
        <f t="shared" si="71"/>
        <v>#DIV/0!</v>
      </c>
    </row>
    <row r="714" spans="1:23">
      <c r="A714" s="226">
        <f>'ES Data Entry'!A714</f>
        <v>0</v>
      </c>
      <c r="B714" s="226">
        <f>'ES Data Entry'!B714</f>
        <v>0</v>
      </c>
      <c r="C714" s="6">
        <f>'ES Data Entry'!C714</f>
        <v>0</v>
      </c>
      <c r="D714" s="226">
        <f>'ES Data Entry'!D714</f>
        <v>0</v>
      </c>
      <c r="E714" s="226">
        <f>'ES Data Entry'!E714</f>
        <v>0</v>
      </c>
      <c r="F714" s="226">
        <f>'ES Data Entry'!F714</f>
        <v>0</v>
      </c>
      <c r="G714" s="226" t="str" cm="1">
        <f t="array" ref="G714">_xlfn.IFS('ES Data Entry'!G714=0, "Kindergarten", 'ES Data Entry'!G714=1, "1st Grade", 'ES Data Entry'!G714=2, "2nd Grade", 'ES Data Entry'!G714=3, "3rd Grade", 'ES Data Entry'!G714=4, "4th Grade",'ES Data Entry'!G714=5, "5th Grade")</f>
        <v>Kindergarten</v>
      </c>
      <c r="H714" s="253" t="e" cm="1">
        <f t="array" ref="H714">_xlfn.IFS('ES Data Entry'!L714=2, "Virtual", 'ES Data Entry'!L714=1, "In-person",'ES Data Entry'!L714=3, "Hybrid")</f>
        <v>#N/A</v>
      </c>
      <c r="I714" s="227" t="e" cm="1">
        <f t="array" ref="I714">_xlfn.IFS('ES Data Entry'!H714= 1, "American Indian/Alaskan Native", 'ES Data Entry'!H714= 2, "Asian", 'ES Data Entry'!H714= 3, "Native Hawaiian/Pacific Islander", 'ES Data Entry'!H714= 4, "Black/African American",'ES Data Entry'!H714= 5,  "White", 'ES Data Entry'!H714= 6, "Other", 'ES Data Entry'!H714= 7, "Two races or more", 'ES Data Entry'!H714= 8, "Unknown")</f>
        <v>#N/A</v>
      </c>
      <c r="J714" s="226" t="e" cm="1">
        <f t="array" ref="J714">_xlfn.IFS('ES Data Entry'!I714=1, "Hispanic/Latino", 'ES Data Entry'!I714=2, "Not Hispanic/Latino", 'ES Data Entry'!I714=3, "Other")</f>
        <v>#N/A</v>
      </c>
      <c r="K714" s="226" t="e" cm="1">
        <f t="array" ref="K714">_xlfn.IFS('ES Data Entry'!J714= 1, "Male", 'ES Data Entry'!J714= 2, "Female", 'ES Data Entry'!J714= 3, "Transgender Male", 'ES Data Entry'!J714= 4, "Transgender Female",'ES Data Entry'!J714= 5, "Non-binary", 'ES Data Entry'!J714= 6, "Other", 'ES Data Entry'!J714= 7, "Unknown")</f>
        <v>#N/A</v>
      </c>
      <c r="L714" s="228">
        <f>'ES Data Entry'!K714</f>
        <v>0</v>
      </c>
      <c r="M714" s="228" t="str" cm="1">
        <f t="array" ref="M714">IF(MAX(IF(F:F=F714, L:L))=L714, "Yes", "No")</f>
        <v>Yes</v>
      </c>
      <c r="N714" s="229" t="e">
        <f>AVERAGE('ES Data Entry'!N714,'ES Data Entry'!M714)</f>
        <v>#DIV/0!</v>
      </c>
      <c r="O714" s="229" t="e">
        <f t="shared" si="66"/>
        <v>#DIV/0!</v>
      </c>
      <c r="P714" s="229" t="e">
        <f>AVERAGE('ES Data Entry'!O714:R714)</f>
        <v>#DIV/0!</v>
      </c>
      <c r="Q714" s="229" t="e">
        <f t="shared" si="67"/>
        <v>#DIV/0!</v>
      </c>
      <c r="R714" s="229" t="e">
        <f>AVERAGE('ES Data Entry'!S714:V714)</f>
        <v>#DIV/0!</v>
      </c>
      <c r="S714" s="229" t="e">
        <f t="shared" si="68"/>
        <v>#DIV/0!</v>
      </c>
      <c r="T714" s="229" t="e">
        <f>AVERAGE('ES Data Entry'!W714:Y714)</f>
        <v>#DIV/0!</v>
      </c>
      <c r="U714" s="230" t="e">
        <f t="shared" si="69"/>
        <v>#DIV/0!</v>
      </c>
      <c r="V714" s="231" t="e">
        <f t="shared" si="70"/>
        <v>#DIV/0!</v>
      </c>
      <c r="W714" s="232" t="e">
        <f t="shared" si="71"/>
        <v>#DIV/0!</v>
      </c>
    </row>
    <row r="715" spans="1:23">
      <c r="A715" s="226">
        <f>'ES Data Entry'!A715</f>
        <v>0</v>
      </c>
      <c r="B715" s="226">
        <f>'ES Data Entry'!B715</f>
        <v>0</v>
      </c>
      <c r="C715" s="6">
        <f>'ES Data Entry'!C715</f>
        <v>0</v>
      </c>
      <c r="D715" s="226">
        <f>'ES Data Entry'!D715</f>
        <v>0</v>
      </c>
      <c r="E715" s="226">
        <f>'ES Data Entry'!E715</f>
        <v>0</v>
      </c>
      <c r="F715" s="226">
        <f>'ES Data Entry'!F715</f>
        <v>0</v>
      </c>
      <c r="G715" s="226" t="str" cm="1">
        <f t="array" ref="G715">_xlfn.IFS('ES Data Entry'!G715=0, "Kindergarten", 'ES Data Entry'!G715=1, "1st Grade", 'ES Data Entry'!G715=2, "2nd Grade", 'ES Data Entry'!G715=3, "3rd Grade", 'ES Data Entry'!G715=4, "4th Grade",'ES Data Entry'!G715=5, "5th Grade")</f>
        <v>Kindergarten</v>
      </c>
      <c r="H715" s="253" t="e" cm="1">
        <f t="array" ref="H715">_xlfn.IFS('ES Data Entry'!L715=2, "Virtual", 'ES Data Entry'!L715=1, "In-person",'ES Data Entry'!L715=3, "Hybrid")</f>
        <v>#N/A</v>
      </c>
      <c r="I715" s="227" t="e" cm="1">
        <f t="array" ref="I715">_xlfn.IFS('ES Data Entry'!H715= 1, "American Indian/Alaskan Native", 'ES Data Entry'!H715= 2, "Asian", 'ES Data Entry'!H715= 3, "Native Hawaiian/Pacific Islander", 'ES Data Entry'!H715= 4, "Black/African American",'ES Data Entry'!H715= 5,  "White", 'ES Data Entry'!H715= 6, "Other", 'ES Data Entry'!H715= 7, "Two races or more", 'ES Data Entry'!H715= 8, "Unknown")</f>
        <v>#N/A</v>
      </c>
      <c r="J715" s="226" t="e" cm="1">
        <f t="array" ref="J715">_xlfn.IFS('ES Data Entry'!I715=1, "Hispanic/Latino", 'ES Data Entry'!I715=2, "Not Hispanic/Latino", 'ES Data Entry'!I715=3, "Other")</f>
        <v>#N/A</v>
      </c>
      <c r="K715" s="226" t="e" cm="1">
        <f t="array" ref="K715">_xlfn.IFS('ES Data Entry'!J715= 1, "Male", 'ES Data Entry'!J715= 2, "Female", 'ES Data Entry'!J715= 3, "Transgender Male", 'ES Data Entry'!J715= 4, "Transgender Female",'ES Data Entry'!J715= 5, "Non-binary", 'ES Data Entry'!J715= 6, "Other", 'ES Data Entry'!J715= 7, "Unknown")</f>
        <v>#N/A</v>
      </c>
      <c r="L715" s="228">
        <f>'ES Data Entry'!K715</f>
        <v>0</v>
      </c>
      <c r="M715" s="228" t="str" cm="1">
        <f t="array" ref="M715">IF(MAX(IF(F:F=F715, L:L))=L715, "Yes", "No")</f>
        <v>Yes</v>
      </c>
      <c r="N715" s="229" t="e">
        <f>AVERAGE('ES Data Entry'!N715,'ES Data Entry'!M715)</f>
        <v>#DIV/0!</v>
      </c>
      <c r="O715" s="229" t="e">
        <f t="shared" si="66"/>
        <v>#DIV/0!</v>
      </c>
      <c r="P715" s="229" t="e">
        <f>AVERAGE('ES Data Entry'!O715:R715)</f>
        <v>#DIV/0!</v>
      </c>
      <c r="Q715" s="229" t="e">
        <f t="shared" si="67"/>
        <v>#DIV/0!</v>
      </c>
      <c r="R715" s="229" t="e">
        <f>AVERAGE('ES Data Entry'!S715:V715)</f>
        <v>#DIV/0!</v>
      </c>
      <c r="S715" s="229" t="e">
        <f t="shared" si="68"/>
        <v>#DIV/0!</v>
      </c>
      <c r="T715" s="229" t="e">
        <f>AVERAGE('ES Data Entry'!W715:Y715)</f>
        <v>#DIV/0!</v>
      </c>
      <c r="U715" s="230" t="e">
        <f t="shared" si="69"/>
        <v>#DIV/0!</v>
      </c>
      <c r="V715" s="231" t="e">
        <f t="shared" si="70"/>
        <v>#DIV/0!</v>
      </c>
      <c r="W715" s="232" t="e">
        <f t="shared" si="71"/>
        <v>#DIV/0!</v>
      </c>
    </row>
    <row r="716" spans="1:23">
      <c r="A716" s="226">
        <f>'ES Data Entry'!A716</f>
        <v>0</v>
      </c>
      <c r="B716" s="226">
        <f>'ES Data Entry'!B716</f>
        <v>0</v>
      </c>
      <c r="C716" s="6">
        <f>'ES Data Entry'!C716</f>
        <v>0</v>
      </c>
      <c r="D716" s="226">
        <f>'ES Data Entry'!D716</f>
        <v>0</v>
      </c>
      <c r="E716" s="226">
        <f>'ES Data Entry'!E716</f>
        <v>0</v>
      </c>
      <c r="F716" s="226">
        <f>'ES Data Entry'!F716</f>
        <v>0</v>
      </c>
      <c r="G716" s="226" t="str" cm="1">
        <f t="array" ref="G716">_xlfn.IFS('ES Data Entry'!G716=0, "Kindergarten", 'ES Data Entry'!G716=1, "1st Grade", 'ES Data Entry'!G716=2, "2nd Grade", 'ES Data Entry'!G716=3, "3rd Grade", 'ES Data Entry'!G716=4, "4th Grade",'ES Data Entry'!G716=5, "5th Grade")</f>
        <v>Kindergarten</v>
      </c>
      <c r="H716" s="253" t="e" cm="1">
        <f t="array" ref="H716">_xlfn.IFS('ES Data Entry'!L716=2, "Virtual", 'ES Data Entry'!L716=1, "In-person",'ES Data Entry'!L716=3, "Hybrid")</f>
        <v>#N/A</v>
      </c>
      <c r="I716" s="227" t="e" cm="1">
        <f t="array" ref="I716">_xlfn.IFS('ES Data Entry'!H716= 1, "American Indian/Alaskan Native", 'ES Data Entry'!H716= 2, "Asian", 'ES Data Entry'!H716= 3, "Native Hawaiian/Pacific Islander", 'ES Data Entry'!H716= 4, "Black/African American",'ES Data Entry'!H716= 5,  "White", 'ES Data Entry'!H716= 6, "Other", 'ES Data Entry'!H716= 7, "Two races or more", 'ES Data Entry'!H716= 8, "Unknown")</f>
        <v>#N/A</v>
      </c>
      <c r="J716" s="226" t="e" cm="1">
        <f t="array" ref="J716">_xlfn.IFS('ES Data Entry'!I716=1, "Hispanic/Latino", 'ES Data Entry'!I716=2, "Not Hispanic/Latino", 'ES Data Entry'!I716=3, "Other")</f>
        <v>#N/A</v>
      </c>
      <c r="K716" s="226" t="e" cm="1">
        <f t="array" ref="K716">_xlfn.IFS('ES Data Entry'!J716= 1, "Male", 'ES Data Entry'!J716= 2, "Female", 'ES Data Entry'!J716= 3, "Transgender Male", 'ES Data Entry'!J716= 4, "Transgender Female",'ES Data Entry'!J716= 5, "Non-binary", 'ES Data Entry'!J716= 6, "Other", 'ES Data Entry'!J716= 7, "Unknown")</f>
        <v>#N/A</v>
      </c>
      <c r="L716" s="228">
        <f>'ES Data Entry'!K716</f>
        <v>0</v>
      </c>
      <c r="M716" s="228" t="str" cm="1">
        <f t="array" ref="M716">IF(MAX(IF(F:F=F716, L:L))=L716, "Yes", "No")</f>
        <v>Yes</v>
      </c>
      <c r="N716" s="229" t="e">
        <f>AVERAGE('ES Data Entry'!N716,'ES Data Entry'!M716)</f>
        <v>#DIV/0!</v>
      </c>
      <c r="O716" s="229" t="e">
        <f t="shared" si="66"/>
        <v>#DIV/0!</v>
      </c>
      <c r="P716" s="229" t="e">
        <f>AVERAGE('ES Data Entry'!O716:R716)</f>
        <v>#DIV/0!</v>
      </c>
      <c r="Q716" s="229" t="e">
        <f t="shared" si="67"/>
        <v>#DIV/0!</v>
      </c>
      <c r="R716" s="229" t="e">
        <f>AVERAGE('ES Data Entry'!S716:V716)</f>
        <v>#DIV/0!</v>
      </c>
      <c r="S716" s="229" t="e">
        <f t="shared" si="68"/>
        <v>#DIV/0!</v>
      </c>
      <c r="T716" s="229" t="e">
        <f>AVERAGE('ES Data Entry'!W716:Y716)</f>
        <v>#DIV/0!</v>
      </c>
      <c r="U716" s="230" t="e">
        <f t="shared" si="69"/>
        <v>#DIV/0!</v>
      </c>
      <c r="V716" s="231" t="e">
        <f t="shared" si="70"/>
        <v>#DIV/0!</v>
      </c>
      <c r="W716" s="232" t="e">
        <f t="shared" si="71"/>
        <v>#DIV/0!</v>
      </c>
    </row>
    <row r="717" spans="1:23">
      <c r="A717" s="226">
        <f>'ES Data Entry'!A717</f>
        <v>0</v>
      </c>
      <c r="B717" s="226">
        <f>'ES Data Entry'!B717</f>
        <v>0</v>
      </c>
      <c r="C717" s="6">
        <f>'ES Data Entry'!C717</f>
        <v>0</v>
      </c>
      <c r="D717" s="226">
        <f>'ES Data Entry'!D717</f>
        <v>0</v>
      </c>
      <c r="E717" s="226">
        <f>'ES Data Entry'!E717</f>
        <v>0</v>
      </c>
      <c r="F717" s="226">
        <f>'ES Data Entry'!F717</f>
        <v>0</v>
      </c>
      <c r="G717" s="226" t="str" cm="1">
        <f t="array" ref="G717">_xlfn.IFS('ES Data Entry'!G717=0, "Kindergarten", 'ES Data Entry'!G717=1, "1st Grade", 'ES Data Entry'!G717=2, "2nd Grade", 'ES Data Entry'!G717=3, "3rd Grade", 'ES Data Entry'!G717=4, "4th Grade",'ES Data Entry'!G717=5, "5th Grade")</f>
        <v>Kindergarten</v>
      </c>
      <c r="H717" s="253" t="e" cm="1">
        <f t="array" ref="H717">_xlfn.IFS('ES Data Entry'!L717=2, "Virtual", 'ES Data Entry'!L717=1, "In-person",'ES Data Entry'!L717=3, "Hybrid")</f>
        <v>#N/A</v>
      </c>
      <c r="I717" s="227" t="e" cm="1">
        <f t="array" ref="I717">_xlfn.IFS('ES Data Entry'!H717= 1, "American Indian/Alaskan Native", 'ES Data Entry'!H717= 2, "Asian", 'ES Data Entry'!H717= 3, "Native Hawaiian/Pacific Islander", 'ES Data Entry'!H717= 4, "Black/African American",'ES Data Entry'!H717= 5,  "White", 'ES Data Entry'!H717= 6, "Other", 'ES Data Entry'!H717= 7, "Two races or more", 'ES Data Entry'!H717= 8, "Unknown")</f>
        <v>#N/A</v>
      </c>
      <c r="J717" s="226" t="e" cm="1">
        <f t="array" ref="J717">_xlfn.IFS('ES Data Entry'!I717=1, "Hispanic/Latino", 'ES Data Entry'!I717=2, "Not Hispanic/Latino", 'ES Data Entry'!I717=3, "Other")</f>
        <v>#N/A</v>
      </c>
      <c r="K717" s="226" t="e" cm="1">
        <f t="array" ref="K717">_xlfn.IFS('ES Data Entry'!J717= 1, "Male", 'ES Data Entry'!J717= 2, "Female", 'ES Data Entry'!J717= 3, "Transgender Male", 'ES Data Entry'!J717= 4, "Transgender Female",'ES Data Entry'!J717= 5, "Non-binary", 'ES Data Entry'!J717= 6, "Other", 'ES Data Entry'!J717= 7, "Unknown")</f>
        <v>#N/A</v>
      </c>
      <c r="L717" s="228">
        <f>'ES Data Entry'!K717</f>
        <v>0</v>
      </c>
      <c r="M717" s="228" t="str" cm="1">
        <f t="array" ref="M717">IF(MAX(IF(F:F=F717, L:L))=L717, "Yes", "No")</f>
        <v>Yes</v>
      </c>
      <c r="N717" s="229" t="e">
        <f>AVERAGE('ES Data Entry'!N717,'ES Data Entry'!M717)</f>
        <v>#DIV/0!</v>
      </c>
      <c r="O717" s="229" t="e">
        <f t="shared" si="66"/>
        <v>#DIV/0!</v>
      </c>
      <c r="P717" s="229" t="e">
        <f>AVERAGE('ES Data Entry'!O717:R717)</f>
        <v>#DIV/0!</v>
      </c>
      <c r="Q717" s="229" t="e">
        <f t="shared" si="67"/>
        <v>#DIV/0!</v>
      </c>
      <c r="R717" s="229" t="e">
        <f>AVERAGE('ES Data Entry'!S717:V717)</f>
        <v>#DIV/0!</v>
      </c>
      <c r="S717" s="229" t="e">
        <f t="shared" si="68"/>
        <v>#DIV/0!</v>
      </c>
      <c r="T717" s="229" t="e">
        <f>AVERAGE('ES Data Entry'!W717:Y717)</f>
        <v>#DIV/0!</v>
      </c>
      <c r="U717" s="230" t="e">
        <f t="shared" si="69"/>
        <v>#DIV/0!</v>
      </c>
      <c r="V717" s="231" t="e">
        <f t="shared" si="70"/>
        <v>#DIV/0!</v>
      </c>
      <c r="W717" s="232" t="e">
        <f t="shared" si="71"/>
        <v>#DIV/0!</v>
      </c>
    </row>
    <row r="718" spans="1:23">
      <c r="A718" s="226">
        <f>'ES Data Entry'!A718</f>
        <v>0</v>
      </c>
      <c r="B718" s="226">
        <f>'ES Data Entry'!B718</f>
        <v>0</v>
      </c>
      <c r="C718" s="6">
        <f>'ES Data Entry'!C718</f>
        <v>0</v>
      </c>
      <c r="D718" s="226">
        <f>'ES Data Entry'!D718</f>
        <v>0</v>
      </c>
      <c r="E718" s="226">
        <f>'ES Data Entry'!E718</f>
        <v>0</v>
      </c>
      <c r="F718" s="226">
        <f>'ES Data Entry'!F718</f>
        <v>0</v>
      </c>
      <c r="G718" s="226" t="str" cm="1">
        <f t="array" ref="G718">_xlfn.IFS('ES Data Entry'!G718=0, "Kindergarten", 'ES Data Entry'!G718=1, "1st Grade", 'ES Data Entry'!G718=2, "2nd Grade", 'ES Data Entry'!G718=3, "3rd Grade", 'ES Data Entry'!G718=4, "4th Grade",'ES Data Entry'!G718=5, "5th Grade")</f>
        <v>Kindergarten</v>
      </c>
      <c r="H718" s="253" t="e" cm="1">
        <f t="array" ref="H718">_xlfn.IFS('ES Data Entry'!L718=2, "Virtual", 'ES Data Entry'!L718=1, "In-person",'ES Data Entry'!L718=3, "Hybrid")</f>
        <v>#N/A</v>
      </c>
      <c r="I718" s="227" t="e" cm="1">
        <f t="array" ref="I718">_xlfn.IFS('ES Data Entry'!H718= 1, "American Indian/Alaskan Native", 'ES Data Entry'!H718= 2, "Asian", 'ES Data Entry'!H718= 3, "Native Hawaiian/Pacific Islander", 'ES Data Entry'!H718= 4, "Black/African American",'ES Data Entry'!H718= 5,  "White", 'ES Data Entry'!H718= 6, "Other", 'ES Data Entry'!H718= 7, "Two races or more", 'ES Data Entry'!H718= 8, "Unknown")</f>
        <v>#N/A</v>
      </c>
      <c r="J718" s="226" t="e" cm="1">
        <f t="array" ref="J718">_xlfn.IFS('ES Data Entry'!I718=1, "Hispanic/Latino", 'ES Data Entry'!I718=2, "Not Hispanic/Latino", 'ES Data Entry'!I718=3, "Other")</f>
        <v>#N/A</v>
      </c>
      <c r="K718" s="226" t="e" cm="1">
        <f t="array" ref="K718">_xlfn.IFS('ES Data Entry'!J718= 1, "Male", 'ES Data Entry'!J718= 2, "Female", 'ES Data Entry'!J718= 3, "Transgender Male", 'ES Data Entry'!J718= 4, "Transgender Female",'ES Data Entry'!J718= 5, "Non-binary", 'ES Data Entry'!J718= 6, "Other", 'ES Data Entry'!J718= 7, "Unknown")</f>
        <v>#N/A</v>
      </c>
      <c r="L718" s="228">
        <f>'ES Data Entry'!K718</f>
        <v>0</v>
      </c>
      <c r="M718" s="228" t="str" cm="1">
        <f t="array" ref="M718">IF(MAX(IF(F:F=F718, L:L))=L718, "Yes", "No")</f>
        <v>Yes</v>
      </c>
      <c r="N718" s="229" t="e">
        <f>AVERAGE('ES Data Entry'!N718,'ES Data Entry'!M718)</f>
        <v>#DIV/0!</v>
      </c>
      <c r="O718" s="229" t="e">
        <f t="shared" si="66"/>
        <v>#DIV/0!</v>
      </c>
      <c r="P718" s="229" t="e">
        <f>AVERAGE('ES Data Entry'!O718:R718)</f>
        <v>#DIV/0!</v>
      </c>
      <c r="Q718" s="229" t="e">
        <f t="shared" si="67"/>
        <v>#DIV/0!</v>
      </c>
      <c r="R718" s="229" t="e">
        <f>AVERAGE('ES Data Entry'!S718:V718)</f>
        <v>#DIV/0!</v>
      </c>
      <c r="S718" s="229" t="e">
        <f t="shared" si="68"/>
        <v>#DIV/0!</v>
      </c>
      <c r="T718" s="229" t="e">
        <f>AVERAGE('ES Data Entry'!W718:Y718)</f>
        <v>#DIV/0!</v>
      </c>
      <c r="U718" s="230" t="e">
        <f t="shared" si="69"/>
        <v>#DIV/0!</v>
      </c>
      <c r="V718" s="231" t="e">
        <f t="shared" si="70"/>
        <v>#DIV/0!</v>
      </c>
      <c r="W718" s="232" t="e">
        <f t="shared" si="71"/>
        <v>#DIV/0!</v>
      </c>
    </row>
    <row r="719" spans="1:23">
      <c r="A719" s="226">
        <f>'ES Data Entry'!A719</f>
        <v>0</v>
      </c>
      <c r="B719" s="226">
        <f>'ES Data Entry'!B719</f>
        <v>0</v>
      </c>
      <c r="C719" s="6">
        <f>'ES Data Entry'!C719</f>
        <v>0</v>
      </c>
      <c r="D719" s="226">
        <f>'ES Data Entry'!D719</f>
        <v>0</v>
      </c>
      <c r="E719" s="226">
        <f>'ES Data Entry'!E719</f>
        <v>0</v>
      </c>
      <c r="F719" s="226">
        <f>'ES Data Entry'!F719</f>
        <v>0</v>
      </c>
      <c r="G719" s="226" t="str" cm="1">
        <f t="array" ref="G719">_xlfn.IFS('ES Data Entry'!G719=0, "Kindergarten", 'ES Data Entry'!G719=1, "1st Grade", 'ES Data Entry'!G719=2, "2nd Grade", 'ES Data Entry'!G719=3, "3rd Grade", 'ES Data Entry'!G719=4, "4th Grade",'ES Data Entry'!G719=5, "5th Grade")</f>
        <v>Kindergarten</v>
      </c>
      <c r="H719" s="253" t="e" cm="1">
        <f t="array" ref="H719">_xlfn.IFS('ES Data Entry'!L719=2, "Virtual", 'ES Data Entry'!L719=1, "In-person",'ES Data Entry'!L719=3, "Hybrid")</f>
        <v>#N/A</v>
      </c>
      <c r="I719" s="227" t="e" cm="1">
        <f t="array" ref="I719">_xlfn.IFS('ES Data Entry'!H719= 1, "American Indian/Alaskan Native", 'ES Data Entry'!H719= 2, "Asian", 'ES Data Entry'!H719= 3, "Native Hawaiian/Pacific Islander", 'ES Data Entry'!H719= 4, "Black/African American",'ES Data Entry'!H719= 5,  "White", 'ES Data Entry'!H719= 6, "Other", 'ES Data Entry'!H719= 7, "Two races or more", 'ES Data Entry'!H719= 8, "Unknown")</f>
        <v>#N/A</v>
      </c>
      <c r="J719" s="226" t="e" cm="1">
        <f t="array" ref="J719">_xlfn.IFS('ES Data Entry'!I719=1, "Hispanic/Latino", 'ES Data Entry'!I719=2, "Not Hispanic/Latino", 'ES Data Entry'!I719=3, "Other")</f>
        <v>#N/A</v>
      </c>
      <c r="K719" s="226" t="e" cm="1">
        <f t="array" ref="K719">_xlfn.IFS('ES Data Entry'!J719= 1, "Male", 'ES Data Entry'!J719= 2, "Female", 'ES Data Entry'!J719= 3, "Transgender Male", 'ES Data Entry'!J719= 4, "Transgender Female",'ES Data Entry'!J719= 5, "Non-binary", 'ES Data Entry'!J719= 6, "Other", 'ES Data Entry'!J719= 7, "Unknown")</f>
        <v>#N/A</v>
      </c>
      <c r="L719" s="228">
        <f>'ES Data Entry'!K719</f>
        <v>0</v>
      </c>
      <c r="M719" s="228" t="str" cm="1">
        <f t="array" ref="M719">IF(MAX(IF(F:F=F719, L:L))=L719, "Yes", "No")</f>
        <v>Yes</v>
      </c>
      <c r="N719" s="229" t="e">
        <f>AVERAGE('ES Data Entry'!N719,'ES Data Entry'!M719)</f>
        <v>#DIV/0!</v>
      </c>
      <c r="O719" s="229" t="e">
        <f t="shared" si="66"/>
        <v>#DIV/0!</v>
      </c>
      <c r="P719" s="229" t="e">
        <f>AVERAGE('ES Data Entry'!O719:R719)</f>
        <v>#DIV/0!</v>
      </c>
      <c r="Q719" s="229" t="e">
        <f t="shared" si="67"/>
        <v>#DIV/0!</v>
      </c>
      <c r="R719" s="229" t="e">
        <f>AVERAGE('ES Data Entry'!S719:V719)</f>
        <v>#DIV/0!</v>
      </c>
      <c r="S719" s="229" t="e">
        <f t="shared" si="68"/>
        <v>#DIV/0!</v>
      </c>
      <c r="T719" s="229" t="e">
        <f>AVERAGE('ES Data Entry'!W719:Y719)</f>
        <v>#DIV/0!</v>
      </c>
      <c r="U719" s="230" t="e">
        <f t="shared" si="69"/>
        <v>#DIV/0!</v>
      </c>
      <c r="V719" s="231" t="e">
        <f t="shared" si="70"/>
        <v>#DIV/0!</v>
      </c>
      <c r="W719" s="232" t="e">
        <f t="shared" si="71"/>
        <v>#DIV/0!</v>
      </c>
    </row>
    <row r="720" spans="1:23">
      <c r="A720" s="226">
        <f>'ES Data Entry'!A720</f>
        <v>0</v>
      </c>
      <c r="B720" s="226">
        <f>'ES Data Entry'!B720</f>
        <v>0</v>
      </c>
      <c r="C720" s="6">
        <f>'ES Data Entry'!C720</f>
        <v>0</v>
      </c>
      <c r="D720" s="226">
        <f>'ES Data Entry'!D720</f>
        <v>0</v>
      </c>
      <c r="E720" s="226">
        <f>'ES Data Entry'!E720</f>
        <v>0</v>
      </c>
      <c r="F720" s="226">
        <f>'ES Data Entry'!F720</f>
        <v>0</v>
      </c>
      <c r="G720" s="226" t="str" cm="1">
        <f t="array" ref="G720">_xlfn.IFS('ES Data Entry'!G720=0, "Kindergarten", 'ES Data Entry'!G720=1, "1st Grade", 'ES Data Entry'!G720=2, "2nd Grade", 'ES Data Entry'!G720=3, "3rd Grade", 'ES Data Entry'!G720=4, "4th Grade",'ES Data Entry'!G720=5, "5th Grade")</f>
        <v>Kindergarten</v>
      </c>
      <c r="H720" s="253" t="e" cm="1">
        <f t="array" ref="H720">_xlfn.IFS('ES Data Entry'!L720=2, "Virtual", 'ES Data Entry'!L720=1, "In-person",'ES Data Entry'!L720=3, "Hybrid")</f>
        <v>#N/A</v>
      </c>
      <c r="I720" s="227" t="e" cm="1">
        <f t="array" ref="I720">_xlfn.IFS('ES Data Entry'!H720= 1, "American Indian/Alaskan Native", 'ES Data Entry'!H720= 2, "Asian", 'ES Data Entry'!H720= 3, "Native Hawaiian/Pacific Islander", 'ES Data Entry'!H720= 4, "Black/African American",'ES Data Entry'!H720= 5,  "White", 'ES Data Entry'!H720= 6, "Other", 'ES Data Entry'!H720= 7, "Two races or more", 'ES Data Entry'!H720= 8, "Unknown")</f>
        <v>#N/A</v>
      </c>
      <c r="J720" s="226" t="e" cm="1">
        <f t="array" ref="J720">_xlfn.IFS('ES Data Entry'!I720=1, "Hispanic/Latino", 'ES Data Entry'!I720=2, "Not Hispanic/Latino", 'ES Data Entry'!I720=3, "Other")</f>
        <v>#N/A</v>
      </c>
      <c r="K720" s="226" t="e" cm="1">
        <f t="array" ref="K720">_xlfn.IFS('ES Data Entry'!J720= 1, "Male", 'ES Data Entry'!J720= 2, "Female", 'ES Data Entry'!J720= 3, "Transgender Male", 'ES Data Entry'!J720= 4, "Transgender Female",'ES Data Entry'!J720= 5, "Non-binary", 'ES Data Entry'!J720= 6, "Other", 'ES Data Entry'!J720= 7, "Unknown")</f>
        <v>#N/A</v>
      </c>
      <c r="L720" s="228">
        <f>'ES Data Entry'!K720</f>
        <v>0</v>
      </c>
      <c r="M720" s="228" t="str" cm="1">
        <f t="array" ref="M720">IF(MAX(IF(F:F=F720, L:L))=L720, "Yes", "No")</f>
        <v>Yes</v>
      </c>
      <c r="N720" s="229" t="e">
        <f>AVERAGE('ES Data Entry'!N720,'ES Data Entry'!M720)</f>
        <v>#DIV/0!</v>
      </c>
      <c r="O720" s="229" t="e">
        <f t="shared" si="66"/>
        <v>#DIV/0!</v>
      </c>
      <c r="P720" s="229" t="e">
        <f>AVERAGE('ES Data Entry'!O720:R720)</f>
        <v>#DIV/0!</v>
      </c>
      <c r="Q720" s="229" t="e">
        <f t="shared" si="67"/>
        <v>#DIV/0!</v>
      </c>
      <c r="R720" s="229" t="e">
        <f>AVERAGE('ES Data Entry'!S720:V720)</f>
        <v>#DIV/0!</v>
      </c>
      <c r="S720" s="229" t="e">
        <f t="shared" si="68"/>
        <v>#DIV/0!</v>
      </c>
      <c r="T720" s="229" t="e">
        <f>AVERAGE('ES Data Entry'!W720:Y720)</f>
        <v>#DIV/0!</v>
      </c>
      <c r="U720" s="230" t="e">
        <f t="shared" si="69"/>
        <v>#DIV/0!</v>
      </c>
      <c r="V720" s="231" t="e">
        <f t="shared" si="70"/>
        <v>#DIV/0!</v>
      </c>
      <c r="W720" s="232" t="e">
        <f t="shared" si="71"/>
        <v>#DIV/0!</v>
      </c>
    </row>
    <row r="721" spans="1:23">
      <c r="A721" s="226">
        <f>'ES Data Entry'!A721</f>
        <v>0</v>
      </c>
      <c r="B721" s="226">
        <f>'ES Data Entry'!B721</f>
        <v>0</v>
      </c>
      <c r="C721" s="6">
        <f>'ES Data Entry'!C721</f>
        <v>0</v>
      </c>
      <c r="D721" s="226">
        <f>'ES Data Entry'!D721</f>
        <v>0</v>
      </c>
      <c r="E721" s="226">
        <f>'ES Data Entry'!E721</f>
        <v>0</v>
      </c>
      <c r="F721" s="226">
        <f>'ES Data Entry'!F721</f>
        <v>0</v>
      </c>
      <c r="G721" s="226" t="str" cm="1">
        <f t="array" ref="G721">_xlfn.IFS('ES Data Entry'!G721=0, "Kindergarten", 'ES Data Entry'!G721=1, "1st Grade", 'ES Data Entry'!G721=2, "2nd Grade", 'ES Data Entry'!G721=3, "3rd Grade", 'ES Data Entry'!G721=4, "4th Grade",'ES Data Entry'!G721=5, "5th Grade")</f>
        <v>Kindergarten</v>
      </c>
      <c r="H721" s="253" t="e" cm="1">
        <f t="array" ref="H721">_xlfn.IFS('ES Data Entry'!L721=2, "Virtual", 'ES Data Entry'!L721=1, "In-person",'ES Data Entry'!L721=3, "Hybrid")</f>
        <v>#N/A</v>
      </c>
      <c r="I721" s="227" t="e" cm="1">
        <f t="array" ref="I721">_xlfn.IFS('ES Data Entry'!H721= 1, "American Indian/Alaskan Native", 'ES Data Entry'!H721= 2, "Asian", 'ES Data Entry'!H721= 3, "Native Hawaiian/Pacific Islander", 'ES Data Entry'!H721= 4, "Black/African American",'ES Data Entry'!H721= 5,  "White", 'ES Data Entry'!H721= 6, "Other", 'ES Data Entry'!H721= 7, "Two races or more", 'ES Data Entry'!H721= 8, "Unknown")</f>
        <v>#N/A</v>
      </c>
      <c r="J721" s="226" t="e" cm="1">
        <f t="array" ref="J721">_xlfn.IFS('ES Data Entry'!I721=1, "Hispanic/Latino", 'ES Data Entry'!I721=2, "Not Hispanic/Latino", 'ES Data Entry'!I721=3, "Other")</f>
        <v>#N/A</v>
      </c>
      <c r="K721" s="226" t="e" cm="1">
        <f t="array" ref="K721">_xlfn.IFS('ES Data Entry'!J721= 1, "Male", 'ES Data Entry'!J721= 2, "Female", 'ES Data Entry'!J721= 3, "Transgender Male", 'ES Data Entry'!J721= 4, "Transgender Female",'ES Data Entry'!J721= 5, "Non-binary", 'ES Data Entry'!J721= 6, "Other", 'ES Data Entry'!J721= 7, "Unknown")</f>
        <v>#N/A</v>
      </c>
      <c r="L721" s="228">
        <f>'ES Data Entry'!K721</f>
        <v>0</v>
      </c>
      <c r="M721" s="228" t="str" cm="1">
        <f t="array" ref="M721">IF(MAX(IF(F:F=F721, L:L))=L721, "Yes", "No")</f>
        <v>Yes</v>
      </c>
      <c r="N721" s="229" t="e">
        <f>AVERAGE('ES Data Entry'!N721,'ES Data Entry'!M721)</f>
        <v>#DIV/0!</v>
      </c>
      <c r="O721" s="229" t="e">
        <f t="shared" si="66"/>
        <v>#DIV/0!</v>
      </c>
      <c r="P721" s="229" t="e">
        <f>AVERAGE('ES Data Entry'!O721:R721)</f>
        <v>#DIV/0!</v>
      </c>
      <c r="Q721" s="229" t="e">
        <f t="shared" si="67"/>
        <v>#DIV/0!</v>
      </c>
      <c r="R721" s="229" t="e">
        <f>AVERAGE('ES Data Entry'!S721:V721)</f>
        <v>#DIV/0!</v>
      </c>
      <c r="S721" s="229" t="e">
        <f t="shared" si="68"/>
        <v>#DIV/0!</v>
      </c>
      <c r="T721" s="229" t="e">
        <f>AVERAGE('ES Data Entry'!W721:Y721)</f>
        <v>#DIV/0!</v>
      </c>
      <c r="U721" s="230" t="e">
        <f t="shared" si="69"/>
        <v>#DIV/0!</v>
      </c>
      <c r="V721" s="231" t="e">
        <f t="shared" si="70"/>
        <v>#DIV/0!</v>
      </c>
      <c r="W721" s="232" t="e">
        <f t="shared" si="71"/>
        <v>#DIV/0!</v>
      </c>
    </row>
    <row r="722" spans="1:23">
      <c r="A722" s="226">
        <f>'ES Data Entry'!A722</f>
        <v>0</v>
      </c>
      <c r="B722" s="226">
        <f>'ES Data Entry'!B722</f>
        <v>0</v>
      </c>
      <c r="C722" s="6">
        <f>'ES Data Entry'!C722</f>
        <v>0</v>
      </c>
      <c r="D722" s="226">
        <f>'ES Data Entry'!D722</f>
        <v>0</v>
      </c>
      <c r="E722" s="226">
        <f>'ES Data Entry'!E722</f>
        <v>0</v>
      </c>
      <c r="F722" s="226">
        <f>'ES Data Entry'!F722</f>
        <v>0</v>
      </c>
      <c r="G722" s="226" t="str" cm="1">
        <f t="array" ref="G722">_xlfn.IFS('ES Data Entry'!G722=0, "Kindergarten", 'ES Data Entry'!G722=1, "1st Grade", 'ES Data Entry'!G722=2, "2nd Grade", 'ES Data Entry'!G722=3, "3rd Grade", 'ES Data Entry'!G722=4, "4th Grade",'ES Data Entry'!G722=5, "5th Grade")</f>
        <v>Kindergarten</v>
      </c>
      <c r="H722" s="253" t="e" cm="1">
        <f t="array" ref="H722">_xlfn.IFS('ES Data Entry'!L722=2, "Virtual", 'ES Data Entry'!L722=1, "In-person",'ES Data Entry'!L722=3, "Hybrid")</f>
        <v>#N/A</v>
      </c>
      <c r="I722" s="227" t="e" cm="1">
        <f t="array" ref="I722">_xlfn.IFS('ES Data Entry'!H722= 1, "American Indian/Alaskan Native", 'ES Data Entry'!H722= 2, "Asian", 'ES Data Entry'!H722= 3, "Native Hawaiian/Pacific Islander", 'ES Data Entry'!H722= 4, "Black/African American",'ES Data Entry'!H722= 5,  "White", 'ES Data Entry'!H722= 6, "Other", 'ES Data Entry'!H722= 7, "Two races or more", 'ES Data Entry'!H722= 8, "Unknown")</f>
        <v>#N/A</v>
      </c>
      <c r="J722" s="226" t="e" cm="1">
        <f t="array" ref="J722">_xlfn.IFS('ES Data Entry'!I722=1, "Hispanic/Latino", 'ES Data Entry'!I722=2, "Not Hispanic/Latino", 'ES Data Entry'!I722=3, "Other")</f>
        <v>#N/A</v>
      </c>
      <c r="K722" s="226" t="e" cm="1">
        <f t="array" ref="K722">_xlfn.IFS('ES Data Entry'!J722= 1, "Male", 'ES Data Entry'!J722= 2, "Female", 'ES Data Entry'!J722= 3, "Transgender Male", 'ES Data Entry'!J722= 4, "Transgender Female",'ES Data Entry'!J722= 5, "Non-binary", 'ES Data Entry'!J722= 6, "Other", 'ES Data Entry'!J722= 7, "Unknown")</f>
        <v>#N/A</v>
      </c>
      <c r="L722" s="228">
        <f>'ES Data Entry'!K722</f>
        <v>0</v>
      </c>
      <c r="M722" s="228" t="str" cm="1">
        <f t="array" ref="M722">IF(MAX(IF(F:F=F722, L:L))=L722, "Yes", "No")</f>
        <v>Yes</v>
      </c>
      <c r="N722" s="229" t="e">
        <f>AVERAGE('ES Data Entry'!N722,'ES Data Entry'!M722)</f>
        <v>#DIV/0!</v>
      </c>
      <c r="O722" s="229" t="e">
        <f t="shared" si="66"/>
        <v>#DIV/0!</v>
      </c>
      <c r="P722" s="229" t="e">
        <f>AVERAGE('ES Data Entry'!O722:R722)</f>
        <v>#DIV/0!</v>
      </c>
      <c r="Q722" s="229" t="e">
        <f t="shared" si="67"/>
        <v>#DIV/0!</v>
      </c>
      <c r="R722" s="229" t="e">
        <f>AVERAGE('ES Data Entry'!S722:V722)</f>
        <v>#DIV/0!</v>
      </c>
      <c r="S722" s="229" t="e">
        <f t="shared" si="68"/>
        <v>#DIV/0!</v>
      </c>
      <c r="T722" s="229" t="e">
        <f>AVERAGE('ES Data Entry'!W722:Y722)</f>
        <v>#DIV/0!</v>
      </c>
      <c r="U722" s="230" t="e">
        <f t="shared" si="69"/>
        <v>#DIV/0!</v>
      </c>
      <c r="V722" s="231" t="e">
        <f t="shared" si="70"/>
        <v>#DIV/0!</v>
      </c>
      <c r="W722" s="232" t="e">
        <f t="shared" si="71"/>
        <v>#DIV/0!</v>
      </c>
    </row>
    <row r="723" spans="1:23">
      <c r="A723" s="226">
        <f>'ES Data Entry'!A723</f>
        <v>0</v>
      </c>
      <c r="B723" s="226">
        <f>'ES Data Entry'!B723</f>
        <v>0</v>
      </c>
      <c r="C723" s="6">
        <f>'ES Data Entry'!C723</f>
        <v>0</v>
      </c>
      <c r="D723" s="226">
        <f>'ES Data Entry'!D723</f>
        <v>0</v>
      </c>
      <c r="E723" s="226">
        <f>'ES Data Entry'!E723</f>
        <v>0</v>
      </c>
      <c r="F723" s="226">
        <f>'ES Data Entry'!F723</f>
        <v>0</v>
      </c>
      <c r="G723" s="226" t="str" cm="1">
        <f t="array" ref="G723">_xlfn.IFS('ES Data Entry'!G723=0, "Kindergarten", 'ES Data Entry'!G723=1, "1st Grade", 'ES Data Entry'!G723=2, "2nd Grade", 'ES Data Entry'!G723=3, "3rd Grade", 'ES Data Entry'!G723=4, "4th Grade",'ES Data Entry'!G723=5, "5th Grade")</f>
        <v>Kindergarten</v>
      </c>
      <c r="H723" s="253" t="e" cm="1">
        <f t="array" ref="H723">_xlfn.IFS('ES Data Entry'!L723=2, "Virtual", 'ES Data Entry'!L723=1, "In-person",'ES Data Entry'!L723=3, "Hybrid")</f>
        <v>#N/A</v>
      </c>
      <c r="I723" s="227" t="e" cm="1">
        <f t="array" ref="I723">_xlfn.IFS('ES Data Entry'!H723= 1, "American Indian/Alaskan Native", 'ES Data Entry'!H723= 2, "Asian", 'ES Data Entry'!H723= 3, "Native Hawaiian/Pacific Islander", 'ES Data Entry'!H723= 4, "Black/African American",'ES Data Entry'!H723= 5,  "White", 'ES Data Entry'!H723= 6, "Other", 'ES Data Entry'!H723= 7, "Two races or more", 'ES Data Entry'!H723= 8, "Unknown")</f>
        <v>#N/A</v>
      </c>
      <c r="J723" s="226" t="e" cm="1">
        <f t="array" ref="J723">_xlfn.IFS('ES Data Entry'!I723=1, "Hispanic/Latino", 'ES Data Entry'!I723=2, "Not Hispanic/Latino", 'ES Data Entry'!I723=3, "Other")</f>
        <v>#N/A</v>
      </c>
      <c r="K723" s="226" t="e" cm="1">
        <f t="array" ref="K723">_xlfn.IFS('ES Data Entry'!J723= 1, "Male", 'ES Data Entry'!J723= 2, "Female", 'ES Data Entry'!J723= 3, "Transgender Male", 'ES Data Entry'!J723= 4, "Transgender Female",'ES Data Entry'!J723= 5, "Non-binary", 'ES Data Entry'!J723= 6, "Other", 'ES Data Entry'!J723= 7, "Unknown")</f>
        <v>#N/A</v>
      </c>
      <c r="L723" s="228">
        <f>'ES Data Entry'!K723</f>
        <v>0</v>
      </c>
      <c r="M723" s="228" t="str" cm="1">
        <f t="array" ref="M723">IF(MAX(IF(F:F=F723, L:L))=L723, "Yes", "No")</f>
        <v>Yes</v>
      </c>
      <c r="N723" s="229" t="e">
        <f>AVERAGE('ES Data Entry'!N723,'ES Data Entry'!M723)</f>
        <v>#DIV/0!</v>
      </c>
      <c r="O723" s="229" t="e">
        <f t="shared" si="66"/>
        <v>#DIV/0!</v>
      </c>
      <c r="P723" s="229" t="e">
        <f>AVERAGE('ES Data Entry'!O723:R723)</f>
        <v>#DIV/0!</v>
      </c>
      <c r="Q723" s="229" t="e">
        <f t="shared" si="67"/>
        <v>#DIV/0!</v>
      </c>
      <c r="R723" s="229" t="e">
        <f>AVERAGE('ES Data Entry'!S723:V723)</f>
        <v>#DIV/0!</v>
      </c>
      <c r="S723" s="229" t="e">
        <f t="shared" si="68"/>
        <v>#DIV/0!</v>
      </c>
      <c r="T723" s="229" t="e">
        <f>AVERAGE('ES Data Entry'!W723:Y723)</f>
        <v>#DIV/0!</v>
      </c>
      <c r="U723" s="230" t="e">
        <f t="shared" si="69"/>
        <v>#DIV/0!</v>
      </c>
      <c r="V723" s="231" t="e">
        <f t="shared" si="70"/>
        <v>#DIV/0!</v>
      </c>
      <c r="W723" s="232" t="e">
        <f t="shared" si="71"/>
        <v>#DIV/0!</v>
      </c>
    </row>
    <row r="724" spans="1:23">
      <c r="A724" s="226">
        <f>'ES Data Entry'!A724</f>
        <v>0</v>
      </c>
      <c r="B724" s="226">
        <f>'ES Data Entry'!B724</f>
        <v>0</v>
      </c>
      <c r="C724" s="6">
        <f>'ES Data Entry'!C724</f>
        <v>0</v>
      </c>
      <c r="D724" s="226">
        <f>'ES Data Entry'!D724</f>
        <v>0</v>
      </c>
      <c r="E724" s="226">
        <f>'ES Data Entry'!E724</f>
        <v>0</v>
      </c>
      <c r="F724" s="226">
        <f>'ES Data Entry'!F724</f>
        <v>0</v>
      </c>
      <c r="G724" s="226" t="str" cm="1">
        <f t="array" ref="G724">_xlfn.IFS('ES Data Entry'!G724=0, "Kindergarten", 'ES Data Entry'!G724=1, "1st Grade", 'ES Data Entry'!G724=2, "2nd Grade", 'ES Data Entry'!G724=3, "3rd Grade", 'ES Data Entry'!G724=4, "4th Grade",'ES Data Entry'!G724=5, "5th Grade")</f>
        <v>Kindergarten</v>
      </c>
      <c r="H724" s="253" t="e" cm="1">
        <f t="array" ref="H724">_xlfn.IFS('ES Data Entry'!L724=2, "Virtual", 'ES Data Entry'!L724=1, "In-person",'ES Data Entry'!L724=3, "Hybrid")</f>
        <v>#N/A</v>
      </c>
      <c r="I724" s="227" t="e" cm="1">
        <f t="array" ref="I724">_xlfn.IFS('ES Data Entry'!H724= 1, "American Indian/Alaskan Native", 'ES Data Entry'!H724= 2, "Asian", 'ES Data Entry'!H724= 3, "Native Hawaiian/Pacific Islander", 'ES Data Entry'!H724= 4, "Black/African American",'ES Data Entry'!H724= 5,  "White", 'ES Data Entry'!H724= 6, "Other", 'ES Data Entry'!H724= 7, "Two races or more", 'ES Data Entry'!H724= 8, "Unknown")</f>
        <v>#N/A</v>
      </c>
      <c r="J724" s="226" t="e" cm="1">
        <f t="array" ref="J724">_xlfn.IFS('ES Data Entry'!I724=1, "Hispanic/Latino", 'ES Data Entry'!I724=2, "Not Hispanic/Latino", 'ES Data Entry'!I724=3, "Other")</f>
        <v>#N/A</v>
      </c>
      <c r="K724" s="226" t="e" cm="1">
        <f t="array" ref="K724">_xlfn.IFS('ES Data Entry'!J724= 1, "Male", 'ES Data Entry'!J724= 2, "Female", 'ES Data Entry'!J724= 3, "Transgender Male", 'ES Data Entry'!J724= 4, "Transgender Female",'ES Data Entry'!J724= 5, "Non-binary", 'ES Data Entry'!J724= 6, "Other", 'ES Data Entry'!J724= 7, "Unknown")</f>
        <v>#N/A</v>
      </c>
      <c r="L724" s="228">
        <f>'ES Data Entry'!K724</f>
        <v>0</v>
      </c>
      <c r="M724" s="228" t="str" cm="1">
        <f t="array" ref="M724">IF(MAX(IF(F:F=F724, L:L))=L724, "Yes", "No")</f>
        <v>Yes</v>
      </c>
      <c r="N724" s="229" t="e">
        <f>AVERAGE('ES Data Entry'!N724,'ES Data Entry'!M724)</f>
        <v>#DIV/0!</v>
      </c>
      <c r="O724" s="229" t="e">
        <f t="shared" si="66"/>
        <v>#DIV/0!</v>
      </c>
      <c r="P724" s="229" t="e">
        <f>AVERAGE('ES Data Entry'!O724:R724)</f>
        <v>#DIV/0!</v>
      </c>
      <c r="Q724" s="229" t="e">
        <f t="shared" si="67"/>
        <v>#DIV/0!</v>
      </c>
      <c r="R724" s="229" t="e">
        <f>AVERAGE('ES Data Entry'!S724:V724)</f>
        <v>#DIV/0!</v>
      </c>
      <c r="S724" s="229" t="e">
        <f t="shared" si="68"/>
        <v>#DIV/0!</v>
      </c>
      <c r="T724" s="229" t="e">
        <f>AVERAGE('ES Data Entry'!W724:Y724)</f>
        <v>#DIV/0!</v>
      </c>
      <c r="U724" s="230" t="e">
        <f t="shared" si="69"/>
        <v>#DIV/0!</v>
      </c>
      <c r="V724" s="231" t="e">
        <f t="shared" si="70"/>
        <v>#DIV/0!</v>
      </c>
      <c r="W724" s="232" t="e">
        <f t="shared" si="71"/>
        <v>#DIV/0!</v>
      </c>
    </row>
    <row r="725" spans="1:23">
      <c r="A725" s="226">
        <f>'ES Data Entry'!A725</f>
        <v>0</v>
      </c>
      <c r="B725" s="226">
        <f>'ES Data Entry'!B725</f>
        <v>0</v>
      </c>
      <c r="C725" s="6">
        <f>'ES Data Entry'!C725</f>
        <v>0</v>
      </c>
      <c r="D725" s="226">
        <f>'ES Data Entry'!D725</f>
        <v>0</v>
      </c>
      <c r="E725" s="226">
        <f>'ES Data Entry'!E725</f>
        <v>0</v>
      </c>
      <c r="F725" s="226">
        <f>'ES Data Entry'!F725</f>
        <v>0</v>
      </c>
      <c r="G725" s="226" t="str" cm="1">
        <f t="array" ref="G725">_xlfn.IFS('ES Data Entry'!G725=0, "Kindergarten", 'ES Data Entry'!G725=1, "1st Grade", 'ES Data Entry'!G725=2, "2nd Grade", 'ES Data Entry'!G725=3, "3rd Grade", 'ES Data Entry'!G725=4, "4th Grade",'ES Data Entry'!G725=5, "5th Grade")</f>
        <v>Kindergarten</v>
      </c>
      <c r="H725" s="253" t="e" cm="1">
        <f t="array" ref="H725">_xlfn.IFS('ES Data Entry'!L725=2, "Virtual", 'ES Data Entry'!L725=1, "In-person",'ES Data Entry'!L725=3, "Hybrid")</f>
        <v>#N/A</v>
      </c>
      <c r="I725" s="227" t="e" cm="1">
        <f t="array" ref="I725">_xlfn.IFS('ES Data Entry'!H725= 1, "American Indian/Alaskan Native", 'ES Data Entry'!H725= 2, "Asian", 'ES Data Entry'!H725= 3, "Native Hawaiian/Pacific Islander", 'ES Data Entry'!H725= 4, "Black/African American",'ES Data Entry'!H725= 5,  "White", 'ES Data Entry'!H725= 6, "Other", 'ES Data Entry'!H725= 7, "Two races or more", 'ES Data Entry'!H725= 8, "Unknown")</f>
        <v>#N/A</v>
      </c>
      <c r="J725" s="226" t="e" cm="1">
        <f t="array" ref="J725">_xlfn.IFS('ES Data Entry'!I725=1, "Hispanic/Latino", 'ES Data Entry'!I725=2, "Not Hispanic/Latino", 'ES Data Entry'!I725=3, "Other")</f>
        <v>#N/A</v>
      </c>
      <c r="K725" s="226" t="e" cm="1">
        <f t="array" ref="K725">_xlfn.IFS('ES Data Entry'!J725= 1, "Male", 'ES Data Entry'!J725= 2, "Female", 'ES Data Entry'!J725= 3, "Transgender Male", 'ES Data Entry'!J725= 4, "Transgender Female",'ES Data Entry'!J725= 5, "Non-binary", 'ES Data Entry'!J725= 6, "Other", 'ES Data Entry'!J725= 7, "Unknown")</f>
        <v>#N/A</v>
      </c>
      <c r="L725" s="228">
        <f>'ES Data Entry'!K725</f>
        <v>0</v>
      </c>
      <c r="M725" s="228" t="str" cm="1">
        <f t="array" ref="M725">IF(MAX(IF(F:F=F725, L:L))=L725, "Yes", "No")</f>
        <v>Yes</v>
      </c>
      <c r="N725" s="229" t="e">
        <f>AVERAGE('ES Data Entry'!N725,'ES Data Entry'!M725)</f>
        <v>#DIV/0!</v>
      </c>
      <c r="O725" s="229" t="e">
        <f t="shared" si="66"/>
        <v>#DIV/0!</v>
      </c>
      <c r="P725" s="229" t="e">
        <f>AVERAGE('ES Data Entry'!O725:R725)</f>
        <v>#DIV/0!</v>
      </c>
      <c r="Q725" s="229" t="e">
        <f t="shared" si="67"/>
        <v>#DIV/0!</v>
      </c>
      <c r="R725" s="229" t="e">
        <f>AVERAGE('ES Data Entry'!S725:V725)</f>
        <v>#DIV/0!</v>
      </c>
      <c r="S725" s="229" t="e">
        <f t="shared" si="68"/>
        <v>#DIV/0!</v>
      </c>
      <c r="T725" s="229" t="e">
        <f>AVERAGE('ES Data Entry'!W725:Y725)</f>
        <v>#DIV/0!</v>
      </c>
      <c r="U725" s="230" t="e">
        <f t="shared" si="69"/>
        <v>#DIV/0!</v>
      </c>
      <c r="V725" s="231" t="e">
        <f t="shared" si="70"/>
        <v>#DIV/0!</v>
      </c>
      <c r="W725" s="232" t="e">
        <f t="shared" si="71"/>
        <v>#DIV/0!</v>
      </c>
    </row>
    <row r="726" spans="1:23">
      <c r="A726" s="226">
        <f>'ES Data Entry'!A726</f>
        <v>0</v>
      </c>
      <c r="B726" s="226">
        <f>'ES Data Entry'!B726</f>
        <v>0</v>
      </c>
      <c r="C726" s="6">
        <f>'ES Data Entry'!C726</f>
        <v>0</v>
      </c>
      <c r="D726" s="226">
        <f>'ES Data Entry'!D726</f>
        <v>0</v>
      </c>
      <c r="E726" s="226">
        <f>'ES Data Entry'!E726</f>
        <v>0</v>
      </c>
      <c r="F726" s="226">
        <f>'ES Data Entry'!F726</f>
        <v>0</v>
      </c>
      <c r="G726" s="226" t="str" cm="1">
        <f t="array" ref="G726">_xlfn.IFS('ES Data Entry'!G726=0, "Kindergarten", 'ES Data Entry'!G726=1, "1st Grade", 'ES Data Entry'!G726=2, "2nd Grade", 'ES Data Entry'!G726=3, "3rd Grade", 'ES Data Entry'!G726=4, "4th Grade",'ES Data Entry'!G726=5, "5th Grade")</f>
        <v>Kindergarten</v>
      </c>
      <c r="H726" s="253" t="e" cm="1">
        <f t="array" ref="H726">_xlfn.IFS('ES Data Entry'!L726=2, "Virtual", 'ES Data Entry'!L726=1, "In-person",'ES Data Entry'!L726=3, "Hybrid")</f>
        <v>#N/A</v>
      </c>
      <c r="I726" s="227" t="e" cm="1">
        <f t="array" ref="I726">_xlfn.IFS('ES Data Entry'!H726= 1, "American Indian/Alaskan Native", 'ES Data Entry'!H726= 2, "Asian", 'ES Data Entry'!H726= 3, "Native Hawaiian/Pacific Islander", 'ES Data Entry'!H726= 4, "Black/African American",'ES Data Entry'!H726= 5,  "White", 'ES Data Entry'!H726= 6, "Other", 'ES Data Entry'!H726= 7, "Two races or more", 'ES Data Entry'!H726= 8, "Unknown")</f>
        <v>#N/A</v>
      </c>
      <c r="J726" s="226" t="e" cm="1">
        <f t="array" ref="J726">_xlfn.IFS('ES Data Entry'!I726=1, "Hispanic/Latino", 'ES Data Entry'!I726=2, "Not Hispanic/Latino", 'ES Data Entry'!I726=3, "Other")</f>
        <v>#N/A</v>
      </c>
      <c r="K726" s="226" t="e" cm="1">
        <f t="array" ref="K726">_xlfn.IFS('ES Data Entry'!J726= 1, "Male", 'ES Data Entry'!J726= 2, "Female", 'ES Data Entry'!J726= 3, "Transgender Male", 'ES Data Entry'!J726= 4, "Transgender Female",'ES Data Entry'!J726= 5, "Non-binary", 'ES Data Entry'!J726= 6, "Other", 'ES Data Entry'!J726= 7, "Unknown")</f>
        <v>#N/A</v>
      </c>
      <c r="L726" s="228">
        <f>'ES Data Entry'!K726</f>
        <v>0</v>
      </c>
      <c r="M726" s="228" t="str" cm="1">
        <f t="array" ref="M726">IF(MAX(IF(F:F=F726, L:L))=L726, "Yes", "No")</f>
        <v>Yes</v>
      </c>
      <c r="N726" s="229" t="e">
        <f>AVERAGE('ES Data Entry'!N726,'ES Data Entry'!M726)</f>
        <v>#DIV/0!</v>
      </c>
      <c r="O726" s="229" t="e">
        <f t="shared" si="66"/>
        <v>#DIV/0!</v>
      </c>
      <c r="P726" s="229" t="e">
        <f>AVERAGE('ES Data Entry'!O726:R726)</f>
        <v>#DIV/0!</v>
      </c>
      <c r="Q726" s="229" t="e">
        <f t="shared" si="67"/>
        <v>#DIV/0!</v>
      </c>
      <c r="R726" s="229" t="e">
        <f>AVERAGE('ES Data Entry'!S726:V726)</f>
        <v>#DIV/0!</v>
      </c>
      <c r="S726" s="229" t="e">
        <f t="shared" si="68"/>
        <v>#DIV/0!</v>
      </c>
      <c r="T726" s="229" t="e">
        <f>AVERAGE('ES Data Entry'!W726:Y726)</f>
        <v>#DIV/0!</v>
      </c>
      <c r="U726" s="230" t="e">
        <f t="shared" si="69"/>
        <v>#DIV/0!</v>
      </c>
      <c r="V726" s="231" t="e">
        <f t="shared" si="70"/>
        <v>#DIV/0!</v>
      </c>
      <c r="W726" s="232" t="e">
        <f t="shared" si="71"/>
        <v>#DIV/0!</v>
      </c>
    </row>
    <row r="727" spans="1:23">
      <c r="A727" s="226">
        <f>'ES Data Entry'!A727</f>
        <v>0</v>
      </c>
      <c r="B727" s="226">
        <f>'ES Data Entry'!B727</f>
        <v>0</v>
      </c>
      <c r="C727" s="6">
        <f>'ES Data Entry'!C727</f>
        <v>0</v>
      </c>
      <c r="D727" s="226">
        <f>'ES Data Entry'!D727</f>
        <v>0</v>
      </c>
      <c r="E727" s="226">
        <f>'ES Data Entry'!E727</f>
        <v>0</v>
      </c>
      <c r="F727" s="226">
        <f>'ES Data Entry'!F727</f>
        <v>0</v>
      </c>
      <c r="G727" s="226" t="str" cm="1">
        <f t="array" ref="G727">_xlfn.IFS('ES Data Entry'!G727=0, "Kindergarten", 'ES Data Entry'!G727=1, "1st Grade", 'ES Data Entry'!G727=2, "2nd Grade", 'ES Data Entry'!G727=3, "3rd Grade", 'ES Data Entry'!G727=4, "4th Grade",'ES Data Entry'!G727=5, "5th Grade")</f>
        <v>Kindergarten</v>
      </c>
      <c r="H727" s="253" t="e" cm="1">
        <f t="array" ref="H727">_xlfn.IFS('ES Data Entry'!L727=2, "Virtual", 'ES Data Entry'!L727=1, "In-person",'ES Data Entry'!L727=3, "Hybrid")</f>
        <v>#N/A</v>
      </c>
      <c r="I727" s="227" t="e" cm="1">
        <f t="array" ref="I727">_xlfn.IFS('ES Data Entry'!H727= 1, "American Indian/Alaskan Native", 'ES Data Entry'!H727= 2, "Asian", 'ES Data Entry'!H727= 3, "Native Hawaiian/Pacific Islander", 'ES Data Entry'!H727= 4, "Black/African American",'ES Data Entry'!H727= 5,  "White", 'ES Data Entry'!H727= 6, "Other", 'ES Data Entry'!H727= 7, "Two races or more", 'ES Data Entry'!H727= 8, "Unknown")</f>
        <v>#N/A</v>
      </c>
      <c r="J727" s="226" t="e" cm="1">
        <f t="array" ref="J727">_xlfn.IFS('ES Data Entry'!I727=1, "Hispanic/Latino", 'ES Data Entry'!I727=2, "Not Hispanic/Latino", 'ES Data Entry'!I727=3, "Other")</f>
        <v>#N/A</v>
      </c>
      <c r="K727" s="226" t="e" cm="1">
        <f t="array" ref="K727">_xlfn.IFS('ES Data Entry'!J727= 1, "Male", 'ES Data Entry'!J727= 2, "Female", 'ES Data Entry'!J727= 3, "Transgender Male", 'ES Data Entry'!J727= 4, "Transgender Female",'ES Data Entry'!J727= 5, "Non-binary", 'ES Data Entry'!J727= 6, "Other", 'ES Data Entry'!J727= 7, "Unknown")</f>
        <v>#N/A</v>
      </c>
      <c r="L727" s="228">
        <f>'ES Data Entry'!K727</f>
        <v>0</v>
      </c>
      <c r="M727" s="228" t="str" cm="1">
        <f t="array" ref="M727">IF(MAX(IF(F:F=F727, L:L))=L727, "Yes", "No")</f>
        <v>Yes</v>
      </c>
      <c r="N727" s="229" t="e">
        <f>AVERAGE('ES Data Entry'!N727,'ES Data Entry'!M727)</f>
        <v>#DIV/0!</v>
      </c>
      <c r="O727" s="229" t="e">
        <f t="shared" si="66"/>
        <v>#DIV/0!</v>
      </c>
      <c r="P727" s="229" t="e">
        <f>AVERAGE('ES Data Entry'!O727:R727)</f>
        <v>#DIV/0!</v>
      </c>
      <c r="Q727" s="229" t="e">
        <f t="shared" si="67"/>
        <v>#DIV/0!</v>
      </c>
      <c r="R727" s="229" t="e">
        <f>AVERAGE('ES Data Entry'!S727:V727)</f>
        <v>#DIV/0!</v>
      </c>
      <c r="S727" s="229" t="e">
        <f t="shared" si="68"/>
        <v>#DIV/0!</v>
      </c>
      <c r="T727" s="229" t="e">
        <f>AVERAGE('ES Data Entry'!W727:Y727)</f>
        <v>#DIV/0!</v>
      </c>
      <c r="U727" s="230" t="e">
        <f t="shared" si="69"/>
        <v>#DIV/0!</v>
      </c>
      <c r="V727" s="231" t="e">
        <f t="shared" si="70"/>
        <v>#DIV/0!</v>
      </c>
      <c r="W727" s="232" t="e">
        <f t="shared" si="71"/>
        <v>#DIV/0!</v>
      </c>
    </row>
    <row r="728" spans="1:23">
      <c r="A728" s="226">
        <f>'ES Data Entry'!A728</f>
        <v>0</v>
      </c>
      <c r="B728" s="226">
        <f>'ES Data Entry'!B728</f>
        <v>0</v>
      </c>
      <c r="C728" s="6">
        <f>'ES Data Entry'!C728</f>
        <v>0</v>
      </c>
      <c r="D728" s="226">
        <f>'ES Data Entry'!D728</f>
        <v>0</v>
      </c>
      <c r="E728" s="226">
        <f>'ES Data Entry'!E728</f>
        <v>0</v>
      </c>
      <c r="F728" s="226">
        <f>'ES Data Entry'!F728</f>
        <v>0</v>
      </c>
      <c r="G728" s="226" t="str" cm="1">
        <f t="array" ref="G728">_xlfn.IFS('ES Data Entry'!G728=0, "Kindergarten", 'ES Data Entry'!G728=1, "1st Grade", 'ES Data Entry'!G728=2, "2nd Grade", 'ES Data Entry'!G728=3, "3rd Grade", 'ES Data Entry'!G728=4, "4th Grade",'ES Data Entry'!G728=5, "5th Grade")</f>
        <v>Kindergarten</v>
      </c>
      <c r="H728" s="253" t="e" cm="1">
        <f t="array" ref="H728">_xlfn.IFS('ES Data Entry'!L728=2, "Virtual", 'ES Data Entry'!L728=1, "In-person",'ES Data Entry'!L728=3, "Hybrid")</f>
        <v>#N/A</v>
      </c>
      <c r="I728" s="227" t="e" cm="1">
        <f t="array" ref="I728">_xlfn.IFS('ES Data Entry'!H728= 1, "American Indian/Alaskan Native", 'ES Data Entry'!H728= 2, "Asian", 'ES Data Entry'!H728= 3, "Native Hawaiian/Pacific Islander", 'ES Data Entry'!H728= 4, "Black/African American",'ES Data Entry'!H728= 5,  "White", 'ES Data Entry'!H728= 6, "Other", 'ES Data Entry'!H728= 7, "Two races or more", 'ES Data Entry'!H728= 8, "Unknown")</f>
        <v>#N/A</v>
      </c>
      <c r="J728" s="226" t="e" cm="1">
        <f t="array" ref="J728">_xlfn.IFS('ES Data Entry'!I728=1, "Hispanic/Latino", 'ES Data Entry'!I728=2, "Not Hispanic/Latino", 'ES Data Entry'!I728=3, "Other")</f>
        <v>#N/A</v>
      </c>
      <c r="K728" s="226" t="e" cm="1">
        <f t="array" ref="K728">_xlfn.IFS('ES Data Entry'!J728= 1, "Male", 'ES Data Entry'!J728= 2, "Female", 'ES Data Entry'!J728= 3, "Transgender Male", 'ES Data Entry'!J728= 4, "Transgender Female",'ES Data Entry'!J728= 5, "Non-binary", 'ES Data Entry'!J728= 6, "Other", 'ES Data Entry'!J728= 7, "Unknown")</f>
        <v>#N/A</v>
      </c>
      <c r="L728" s="228">
        <f>'ES Data Entry'!K728</f>
        <v>0</v>
      </c>
      <c r="M728" s="228" t="str" cm="1">
        <f t="array" ref="M728">IF(MAX(IF(F:F=F728, L:L))=L728, "Yes", "No")</f>
        <v>Yes</v>
      </c>
      <c r="N728" s="229" t="e">
        <f>AVERAGE('ES Data Entry'!N728,'ES Data Entry'!M728)</f>
        <v>#DIV/0!</v>
      </c>
      <c r="O728" s="229" t="e">
        <f t="shared" si="66"/>
        <v>#DIV/0!</v>
      </c>
      <c r="P728" s="229" t="e">
        <f>AVERAGE('ES Data Entry'!O728:R728)</f>
        <v>#DIV/0!</v>
      </c>
      <c r="Q728" s="229" t="e">
        <f t="shared" si="67"/>
        <v>#DIV/0!</v>
      </c>
      <c r="R728" s="229" t="e">
        <f>AVERAGE('ES Data Entry'!S728:V728)</f>
        <v>#DIV/0!</v>
      </c>
      <c r="S728" s="229" t="e">
        <f t="shared" si="68"/>
        <v>#DIV/0!</v>
      </c>
      <c r="T728" s="229" t="e">
        <f>AVERAGE('ES Data Entry'!W728:Y728)</f>
        <v>#DIV/0!</v>
      </c>
      <c r="U728" s="230" t="e">
        <f t="shared" si="69"/>
        <v>#DIV/0!</v>
      </c>
      <c r="V728" s="231" t="e">
        <f t="shared" si="70"/>
        <v>#DIV/0!</v>
      </c>
      <c r="W728" s="232" t="e">
        <f t="shared" si="71"/>
        <v>#DIV/0!</v>
      </c>
    </row>
    <row r="729" spans="1:23">
      <c r="A729" s="226">
        <f>'ES Data Entry'!A729</f>
        <v>0</v>
      </c>
      <c r="B729" s="226">
        <f>'ES Data Entry'!B729</f>
        <v>0</v>
      </c>
      <c r="C729" s="6">
        <f>'ES Data Entry'!C729</f>
        <v>0</v>
      </c>
      <c r="D729" s="226">
        <f>'ES Data Entry'!D729</f>
        <v>0</v>
      </c>
      <c r="E729" s="226">
        <f>'ES Data Entry'!E729</f>
        <v>0</v>
      </c>
      <c r="F729" s="226">
        <f>'ES Data Entry'!F729</f>
        <v>0</v>
      </c>
      <c r="G729" s="226" t="str" cm="1">
        <f t="array" ref="G729">_xlfn.IFS('ES Data Entry'!G729=0, "Kindergarten", 'ES Data Entry'!G729=1, "1st Grade", 'ES Data Entry'!G729=2, "2nd Grade", 'ES Data Entry'!G729=3, "3rd Grade", 'ES Data Entry'!G729=4, "4th Grade",'ES Data Entry'!G729=5, "5th Grade")</f>
        <v>Kindergarten</v>
      </c>
      <c r="H729" s="253" t="e" cm="1">
        <f t="array" ref="H729">_xlfn.IFS('ES Data Entry'!L729=2, "Virtual", 'ES Data Entry'!L729=1, "In-person",'ES Data Entry'!L729=3, "Hybrid")</f>
        <v>#N/A</v>
      </c>
      <c r="I729" s="227" t="e" cm="1">
        <f t="array" ref="I729">_xlfn.IFS('ES Data Entry'!H729= 1, "American Indian/Alaskan Native", 'ES Data Entry'!H729= 2, "Asian", 'ES Data Entry'!H729= 3, "Native Hawaiian/Pacific Islander", 'ES Data Entry'!H729= 4, "Black/African American",'ES Data Entry'!H729= 5,  "White", 'ES Data Entry'!H729= 6, "Other", 'ES Data Entry'!H729= 7, "Two races or more", 'ES Data Entry'!H729= 8, "Unknown")</f>
        <v>#N/A</v>
      </c>
      <c r="J729" s="226" t="e" cm="1">
        <f t="array" ref="J729">_xlfn.IFS('ES Data Entry'!I729=1, "Hispanic/Latino", 'ES Data Entry'!I729=2, "Not Hispanic/Latino", 'ES Data Entry'!I729=3, "Other")</f>
        <v>#N/A</v>
      </c>
      <c r="K729" s="226" t="e" cm="1">
        <f t="array" ref="K729">_xlfn.IFS('ES Data Entry'!J729= 1, "Male", 'ES Data Entry'!J729= 2, "Female", 'ES Data Entry'!J729= 3, "Transgender Male", 'ES Data Entry'!J729= 4, "Transgender Female",'ES Data Entry'!J729= 5, "Non-binary", 'ES Data Entry'!J729= 6, "Other", 'ES Data Entry'!J729= 7, "Unknown")</f>
        <v>#N/A</v>
      </c>
      <c r="L729" s="228">
        <f>'ES Data Entry'!K729</f>
        <v>0</v>
      </c>
      <c r="M729" s="228" t="str" cm="1">
        <f t="array" ref="M729">IF(MAX(IF(F:F=F729, L:L))=L729, "Yes", "No")</f>
        <v>Yes</v>
      </c>
      <c r="N729" s="229" t="e">
        <f>AVERAGE('ES Data Entry'!N729,'ES Data Entry'!M729)</f>
        <v>#DIV/0!</v>
      </c>
      <c r="O729" s="229" t="e">
        <f t="shared" si="66"/>
        <v>#DIV/0!</v>
      </c>
      <c r="P729" s="229" t="e">
        <f>AVERAGE('ES Data Entry'!O729:R729)</f>
        <v>#DIV/0!</v>
      </c>
      <c r="Q729" s="229" t="e">
        <f t="shared" si="67"/>
        <v>#DIV/0!</v>
      </c>
      <c r="R729" s="229" t="e">
        <f>AVERAGE('ES Data Entry'!S729:V729)</f>
        <v>#DIV/0!</v>
      </c>
      <c r="S729" s="229" t="e">
        <f t="shared" si="68"/>
        <v>#DIV/0!</v>
      </c>
      <c r="T729" s="229" t="e">
        <f>AVERAGE('ES Data Entry'!W729:Y729)</f>
        <v>#DIV/0!</v>
      </c>
      <c r="U729" s="230" t="e">
        <f t="shared" si="69"/>
        <v>#DIV/0!</v>
      </c>
      <c r="V729" s="231" t="e">
        <f t="shared" si="70"/>
        <v>#DIV/0!</v>
      </c>
      <c r="W729" s="232" t="e">
        <f t="shared" si="71"/>
        <v>#DIV/0!</v>
      </c>
    </row>
    <row r="730" spans="1:23">
      <c r="A730" s="226">
        <f>'ES Data Entry'!A730</f>
        <v>0</v>
      </c>
      <c r="B730" s="226">
        <f>'ES Data Entry'!B730</f>
        <v>0</v>
      </c>
      <c r="C730" s="6">
        <f>'ES Data Entry'!C730</f>
        <v>0</v>
      </c>
      <c r="D730" s="226">
        <f>'ES Data Entry'!D730</f>
        <v>0</v>
      </c>
      <c r="E730" s="226">
        <f>'ES Data Entry'!E730</f>
        <v>0</v>
      </c>
      <c r="F730" s="226">
        <f>'ES Data Entry'!F730</f>
        <v>0</v>
      </c>
      <c r="G730" s="226" t="str" cm="1">
        <f t="array" ref="G730">_xlfn.IFS('ES Data Entry'!G730=0, "Kindergarten", 'ES Data Entry'!G730=1, "1st Grade", 'ES Data Entry'!G730=2, "2nd Grade", 'ES Data Entry'!G730=3, "3rd Grade", 'ES Data Entry'!G730=4, "4th Grade",'ES Data Entry'!G730=5, "5th Grade")</f>
        <v>Kindergarten</v>
      </c>
      <c r="H730" s="253" t="e" cm="1">
        <f t="array" ref="H730">_xlfn.IFS('ES Data Entry'!L730=2, "Virtual", 'ES Data Entry'!L730=1, "In-person",'ES Data Entry'!L730=3, "Hybrid")</f>
        <v>#N/A</v>
      </c>
      <c r="I730" s="227" t="e" cm="1">
        <f t="array" ref="I730">_xlfn.IFS('ES Data Entry'!H730= 1, "American Indian/Alaskan Native", 'ES Data Entry'!H730= 2, "Asian", 'ES Data Entry'!H730= 3, "Native Hawaiian/Pacific Islander", 'ES Data Entry'!H730= 4, "Black/African American",'ES Data Entry'!H730= 5,  "White", 'ES Data Entry'!H730= 6, "Other", 'ES Data Entry'!H730= 7, "Two races or more", 'ES Data Entry'!H730= 8, "Unknown")</f>
        <v>#N/A</v>
      </c>
      <c r="J730" s="226" t="e" cm="1">
        <f t="array" ref="J730">_xlfn.IFS('ES Data Entry'!I730=1, "Hispanic/Latino", 'ES Data Entry'!I730=2, "Not Hispanic/Latino", 'ES Data Entry'!I730=3, "Other")</f>
        <v>#N/A</v>
      </c>
      <c r="K730" s="226" t="e" cm="1">
        <f t="array" ref="K730">_xlfn.IFS('ES Data Entry'!J730= 1, "Male", 'ES Data Entry'!J730= 2, "Female", 'ES Data Entry'!J730= 3, "Transgender Male", 'ES Data Entry'!J730= 4, "Transgender Female",'ES Data Entry'!J730= 5, "Non-binary", 'ES Data Entry'!J730= 6, "Other", 'ES Data Entry'!J730= 7, "Unknown")</f>
        <v>#N/A</v>
      </c>
      <c r="L730" s="228">
        <f>'ES Data Entry'!K730</f>
        <v>0</v>
      </c>
      <c r="M730" s="228" t="str" cm="1">
        <f t="array" ref="M730">IF(MAX(IF(F:F=F730, L:L))=L730, "Yes", "No")</f>
        <v>Yes</v>
      </c>
      <c r="N730" s="229" t="e">
        <f>AVERAGE('ES Data Entry'!N730,'ES Data Entry'!M730)</f>
        <v>#DIV/0!</v>
      </c>
      <c r="O730" s="229" t="e">
        <f t="shared" si="66"/>
        <v>#DIV/0!</v>
      </c>
      <c r="P730" s="229" t="e">
        <f>AVERAGE('ES Data Entry'!O730:R730)</f>
        <v>#DIV/0!</v>
      </c>
      <c r="Q730" s="229" t="e">
        <f t="shared" si="67"/>
        <v>#DIV/0!</v>
      </c>
      <c r="R730" s="229" t="e">
        <f>AVERAGE('ES Data Entry'!S730:V730)</f>
        <v>#DIV/0!</v>
      </c>
      <c r="S730" s="229" t="e">
        <f t="shared" si="68"/>
        <v>#DIV/0!</v>
      </c>
      <c r="T730" s="229" t="e">
        <f>AVERAGE('ES Data Entry'!W730:Y730)</f>
        <v>#DIV/0!</v>
      </c>
      <c r="U730" s="230" t="e">
        <f t="shared" si="69"/>
        <v>#DIV/0!</v>
      </c>
      <c r="V730" s="231" t="e">
        <f t="shared" si="70"/>
        <v>#DIV/0!</v>
      </c>
      <c r="W730" s="232" t="e">
        <f t="shared" si="71"/>
        <v>#DIV/0!</v>
      </c>
    </row>
    <row r="731" spans="1:23">
      <c r="A731" s="226">
        <f>'ES Data Entry'!A731</f>
        <v>0</v>
      </c>
      <c r="B731" s="226">
        <f>'ES Data Entry'!B731</f>
        <v>0</v>
      </c>
      <c r="C731" s="6">
        <f>'ES Data Entry'!C731</f>
        <v>0</v>
      </c>
      <c r="D731" s="226">
        <f>'ES Data Entry'!D731</f>
        <v>0</v>
      </c>
      <c r="E731" s="226">
        <f>'ES Data Entry'!E731</f>
        <v>0</v>
      </c>
      <c r="F731" s="226">
        <f>'ES Data Entry'!F731</f>
        <v>0</v>
      </c>
      <c r="G731" s="226" t="str" cm="1">
        <f t="array" ref="G731">_xlfn.IFS('ES Data Entry'!G731=0, "Kindergarten", 'ES Data Entry'!G731=1, "1st Grade", 'ES Data Entry'!G731=2, "2nd Grade", 'ES Data Entry'!G731=3, "3rd Grade", 'ES Data Entry'!G731=4, "4th Grade",'ES Data Entry'!G731=5, "5th Grade")</f>
        <v>Kindergarten</v>
      </c>
      <c r="H731" s="253" t="e" cm="1">
        <f t="array" ref="H731">_xlfn.IFS('ES Data Entry'!L731=2, "Virtual", 'ES Data Entry'!L731=1, "In-person",'ES Data Entry'!L731=3, "Hybrid")</f>
        <v>#N/A</v>
      </c>
      <c r="I731" s="227" t="e" cm="1">
        <f t="array" ref="I731">_xlfn.IFS('ES Data Entry'!H731= 1, "American Indian/Alaskan Native", 'ES Data Entry'!H731= 2, "Asian", 'ES Data Entry'!H731= 3, "Native Hawaiian/Pacific Islander", 'ES Data Entry'!H731= 4, "Black/African American",'ES Data Entry'!H731= 5,  "White", 'ES Data Entry'!H731= 6, "Other", 'ES Data Entry'!H731= 7, "Two races or more", 'ES Data Entry'!H731= 8, "Unknown")</f>
        <v>#N/A</v>
      </c>
      <c r="J731" s="226" t="e" cm="1">
        <f t="array" ref="J731">_xlfn.IFS('ES Data Entry'!I731=1, "Hispanic/Latino", 'ES Data Entry'!I731=2, "Not Hispanic/Latino", 'ES Data Entry'!I731=3, "Other")</f>
        <v>#N/A</v>
      </c>
      <c r="K731" s="226" t="e" cm="1">
        <f t="array" ref="K731">_xlfn.IFS('ES Data Entry'!J731= 1, "Male", 'ES Data Entry'!J731= 2, "Female", 'ES Data Entry'!J731= 3, "Transgender Male", 'ES Data Entry'!J731= 4, "Transgender Female",'ES Data Entry'!J731= 5, "Non-binary", 'ES Data Entry'!J731= 6, "Other", 'ES Data Entry'!J731= 7, "Unknown")</f>
        <v>#N/A</v>
      </c>
      <c r="L731" s="228">
        <f>'ES Data Entry'!K731</f>
        <v>0</v>
      </c>
      <c r="M731" s="228" t="str" cm="1">
        <f t="array" ref="M731">IF(MAX(IF(F:F=F731, L:L))=L731, "Yes", "No")</f>
        <v>Yes</v>
      </c>
      <c r="N731" s="229" t="e">
        <f>AVERAGE('ES Data Entry'!N731,'ES Data Entry'!M731)</f>
        <v>#DIV/0!</v>
      </c>
      <c r="O731" s="229" t="e">
        <f t="shared" si="66"/>
        <v>#DIV/0!</v>
      </c>
      <c r="P731" s="229" t="e">
        <f>AVERAGE('ES Data Entry'!O731:R731)</f>
        <v>#DIV/0!</v>
      </c>
      <c r="Q731" s="229" t="e">
        <f t="shared" si="67"/>
        <v>#DIV/0!</v>
      </c>
      <c r="R731" s="229" t="e">
        <f>AVERAGE('ES Data Entry'!S731:V731)</f>
        <v>#DIV/0!</v>
      </c>
      <c r="S731" s="229" t="e">
        <f t="shared" si="68"/>
        <v>#DIV/0!</v>
      </c>
      <c r="T731" s="229" t="e">
        <f>AVERAGE('ES Data Entry'!W731:Y731)</f>
        <v>#DIV/0!</v>
      </c>
      <c r="U731" s="230" t="e">
        <f t="shared" si="69"/>
        <v>#DIV/0!</v>
      </c>
      <c r="V731" s="231" t="e">
        <f t="shared" si="70"/>
        <v>#DIV/0!</v>
      </c>
      <c r="W731" s="232" t="e">
        <f t="shared" si="71"/>
        <v>#DIV/0!</v>
      </c>
    </row>
    <row r="732" spans="1:23">
      <c r="A732" s="226">
        <f>'ES Data Entry'!A732</f>
        <v>0</v>
      </c>
      <c r="B732" s="226">
        <f>'ES Data Entry'!B732</f>
        <v>0</v>
      </c>
      <c r="C732" s="6">
        <f>'ES Data Entry'!C732</f>
        <v>0</v>
      </c>
      <c r="D732" s="226">
        <f>'ES Data Entry'!D732</f>
        <v>0</v>
      </c>
      <c r="E732" s="226">
        <f>'ES Data Entry'!E732</f>
        <v>0</v>
      </c>
      <c r="F732" s="226">
        <f>'ES Data Entry'!F732</f>
        <v>0</v>
      </c>
      <c r="G732" s="226" t="str" cm="1">
        <f t="array" ref="G732">_xlfn.IFS('ES Data Entry'!G732=0, "Kindergarten", 'ES Data Entry'!G732=1, "1st Grade", 'ES Data Entry'!G732=2, "2nd Grade", 'ES Data Entry'!G732=3, "3rd Grade", 'ES Data Entry'!G732=4, "4th Grade",'ES Data Entry'!G732=5, "5th Grade")</f>
        <v>Kindergarten</v>
      </c>
      <c r="H732" s="253" t="e" cm="1">
        <f t="array" ref="H732">_xlfn.IFS('ES Data Entry'!L732=2, "Virtual", 'ES Data Entry'!L732=1, "In-person",'ES Data Entry'!L732=3, "Hybrid")</f>
        <v>#N/A</v>
      </c>
      <c r="I732" s="227" t="e" cm="1">
        <f t="array" ref="I732">_xlfn.IFS('ES Data Entry'!H732= 1, "American Indian/Alaskan Native", 'ES Data Entry'!H732= 2, "Asian", 'ES Data Entry'!H732= 3, "Native Hawaiian/Pacific Islander", 'ES Data Entry'!H732= 4, "Black/African American",'ES Data Entry'!H732= 5,  "White", 'ES Data Entry'!H732= 6, "Other", 'ES Data Entry'!H732= 7, "Two races or more", 'ES Data Entry'!H732= 8, "Unknown")</f>
        <v>#N/A</v>
      </c>
      <c r="J732" s="226" t="e" cm="1">
        <f t="array" ref="J732">_xlfn.IFS('ES Data Entry'!I732=1, "Hispanic/Latino", 'ES Data Entry'!I732=2, "Not Hispanic/Latino", 'ES Data Entry'!I732=3, "Other")</f>
        <v>#N/A</v>
      </c>
      <c r="K732" s="226" t="e" cm="1">
        <f t="array" ref="K732">_xlfn.IFS('ES Data Entry'!J732= 1, "Male", 'ES Data Entry'!J732= 2, "Female", 'ES Data Entry'!J732= 3, "Transgender Male", 'ES Data Entry'!J732= 4, "Transgender Female",'ES Data Entry'!J732= 5, "Non-binary", 'ES Data Entry'!J732= 6, "Other", 'ES Data Entry'!J732= 7, "Unknown")</f>
        <v>#N/A</v>
      </c>
      <c r="L732" s="228">
        <f>'ES Data Entry'!K732</f>
        <v>0</v>
      </c>
      <c r="M732" s="228" t="str" cm="1">
        <f t="array" ref="M732">IF(MAX(IF(F:F=F732, L:L))=L732, "Yes", "No")</f>
        <v>Yes</v>
      </c>
      <c r="N732" s="229" t="e">
        <f>AVERAGE('ES Data Entry'!N732,'ES Data Entry'!M732)</f>
        <v>#DIV/0!</v>
      </c>
      <c r="O732" s="229" t="e">
        <f t="shared" si="66"/>
        <v>#DIV/0!</v>
      </c>
      <c r="P732" s="229" t="e">
        <f>AVERAGE('ES Data Entry'!O732:R732)</f>
        <v>#DIV/0!</v>
      </c>
      <c r="Q732" s="229" t="e">
        <f t="shared" si="67"/>
        <v>#DIV/0!</v>
      </c>
      <c r="R732" s="229" t="e">
        <f>AVERAGE('ES Data Entry'!S732:V732)</f>
        <v>#DIV/0!</v>
      </c>
      <c r="S732" s="229" t="e">
        <f t="shared" si="68"/>
        <v>#DIV/0!</v>
      </c>
      <c r="T732" s="229" t="e">
        <f>AVERAGE('ES Data Entry'!W732:Y732)</f>
        <v>#DIV/0!</v>
      </c>
      <c r="U732" s="230" t="e">
        <f t="shared" si="69"/>
        <v>#DIV/0!</v>
      </c>
      <c r="V732" s="231" t="e">
        <f t="shared" si="70"/>
        <v>#DIV/0!</v>
      </c>
      <c r="W732" s="232" t="e">
        <f t="shared" si="71"/>
        <v>#DIV/0!</v>
      </c>
    </row>
    <row r="733" spans="1:23">
      <c r="A733" s="226">
        <f>'ES Data Entry'!A733</f>
        <v>0</v>
      </c>
      <c r="B733" s="226">
        <f>'ES Data Entry'!B733</f>
        <v>0</v>
      </c>
      <c r="C733" s="6">
        <f>'ES Data Entry'!C733</f>
        <v>0</v>
      </c>
      <c r="D733" s="226">
        <f>'ES Data Entry'!D733</f>
        <v>0</v>
      </c>
      <c r="E733" s="226">
        <f>'ES Data Entry'!E733</f>
        <v>0</v>
      </c>
      <c r="F733" s="226">
        <f>'ES Data Entry'!F733</f>
        <v>0</v>
      </c>
      <c r="G733" s="226" t="str" cm="1">
        <f t="array" ref="G733">_xlfn.IFS('ES Data Entry'!G733=0, "Kindergarten", 'ES Data Entry'!G733=1, "1st Grade", 'ES Data Entry'!G733=2, "2nd Grade", 'ES Data Entry'!G733=3, "3rd Grade", 'ES Data Entry'!G733=4, "4th Grade",'ES Data Entry'!G733=5, "5th Grade")</f>
        <v>Kindergarten</v>
      </c>
      <c r="H733" s="253" t="e" cm="1">
        <f t="array" ref="H733">_xlfn.IFS('ES Data Entry'!L733=2, "Virtual", 'ES Data Entry'!L733=1, "In-person",'ES Data Entry'!L733=3, "Hybrid")</f>
        <v>#N/A</v>
      </c>
      <c r="I733" s="227" t="e" cm="1">
        <f t="array" ref="I733">_xlfn.IFS('ES Data Entry'!H733= 1, "American Indian/Alaskan Native", 'ES Data Entry'!H733= 2, "Asian", 'ES Data Entry'!H733= 3, "Native Hawaiian/Pacific Islander", 'ES Data Entry'!H733= 4, "Black/African American",'ES Data Entry'!H733= 5,  "White", 'ES Data Entry'!H733= 6, "Other", 'ES Data Entry'!H733= 7, "Two races or more", 'ES Data Entry'!H733= 8, "Unknown")</f>
        <v>#N/A</v>
      </c>
      <c r="J733" s="226" t="e" cm="1">
        <f t="array" ref="J733">_xlfn.IFS('ES Data Entry'!I733=1, "Hispanic/Latino", 'ES Data Entry'!I733=2, "Not Hispanic/Latino", 'ES Data Entry'!I733=3, "Other")</f>
        <v>#N/A</v>
      </c>
      <c r="K733" s="226" t="e" cm="1">
        <f t="array" ref="K733">_xlfn.IFS('ES Data Entry'!J733= 1, "Male", 'ES Data Entry'!J733= 2, "Female", 'ES Data Entry'!J733= 3, "Transgender Male", 'ES Data Entry'!J733= 4, "Transgender Female",'ES Data Entry'!J733= 5, "Non-binary", 'ES Data Entry'!J733= 6, "Other", 'ES Data Entry'!J733= 7, "Unknown")</f>
        <v>#N/A</v>
      </c>
      <c r="L733" s="228">
        <f>'ES Data Entry'!K733</f>
        <v>0</v>
      </c>
      <c r="M733" s="228" t="str" cm="1">
        <f t="array" ref="M733">IF(MAX(IF(F:F=F733, L:L))=L733, "Yes", "No")</f>
        <v>Yes</v>
      </c>
      <c r="N733" s="229" t="e">
        <f>AVERAGE('ES Data Entry'!N733,'ES Data Entry'!M733)</f>
        <v>#DIV/0!</v>
      </c>
      <c r="O733" s="229" t="e">
        <f t="shared" si="66"/>
        <v>#DIV/0!</v>
      </c>
      <c r="P733" s="229" t="e">
        <f>AVERAGE('ES Data Entry'!O733:R733)</f>
        <v>#DIV/0!</v>
      </c>
      <c r="Q733" s="229" t="e">
        <f t="shared" si="67"/>
        <v>#DIV/0!</v>
      </c>
      <c r="R733" s="229" t="e">
        <f>AVERAGE('ES Data Entry'!S733:V733)</f>
        <v>#DIV/0!</v>
      </c>
      <c r="S733" s="229" t="e">
        <f t="shared" si="68"/>
        <v>#DIV/0!</v>
      </c>
      <c r="T733" s="229" t="e">
        <f>AVERAGE('ES Data Entry'!W733:Y733)</f>
        <v>#DIV/0!</v>
      </c>
      <c r="U733" s="230" t="e">
        <f t="shared" si="69"/>
        <v>#DIV/0!</v>
      </c>
      <c r="V733" s="231" t="e">
        <f t="shared" si="70"/>
        <v>#DIV/0!</v>
      </c>
      <c r="W733" s="232" t="e">
        <f t="shared" si="71"/>
        <v>#DIV/0!</v>
      </c>
    </row>
    <row r="734" spans="1:23">
      <c r="A734" s="226">
        <f>'ES Data Entry'!A734</f>
        <v>0</v>
      </c>
      <c r="B734" s="226">
        <f>'ES Data Entry'!B734</f>
        <v>0</v>
      </c>
      <c r="C734" s="6">
        <f>'ES Data Entry'!C734</f>
        <v>0</v>
      </c>
      <c r="D734" s="226">
        <f>'ES Data Entry'!D734</f>
        <v>0</v>
      </c>
      <c r="E734" s="226">
        <f>'ES Data Entry'!E734</f>
        <v>0</v>
      </c>
      <c r="F734" s="226">
        <f>'ES Data Entry'!F734</f>
        <v>0</v>
      </c>
      <c r="G734" s="226" t="str" cm="1">
        <f t="array" ref="G734">_xlfn.IFS('ES Data Entry'!G734=0, "Kindergarten", 'ES Data Entry'!G734=1, "1st Grade", 'ES Data Entry'!G734=2, "2nd Grade", 'ES Data Entry'!G734=3, "3rd Grade", 'ES Data Entry'!G734=4, "4th Grade",'ES Data Entry'!G734=5, "5th Grade")</f>
        <v>Kindergarten</v>
      </c>
      <c r="H734" s="253" t="e" cm="1">
        <f t="array" ref="H734">_xlfn.IFS('ES Data Entry'!L734=2, "Virtual", 'ES Data Entry'!L734=1, "In-person",'ES Data Entry'!L734=3, "Hybrid")</f>
        <v>#N/A</v>
      </c>
      <c r="I734" s="227" t="e" cm="1">
        <f t="array" ref="I734">_xlfn.IFS('ES Data Entry'!H734= 1, "American Indian/Alaskan Native", 'ES Data Entry'!H734= 2, "Asian", 'ES Data Entry'!H734= 3, "Native Hawaiian/Pacific Islander", 'ES Data Entry'!H734= 4, "Black/African American",'ES Data Entry'!H734= 5,  "White", 'ES Data Entry'!H734= 6, "Other", 'ES Data Entry'!H734= 7, "Two races or more", 'ES Data Entry'!H734= 8, "Unknown")</f>
        <v>#N/A</v>
      </c>
      <c r="J734" s="226" t="e" cm="1">
        <f t="array" ref="J734">_xlfn.IFS('ES Data Entry'!I734=1, "Hispanic/Latino", 'ES Data Entry'!I734=2, "Not Hispanic/Latino", 'ES Data Entry'!I734=3, "Other")</f>
        <v>#N/A</v>
      </c>
      <c r="K734" s="226" t="e" cm="1">
        <f t="array" ref="K734">_xlfn.IFS('ES Data Entry'!J734= 1, "Male", 'ES Data Entry'!J734= 2, "Female", 'ES Data Entry'!J734= 3, "Transgender Male", 'ES Data Entry'!J734= 4, "Transgender Female",'ES Data Entry'!J734= 5, "Non-binary", 'ES Data Entry'!J734= 6, "Other", 'ES Data Entry'!J734= 7, "Unknown")</f>
        <v>#N/A</v>
      </c>
      <c r="L734" s="228">
        <f>'ES Data Entry'!K734</f>
        <v>0</v>
      </c>
      <c r="M734" s="228" t="str" cm="1">
        <f t="array" ref="M734">IF(MAX(IF(F:F=F734, L:L))=L734, "Yes", "No")</f>
        <v>Yes</v>
      </c>
      <c r="N734" s="229" t="e">
        <f>AVERAGE('ES Data Entry'!N734,'ES Data Entry'!M734)</f>
        <v>#DIV/0!</v>
      </c>
      <c r="O734" s="229" t="e">
        <f t="shared" si="66"/>
        <v>#DIV/0!</v>
      </c>
      <c r="P734" s="229" t="e">
        <f>AVERAGE('ES Data Entry'!O734:R734)</f>
        <v>#DIV/0!</v>
      </c>
      <c r="Q734" s="229" t="e">
        <f t="shared" si="67"/>
        <v>#DIV/0!</v>
      </c>
      <c r="R734" s="229" t="e">
        <f>AVERAGE('ES Data Entry'!S734:V734)</f>
        <v>#DIV/0!</v>
      </c>
      <c r="S734" s="229" t="e">
        <f t="shared" si="68"/>
        <v>#DIV/0!</v>
      </c>
      <c r="T734" s="229" t="e">
        <f>AVERAGE('ES Data Entry'!W734:Y734)</f>
        <v>#DIV/0!</v>
      </c>
      <c r="U734" s="230" t="e">
        <f t="shared" si="69"/>
        <v>#DIV/0!</v>
      </c>
      <c r="V734" s="231" t="e">
        <f t="shared" si="70"/>
        <v>#DIV/0!</v>
      </c>
      <c r="W734" s="232" t="e">
        <f t="shared" si="71"/>
        <v>#DIV/0!</v>
      </c>
    </row>
    <row r="735" spans="1:23">
      <c r="A735" s="226">
        <f>'ES Data Entry'!A735</f>
        <v>0</v>
      </c>
      <c r="B735" s="226">
        <f>'ES Data Entry'!B735</f>
        <v>0</v>
      </c>
      <c r="C735" s="6">
        <f>'ES Data Entry'!C735</f>
        <v>0</v>
      </c>
      <c r="D735" s="226">
        <f>'ES Data Entry'!D735</f>
        <v>0</v>
      </c>
      <c r="E735" s="226">
        <f>'ES Data Entry'!E735</f>
        <v>0</v>
      </c>
      <c r="F735" s="226">
        <f>'ES Data Entry'!F735</f>
        <v>0</v>
      </c>
      <c r="G735" s="226" t="str" cm="1">
        <f t="array" ref="G735">_xlfn.IFS('ES Data Entry'!G735=0, "Kindergarten", 'ES Data Entry'!G735=1, "1st Grade", 'ES Data Entry'!G735=2, "2nd Grade", 'ES Data Entry'!G735=3, "3rd Grade", 'ES Data Entry'!G735=4, "4th Grade",'ES Data Entry'!G735=5, "5th Grade")</f>
        <v>Kindergarten</v>
      </c>
      <c r="H735" s="253" t="e" cm="1">
        <f t="array" ref="H735">_xlfn.IFS('ES Data Entry'!L735=2, "Virtual", 'ES Data Entry'!L735=1, "In-person",'ES Data Entry'!L735=3, "Hybrid")</f>
        <v>#N/A</v>
      </c>
      <c r="I735" s="227" t="e" cm="1">
        <f t="array" ref="I735">_xlfn.IFS('ES Data Entry'!H735= 1, "American Indian/Alaskan Native", 'ES Data Entry'!H735= 2, "Asian", 'ES Data Entry'!H735= 3, "Native Hawaiian/Pacific Islander", 'ES Data Entry'!H735= 4, "Black/African American",'ES Data Entry'!H735= 5,  "White", 'ES Data Entry'!H735= 6, "Other", 'ES Data Entry'!H735= 7, "Two races or more", 'ES Data Entry'!H735= 8, "Unknown")</f>
        <v>#N/A</v>
      </c>
      <c r="J735" s="226" t="e" cm="1">
        <f t="array" ref="J735">_xlfn.IFS('ES Data Entry'!I735=1, "Hispanic/Latino", 'ES Data Entry'!I735=2, "Not Hispanic/Latino", 'ES Data Entry'!I735=3, "Other")</f>
        <v>#N/A</v>
      </c>
      <c r="K735" s="226" t="e" cm="1">
        <f t="array" ref="K735">_xlfn.IFS('ES Data Entry'!J735= 1, "Male", 'ES Data Entry'!J735= 2, "Female", 'ES Data Entry'!J735= 3, "Transgender Male", 'ES Data Entry'!J735= 4, "Transgender Female",'ES Data Entry'!J735= 5, "Non-binary", 'ES Data Entry'!J735= 6, "Other", 'ES Data Entry'!J735= 7, "Unknown")</f>
        <v>#N/A</v>
      </c>
      <c r="L735" s="228">
        <f>'ES Data Entry'!K735</f>
        <v>0</v>
      </c>
      <c r="M735" s="228" t="str" cm="1">
        <f t="array" ref="M735">IF(MAX(IF(F:F=F735, L:L))=L735, "Yes", "No")</f>
        <v>Yes</v>
      </c>
      <c r="N735" s="229" t="e">
        <f>AVERAGE('ES Data Entry'!N735,'ES Data Entry'!M735)</f>
        <v>#DIV/0!</v>
      </c>
      <c r="O735" s="229" t="e">
        <f t="shared" si="66"/>
        <v>#DIV/0!</v>
      </c>
      <c r="P735" s="229" t="e">
        <f>AVERAGE('ES Data Entry'!O735:R735)</f>
        <v>#DIV/0!</v>
      </c>
      <c r="Q735" s="229" t="e">
        <f t="shared" si="67"/>
        <v>#DIV/0!</v>
      </c>
      <c r="R735" s="229" t="e">
        <f>AVERAGE('ES Data Entry'!S735:V735)</f>
        <v>#DIV/0!</v>
      </c>
      <c r="S735" s="229" t="e">
        <f t="shared" si="68"/>
        <v>#DIV/0!</v>
      </c>
      <c r="T735" s="229" t="e">
        <f>AVERAGE('ES Data Entry'!W735:Y735)</f>
        <v>#DIV/0!</v>
      </c>
      <c r="U735" s="230" t="e">
        <f t="shared" si="69"/>
        <v>#DIV/0!</v>
      </c>
      <c r="V735" s="231" t="e">
        <f t="shared" si="70"/>
        <v>#DIV/0!</v>
      </c>
      <c r="W735" s="232" t="e">
        <f t="shared" si="71"/>
        <v>#DIV/0!</v>
      </c>
    </row>
    <row r="736" spans="1:23">
      <c r="A736" s="226">
        <f>'ES Data Entry'!A736</f>
        <v>0</v>
      </c>
      <c r="B736" s="226">
        <f>'ES Data Entry'!B736</f>
        <v>0</v>
      </c>
      <c r="C736" s="6">
        <f>'ES Data Entry'!C736</f>
        <v>0</v>
      </c>
      <c r="D736" s="226">
        <f>'ES Data Entry'!D736</f>
        <v>0</v>
      </c>
      <c r="E736" s="226">
        <f>'ES Data Entry'!E736</f>
        <v>0</v>
      </c>
      <c r="F736" s="226">
        <f>'ES Data Entry'!F736</f>
        <v>0</v>
      </c>
      <c r="G736" s="226" t="str" cm="1">
        <f t="array" ref="G736">_xlfn.IFS('ES Data Entry'!G736=0, "Kindergarten", 'ES Data Entry'!G736=1, "1st Grade", 'ES Data Entry'!G736=2, "2nd Grade", 'ES Data Entry'!G736=3, "3rd Grade", 'ES Data Entry'!G736=4, "4th Grade",'ES Data Entry'!G736=5, "5th Grade")</f>
        <v>Kindergarten</v>
      </c>
      <c r="H736" s="253" t="e" cm="1">
        <f t="array" ref="H736">_xlfn.IFS('ES Data Entry'!L736=2, "Virtual", 'ES Data Entry'!L736=1, "In-person",'ES Data Entry'!L736=3, "Hybrid")</f>
        <v>#N/A</v>
      </c>
      <c r="I736" s="227" t="e" cm="1">
        <f t="array" ref="I736">_xlfn.IFS('ES Data Entry'!H736= 1, "American Indian/Alaskan Native", 'ES Data Entry'!H736= 2, "Asian", 'ES Data Entry'!H736= 3, "Native Hawaiian/Pacific Islander", 'ES Data Entry'!H736= 4, "Black/African American",'ES Data Entry'!H736= 5,  "White", 'ES Data Entry'!H736= 6, "Other", 'ES Data Entry'!H736= 7, "Two races or more", 'ES Data Entry'!H736= 8, "Unknown")</f>
        <v>#N/A</v>
      </c>
      <c r="J736" s="226" t="e" cm="1">
        <f t="array" ref="J736">_xlfn.IFS('ES Data Entry'!I736=1, "Hispanic/Latino", 'ES Data Entry'!I736=2, "Not Hispanic/Latino", 'ES Data Entry'!I736=3, "Other")</f>
        <v>#N/A</v>
      </c>
      <c r="K736" s="226" t="e" cm="1">
        <f t="array" ref="K736">_xlfn.IFS('ES Data Entry'!J736= 1, "Male", 'ES Data Entry'!J736= 2, "Female", 'ES Data Entry'!J736= 3, "Transgender Male", 'ES Data Entry'!J736= 4, "Transgender Female",'ES Data Entry'!J736= 5, "Non-binary", 'ES Data Entry'!J736= 6, "Other", 'ES Data Entry'!J736= 7, "Unknown")</f>
        <v>#N/A</v>
      </c>
      <c r="L736" s="228">
        <f>'ES Data Entry'!K736</f>
        <v>0</v>
      </c>
      <c r="M736" s="228" t="str" cm="1">
        <f t="array" ref="M736">IF(MAX(IF(F:F=F736, L:L))=L736, "Yes", "No")</f>
        <v>Yes</v>
      </c>
      <c r="N736" s="229" t="e">
        <f>AVERAGE('ES Data Entry'!N736,'ES Data Entry'!M736)</f>
        <v>#DIV/0!</v>
      </c>
      <c r="O736" s="229" t="e">
        <f t="shared" si="66"/>
        <v>#DIV/0!</v>
      </c>
      <c r="P736" s="229" t="e">
        <f>AVERAGE('ES Data Entry'!O736:R736)</f>
        <v>#DIV/0!</v>
      </c>
      <c r="Q736" s="229" t="e">
        <f t="shared" si="67"/>
        <v>#DIV/0!</v>
      </c>
      <c r="R736" s="229" t="e">
        <f>AVERAGE('ES Data Entry'!S736:V736)</f>
        <v>#DIV/0!</v>
      </c>
      <c r="S736" s="229" t="e">
        <f t="shared" si="68"/>
        <v>#DIV/0!</v>
      </c>
      <c r="T736" s="229" t="e">
        <f>AVERAGE('ES Data Entry'!W736:Y736)</f>
        <v>#DIV/0!</v>
      </c>
      <c r="U736" s="230" t="e">
        <f t="shared" si="69"/>
        <v>#DIV/0!</v>
      </c>
      <c r="V736" s="231" t="e">
        <f t="shared" si="70"/>
        <v>#DIV/0!</v>
      </c>
      <c r="W736" s="232" t="e">
        <f t="shared" si="71"/>
        <v>#DIV/0!</v>
      </c>
    </row>
    <row r="737" spans="1:23">
      <c r="A737" s="226">
        <f>'ES Data Entry'!A737</f>
        <v>0</v>
      </c>
      <c r="B737" s="226">
        <f>'ES Data Entry'!B737</f>
        <v>0</v>
      </c>
      <c r="C737" s="6">
        <f>'ES Data Entry'!C737</f>
        <v>0</v>
      </c>
      <c r="D737" s="226">
        <f>'ES Data Entry'!D737</f>
        <v>0</v>
      </c>
      <c r="E737" s="226">
        <f>'ES Data Entry'!E737</f>
        <v>0</v>
      </c>
      <c r="F737" s="226">
        <f>'ES Data Entry'!F737</f>
        <v>0</v>
      </c>
      <c r="G737" s="226" t="str" cm="1">
        <f t="array" ref="G737">_xlfn.IFS('ES Data Entry'!G737=0, "Kindergarten", 'ES Data Entry'!G737=1, "1st Grade", 'ES Data Entry'!G737=2, "2nd Grade", 'ES Data Entry'!G737=3, "3rd Grade", 'ES Data Entry'!G737=4, "4th Grade",'ES Data Entry'!G737=5, "5th Grade")</f>
        <v>Kindergarten</v>
      </c>
      <c r="H737" s="253" t="e" cm="1">
        <f t="array" ref="H737">_xlfn.IFS('ES Data Entry'!L737=2, "Virtual", 'ES Data Entry'!L737=1, "In-person",'ES Data Entry'!L737=3, "Hybrid")</f>
        <v>#N/A</v>
      </c>
      <c r="I737" s="227" t="e" cm="1">
        <f t="array" ref="I737">_xlfn.IFS('ES Data Entry'!H737= 1, "American Indian/Alaskan Native", 'ES Data Entry'!H737= 2, "Asian", 'ES Data Entry'!H737= 3, "Native Hawaiian/Pacific Islander", 'ES Data Entry'!H737= 4, "Black/African American",'ES Data Entry'!H737= 5,  "White", 'ES Data Entry'!H737= 6, "Other", 'ES Data Entry'!H737= 7, "Two races or more", 'ES Data Entry'!H737= 8, "Unknown")</f>
        <v>#N/A</v>
      </c>
      <c r="J737" s="226" t="e" cm="1">
        <f t="array" ref="J737">_xlfn.IFS('ES Data Entry'!I737=1, "Hispanic/Latino", 'ES Data Entry'!I737=2, "Not Hispanic/Latino", 'ES Data Entry'!I737=3, "Other")</f>
        <v>#N/A</v>
      </c>
      <c r="K737" s="226" t="e" cm="1">
        <f t="array" ref="K737">_xlfn.IFS('ES Data Entry'!J737= 1, "Male", 'ES Data Entry'!J737= 2, "Female", 'ES Data Entry'!J737= 3, "Transgender Male", 'ES Data Entry'!J737= 4, "Transgender Female",'ES Data Entry'!J737= 5, "Non-binary", 'ES Data Entry'!J737= 6, "Other", 'ES Data Entry'!J737= 7, "Unknown")</f>
        <v>#N/A</v>
      </c>
      <c r="L737" s="228">
        <f>'ES Data Entry'!K737</f>
        <v>0</v>
      </c>
      <c r="M737" s="228" t="str" cm="1">
        <f t="array" ref="M737">IF(MAX(IF(F:F=F737, L:L))=L737, "Yes", "No")</f>
        <v>Yes</v>
      </c>
      <c r="N737" s="229" t="e">
        <f>AVERAGE('ES Data Entry'!N737,'ES Data Entry'!M737)</f>
        <v>#DIV/0!</v>
      </c>
      <c r="O737" s="229" t="e">
        <f t="shared" si="66"/>
        <v>#DIV/0!</v>
      </c>
      <c r="P737" s="229" t="e">
        <f>AVERAGE('ES Data Entry'!O737:R737)</f>
        <v>#DIV/0!</v>
      </c>
      <c r="Q737" s="229" t="e">
        <f t="shared" si="67"/>
        <v>#DIV/0!</v>
      </c>
      <c r="R737" s="229" t="e">
        <f>AVERAGE('ES Data Entry'!S737:V737)</f>
        <v>#DIV/0!</v>
      </c>
      <c r="S737" s="229" t="e">
        <f t="shared" si="68"/>
        <v>#DIV/0!</v>
      </c>
      <c r="T737" s="229" t="e">
        <f>AVERAGE('ES Data Entry'!W737:Y737)</f>
        <v>#DIV/0!</v>
      </c>
      <c r="U737" s="230" t="e">
        <f t="shared" si="69"/>
        <v>#DIV/0!</v>
      </c>
      <c r="V737" s="231" t="e">
        <f t="shared" si="70"/>
        <v>#DIV/0!</v>
      </c>
      <c r="W737" s="232" t="e">
        <f t="shared" si="71"/>
        <v>#DIV/0!</v>
      </c>
    </row>
    <row r="738" spans="1:23">
      <c r="A738" s="226">
        <f>'ES Data Entry'!A738</f>
        <v>0</v>
      </c>
      <c r="B738" s="226">
        <f>'ES Data Entry'!B738</f>
        <v>0</v>
      </c>
      <c r="C738" s="6">
        <f>'ES Data Entry'!C738</f>
        <v>0</v>
      </c>
      <c r="D738" s="226">
        <f>'ES Data Entry'!D738</f>
        <v>0</v>
      </c>
      <c r="E738" s="226">
        <f>'ES Data Entry'!E738</f>
        <v>0</v>
      </c>
      <c r="F738" s="226">
        <f>'ES Data Entry'!F738</f>
        <v>0</v>
      </c>
      <c r="G738" s="226" t="str" cm="1">
        <f t="array" ref="G738">_xlfn.IFS('ES Data Entry'!G738=0, "Kindergarten", 'ES Data Entry'!G738=1, "1st Grade", 'ES Data Entry'!G738=2, "2nd Grade", 'ES Data Entry'!G738=3, "3rd Grade", 'ES Data Entry'!G738=4, "4th Grade",'ES Data Entry'!G738=5, "5th Grade")</f>
        <v>Kindergarten</v>
      </c>
      <c r="H738" s="253" t="e" cm="1">
        <f t="array" ref="H738">_xlfn.IFS('ES Data Entry'!L738=2, "Virtual", 'ES Data Entry'!L738=1, "In-person",'ES Data Entry'!L738=3, "Hybrid")</f>
        <v>#N/A</v>
      </c>
      <c r="I738" s="227" t="e" cm="1">
        <f t="array" ref="I738">_xlfn.IFS('ES Data Entry'!H738= 1, "American Indian/Alaskan Native", 'ES Data Entry'!H738= 2, "Asian", 'ES Data Entry'!H738= 3, "Native Hawaiian/Pacific Islander", 'ES Data Entry'!H738= 4, "Black/African American",'ES Data Entry'!H738= 5,  "White", 'ES Data Entry'!H738= 6, "Other", 'ES Data Entry'!H738= 7, "Two races or more", 'ES Data Entry'!H738= 8, "Unknown")</f>
        <v>#N/A</v>
      </c>
      <c r="J738" s="226" t="e" cm="1">
        <f t="array" ref="J738">_xlfn.IFS('ES Data Entry'!I738=1, "Hispanic/Latino", 'ES Data Entry'!I738=2, "Not Hispanic/Latino", 'ES Data Entry'!I738=3, "Other")</f>
        <v>#N/A</v>
      </c>
      <c r="K738" s="226" t="e" cm="1">
        <f t="array" ref="K738">_xlfn.IFS('ES Data Entry'!J738= 1, "Male", 'ES Data Entry'!J738= 2, "Female", 'ES Data Entry'!J738= 3, "Transgender Male", 'ES Data Entry'!J738= 4, "Transgender Female",'ES Data Entry'!J738= 5, "Non-binary", 'ES Data Entry'!J738= 6, "Other", 'ES Data Entry'!J738= 7, "Unknown")</f>
        <v>#N/A</v>
      </c>
      <c r="L738" s="228">
        <f>'ES Data Entry'!K738</f>
        <v>0</v>
      </c>
      <c r="M738" s="228" t="str" cm="1">
        <f t="array" ref="M738">IF(MAX(IF(F:F=F738, L:L))=L738, "Yes", "No")</f>
        <v>Yes</v>
      </c>
      <c r="N738" s="229" t="e">
        <f>AVERAGE('ES Data Entry'!N738,'ES Data Entry'!M738)</f>
        <v>#DIV/0!</v>
      </c>
      <c r="O738" s="229" t="e">
        <f t="shared" si="66"/>
        <v>#DIV/0!</v>
      </c>
      <c r="P738" s="229" t="e">
        <f>AVERAGE('ES Data Entry'!O738:R738)</f>
        <v>#DIV/0!</v>
      </c>
      <c r="Q738" s="229" t="e">
        <f t="shared" si="67"/>
        <v>#DIV/0!</v>
      </c>
      <c r="R738" s="229" t="e">
        <f>AVERAGE('ES Data Entry'!S738:V738)</f>
        <v>#DIV/0!</v>
      </c>
      <c r="S738" s="229" t="e">
        <f t="shared" si="68"/>
        <v>#DIV/0!</v>
      </c>
      <c r="T738" s="229" t="e">
        <f>AVERAGE('ES Data Entry'!W738:Y738)</f>
        <v>#DIV/0!</v>
      </c>
      <c r="U738" s="230" t="e">
        <f t="shared" si="69"/>
        <v>#DIV/0!</v>
      </c>
      <c r="V738" s="231" t="e">
        <f t="shared" si="70"/>
        <v>#DIV/0!</v>
      </c>
      <c r="W738" s="232" t="e">
        <f t="shared" si="71"/>
        <v>#DIV/0!</v>
      </c>
    </row>
    <row r="739" spans="1:23">
      <c r="A739" s="226">
        <f>'ES Data Entry'!A739</f>
        <v>0</v>
      </c>
      <c r="B739" s="226">
        <f>'ES Data Entry'!B739</f>
        <v>0</v>
      </c>
      <c r="C739" s="6">
        <f>'ES Data Entry'!C739</f>
        <v>0</v>
      </c>
      <c r="D739" s="226">
        <f>'ES Data Entry'!D739</f>
        <v>0</v>
      </c>
      <c r="E739" s="226">
        <f>'ES Data Entry'!E739</f>
        <v>0</v>
      </c>
      <c r="F739" s="226">
        <f>'ES Data Entry'!F739</f>
        <v>0</v>
      </c>
      <c r="G739" s="226" t="str" cm="1">
        <f t="array" ref="G739">_xlfn.IFS('ES Data Entry'!G739=0, "Kindergarten", 'ES Data Entry'!G739=1, "1st Grade", 'ES Data Entry'!G739=2, "2nd Grade", 'ES Data Entry'!G739=3, "3rd Grade", 'ES Data Entry'!G739=4, "4th Grade",'ES Data Entry'!G739=5, "5th Grade")</f>
        <v>Kindergarten</v>
      </c>
      <c r="H739" s="253" t="e" cm="1">
        <f t="array" ref="H739">_xlfn.IFS('ES Data Entry'!L739=2, "Virtual", 'ES Data Entry'!L739=1, "In-person",'ES Data Entry'!L739=3, "Hybrid")</f>
        <v>#N/A</v>
      </c>
      <c r="I739" s="227" t="e" cm="1">
        <f t="array" ref="I739">_xlfn.IFS('ES Data Entry'!H739= 1, "American Indian/Alaskan Native", 'ES Data Entry'!H739= 2, "Asian", 'ES Data Entry'!H739= 3, "Native Hawaiian/Pacific Islander", 'ES Data Entry'!H739= 4, "Black/African American",'ES Data Entry'!H739= 5,  "White", 'ES Data Entry'!H739= 6, "Other", 'ES Data Entry'!H739= 7, "Two races or more", 'ES Data Entry'!H739= 8, "Unknown")</f>
        <v>#N/A</v>
      </c>
      <c r="J739" s="226" t="e" cm="1">
        <f t="array" ref="J739">_xlfn.IFS('ES Data Entry'!I739=1, "Hispanic/Latino", 'ES Data Entry'!I739=2, "Not Hispanic/Latino", 'ES Data Entry'!I739=3, "Other")</f>
        <v>#N/A</v>
      </c>
      <c r="K739" s="226" t="e" cm="1">
        <f t="array" ref="K739">_xlfn.IFS('ES Data Entry'!J739= 1, "Male", 'ES Data Entry'!J739= 2, "Female", 'ES Data Entry'!J739= 3, "Transgender Male", 'ES Data Entry'!J739= 4, "Transgender Female",'ES Data Entry'!J739= 5, "Non-binary", 'ES Data Entry'!J739= 6, "Other", 'ES Data Entry'!J739= 7, "Unknown")</f>
        <v>#N/A</v>
      </c>
      <c r="L739" s="228">
        <f>'ES Data Entry'!K739</f>
        <v>0</v>
      </c>
      <c r="M739" s="228" t="str" cm="1">
        <f t="array" ref="M739">IF(MAX(IF(F:F=F739, L:L))=L739, "Yes", "No")</f>
        <v>Yes</v>
      </c>
      <c r="N739" s="229" t="e">
        <f>AVERAGE('ES Data Entry'!N739,'ES Data Entry'!M739)</f>
        <v>#DIV/0!</v>
      </c>
      <c r="O739" s="229" t="e">
        <f t="shared" ref="O739:O802" si="72">IF(OR(N739&gt;3.5,N739=3.5), "Higher Emotional Engagement",IF(N739&lt;1.6, "Lower Emotional Engagement", "Moderate Emotional Engagement"))</f>
        <v>#DIV/0!</v>
      </c>
      <c r="P739" s="229" t="e">
        <f>AVERAGE('ES Data Entry'!O739:R739)</f>
        <v>#DIV/0!</v>
      </c>
      <c r="Q739" s="229" t="e">
        <f t="shared" ref="Q739:Q802" si="73">IF(OR(P739&gt;3.5,P739=3.5), "Higher Social Engagement",IF(P739&lt;1.6, "Lower Social Engagement", "Moderate Social Engagement"))</f>
        <v>#DIV/0!</v>
      </c>
      <c r="R739" s="229" t="e">
        <f>AVERAGE('ES Data Entry'!S739:V739)</f>
        <v>#DIV/0!</v>
      </c>
      <c r="S739" s="229" t="e">
        <f t="shared" ref="S739:S802" si="74">IF(OR(R739&gt;3.5,R739=3.5), "Higher Behavioral Engagement",IF(R739&lt;1.6, "Lower Behavioral Engagement", "Moderate Behavioral Engagement"))</f>
        <v>#DIV/0!</v>
      </c>
      <c r="T739" s="229" t="e">
        <f>AVERAGE('ES Data Entry'!W739:Y739)</f>
        <v>#DIV/0!</v>
      </c>
      <c r="U739" s="230" t="e">
        <f t="shared" ref="U739:U802" si="75">IF(OR(T739&gt;3.5,T739=3.5), "Higher Cognitive Engagement",IF(T739&lt;1.6, "Lower Cognitive Engagement", "Moderate Cognitive Engagement"))</f>
        <v>#DIV/0!</v>
      </c>
      <c r="V739" s="231" t="e">
        <f t="shared" ref="V739:V802" si="76">AVERAGE(N739:T739)</f>
        <v>#DIV/0!</v>
      </c>
      <c r="W739" s="232" t="e">
        <f t="shared" ref="W739:W802" si="77">IF(OR(V739&gt;3.5,V739=3.5), "Higher Engagement",IF(V739&lt;1.6, "Lower Engagement", "Moderate Engagement"))</f>
        <v>#DIV/0!</v>
      </c>
    </row>
    <row r="740" spans="1:23">
      <c r="A740" s="226">
        <f>'ES Data Entry'!A740</f>
        <v>0</v>
      </c>
      <c r="B740" s="226">
        <f>'ES Data Entry'!B740</f>
        <v>0</v>
      </c>
      <c r="C740" s="6">
        <f>'ES Data Entry'!C740</f>
        <v>0</v>
      </c>
      <c r="D740" s="226">
        <f>'ES Data Entry'!D740</f>
        <v>0</v>
      </c>
      <c r="E740" s="226">
        <f>'ES Data Entry'!E740</f>
        <v>0</v>
      </c>
      <c r="F740" s="226">
        <f>'ES Data Entry'!F740</f>
        <v>0</v>
      </c>
      <c r="G740" s="226" t="str" cm="1">
        <f t="array" ref="G740">_xlfn.IFS('ES Data Entry'!G740=0, "Kindergarten", 'ES Data Entry'!G740=1, "1st Grade", 'ES Data Entry'!G740=2, "2nd Grade", 'ES Data Entry'!G740=3, "3rd Grade", 'ES Data Entry'!G740=4, "4th Grade",'ES Data Entry'!G740=5, "5th Grade")</f>
        <v>Kindergarten</v>
      </c>
      <c r="H740" s="253" t="e" cm="1">
        <f t="array" ref="H740">_xlfn.IFS('ES Data Entry'!L740=2, "Virtual", 'ES Data Entry'!L740=1, "In-person",'ES Data Entry'!L740=3, "Hybrid")</f>
        <v>#N/A</v>
      </c>
      <c r="I740" s="227" t="e" cm="1">
        <f t="array" ref="I740">_xlfn.IFS('ES Data Entry'!H740= 1, "American Indian/Alaskan Native", 'ES Data Entry'!H740= 2, "Asian", 'ES Data Entry'!H740= 3, "Native Hawaiian/Pacific Islander", 'ES Data Entry'!H740= 4, "Black/African American",'ES Data Entry'!H740= 5,  "White", 'ES Data Entry'!H740= 6, "Other", 'ES Data Entry'!H740= 7, "Two races or more", 'ES Data Entry'!H740= 8, "Unknown")</f>
        <v>#N/A</v>
      </c>
      <c r="J740" s="226" t="e" cm="1">
        <f t="array" ref="J740">_xlfn.IFS('ES Data Entry'!I740=1, "Hispanic/Latino", 'ES Data Entry'!I740=2, "Not Hispanic/Latino", 'ES Data Entry'!I740=3, "Other")</f>
        <v>#N/A</v>
      </c>
      <c r="K740" s="226" t="e" cm="1">
        <f t="array" ref="K740">_xlfn.IFS('ES Data Entry'!J740= 1, "Male", 'ES Data Entry'!J740= 2, "Female", 'ES Data Entry'!J740= 3, "Transgender Male", 'ES Data Entry'!J740= 4, "Transgender Female",'ES Data Entry'!J740= 5, "Non-binary", 'ES Data Entry'!J740= 6, "Other", 'ES Data Entry'!J740= 7, "Unknown")</f>
        <v>#N/A</v>
      </c>
      <c r="L740" s="228">
        <f>'ES Data Entry'!K740</f>
        <v>0</v>
      </c>
      <c r="M740" s="228" t="str" cm="1">
        <f t="array" ref="M740">IF(MAX(IF(F:F=F740, L:L))=L740, "Yes", "No")</f>
        <v>Yes</v>
      </c>
      <c r="N740" s="229" t="e">
        <f>AVERAGE('ES Data Entry'!N740,'ES Data Entry'!M740)</f>
        <v>#DIV/0!</v>
      </c>
      <c r="O740" s="229" t="e">
        <f t="shared" si="72"/>
        <v>#DIV/0!</v>
      </c>
      <c r="P740" s="229" t="e">
        <f>AVERAGE('ES Data Entry'!O740:R740)</f>
        <v>#DIV/0!</v>
      </c>
      <c r="Q740" s="229" t="e">
        <f t="shared" si="73"/>
        <v>#DIV/0!</v>
      </c>
      <c r="R740" s="229" t="e">
        <f>AVERAGE('ES Data Entry'!S740:V740)</f>
        <v>#DIV/0!</v>
      </c>
      <c r="S740" s="229" t="e">
        <f t="shared" si="74"/>
        <v>#DIV/0!</v>
      </c>
      <c r="T740" s="229" t="e">
        <f>AVERAGE('ES Data Entry'!W740:Y740)</f>
        <v>#DIV/0!</v>
      </c>
      <c r="U740" s="230" t="e">
        <f t="shared" si="75"/>
        <v>#DIV/0!</v>
      </c>
      <c r="V740" s="231" t="e">
        <f t="shared" si="76"/>
        <v>#DIV/0!</v>
      </c>
      <c r="W740" s="232" t="e">
        <f t="shared" si="77"/>
        <v>#DIV/0!</v>
      </c>
    </row>
    <row r="741" spans="1:23">
      <c r="A741" s="226">
        <f>'ES Data Entry'!A741</f>
        <v>0</v>
      </c>
      <c r="B741" s="226">
        <f>'ES Data Entry'!B741</f>
        <v>0</v>
      </c>
      <c r="C741" s="6">
        <f>'ES Data Entry'!C741</f>
        <v>0</v>
      </c>
      <c r="D741" s="226">
        <f>'ES Data Entry'!D741</f>
        <v>0</v>
      </c>
      <c r="E741" s="226">
        <f>'ES Data Entry'!E741</f>
        <v>0</v>
      </c>
      <c r="F741" s="226">
        <f>'ES Data Entry'!F741</f>
        <v>0</v>
      </c>
      <c r="G741" s="226" t="str" cm="1">
        <f t="array" ref="G741">_xlfn.IFS('ES Data Entry'!G741=0, "Kindergarten", 'ES Data Entry'!G741=1, "1st Grade", 'ES Data Entry'!G741=2, "2nd Grade", 'ES Data Entry'!G741=3, "3rd Grade", 'ES Data Entry'!G741=4, "4th Grade",'ES Data Entry'!G741=5, "5th Grade")</f>
        <v>Kindergarten</v>
      </c>
      <c r="H741" s="253" t="e" cm="1">
        <f t="array" ref="H741">_xlfn.IFS('ES Data Entry'!L741=2, "Virtual", 'ES Data Entry'!L741=1, "In-person",'ES Data Entry'!L741=3, "Hybrid")</f>
        <v>#N/A</v>
      </c>
      <c r="I741" s="227" t="e" cm="1">
        <f t="array" ref="I741">_xlfn.IFS('ES Data Entry'!H741= 1, "American Indian/Alaskan Native", 'ES Data Entry'!H741= 2, "Asian", 'ES Data Entry'!H741= 3, "Native Hawaiian/Pacific Islander", 'ES Data Entry'!H741= 4, "Black/African American",'ES Data Entry'!H741= 5,  "White", 'ES Data Entry'!H741= 6, "Other", 'ES Data Entry'!H741= 7, "Two races or more", 'ES Data Entry'!H741= 8, "Unknown")</f>
        <v>#N/A</v>
      </c>
      <c r="J741" s="226" t="e" cm="1">
        <f t="array" ref="J741">_xlfn.IFS('ES Data Entry'!I741=1, "Hispanic/Latino", 'ES Data Entry'!I741=2, "Not Hispanic/Latino", 'ES Data Entry'!I741=3, "Other")</f>
        <v>#N/A</v>
      </c>
      <c r="K741" s="226" t="e" cm="1">
        <f t="array" ref="K741">_xlfn.IFS('ES Data Entry'!J741= 1, "Male", 'ES Data Entry'!J741= 2, "Female", 'ES Data Entry'!J741= 3, "Transgender Male", 'ES Data Entry'!J741= 4, "Transgender Female",'ES Data Entry'!J741= 5, "Non-binary", 'ES Data Entry'!J741= 6, "Other", 'ES Data Entry'!J741= 7, "Unknown")</f>
        <v>#N/A</v>
      </c>
      <c r="L741" s="228">
        <f>'ES Data Entry'!K741</f>
        <v>0</v>
      </c>
      <c r="M741" s="228" t="str" cm="1">
        <f t="array" ref="M741">IF(MAX(IF(F:F=F741, L:L))=L741, "Yes", "No")</f>
        <v>Yes</v>
      </c>
      <c r="N741" s="229" t="e">
        <f>AVERAGE('ES Data Entry'!N741,'ES Data Entry'!M741)</f>
        <v>#DIV/0!</v>
      </c>
      <c r="O741" s="229" t="e">
        <f t="shared" si="72"/>
        <v>#DIV/0!</v>
      </c>
      <c r="P741" s="229" t="e">
        <f>AVERAGE('ES Data Entry'!O741:R741)</f>
        <v>#DIV/0!</v>
      </c>
      <c r="Q741" s="229" t="e">
        <f t="shared" si="73"/>
        <v>#DIV/0!</v>
      </c>
      <c r="R741" s="229" t="e">
        <f>AVERAGE('ES Data Entry'!S741:V741)</f>
        <v>#DIV/0!</v>
      </c>
      <c r="S741" s="229" t="e">
        <f t="shared" si="74"/>
        <v>#DIV/0!</v>
      </c>
      <c r="T741" s="229" t="e">
        <f>AVERAGE('ES Data Entry'!W741:Y741)</f>
        <v>#DIV/0!</v>
      </c>
      <c r="U741" s="230" t="e">
        <f t="shared" si="75"/>
        <v>#DIV/0!</v>
      </c>
      <c r="V741" s="231" t="e">
        <f t="shared" si="76"/>
        <v>#DIV/0!</v>
      </c>
      <c r="W741" s="232" t="e">
        <f t="shared" si="77"/>
        <v>#DIV/0!</v>
      </c>
    </row>
    <row r="742" spans="1:23">
      <c r="A742" s="226">
        <f>'ES Data Entry'!A742</f>
        <v>0</v>
      </c>
      <c r="B742" s="226">
        <f>'ES Data Entry'!B742</f>
        <v>0</v>
      </c>
      <c r="C742" s="6">
        <f>'ES Data Entry'!C742</f>
        <v>0</v>
      </c>
      <c r="D742" s="226">
        <f>'ES Data Entry'!D742</f>
        <v>0</v>
      </c>
      <c r="E742" s="226">
        <f>'ES Data Entry'!E742</f>
        <v>0</v>
      </c>
      <c r="F742" s="226">
        <f>'ES Data Entry'!F742</f>
        <v>0</v>
      </c>
      <c r="G742" s="226" t="str" cm="1">
        <f t="array" ref="G742">_xlfn.IFS('ES Data Entry'!G742=0, "Kindergarten", 'ES Data Entry'!G742=1, "1st Grade", 'ES Data Entry'!G742=2, "2nd Grade", 'ES Data Entry'!G742=3, "3rd Grade", 'ES Data Entry'!G742=4, "4th Grade",'ES Data Entry'!G742=5, "5th Grade")</f>
        <v>Kindergarten</v>
      </c>
      <c r="H742" s="253" t="e" cm="1">
        <f t="array" ref="H742">_xlfn.IFS('ES Data Entry'!L742=2, "Virtual", 'ES Data Entry'!L742=1, "In-person",'ES Data Entry'!L742=3, "Hybrid")</f>
        <v>#N/A</v>
      </c>
      <c r="I742" s="227" t="e" cm="1">
        <f t="array" ref="I742">_xlfn.IFS('ES Data Entry'!H742= 1, "American Indian/Alaskan Native", 'ES Data Entry'!H742= 2, "Asian", 'ES Data Entry'!H742= 3, "Native Hawaiian/Pacific Islander", 'ES Data Entry'!H742= 4, "Black/African American",'ES Data Entry'!H742= 5,  "White", 'ES Data Entry'!H742= 6, "Other", 'ES Data Entry'!H742= 7, "Two races or more", 'ES Data Entry'!H742= 8, "Unknown")</f>
        <v>#N/A</v>
      </c>
      <c r="J742" s="226" t="e" cm="1">
        <f t="array" ref="J742">_xlfn.IFS('ES Data Entry'!I742=1, "Hispanic/Latino", 'ES Data Entry'!I742=2, "Not Hispanic/Latino", 'ES Data Entry'!I742=3, "Other")</f>
        <v>#N/A</v>
      </c>
      <c r="K742" s="226" t="e" cm="1">
        <f t="array" ref="K742">_xlfn.IFS('ES Data Entry'!J742= 1, "Male", 'ES Data Entry'!J742= 2, "Female", 'ES Data Entry'!J742= 3, "Transgender Male", 'ES Data Entry'!J742= 4, "Transgender Female",'ES Data Entry'!J742= 5, "Non-binary", 'ES Data Entry'!J742= 6, "Other", 'ES Data Entry'!J742= 7, "Unknown")</f>
        <v>#N/A</v>
      </c>
      <c r="L742" s="228">
        <f>'ES Data Entry'!K742</f>
        <v>0</v>
      </c>
      <c r="M742" s="228" t="str" cm="1">
        <f t="array" ref="M742">IF(MAX(IF(F:F=F742, L:L))=L742, "Yes", "No")</f>
        <v>Yes</v>
      </c>
      <c r="N742" s="229" t="e">
        <f>AVERAGE('ES Data Entry'!N742,'ES Data Entry'!M742)</f>
        <v>#DIV/0!</v>
      </c>
      <c r="O742" s="229" t="e">
        <f t="shared" si="72"/>
        <v>#DIV/0!</v>
      </c>
      <c r="P742" s="229" t="e">
        <f>AVERAGE('ES Data Entry'!O742:R742)</f>
        <v>#DIV/0!</v>
      </c>
      <c r="Q742" s="229" t="e">
        <f t="shared" si="73"/>
        <v>#DIV/0!</v>
      </c>
      <c r="R742" s="229" t="e">
        <f>AVERAGE('ES Data Entry'!S742:V742)</f>
        <v>#DIV/0!</v>
      </c>
      <c r="S742" s="229" t="e">
        <f t="shared" si="74"/>
        <v>#DIV/0!</v>
      </c>
      <c r="T742" s="229" t="e">
        <f>AVERAGE('ES Data Entry'!W742:Y742)</f>
        <v>#DIV/0!</v>
      </c>
      <c r="U742" s="230" t="e">
        <f t="shared" si="75"/>
        <v>#DIV/0!</v>
      </c>
      <c r="V742" s="231" t="e">
        <f t="shared" si="76"/>
        <v>#DIV/0!</v>
      </c>
      <c r="W742" s="232" t="e">
        <f t="shared" si="77"/>
        <v>#DIV/0!</v>
      </c>
    </row>
    <row r="743" spans="1:23">
      <c r="A743" s="226">
        <f>'ES Data Entry'!A743</f>
        <v>0</v>
      </c>
      <c r="B743" s="226">
        <f>'ES Data Entry'!B743</f>
        <v>0</v>
      </c>
      <c r="C743" s="6">
        <f>'ES Data Entry'!C743</f>
        <v>0</v>
      </c>
      <c r="D743" s="226">
        <f>'ES Data Entry'!D743</f>
        <v>0</v>
      </c>
      <c r="E743" s="226">
        <f>'ES Data Entry'!E743</f>
        <v>0</v>
      </c>
      <c r="F743" s="226">
        <f>'ES Data Entry'!F743</f>
        <v>0</v>
      </c>
      <c r="G743" s="226" t="str" cm="1">
        <f t="array" ref="G743">_xlfn.IFS('ES Data Entry'!G743=0, "Kindergarten", 'ES Data Entry'!G743=1, "1st Grade", 'ES Data Entry'!G743=2, "2nd Grade", 'ES Data Entry'!G743=3, "3rd Grade", 'ES Data Entry'!G743=4, "4th Grade",'ES Data Entry'!G743=5, "5th Grade")</f>
        <v>Kindergarten</v>
      </c>
      <c r="H743" s="253" t="e" cm="1">
        <f t="array" ref="H743">_xlfn.IFS('ES Data Entry'!L743=2, "Virtual", 'ES Data Entry'!L743=1, "In-person",'ES Data Entry'!L743=3, "Hybrid")</f>
        <v>#N/A</v>
      </c>
      <c r="I743" s="227" t="e" cm="1">
        <f t="array" ref="I743">_xlfn.IFS('ES Data Entry'!H743= 1, "American Indian/Alaskan Native", 'ES Data Entry'!H743= 2, "Asian", 'ES Data Entry'!H743= 3, "Native Hawaiian/Pacific Islander", 'ES Data Entry'!H743= 4, "Black/African American",'ES Data Entry'!H743= 5,  "White", 'ES Data Entry'!H743= 6, "Other", 'ES Data Entry'!H743= 7, "Two races or more", 'ES Data Entry'!H743= 8, "Unknown")</f>
        <v>#N/A</v>
      </c>
      <c r="J743" s="226" t="e" cm="1">
        <f t="array" ref="J743">_xlfn.IFS('ES Data Entry'!I743=1, "Hispanic/Latino", 'ES Data Entry'!I743=2, "Not Hispanic/Latino", 'ES Data Entry'!I743=3, "Other")</f>
        <v>#N/A</v>
      </c>
      <c r="K743" s="226" t="e" cm="1">
        <f t="array" ref="K743">_xlfn.IFS('ES Data Entry'!J743= 1, "Male", 'ES Data Entry'!J743= 2, "Female", 'ES Data Entry'!J743= 3, "Transgender Male", 'ES Data Entry'!J743= 4, "Transgender Female",'ES Data Entry'!J743= 5, "Non-binary", 'ES Data Entry'!J743= 6, "Other", 'ES Data Entry'!J743= 7, "Unknown")</f>
        <v>#N/A</v>
      </c>
      <c r="L743" s="228">
        <f>'ES Data Entry'!K743</f>
        <v>0</v>
      </c>
      <c r="M743" s="228" t="str" cm="1">
        <f t="array" ref="M743">IF(MAX(IF(F:F=F743, L:L))=L743, "Yes", "No")</f>
        <v>Yes</v>
      </c>
      <c r="N743" s="229" t="e">
        <f>AVERAGE('ES Data Entry'!N743,'ES Data Entry'!M743)</f>
        <v>#DIV/0!</v>
      </c>
      <c r="O743" s="229" t="e">
        <f t="shared" si="72"/>
        <v>#DIV/0!</v>
      </c>
      <c r="P743" s="229" t="e">
        <f>AVERAGE('ES Data Entry'!O743:R743)</f>
        <v>#DIV/0!</v>
      </c>
      <c r="Q743" s="229" t="e">
        <f t="shared" si="73"/>
        <v>#DIV/0!</v>
      </c>
      <c r="R743" s="229" t="e">
        <f>AVERAGE('ES Data Entry'!S743:V743)</f>
        <v>#DIV/0!</v>
      </c>
      <c r="S743" s="229" t="e">
        <f t="shared" si="74"/>
        <v>#DIV/0!</v>
      </c>
      <c r="T743" s="229" t="e">
        <f>AVERAGE('ES Data Entry'!W743:Y743)</f>
        <v>#DIV/0!</v>
      </c>
      <c r="U743" s="230" t="e">
        <f t="shared" si="75"/>
        <v>#DIV/0!</v>
      </c>
      <c r="V743" s="231" t="e">
        <f t="shared" si="76"/>
        <v>#DIV/0!</v>
      </c>
      <c r="W743" s="232" t="e">
        <f t="shared" si="77"/>
        <v>#DIV/0!</v>
      </c>
    </row>
    <row r="744" spans="1:23">
      <c r="A744" s="226">
        <f>'ES Data Entry'!A744</f>
        <v>0</v>
      </c>
      <c r="B744" s="226">
        <f>'ES Data Entry'!B744</f>
        <v>0</v>
      </c>
      <c r="C744" s="6">
        <f>'ES Data Entry'!C744</f>
        <v>0</v>
      </c>
      <c r="D744" s="226">
        <f>'ES Data Entry'!D744</f>
        <v>0</v>
      </c>
      <c r="E744" s="226">
        <f>'ES Data Entry'!E744</f>
        <v>0</v>
      </c>
      <c r="F744" s="226">
        <f>'ES Data Entry'!F744</f>
        <v>0</v>
      </c>
      <c r="G744" s="226" t="str" cm="1">
        <f t="array" ref="G744">_xlfn.IFS('ES Data Entry'!G744=0, "Kindergarten", 'ES Data Entry'!G744=1, "1st Grade", 'ES Data Entry'!G744=2, "2nd Grade", 'ES Data Entry'!G744=3, "3rd Grade", 'ES Data Entry'!G744=4, "4th Grade",'ES Data Entry'!G744=5, "5th Grade")</f>
        <v>Kindergarten</v>
      </c>
      <c r="H744" s="253" t="e" cm="1">
        <f t="array" ref="H744">_xlfn.IFS('ES Data Entry'!L744=2, "Virtual", 'ES Data Entry'!L744=1, "In-person",'ES Data Entry'!L744=3, "Hybrid")</f>
        <v>#N/A</v>
      </c>
      <c r="I744" s="227" t="e" cm="1">
        <f t="array" ref="I744">_xlfn.IFS('ES Data Entry'!H744= 1, "American Indian/Alaskan Native", 'ES Data Entry'!H744= 2, "Asian", 'ES Data Entry'!H744= 3, "Native Hawaiian/Pacific Islander", 'ES Data Entry'!H744= 4, "Black/African American",'ES Data Entry'!H744= 5,  "White", 'ES Data Entry'!H744= 6, "Other", 'ES Data Entry'!H744= 7, "Two races or more", 'ES Data Entry'!H744= 8, "Unknown")</f>
        <v>#N/A</v>
      </c>
      <c r="J744" s="226" t="e" cm="1">
        <f t="array" ref="J744">_xlfn.IFS('ES Data Entry'!I744=1, "Hispanic/Latino", 'ES Data Entry'!I744=2, "Not Hispanic/Latino", 'ES Data Entry'!I744=3, "Other")</f>
        <v>#N/A</v>
      </c>
      <c r="K744" s="226" t="e" cm="1">
        <f t="array" ref="K744">_xlfn.IFS('ES Data Entry'!J744= 1, "Male", 'ES Data Entry'!J744= 2, "Female", 'ES Data Entry'!J744= 3, "Transgender Male", 'ES Data Entry'!J744= 4, "Transgender Female",'ES Data Entry'!J744= 5, "Non-binary", 'ES Data Entry'!J744= 6, "Other", 'ES Data Entry'!J744= 7, "Unknown")</f>
        <v>#N/A</v>
      </c>
      <c r="L744" s="228">
        <f>'ES Data Entry'!K744</f>
        <v>0</v>
      </c>
      <c r="M744" s="228" t="str" cm="1">
        <f t="array" ref="M744">IF(MAX(IF(F:F=F744, L:L))=L744, "Yes", "No")</f>
        <v>Yes</v>
      </c>
      <c r="N744" s="229" t="e">
        <f>AVERAGE('ES Data Entry'!N744,'ES Data Entry'!M744)</f>
        <v>#DIV/0!</v>
      </c>
      <c r="O744" s="229" t="e">
        <f t="shared" si="72"/>
        <v>#DIV/0!</v>
      </c>
      <c r="P744" s="229" t="e">
        <f>AVERAGE('ES Data Entry'!O744:R744)</f>
        <v>#DIV/0!</v>
      </c>
      <c r="Q744" s="229" t="e">
        <f t="shared" si="73"/>
        <v>#DIV/0!</v>
      </c>
      <c r="R744" s="229" t="e">
        <f>AVERAGE('ES Data Entry'!S744:V744)</f>
        <v>#DIV/0!</v>
      </c>
      <c r="S744" s="229" t="e">
        <f t="shared" si="74"/>
        <v>#DIV/0!</v>
      </c>
      <c r="T744" s="229" t="e">
        <f>AVERAGE('ES Data Entry'!W744:Y744)</f>
        <v>#DIV/0!</v>
      </c>
      <c r="U744" s="230" t="e">
        <f t="shared" si="75"/>
        <v>#DIV/0!</v>
      </c>
      <c r="V744" s="231" t="e">
        <f t="shared" si="76"/>
        <v>#DIV/0!</v>
      </c>
      <c r="W744" s="232" t="e">
        <f t="shared" si="77"/>
        <v>#DIV/0!</v>
      </c>
    </row>
    <row r="745" spans="1:23">
      <c r="A745" s="226">
        <f>'ES Data Entry'!A745</f>
        <v>0</v>
      </c>
      <c r="B745" s="226">
        <f>'ES Data Entry'!B745</f>
        <v>0</v>
      </c>
      <c r="C745" s="6">
        <f>'ES Data Entry'!C745</f>
        <v>0</v>
      </c>
      <c r="D745" s="226">
        <f>'ES Data Entry'!D745</f>
        <v>0</v>
      </c>
      <c r="E745" s="226">
        <f>'ES Data Entry'!E745</f>
        <v>0</v>
      </c>
      <c r="F745" s="226">
        <f>'ES Data Entry'!F745</f>
        <v>0</v>
      </c>
      <c r="G745" s="226" t="str" cm="1">
        <f t="array" ref="G745">_xlfn.IFS('ES Data Entry'!G745=0, "Kindergarten", 'ES Data Entry'!G745=1, "1st Grade", 'ES Data Entry'!G745=2, "2nd Grade", 'ES Data Entry'!G745=3, "3rd Grade", 'ES Data Entry'!G745=4, "4th Grade",'ES Data Entry'!G745=5, "5th Grade")</f>
        <v>Kindergarten</v>
      </c>
      <c r="H745" s="253" t="e" cm="1">
        <f t="array" ref="H745">_xlfn.IFS('ES Data Entry'!L745=2, "Virtual", 'ES Data Entry'!L745=1, "In-person",'ES Data Entry'!L745=3, "Hybrid")</f>
        <v>#N/A</v>
      </c>
      <c r="I745" s="227" t="e" cm="1">
        <f t="array" ref="I745">_xlfn.IFS('ES Data Entry'!H745= 1, "American Indian/Alaskan Native", 'ES Data Entry'!H745= 2, "Asian", 'ES Data Entry'!H745= 3, "Native Hawaiian/Pacific Islander", 'ES Data Entry'!H745= 4, "Black/African American",'ES Data Entry'!H745= 5,  "White", 'ES Data Entry'!H745= 6, "Other", 'ES Data Entry'!H745= 7, "Two races or more", 'ES Data Entry'!H745= 8, "Unknown")</f>
        <v>#N/A</v>
      </c>
      <c r="J745" s="226" t="e" cm="1">
        <f t="array" ref="J745">_xlfn.IFS('ES Data Entry'!I745=1, "Hispanic/Latino", 'ES Data Entry'!I745=2, "Not Hispanic/Latino", 'ES Data Entry'!I745=3, "Other")</f>
        <v>#N/A</v>
      </c>
      <c r="K745" s="226" t="e" cm="1">
        <f t="array" ref="K745">_xlfn.IFS('ES Data Entry'!J745= 1, "Male", 'ES Data Entry'!J745= 2, "Female", 'ES Data Entry'!J745= 3, "Transgender Male", 'ES Data Entry'!J745= 4, "Transgender Female",'ES Data Entry'!J745= 5, "Non-binary", 'ES Data Entry'!J745= 6, "Other", 'ES Data Entry'!J745= 7, "Unknown")</f>
        <v>#N/A</v>
      </c>
      <c r="L745" s="228">
        <f>'ES Data Entry'!K745</f>
        <v>0</v>
      </c>
      <c r="M745" s="228" t="str" cm="1">
        <f t="array" ref="M745">IF(MAX(IF(F:F=F745, L:L))=L745, "Yes", "No")</f>
        <v>Yes</v>
      </c>
      <c r="N745" s="229" t="e">
        <f>AVERAGE('ES Data Entry'!N745,'ES Data Entry'!M745)</f>
        <v>#DIV/0!</v>
      </c>
      <c r="O745" s="229" t="e">
        <f t="shared" si="72"/>
        <v>#DIV/0!</v>
      </c>
      <c r="P745" s="229" t="e">
        <f>AVERAGE('ES Data Entry'!O745:R745)</f>
        <v>#DIV/0!</v>
      </c>
      <c r="Q745" s="229" t="e">
        <f t="shared" si="73"/>
        <v>#DIV/0!</v>
      </c>
      <c r="R745" s="229" t="e">
        <f>AVERAGE('ES Data Entry'!S745:V745)</f>
        <v>#DIV/0!</v>
      </c>
      <c r="S745" s="229" t="e">
        <f t="shared" si="74"/>
        <v>#DIV/0!</v>
      </c>
      <c r="T745" s="229" t="e">
        <f>AVERAGE('ES Data Entry'!W745:Y745)</f>
        <v>#DIV/0!</v>
      </c>
      <c r="U745" s="230" t="e">
        <f t="shared" si="75"/>
        <v>#DIV/0!</v>
      </c>
      <c r="V745" s="231" t="e">
        <f t="shared" si="76"/>
        <v>#DIV/0!</v>
      </c>
      <c r="W745" s="232" t="e">
        <f t="shared" si="77"/>
        <v>#DIV/0!</v>
      </c>
    </row>
    <row r="746" spans="1:23">
      <c r="A746" s="226">
        <f>'ES Data Entry'!A746</f>
        <v>0</v>
      </c>
      <c r="B746" s="226">
        <f>'ES Data Entry'!B746</f>
        <v>0</v>
      </c>
      <c r="C746" s="6">
        <f>'ES Data Entry'!C746</f>
        <v>0</v>
      </c>
      <c r="D746" s="226">
        <f>'ES Data Entry'!D746</f>
        <v>0</v>
      </c>
      <c r="E746" s="226">
        <f>'ES Data Entry'!E746</f>
        <v>0</v>
      </c>
      <c r="F746" s="226">
        <f>'ES Data Entry'!F746</f>
        <v>0</v>
      </c>
      <c r="G746" s="226" t="str" cm="1">
        <f t="array" ref="G746">_xlfn.IFS('ES Data Entry'!G746=0, "Kindergarten", 'ES Data Entry'!G746=1, "1st Grade", 'ES Data Entry'!G746=2, "2nd Grade", 'ES Data Entry'!G746=3, "3rd Grade", 'ES Data Entry'!G746=4, "4th Grade",'ES Data Entry'!G746=5, "5th Grade")</f>
        <v>Kindergarten</v>
      </c>
      <c r="H746" s="253" t="e" cm="1">
        <f t="array" ref="H746">_xlfn.IFS('ES Data Entry'!L746=2, "Virtual", 'ES Data Entry'!L746=1, "In-person",'ES Data Entry'!L746=3, "Hybrid")</f>
        <v>#N/A</v>
      </c>
      <c r="I746" s="227" t="e" cm="1">
        <f t="array" ref="I746">_xlfn.IFS('ES Data Entry'!H746= 1, "American Indian/Alaskan Native", 'ES Data Entry'!H746= 2, "Asian", 'ES Data Entry'!H746= 3, "Native Hawaiian/Pacific Islander", 'ES Data Entry'!H746= 4, "Black/African American",'ES Data Entry'!H746= 5,  "White", 'ES Data Entry'!H746= 6, "Other", 'ES Data Entry'!H746= 7, "Two races or more", 'ES Data Entry'!H746= 8, "Unknown")</f>
        <v>#N/A</v>
      </c>
      <c r="J746" s="226" t="e" cm="1">
        <f t="array" ref="J746">_xlfn.IFS('ES Data Entry'!I746=1, "Hispanic/Latino", 'ES Data Entry'!I746=2, "Not Hispanic/Latino", 'ES Data Entry'!I746=3, "Other")</f>
        <v>#N/A</v>
      </c>
      <c r="K746" s="226" t="e" cm="1">
        <f t="array" ref="K746">_xlfn.IFS('ES Data Entry'!J746= 1, "Male", 'ES Data Entry'!J746= 2, "Female", 'ES Data Entry'!J746= 3, "Transgender Male", 'ES Data Entry'!J746= 4, "Transgender Female",'ES Data Entry'!J746= 5, "Non-binary", 'ES Data Entry'!J746= 6, "Other", 'ES Data Entry'!J746= 7, "Unknown")</f>
        <v>#N/A</v>
      </c>
      <c r="L746" s="228">
        <f>'ES Data Entry'!K746</f>
        <v>0</v>
      </c>
      <c r="M746" s="228" t="str" cm="1">
        <f t="array" ref="M746">IF(MAX(IF(F:F=F746, L:L))=L746, "Yes", "No")</f>
        <v>Yes</v>
      </c>
      <c r="N746" s="229" t="e">
        <f>AVERAGE('ES Data Entry'!N746,'ES Data Entry'!M746)</f>
        <v>#DIV/0!</v>
      </c>
      <c r="O746" s="229" t="e">
        <f t="shared" si="72"/>
        <v>#DIV/0!</v>
      </c>
      <c r="P746" s="229" t="e">
        <f>AVERAGE('ES Data Entry'!O746:R746)</f>
        <v>#DIV/0!</v>
      </c>
      <c r="Q746" s="229" t="e">
        <f t="shared" si="73"/>
        <v>#DIV/0!</v>
      </c>
      <c r="R746" s="229" t="e">
        <f>AVERAGE('ES Data Entry'!S746:V746)</f>
        <v>#DIV/0!</v>
      </c>
      <c r="S746" s="229" t="e">
        <f t="shared" si="74"/>
        <v>#DIV/0!</v>
      </c>
      <c r="T746" s="229" t="e">
        <f>AVERAGE('ES Data Entry'!W746:Y746)</f>
        <v>#DIV/0!</v>
      </c>
      <c r="U746" s="230" t="e">
        <f t="shared" si="75"/>
        <v>#DIV/0!</v>
      </c>
      <c r="V746" s="231" t="e">
        <f t="shared" si="76"/>
        <v>#DIV/0!</v>
      </c>
      <c r="W746" s="232" t="e">
        <f t="shared" si="77"/>
        <v>#DIV/0!</v>
      </c>
    </row>
    <row r="747" spans="1:23">
      <c r="A747" s="226">
        <f>'ES Data Entry'!A747</f>
        <v>0</v>
      </c>
      <c r="B747" s="226">
        <f>'ES Data Entry'!B747</f>
        <v>0</v>
      </c>
      <c r="C747" s="6">
        <f>'ES Data Entry'!C747</f>
        <v>0</v>
      </c>
      <c r="D747" s="226">
        <f>'ES Data Entry'!D747</f>
        <v>0</v>
      </c>
      <c r="E747" s="226">
        <f>'ES Data Entry'!E747</f>
        <v>0</v>
      </c>
      <c r="F747" s="226">
        <f>'ES Data Entry'!F747</f>
        <v>0</v>
      </c>
      <c r="G747" s="226" t="str" cm="1">
        <f t="array" ref="G747">_xlfn.IFS('ES Data Entry'!G747=0, "Kindergarten", 'ES Data Entry'!G747=1, "1st Grade", 'ES Data Entry'!G747=2, "2nd Grade", 'ES Data Entry'!G747=3, "3rd Grade", 'ES Data Entry'!G747=4, "4th Grade",'ES Data Entry'!G747=5, "5th Grade")</f>
        <v>Kindergarten</v>
      </c>
      <c r="H747" s="253" t="e" cm="1">
        <f t="array" ref="H747">_xlfn.IFS('ES Data Entry'!L747=2, "Virtual", 'ES Data Entry'!L747=1, "In-person",'ES Data Entry'!L747=3, "Hybrid")</f>
        <v>#N/A</v>
      </c>
      <c r="I747" s="227" t="e" cm="1">
        <f t="array" ref="I747">_xlfn.IFS('ES Data Entry'!H747= 1, "American Indian/Alaskan Native", 'ES Data Entry'!H747= 2, "Asian", 'ES Data Entry'!H747= 3, "Native Hawaiian/Pacific Islander", 'ES Data Entry'!H747= 4, "Black/African American",'ES Data Entry'!H747= 5,  "White", 'ES Data Entry'!H747= 6, "Other", 'ES Data Entry'!H747= 7, "Two races or more", 'ES Data Entry'!H747= 8, "Unknown")</f>
        <v>#N/A</v>
      </c>
      <c r="J747" s="226" t="e" cm="1">
        <f t="array" ref="J747">_xlfn.IFS('ES Data Entry'!I747=1, "Hispanic/Latino", 'ES Data Entry'!I747=2, "Not Hispanic/Latino", 'ES Data Entry'!I747=3, "Other")</f>
        <v>#N/A</v>
      </c>
      <c r="K747" s="226" t="e" cm="1">
        <f t="array" ref="K747">_xlfn.IFS('ES Data Entry'!J747= 1, "Male", 'ES Data Entry'!J747= 2, "Female", 'ES Data Entry'!J747= 3, "Transgender Male", 'ES Data Entry'!J747= 4, "Transgender Female",'ES Data Entry'!J747= 5, "Non-binary", 'ES Data Entry'!J747= 6, "Other", 'ES Data Entry'!J747= 7, "Unknown")</f>
        <v>#N/A</v>
      </c>
      <c r="L747" s="228">
        <f>'ES Data Entry'!K747</f>
        <v>0</v>
      </c>
      <c r="M747" s="228" t="str" cm="1">
        <f t="array" ref="M747">IF(MAX(IF(F:F=F747, L:L))=L747, "Yes", "No")</f>
        <v>Yes</v>
      </c>
      <c r="N747" s="229" t="e">
        <f>AVERAGE('ES Data Entry'!N747,'ES Data Entry'!M747)</f>
        <v>#DIV/0!</v>
      </c>
      <c r="O747" s="229" t="e">
        <f t="shared" si="72"/>
        <v>#DIV/0!</v>
      </c>
      <c r="P747" s="229" t="e">
        <f>AVERAGE('ES Data Entry'!O747:R747)</f>
        <v>#DIV/0!</v>
      </c>
      <c r="Q747" s="229" t="e">
        <f t="shared" si="73"/>
        <v>#DIV/0!</v>
      </c>
      <c r="R747" s="229" t="e">
        <f>AVERAGE('ES Data Entry'!S747:V747)</f>
        <v>#DIV/0!</v>
      </c>
      <c r="S747" s="229" t="e">
        <f t="shared" si="74"/>
        <v>#DIV/0!</v>
      </c>
      <c r="T747" s="229" t="e">
        <f>AVERAGE('ES Data Entry'!W747:Y747)</f>
        <v>#DIV/0!</v>
      </c>
      <c r="U747" s="230" t="e">
        <f t="shared" si="75"/>
        <v>#DIV/0!</v>
      </c>
      <c r="V747" s="231" t="e">
        <f t="shared" si="76"/>
        <v>#DIV/0!</v>
      </c>
      <c r="W747" s="232" t="e">
        <f t="shared" si="77"/>
        <v>#DIV/0!</v>
      </c>
    </row>
    <row r="748" spans="1:23">
      <c r="A748" s="226">
        <f>'ES Data Entry'!A748</f>
        <v>0</v>
      </c>
      <c r="B748" s="226">
        <f>'ES Data Entry'!B748</f>
        <v>0</v>
      </c>
      <c r="C748" s="6">
        <f>'ES Data Entry'!C748</f>
        <v>0</v>
      </c>
      <c r="D748" s="226">
        <f>'ES Data Entry'!D748</f>
        <v>0</v>
      </c>
      <c r="E748" s="226">
        <f>'ES Data Entry'!E748</f>
        <v>0</v>
      </c>
      <c r="F748" s="226">
        <f>'ES Data Entry'!F748</f>
        <v>0</v>
      </c>
      <c r="G748" s="226" t="str" cm="1">
        <f t="array" ref="G748">_xlfn.IFS('ES Data Entry'!G748=0, "Kindergarten", 'ES Data Entry'!G748=1, "1st Grade", 'ES Data Entry'!G748=2, "2nd Grade", 'ES Data Entry'!G748=3, "3rd Grade", 'ES Data Entry'!G748=4, "4th Grade",'ES Data Entry'!G748=5, "5th Grade")</f>
        <v>Kindergarten</v>
      </c>
      <c r="H748" s="253" t="e" cm="1">
        <f t="array" ref="H748">_xlfn.IFS('ES Data Entry'!L748=2, "Virtual", 'ES Data Entry'!L748=1, "In-person",'ES Data Entry'!L748=3, "Hybrid")</f>
        <v>#N/A</v>
      </c>
      <c r="I748" s="227" t="e" cm="1">
        <f t="array" ref="I748">_xlfn.IFS('ES Data Entry'!H748= 1, "American Indian/Alaskan Native", 'ES Data Entry'!H748= 2, "Asian", 'ES Data Entry'!H748= 3, "Native Hawaiian/Pacific Islander", 'ES Data Entry'!H748= 4, "Black/African American",'ES Data Entry'!H748= 5,  "White", 'ES Data Entry'!H748= 6, "Other", 'ES Data Entry'!H748= 7, "Two races or more", 'ES Data Entry'!H748= 8, "Unknown")</f>
        <v>#N/A</v>
      </c>
      <c r="J748" s="226" t="e" cm="1">
        <f t="array" ref="J748">_xlfn.IFS('ES Data Entry'!I748=1, "Hispanic/Latino", 'ES Data Entry'!I748=2, "Not Hispanic/Latino", 'ES Data Entry'!I748=3, "Other")</f>
        <v>#N/A</v>
      </c>
      <c r="K748" s="226" t="e" cm="1">
        <f t="array" ref="K748">_xlfn.IFS('ES Data Entry'!J748= 1, "Male", 'ES Data Entry'!J748= 2, "Female", 'ES Data Entry'!J748= 3, "Transgender Male", 'ES Data Entry'!J748= 4, "Transgender Female",'ES Data Entry'!J748= 5, "Non-binary", 'ES Data Entry'!J748= 6, "Other", 'ES Data Entry'!J748= 7, "Unknown")</f>
        <v>#N/A</v>
      </c>
      <c r="L748" s="228">
        <f>'ES Data Entry'!K748</f>
        <v>0</v>
      </c>
      <c r="M748" s="228" t="str" cm="1">
        <f t="array" ref="M748">IF(MAX(IF(F:F=F748, L:L))=L748, "Yes", "No")</f>
        <v>Yes</v>
      </c>
      <c r="N748" s="229" t="e">
        <f>AVERAGE('ES Data Entry'!N748,'ES Data Entry'!M748)</f>
        <v>#DIV/0!</v>
      </c>
      <c r="O748" s="229" t="e">
        <f t="shared" si="72"/>
        <v>#DIV/0!</v>
      </c>
      <c r="P748" s="229" t="e">
        <f>AVERAGE('ES Data Entry'!O748:R748)</f>
        <v>#DIV/0!</v>
      </c>
      <c r="Q748" s="229" t="e">
        <f t="shared" si="73"/>
        <v>#DIV/0!</v>
      </c>
      <c r="R748" s="229" t="e">
        <f>AVERAGE('ES Data Entry'!S748:V748)</f>
        <v>#DIV/0!</v>
      </c>
      <c r="S748" s="229" t="e">
        <f t="shared" si="74"/>
        <v>#DIV/0!</v>
      </c>
      <c r="T748" s="229" t="e">
        <f>AVERAGE('ES Data Entry'!W748:Y748)</f>
        <v>#DIV/0!</v>
      </c>
      <c r="U748" s="230" t="e">
        <f t="shared" si="75"/>
        <v>#DIV/0!</v>
      </c>
      <c r="V748" s="231" t="e">
        <f t="shared" si="76"/>
        <v>#DIV/0!</v>
      </c>
      <c r="W748" s="232" t="e">
        <f t="shared" si="77"/>
        <v>#DIV/0!</v>
      </c>
    </row>
    <row r="749" spans="1:23">
      <c r="A749" s="226">
        <f>'ES Data Entry'!A749</f>
        <v>0</v>
      </c>
      <c r="B749" s="226">
        <f>'ES Data Entry'!B749</f>
        <v>0</v>
      </c>
      <c r="C749" s="6">
        <f>'ES Data Entry'!C749</f>
        <v>0</v>
      </c>
      <c r="D749" s="226">
        <f>'ES Data Entry'!D749</f>
        <v>0</v>
      </c>
      <c r="E749" s="226">
        <f>'ES Data Entry'!E749</f>
        <v>0</v>
      </c>
      <c r="F749" s="226">
        <f>'ES Data Entry'!F749</f>
        <v>0</v>
      </c>
      <c r="G749" s="226" t="str" cm="1">
        <f t="array" ref="G749">_xlfn.IFS('ES Data Entry'!G749=0, "Kindergarten", 'ES Data Entry'!G749=1, "1st Grade", 'ES Data Entry'!G749=2, "2nd Grade", 'ES Data Entry'!G749=3, "3rd Grade", 'ES Data Entry'!G749=4, "4th Grade",'ES Data Entry'!G749=5, "5th Grade")</f>
        <v>Kindergarten</v>
      </c>
      <c r="H749" s="253" t="e" cm="1">
        <f t="array" ref="H749">_xlfn.IFS('ES Data Entry'!L749=2, "Virtual", 'ES Data Entry'!L749=1, "In-person",'ES Data Entry'!L749=3, "Hybrid")</f>
        <v>#N/A</v>
      </c>
      <c r="I749" s="227" t="e" cm="1">
        <f t="array" ref="I749">_xlfn.IFS('ES Data Entry'!H749= 1, "American Indian/Alaskan Native", 'ES Data Entry'!H749= 2, "Asian", 'ES Data Entry'!H749= 3, "Native Hawaiian/Pacific Islander", 'ES Data Entry'!H749= 4, "Black/African American",'ES Data Entry'!H749= 5,  "White", 'ES Data Entry'!H749= 6, "Other", 'ES Data Entry'!H749= 7, "Two races or more", 'ES Data Entry'!H749= 8, "Unknown")</f>
        <v>#N/A</v>
      </c>
      <c r="J749" s="226" t="e" cm="1">
        <f t="array" ref="J749">_xlfn.IFS('ES Data Entry'!I749=1, "Hispanic/Latino", 'ES Data Entry'!I749=2, "Not Hispanic/Latino", 'ES Data Entry'!I749=3, "Other")</f>
        <v>#N/A</v>
      </c>
      <c r="K749" s="226" t="e" cm="1">
        <f t="array" ref="K749">_xlfn.IFS('ES Data Entry'!J749= 1, "Male", 'ES Data Entry'!J749= 2, "Female", 'ES Data Entry'!J749= 3, "Transgender Male", 'ES Data Entry'!J749= 4, "Transgender Female",'ES Data Entry'!J749= 5, "Non-binary", 'ES Data Entry'!J749= 6, "Other", 'ES Data Entry'!J749= 7, "Unknown")</f>
        <v>#N/A</v>
      </c>
      <c r="L749" s="228">
        <f>'ES Data Entry'!K749</f>
        <v>0</v>
      </c>
      <c r="M749" s="228" t="str" cm="1">
        <f t="array" ref="M749">IF(MAX(IF(F:F=F749, L:L))=L749, "Yes", "No")</f>
        <v>Yes</v>
      </c>
      <c r="N749" s="229" t="e">
        <f>AVERAGE('ES Data Entry'!N749,'ES Data Entry'!M749)</f>
        <v>#DIV/0!</v>
      </c>
      <c r="O749" s="229" t="e">
        <f t="shared" si="72"/>
        <v>#DIV/0!</v>
      </c>
      <c r="P749" s="229" t="e">
        <f>AVERAGE('ES Data Entry'!O749:R749)</f>
        <v>#DIV/0!</v>
      </c>
      <c r="Q749" s="229" t="e">
        <f t="shared" si="73"/>
        <v>#DIV/0!</v>
      </c>
      <c r="R749" s="229" t="e">
        <f>AVERAGE('ES Data Entry'!S749:V749)</f>
        <v>#DIV/0!</v>
      </c>
      <c r="S749" s="229" t="e">
        <f t="shared" si="74"/>
        <v>#DIV/0!</v>
      </c>
      <c r="T749" s="229" t="e">
        <f>AVERAGE('ES Data Entry'!W749:Y749)</f>
        <v>#DIV/0!</v>
      </c>
      <c r="U749" s="230" t="e">
        <f t="shared" si="75"/>
        <v>#DIV/0!</v>
      </c>
      <c r="V749" s="231" t="e">
        <f t="shared" si="76"/>
        <v>#DIV/0!</v>
      </c>
      <c r="W749" s="232" t="e">
        <f t="shared" si="77"/>
        <v>#DIV/0!</v>
      </c>
    </row>
    <row r="750" spans="1:23">
      <c r="A750" s="226">
        <f>'ES Data Entry'!A750</f>
        <v>0</v>
      </c>
      <c r="B750" s="226">
        <f>'ES Data Entry'!B750</f>
        <v>0</v>
      </c>
      <c r="C750" s="6">
        <f>'ES Data Entry'!C750</f>
        <v>0</v>
      </c>
      <c r="D750" s="226">
        <f>'ES Data Entry'!D750</f>
        <v>0</v>
      </c>
      <c r="E750" s="226">
        <f>'ES Data Entry'!E750</f>
        <v>0</v>
      </c>
      <c r="F750" s="226">
        <f>'ES Data Entry'!F750</f>
        <v>0</v>
      </c>
      <c r="G750" s="226" t="str" cm="1">
        <f t="array" ref="G750">_xlfn.IFS('ES Data Entry'!G750=0, "Kindergarten", 'ES Data Entry'!G750=1, "1st Grade", 'ES Data Entry'!G750=2, "2nd Grade", 'ES Data Entry'!G750=3, "3rd Grade", 'ES Data Entry'!G750=4, "4th Grade",'ES Data Entry'!G750=5, "5th Grade")</f>
        <v>Kindergarten</v>
      </c>
      <c r="H750" s="253" t="e" cm="1">
        <f t="array" ref="H750">_xlfn.IFS('ES Data Entry'!L750=2, "Virtual", 'ES Data Entry'!L750=1, "In-person",'ES Data Entry'!L750=3, "Hybrid")</f>
        <v>#N/A</v>
      </c>
      <c r="I750" s="227" t="e" cm="1">
        <f t="array" ref="I750">_xlfn.IFS('ES Data Entry'!H750= 1, "American Indian/Alaskan Native", 'ES Data Entry'!H750= 2, "Asian", 'ES Data Entry'!H750= 3, "Native Hawaiian/Pacific Islander", 'ES Data Entry'!H750= 4, "Black/African American",'ES Data Entry'!H750= 5,  "White", 'ES Data Entry'!H750= 6, "Other", 'ES Data Entry'!H750= 7, "Two races or more", 'ES Data Entry'!H750= 8, "Unknown")</f>
        <v>#N/A</v>
      </c>
      <c r="J750" s="226" t="e" cm="1">
        <f t="array" ref="J750">_xlfn.IFS('ES Data Entry'!I750=1, "Hispanic/Latino", 'ES Data Entry'!I750=2, "Not Hispanic/Latino", 'ES Data Entry'!I750=3, "Other")</f>
        <v>#N/A</v>
      </c>
      <c r="K750" s="226" t="e" cm="1">
        <f t="array" ref="K750">_xlfn.IFS('ES Data Entry'!J750= 1, "Male", 'ES Data Entry'!J750= 2, "Female", 'ES Data Entry'!J750= 3, "Transgender Male", 'ES Data Entry'!J750= 4, "Transgender Female",'ES Data Entry'!J750= 5, "Non-binary", 'ES Data Entry'!J750= 6, "Other", 'ES Data Entry'!J750= 7, "Unknown")</f>
        <v>#N/A</v>
      </c>
      <c r="L750" s="228">
        <f>'ES Data Entry'!K750</f>
        <v>0</v>
      </c>
      <c r="M750" s="228" t="str" cm="1">
        <f t="array" ref="M750">IF(MAX(IF(F:F=F750, L:L))=L750, "Yes", "No")</f>
        <v>Yes</v>
      </c>
      <c r="N750" s="229" t="e">
        <f>AVERAGE('ES Data Entry'!N750,'ES Data Entry'!M750)</f>
        <v>#DIV/0!</v>
      </c>
      <c r="O750" s="229" t="e">
        <f t="shared" si="72"/>
        <v>#DIV/0!</v>
      </c>
      <c r="P750" s="229" t="e">
        <f>AVERAGE('ES Data Entry'!O750:R750)</f>
        <v>#DIV/0!</v>
      </c>
      <c r="Q750" s="229" t="e">
        <f t="shared" si="73"/>
        <v>#DIV/0!</v>
      </c>
      <c r="R750" s="229" t="e">
        <f>AVERAGE('ES Data Entry'!S750:V750)</f>
        <v>#DIV/0!</v>
      </c>
      <c r="S750" s="229" t="e">
        <f t="shared" si="74"/>
        <v>#DIV/0!</v>
      </c>
      <c r="T750" s="229" t="e">
        <f>AVERAGE('ES Data Entry'!W750:Y750)</f>
        <v>#DIV/0!</v>
      </c>
      <c r="U750" s="230" t="e">
        <f t="shared" si="75"/>
        <v>#DIV/0!</v>
      </c>
      <c r="V750" s="231" t="e">
        <f t="shared" si="76"/>
        <v>#DIV/0!</v>
      </c>
      <c r="W750" s="232" t="e">
        <f t="shared" si="77"/>
        <v>#DIV/0!</v>
      </c>
    </row>
    <row r="751" spans="1:23">
      <c r="A751" s="226">
        <f>'ES Data Entry'!A751</f>
        <v>0</v>
      </c>
      <c r="B751" s="226">
        <f>'ES Data Entry'!B751</f>
        <v>0</v>
      </c>
      <c r="C751" s="6">
        <f>'ES Data Entry'!C751</f>
        <v>0</v>
      </c>
      <c r="D751" s="226">
        <f>'ES Data Entry'!D751</f>
        <v>0</v>
      </c>
      <c r="E751" s="226">
        <f>'ES Data Entry'!E751</f>
        <v>0</v>
      </c>
      <c r="F751" s="226">
        <f>'ES Data Entry'!F751</f>
        <v>0</v>
      </c>
      <c r="G751" s="226" t="str" cm="1">
        <f t="array" ref="G751">_xlfn.IFS('ES Data Entry'!G751=0, "Kindergarten", 'ES Data Entry'!G751=1, "1st Grade", 'ES Data Entry'!G751=2, "2nd Grade", 'ES Data Entry'!G751=3, "3rd Grade", 'ES Data Entry'!G751=4, "4th Grade",'ES Data Entry'!G751=5, "5th Grade")</f>
        <v>Kindergarten</v>
      </c>
      <c r="H751" s="253" t="e" cm="1">
        <f t="array" ref="H751">_xlfn.IFS('ES Data Entry'!L751=2, "Virtual", 'ES Data Entry'!L751=1, "In-person",'ES Data Entry'!L751=3, "Hybrid")</f>
        <v>#N/A</v>
      </c>
      <c r="I751" s="227" t="e" cm="1">
        <f t="array" ref="I751">_xlfn.IFS('ES Data Entry'!H751= 1, "American Indian/Alaskan Native", 'ES Data Entry'!H751= 2, "Asian", 'ES Data Entry'!H751= 3, "Native Hawaiian/Pacific Islander", 'ES Data Entry'!H751= 4, "Black/African American",'ES Data Entry'!H751= 5,  "White", 'ES Data Entry'!H751= 6, "Other", 'ES Data Entry'!H751= 7, "Two races or more", 'ES Data Entry'!H751= 8, "Unknown")</f>
        <v>#N/A</v>
      </c>
      <c r="J751" s="226" t="e" cm="1">
        <f t="array" ref="J751">_xlfn.IFS('ES Data Entry'!I751=1, "Hispanic/Latino", 'ES Data Entry'!I751=2, "Not Hispanic/Latino", 'ES Data Entry'!I751=3, "Other")</f>
        <v>#N/A</v>
      </c>
      <c r="K751" s="226" t="e" cm="1">
        <f t="array" ref="K751">_xlfn.IFS('ES Data Entry'!J751= 1, "Male", 'ES Data Entry'!J751= 2, "Female", 'ES Data Entry'!J751= 3, "Transgender Male", 'ES Data Entry'!J751= 4, "Transgender Female",'ES Data Entry'!J751= 5, "Non-binary", 'ES Data Entry'!J751= 6, "Other", 'ES Data Entry'!J751= 7, "Unknown")</f>
        <v>#N/A</v>
      </c>
      <c r="L751" s="228">
        <f>'ES Data Entry'!K751</f>
        <v>0</v>
      </c>
      <c r="M751" s="228" t="str" cm="1">
        <f t="array" ref="M751">IF(MAX(IF(F:F=F751, L:L))=L751, "Yes", "No")</f>
        <v>Yes</v>
      </c>
      <c r="N751" s="229" t="e">
        <f>AVERAGE('ES Data Entry'!N751,'ES Data Entry'!M751)</f>
        <v>#DIV/0!</v>
      </c>
      <c r="O751" s="229" t="e">
        <f t="shared" si="72"/>
        <v>#DIV/0!</v>
      </c>
      <c r="P751" s="229" t="e">
        <f>AVERAGE('ES Data Entry'!O751:R751)</f>
        <v>#DIV/0!</v>
      </c>
      <c r="Q751" s="229" t="e">
        <f t="shared" si="73"/>
        <v>#DIV/0!</v>
      </c>
      <c r="R751" s="229" t="e">
        <f>AVERAGE('ES Data Entry'!S751:V751)</f>
        <v>#DIV/0!</v>
      </c>
      <c r="S751" s="229" t="e">
        <f t="shared" si="74"/>
        <v>#DIV/0!</v>
      </c>
      <c r="T751" s="229" t="e">
        <f>AVERAGE('ES Data Entry'!W751:Y751)</f>
        <v>#DIV/0!</v>
      </c>
      <c r="U751" s="230" t="e">
        <f t="shared" si="75"/>
        <v>#DIV/0!</v>
      </c>
      <c r="V751" s="231" t="e">
        <f t="shared" si="76"/>
        <v>#DIV/0!</v>
      </c>
      <c r="W751" s="232" t="e">
        <f t="shared" si="77"/>
        <v>#DIV/0!</v>
      </c>
    </row>
    <row r="752" spans="1:23">
      <c r="A752" s="226">
        <f>'ES Data Entry'!A752</f>
        <v>0</v>
      </c>
      <c r="B752" s="226">
        <f>'ES Data Entry'!B752</f>
        <v>0</v>
      </c>
      <c r="C752" s="6">
        <f>'ES Data Entry'!C752</f>
        <v>0</v>
      </c>
      <c r="D752" s="226">
        <f>'ES Data Entry'!D752</f>
        <v>0</v>
      </c>
      <c r="E752" s="226">
        <f>'ES Data Entry'!E752</f>
        <v>0</v>
      </c>
      <c r="F752" s="226">
        <f>'ES Data Entry'!F752</f>
        <v>0</v>
      </c>
      <c r="G752" s="226" t="str" cm="1">
        <f t="array" ref="G752">_xlfn.IFS('ES Data Entry'!G752=0, "Kindergarten", 'ES Data Entry'!G752=1, "1st Grade", 'ES Data Entry'!G752=2, "2nd Grade", 'ES Data Entry'!G752=3, "3rd Grade", 'ES Data Entry'!G752=4, "4th Grade",'ES Data Entry'!G752=5, "5th Grade")</f>
        <v>Kindergarten</v>
      </c>
      <c r="H752" s="253" t="e" cm="1">
        <f t="array" ref="H752">_xlfn.IFS('ES Data Entry'!L752=2, "Virtual", 'ES Data Entry'!L752=1, "In-person",'ES Data Entry'!L752=3, "Hybrid")</f>
        <v>#N/A</v>
      </c>
      <c r="I752" s="227" t="e" cm="1">
        <f t="array" ref="I752">_xlfn.IFS('ES Data Entry'!H752= 1, "American Indian/Alaskan Native", 'ES Data Entry'!H752= 2, "Asian", 'ES Data Entry'!H752= 3, "Native Hawaiian/Pacific Islander", 'ES Data Entry'!H752= 4, "Black/African American",'ES Data Entry'!H752= 5,  "White", 'ES Data Entry'!H752= 6, "Other", 'ES Data Entry'!H752= 7, "Two races or more", 'ES Data Entry'!H752= 8, "Unknown")</f>
        <v>#N/A</v>
      </c>
      <c r="J752" s="226" t="e" cm="1">
        <f t="array" ref="J752">_xlfn.IFS('ES Data Entry'!I752=1, "Hispanic/Latino", 'ES Data Entry'!I752=2, "Not Hispanic/Latino", 'ES Data Entry'!I752=3, "Other")</f>
        <v>#N/A</v>
      </c>
      <c r="K752" s="226" t="e" cm="1">
        <f t="array" ref="K752">_xlfn.IFS('ES Data Entry'!J752= 1, "Male", 'ES Data Entry'!J752= 2, "Female", 'ES Data Entry'!J752= 3, "Transgender Male", 'ES Data Entry'!J752= 4, "Transgender Female",'ES Data Entry'!J752= 5, "Non-binary", 'ES Data Entry'!J752= 6, "Other", 'ES Data Entry'!J752= 7, "Unknown")</f>
        <v>#N/A</v>
      </c>
      <c r="L752" s="228">
        <f>'ES Data Entry'!K752</f>
        <v>0</v>
      </c>
      <c r="M752" s="228" t="str" cm="1">
        <f t="array" ref="M752">IF(MAX(IF(F:F=F752, L:L))=L752, "Yes", "No")</f>
        <v>Yes</v>
      </c>
      <c r="N752" s="229" t="e">
        <f>AVERAGE('ES Data Entry'!N752,'ES Data Entry'!M752)</f>
        <v>#DIV/0!</v>
      </c>
      <c r="O752" s="229" t="e">
        <f t="shared" si="72"/>
        <v>#DIV/0!</v>
      </c>
      <c r="P752" s="229" t="e">
        <f>AVERAGE('ES Data Entry'!O752:R752)</f>
        <v>#DIV/0!</v>
      </c>
      <c r="Q752" s="229" t="e">
        <f t="shared" si="73"/>
        <v>#DIV/0!</v>
      </c>
      <c r="R752" s="229" t="e">
        <f>AVERAGE('ES Data Entry'!S752:V752)</f>
        <v>#DIV/0!</v>
      </c>
      <c r="S752" s="229" t="e">
        <f t="shared" si="74"/>
        <v>#DIV/0!</v>
      </c>
      <c r="T752" s="229" t="e">
        <f>AVERAGE('ES Data Entry'!W752:Y752)</f>
        <v>#DIV/0!</v>
      </c>
      <c r="U752" s="230" t="e">
        <f t="shared" si="75"/>
        <v>#DIV/0!</v>
      </c>
      <c r="V752" s="231" t="e">
        <f t="shared" si="76"/>
        <v>#DIV/0!</v>
      </c>
      <c r="W752" s="232" t="e">
        <f t="shared" si="77"/>
        <v>#DIV/0!</v>
      </c>
    </row>
    <row r="753" spans="1:23">
      <c r="A753" s="226">
        <f>'ES Data Entry'!A753</f>
        <v>0</v>
      </c>
      <c r="B753" s="226">
        <f>'ES Data Entry'!B753</f>
        <v>0</v>
      </c>
      <c r="C753" s="6">
        <f>'ES Data Entry'!C753</f>
        <v>0</v>
      </c>
      <c r="D753" s="226">
        <f>'ES Data Entry'!D753</f>
        <v>0</v>
      </c>
      <c r="E753" s="226">
        <f>'ES Data Entry'!E753</f>
        <v>0</v>
      </c>
      <c r="F753" s="226">
        <f>'ES Data Entry'!F753</f>
        <v>0</v>
      </c>
      <c r="G753" s="226" t="str" cm="1">
        <f t="array" ref="G753">_xlfn.IFS('ES Data Entry'!G753=0, "Kindergarten", 'ES Data Entry'!G753=1, "1st Grade", 'ES Data Entry'!G753=2, "2nd Grade", 'ES Data Entry'!G753=3, "3rd Grade", 'ES Data Entry'!G753=4, "4th Grade",'ES Data Entry'!G753=5, "5th Grade")</f>
        <v>Kindergarten</v>
      </c>
      <c r="H753" s="253" t="e" cm="1">
        <f t="array" ref="H753">_xlfn.IFS('ES Data Entry'!L753=2, "Virtual", 'ES Data Entry'!L753=1, "In-person",'ES Data Entry'!L753=3, "Hybrid")</f>
        <v>#N/A</v>
      </c>
      <c r="I753" s="227" t="e" cm="1">
        <f t="array" ref="I753">_xlfn.IFS('ES Data Entry'!H753= 1, "American Indian/Alaskan Native", 'ES Data Entry'!H753= 2, "Asian", 'ES Data Entry'!H753= 3, "Native Hawaiian/Pacific Islander", 'ES Data Entry'!H753= 4, "Black/African American",'ES Data Entry'!H753= 5,  "White", 'ES Data Entry'!H753= 6, "Other", 'ES Data Entry'!H753= 7, "Two races or more", 'ES Data Entry'!H753= 8, "Unknown")</f>
        <v>#N/A</v>
      </c>
      <c r="J753" s="226" t="e" cm="1">
        <f t="array" ref="J753">_xlfn.IFS('ES Data Entry'!I753=1, "Hispanic/Latino", 'ES Data Entry'!I753=2, "Not Hispanic/Latino", 'ES Data Entry'!I753=3, "Other")</f>
        <v>#N/A</v>
      </c>
      <c r="K753" s="226" t="e" cm="1">
        <f t="array" ref="K753">_xlfn.IFS('ES Data Entry'!J753= 1, "Male", 'ES Data Entry'!J753= 2, "Female", 'ES Data Entry'!J753= 3, "Transgender Male", 'ES Data Entry'!J753= 4, "Transgender Female",'ES Data Entry'!J753= 5, "Non-binary", 'ES Data Entry'!J753= 6, "Other", 'ES Data Entry'!J753= 7, "Unknown")</f>
        <v>#N/A</v>
      </c>
      <c r="L753" s="228">
        <f>'ES Data Entry'!K753</f>
        <v>0</v>
      </c>
      <c r="M753" s="228" t="str" cm="1">
        <f t="array" ref="M753">IF(MAX(IF(F:F=F753, L:L))=L753, "Yes", "No")</f>
        <v>Yes</v>
      </c>
      <c r="N753" s="229" t="e">
        <f>AVERAGE('ES Data Entry'!N753,'ES Data Entry'!M753)</f>
        <v>#DIV/0!</v>
      </c>
      <c r="O753" s="229" t="e">
        <f t="shared" si="72"/>
        <v>#DIV/0!</v>
      </c>
      <c r="P753" s="229" t="e">
        <f>AVERAGE('ES Data Entry'!O753:R753)</f>
        <v>#DIV/0!</v>
      </c>
      <c r="Q753" s="229" t="e">
        <f t="shared" si="73"/>
        <v>#DIV/0!</v>
      </c>
      <c r="R753" s="229" t="e">
        <f>AVERAGE('ES Data Entry'!S753:V753)</f>
        <v>#DIV/0!</v>
      </c>
      <c r="S753" s="229" t="e">
        <f t="shared" si="74"/>
        <v>#DIV/0!</v>
      </c>
      <c r="T753" s="229" t="e">
        <f>AVERAGE('ES Data Entry'!W753:Y753)</f>
        <v>#DIV/0!</v>
      </c>
      <c r="U753" s="230" t="e">
        <f t="shared" si="75"/>
        <v>#DIV/0!</v>
      </c>
      <c r="V753" s="231" t="e">
        <f t="shared" si="76"/>
        <v>#DIV/0!</v>
      </c>
      <c r="W753" s="232" t="e">
        <f t="shared" si="77"/>
        <v>#DIV/0!</v>
      </c>
    </row>
    <row r="754" spans="1:23">
      <c r="A754" s="226">
        <f>'ES Data Entry'!A754</f>
        <v>0</v>
      </c>
      <c r="B754" s="226">
        <f>'ES Data Entry'!B754</f>
        <v>0</v>
      </c>
      <c r="C754" s="6">
        <f>'ES Data Entry'!C754</f>
        <v>0</v>
      </c>
      <c r="D754" s="226">
        <f>'ES Data Entry'!D754</f>
        <v>0</v>
      </c>
      <c r="E754" s="226">
        <f>'ES Data Entry'!E754</f>
        <v>0</v>
      </c>
      <c r="F754" s="226">
        <f>'ES Data Entry'!F754</f>
        <v>0</v>
      </c>
      <c r="G754" s="226" t="str" cm="1">
        <f t="array" ref="G754">_xlfn.IFS('ES Data Entry'!G754=0, "Kindergarten", 'ES Data Entry'!G754=1, "1st Grade", 'ES Data Entry'!G754=2, "2nd Grade", 'ES Data Entry'!G754=3, "3rd Grade", 'ES Data Entry'!G754=4, "4th Grade",'ES Data Entry'!G754=5, "5th Grade")</f>
        <v>Kindergarten</v>
      </c>
      <c r="H754" s="253" t="e" cm="1">
        <f t="array" ref="H754">_xlfn.IFS('ES Data Entry'!L754=2, "Virtual", 'ES Data Entry'!L754=1, "In-person",'ES Data Entry'!L754=3, "Hybrid")</f>
        <v>#N/A</v>
      </c>
      <c r="I754" s="227" t="e" cm="1">
        <f t="array" ref="I754">_xlfn.IFS('ES Data Entry'!H754= 1, "American Indian/Alaskan Native", 'ES Data Entry'!H754= 2, "Asian", 'ES Data Entry'!H754= 3, "Native Hawaiian/Pacific Islander", 'ES Data Entry'!H754= 4, "Black/African American",'ES Data Entry'!H754= 5,  "White", 'ES Data Entry'!H754= 6, "Other", 'ES Data Entry'!H754= 7, "Two races or more", 'ES Data Entry'!H754= 8, "Unknown")</f>
        <v>#N/A</v>
      </c>
      <c r="J754" s="226" t="e" cm="1">
        <f t="array" ref="J754">_xlfn.IFS('ES Data Entry'!I754=1, "Hispanic/Latino", 'ES Data Entry'!I754=2, "Not Hispanic/Latino", 'ES Data Entry'!I754=3, "Other")</f>
        <v>#N/A</v>
      </c>
      <c r="K754" s="226" t="e" cm="1">
        <f t="array" ref="K754">_xlfn.IFS('ES Data Entry'!J754= 1, "Male", 'ES Data Entry'!J754= 2, "Female", 'ES Data Entry'!J754= 3, "Transgender Male", 'ES Data Entry'!J754= 4, "Transgender Female",'ES Data Entry'!J754= 5, "Non-binary", 'ES Data Entry'!J754= 6, "Other", 'ES Data Entry'!J754= 7, "Unknown")</f>
        <v>#N/A</v>
      </c>
      <c r="L754" s="228">
        <f>'ES Data Entry'!K754</f>
        <v>0</v>
      </c>
      <c r="M754" s="228" t="str" cm="1">
        <f t="array" ref="M754">IF(MAX(IF(F:F=F754, L:L))=L754, "Yes", "No")</f>
        <v>Yes</v>
      </c>
      <c r="N754" s="229" t="e">
        <f>AVERAGE('ES Data Entry'!N754,'ES Data Entry'!M754)</f>
        <v>#DIV/0!</v>
      </c>
      <c r="O754" s="229" t="e">
        <f t="shared" si="72"/>
        <v>#DIV/0!</v>
      </c>
      <c r="P754" s="229" t="e">
        <f>AVERAGE('ES Data Entry'!O754:R754)</f>
        <v>#DIV/0!</v>
      </c>
      <c r="Q754" s="229" t="e">
        <f t="shared" si="73"/>
        <v>#DIV/0!</v>
      </c>
      <c r="R754" s="229" t="e">
        <f>AVERAGE('ES Data Entry'!S754:V754)</f>
        <v>#DIV/0!</v>
      </c>
      <c r="S754" s="229" t="e">
        <f t="shared" si="74"/>
        <v>#DIV/0!</v>
      </c>
      <c r="T754" s="229" t="e">
        <f>AVERAGE('ES Data Entry'!W754:Y754)</f>
        <v>#DIV/0!</v>
      </c>
      <c r="U754" s="230" t="e">
        <f t="shared" si="75"/>
        <v>#DIV/0!</v>
      </c>
      <c r="V754" s="231" t="e">
        <f t="shared" si="76"/>
        <v>#DIV/0!</v>
      </c>
      <c r="W754" s="232" t="e">
        <f t="shared" si="77"/>
        <v>#DIV/0!</v>
      </c>
    </row>
    <row r="755" spans="1:23">
      <c r="A755" s="226">
        <f>'ES Data Entry'!A755</f>
        <v>0</v>
      </c>
      <c r="B755" s="226">
        <f>'ES Data Entry'!B755</f>
        <v>0</v>
      </c>
      <c r="C755" s="6">
        <f>'ES Data Entry'!C755</f>
        <v>0</v>
      </c>
      <c r="D755" s="226">
        <f>'ES Data Entry'!D755</f>
        <v>0</v>
      </c>
      <c r="E755" s="226">
        <f>'ES Data Entry'!E755</f>
        <v>0</v>
      </c>
      <c r="F755" s="226">
        <f>'ES Data Entry'!F755</f>
        <v>0</v>
      </c>
      <c r="G755" s="226" t="str" cm="1">
        <f t="array" ref="G755">_xlfn.IFS('ES Data Entry'!G755=0, "Kindergarten", 'ES Data Entry'!G755=1, "1st Grade", 'ES Data Entry'!G755=2, "2nd Grade", 'ES Data Entry'!G755=3, "3rd Grade", 'ES Data Entry'!G755=4, "4th Grade",'ES Data Entry'!G755=5, "5th Grade")</f>
        <v>Kindergarten</v>
      </c>
      <c r="H755" s="253" t="e" cm="1">
        <f t="array" ref="H755">_xlfn.IFS('ES Data Entry'!L755=2, "Virtual", 'ES Data Entry'!L755=1, "In-person",'ES Data Entry'!L755=3, "Hybrid")</f>
        <v>#N/A</v>
      </c>
      <c r="I755" s="227" t="e" cm="1">
        <f t="array" ref="I755">_xlfn.IFS('ES Data Entry'!H755= 1, "American Indian/Alaskan Native", 'ES Data Entry'!H755= 2, "Asian", 'ES Data Entry'!H755= 3, "Native Hawaiian/Pacific Islander", 'ES Data Entry'!H755= 4, "Black/African American",'ES Data Entry'!H755= 5,  "White", 'ES Data Entry'!H755= 6, "Other", 'ES Data Entry'!H755= 7, "Two races or more", 'ES Data Entry'!H755= 8, "Unknown")</f>
        <v>#N/A</v>
      </c>
      <c r="J755" s="226" t="e" cm="1">
        <f t="array" ref="J755">_xlfn.IFS('ES Data Entry'!I755=1, "Hispanic/Latino", 'ES Data Entry'!I755=2, "Not Hispanic/Latino", 'ES Data Entry'!I755=3, "Other")</f>
        <v>#N/A</v>
      </c>
      <c r="K755" s="226" t="e" cm="1">
        <f t="array" ref="K755">_xlfn.IFS('ES Data Entry'!J755= 1, "Male", 'ES Data Entry'!J755= 2, "Female", 'ES Data Entry'!J755= 3, "Transgender Male", 'ES Data Entry'!J755= 4, "Transgender Female",'ES Data Entry'!J755= 5, "Non-binary", 'ES Data Entry'!J755= 6, "Other", 'ES Data Entry'!J755= 7, "Unknown")</f>
        <v>#N/A</v>
      </c>
      <c r="L755" s="228">
        <f>'ES Data Entry'!K755</f>
        <v>0</v>
      </c>
      <c r="M755" s="228" t="str" cm="1">
        <f t="array" ref="M755">IF(MAX(IF(F:F=F755, L:L))=L755, "Yes", "No")</f>
        <v>Yes</v>
      </c>
      <c r="N755" s="229" t="e">
        <f>AVERAGE('ES Data Entry'!N755,'ES Data Entry'!M755)</f>
        <v>#DIV/0!</v>
      </c>
      <c r="O755" s="229" t="e">
        <f t="shared" si="72"/>
        <v>#DIV/0!</v>
      </c>
      <c r="P755" s="229" t="e">
        <f>AVERAGE('ES Data Entry'!O755:R755)</f>
        <v>#DIV/0!</v>
      </c>
      <c r="Q755" s="229" t="e">
        <f t="shared" si="73"/>
        <v>#DIV/0!</v>
      </c>
      <c r="R755" s="229" t="e">
        <f>AVERAGE('ES Data Entry'!S755:V755)</f>
        <v>#DIV/0!</v>
      </c>
      <c r="S755" s="229" t="e">
        <f t="shared" si="74"/>
        <v>#DIV/0!</v>
      </c>
      <c r="T755" s="229" t="e">
        <f>AVERAGE('ES Data Entry'!W755:Y755)</f>
        <v>#DIV/0!</v>
      </c>
      <c r="U755" s="230" t="e">
        <f t="shared" si="75"/>
        <v>#DIV/0!</v>
      </c>
      <c r="V755" s="231" t="e">
        <f t="shared" si="76"/>
        <v>#DIV/0!</v>
      </c>
      <c r="W755" s="232" t="e">
        <f t="shared" si="77"/>
        <v>#DIV/0!</v>
      </c>
    </row>
    <row r="756" spans="1:23">
      <c r="A756" s="226">
        <f>'ES Data Entry'!A756</f>
        <v>0</v>
      </c>
      <c r="B756" s="226">
        <f>'ES Data Entry'!B756</f>
        <v>0</v>
      </c>
      <c r="C756" s="6">
        <f>'ES Data Entry'!C756</f>
        <v>0</v>
      </c>
      <c r="D756" s="226">
        <f>'ES Data Entry'!D756</f>
        <v>0</v>
      </c>
      <c r="E756" s="226">
        <f>'ES Data Entry'!E756</f>
        <v>0</v>
      </c>
      <c r="F756" s="226">
        <f>'ES Data Entry'!F756</f>
        <v>0</v>
      </c>
      <c r="G756" s="226" t="str" cm="1">
        <f t="array" ref="G756">_xlfn.IFS('ES Data Entry'!G756=0, "Kindergarten", 'ES Data Entry'!G756=1, "1st Grade", 'ES Data Entry'!G756=2, "2nd Grade", 'ES Data Entry'!G756=3, "3rd Grade", 'ES Data Entry'!G756=4, "4th Grade",'ES Data Entry'!G756=5, "5th Grade")</f>
        <v>Kindergarten</v>
      </c>
      <c r="H756" s="253" t="e" cm="1">
        <f t="array" ref="H756">_xlfn.IFS('ES Data Entry'!L756=2, "Virtual", 'ES Data Entry'!L756=1, "In-person",'ES Data Entry'!L756=3, "Hybrid")</f>
        <v>#N/A</v>
      </c>
      <c r="I756" s="227" t="e" cm="1">
        <f t="array" ref="I756">_xlfn.IFS('ES Data Entry'!H756= 1, "American Indian/Alaskan Native", 'ES Data Entry'!H756= 2, "Asian", 'ES Data Entry'!H756= 3, "Native Hawaiian/Pacific Islander", 'ES Data Entry'!H756= 4, "Black/African American",'ES Data Entry'!H756= 5,  "White", 'ES Data Entry'!H756= 6, "Other", 'ES Data Entry'!H756= 7, "Two races or more", 'ES Data Entry'!H756= 8, "Unknown")</f>
        <v>#N/A</v>
      </c>
      <c r="J756" s="226" t="e" cm="1">
        <f t="array" ref="J756">_xlfn.IFS('ES Data Entry'!I756=1, "Hispanic/Latino", 'ES Data Entry'!I756=2, "Not Hispanic/Latino", 'ES Data Entry'!I756=3, "Other")</f>
        <v>#N/A</v>
      </c>
      <c r="K756" s="226" t="e" cm="1">
        <f t="array" ref="K756">_xlfn.IFS('ES Data Entry'!J756= 1, "Male", 'ES Data Entry'!J756= 2, "Female", 'ES Data Entry'!J756= 3, "Transgender Male", 'ES Data Entry'!J756= 4, "Transgender Female",'ES Data Entry'!J756= 5, "Non-binary", 'ES Data Entry'!J756= 6, "Other", 'ES Data Entry'!J756= 7, "Unknown")</f>
        <v>#N/A</v>
      </c>
      <c r="L756" s="228">
        <f>'ES Data Entry'!K756</f>
        <v>0</v>
      </c>
      <c r="M756" s="228" t="str" cm="1">
        <f t="array" ref="M756">IF(MAX(IF(F:F=F756, L:L))=L756, "Yes", "No")</f>
        <v>Yes</v>
      </c>
      <c r="N756" s="229" t="e">
        <f>AVERAGE('ES Data Entry'!N756,'ES Data Entry'!M756)</f>
        <v>#DIV/0!</v>
      </c>
      <c r="O756" s="229" t="e">
        <f t="shared" si="72"/>
        <v>#DIV/0!</v>
      </c>
      <c r="P756" s="229" t="e">
        <f>AVERAGE('ES Data Entry'!O756:R756)</f>
        <v>#DIV/0!</v>
      </c>
      <c r="Q756" s="229" t="e">
        <f t="shared" si="73"/>
        <v>#DIV/0!</v>
      </c>
      <c r="R756" s="229" t="e">
        <f>AVERAGE('ES Data Entry'!S756:V756)</f>
        <v>#DIV/0!</v>
      </c>
      <c r="S756" s="229" t="e">
        <f t="shared" si="74"/>
        <v>#DIV/0!</v>
      </c>
      <c r="T756" s="229" t="e">
        <f>AVERAGE('ES Data Entry'!W756:Y756)</f>
        <v>#DIV/0!</v>
      </c>
      <c r="U756" s="230" t="e">
        <f t="shared" si="75"/>
        <v>#DIV/0!</v>
      </c>
      <c r="V756" s="231" t="e">
        <f t="shared" si="76"/>
        <v>#DIV/0!</v>
      </c>
      <c r="W756" s="232" t="e">
        <f t="shared" si="77"/>
        <v>#DIV/0!</v>
      </c>
    </row>
    <row r="757" spans="1:23">
      <c r="A757" s="226">
        <f>'ES Data Entry'!A757</f>
        <v>0</v>
      </c>
      <c r="B757" s="226">
        <f>'ES Data Entry'!B757</f>
        <v>0</v>
      </c>
      <c r="C757" s="6">
        <f>'ES Data Entry'!C757</f>
        <v>0</v>
      </c>
      <c r="D757" s="226">
        <f>'ES Data Entry'!D757</f>
        <v>0</v>
      </c>
      <c r="E757" s="226">
        <f>'ES Data Entry'!E757</f>
        <v>0</v>
      </c>
      <c r="F757" s="226">
        <f>'ES Data Entry'!F757</f>
        <v>0</v>
      </c>
      <c r="G757" s="226" t="str" cm="1">
        <f t="array" ref="G757">_xlfn.IFS('ES Data Entry'!G757=0, "Kindergarten", 'ES Data Entry'!G757=1, "1st Grade", 'ES Data Entry'!G757=2, "2nd Grade", 'ES Data Entry'!G757=3, "3rd Grade", 'ES Data Entry'!G757=4, "4th Grade",'ES Data Entry'!G757=5, "5th Grade")</f>
        <v>Kindergarten</v>
      </c>
      <c r="H757" s="253" t="e" cm="1">
        <f t="array" ref="H757">_xlfn.IFS('ES Data Entry'!L757=2, "Virtual", 'ES Data Entry'!L757=1, "In-person",'ES Data Entry'!L757=3, "Hybrid")</f>
        <v>#N/A</v>
      </c>
      <c r="I757" s="227" t="e" cm="1">
        <f t="array" ref="I757">_xlfn.IFS('ES Data Entry'!H757= 1, "American Indian/Alaskan Native", 'ES Data Entry'!H757= 2, "Asian", 'ES Data Entry'!H757= 3, "Native Hawaiian/Pacific Islander", 'ES Data Entry'!H757= 4, "Black/African American",'ES Data Entry'!H757= 5,  "White", 'ES Data Entry'!H757= 6, "Other", 'ES Data Entry'!H757= 7, "Two races or more", 'ES Data Entry'!H757= 8, "Unknown")</f>
        <v>#N/A</v>
      </c>
      <c r="J757" s="226" t="e" cm="1">
        <f t="array" ref="J757">_xlfn.IFS('ES Data Entry'!I757=1, "Hispanic/Latino", 'ES Data Entry'!I757=2, "Not Hispanic/Latino", 'ES Data Entry'!I757=3, "Other")</f>
        <v>#N/A</v>
      </c>
      <c r="K757" s="226" t="e" cm="1">
        <f t="array" ref="K757">_xlfn.IFS('ES Data Entry'!J757= 1, "Male", 'ES Data Entry'!J757= 2, "Female", 'ES Data Entry'!J757= 3, "Transgender Male", 'ES Data Entry'!J757= 4, "Transgender Female",'ES Data Entry'!J757= 5, "Non-binary", 'ES Data Entry'!J757= 6, "Other", 'ES Data Entry'!J757= 7, "Unknown")</f>
        <v>#N/A</v>
      </c>
      <c r="L757" s="228">
        <f>'ES Data Entry'!K757</f>
        <v>0</v>
      </c>
      <c r="M757" s="228" t="str" cm="1">
        <f t="array" ref="M757">IF(MAX(IF(F:F=F757, L:L))=L757, "Yes", "No")</f>
        <v>Yes</v>
      </c>
      <c r="N757" s="229" t="e">
        <f>AVERAGE('ES Data Entry'!N757,'ES Data Entry'!M757)</f>
        <v>#DIV/0!</v>
      </c>
      <c r="O757" s="229" t="e">
        <f t="shared" si="72"/>
        <v>#DIV/0!</v>
      </c>
      <c r="P757" s="229" t="e">
        <f>AVERAGE('ES Data Entry'!O757:R757)</f>
        <v>#DIV/0!</v>
      </c>
      <c r="Q757" s="229" t="e">
        <f t="shared" si="73"/>
        <v>#DIV/0!</v>
      </c>
      <c r="R757" s="229" t="e">
        <f>AVERAGE('ES Data Entry'!S757:V757)</f>
        <v>#DIV/0!</v>
      </c>
      <c r="S757" s="229" t="e">
        <f t="shared" si="74"/>
        <v>#DIV/0!</v>
      </c>
      <c r="T757" s="229" t="e">
        <f>AVERAGE('ES Data Entry'!W757:Y757)</f>
        <v>#DIV/0!</v>
      </c>
      <c r="U757" s="230" t="e">
        <f t="shared" si="75"/>
        <v>#DIV/0!</v>
      </c>
      <c r="V757" s="231" t="e">
        <f t="shared" si="76"/>
        <v>#DIV/0!</v>
      </c>
      <c r="W757" s="232" t="e">
        <f t="shared" si="77"/>
        <v>#DIV/0!</v>
      </c>
    </row>
    <row r="758" spans="1:23">
      <c r="A758" s="226">
        <f>'ES Data Entry'!A758</f>
        <v>0</v>
      </c>
      <c r="B758" s="226">
        <f>'ES Data Entry'!B758</f>
        <v>0</v>
      </c>
      <c r="C758" s="6">
        <f>'ES Data Entry'!C758</f>
        <v>0</v>
      </c>
      <c r="D758" s="226">
        <f>'ES Data Entry'!D758</f>
        <v>0</v>
      </c>
      <c r="E758" s="226">
        <f>'ES Data Entry'!E758</f>
        <v>0</v>
      </c>
      <c r="F758" s="226">
        <f>'ES Data Entry'!F758</f>
        <v>0</v>
      </c>
      <c r="G758" s="226" t="str" cm="1">
        <f t="array" ref="G758">_xlfn.IFS('ES Data Entry'!G758=0, "Kindergarten", 'ES Data Entry'!G758=1, "1st Grade", 'ES Data Entry'!G758=2, "2nd Grade", 'ES Data Entry'!G758=3, "3rd Grade", 'ES Data Entry'!G758=4, "4th Grade",'ES Data Entry'!G758=5, "5th Grade")</f>
        <v>Kindergarten</v>
      </c>
      <c r="H758" s="253" t="e" cm="1">
        <f t="array" ref="H758">_xlfn.IFS('ES Data Entry'!L758=2, "Virtual", 'ES Data Entry'!L758=1, "In-person",'ES Data Entry'!L758=3, "Hybrid")</f>
        <v>#N/A</v>
      </c>
      <c r="I758" s="227" t="e" cm="1">
        <f t="array" ref="I758">_xlfn.IFS('ES Data Entry'!H758= 1, "American Indian/Alaskan Native", 'ES Data Entry'!H758= 2, "Asian", 'ES Data Entry'!H758= 3, "Native Hawaiian/Pacific Islander", 'ES Data Entry'!H758= 4, "Black/African American",'ES Data Entry'!H758= 5,  "White", 'ES Data Entry'!H758= 6, "Other", 'ES Data Entry'!H758= 7, "Two races or more", 'ES Data Entry'!H758= 8, "Unknown")</f>
        <v>#N/A</v>
      </c>
      <c r="J758" s="226" t="e" cm="1">
        <f t="array" ref="J758">_xlfn.IFS('ES Data Entry'!I758=1, "Hispanic/Latino", 'ES Data Entry'!I758=2, "Not Hispanic/Latino", 'ES Data Entry'!I758=3, "Other")</f>
        <v>#N/A</v>
      </c>
      <c r="K758" s="226" t="e" cm="1">
        <f t="array" ref="K758">_xlfn.IFS('ES Data Entry'!J758= 1, "Male", 'ES Data Entry'!J758= 2, "Female", 'ES Data Entry'!J758= 3, "Transgender Male", 'ES Data Entry'!J758= 4, "Transgender Female",'ES Data Entry'!J758= 5, "Non-binary", 'ES Data Entry'!J758= 6, "Other", 'ES Data Entry'!J758= 7, "Unknown")</f>
        <v>#N/A</v>
      </c>
      <c r="L758" s="228">
        <f>'ES Data Entry'!K758</f>
        <v>0</v>
      </c>
      <c r="M758" s="228" t="str" cm="1">
        <f t="array" ref="M758">IF(MAX(IF(F:F=F758, L:L))=L758, "Yes", "No")</f>
        <v>Yes</v>
      </c>
      <c r="N758" s="229" t="e">
        <f>AVERAGE('ES Data Entry'!N758,'ES Data Entry'!M758)</f>
        <v>#DIV/0!</v>
      </c>
      <c r="O758" s="229" t="e">
        <f t="shared" si="72"/>
        <v>#DIV/0!</v>
      </c>
      <c r="P758" s="229" t="e">
        <f>AVERAGE('ES Data Entry'!O758:R758)</f>
        <v>#DIV/0!</v>
      </c>
      <c r="Q758" s="229" t="e">
        <f t="shared" si="73"/>
        <v>#DIV/0!</v>
      </c>
      <c r="R758" s="229" t="e">
        <f>AVERAGE('ES Data Entry'!S758:V758)</f>
        <v>#DIV/0!</v>
      </c>
      <c r="S758" s="229" t="e">
        <f t="shared" si="74"/>
        <v>#DIV/0!</v>
      </c>
      <c r="T758" s="229" t="e">
        <f>AVERAGE('ES Data Entry'!W758:Y758)</f>
        <v>#DIV/0!</v>
      </c>
      <c r="U758" s="230" t="e">
        <f t="shared" si="75"/>
        <v>#DIV/0!</v>
      </c>
      <c r="V758" s="231" t="e">
        <f t="shared" si="76"/>
        <v>#DIV/0!</v>
      </c>
      <c r="W758" s="232" t="e">
        <f t="shared" si="77"/>
        <v>#DIV/0!</v>
      </c>
    </row>
    <row r="759" spans="1:23">
      <c r="A759" s="226">
        <f>'ES Data Entry'!A759</f>
        <v>0</v>
      </c>
      <c r="B759" s="226">
        <f>'ES Data Entry'!B759</f>
        <v>0</v>
      </c>
      <c r="C759" s="6">
        <f>'ES Data Entry'!C759</f>
        <v>0</v>
      </c>
      <c r="D759" s="226">
        <f>'ES Data Entry'!D759</f>
        <v>0</v>
      </c>
      <c r="E759" s="226">
        <f>'ES Data Entry'!E759</f>
        <v>0</v>
      </c>
      <c r="F759" s="226">
        <f>'ES Data Entry'!F759</f>
        <v>0</v>
      </c>
      <c r="G759" s="226" t="str" cm="1">
        <f t="array" ref="G759">_xlfn.IFS('ES Data Entry'!G759=0, "Kindergarten", 'ES Data Entry'!G759=1, "1st Grade", 'ES Data Entry'!G759=2, "2nd Grade", 'ES Data Entry'!G759=3, "3rd Grade", 'ES Data Entry'!G759=4, "4th Grade",'ES Data Entry'!G759=5, "5th Grade")</f>
        <v>Kindergarten</v>
      </c>
      <c r="H759" s="253" t="e" cm="1">
        <f t="array" ref="H759">_xlfn.IFS('ES Data Entry'!L759=2, "Virtual", 'ES Data Entry'!L759=1, "In-person",'ES Data Entry'!L759=3, "Hybrid")</f>
        <v>#N/A</v>
      </c>
      <c r="I759" s="227" t="e" cm="1">
        <f t="array" ref="I759">_xlfn.IFS('ES Data Entry'!H759= 1, "American Indian/Alaskan Native", 'ES Data Entry'!H759= 2, "Asian", 'ES Data Entry'!H759= 3, "Native Hawaiian/Pacific Islander", 'ES Data Entry'!H759= 4, "Black/African American",'ES Data Entry'!H759= 5,  "White", 'ES Data Entry'!H759= 6, "Other", 'ES Data Entry'!H759= 7, "Two races or more", 'ES Data Entry'!H759= 8, "Unknown")</f>
        <v>#N/A</v>
      </c>
      <c r="J759" s="226" t="e" cm="1">
        <f t="array" ref="J759">_xlfn.IFS('ES Data Entry'!I759=1, "Hispanic/Latino", 'ES Data Entry'!I759=2, "Not Hispanic/Latino", 'ES Data Entry'!I759=3, "Other")</f>
        <v>#N/A</v>
      </c>
      <c r="K759" s="226" t="e" cm="1">
        <f t="array" ref="K759">_xlfn.IFS('ES Data Entry'!J759= 1, "Male", 'ES Data Entry'!J759= 2, "Female", 'ES Data Entry'!J759= 3, "Transgender Male", 'ES Data Entry'!J759= 4, "Transgender Female",'ES Data Entry'!J759= 5, "Non-binary", 'ES Data Entry'!J759= 6, "Other", 'ES Data Entry'!J759= 7, "Unknown")</f>
        <v>#N/A</v>
      </c>
      <c r="L759" s="228">
        <f>'ES Data Entry'!K759</f>
        <v>0</v>
      </c>
      <c r="M759" s="228" t="str" cm="1">
        <f t="array" ref="M759">IF(MAX(IF(F:F=F759, L:L))=L759, "Yes", "No")</f>
        <v>Yes</v>
      </c>
      <c r="N759" s="229" t="e">
        <f>AVERAGE('ES Data Entry'!N759,'ES Data Entry'!M759)</f>
        <v>#DIV/0!</v>
      </c>
      <c r="O759" s="229" t="e">
        <f t="shared" si="72"/>
        <v>#DIV/0!</v>
      </c>
      <c r="P759" s="229" t="e">
        <f>AVERAGE('ES Data Entry'!O759:R759)</f>
        <v>#DIV/0!</v>
      </c>
      <c r="Q759" s="229" t="e">
        <f t="shared" si="73"/>
        <v>#DIV/0!</v>
      </c>
      <c r="R759" s="229" t="e">
        <f>AVERAGE('ES Data Entry'!S759:V759)</f>
        <v>#DIV/0!</v>
      </c>
      <c r="S759" s="229" t="e">
        <f t="shared" si="74"/>
        <v>#DIV/0!</v>
      </c>
      <c r="T759" s="229" t="e">
        <f>AVERAGE('ES Data Entry'!W759:Y759)</f>
        <v>#DIV/0!</v>
      </c>
      <c r="U759" s="230" t="e">
        <f t="shared" si="75"/>
        <v>#DIV/0!</v>
      </c>
      <c r="V759" s="231" t="e">
        <f t="shared" si="76"/>
        <v>#DIV/0!</v>
      </c>
      <c r="W759" s="232" t="e">
        <f t="shared" si="77"/>
        <v>#DIV/0!</v>
      </c>
    </row>
    <row r="760" spans="1:23">
      <c r="A760" s="226">
        <f>'ES Data Entry'!A760</f>
        <v>0</v>
      </c>
      <c r="B760" s="226">
        <f>'ES Data Entry'!B760</f>
        <v>0</v>
      </c>
      <c r="C760" s="6">
        <f>'ES Data Entry'!C760</f>
        <v>0</v>
      </c>
      <c r="D760" s="226">
        <f>'ES Data Entry'!D760</f>
        <v>0</v>
      </c>
      <c r="E760" s="226">
        <f>'ES Data Entry'!E760</f>
        <v>0</v>
      </c>
      <c r="F760" s="226">
        <f>'ES Data Entry'!F760</f>
        <v>0</v>
      </c>
      <c r="G760" s="226" t="str" cm="1">
        <f t="array" ref="G760">_xlfn.IFS('ES Data Entry'!G760=0, "Kindergarten", 'ES Data Entry'!G760=1, "1st Grade", 'ES Data Entry'!G760=2, "2nd Grade", 'ES Data Entry'!G760=3, "3rd Grade", 'ES Data Entry'!G760=4, "4th Grade",'ES Data Entry'!G760=5, "5th Grade")</f>
        <v>Kindergarten</v>
      </c>
      <c r="H760" s="253" t="e" cm="1">
        <f t="array" ref="H760">_xlfn.IFS('ES Data Entry'!L760=2, "Virtual", 'ES Data Entry'!L760=1, "In-person",'ES Data Entry'!L760=3, "Hybrid")</f>
        <v>#N/A</v>
      </c>
      <c r="I760" s="227" t="e" cm="1">
        <f t="array" ref="I760">_xlfn.IFS('ES Data Entry'!H760= 1, "American Indian/Alaskan Native", 'ES Data Entry'!H760= 2, "Asian", 'ES Data Entry'!H760= 3, "Native Hawaiian/Pacific Islander", 'ES Data Entry'!H760= 4, "Black/African American",'ES Data Entry'!H760= 5,  "White", 'ES Data Entry'!H760= 6, "Other", 'ES Data Entry'!H760= 7, "Two races or more", 'ES Data Entry'!H760= 8, "Unknown")</f>
        <v>#N/A</v>
      </c>
      <c r="J760" s="226" t="e" cm="1">
        <f t="array" ref="J760">_xlfn.IFS('ES Data Entry'!I760=1, "Hispanic/Latino", 'ES Data Entry'!I760=2, "Not Hispanic/Latino", 'ES Data Entry'!I760=3, "Other")</f>
        <v>#N/A</v>
      </c>
      <c r="K760" s="226" t="e" cm="1">
        <f t="array" ref="K760">_xlfn.IFS('ES Data Entry'!J760= 1, "Male", 'ES Data Entry'!J760= 2, "Female", 'ES Data Entry'!J760= 3, "Transgender Male", 'ES Data Entry'!J760= 4, "Transgender Female",'ES Data Entry'!J760= 5, "Non-binary", 'ES Data Entry'!J760= 6, "Other", 'ES Data Entry'!J760= 7, "Unknown")</f>
        <v>#N/A</v>
      </c>
      <c r="L760" s="228">
        <f>'ES Data Entry'!K760</f>
        <v>0</v>
      </c>
      <c r="M760" s="228" t="str" cm="1">
        <f t="array" ref="M760">IF(MAX(IF(F:F=F760, L:L))=L760, "Yes", "No")</f>
        <v>Yes</v>
      </c>
      <c r="N760" s="229" t="e">
        <f>AVERAGE('ES Data Entry'!N760,'ES Data Entry'!M760)</f>
        <v>#DIV/0!</v>
      </c>
      <c r="O760" s="229" t="e">
        <f t="shared" si="72"/>
        <v>#DIV/0!</v>
      </c>
      <c r="P760" s="229" t="e">
        <f>AVERAGE('ES Data Entry'!O760:R760)</f>
        <v>#DIV/0!</v>
      </c>
      <c r="Q760" s="229" t="e">
        <f t="shared" si="73"/>
        <v>#DIV/0!</v>
      </c>
      <c r="R760" s="229" t="e">
        <f>AVERAGE('ES Data Entry'!S760:V760)</f>
        <v>#DIV/0!</v>
      </c>
      <c r="S760" s="229" t="e">
        <f t="shared" si="74"/>
        <v>#DIV/0!</v>
      </c>
      <c r="T760" s="229" t="e">
        <f>AVERAGE('ES Data Entry'!W760:Y760)</f>
        <v>#DIV/0!</v>
      </c>
      <c r="U760" s="230" t="e">
        <f t="shared" si="75"/>
        <v>#DIV/0!</v>
      </c>
      <c r="V760" s="231" t="e">
        <f t="shared" si="76"/>
        <v>#DIV/0!</v>
      </c>
      <c r="W760" s="232" t="e">
        <f t="shared" si="77"/>
        <v>#DIV/0!</v>
      </c>
    </row>
    <row r="761" spans="1:23">
      <c r="A761" s="226">
        <f>'ES Data Entry'!A761</f>
        <v>0</v>
      </c>
      <c r="B761" s="226">
        <f>'ES Data Entry'!B761</f>
        <v>0</v>
      </c>
      <c r="C761" s="6">
        <f>'ES Data Entry'!C761</f>
        <v>0</v>
      </c>
      <c r="D761" s="226">
        <f>'ES Data Entry'!D761</f>
        <v>0</v>
      </c>
      <c r="E761" s="226">
        <f>'ES Data Entry'!E761</f>
        <v>0</v>
      </c>
      <c r="F761" s="226">
        <f>'ES Data Entry'!F761</f>
        <v>0</v>
      </c>
      <c r="G761" s="226" t="str" cm="1">
        <f t="array" ref="G761">_xlfn.IFS('ES Data Entry'!G761=0, "Kindergarten", 'ES Data Entry'!G761=1, "1st Grade", 'ES Data Entry'!G761=2, "2nd Grade", 'ES Data Entry'!G761=3, "3rd Grade", 'ES Data Entry'!G761=4, "4th Grade",'ES Data Entry'!G761=5, "5th Grade")</f>
        <v>Kindergarten</v>
      </c>
      <c r="H761" s="253" t="e" cm="1">
        <f t="array" ref="H761">_xlfn.IFS('ES Data Entry'!L761=2, "Virtual", 'ES Data Entry'!L761=1, "In-person",'ES Data Entry'!L761=3, "Hybrid")</f>
        <v>#N/A</v>
      </c>
      <c r="I761" s="227" t="e" cm="1">
        <f t="array" ref="I761">_xlfn.IFS('ES Data Entry'!H761= 1, "American Indian/Alaskan Native", 'ES Data Entry'!H761= 2, "Asian", 'ES Data Entry'!H761= 3, "Native Hawaiian/Pacific Islander", 'ES Data Entry'!H761= 4, "Black/African American",'ES Data Entry'!H761= 5,  "White", 'ES Data Entry'!H761= 6, "Other", 'ES Data Entry'!H761= 7, "Two races or more", 'ES Data Entry'!H761= 8, "Unknown")</f>
        <v>#N/A</v>
      </c>
      <c r="J761" s="226" t="e" cm="1">
        <f t="array" ref="J761">_xlfn.IFS('ES Data Entry'!I761=1, "Hispanic/Latino", 'ES Data Entry'!I761=2, "Not Hispanic/Latino", 'ES Data Entry'!I761=3, "Other")</f>
        <v>#N/A</v>
      </c>
      <c r="K761" s="226" t="e" cm="1">
        <f t="array" ref="K761">_xlfn.IFS('ES Data Entry'!J761= 1, "Male", 'ES Data Entry'!J761= 2, "Female", 'ES Data Entry'!J761= 3, "Transgender Male", 'ES Data Entry'!J761= 4, "Transgender Female",'ES Data Entry'!J761= 5, "Non-binary", 'ES Data Entry'!J761= 6, "Other", 'ES Data Entry'!J761= 7, "Unknown")</f>
        <v>#N/A</v>
      </c>
      <c r="L761" s="228">
        <f>'ES Data Entry'!K761</f>
        <v>0</v>
      </c>
      <c r="M761" s="228" t="str" cm="1">
        <f t="array" ref="M761">IF(MAX(IF(F:F=F761, L:L))=L761, "Yes", "No")</f>
        <v>Yes</v>
      </c>
      <c r="N761" s="229" t="e">
        <f>AVERAGE('ES Data Entry'!N761,'ES Data Entry'!M761)</f>
        <v>#DIV/0!</v>
      </c>
      <c r="O761" s="229" t="e">
        <f t="shared" si="72"/>
        <v>#DIV/0!</v>
      </c>
      <c r="P761" s="229" t="e">
        <f>AVERAGE('ES Data Entry'!O761:R761)</f>
        <v>#DIV/0!</v>
      </c>
      <c r="Q761" s="229" t="e">
        <f t="shared" si="73"/>
        <v>#DIV/0!</v>
      </c>
      <c r="R761" s="229" t="e">
        <f>AVERAGE('ES Data Entry'!S761:V761)</f>
        <v>#DIV/0!</v>
      </c>
      <c r="S761" s="229" t="e">
        <f t="shared" si="74"/>
        <v>#DIV/0!</v>
      </c>
      <c r="T761" s="229" t="e">
        <f>AVERAGE('ES Data Entry'!W761:Y761)</f>
        <v>#DIV/0!</v>
      </c>
      <c r="U761" s="230" t="e">
        <f t="shared" si="75"/>
        <v>#DIV/0!</v>
      </c>
      <c r="V761" s="231" t="e">
        <f t="shared" si="76"/>
        <v>#DIV/0!</v>
      </c>
      <c r="W761" s="232" t="e">
        <f t="shared" si="77"/>
        <v>#DIV/0!</v>
      </c>
    </row>
    <row r="762" spans="1:23">
      <c r="A762" s="226">
        <f>'ES Data Entry'!A762</f>
        <v>0</v>
      </c>
      <c r="B762" s="226">
        <f>'ES Data Entry'!B762</f>
        <v>0</v>
      </c>
      <c r="C762" s="6">
        <f>'ES Data Entry'!C762</f>
        <v>0</v>
      </c>
      <c r="D762" s="226">
        <f>'ES Data Entry'!D762</f>
        <v>0</v>
      </c>
      <c r="E762" s="226">
        <f>'ES Data Entry'!E762</f>
        <v>0</v>
      </c>
      <c r="F762" s="226">
        <f>'ES Data Entry'!F762</f>
        <v>0</v>
      </c>
      <c r="G762" s="226" t="str" cm="1">
        <f t="array" ref="G762">_xlfn.IFS('ES Data Entry'!G762=0, "Kindergarten", 'ES Data Entry'!G762=1, "1st Grade", 'ES Data Entry'!G762=2, "2nd Grade", 'ES Data Entry'!G762=3, "3rd Grade", 'ES Data Entry'!G762=4, "4th Grade",'ES Data Entry'!G762=5, "5th Grade")</f>
        <v>Kindergarten</v>
      </c>
      <c r="H762" s="253" t="e" cm="1">
        <f t="array" ref="H762">_xlfn.IFS('ES Data Entry'!L762=2, "Virtual", 'ES Data Entry'!L762=1, "In-person",'ES Data Entry'!L762=3, "Hybrid")</f>
        <v>#N/A</v>
      </c>
      <c r="I762" s="227" t="e" cm="1">
        <f t="array" ref="I762">_xlfn.IFS('ES Data Entry'!H762= 1, "American Indian/Alaskan Native", 'ES Data Entry'!H762= 2, "Asian", 'ES Data Entry'!H762= 3, "Native Hawaiian/Pacific Islander", 'ES Data Entry'!H762= 4, "Black/African American",'ES Data Entry'!H762= 5,  "White", 'ES Data Entry'!H762= 6, "Other", 'ES Data Entry'!H762= 7, "Two races or more", 'ES Data Entry'!H762= 8, "Unknown")</f>
        <v>#N/A</v>
      </c>
      <c r="J762" s="226" t="e" cm="1">
        <f t="array" ref="J762">_xlfn.IFS('ES Data Entry'!I762=1, "Hispanic/Latino", 'ES Data Entry'!I762=2, "Not Hispanic/Latino", 'ES Data Entry'!I762=3, "Other")</f>
        <v>#N/A</v>
      </c>
      <c r="K762" s="226" t="e" cm="1">
        <f t="array" ref="K762">_xlfn.IFS('ES Data Entry'!J762= 1, "Male", 'ES Data Entry'!J762= 2, "Female", 'ES Data Entry'!J762= 3, "Transgender Male", 'ES Data Entry'!J762= 4, "Transgender Female",'ES Data Entry'!J762= 5, "Non-binary", 'ES Data Entry'!J762= 6, "Other", 'ES Data Entry'!J762= 7, "Unknown")</f>
        <v>#N/A</v>
      </c>
      <c r="L762" s="228">
        <f>'ES Data Entry'!K762</f>
        <v>0</v>
      </c>
      <c r="M762" s="228" t="str" cm="1">
        <f t="array" ref="M762">IF(MAX(IF(F:F=F762, L:L))=L762, "Yes", "No")</f>
        <v>Yes</v>
      </c>
      <c r="N762" s="229" t="e">
        <f>AVERAGE('ES Data Entry'!N762,'ES Data Entry'!M762)</f>
        <v>#DIV/0!</v>
      </c>
      <c r="O762" s="229" t="e">
        <f t="shared" si="72"/>
        <v>#DIV/0!</v>
      </c>
      <c r="P762" s="229" t="e">
        <f>AVERAGE('ES Data Entry'!O762:R762)</f>
        <v>#DIV/0!</v>
      </c>
      <c r="Q762" s="229" t="e">
        <f t="shared" si="73"/>
        <v>#DIV/0!</v>
      </c>
      <c r="R762" s="229" t="e">
        <f>AVERAGE('ES Data Entry'!S762:V762)</f>
        <v>#DIV/0!</v>
      </c>
      <c r="S762" s="229" t="e">
        <f t="shared" si="74"/>
        <v>#DIV/0!</v>
      </c>
      <c r="T762" s="229" t="e">
        <f>AVERAGE('ES Data Entry'!W762:Y762)</f>
        <v>#DIV/0!</v>
      </c>
      <c r="U762" s="230" t="e">
        <f t="shared" si="75"/>
        <v>#DIV/0!</v>
      </c>
      <c r="V762" s="231" t="e">
        <f t="shared" si="76"/>
        <v>#DIV/0!</v>
      </c>
      <c r="W762" s="232" t="e">
        <f t="shared" si="77"/>
        <v>#DIV/0!</v>
      </c>
    </row>
    <row r="763" spans="1:23">
      <c r="A763" s="226">
        <f>'ES Data Entry'!A763</f>
        <v>0</v>
      </c>
      <c r="B763" s="226">
        <f>'ES Data Entry'!B763</f>
        <v>0</v>
      </c>
      <c r="C763" s="6">
        <f>'ES Data Entry'!C763</f>
        <v>0</v>
      </c>
      <c r="D763" s="226">
        <f>'ES Data Entry'!D763</f>
        <v>0</v>
      </c>
      <c r="E763" s="226">
        <f>'ES Data Entry'!E763</f>
        <v>0</v>
      </c>
      <c r="F763" s="226">
        <f>'ES Data Entry'!F763</f>
        <v>0</v>
      </c>
      <c r="G763" s="226" t="str" cm="1">
        <f t="array" ref="G763">_xlfn.IFS('ES Data Entry'!G763=0, "Kindergarten", 'ES Data Entry'!G763=1, "1st Grade", 'ES Data Entry'!G763=2, "2nd Grade", 'ES Data Entry'!G763=3, "3rd Grade", 'ES Data Entry'!G763=4, "4th Grade",'ES Data Entry'!G763=5, "5th Grade")</f>
        <v>Kindergarten</v>
      </c>
      <c r="H763" s="253" t="e" cm="1">
        <f t="array" ref="H763">_xlfn.IFS('ES Data Entry'!L763=2, "Virtual", 'ES Data Entry'!L763=1, "In-person",'ES Data Entry'!L763=3, "Hybrid")</f>
        <v>#N/A</v>
      </c>
      <c r="I763" s="227" t="e" cm="1">
        <f t="array" ref="I763">_xlfn.IFS('ES Data Entry'!H763= 1, "American Indian/Alaskan Native", 'ES Data Entry'!H763= 2, "Asian", 'ES Data Entry'!H763= 3, "Native Hawaiian/Pacific Islander", 'ES Data Entry'!H763= 4, "Black/African American",'ES Data Entry'!H763= 5,  "White", 'ES Data Entry'!H763= 6, "Other", 'ES Data Entry'!H763= 7, "Two races or more", 'ES Data Entry'!H763= 8, "Unknown")</f>
        <v>#N/A</v>
      </c>
      <c r="J763" s="226" t="e" cm="1">
        <f t="array" ref="J763">_xlfn.IFS('ES Data Entry'!I763=1, "Hispanic/Latino", 'ES Data Entry'!I763=2, "Not Hispanic/Latino", 'ES Data Entry'!I763=3, "Other")</f>
        <v>#N/A</v>
      </c>
      <c r="K763" s="226" t="e" cm="1">
        <f t="array" ref="K763">_xlfn.IFS('ES Data Entry'!J763= 1, "Male", 'ES Data Entry'!J763= 2, "Female", 'ES Data Entry'!J763= 3, "Transgender Male", 'ES Data Entry'!J763= 4, "Transgender Female",'ES Data Entry'!J763= 5, "Non-binary", 'ES Data Entry'!J763= 6, "Other", 'ES Data Entry'!J763= 7, "Unknown")</f>
        <v>#N/A</v>
      </c>
      <c r="L763" s="228">
        <f>'ES Data Entry'!K763</f>
        <v>0</v>
      </c>
      <c r="M763" s="228" t="str" cm="1">
        <f t="array" ref="M763">IF(MAX(IF(F:F=F763, L:L))=L763, "Yes", "No")</f>
        <v>Yes</v>
      </c>
      <c r="N763" s="229" t="e">
        <f>AVERAGE('ES Data Entry'!N763,'ES Data Entry'!M763)</f>
        <v>#DIV/0!</v>
      </c>
      <c r="O763" s="229" t="e">
        <f t="shared" si="72"/>
        <v>#DIV/0!</v>
      </c>
      <c r="P763" s="229" t="e">
        <f>AVERAGE('ES Data Entry'!O763:R763)</f>
        <v>#DIV/0!</v>
      </c>
      <c r="Q763" s="229" t="e">
        <f t="shared" si="73"/>
        <v>#DIV/0!</v>
      </c>
      <c r="R763" s="229" t="e">
        <f>AVERAGE('ES Data Entry'!S763:V763)</f>
        <v>#DIV/0!</v>
      </c>
      <c r="S763" s="229" t="e">
        <f t="shared" si="74"/>
        <v>#DIV/0!</v>
      </c>
      <c r="T763" s="229" t="e">
        <f>AVERAGE('ES Data Entry'!W763:Y763)</f>
        <v>#DIV/0!</v>
      </c>
      <c r="U763" s="230" t="e">
        <f t="shared" si="75"/>
        <v>#DIV/0!</v>
      </c>
      <c r="V763" s="231" t="e">
        <f t="shared" si="76"/>
        <v>#DIV/0!</v>
      </c>
      <c r="W763" s="232" t="e">
        <f t="shared" si="77"/>
        <v>#DIV/0!</v>
      </c>
    </row>
    <row r="764" spans="1:23">
      <c r="A764" s="226">
        <f>'ES Data Entry'!A764</f>
        <v>0</v>
      </c>
      <c r="B764" s="226">
        <f>'ES Data Entry'!B764</f>
        <v>0</v>
      </c>
      <c r="C764" s="6">
        <f>'ES Data Entry'!C764</f>
        <v>0</v>
      </c>
      <c r="D764" s="226">
        <f>'ES Data Entry'!D764</f>
        <v>0</v>
      </c>
      <c r="E764" s="226">
        <f>'ES Data Entry'!E764</f>
        <v>0</v>
      </c>
      <c r="F764" s="226">
        <f>'ES Data Entry'!F764</f>
        <v>0</v>
      </c>
      <c r="G764" s="226" t="str" cm="1">
        <f t="array" ref="G764">_xlfn.IFS('ES Data Entry'!G764=0, "Kindergarten", 'ES Data Entry'!G764=1, "1st Grade", 'ES Data Entry'!G764=2, "2nd Grade", 'ES Data Entry'!G764=3, "3rd Grade", 'ES Data Entry'!G764=4, "4th Grade",'ES Data Entry'!G764=5, "5th Grade")</f>
        <v>Kindergarten</v>
      </c>
      <c r="H764" s="253" t="e" cm="1">
        <f t="array" ref="H764">_xlfn.IFS('ES Data Entry'!L764=2, "Virtual", 'ES Data Entry'!L764=1, "In-person",'ES Data Entry'!L764=3, "Hybrid")</f>
        <v>#N/A</v>
      </c>
      <c r="I764" s="227" t="e" cm="1">
        <f t="array" ref="I764">_xlfn.IFS('ES Data Entry'!H764= 1, "American Indian/Alaskan Native", 'ES Data Entry'!H764= 2, "Asian", 'ES Data Entry'!H764= 3, "Native Hawaiian/Pacific Islander", 'ES Data Entry'!H764= 4, "Black/African American",'ES Data Entry'!H764= 5,  "White", 'ES Data Entry'!H764= 6, "Other", 'ES Data Entry'!H764= 7, "Two races or more", 'ES Data Entry'!H764= 8, "Unknown")</f>
        <v>#N/A</v>
      </c>
      <c r="J764" s="226" t="e" cm="1">
        <f t="array" ref="J764">_xlfn.IFS('ES Data Entry'!I764=1, "Hispanic/Latino", 'ES Data Entry'!I764=2, "Not Hispanic/Latino", 'ES Data Entry'!I764=3, "Other")</f>
        <v>#N/A</v>
      </c>
      <c r="K764" s="226" t="e" cm="1">
        <f t="array" ref="K764">_xlfn.IFS('ES Data Entry'!J764= 1, "Male", 'ES Data Entry'!J764= 2, "Female", 'ES Data Entry'!J764= 3, "Transgender Male", 'ES Data Entry'!J764= 4, "Transgender Female",'ES Data Entry'!J764= 5, "Non-binary", 'ES Data Entry'!J764= 6, "Other", 'ES Data Entry'!J764= 7, "Unknown")</f>
        <v>#N/A</v>
      </c>
      <c r="L764" s="228">
        <f>'ES Data Entry'!K764</f>
        <v>0</v>
      </c>
      <c r="M764" s="228" t="str" cm="1">
        <f t="array" ref="M764">IF(MAX(IF(F:F=F764, L:L))=L764, "Yes", "No")</f>
        <v>Yes</v>
      </c>
      <c r="N764" s="229" t="e">
        <f>AVERAGE('ES Data Entry'!N764,'ES Data Entry'!M764)</f>
        <v>#DIV/0!</v>
      </c>
      <c r="O764" s="229" t="e">
        <f t="shared" si="72"/>
        <v>#DIV/0!</v>
      </c>
      <c r="P764" s="229" t="e">
        <f>AVERAGE('ES Data Entry'!O764:R764)</f>
        <v>#DIV/0!</v>
      </c>
      <c r="Q764" s="229" t="e">
        <f t="shared" si="73"/>
        <v>#DIV/0!</v>
      </c>
      <c r="R764" s="229" t="e">
        <f>AVERAGE('ES Data Entry'!S764:V764)</f>
        <v>#DIV/0!</v>
      </c>
      <c r="S764" s="229" t="e">
        <f t="shared" si="74"/>
        <v>#DIV/0!</v>
      </c>
      <c r="T764" s="229" t="e">
        <f>AVERAGE('ES Data Entry'!W764:Y764)</f>
        <v>#DIV/0!</v>
      </c>
      <c r="U764" s="230" t="e">
        <f t="shared" si="75"/>
        <v>#DIV/0!</v>
      </c>
      <c r="V764" s="231" t="e">
        <f t="shared" si="76"/>
        <v>#DIV/0!</v>
      </c>
      <c r="W764" s="232" t="e">
        <f t="shared" si="77"/>
        <v>#DIV/0!</v>
      </c>
    </row>
    <row r="765" spans="1:23">
      <c r="A765" s="226">
        <f>'ES Data Entry'!A765</f>
        <v>0</v>
      </c>
      <c r="B765" s="226">
        <f>'ES Data Entry'!B765</f>
        <v>0</v>
      </c>
      <c r="C765" s="6">
        <f>'ES Data Entry'!C765</f>
        <v>0</v>
      </c>
      <c r="D765" s="226">
        <f>'ES Data Entry'!D765</f>
        <v>0</v>
      </c>
      <c r="E765" s="226">
        <f>'ES Data Entry'!E765</f>
        <v>0</v>
      </c>
      <c r="F765" s="226">
        <f>'ES Data Entry'!F765</f>
        <v>0</v>
      </c>
      <c r="G765" s="226" t="str" cm="1">
        <f t="array" ref="G765">_xlfn.IFS('ES Data Entry'!G765=0, "Kindergarten", 'ES Data Entry'!G765=1, "1st Grade", 'ES Data Entry'!G765=2, "2nd Grade", 'ES Data Entry'!G765=3, "3rd Grade", 'ES Data Entry'!G765=4, "4th Grade",'ES Data Entry'!G765=5, "5th Grade")</f>
        <v>Kindergarten</v>
      </c>
      <c r="H765" s="253" t="e" cm="1">
        <f t="array" ref="H765">_xlfn.IFS('ES Data Entry'!L765=2, "Virtual", 'ES Data Entry'!L765=1, "In-person",'ES Data Entry'!L765=3, "Hybrid")</f>
        <v>#N/A</v>
      </c>
      <c r="I765" s="227" t="e" cm="1">
        <f t="array" ref="I765">_xlfn.IFS('ES Data Entry'!H765= 1, "American Indian/Alaskan Native", 'ES Data Entry'!H765= 2, "Asian", 'ES Data Entry'!H765= 3, "Native Hawaiian/Pacific Islander", 'ES Data Entry'!H765= 4, "Black/African American",'ES Data Entry'!H765= 5,  "White", 'ES Data Entry'!H765= 6, "Other", 'ES Data Entry'!H765= 7, "Two races or more", 'ES Data Entry'!H765= 8, "Unknown")</f>
        <v>#N/A</v>
      </c>
      <c r="J765" s="226" t="e" cm="1">
        <f t="array" ref="J765">_xlfn.IFS('ES Data Entry'!I765=1, "Hispanic/Latino", 'ES Data Entry'!I765=2, "Not Hispanic/Latino", 'ES Data Entry'!I765=3, "Other")</f>
        <v>#N/A</v>
      </c>
      <c r="K765" s="226" t="e" cm="1">
        <f t="array" ref="K765">_xlfn.IFS('ES Data Entry'!J765= 1, "Male", 'ES Data Entry'!J765= 2, "Female", 'ES Data Entry'!J765= 3, "Transgender Male", 'ES Data Entry'!J765= 4, "Transgender Female",'ES Data Entry'!J765= 5, "Non-binary", 'ES Data Entry'!J765= 6, "Other", 'ES Data Entry'!J765= 7, "Unknown")</f>
        <v>#N/A</v>
      </c>
      <c r="L765" s="228">
        <f>'ES Data Entry'!K765</f>
        <v>0</v>
      </c>
      <c r="M765" s="228" t="str" cm="1">
        <f t="array" ref="M765">IF(MAX(IF(F:F=F765, L:L))=L765, "Yes", "No")</f>
        <v>Yes</v>
      </c>
      <c r="N765" s="229" t="e">
        <f>AVERAGE('ES Data Entry'!N765,'ES Data Entry'!M765)</f>
        <v>#DIV/0!</v>
      </c>
      <c r="O765" s="229" t="e">
        <f t="shared" si="72"/>
        <v>#DIV/0!</v>
      </c>
      <c r="P765" s="229" t="e">
        <f>AVERAGE('ES Data Entry'!O765:R765)</f>
        <v>#DIV/0!</v>
      </c>
      <c r="Q765" s="229" t="e">
        <f t="shared" si="73"/>
        <v>#DIV/0!</v>
      </c>
      <c r="R765" s="229" t="e">
        <f>AVERAGE('ES Data Entry'!S765:V765)</f>
        <v>#DIV/0!</v>
      </c>
      <c r="S765" s="229" t="e">
        <f t="shared" si="74"/>
        <v>#DIV/0!</v>
      </c>
      <c r="T765" s="229" t="e">
        <f>AVERAGE('ES Data Entry'!W765:Y765)</f>
        <v>#DIV/0!</v>
      </c>
      <c r="U765" s="230" t="e">
        <f t="shared" si="75"/>
        <v>#DIV/0!</v>
      </c>
      <c r="V765" s="231" t="e">
        <f t="shared" si="76"/>
        <v>#DIV/0!</v>
      </c>
      <c r="W765" s="232" t="e">
        <f t="shared" si="77"/>
        <v>#DIV/0!</v>
      </c>
    </row>
    <row r="766" spans="1:23">
      <c r="A766" s="226">
        <f>'ES Data Entry'!A766</f>
        <v>0</v>
      </c>
      <c r="B766" s="226">
        <f>'ES Data Entry'!B766</f>
        <v>0</v>
      </c>
      <c r="C766" s="6">
        <f>'ES Data Entry'!C766</f>
        <v>0</v>
      </c>
      <c r="D766" s="226">
        <f>'ES Data Entry'!D766</f>
        <v>0</v>
      </c>
      <c r="E766" s="226">
        <f>'ES Data Entry'!E766</f>
        <v>0</v>
      </c>
      <c r="F766" s="226">
        <f>'ES Data Entry'!F766</f>
        <v>0</v>
      </c>
      <c r="G766" s="226" t="str" cm="1">
        <f t="array" ref="G766">_xlfn.IFS('ES Data Entry'!G766=0, "Kindergarten", 'ES Data Entry'!G766=1, "1st Grade", 'ES Data Entry'!G766=2, "2nd Grade", 'ES Data Entry'!G766=3, "3rd Grade", 'ES Data Entry'!G766=4, "4th Grade",'ES Data Entry'!G766=5, "5th Grade")</f>
        <v>Kindergarten</v>
      </c>
      <c r="H766" s="253" t="e" cm="1">
        <f t="array" ref="H766">_xlfn.IFS('ES Data Entry'!L766=2, "Virtual", 'ES Data Entry'!L766=1, "In-person",'ES Data Entry'!L766=3, "Hybrid")</f>
        <v>#N/A</v>
      </c>
      <c r="I766" s="227" t="e" cm="1">
        <f t="array" ref="I766">_xlfn.IFS('ES Data Entry'!H766= 1, "American Indian/Alaskan Native", 'ES Data Entry'!H766= 2, "Asian", 'ES Data Entry'!H766= 3, "Native Hawaiian/Pacific Islander", 'ES Data Entry'!H766= 4, "Black/African American",'ES Data Entry'!H766= 5,  "White", 'ES Data Entry'!H766= 6, "Other", 'ES Data Entry'!H766= 7, "Two races or more", 'ES Data Entry'!H766= 8, "Unknown")</f>
        <v>#N/A</v>
      </c>
      <c r="J766" s="226" t="e" cm="1">
        <f t="array" ref="J766">_xlfn.IFS('ES Data Entry'!I766=1, "Hispanic/Latino", 'ES Data Entry'!I766=2, "Not Hispanic/Latino", 'ES Data Entry'!I766=3, "Other")</f>
        <v>#N/A</v>
      </c>
      <c r="K766" s="226" t="e" cm="1">
        <f t="array" ref="K766">_xlfn.IFS('ES Data Entry'!J766= 1, "Male", 'ES Data Entry'!J766= 2, "Female", 'ES Data Entry'!J766= 3, "Transgender Male", 'ES Data Entry'!J766= 4, "Transgender Female",'ES Data Entry'!J766= 5, "Non-binary", 'ES Data Entry'!J766= 6, "Other", 'ES Data Entry'!J766= 7, "Unknown")</f>
        <v>#N/A</v>
      </c>
      <c r="L766" s="228">
        <f>'ES Data Entry'!K766</f>
        <v>0</v>
      </c>
      <c r="M766" s="228" t="str" cm="1">
        <f t="array" ref="M766">IF(MAX(IF(F:F=F766, L:L))=L766, "Yes", "No")</f>
        <v>Yes</v>
      </c>
      <c r="N766" s="229" t="e">
        <f>AVERAGE('ES Data Entry'!N766,'ES Data Entry'!M766)</f>
        <v>#DIV/0!</v>
      </c>
      <c r="O766" s="229" t="e">
        <f t="shared" si="72"/>
        <v>#DIV/0!</v>
      </c>
      <c r="P766" s="229" t="e">
        <f>AVERAGE('ES Data Entry'!O766:R766)</f>
        <v>#DIV/0!</v>
      </c>
      <c r="Q766" s="229" t="e">
        <f t="shared" si="73"/>
        <v>#DIV/0!</v>
      </c>
      <c r="R766" s="229" t="e">
        <f>AVERAGE('ES Data Entry'!S766:V766)</f>
        <v>#DIV/0!</v>
      </c>
      <c r="S766" s="229" t="e">
        <f t="shared" si="74"/>
        <v>#DIV/0!</v>
      </c>
      <c r="T766" s="229" t="e">
        <f>AVERAGE('ES Data Entry'!W766:Y766)</f>
        <v>#DIV/0!</v>
      </c>
      <c r="U766" s="230" t="e">
        <f t="shared" si="75"/>
        <v>#DIV/0!</v>
      </c>
      <c r="V766" s="231" t="e">
        <f t="shared" si="76"/>
        <v>#DIV/0!</v>
      </c>
      <c r="W766" s="232" t="e">
        <f t="shared" si="77"/>
        <v>#DIV/0!</v>
      </c>
    </row>
    <row r="767" spans="1:23">
      <c r="A767" s="226">
        <f>'ES Data Entry'!A767</f>
        <v>0</v>
      </c>
      <c r="B767" s="226">
        <f>'ES Data Entry'!B767</f>
        <v>0</v>
      </c>
      <c r="C767" s="6">
        <f>'ES Data Entry'!C767</f>
        <v>0</v>
      </c>
      <c r="D767" s="226">
        <f>'ES Data Entry'!D767</f>
        <v>0</v>
      </c>
      <c r="E767" s="226">
        <f>'ES Data Entry'!E767</f>
        <v>0</v>
      </c>
      <c r="F767" s="226">
        <f>'ES Data Entry'!F767</f>
        <v>0</v>
      </c>
      <c r="G767" s="226" t="str" cm="1">
        <f t="array" ref="G767">_xlfn.IFS('ES Data Entry'!G767=0, "Kindergarten", 'ES Data Entry'!G767=1, "1st Grade", 'ES Data Entry'!G767=2, "2nd Grade", 'ES Data Entry'!G767=3, "3rd Grade", 'ES Data Entry'!G767=4, "4th Grade",'ES Data Entry'!G767=5, "5th Grade")</f>
        <v>Kindergarten</v>
      </c>
      <c r="H767" s="253" t="e" cm="1">
        <f t="array" ref="H767">_xlfn.IFS('ES Data Entry'!L767=2, "Virtual", 'ES Data Entry'!L767=1, "In-person",'ES Data Entry'!L767=3, "Hybrid")</f>
        <v>#N/A</v>
      </c>
      <c r="I767" s="227" t="e" cm="1">
        <f t="array" ref="I767">_xlfn.IFS('ES Data Entry'!H767= 1, "American Indian/Alaskan Native", 'ES Data Entry'!H767= 2, "Asian", 'ES Data Entry'!H767= 3, "Native Hawaiian/Pacific Islander", 'ES Data Entry'!H767= 4, "Black/African American",'ES Data Entry'!H767= 5,  "White", 'ES Data Entry'!H767= 6, "Other", 'ES Data Entry'!H767= 7, "Two races or more", 'ES Data Entry'!H767= 8, "Unknown")</f>
        <v>#N/A</v>
      </c>
      <c r="J767" s="226" t="e" cm="1">
        <f t="array" ref="J767">_xlfn.IFS('ES Data Entry'!I767=1, "Hispanic/Latino", 'ES Data Entry'!I767=2, "Not Hispanic/Latino", 'ES Data Entry'!I767=3, "Other")</f>
        <v>#N/A</v>
      </c>
      <c r="K767" s="226" t="e" cm="1">
        <f t="array" ref="K767">_xlfn.IFS('ES Data Entry'!J767= 1, "Male", 'ES Data Entry'!J767= 2, "Female", 'ES Data Entry'!J767= 3, "Transgender Male", 'ES Data Entry'!J767= 4, "Transgender Female",'ES Data Entry'!J767= 5, "Non-binary", 'ES Data Entry'!J767= 6, "Other", 'ES Data Entry'!J767= 7, "Unknown")</f>
        <v>#N/A</v>
      </c>
      <c r="L767" s="228">
        <f>'ES Data Entry'!K767</f>
        <v>0</v>
      </c>
      <c r="M767" s="228" t="str" cm="1">
        <f t="array" ref="M767">IF(MAX(IF(F:F=F767, L:L))=L767, "Yes", "No")</f>
        <v>Yes</v>
      </c>
      <c r="N767" s="229" t="e">
        <f>AVERAGE('ES Data Entry'!N767,'ES Data Entry'!M767)</f>
        <v>#DIV/0!</v>
      </c>
      <c r="O767" s="229" t="e">
        <f t="shared" si="72"/>
        <v>#DIV/0!</v>
      </c>
      <c r="P767" s="229" t="e">
        <f>AVERAGE('ES Data Entry'!O767:R767)</f>
        <v>#DIV/0!</v>
      </c>
      <c r="Q767" s="229" t="e">
        <f t="shared" si="73"/>
        <v>#DIV/0!</v>
      </c>
      <c r="R767" s="229" t="e">
        <f>AVERAGE('ES Data Entry'!S767:V767)</f>
        <v>#DIV/0!</v>
      </c>
      <c r="S767" s="229" t="e">
        <f t="shared" si="74"/>
        <v>#DIV/0!</v>
      </c>
      <c r="T767" s="229" t="e">
        <f>AVERAGE('ES Data Entry'!W767:Y767)</f>
        <v>#DIV/0!</v>
      </c>
      <c r="U767" s="230" t="e">
        <f t="shared" si="75"/>
        <v>#DIV/0!</v>
      </c>
      <c r="V767" s="231" t="e">
        <f t="shared" si="76"/>
        <v>#DIV/0!</v>
      </c>
      <c r="W767" s="232" t="e">
        <f t="shared" si="77"/>
        <v>#DIV/0!</v>
      </c>
    </row>
    <row r="768" spans="1:23">
      <c r="A768" s="226">
        <f>'ES Data Entry'!A768</f>
        <v>0</v>
      </c>
      <c r="B768" s="226">
        <f>'ES Data Entry'!B768</f>
        <v>0</v>
      </c>
      <c r="C768" s="6">
        <f>'ES Data Entry'!C768</f>
        <v>0</v>
      </c>
      <c r="D768" s="226">
        <f>'ES Data Entry'!D768</f>
        <v>0</v>
      </c>
      <c r="E768" s="226">
        <f>'ES Data Entry'!E768</f>
        <v>0</v>
      </c>
      <c r="F768" s="226">
        <f>'ES Data Entry'!F768</f>
        <v>0</v>
      </c>
      <c r="G768" s="226" t="str" cm="1">
        <f t="array" ref="G768">_xlfn.IFS('ES Data Entry'!G768=0, "Kindergarten", 'ES Data Entry'!G768=1, "1st Grade", 'ES Data Entry'!G768=2, "2nd Grade", 'ES Data Entry'!G768=3, "3rd Grade", 'ES Data Entry'!G768=4, "4th Grade",'ES Data Entry'!G768=5, "5th Grade")</f>
        <v>Kindergarten</v>
      </c>
      <c r="H768" s="253" t="e" cm="1">
        <f t="array" ref="H768">_xlfn.IFS('ES Data Entry'!L768=2, "Virtual", 'ES Data Entry'!L768=1, "In-person",'ES Data Entry'!L768=3, "Hybrid")</f>
        <v>#N/A</v>
      </c>
      <c r="I768" s="227" t="e" cm="1">
        <f t="array" ref="I768">_xlfn.IFS('ES Data Entry'!H768= 1, "American Indian/Alaskan Native", 'ES Data Entry'!H768= 2, "Asian", 'ES Data Entry'!H768= 3, "Native Hawaiian/Pacific Islander", 'ES Data Entry'!H768= 4, "Black/African American",'ES Data Entry'!H768= 5,  "White", 'ES Data Entry'!H768= 6, "Other", 'ES Data Entry'!H768= 7, "Two races or more", 'ES Data Entry'!H768= 8, "Unknown")</f>
        <v>#N/A</v>
      </c>
      <c r="J768" s="226" t="e" cm="1">
        <f t="array" ref="J768">_xlfn.IFS('ES Data Entry'!I768=1, "Hispanic/Latino", 'ES Data Entry'!I768=2, "Not Hispanic/Latino", 'ES Data Entry'!I768=3, "Other")</f>
        <v>#N/A</v>
      </c>
      <c r="K768" s="226" t="e" cm="1">
        <f t="array" ref="K768">_xlfn.IFS('ES Data Entry'!J768= 1, "Male", 'ES Data Entry'!J768= 2, "Female", 'ES Data Entry'!J768= 3, "Transgender Male", 'ES Data Entry'!J768= 4, "Transgender Female",'ES Data Entry'!J768= 5, "Non-binary", 'ES Data Entry'!J768= 6, "Other", 'ES Data Entry'!J768= 7, "Unknown")</f>
        <v>#N/A</v>
      </c>
      <c r="L768" s="228">
        <f>'ES Data Entry'!K768</f>
        <v>0</v>
      </c>
      <c r="M768" s="228" t="str" cm="1">
        <f t="array" ref="M768">IF(MAX(IF(F:F=F768, L:L))=L768, "Yes", "No")</f>
        <v>Yes</v>
      </c>
      <c r="N768" s="229" t="e">
        <f>AVERAGE('ES Data Entry'!N768,'ES Data Entry'!M768)</f>
        <v>#DIV/0!</v>
      </c>
      <c r="O768" s="229" t="e">
        <f t="shared" si="72"/>
        <v>#DIV/0!</v>
      </c>
      <c r="P768" s="229" t="e">
        <f>AVERAGE('ES Data Entry'!O768:R768)</f>
        <v>#DIV/0!</v>
      </c>
      <c r="Q768" s="229" t="e">
        <f t="shared" si="73"/>
        <v>#DIV/0!</v>
      </c>
      <c r="R768" s="229" t="e">
        <f>AVERAGE('ES Data Entry'!S768:V768)</f>
        <v>#DIV/0!</v>
      </c>
      <c r="S768" s="229" t="e">
        <f t="shared" si="74"/>
        <v>#DIV/0!</v>
      </c>
      <c r="T768" s="229" t="e">
        <f>AVERAGE('ES Data Entry'!W768:Y768)</f>
        <v>#DIV/0!</v>
      </c>
      <c r="U768" s="230" t="e">
        <f t="shared" si="75"/>
        <v>#DIV/0!</v>
      </c>
      <c r="V768" s="231" t="e">
        <f t="shared" si="76"/>
        <v>#DIV/0!</v>
      </c>
      <c r="W768" s="232" t="e">
        <f t="shared" si="77"/>
        <v>#DIV/0!</v>
      </c>
    </row>
    <row r="769" spans="1:23">
      <c r="A769" s="226">
        <f>'ES Data Entry'!A769</f>
        <v>0</v>
      </c>
      <c r="B769" s="226">
        <f>'ES Data Entry'!B769</f>
        <v>0</v>
      </c>
      <c r="C769" s="6">
        <f>'ES Data Entry'!C769</f>
        <v>0</v>
      </c>
      <c r="D769" s="226">
        <f>'ES Data Entry'!D769</f>
        <v>0</v>
      </c>
      <c r="E769" s="226">
        <f>'ES Data Entry'!E769</f>
        <v>0</v>
      </c>
      <c r="F769" s="226">
        <f>'ES Data Entry'!F769</f>
        <v>0</v>
      </c>
      <c r="G769" s="226" t="str" cm="1">
        <f t="array" ref="G769">_xlfn.IFS('ES Data Entry'!G769=0, "Kindergarten", 'ES Data Entry'!G769=1, "1st Grade", 'ES Data Entry'!G769=2, "2nd Grade", 'ES Data Entry'!G769=3, "3rd Grade", 'ES Data Entry'!G769=4, "4th Grade",'ES Data Entry'!G769=5, "5th Grade")</f>
        <v>Kindergarten</v>
      </c>
      <c r="H769" s="253" t="e" cm="1">
        <f t="array" ref="H769">_xlfn.IFS('ES Data Entry'!L769=2, "Virtual", 'ES Data Entry'!L769=1, "In-person",'ES Data Entry'!L769=3, "Hybrid")</f>
        <v>#N/A</v>
      </c>
      <c r="I769" s="227" t="e" cm="1">
        <f t="array" ref="I769">_xlfn.IFS('ES Data Entry'!H769= 1, "American Indian/Alaskan Native", 'ES Data Entry'!H769= 2, "Asian", 'ES Data Entry'!H769= 3, "Native Hawaiian/Pacific Islander", 'ES Data Entry'!H769= 4, "Black/African American",'ES Data Entry'!H769= 5,  "White", 'ES Data Entry'!H769= 6, "Other", 'ES Data Entry'!H769= 7, "Two races or more", 'ES Data Entry'!H769= 8, "Unknown")</f>
        <v>#N/A</v>
      </c>
      <c r="J769" s="226" t="e" cm="1">
        <f t="array" ref="J769">_xlfn.IFS('ES Data Entry'!I769=1, "Hispanic/Latino", 'ES Data Entry'!I769=2, "Not Hispanic/Latino", 'ES Data Entry'!I769=3, "Other")</f>
        <v>#N/A</v>
      </c>
      <c r="K769" s="226" t="e" cm="1">
        <f t="array" ref="K769">_xlfn.IFS('ES Data Entry'!J769= 1, "Male", 'ES Data Entry'!J769= 2, "Female", 'ES Data Entry'!J769= 3, "Transgender Male", 'ES Data Entry'!J769= 4, "Transgender Female",'ES Data Entry'!J769= 5, "Non-binary", 'ES Data Entry'!J769= 6, "Other", 'ES Data Entry'!J769= 7, "Unknown")</f>
        <v>#N/A</v>
      </c>
      <c r="L769" s="228">
        <f>'ES Data Entry'!K769</f>
        <v>0</v>
      </c>
      <c r="M769" s="228" t="str" cm="1">
        <f t="array" ref="M769">IF(MAX(IF(F:F=F769, L:L))=L769, "Yes", "No")</f>
        <v>Yes</v>
      </c>
      <c r="N769" s="229" t="e">
        <f>AVERAGE('ES Data Entry'!N769,'ES Data Entry'!M769)</f>
        <v>#DIV/0!</v>
      </c>
      <c r="O769" s="229" t="e">
        <f t="shared" si="72"/>
        <v>#DIV/0!</v>
      </c>
      <c r="P769" s="229" t="e">
        <f>AVERAGE('ES Data Entry'!O769:R769)</f>
        <v>#DIV/0!</v>
      </c>
      <c r="Q769" s="229" t="e">
        <f t="shared" si="73"/>
        <v>#DIV/0!</v>
      </c>
      <c r="R769" s="229" t="e">
        <f>AVERAGE('ES Data Entry'!S769:V769)</f>
        <v>#DIV/0!</v>
      </c>
      <c r="S769" s="229" t="e">
        <f t="shared" si="74"/>
        <v>#DIV/0!</v>
      </c>
      <c r="T769" s="229" t="e">
        <f>AVERAGE('ES Data Entry'!W769:Y769)</f>
        <v>#DIV/0!</v>
      </c>
      <c r="U769" s="230" t="e">
        <f t="shared" si="75"/>
        <v>#DIV/0!</v>
      </c>
      <c r="V769" s="231" t="e">
        <f t="shared" si="76"/>
        <v>#DIV/0!</v>
      </c>
      <c r="W769" s="232" t="e">
        <f t="shared" si="77"/>
        <v>#DIV/0!</v>
      </c>
    </row>
    <row r="770" spans="1:23">
      <c r="A770" s="226">
        <f>'ES Data Entry'!A770</f>
        <v>0</v>
      </c>
      <c r="B770" s="226">
        <f>'ES Data Entry'!B770</f>
        <v>0</v>
      </c>
      <c r="C770" s="6">
        <f>'ES Data Entry'!C770</f>
        <v>0</v>
      </c>
      <c r="D770" s="226">
        <f>'ES Data Entry'!D770</f>
        <v>0</v>
      </c>
      <c r="E770" s="226">
        <f>'ES Data Entry'!E770</f>
        <v>0</v>
      </c>
      <c r="F770" s="226">
        <f>'ES Data Entry'!F770</f>
        <v>0</v>
      </c>
      <c r="G770" s="226" t="str" cm="1">
        <f t="array" ref="G770">_xlfn.IFS('ES Data Entry'!G770=0, "Kindergarten", 'ES Data Entry'!G770=1, "1st Grade", 'ES Data Entry'!G770=2, "2nd Grade", 'ES Data Entry'!G770=3, "3rd Grade", 'ES Data Entry'!G770=4, "4th Grade",'ES Data Entry'!G770=5, "5th Grade")</f>
        <v>Kindergarten</v>
      </c>
      <c r="H770" s="253" t="e" cm="1">
        <f t="array" ref="H770">_xlfn.IFS('ES Data Entry'!L770=2, "Virtual", 'ES Data Entry'!L770=1, "In-person",'ES Data Entry'!L770=3, "Hybrid")</f>
        <v>#N/A</v>
      </c>
      <c r="I770" s="227" t="e" cm="1">
        <f t="array" ref="I770">_xlfn.IFS('ES Data Entry'!H770= 1, "American Indian/Alaskan Native", 'ES Data Entry'!H770= 2, "Asian", 'ES Data Entry'!H770= 3, "Native Hawaiian/Pacific Islander", 'ES Data Entry'!H770= 4, "Black/African American",'ES Data Entry'!H770= 5,  "White", 'ES Data Entry'!H770= 6, "Other", 'ES Data Entry'!H770= 7, "Two races or more", 'ES Data Entry'!H770= 8, "Unknown")</f>
        <v>#N/A</v>
      </c>
      <c r="J770" s="226" t="e" cm="1">
        <f t="array" ref="J770">_xlfn.IFS('ES Data Entry'!I770=1, "Hispanic/Latino", 'ES Data Entry'!I770=2, "Not Hispanic/Latino", 'ES Data Entry'!I770=3, "Other")</f>
        <v>#N/A</v>
      </c>
      <c r="K770" s="226" t="e" cm="1">
        <f t="array" ref="K770">_xlfn.IFS('ES Data Entry'!J770= 1, "Male", 'ES Data Entry'!J770= 2, "Female", 'ES Data Entry'!J770= 3, "Transgender Male", 'ES Data Entry'!J770= 4, "Transgender Female",'ES Data Entry'!J770= 5, "Non-binary", 'ES Data Entry'!J770= 6, "Other", 'ES Data Entry'!J770= 7, "Unknown")</f>
        <v>#N/A</v>
      </c>
      <c r="L770" s="228">
        <f>'ES Data Entry'!K770</f>
        <v>0</v>
      </c>
      <c r="M770" s="228" t="str" cm="1">
        <f t="array" ref="M770">IF(MAX(IF(F:F=F770, L:L))=L770, "Yes", "No")</f>
        <v>Yes</v>
      </c>
      <c r="N770" s="229" t="e">
        <f>AVERAGE('ES Data Entry'!N770,'ES Data Entry'!M770)</f>
        <v>#DIV/0!</v>
      </c>
      <c r="O770" s="229" t="e">
        <f t="shared" si="72"/>
        <v>#DIV/0!</v>
      </c>
      <c r="P770" s="229" t="e">
        <f>AVERAGE('ES Data Entry'!O770:R770)</f>
        <v>#DIV/0!</v>
      </c>
      <c r="Q770" s="229" t="e">
        <f t="shared" si="73"/>
        <v>#DIV/0!</v>
      </c>
      <c r="R770" s="229" t="e">
        <f>AVERAGE('ES Data Entry'!S770:V770)</f>
        <v>#DIV/0!</v>
      </c>
      <c r="S770" s="229" t="e">
        <f t="shared" si="74"/>
        <v>#DIV/0!</v>
      </c>
      <c r="T770" s="229" t="e">
        <f>AVERAGE('ES Data Entry'!W770:Y770)</f>
        <v>#DIV/0!</v>
      </c>
      <c r="U770" s="230" t="e">
        <f t="shared" si="75"/>
        <v>#DIV/0!</v>
      </c>
      <c r="V770" s="231" t="e">
        <f t="shared" si="76"/>
        <v>#DIV/0!</v>
      </c>
      <c r="W770" s="232" t="e">
        <f t="shared" si="77"/>
        <v>#DIV/0!</v>
      </c>
    </row>
    <row r="771" spans="1:23">
      <c r="A771" s="226">
        <f>'ES Data Entry'!A771</f>
        <v>0</v>
      </c>
      <c r="B771" s="226">
        <f>'ES Data Entry'!B771</f>
        <v>0</v>
      </c>
      <c r="C771" s="6">
        <f>'ES Data Entry'!C771</f>
        <v>0</v>
      </c>
      <c r="D771" s="226">
        <f>'ES Data Entry'!D771</f>
        <v>0</v>
      </c>
      <c r="E771" s="226">
        <f>'ES Data Entry'!E771</f>
        <v>0</v>
      </c>
      <c r="F771" s="226">
        <f>'ES Data Entry'!F771</f>
        <v>0</v>
      </c>
      <c r="G771" s="226" t="str" cm="1">
        <f t="array" ref="G771">_xlfn.IFS('ES Data Entry'!G771=0, "Kindergarten", 'ES Data Entry'!G771=1, "1st Grade", 'ES Data Entry'!G771=2, "2nd Grade", 'ES Data Entry'!G771=3, "3rd Grade", 'ES Data Entry'!G771=4, "4th Grade",'ES Data Entry'!G771=5, "5th Grade")</f>
        <v>Kindergarten</v>
      </c>
      <c r="H771" s="253" t="e" cm="1">
        <f t="array" ref="H771">_xlfn.IFS('ES Data Entry'!L771=2, "Virtual", 'ES Data Entry'!L771=1, "In-person",'ES Data Entry'!L771=3, "Hybrid")</f>
        <v>#N/A</v>
      </c>
      <c r="I771" s="227" t="e" cm="1">
        <f t="array" ref="I771">_xlfn.IFS('ES Data Entry'!H771= 1, "American Indian/Alaskan Native", 'ES Data Entry'!H771= 2, "Asian", 'ES Data Entry'!H771= 3, "Native Hawaiian/Pacific Islander", 'ES Data Entry'!H771= 4, "Black/African American",'ES Data Entry'!H771= 5,  "White", 'ES Data Entry'!H771= 6, "Other", 'ES Data Entry'!H771= 7, "Two races or more", 'ES Data Entry'!H771= 8, "Unknown")</f>
        <v>#N/A</v>
      </c>
      <c r="J771" s="226" t="e" cm="1">
        <f t="array" ref="J771">_xlfn.IFS('ES Data Entry'!I771=1, "Hispanic/Latino", 'ES Data Entry'!I771=2, "Not Hispanic/Latino", 'ES Data Entry'!I771=3, "Other")</f>
        <v>#N/A</v>
      </c>
      <c r="K771" s="226" t="e" cm="1">
        <f t="array" ref="K771">_xlfn.IFS('ES Data Entry'!J771= 1, "Male", 'ES Data Entry'!J771= 2, "Female", 'ES Data Entry'!J771= 3, "Transgender Male", 'ES Data Entry'!J771= 4, "Transgender Female",'ES Data Entry'!J771= 5, "Non-binary", 'ES Data Entry'!J771= 6, "Other", 'ES Data Entry'!J771= 7, "Unknown")</f>
        <v>#N/A</v>
      </c>
      <c r="L771" s="228">
        <f>'ES Data Entry'!K771</f>
        <v>0</v>
      </c>
      <c r="M771" s="228" t="str" cm="1">
        <f t="array" ref="M771">IF(MAX(IF(F:F=F771, L:L))=L771, "Yes", "No")</f>
        <v>Yes</v>
      </c>
      <c r="N771" s="229" t="e">
        <f>AVERAGE('ES Data Entry'!N771,'ES Data Entry'!M771)</f>
        <v>#DIV/0!</v>
      </c>
      <c r="O771" s="229" t="e">
        <f t="shared" si="72"/>
        <v>#DIV/0!</v>
      </c>
      <c r="P771" s="229" t="e">
        <f>AVERAGE('ES Data Entry'!O771:R771)</f>
        <v>#DIV/0!</v>
      </c>
      <c r="Q771" s="229" t="e">
        <f t="shared" si="73"/>
        <v>#DIV/0!</v>
      </c>
      <c r="R771" s="229" t="e">
        <f>AVERAGE('ES Data Entry'!S771:V771)</f>
        <v>#DIV/0!</v>
      </c>
      <c r="S771" s="229" t="e">
        <f t="shared" si="74"/>
        <v>#DIV/0!</v>
      </c>
      <c r="T771" s="229" t="e">
        <f>AVERAGE('ES Data Entry'!W771:Y771)</f>
        <v>#DIV/0!</v>
      </c>
      <c r="U771" s="230" t="e">
        <f t="shared" si="75"/>
        <v>#DIV/0!</v>
      </c>
      <c r="V771" s="231" t="e">
        <f t="shared" si="76"/>
        <v>#DIV/0!</v>
      </c>
      <c r="W771" s="232" t="e">
        <f t="shared" si="77"/>
        <v>#DIV/0!</v>
      </c>
    </row>
    <row r="772" spans="1:23">
      <c r="A772" s="226">
        <f>'ES Data Entry'!A772</f>
        <v>0</v>
      </c>
      <c r="B772" s="226">
        <f>'ES Data Entry'!B772</f>
        <v>0</v>
      </c>
      <c r="C772" s="6">
        <f>'ES Data Entry'!C772</f>
        <v>0</v>
      </c>
      <c r="D772" s="226">
        <f>'ES Data Entry'!D772</f>
        <v>0</v>
      </c>
      <c r="E772" s="226">
        <f>'ES Data Entry'!E772</f>
        <v>0</v>
      </c>
      <c r="F772" s="226">
        <f>'ES Data Entry'!F772</f>
        <v>0</v>
      </c>
      <c r="G772" s="226" t="str" cm="1">
        <f t="array" ref="G772">_xlfn.IFS('ES Data Entry'!G772=0, "Kindergarten", 'ES Data Entry'!G772=1, "1st Grade", 'ES Data Entry'!G772=2, "2nd Grade", 'ES Data Entry'!G772=3, "3rd Grade", 'ES Data Entry'!G772=4, "4th Grade",'ES Data Entry'!G772=5, "5th Grade")</f>
        <v>Kindergarten</v>
      </c>
      <c r="H772" s="253" t="e" cm="1">
        <f t="array" ref="H772">_xlfn.IFS('ES Data Entry'!L772=2, "Virtual", 'ES Data Entry'!L772=1, "In-person",'ES Data Entry'!L772=3, "Hybrid")</f>
        <v>#N/A</v>
      </c>
      <c r="I772" s="227" t="e" cm="1">
        <f t="array" ref="I772">_xlfn.IFS('ES Data Entry'!H772= 1, "American Indian/Alaskan Native", 'ES Data Entry'!H772= 2, "Asian", 'ES Data Entry'!H772= 3, "Native Hawaiian/Pacific Islander", 'ES Data Entry'!H772= 4, "Black/African American",'ES Data Entry'!H772= 5,  "White", 'ES Data Entry'!H772= 6, "Other", 'ES Data Entry'!H772= 7, "Two races or more", 'ES Data Entry'!H772= 8, "Unknown")</f>
        <v>#N/A</v>
      </c>
      <c r="J772" s="226" t="e" cm="1">
        <f t="array" ref="J772">_xlfn.IFS('ES Data Entry'!I772=1, "Hispanic/Latino", 'ES Data Entry'!I772=2, "Not Hispanic/Latino", 'ES Data Entry'!I772=3, "Other")</f>
        <v>#N/A</v>
      </c>
      <c r="K772" s="226" t="e" cm="1">
        <f t="array" ref="K772">_xlfn.IFS('ES Data Entry'!J772= 1, "Male", 'ES Data Entry'!J772= 2, "Female", 'ES Data Entry'!J772= 3, "Transgender Male", 'ES Data Entry'!J772= 4, "Transgender Female",'ES Data Entry'!J772= 5, "Non-binary", 'ES Data Entry'!J772= 6, "Other", 'ES Data Entry'!J772= 7, "Unknown")</f>
        <v>#N/A</v>
      </c>
      <c r="L772" s="228">
        <f>'ES Data Entry'!K772</f>
        <v>0</v>
      </c>
      <c r="M772" s="228" t="str" cm="1">
        <f t="array" ref="M772">IF(MAX(IF(F:F=F772, L:L))=L772, "Yes", "No")</f>
        <v>Yes</v>
      </c>
      <c r="N772" s="229" t="e">
        <f>AVERAGE('ES Data Entry'!N772,'ES Data Entry'!M772)</f>
        <v>#DIV/0!</v>
      </c>
      <c r="O772" s="229" t="e">
        <f t="shared" si="72"/>
        <v>#DIV/0!</v>
      </c>
      <c r="P772" s="229" t="e">
        <f>AVERAGE('ES Data Entry'!O772:R772)</f>
        <v>#DIV/0!</v>
      </c>
      <c r="Q772" s="229" t="e">
        <f t="shared" si="73"/>
        <v>#DIV/0!</v>
      </c>
      <c r="R772" s="229" t="e">
        <f>AVERAGE('ES Data Entry'!S772:V772)</f>
        <v>#DIV/0!</v>
      </c>
      <c r="S772" s="229" t="e">
        <f t="shared" si="74"/>
        <v>#DIV/0!</v>
      </c>
      <c r="T772" s="229" t="e">
        <f>AVERAGE('ES Data Entry'!W772:Y772)</f>
        <v>#DIV/0!</v>
      </c>
      <c r="U772" s="230" t="e">
        <f t="shared" si="75"/>
        <v>#DIV/0!</v>
      </c>
      <c r="V772" s="231" t="e">
        <f t="shared" si="76"/>
        <v>#DIV/0!</v>
      </c>
      <c r="W772" s="232" t="e">
        <f t="shared" si="77"/>
        <v>#DIV/0!</v>
      </c>
    </row>
    <row r="773" spans="1:23">
      <c r="A773" s="226">
        <f>'ES Data Entry'!A773</f>
        <v>0</v>
      </c>
      <c r="B773" s="226">
        <f>'ES Data Entry'!B773</f>
        <v>0</v>
      </c>
      <c r="C773" s="6">
        <f>'ES Data Entry'!C773</f>
        <v>0</v>
      </c>
      <c r="D773" s="226">
        <f>'ES Data Entry'!D773</f>
        <v>0</v>
      </c>
      <c r="E773" s="226">
        <f>'ES Data Entry'!E773</f>
        <v>0</v>
      </c>
      <c r="F773" s="226">
        <f>'ES Data Entry'!F773</f>
        <v>0</v>
      </c>
      <c r="G773" s="226" t="str" cm="1">
        <f t="array" ref="G773">_xlfn.IFS('ES Data Entry'!G773=0, "Kindergarten", 'ES Data Entry'!G773=1, "1st Grade", 'ES Data Entry'!G773=2, "2nd Grade", 'ES Data Entry'!G773=3, "3rd Grade", 'ES Data Entry'!G773=4, "4th Grade",'ES Data Entry'!G773=5, "5th Grade")</f>
        <v>Kindergarten</v>
      </c>
      <c r="H773" s="253" t="e" cm="1">
        <f t="array" ref="H773">_xlfn.IFS('ES Data Entry'!L773=2, "Virtual", 'ES Data Entry'!L773=1, "In-person",'ES Data Entry'!L773=3, "Hybrid")</f>
        <v>#N/A</v>
      </c>
      <c r="I773" s="227" t="e" cm="1">
        <f t="array" ref="I773">_xlfn.IFS('ES Data Entry'!H773= 1, "American Indian/Alaskan Native", 'ES Data Entry'!H773= 2, "Asian", 'ES Data Entry'!H773= 3, "Native Hawaiian/Pacific Islander", 'ES Data Entry'!H773= 4, "Black/African American",'ES Data Entry'!H773= 5,  "White", 'ES Data Entry'!H773= 6, "Other", 'ES Data Entry'!H773= 7, "Two races or more", 'ES Data Entry'!H773= 8, "Unknown")</f>
        <v>#N/A</v>
      </c>
      <c r="J773" s="226" t="e" cm="1">
        <f t="array" ref="J773">_xlfn.IFS('ES Data Entry'!I773=1, "Hispanic/Latino", 'ES Data Entry'!I773=2, "Not Hispanic/Latino", 'ES Data Entry'!I773=3, "Other")</f>
        <v>#N/A</v>
      </c>
      <c r="K773" s="226" t="e" cm="1">
        <f t="array" ref="K773">_xlfn.IFS('ES Data Entry'!J773= 1, "Male", 'ES Data Entry'!J773= 2, "Female", 'ES Data Entry'!J773= 3, "Transgender Male", 'ES Data Entry'!J773= 4, "Transgender Female",'ES Data Entry'!J773= 5, "Non-binary", 'ES Data Entry'!J773= 6, "Other", 'ES Data Entry'!J773= 7, "Unknown")</f>
        <v>#N/A</v>
      </c>
      <c r="L773" s="228">
        <f>'ES Data Entry'!K773</f>
        <v>0</v>
      </c>
      <c r="M773" s="228" t="str" cm="1">
        <f t="array" ref="M773">IF(MAX(IF(F:F=F773, L:L))=L773, "Yes", "No")</f>
        <v>Yes</v>
      </c>
      <c r="N773" s="229" t="e">
        <f>AVERAGE('ES Data Entry'!N773,'ES Data Entry'!M773)</f>
        <v>#DIV/0!</v>
      </c>
      <c r="O773" s="229" t="e">
        <f t="shared" si="72"/>
        <v>#DIV/0!</v>
      </c>
      <c r="P773" s="229" t="e">
        <f>AVERAGE('ES Data Entry'!O773:R773)</f>
        <v>#DIV/0!</v>
      </c>
      <c r="Q773" s="229" t="e">
        <f t="shared" si="73"/>
        <v>#DIV/0!</v>
      </c>
      <c r="R773" s="229" t="e">
        <f>AVERAGE('ES Data Entry'!S773:V773)</f>
        <v>#DIV/0!</v>
      </c>
      <c r="S773" s="229" t="e">
        <f t="shared" si="74"/>
        <v>#DIV/0!</v>
      </c>
      <c r="T773" s="229" t="e">
        <f>AVERAGE('ES Data Entry'!W773:Y773)</f>
        <v>#DIV/0!</v>
      </c>
      <c r="U773" s="230" t="e">
        <f t="shared" si="75"/>
        <v>#DIV/0!</v>
      </c>
      <c r="V773" s="231" t="e">
        <f t="shared" si="76"/>
        <v>#DIV/0!</v>
      </c>
      <c r="W773" s="232" t="e">
        <f t="shared" si="77"/>
        <v>#DIV/0!</v>
      </c>
    </row>
    <row r="774" spans="1:23">
      <c r="A774" s="226">
        <f>'ES Data Entry'!A774</f>
        <v>0</v>
      </c>
      <c r="B774" s="226">
        <f>'ES Data Entry'!B774</f>
        <v>0</v>
      </c>
      <c r="C774" s="6">
        <f>'ES Data Entry'!C774</f>
        <v>0</v>
      </c>
      <c r="D774" s="226">
        <f>'ES Data Entry'!D774</f>
        <v>0</v>
      </c>
      <c r="E774" s="226">
        <f>'ES Data Entry'!E774</f>
        <v>0</v>
      </c>
      <c r="F774" s="226">
        <f>'ES Data Entry'!F774</f>
        <v>0</v>
      </c>
      <c r="G774" s="226" t="str" cm="1">
        <f t="array" ref="G774">_xlfn.IFS('ES Data Entry'!G774=0, "Kindergarten", 'ES Data Entry'!G774=1, "1st Grade", 'ES Data Entry'!G774=2, "2nd Grade", 'ES Data Entry'!G774=3, "3rd Grade", 'ES Data Entry'!G774=4, "4th Grade",'ES Data Entry'!G774=5, "5th Grade")</f>
        <v>Kindergarten</v>
      </c>
      <c r="H774" s="253" t="e" cm="1">
        <f t="array" ref="H774">_xlfn.IFS('ES Data Entry'!L774=2, "Virtual", 'ES Data Entry'!L774=1, "In-person",'ES Data Entry'!L774=3, "Hybrid")</f>
        <v>#N/A</v>
      </c>
      <c r="I774" s="227" t="e" cm="1">
        <f t="array" ref="I774">_xlfn.IFS('ES Data Entry'!H774= 1, "American Indian/Alaskan Native", 'ES Data Entry'!H774= 2, "Asian", 'ES Data Entry'!H774= 3, "Native Hawaiian/Pacific Islander", 'ES Data Entry'!H774= 4, "Black/African American",'ES Data Entry'!H774= 5,  "White", 'ES Data Entry'!H774= 6, "Other", 'ES Data Entry'!H774= 7, "Two races or more", 'ES Data Entry'!H774= 8, "Unknown")</f>
        <v>#N/A</v>
      </c>
      <c r="J774" s="226" t="e" cm="1">
        <f t="array" ref="J774">_xlfn.IFS('ES Data Entry'!I774=1, "Hispanic/Latino", 'ES Data Entry'!I774=2, "Not Hispanic/Latino", 'ES Data Entry'!I774=3, "Other")</f>
        <v>#N/A</v>
      </c>
      <c r="K774" s="226" t="e" cm="1">
        <f t="array" ref="K774">_xlfn.IFS('ES Data Entry'!J774= 1, "Male", 'ES Data Entry'!J774= 2, "Female", 'ES Data Entry'!J774= 3, "Transgender Male", 'ES Data Entry'!J774= 4, "Transgender Female",'ES Data Entry'!J774= 5, "Non-binary", 'ES Data Entry'!J774= 6, "Other", 'ES Data Entry'!J774= 7, "Unknown")</f>
        <v>#N/A</v>
      </c>
      <c r="L774" s="228">
        <f>'ES Data Entry'!K774</f>
        <v>0</v>
      </c>
      <c r="M774" s="228" t="str" cm="1">
        <f t="array" ref="M774">IF(MAX(IF(F:F=F774, L:L))=L774, "Yes", "No")</f>
        <v>Yes</v>
      </c>
      <c r="N774" s="229" t="e">
        <f>AVERAGE('ES Data Entry'!N774,'ES Data Entry'!M774)</f>
        <v>#DIV/0!</v>
      </c>
      <c r="O774" s="229" t="e">
        <f t="shared" si="72"/>
        <v>#DIV/0!</v>
      </c>
      <c r="P774" s="229" t="e">
        <f>AVERAGE('ES Data Entry'!O774:R774)</f>
        <v>#DIV/0!</v>
      </c>
      <c r="Q774" s="229" t="e">
        <f t="shared" si="73"/>
        <v>#DIV/0!</v>
      </c>
      <c r="R774" s="229" t="e">
        <f>AVERAGE('ES Data Entry'!S774:V774)</f>
        <v>#DIV/0!</v>
      </c>
      <c r="S774" s="229" t="e">
        <f t="shared" si="74"/>
        <v>#DIV/0!</v>
      </c>
      <c r="T774" s="229" t="e">
        <f>AVERAGE('ES Data Entry'!W774:Y774)</f>
        <v>#DIV/0!</v>
      </c>
      <c r="U774" s="230" t="e">
        <f t="shared" si="75"/>
        <v>#DIV/0!</v>
      </c>
      <c r="V774" s="231" t="e">
        <f t="shared" si="76"/>
        <v>#DIV/0!</v>
      </c>
      <c r="W774" s="232" t="e">
        <f t="shared" si="77"/>
        <v>#DIV/0!</v>
      </c>
    </row>
    <row r="775" spans="1:23">
      <c r="A775" s="226">
        <f>'ES Data Entry'!A775</f>
        <v>0</v>
      </c>
      <c r="B775" s="226">
        <f>'ES Data Entry'!B775</f>
        <v>0</v>
      </c>
      <c r="C775" s="6">
        <f>'ES Data Entry'!C775</f>
        <v>0</v>
      </c>
      <c r="D775" s="226">
        <f>'ES Data Entry'!D775</f>
        <v>0</v>
      </c>
      <c r="E775" s="226">
        <f>'ES Data Entry'!E775</f>
        <v>0</v>
      </c>
      <c r="F775" s="226">
        <f>'ES Data Entry'!F775</f>
        <v>0</v>
      </c>
      <c r="G775" s="226" t="str" cm="1">
        <f t="array" ref="G775">_xlfn.IFS('ES Data Entry'!G775=0, "Kindergarten", 'ES Data Entry'!G775=1, "1st Grade", 'ES Data Entry'!G775=2, "2nd Grade", 'ES Data Entry'!G775=3, "3rd Grade", 'ES Data Entry'!G775=4, "4th Grade",'ES Data Entry'!G775=5, "5th Grade")</f>
        <v>Kindergarten</v>
      </c>
      <c r="H775" s="253" t="e" cm="1">
        <f t="array" ref="H775">_xlfn.IFS('ES Data Entry'!L775=2, "Virtual", 'ES Data Entry'!L775=1, "In-person",'ES Data Entry'!L775=3, "Hybrid")</f>
        <v>#N/A</v>
      </c>
      <c r="I775" s="227" t="e" cm="1">
        <f t="array" ref="I775">_xlfn.IFS('ES Data Entry'!H775= 1, "American Indian/Alaskan Native", 'ES Data Entry'!H775= 2, "Asian", 'ES Data Entry'!H775= 3, "Native Hawaiian/Pacific Islander", 'ES Data Entry'!H775= 4, "Black/African American",'ES Data Entry'!H775= 5,  "White", 'ES Data Entry'!H775= 6, "Other", 'ES Data Entry'!H775= 7, "Two races or more", 'ES Data Entry'!H775= 8, "Unknown")</f>
        <v>#N/A</v>
      </c>
      <c r="J775" s="226" t="e" cm="1">
        <f t="array" ref="J775">_xlfn.IFS('ES Data Entry'!I775=1, "Hispanic/Latino", 'ES Data Entry'!I775=2, "Not Hispanic/Latino", 'ES Data Entry'!I775=3, "Other")</f>
        <v>#N/A</v>
      </c>
      <c r="K775" s="226" t="e" cm="1">
        <f t="array" ref="K775">_xlfn.IFS('ES Data Entry'!J775= 1, "Male", 'ES Data Entry'!J775= 2, "Female", 'ES Data Entry'!J775= 3, "Transgender Male", 'ES Data Entry'!J775= 4, "Transgender Female",'ES Data Entry'!J775= 5, "Non-binary", 'ES Data Entry'!J775= 6, "Other", 'ES Data Entry'!J775= 7, "Unknown")</f>
        <v>#N/A</v>
      </c>
      <c r="L775" s="228">
        <f>'ES Data Entry'!K775</f>
        <v>0</v>
      </c>
      <c r="M775" s="228" t="str" cm="1">
        <f t="array" ref="M775">IF(MAX(IF(F:F=F775, L:L))=L775, "Yes", "No")</f>
        <v>Yes</v>
      </c>
      <c r="N775" s="229" t="e">
        <f>AVERAGE('ES Data Entry'!N775,'ES Data Entry'!M775)</f>
        <v>#DIV/0!</v>
      </c>
      <c r="O775" s="229" t="e">
        <f t="shared" si="72"/>
        <v>#DIV/0!</v>
      </c>
      <c r="P775" s="229" t="e">
        <f>AVERAGE('ES Data Entry'!O775:R775)</f>
        <v>#DIV/0!</v>
      </c>
      <c r="Q775" s="229" t="e">
        <f t="shared" si="73"/>
        <v>#DIV/0!</v>
      </c>
      <c r="R775" s="229" t="e">
        <f>AVERAGE('ES Data Entry'!S775:V775)</f>
        <v>#DIV/0!</v>
      </c>
      <c r="S775" s="229" t="e">
        <f t="shared" si="74"/>
        <v>#DIV/0!</v>
      </c>
      <c r="T775" s="229" t="e">
        <f>AVERAGE('ES Data Entry'!W775:Y775)</f>
        <v>#DIV/0!</v>
      </c>
      <c r="U775" s="230" t="e">
        <f t="shared" si="75"/>
        <v>#DIV/0!</v>
      </c>
      <c r="V775" s="231" t="e">
        <f t="shared" si="76"/>
        <v>#DIV/0!</v>
      </c>
      <c r="W775" s="232" t="e">
        <f t="shared" si="77"/>
        <v>#DIV/0!</v>
      </c>
    </row>
    <row r="776" spans="1:23">
      <c r="A776" s="226">
        <f>'ES Data Entry'!A776</f>
        <v>0</v>
      </c>
      <c r="B776" s="226">
        <f>'ES Data Entry'!B776</f>
        <v>0</v>
      </c>
      <c r="C776" s="6">
        <f>'ES Data Entry'!C776</f>
        <v>0</v>
      </c>
      <c r="D776" s="226">
        <f>'ES Data Entry'!D776</f>
        <v>0</v>
      </c>
      <c r="E776" s="226">
        <f>'ES Data Entry'!E776</f>
        <v>0</v>
      </c>
      <c r="F776" s="226">
        <f>'ES Data Entry'!F776</f>
        <v>0</v>
      </c>
      <c r="G776" s="226" t="str" cm="1">
        <f t="array" ref="G776">_xlfn.IFS('ES Data Entry'!G776=0, "Kindergarten", 'ES Data Entry'!G776=1, "1st Grade", 'ES Data Entry'!G776=2, "2nd Grade", 'ES Data Entry'!G776=3, "3rd Grade", 'ES Data Entry'!G776=4, "4th Grade",'ES Data Entry'!G776=5, "5th Grade")</f>
        <v>Kindergarten</v>
      </c>
      <c r="H776" s="253" t="e" cm="1">
        <f t="array" ref="H776">_xlfn.IFS('ES Data Entry'!L776=2, "Virtual", 'ES Data Entry'!L776=1, "In-person",'ES Data Entry'!L776=3, "Hybrid")</f>
        <v>#N/A</v>
      </c>
      <c r="I776" s="227" t="e" cm="1">
        <f t="array" ref="I776">_xlfn.IFS('ES Data Entry'!H776= 1, "American Indian/Alaskan Native", 'ES Data Entry'!H776= 2, "Asian", 'ES Data Entry'!H776= 3, "Native Hawaiian/Pacific Islander", 'ES Data Entry'!H776= 4, "Black/African American",'ES Data Entry'!H776= 5,  "White", 'ES Data Entry'!H776= 6, "Other", 'ES Data Entry'!H776= 7, "Two races or more", 'ES Data Entry'!H776= 8, "Unknown")</f>
        <v>#N/A</v>
      </c>
      <c r="J776" s="226" t="e" cm="1">
        <f t="array" ref="J776">_xlfn.IFS('ES Data Entry'!I776=1, "Hispanic/Latino", 'ES Data Entry'!I776=2, "Not Hispanic/Latino", 'ES Data Entry'!I776=3, "Other")</f>
        <v>#N/A</v>
      </c>
      <c r="K776" s="226" t="e" cm="1">
        <f t="array" ref="K776">_xlfn.IFS('ES Data Entry'!J776= 1, "Male", 'ES Data Entry'!J776= 2, "Female", 'ES Data Entry'!J776= 3, "Transgender Male", 'ES Data Entry'!J776= 4, "Transgender Female",'ES Data Entry'!J776= 5, "Non-binary", 'ES Data Entry'!J776= 6, "Other", 'ES Data Entry'!J776= 7, "Unknown")</f>
        <v>#N/A</v>
      </c>
      <c r="L776" s="228">
        <f>'ES Data Entry'!K776</f>
        <v>0</v>
      </c>
      <c r="M776" s="228" t="str" cm="1">
        <f t="array" ref="M776">IF(MAX(IF(F:F=F776, L:L))=L776, "Yes", "No")</f>
        <v>Yes</v>
      </c>
      <c r="N776" s="229" t="e">
        <f>AVERAGE('ES Data Entry'!N776,'ES Data Entry'!M776)</f>
        <v>#DIV/0!</v>
      </c>
      <c r="O776" s="229" t="e">
        <f t="shared" si="72"/>
        <v>#DIV/0!</v>
      </c>
      <c r="P776" s="229" t="e">
        <f>AVERAGE('ES Data Entry'!O776:R776)</f>
        <v>#DIV/0!</v>
      </c>
      <c r="Q776" s="229" t="e">
        <f t="shared" si="73"/>
        <v>#DIV/0!</v>
      </c>
      <c r="R776" s="229" t="e">
        <f>AVERAGE('ES Data Entry'!S776:V776)</f>
        <v>#DIV/0!</v>
      </c>
      <c r="S776" s="229" t="e">
        <f t="shared" si="74"/>
        <v>#DIV/0!</v>
      </c>
      <c r="T776" s="229" t="e">
        <f>AVERAGE('ES Data Entry'!W776:Y776)</f>
        <v>#DIV/0!</v>
      </c>
      <c r="U776" s="230" t="e">
        <f t="shared" si="75"/>
        <v>#DIV/0!</v>
      </c>
      <c r="V776" s="231" t="e">
        <f t="shared" si="76"/>
        <v>#DIV/0!</v>
      </c>
      <c r="W776" s="232" t="e">
        <f t="shared" si="77"/>
        <v>#DIV/0!</v>
      </c>
    </row>
    <row r="777" spans="1:23">
      <c r="A777" s="226">
        <f>'ES Data Entry'!A777</f>
        <v>0</v>
      </c>
      <c r="B777" s="226">
        <f>'ES Data Entry'!B777</f>
        <v>0</v>
      </c>
      <c r="C777" s="6">
        <f>'ES Data Entry'!C777</f>
        <v>0</v>
      </c>
      <c r="D777" s="226">
        <f>'ES Data Entry'!D777</f>
        <v>0</v>
      </c>
      <c r="E777" s="226">
        <f>'ES Data Entry'!E777</f>
        <v>0</v>
      </c>
      <c r="F777" s="226">
        <f>'ES Data Entry'!F777</f>
        <v>0</v>
      </c>
      <c r="G777" s="226" t="str" cm="1">
        <f t="array" ref="G777">_xlfn.IFS('ES Data Entry'!G777=0, "Kindergarten", 'ES Data Entry'!G777=1, "1st Grade", 'ES Data Entry'!G777=2, "2nd Grade", 'ES Data Entry'!G777=3, "3rd Grade", 'ES Data Entry'!G777=4, "4th Grade",'ES Data Entry'!G777=5, "5th Grade")</f>
        <v>Kindergarten</v>
      </c>
      <c r="H777" s="253" t="e" cm="1">
        <f t="array" ref="H777">_xlfn.IFS('ES Data Entry'!L777=2, "Virtual", 'ES Data Entry'!L777=1, "In-person",'ES Data Entry'!L777=3, "Hybrid")</f>
        <v>#N/A</v>
      </c>
      <c r="I777" s="227" t="e" cm="1">
        <f t="array" ref="I777">_xlfn.IFS('ES Data Entry'!H777= 1, "American Indian/Alaskan Native", 'ES Data Entry'!H777= 2, "Asian", 'ES Data Entry'!H777= 3, "Native Hawaiian/Pacific Islander", 'ES Data Entry'!H777= 4, "Black/African American",'ES Data Entry'!H777= 5,  "White", 'ES Data Entry'!H777= 6, "Other", 'ES Data Entry'!H777= 7, "Two races or more", 'ES Data Entry'!H777= 8, "Unknown")</f>
        <v>#N/A</v>
      </c>
      <c r="J777" s="226" t="e" cm="1">
        <f t="array" ref="J777">_xlfn.IFS('ES Data Entry'!I777=1, "Hispanic/Latino", 'ES Data Entry'!I777=2, "Not Hispanic/Latino", 'ES Data Entry'!I777=3, "Other")</f>
        <v>#N/A</v>
      </c>
      <c r="K777" s="226" t="e" cm="1">
        <f t="array" ref="K777">_xlfn.IFS('ES Data Entry'!J777= 1, "Male", 'ES Data Entry'!J777= 2, "Female", 'ES Data Entry'!J777= 3, "Transgender Male", 'ES Data Entry'!J777= 4, "Transgender Female",'ES Data Entry'!J777= 5, "Non-binary", 'ES Data Entry'!J777= 6, "Other", 'ES Data Entry'!J777= 7, "Unknown")</f>
        <v>#N/A</v>
      </c>
      <c r="L777" s="228">
        <f>'ES Data Entry'!K777</f>
        <v>0</v>
      </c>
      <c r="M777" s="228" t="str" cm="1">
        <f t="array" ref="M777">IF(MAX(IF(F:F=F777, L:L))=L777, "Yes", "No")</f>
        <v>Yes</v>
      </c>
      <c r="N777" s="229" t="e">
        <f>AVERAGE('ES Data Entry'!N777,'ES Data Entry'!M777)</f>
        <v>#DIV/0!</v>
      </c>
      <c r="O777" s="229" t="e">
        <f t="shared" si="72"/>
        <v>#DIV/0!</v>
      </c>
      <c r="P777" s="229" t="e">
        <f>AVERAGE('ES Data Entry'!O777:R777)</f>
        <v>#DIV/0!</v>
      </c>
      <c r="Q777" s="229" t="e">
        <f t="shared" si="73"/>
        <v>#DIV/0!</v>
      </c>
      <c r="R777" s="229" t="e">
        <f>AVERAGE('ES Data Entry'!S777:V777)</f>
        <v>#DIV/0!</v>
      </c>
      <c r="S777" s="229" t="e">
        <f t="shared" si="74"/>
        <v>#DIV/0!</v>
      </c>
      <c r="T777" s="229" t="e">
        <f>AVERAGE('ES Data Entry'!W777:Y777)</f>
        <v>#DIV/0!</v>
      </c>
      <c r="U777" s="230" t="e">
        <f t="shared" si="75"/>
        <v>#DIV/0!</v>
      </c>
      <c r="V777" s="231" t="e">
        <f t="shared" si="76"/>
        <v>#DIV/0!</v>
      </c>
      <c r="W777" s="232" t="e">
        <f t="shared" si="77"/>
        <v>#DIV/0!</v>
      </c>
    </row>
    <row r="778" spans="1:23">
      <c r="A778" s="226">
        <f>'ES Data Entry'!A778</f>
        <v>0</v>
      </c>
      <c r="B778" s="226">
        <f>'ES Data Entry'!B778</f>
        <v>0</v>
      </c>
      <c r="C778" s="6">
        <f>'ES Data Entry'!C778</f>
        <v>0</v>
      </c>
      <c r="D778" s="226">
        <f>'ES Data Entry'!D778</f>
        <v>0</v>
      </c>
      <c r="E778" s="226">
        <f>'ES Data Entry'!E778</f>
        <v>0</v>
      </c>
      <c r="F778" s="226">
        <f>'ES Data Entry'!F778</f>
        <v>0</v>
      </c>
      <c r="G778" s="226" t="str" cm="1">
        <f t="array" ref="G778">_xlfn.IFS('ES Data Entry'!G778=0, "Kindergarten", 'ES Data Entry'!G778=1, "1st Grade", 'ES Data Entry'!G778=2, "2nd Grade", 'ES Data Entry'!G778=3, "3rd Grade", 'ES Data Entry'!G778=4, "4th Grade",'ES Data Entry'!G778=5, "5th Grade")</f>
        <v>Kindergarten</v>
      </c>
      <c r="H778" s="253" t="e" cm="1">
        <f t="array" ref="H778">_xlfn.IFS('ES Data Entry'!L778=2, "Virtual", 'ES Data Entry'!L778=1, "In-person",'ES Data Entry'!L778=3, "Hybrid")</f>
        <v>#N/A</v>
      </c>
      <c r="I778" s="227" t="e" cm="1">
        <f t="array" ref="I778">_xlfn.IFS('ES Data Entry'!H778= 1, "American Indian/Alaskan Native", 'ES Data Entry'!H778= 2, "Asian", 'ES Data Entry'!H778= 3, "Native Hawaiian/Pacific Islander", 'ES Data Entry'!H778= 4, "Black/African American",'ES Data Entry'!H778= 5,  "White", 'ES Data Entry'!H778= 6, "Other", 'ES Data Entry'!H778= 7, "Two races or more", 'ES Data Entry'!H778= 8, "Unknown")</f>
        <v>#N/A</v>
      </c>
      <c r="J778" s="226" t="e" cm="1">
        <f t="array" ref="J778">_xlfn.IFS('ES Data Entry'!I778=1, "Hispanic/Latino", 'ES Data Entry'!I778=2, "Not Hispanic/Latino", 'ES Data Entry'!I778=3, "Other")</f>
        <v>#N/A</v>
      </c>
      <c r="K778" s="226" t="e" cm="1">
        <f t="array" ref="K778">_xlfn.IFS('ES Data Entry'!J778= 1, "Male", 'ES Data Entry'!J778= 2, "Female", 'ES Data Entry'!J778= 3, "Transgender Male", 'ES Data Entry'!J778= 4, "Transgender Female",'ES Data Entry'!J778= 5, "Non-binary", 'ES Data Entry'!J778= 6, "Other", 'ES Data Entry'!J778= 7, "Unknown")</f>
        <v>#N/A</v>
      </c>
      <c r="L778" s="228">
        <f>'ES Data Entry'!K778</f>
        <v>0</v>
      </c>
      <c r="M778" s="228" t="str" cm="1">
        <f t="array" ref="M778">IF(MAX(IF(F:F=F778, L:L))=L778, "Yes", "No")</f>
        <v>Yes</v>
      </c>
      <c r="N778" s="229" t="e">
        <f>AVERAGE('ES Data Entry'!N778,'ES Data Entry'!M778)</f>
        <v>#DIV/0!</v>
      </c>
      <c r="O778" s="229" t="e">
        <f t="shared" si="72"/>
        <v>#DIV/0!</v>
      </c>
      <c r="P778" s="229" t="e">
        <f>AVERAGE('ES Data Entry'!O778:R778)</f>
        <v>#DIV/0!</v>
      </c>
      <c r="Q778" s="229" t="e">
        <f t="shared" si="73"/>
        <v>#DIV/0!</v>
      </c>
      <c r="R778" s="229" t="e">
        <f>AVERAGE('ES Data Entry'!S778:V778)</f>
        <v>#DIV/0!</v>
      </c>
      <c r="S778" s="229" t="e">
        <f t="shared" si="74"/>
        <v>#DIV/0!</v>
      </c>
      <c r="T778" s="229" t="e">
        <f>AVERAGE('ES Data Entry'!W778:Y778)</f>
        <v>#DIV/0!</v>
      </c>
      <c r="U778" s="230" t="e">
        <f t="shared" si="75"/>
        <v>#DIV/0!</v>
      </c>
      <c r="V778" s="231" t="e">
        <f t="shared" si="76"/>
        <v>#DIV/0!</v>
      </c>
      <c r="W778" s="232" t="e">
        <f t="shared" si="77"/>
        <v>#DIV/0!</v>
      </c>
    </row>
    <row r="779" spans="1:23">
      <c r="A779" s="226">
        <f>'ES Data Entry'!A779</f>
        <v>0</v>
      </c>
      <c r="B779" s="226">
        <f>'ES Data Entry'!B779</f>
        <v>0</v>
      </c>
      <c r="C779" s="6">
        <f>'ES Data Entry'!C779</f>
        <v>0</v>
      </c>
      <c r="D779" s="226">
        <f>'ES Data Entry'!D779</f>
        <v>0</v>
      </c>
      <c r="E779" s="226">
        <f>'ES Data Entry'!E779</f>
        <v>0</v>
      </c>
      <c r="F779" s="226">
        <f>'ES Data Entry'!F779</f>
        <v>0</v>
      </c>
      <c r="G779" s="226" t="str" cm="1">
        <f t="array" ref="G779">_xlfn.IFS('ES Data Entry'!G779=0, "Kindergarten", 'ES Data Entry'!G779=1, "1st Grade", 'ES Data Entry'!G779=2, "2nd Grade", 'ES Data Entry'!G779=3, "3rd Grade", 'ES Data Entry'!G779=4, "4th Grade",'ES Data Entry'!G779=5, "5th Grade")</f>
        <v>Kindergarten</v>
      </c>
      <c r="H779" s="253" t="e" cm="1">
        <f t="array" ref="H779">_xlfn.IFS('ES Data Entry'!L779=2, "Virtual", 'ES Data Entry'!L779=1, "In-person",'ES Data Entry'!L779=3, "Hybrid")</f>
        <v>#N/A</v>
      </c>
      <c r="I779" s="227" t="e" cm="1">
        <f t="array" ref="I779">_xlfn.IFS('ES Data Entry'!H779= 1, "American Indian/Alaskan Native", 'ES Data Entry'!H779= 2, "Asian", 'ES Data Entry'!H779= 3, "Native Hawaiian/Pacific Islander", 'ES Data Entry'!H779= 4, "Black/African American",'ES Data Entry'!H779= 5,  "White", 'ES Data Entry'!H779= 6, "Other", 'ES Data Entry'!H779= 7, "Two races or more", 'ES Data Entry'!H779= 8, "Unknown")</f>
        <v>#N/A</v>
      </c>
      <c r="J779" s="226" t="e" cm="1">
        <f t="array" ref="J779">_xlfn.IFS('ES Data Entry'!I779=1, "Hispanic/Latino", 'ES Data Entry'!I779=2, "Not Hispanic/Latino", 'ES Data Entry'!I779=3, "Other")</f>
        <v>#N/A</v>
      </c>
      <c r="K779" s="226" t="e" cm="1">
        <f t="array" ref="K779">_xlfn.IFS('ES Data Entry'!J779= 1, "Male", 'ES Data Entry'!J779= 2, "Female", 'ES Data Entry'!J779= 3, "Transgender Male", 'ES Data Entry'!J779= 4, "Transgender Female",'ES Data Entry'!J779= 5, "Non-binary", 'ES Data Entry'!J779= 6, "Other", 'ES Data Entry'!J779= 7, "Unknown")</f>
        <v>#N/A</v>
      </c>
      <c r="L779" s="228">
        <f>'ES Data Entry'!K779</f>
        <v>0</v>
      </c>
      <c r="M779" s="228" t="str" cm="1">
        <f t="array" ref="M779">IF(MAX(IF(F:F=F779, L:L))=L779, "Yes", "No")</f>
        <v>Yes</v>
      </c>
      <c r="N779" s="229" t="e">
        <f>AVERAGE('ES Data Entry'!N779,'ES Data Entry'!M779)</f>
        <v>#DIV/0!</v>
      </c>
      <c r="O779" s="229" t="e">
        <f t="shared" si="72"/>
        <v>#DIV/0!</v>
      </c>
      <c r="P779" s="229" t="e">
        <f>AVERAGE('ES Data Entry'!O779:R779)</f>
        <v>#DIV/0!</v>
      </c>
      <c r="Q779" s="229" t="e">
        <f t="shared" si="73"/>
        <v>#DIV/0!</v>
      </c>
      <c r="R779" s="229" t="e">
        <f>AVERAGE('ES Data Entry'!S779:V779)</f>
        <v>#DIV/0!</v>
      </c>
      <c r="S779" s="229" t="e">
        <f t="shared" si="74"/>
        <v>#DIV/0!</v>
      </c>
      <c r="T779" s="229" t="e">
        <f>AVERAGE('ES Data Entry'!W779:Y779)</f>
        <v>#DIV/0!</v>
      </c>
      <c r="U779" s="230" t="e">
        <f t="shared" si="75"/>
        <v>#DIV/0!</v>
      </c>
      <c r="V779" s="231" t="e">
        <f t="shared" si="76"/>
        <v>#DIV/0!</v>
      </c>
      <c r="W779" s="232" t="e">
        <f t="shared" si="77"/>
        <v>#DIV/0!</v>
      </c>
    </row>
    <row r="780" spans="1:23">
      <c r="A780" s="226">
        <f>'ES Data Entry'!A780</f>
        <v>0</v>
      </c>
      <c r="B780" s="226">
        <f>'ES Data Entry'!B780</f>
        <v>0</v>
      </c>
      <c r="C780" s="6">
        <f>'ES Data Entry'!C780</f>
        <v>0</v>
      </c>
      <c r="D780" s="226">
        <f>'ES Data Entry'!D780</f>
        <v>0</v>
      </c>
      <c r="E780" s="226">
        <f>'ES Data Entry'!E780</f>
        <v>0</v>
      </c>
      <c r="F780" s="226">
        <f>'ES Data Entry'!F780</f>
        <v>0</v>
      </c>
      <c r="G780" s="226" t="str" cm="1">
        <f t="array" ref="G780">_xlfn.IFS('ES Data Entry'!G780=0, "Kindergarten", 'ES Data Entry'!G780=1, "1st Grade", 'ES Data Entry'!G780=2, "2nd Grade", 'ES Data Entry'!G780=3, "3rd Grade", 'ES Data Entry'!G780=4, "4th Grade",'ES Data Entry'!G780=5, "5th Grade")</f>
        <v>Kindergarten</v>
      </c>
      <c r="H780" s="253" t="e" cm="1">
        <f t="array" ref="H780">_xlfn.IFS('ES Data Entry'!L780=2, "Virtual", 'ES Data Entry'!L780=1, "In-person",'ES Data Entry'!L780=3, "Hybrid")</f>
        <v>#N/A</v>
      </c>
      <c r="I780" s="227" t="e" cm="1">
        <f t="array" ref="I780">_xlfn.IFS('ES Data Entry'!H780= 1, "American Indian/Alaskan Native", 'ES Data Entry'!H780= 2, "Asian", 'ES Data Entry'!H780= 3, "Native Hawaiian/Pacific Islander", 'ES Data Entry'!H780= 4, "Black/African American",'ES Data Entry'!H780= 5,  "White", 'ES Data Entry'!H780= 6, "Other", 'ES Data Entry'!H780= 7, "Two races or more", 'ES Data Entry'!H780= 8, "Unknown")</f>
        <v>#N/A</v>
      </c>
      <c r="J780" s="226" t="e" cm="1">
        <f t="array" ref="J780">_xlfn.IFS('ES Data Entry'!I780=1, "Hispanic/Latino", 'ES Data Entry'!I780=2, "Not Hispanic/Latino", 'ES Data Entry'!I780=3, "Other")</f>
        <v>#N/A</v>
      </c>
      <c r="K780" s="226" t="e" cm="1">
        <f t="array" ref="K780">_xlfn.IFS('ES Data Entry'!J780= 1, "Male", 'ES Data Entry'!J780= 2, "Female", 'ES Data Entry'!J780= 3, "Transgender Male", 'ES Data Entry'!J780= 4, "Transgender Female",'ES Data Entry'!J780= 5, "Non-binary", 'ES Data Entry'!J780= 6, "Other", 'ES Data Entry'!J780= 7, "Unknown")</f>
        <v>#N/A</v>
      </c>
      <c r="L780" s="228">
        <f>'ES Data Entry'!K780</f>
        <v>0</v>
      </c>
      <c r="M780" s="228" t="str" cm="1">
        <f t="array" ref="M780">IF(MAX(IF(F:F=F780, L:L))=L780, "Yes", "No")</f>
        <v>Yes</v>
      </c>
      <c r="N780" s="229" t="e">
        <f>AVERAGE('ES Data Entry'!N780,'ES Data Entry'!M780)</f>
        <v>#DIV/0!</v>
      </c>
      <c r="O780" s="229" t="e">
        <f t="shared" si="72"/>
        <v>#DIV/0!</v>
      </c>
      <c r="P780" s="229" t="e">
        <f>AVERAGE('ES Data Entry'!O780:R780)</f>
        <v>#DIV/0!</v>
      </c>
      <c r="Q780" s="229" t="e">
        <f t="shared" si="73"/>
        <v>#DIV/0!</v>
      </c>
      <c r="R780" s="229" t="e">
        <f>AVERAGE('ES Data Entry'!S780:V780)</f>
        <v>#DIV/0!</v>
      </c>
      <c r="S780" s="229" t="e">
        <f t="shared" si="74"/>
        <v>#DIV/0!</v>
      </c>
      <c r="T780" s="229" t="e">
        <f>AVERAGE('ES Data Entry'!W780:Y780)</f>
        <v>#DIV/0!</v>
      </c>
      <c r="U780" s="230" t="e">
        <f t="shared" si="75"/>
        <v>#DIV/0!</v>
      </c>
      <c r="V780" s="231" t="e">
        <f t="shared" si="76"/>
        <v>#DIV/0!</v>
      </c>
      <c r="W780" s="232" t="e">
        <f t="shared" si="77"/>
        <v>#DIV/0!</v>
      </c>
    </row>
    <row r="781" spans="1:23">
      <c r="A781" s="226">
        <f>'ES Data Entry'!A781</f>
        <v>0</v>
      </c>
      <c r="B781" s="226">
        <f>'ES Data Entry'!B781</f>
        <v>0</v>
      </c>
      <c r="C781" s="6">
        <f>'ES Data Entry'!C781</f>
        <v>0</v>
      </c>
      <c r="D781" s="226">
        <f>'ES Data Entry'!D781</f>
        <v>0</v>
      </c>
      <c r="E781" s="226">
        <f>'ES Data Entry'!E781</f>
        <v>0</v>
      </c>
      <c r="F781" s="226">
        <f>'ES Data Entry'!F781</f>
        <v>0</v>
      </c>
      <c r="G781" s="226" t="str" cm="1">
        <f t="array" ref="G781">_xlfn.IFS('ES Data Entry'!G781=0, "Kindergarten", 'ES Data Entry'!G781=1, "1st Grade", 'ES Data Entry'!G781=2, "2nd Grade", 'ES Data Entry'!G781=3, "3rd Grade", 'ES Data Entry'!G781=4, "4th Grade",'ES Data Entry'!G781=5, "5th Grade")</f>
        <v>Kindergarten</v>
      </c>
      <c r="H781" s="253" t="e" cm="1">
        <f t="array" ref="H781">_xlfn.IFS('ES Data Entry'!L781=2, "Virtual", 'ES Data Entry'!L781=1, "In-person",'ES Data Entry'!L781=3, "Hybrid")</f>
        <v>#N/A</v>
      </c>
      <c r="I781" s="227" t="e" cm="1">
        <f t="array" ref="I781">_xlfn.IFS('ES Data Entry'!H781= 1, "American Indian/Alaskan Native", 'ES Data Entry'!H781= 2, "Asian", 'ES Data Entry'!H781= 3, "Native Hawaiian/Pacific Islander", 'ES Data Entry'!H781= 4, "Black/African American",'ES Data Entry'!H781= 5,  "White", 'ES Data Entry'!H781= 6, "Other", 'ES Data Entry'!H781= 7, "Two races or more", 'ES Data Entry'!H781= 8, "Unknown")</f>
        <v>#N/A</v>
      </c>
      <c r="J781" s="226" t="e" cm="1">
        <f t="array" ref="J781">_xlfn.IFS('ES Data Entry'!I781=1, "Hispanic/Latino", 'ES Data Entry'!I781=2, "Not Hispanic/Latino", 'ES Data Entry'!I781=3, "Other")</f>
        <v>#N/A</v>
      </c>
      <c r="K781" s="226" t="e" cm="1">
        <f t="array" ref="K781">_xlfn.IFS('ES Data Entry'!J781= 1, "Male", 'ES Data Entry'!J781= 2, "Female", 'ES Data Entry'!J781= 3, "Transgender Male", 'ES Data Entry'!J781= 4, "Transgender Female",'ES Data Entry'!J781= 5, "Non-binary", 'ES Data Entry'!J781= 6, "Other", 'ES Data Entry'!J781= 7, "Unknown")</f>
        <v>#N/A</v>
      </c>
      <c r="L781" s="228">
        <f>'ES Data Entry'!K781</f>
        <v>0</v>
      </c>
      <c r="M781" s="228" t="str" cm="1">
        <f t="array" ref="M781">IF(MAX(IF(F:F=F781, L:L))=L781, "Yes", "No")</f>
        <v>Yes</v>
      </c>
      <c r="N781" s="229" t="e">
        <f>AVERAGE('ES Data Entry'!N781,'ES Data Entry'!M781)</f>
        <v>#DIV/0!</v>
      </c>
      <c r="O781" s="229" t="e">
        <f t="shared" si="72"/>
        <v>#DIV/0!</v>
      </c>
      <c r="P781" s="229" t="e">
        <f>AVERAGE('ES Data Entry'!O781:R781)</f>
        <v>#DIV/0!</v>
      </c>
      <c r="Q781" s="229" t="e">
        <f t="shared" si="73"/>
        <v>#DIV/0!</v>
      </c>
      <c r="R781" s="229" t="e">
        <f>AVERAGE('ES Data Entry'!S781:V781)</f>
        <v>#DIV/0!</v>
      </c>
      <c r="S781" s="229" t="e">
        <f t="shared" si="74"/>
        <v>#DIV/0!</v>
      </c>
      <c r="T781" s="229" t="e">
        <f>AVERAGE('ES Data Entry'!W781:Y781)</f>
        <v>#DIV/0!</v>
      </c>
      <c r="U781" s="230" t="e">
        <f t="shared" si="75"/>
        <v>#DIV/0!</v>
      </c>
      <c r="V781" s="231" t="e">
        <f t="shared" si="76"/>
        <v>#DIV/0!</v>
      </c>
      <c r="W781" s="232" t="e">
        <f t="shared" si="77"/>
        <v>#DIV/0!</v>
      </c>
    </row>
    <row r="782" spans="1:23">
      <c r="A782" s="226">
        <f>'ES Data Entry'!A782</f>
        <v>0</v>
      </c>
      <c r="B782" s="226">
        <f>'ES Data Entry'!B782</f>
        <v>0</v>
      </c>
      <c r="C782" s="6">
        <f>'ES Data Entry'!C782</f>
        <v>0</v>
      </c>
      <c r="D782" s="226">
        <f>'ES Data Entry'!D782</f>
        <v>0</v>
      </c>
      <c r="E782" s="226">
        <f>'ES Data Entry'!E782</f>
        <v>0</v>
      </c>
      <c r="F782" s="226">
        <f>'ES Data Entry'!F782</f>
        <v>0</v>
      </c>
      <c r="G782" s="226" t="str" cm="1">
        <f t="array" ref="G782">_xlfn.IFS('ES Data Entry'!G782=0, "Kindergarten", 'ES Data Entry'!G782=1, "1st Grade", 'ES Data Entry'!G782=2, "2nd Grade", 'ES Data Entry'!G782=3, "3rd Grade", 'ES Data Entry'!G782=4, "4th Grade",'ES Data Entry'!G782=5, "5th Grade")</f>
        <v>Kindergarten</v>
      </c>
      <c r="H782" s="253" t="e" cm="1">
        <f t="array" ref="H782">_xlfn.IFS('ES Data Entry'!L782=2, "Virtual", 'ES Data Entry'!L782=1, "In-person",'ES Data Entry'!L782=3, "Hybrid")</f>
        <v>#N/A</v>
      </c>
      <c r="I782" s="227" t="e" cm="1">
        <f t="array" ref="I782">_xlfn.IFS('ES Data Entry'!H782= 1, "American Indian/Alaskan Native", 'ES Data Entry'!H782= 2, "Asian", 'ES Data Entry'!H782= 3, "Native Hawaiian/Pacific Islander", 'ES Data Entry'!H782= 4, "Black/African American",'ES Data Entry'!H782= 5,  "White", 'ES Data Entry'!H782= 6, "Other", 'ES Data Entry'!H782= 7, "Two races or more", 'ES Data Entry'!H782= 8, "Unknown")</f>
        <v>#N/A</v>
      </c>
      <c r="J782" s="226" t="e" cm="1">
        <f t="array" ref="J782">_xlfn.IFS('ES Data Entry'!I782=1, "Hispanic/Latino", 'ES Data Entry'!I782=2, "Not Hispanic/Latino", 'ES Data Entry'!I782=3, "Other")</f>
        <v>#N/A</v>
      </c>
      <c r="K782" s="226" t="e" cm="1">
        <f t="array" ref="K782">_xlfn.IFS('ES Data Entry'!J782= 1, "Male", 'ES Data Entry'!J782= 2, "Female", 'ES Data Entry'!J782= 3, "Transgender Male", 'ES Data Entry'!J782= 4, "Transgender Female",'ES Data Entry'!J782= 5, "Non-binary", 'ES Data Entry'!J782= 6, "Other", 'ES Data Entry'!J782= 7, "Unknown")</f>
        <v>#N/A</v>
      </c>
      <c r="L782" s="228">
        <f>'ES Data Entry'!K782</f>
        <v>0</v>
      </c>
      <c r="M782" s="228" t="str" cm="1">
        <f t="array" ref="M782">IF(MAX(IF(F:F=F782, L:L))=L782, "Yes", "No")</f>
        <v>Yes</v>
      </c>
      <c r="N782" s="229" t="e">
        <f>AVERAGE('ES Data Entry'!N782,'ES Data Entry'!M782)</f>
        <v>#DIV/0!</v>
      </c>
      <c r="O782" s="229" t="e">
        <f t="shared" si="72"/>
        <v>#DIV/0!</v>
      </c>
      <c r="P782" s="229" t="e">
        <f>AVERAGE('ES Data Entry'!O782:R782)</f>
        <v>#DIV/0!</v>
      </c>
      <c r="Q782" s="229" t="e">
        <f t="shared" si="73"/>
        <v>#DIV/0!</v>
      </c>
      <c r="R782" s="229" t="e">
        <f>AVERAGE('ES Data Entry'!S782:V782)</f>
        <v>#DIV/0!</v>
      </c>
      <c r="S782" s="229" t="e">
        <f t="shared" si="74"/>
        <v>#DIV/0!</v>
      </c>
      <c r="T782" s="229" t="e">
        <f>AVERAGE('ES Data Entry'!W782:Y782)</f>
        <v>#DIV/0!</v>
      </c>
      <c r="U782" s="230" t="e">
        <f t="shared" si="75"/>
        <v>#DIV/0!</v>
      </c>
      <c r="V782" s="231" t="e">
        <f t="shared" si="76"/>
        <v>#DIV/0!</v>
      </c>
      <c r="W782" s="232" t="e">
        <f t="shared" si="77"/>
        <v>#DIV/0!</v>
      </c>
    </row>
    <row r="783" spans="1:23">
      <c r="A783" s="226">
        <f>'ES Data Entry'!A783</f>
        <v>0</v>
      </c>
      <c r="B783" s="226">
        <f>'ES Data Entry'!B783</f>
        <v>0</v>
      </c>
      <c r="C783" s="6">
        <f>'ES Data Entry'!C783</f>
        <v>0</v>
      </c>
      <c r="D783" s="226">
        <f>'ES Data Entry'!D783</f>
        <v>0</v>
      </c>
      <c r="E783" s="226">
        <f>'ES Data Entry'!E783</f>
        <v>0</v>
      </c>
      <c r="F783" s="226">
        <f>'ES Data Entry'!F783</f>
        <v>0</v>
      </c>
      <c r="G783" s="226" t="str" cm="1">
        <f t="array" ref="G783">_xlfn.IFS('ES Data Entry'!G783=0, "Kindergarten", 'ES Data Entry'!G783=1, "1st Grade", 'ES Data Entry'!G783=2, "2nd Grade", 'ES Data Entry'!G783=3, "3rd Grade", 'ES Data Entry'!G783=4, "4th Grade",'ES Data Entry'!G783=5, "5th Grade")</f>
        <v>Kindergarten</v>
      </c>
      <c r="H783" s="253" t="e" cm="1">
        <f t="array" ref="H783">_xlfn.IFS('ES Data Entry'!L783=2, "Virtual", 'ES Data Entry'!L783=1, "In-person",'ES Data Entry'!L783=3, "Hybrid")</f>
        <v>#N/A</v>
      </c>
      <c r="I783" s="227" t="e" cm="1">
        <f t="array" ref="I783">_xlfn.IFS('ES Data Entry'!H783= 1, "American Indian/Alaskan Native", 'ES Data Entry'!H783= 2, "Asian", 'ES Data Entry'!H783= 3, "Native Hawaiian/Pacific Islander", 'ES Data Entry'!H783= 4, "Black/African American",'ES Data Entry'!H783= 5,  "White", 'ES Data Entry'!H783= 6, "Other", 'ES Data Entry'!H783= 7, "Two races or more", 'ES Data Entry'!H783= 8, "Unknown")</f>
        <v>#N/A</v>
      </c>
      <c r="J783" s="226" t="e" cm="1">
        <f t="array" ref="J783">_xlfn.IFS('ES Data Entry'!I783=1, "Hispanic/Latino", 'ES Data Entry'!I783=2, "Not Hispanic/Latino", 'ES Data Entry'!I783=3, "Other")</f>
        <v>#N/A</v>
      </c>
      <c r="K783" s="226" t="e" cm="1">
        <f t="array" ref="K783">_xlfn.IFS('ES Data Entry'!J783= 1, "Male", 'ES Data Entry'!J783= 2, "Female", 'ES Data Entry'!J783= 3, "Transgender Male", 'ES Data Entry'!J783= 4, "Transgender Female",'ES Data Entry'!J783= 5, "Non-binary", 'ES Data Entry'!J783= 6, "Other", 'ES Data Entry'!J783= 7, "Unknown")</f>
        <v>#N/A</v>
      </c>
      <c r="L783" s="228">
        <f>'ES Data Entry'!K783</f>
        <v>0</v>
      </c>
      <c r="M783" s="228" t="str" cm="1">
        <f t="array" ref="M783">IF(MAX(IF(F:F=F783, L:L))=L783, "Yes", "No")</f>
        <v>Yes</v>
      </c>
      <c r="N783" s="229" t="e">
        <f>AVERAGE('ES Data Entry'!N783,'ES Data Entry'!M783)</f>
        <v>#DIV/0!</v>
      </c>
      <c r="O783" s="229" t="e">
        <f t="shared" si="72"/>
        <v>#DIV/0!</v>
      </c>
      <c r="P783" s="229" t="e">
        <f>AVERAGE('ES Data Entry'!O783:R783)</f>
        <v>#DIV/0!</v>
      </c>
      <c r="Q783" s="229" t="e">
        <f t="shared" si="73"/>
        <v>#DIV/0!</v>
      </c>
      <c r="R783" s="229" t="e">
        <f>AVERAGE('ES Data Entry'!S783:V783)</f>
        <v>#DIV/0!</v>
      </c>
      <c r="S783" s="229" t="e">
        <f t="shared" si="74"/>
        <v>#DIV/0!</v>
      </c>
      <c r="T783" s="229" t="e">
        <f>AVERAGE('ES Data Entry'!W783:Y783)</f>
        <v>#DIV/0!</v>
      </c>
      <c r="U783" s="230" t="e">
        <f t="shared" si="75"/>
        <v>#DIV/0!</v>
      </c>
      <c r="V783" s="231" t="e">
        <f t="shared" si="76"/>
        <v>#DIV/0!</v>
      </c>
      <c r="W783" s="232" t="e">
        <f t="shared" si="77"/>
        <v>#DIV/0!</v>
      </c>
    </row>
    <row r="784" spans="1:23">
      <c r="A784" s="226">
        <f>'ES Data Entry'!A784</f>
        <v>0</v>
      </c>
      <c r="B784" s="226">
        <f>'ES Data Entry'!B784</f>
        <v>0</v>
      </c>
      <c r="C784" s="6">
        <f>'ES Data Entry'!C784</f>
        <v>0</v>
      </c>
      <c r="D784" s="226">
        <f>'ES Data Entry'!D784</f>
        <v>0</v>
      </c>
      <c r="E784" s="226">
        <f>'ES Data Entry'!E784</f>
        <v>0</v>
      </c>
      <c r="F784" s="226">
        <f>'ES Data Entry'!F784</f>
        <v>0</v>
      </c>
      <c r="G784" s="226" t="str" cm="1">
        <f t="array" ref="G784">_xlfn.IFS('ES Data Entry'!G784=0, "Kindergarten", 'ES Data Entry'!G784=1, "1st Grade", 'ES Data Entry'!G784=2, "2nd Grade", 'ES Data Entry'!G784=3, "3rd Grade", 'ES Data Entry'!G784=4, "4th Grade",'ES Data Entry'!G784=5, "5th Grade")</f>
        <v>Kindergarten</v>
      </c>
      <c r="H784" s="253" t="e" cm="1">
        <f t="array" ref="H784">_xlfn.IFS('ES Data Entry'!L784=2, "Virtual", 'ES Data Entry'!L784=1, "In-person",'ES Data Entry'!L784=3, "Hybrid")</f>
        <v>#N/A</v>
      </c>
      <c r="I784" s="227" t="e" cm="1">
        <f t="array" ref="I784">_xlfn.IFS('ES Data Entry'!H784= 1, "American Indian/Alaskan Native", 'ES Data Entry'!H784= 2, "Asian", 'ES Data Entry'!H784= 3, "Native Hawaiian/Pacific Islander", 'ES Data Entry'!H784= 4, "Black/African American",'ES Data Entry'!H784= 5,  "White", 'ES Data Entry'!H784= 6, "Other", 'ES Data Entry'!H784= 7, "Two races or more", 'ES Data Entry'!H784= 8, "Unknown")</f>
        <v>#N/A</v>
      </c>
      <c r="J784" s="226" t="e" cm="1">
        <f t="array" ref="J784">_xlfn.IFS('ES Data Entry'!I784=1, "Hispanic/Latino", 'ES Data Entry'!I784=2, "Not Hispanic/Latino", 'ES Data Entry'!I784=3, "Other")</f>
        <v>#N/A</v>
      </c>
      <c r="K784" s="226" t="e" cm="1">
        <f t="array" ref="K784">_xlfn.IFS('ES Data Entry'!J784= 1, "Male", 'ES Data Entry'!J784= 2, "Female", 'ES Data Entry'!J784= 3, "Transgender Male", 'ES Data Entry'!J784= 4, "Transgender Female",'ES Data Entry'!J784= 5, "Non-binary", 'ES Data Entry'!J784= 6, "Other", 'ES Data Entry'!J784= 7, "Unknown")</f>
        <v>#N/A</v>
      </c>
      <c r="L784" s="228">
        <f>'ES Data Entry'!K784</f>
        <v>0</v>
      </c>
      <c r="M784" s="228" t="str" cm="1">
        <f t="array" ref="M784">IF(MAX(IF(F:F=F784, L:L))=L784, "Yes", "No")</f>
        <v>Yes</v>
      </c>
      <c r="N784" s="229" t="e">
        <f>AVERAGE('ES Data Entry'!N784,'ES Data Entry'!M784)</f>
        <v>#DIV/0!</v>
      </c>
      <c r="O784" s="229" t="e">
        <f t="shared" si="72"/>
        <v>#DIV/0!</v>
      </c>
      <c r="P784" s="229" t="e">
        <f>AVERAGE('ES Data Entry'!O784:R784)</f>
        <v>#DIV/0!</v>
      </c>
      <c r="Q784" s="229" t="e">
        <f t="shared" si="73"/>
        <v>#DIV/0!</v>
      </c>
      <c r="R784" s="229" t="e">
        <f>AVERAGE('ES Data Entry'!S784:V784)</f>
        <v>#DIV/0!</v>
      </c>
      <c r="S784" s="229" t="e">
        <f t="shared" si="74"/>
        <v>#DIV/0!</v>
      </c>
      <c r="T784" s="229" t="e">
        <f>AVERAGE('ES Data Entry'!W784:Y784)</f>
        <v>#DIV/0!</v>
      </c>
      <c r="U784" s="230" t="e">
        <f t="shared" si="75"/>
        <v>#DIV/0!</v>
      </c>
      <c r="V784" s="231" t="e">
        <f t="shared" si="76"/>
        <v>#DIV/0!</v>
      </c>
      <c r="W784" s="232" t="e">
        <f t="shared" si="77"/>
        <v>#DIV/0!</v>
      </c>
    </row>
    <row r="785" spans="1:23">
      <c r="A785" s="226">
        <f>'ES Data Entry'!A785</f>
        <v>0</v>
      </c>
      <c r="B785" s="226">
        <f>'ES Data Entry'!B785</f>
        <v>0</v>
      </c>
      <c r="C785" s="6">
        <f>'ES Data Entry'!C785</f>
        <v>0</v>
      </c>
      <c r="D785" s="226">
        <f>'ES Data Entry'!D785</f>
        <v>0</v>
      </c>
      <c r="E785" s="226">
        <f>'ES Data Entry'!E785</f>
        <v>0</v>
      </c>
      <c r="F785" s="226">
        <f>'ES Data Entry'!F785</f>
        <v>0</v>
      </c>
      <c r="G785" s="226" t="str" cm="1">
        <f t="array" ref="G785">_xlfn.IFS('ES Data Entry'!G785=0, "Kindergarten", 'ES Data Entry'!G785=1, "1st Grade", 'ES Data Entry'!G785=2, "2nd Grade", 'ES Data Entry'!G785=3, "3rd Grade", 'ES Data Entry'!G785=4, "4th Grade",'ES Data Entry'!G785=5, "5th Grade")</f>
        <v>Kindergarten</v>
      </c>
      <c r="H785" s="253" t="e" cm="1">
        <f t="array" ref="H785">_xlfn.IFS('ES Data Entry'!L785=2, "Virtual", 'ES Data Entry'!L785=1, "In-person",'ES Data Entry'!L785=3, "Hybrid")</f>
        <v>#N/A</v>
      </c>
      <c r="I785" s="227" t="e" cm="1">
        <f t="array" ref="I785">_xlfn.IFS('ES Data Entry'!H785= 1, "American Indian/Alaskan Native", 'ES Data Entry'!H785= 2, "Asian", 'ES Data Entry'!H785= 3, "Native Hawaiian/Pacific Islander", 'ES Data Entry'!H785= 4, "Black/African American",'ES Data Entry'!H785= 5,  "White", 'ES Data Entry'!H785= 6, "Other", 'ES Data Entry'!H785= 7, "Two races or more", 'ES Data Entry'!H785= 8, "Unknown")</f>
        <v>#N/A</v>
      </c>
      <c r="J785" s="226" t="e" cm="1">
        <f t="array" ref="J785">_xlfn.IFS('ES Data Entry'!I785=1, "Hispanic/Latino", 'ES Data Entry'!I785=2, "Not Hispanic/Latino", 'ES Data Entry'!I785=3, "Other")</f>
        <v>#N/A</v>
      </c>
      <c r="K785" s="226" t="e" cm="1">
        <f t="array" ref="K785">_xlfn.IFS('ES Data Entry'!J785= 1, "Male", 'ES Data Entry'!J785= 2, "Female", 'ES Data Entry'!J785= 3, "Transgender Male", 'ES Data Entry'!J785= 4, "Transgender Female",'ES Data Entry'!J785= 5, "Non-binary", 'ES Data Entry'!J785= 6, "Other", 'ES Data Entry'!J785= 7, "Unknown")</f>
        <v>#N/A</v>
      </c>
      <c r="L785" s="228">
        <f>'ES Data Entry'!K785</f>
        <v>0</v>
      </c>
      <c r="M785" s="228" t="str" cm="1">
        <f t="array" ref="M785">IF(MAX(IF(F:F=F785, L:L))=L785, "Yes", "No")</f>
        <v>Yes</v>
      </c>
      <c r="N785" s="229" t="e">
        <f>AVERAGE('ES Data Entry'!N785,'ES Data Entry'!M785)</f>
        <v>#DIV/0!</v>
      </c>
      <c r="O785" s="229" t="e">
        <f t="shared" si="72"/>
        <v>#DIV/0!</v>
      </c>
      <c r="P785" s="229" t="e">
        <f>AVERAGE('ES Data Entry'!O785:R785)</f>
        <v>#DIV/0!</v>
      </c>
      <c r="Q785" s="229" t="e">
        <f t="shared" si="73"/>
        <v>#DIV/0!</v>
      </c>
      <c r="R785" s="229" t="e">
        <f>AVERAGE('ES Data Entry'!S785:V785)</f>
        <v>#DIV/0!</v>
      </c>
      <c r="S785" s="229" t="e">
        <f t="shared" si="74"/>
        <v>#DIV/0!</v>
      </c>
      <c r="T785" s="229" t="e">
        <f>AVERAGE('ES Data Entry'!W785:Y785)</f>
        <v>#DIV/0!</v>
      </c>
      <c r="U785" s="230" t="e">
        <f t="shared" si="75"/>
        <v>#DIV/0!</v>
      </c>
      <c r="V785" s="231" t="e">
        <f t="shared" si="76"/>
        <v>#DIV/0!</v>
      </c>
      <c r="W785" s="232" t="e">
        <f t="shared" si="77"/>
        <v>#DIV/0!</v>
      </c>
    </row>
    <row r="786" spans="1:23">
      <c r="A786" s="226">
        <f>'ES Data Entry'!A786</f>
        <v>0</v>
      </c>
      <c r="B786" s="226">
        <f>'ES Data Entry'!B786</f>
        <v>0</v>
      </c>
      <c r="C786" s="6">
        <f>'ES Data Entry'!C786</f>
        <v>0</v>
      </c>
      <c r="D786" s="226">
        <f>'ES Data Entry'!D786</f>
        <v>0</v>
      </c>
      <c r="E786" s="226">
        <f>'ES Data Entry'!E786</f>
        <v>0</v>
      </c>
      <c r="F786" s="226">
        <f>'ES Data Entry'!F786</f>
        <v>0</v>
      </c>
      <c r="G786" s="226" t="str" cm="1">
        <f t="array" ref="G786">_xlfn.IFS('ES Data Entry'!G786=0, "Kindergarten", 'ES Data Entry'!G786=1, "1st Grade", 'ES Data Entry'!G786=2, "2nd Grade", 'ES Data Entry'!G786=3, "3rd Grade", 'ES Data Entry'!G786=4, "4th Grade",'ES Data Entry'!G786=5, "5th Grade")</f>
        <v>Kindergarten</v>
      </c>
      <c r="H786" s="253" t="e" cm="1">
        <f t="array" ref="H786">_xlfn.IFS('ES Data Entry'!L786=2, "Virtual", 'ES Data Entry'!L786=1, "In-person",'ES Data Entry'!L786=3, "Hybrid")</f>
        <v>#N/A</v>
      </c>
      <c r="I786" s="227" t="e" cm="1">
        <f t="array" ref="I786">_xlfn.IFS('ES Data Entry'!H786= 1, "American Indian/Alaskan Native", 'ES Data Entry'!H786= 2, "Asian", 'ES Data Entry'!H786= 3, "Native Hawaiian/Pacific Islander", 'ES Data Entry'!H786= 4, "Black/African American",'ES Data Entry'!H786= 5,  "White", 'ES Data Entry'!H786= 6, "Other", 'ES Data Entry'!H786= 7, "Two races or more", 'ES Data Entry'!H786= 8, "Unknown")</f>
        <v>#N/A</v>
      </c>
      <c r="J786" s="226" t="e" cm="1">
        <f t="array" ref="J786">_xlfn.IFS('ES Data Entry'!I786=1, "Hispanic/Latino", 'ES Data Entry'!I786=2, "Not Hispanic/Latino", 'ES Data Entry'!I786=3, "Other")</f>
        <v>#N/A</v>
      </c>
      <c r="K786" s="226" t="e" cm="1">
        <f t="array" ref="K786">_xlfn.IFS('ES Data Entry'!J786= 1, "Male", 'ES Data Entry'!J786= 2, "Female", 'ES Data Entry'!J786= 3, "Transgender Male", 'ES Data Entry'!J786= 4, "Transgender Female",'ES Data Entry'!J786= 5, "Non-binary", 'ES Data Entry'!J786= 6, "Other", 'ES Data Entry'!J786= 7, "Unknown")</f>
        <v>#N/A</v>
      </c>
      <c r="L786" s="228">
        <f>'ES Data Entry'!K786</f>
        <v>0</v>
      </c>
      <c r="M786" s="228" t="str" cm="1">
        <f t="array" ref="M786">IF(MAX(IF(F:F=F786, L:L))=L786, "Yes", "No")</f>
        <v>Yes</v>
      </c>
      <c r="N786" s="229" t="e">
        <f>AVERAGE('ES Data Entry'!N786,'ES Data Entry'!M786)</f>
        <v>#DIV/0!</v>
      </c>
      <c r="O786" s="229" t="e">
        <f t="shared" si="72"/>
        <v>#DIV/0!</v>
      </c>
      <c r="P786" s="229" t="e">
        <f>AVERAGE('ES Data Entry'!O786:R786)</f>
        <v>#DIV/0!</v>
      </c>
      <c r="Q786" s="229" t="e">
        <f t="shared" si="73"/>
        <v>#DIV/0!</v>
      </c>
      <c r="R786" s="229" t="e">
        <f>AVERAGE('ES Data Entry'!S786:V786)</f>
        <v>#DIV/0!</v>
      </c>
      <c r="S786" s="229" t="e">
        <f t="shared" si="74"/>
        <v>#DIV/0!</v>
      </c>
      <c r="T786" s="229" t="e">
        <f>AVERAGE('ES Data Entry'!W786:Y786)</f>
        <v>#DIV/0!</v>
      </c>
      <c r="U786" s="230" t="e">
        <f t="shared" si="75"/>
        <v>#DIV/0!</v>
      </c>
      <c r="V786" s="231" t="e">
        <f t="shared" si="76"/>
        <v>#DIV/0!</v>
      </c>
      <c r="W786" s="232" t="e">
        <f t="shared" si="77"/>
        <v>#DIV/0!</v>
      </c>
    </row>
    <row r="787" spans="1:23">
      <c r="A787" s="226">
        <f>'ES Data Entry'!A787</f>
        <v>0</v>
      </c>
      <c r="B787" s="226">
        <f>'ES Data Entry'!B787</f>
        <v>0</v>
      </c>
      <c r="C787" s="6">
        <f>'ES Data Entry'!C787</f>
        <v>0</v>
      </c>
      <c r="D787" s="226">
        <f>'ES Data Entry'!D787</f>
        <v>0</v>
      </c>
      <c r="E787" s="226">
        <f>'ES Data Entry'!E787</f>
        <v>0</v>
      </c>
      <c r="F787" s="226">
        <f>'ES Data Entry'!F787</f>
        <v>0</v>
      </c>
      <c r="G787" s="226" t="str" cm="1">
        <f t="array" ref="G787">_xlfn.IFS('ES Data Entry'!G787=0, "Kindergarten", 'ES Data Entry'!G787=1, "1st Grade", 'ES Data Entry'!G787=2, "2nd Grade", 'ES Data Entry'!G787=3, "3rd Grade", 'ES Data Entry'!G787=4, "4th Grade",'ES Data Entry'!G787=5, "5th Grade")</f>
        <v>Kindergarten</v>
      </c>
      <c r="H787" s="253" t="e" cm="1">
        <f t="array" ref="H787">_xlfn.IFS('ES Data Entry'!L787=2, "Virtual", 'ES Data Entry'!L787=1, "In-person",'ES Data Entry'!L787=3, "Hybrid")</f>
        <v>#N/A</v>
      </c>
      <c r="I787" s="227" t="e" cm="1">
        <f t="array" ref="I787">_xlfn.IFS('ES Data Entry'!H787= 1, "American Indian/Alaskan Native", 'ES Data Entry'!H787= 2, "Asian", 'ES Data Entry'!H787= 3, "Native Hawaiian/Pacific Islander", 'ES Data Entry'!H787= 4, "Black/African American",'ES Data Entry'!H787= 5,  "White", 'ES Data Entry'!H787= 6, "Other", 'ES Data Entry'!H787= 7, "Two races or more", 'ES Data Entry'!H787= 8, "Unknown")</f>
        <v>#N/A</v>
      </c>
      <c r="J787" s="226" t="e" cm="1">
        <f t="array" ref="J787">_xlfn.IFS('ES Data Entry'!I787=1, "Hispanic/Latino", 'ES Data Entry'!I787=2, "Not Hispanic/Latino", 'ES Data Entry'!I787=3, "Other")</f>
        <v>#N/A</v>
      </c>
      <c r="K787" s="226" t="e" cm="1">
        <f t="array" ref="K787">_xlfn.IFS('ES Data Entry'!J787= 1, "Male", 'ES Data Entry'!J787= 2, "Female", 'ES Data Entry'!J787= 3, "Transgender Male", 'ES Data Entry'!J787= 4, "Transgender Female",'ES Data Entry'!J787= 5, "Non-binary", 'ES Data Entry'!J787= 6, "Other", 'ES Data Entry'!J787= 7, "Unknown")</f>
        <v>#N/A</v>
      </c>
      <c r="L787" s="228">
        <f>'ES Data Entry'!K787</f>
        <v>0</v>
      </c>
      <c r="M787" s="228" t="str" cm="1">
        <f t="array" ref="M787">IF(MAX(IF(F:F=F787, L:L))=L787, "Yes", "No")</f>
        <v>Yes</v>
      </c>
      <c r="N787" s="229" t="e">
        <f>AVERAGE('ES Data Entry'!N787,'ES Data Entry'!M787)</f>
        <v>#DIV/0!</v>
      </c>
      <c r="O787" s="229" t="e">
        <f t="shared" si="72"/>
        <v>#DIV/0!</v>
      </c>
      <c r="P787" s="229" t="e">
        <f>AVERAGE('ES Data Entry'!O787:R787)</f>
        <v>#DIV/0!</v>
      </c>
      <c r="Q787" s="229" t="e">
        <f t="shared" si="73"/>
        <v>#DIV/0!</v>
      </c>
      <c r="R787" s="229" t="e">
        <f>AVERAGE('ES Data Entry'!S787:V787)</f>
        <v>#DIV/0!</v>
      </c>
      <c r="S787" s="229" t="e">
        <f t="shared" si="74"/>
        <v>#DIV/0!</v>
      </c>
      <c r="T787" s="229" t="e">
        <f>AVERAGE('ES Data Entry'!W787:Y787)</f>
        <v>#DIV/0!</v>
      </c>
      <c r="U787" s="230" t="e">
        <f t="shared" si="75"/>
        <v>#DIV/0!</v>
      </c>
      <c r="V787" s="231" t="e">
        <f t="shared" si="76"/>
        <v>#DIV/0!</v>
      </c>
      <c r="W787" s="232" t="e">
        <f t="shared" si="77"/>
        <v>#DIV/0!</v>
      </c>
    </row>
    <row r="788" spans="1:23">
      <c r="A788" s="226">
        <f>'ES Data Entry'!A788</f>
        <v>0</v>
      </c>
      <c r="B788" s="226">
        <f>'ES Data Entry'!B788</f>
        <v>0</v>
      </c>
      <c r="C788" s="6">
        <f>'ES Data Entry'!C788</f>
        <v>0</v>
      </c>
      <c r="D788" s="226">
        <f>'ES Data Entry'!D788</f>
        <v>0</v>
      </c>
      <c r="E788" s="226">
        <f>'ES Data Entry'!E788</f>
        <v>0</v>
      </c>
      <c r="F788" s="226">
        <f>'ES Data Entry'!F788</f>
        <v>0</v>
      </c>
      <c r="G788" s="226" t="str" cm="1">
        <f t="array" ref="G788">_xlfn.IFS('ES Data Entry'!G788=0, "Kindergarten", 'ES Data Entry'!G788=1, "1st Grade", 'ES Data Entry'!G788=2, "2nd Grade", 'ES Data Entry'!G788=3, "3rd Grade", 'ES Data Entry'!G788=4, "4th Grade",'ES Data Entry'!G788=5, "5th Grade")</f>
        <v>Kindergarten</v>
      </c>
      <c r="H788" s="253" t="e" cm="1">
        <f t="array" ref="H788">_xlfn.IFS('ES Data Entry'!L788=2, "Virtual", 'ES Data Entry'!L788=1, "In-person",'ES Data Entry'!L788=3, "Hybrid")</f>
        <v>#N/A</v>
      </c>
      <c r="I788" s="227" t="e" cm="1">
        <f t="array" ref="I788">_xlfn.IFS('ES Data Entry'!H788= 1, "American Indian/Alaskan Native", 'ES Data Entry'!H788= 2, "Asian", 'ES Data Entry'!H788= 3, "Native Hawaiian/Pacific Islander", 'ES Data Entry'!H788= 4, "Black/African American",'ES Data Entry'!H788= 5,  "White", 'ES Data Entry'!H788= 6, "Other", 'ES Data Entry'!H788= 7, "Two races or more", 'ES Data Entry'!H788= 8, "Unknown")</f>
        <v>#N/A</v>
      </c>
      <c r="J788" s="226" t="e" cm="1">
        <f t="array" ref="J788">_xlfn.IFS('ES Data Entry'!I788=1, "Hispanic/Latino", 'ES Data Entry'!I788=2, "Not Hispanic/Latino", 'ES Data Entry'!I788=3, "Other")</f>
        <v>#N/A</v>
      </c>
      <c r="K788" s="226" t="e" cm="1">
        <f t="array" ref="K788">_xlfn.IFS('ES Data Entry'!J788= 1, "Male", 'ES Data Entry'!J788= 2, "Female", 'ES Data Entry'!J788= 3, "Transgender Male", 'ES Data Entry'!J788= 4, "Transgender Female",'ES Data Entry'!J788= 5, "Non-binary", 'ES Data Entry'!J788= 6, "Other", 'ES Data Entry'!J788= 7, "Unknown")</f>
        <v>#N/A</v>
      </c>
      <c r="L788" s="228">
        <f>'ES Data Entry'!K788</f>
        <v>0</v>
      </c>
      <c r="M788" s="228" t="str" cm="1">
        <f t="array" ref="M788">IF(MAX(IF(F:F=F788, L:L))=L788, "Yes", "No")</f>
        <v>Yes</v>
      </c>
      <c r="N788" s="229" t="e">
        <f>AVERAGE('ES Data Entry'!N788,'ES Data Entry'!M788)</f>
        <v>#DIV/0!</v>
      </c>
      <c r="O788" s="229" t="e">
        <f t="shared" si="72"/>
        <v>#DIV/0!</v>
      </c>
      <c r="P788" s="229" t="e">
        <f>AVERAGE('ES Data Entry'!O788:R788)</f>
        <v>#DIV/0!</v>
      </c>
      <c r="Q788" s="229" t="e">
        <f t="shared" si="73"/>
        <v>#DIV/0!</v>
      </c>
      <c r="R788" s="229" t="e">
        <f>AVERAGE('ES Data Entry'!S788:V788)</f>
        <v>#DIV/0!</v>
      </c>
      <c r="S788" s="229" t="e">
        <f t="shared" si="74"/>
        <v>#DIV/0!</v>
      </c>
      <c r="T788" s="229" t="e">
        <f>AVERAGE('ES Data Entry'!W788:Y788)</f>
        <v>#DIV/0!</v>
      </c>
      <c r="U788" s="230" t="e">
        <f t="shared" si="75"/>
        <v>#DIV/0!</v>
      </c>
      <c r="V788" s="231" t="e">
        <f t="shared" si="76"/>
        <v>#DIV/0!</v>
      </c>
      <c r="W788" s="232" t="e">
        <f t="shared" si="77"/>
        <v>#DIV/0!</v>
      </c>
    </row>
    <row r="789" spans="1:23">
      <c r="A789" s="226">
        <f>'ES Data Entry'!A789</f>
        <v>0</v>
      </c>
      <c r="B789" s="226">
        <f>'ES Data Entry'!B789</f>
        <v>0</v>
      </c>
      <c r="C789" s="6">
        <f>'ES Data Entry'!C789</f>
        <v>0</v>
      </c>
      <c r="D789" s="226">
        <f>'ES Data Entry'!D789</f>
        <v>0</v>
      </c>
      <c r="E789" s="226">
        <f>'ES Data Entry'!E789</f>
        <v>0</v>
      </c>
      <c r="F789" s="226">
        <f>'ES Data Entry'!F789</f>
        <v>0</v>
      </c>
      <c r="G789" s="226" t="str" cm="1">
        <f t="array" ref="G789">_xlfn.IFS('ES Data Entry'!G789=0, "Kindergarten", 'ES Data Entry'!G789=1, "1st Grade", 'ES Data Entry'!G789=2, "2nd Grade", 'ES Data Entry'!G789=3, "3rd Grade", 'ES Data Entry'!G789=4, "4th Grade",'ES Data Entry'!G789=5, "5th Grade")</f>
        <v>Kindergarten</v>
      </c>
      <c r="H789" s="253" t="e" cm="1">
        <f t="array" ref="H789">_xlfn.IFS('ES Data Entry'!L789=2, "Virtual", 'ES Data Entry'!L789=1, "In-person",'ES Data Entry'!L789=3, "Hybrid")</f>
        <v>#N/A</v>
      </c>
      <c r="I789" s="227" t="e" cm="1">
        <f t="array" ref="I789">_xlfn.IFS('ES Data Entry'!H789= 1, "American Indian/Alaskan Native", 'ES Data Entry'!H789= 2, "Asian", 'ES Data Entry'!H789= 3, "Native Hawaiian/Pacific Islander", 'ES Data Entry'!H789= 4, "Black/African American",'ES Data Entry'!H789= 5,  "White", 'ES Data Entry'!H789= 6, "Other", 'ES Data Entry'!H789= 7, "Two races or more", 'ES Data Entry'!H789= 8, "Unknown")</f>
        <v>#N/A</v>
      </c>
      <c r="J789" s="226" t="e" cm="1">
        <f t="array" ref="J789">_xlfn.IFS('ES Data Entry'!I789=1, "Hispanic/Latino", 'ES Data Entry'!I789=2, "Not Hispanic/Latino", 'ES Data Entry'!I789=3, "Other")</f>
        <v>#N/A</v>
      </c>
      <c r="K789" s="226" t="e" cm="1">
        <f t="array" ref="K789">_xlfn.IFS('ES Data Entry'!J789= 1, "Male", 'ES Data Entry'!J789= 2, "Female", 'ES Data Entry'!J789= 3, "Transgender Male", 'ES Data Entry'!J789= 4, "Transgender Female",'ES Data Entry'!J789= 5, "Non-binary", 'ES Data Entry'!J789= 6, "Other", 'ES Data Entry'!J789= 7, "Unknown")</f>
        <v>#N/A</v>
      </c>
      <c r="L789" s="228">
        <f>'ES Data Entry'!K789</f>
        <v>0</v>
      </c>
      <c r="M789" s="228" t="str" cm="1">
        <f t="array" ref="M789">IF(MAX(IF(F:F=F789, L:L))=L789, "Yes", "No")</f>
        <v>Yes</v>
      </c>
      <c r="N789" s="229" t="e">
        <f>AVERAGE('ES Data Entry'!N789,'ES Data Entry'!M789)</f>
        <v>#DIV/0!</v>
      </c>
      <c r="O789" s="229" t="e">
        <f t="shared" si="72"/>
        <v>#DIV/0!</v>
      </c>
      <c r="P789" s="229" t="e">
        <f>AVERAGE('ES Data Entry'!O789:R789)</f>
        <v>#DIV/0!</v>
      </c>
      <c r="Q789" s="229" t="e">
        <f t="shared" si="73"/>
        <v>#DIV/0!</v>
      </c>
      <c r="R789" s="229" t="e">
        <f>AVERAGE('ES Data Entry'!S789:V789)</f>
        <v>#DIV/0!</v>
      </c>
      <c r="S789" s="229" t="e">
        <f t="shared" si="74"/>
        <v>#DIV/0!</v>
      </c>
      <c r="T789" s="229" t="e">
        <f>AVERAGE('ES Data Entry'!W789:Y789)</f>
        <v>#DIV/0!</v>
      </c>
      <c r="U789" s="230" t="e">
        <f t="shared" si="75"/>
        <v>#DIV/0!</v>
      </c>
      <c r="V789" s="231" t="e">
        <f t="shared" si="76"/>
        <v>#DIV/0!</v>
      </c>
      <c r="W789" s="232" t="e">
        <f t="shared" si="77"/>
        <v>#DIV/0!</v>
      </c>
    </row>
    <row r="790" spans="1:23">
      <c r="A790" s="226">
        <f>'ES Data Entry'!A790</f>
        <v>0</v>
      </c>
      <c r="B790" s="226">
        <f>'ES Data Entry'!B790</f>
        <v>0</v>
      </c>
      <c r="C790" s="6">
        <f>'ES Data Entry'!C790</f>
        <v>0</v>
      </c>
      <c r="D790" s="226">
        <f>'ES Data Entry'!D790</f>
        <v>0</v>
      </c>
      <c r="E790" s="226">
        <f>'ES Data Entry'!E790</f>
        <v>0</v>
      </c>
      <c r="F790" s="226">
        <f>'ES Data Entry'!F790</f>
        <v>0</v>
      </c>
      <c r="G790" s="226" t="str" cm="1">
        <f t="array" ref="G790">_xlfn.IFS('ES Data Entry'!G790=0, "Kindergarten", 'ES Data Entry'!G790=1, "1st Grade", 'ES Data Entry'!G790=2, "2nd Grade", 'ES Data Entry'!G790=3, "3rd Grade", 'ES Data Entry'!G790=4, "4th Grade",'ES Data Entry'!G790=5, "5th Grade")</f>
        <v>Kindergarten</v>
      </c>
      <c r="H790" s="253" t="e" cm="1">
        <f t="array" ref="H790">_xlfn.IFS('ES Data Entry'!L790=2, "Virtual", 'ES Data Entry'!L790=1, "In-person",'ES Data Entry'!L790=3, "Hybrid")</f>
        <v>#N/A</v>
      </c>
      <c r="I790" s="227" t="e" cm="1">
        <f t="array" ref="I790">_xlfn.IFS('ES Data Entry'!H790= 1, "American Indian/Alaskan Native", 'ES Data Entry'!H790= 2, "Asian", 'ES Data Entry'!H790= 3, "Native Hawaiian/Pacific Islander", 'ES Data Entry'!H790= 4, "Black/African American",'ES Data Entry'!H790= 5,  "White", 'ES Data Entry'!H790= 6, "Other", 'ES Data Entry'!H790= 7, "Two races or more", 'ES Data Entry'!H790= 8, "Unknown")</f>
        <v>#N/A</v>
      </c>
      <c r="J790" s="226" t="e" cm="1">
        <f t="array" ref="J790">_xlfn.IFS('ES Data Entry'!I790=1, "Hispanic/Latino", 'ES Data Entry'!I790=2, "Not Hispanic/Latino", 'ES Data Entry'!I790=3, "Other")</f>
        <v>#N/A</v>
      </c>
      <c r="K790" s="226" t="e" cm="1">
        <f t="array" ref="K790">_xlfn.IFS('ES Data Entry'!J790= 1, "Male", 'ES Data Entry'!J790= 2, "Female", 'ES Data Entry'!J790= 3, "Transgender Male", 'ES Data Entry'!J790= 4, "Transgender Female",'ES Data Entry'!J790= 5, "Non-binary", 'ES Data Entry'!J790= 6, "Other", 'ES Data Entry'!J790= 7, "Unknown")</f>
        <v>#N/A</v>
      </c>
      <c r="L790" s="228">
        <f>'ES Data Entry'!K790</f>
        <v>0</v>
      </c>
      <c r="M790" s="228" t="str" cm="1">
        <f t="array" ref="M790">IF(MAX(IF(F:F=F790, L:L))=L790, "Yes", "No")</f>
        <v>Yes</v>
      </c>
      <c r="N790" s="229" t="e">
        <f>AVERAGE('ES Data Entry'!N790,'ES Data Entry'!M790)</f>
        <v>#DIV/0!</v>
      </c>
      <c r="O790" s="229" t="e">
        <f t="shared" si="72"/>
        <v>#DIV/0!</v>
      </c>
      <c r="P790" s="229" t="e">
        <f>AVERAGE('ES Data Entry'!O790:R790)</f>
        <v>#DIV/0!</v>
      </c>
      <c r="Q790" s="229" t="e">
        <f t="shared" si="73"/>
        <v>#DIV/0!</v>
      </c>
      <c r="R790" s="229" t="e">
        <f>AVERAGE('ES Data Entry'!S790:V790)</f>
        <v>#DIV/0!</v>
      </c>
      <c r="S790" s="229" t="e">
        <f t="shared" si="74"/>
        <v>#DIV/0!</v>
      </c>
      <c r="T790" s="229" t="e">
        <f>AVERAGE('ES Data Entry'!W790:Y790)</f>
        <v>#DIV/0!</v>
      </c>
      <c r="U790" s="230" t="e">
        <f t="shared" si="75"/>
        <v>#DIV/0!</v>
      </c>
      <c r="V790" s="231" t="e">
        <f t="shared" si="76"/>
        <v>#DIV/0!</v>
      </c>
      <c r="W790" s="232" t="e">
        <f t="shared" si="77"/>
        <v>#DIV/0!</v>
      </c>
    </row>
    <row r="791" spans="1:23">
      <c r="A791" s="226">
        <f>'ES Data Entry'!A791</f>
        <v>0</v>
      </c>
      <c r="B791" s="226">
        <f>'ES Data Entry'!B791</f>
        <v>0</v>
      </c>
      <c r="C791" s="6">
        <f>'ES Data Entry'!C791</f>
        <v>0</v>
      </c>
      <c r="D791" s="226">
        <f>'ES Data Entry'!D791</f>
        <v>0</v>
      </c>
      <c r="E791" s="226">
        <f>'ES Data Entry'!E791</f>
        <v>0</v>
      </c>
      <c r="F791" s="226">
        <f>'ES Data Entry'!F791</f>
        <v>0</v>
      </c>
      <c r="G791" s="226" t="str" cm="1">
        <f t="array" ref="G791">_xlfn.IFS('ES Data Entry'!G791=0, "Kindergarten", 'ES Data Entry'!G791=1, "1st Grade", 'ES Data Entry'!G791=2, "2nd Grade", 'ES Data Entry'!G791=3, "3rd Grade", 'ES Data Entry'!G791=4, "4th Grade",'ES Data Entry'!G791=5, "5th Grade")</f>
        <v>Kindergarten</v>
      </c>
      <c r="H791" s="253" t="e" cm="1">
        <f t="array" ref="H791">_xlfn.IFS('ES Data Entry'!L791=2, "Virtual", 'ES Data Entry'!L791=1, "In-person",'ES Data Entry'!L791=3, "Hybrid")</f>
        <v>#N/A</v>
      </c>
      <c r="I791" s="227" t="e" cm="1">
        <f t="array" ref="I791">_xlfn.IFS('ES Data Entry'!H791= 1, "American Indian/Alaskan Native", 'ES Data Entry'!H791= 2, "Asian", 'ES Data Entry'!H791= 3, "Native Hawaiian/Pacific Islander", 'ES Data Entry'!H791= 4, "Black/African American",'ES Data Entry'!H791= 5,  "White", 'ES Data Entry'!H791= 6, "Other", 'ES Data Entry'!H791= 7, "Two races or more", 'ES Data Entry'!H791= 8, "Unknown")</f>
        <v>#N/A</v>
      </c>
      <c r="J791" s="226" t="e" cm="1">
        <f t="array" ref="J791">_xlfn.IFS('ES Data Entry'!I791=1, "Hispanic/Latino", 'ES Data Entry'!I791=2, "Not Hispanic/Latino", 'ES Data Entry'!I791=3, "Other")</f>
        <v>#N/A</v>
      </c>
      <c r="K791" s="226" t="e" cm="1">
        <f t="array" ref="K791">_xlfn.IFS('ES Data Entry'!J791= 1, "Male", 'ES Data Entry'!J791= 2, "Female", 'ES Data Entry'!J791= 3, "Transgender Male", 'ES Data Entry'!J791= 4, "Transgender Female",'ES Data Entry'!J791= 5, "Non-binary", 'ES Data Entry'!J791= 6, "Other", 'ES Data Entry'!J791= 7, "Unknown")</f>
        <v>#N/A</v>
      </c>
      <c r="L791" s="228">
        <f>'ES Data Entry'!K791</f>
        <v>0</v>
      </c>
      <c r="M791" s="228" t="str" cm="1">
        <f t="array" ref="M791">IF(MAX(IF(F:F=F791, L:L))=L791, "Yes", "No")</f>
        <v>Yes</v>
      </c>
      <c r="N791" s="229" t="e">
        <f>AVERAGE('ES Data Entry'!N791,'ES Data Entry'!M791)</f>
        <v>#DIV/0!</v>
      </c>
      <c r="O791" s="229" t="e">
        <f t="shared" si="72"/>
        <v>#DIV/0!</v>
      </c>
      <c r="P791" s="229" t="e">
        <f>AVERAGE('ES Data Entry'!O791:R791)</f>
        <v>#DIV/0!</v>
      </c>
      <c r="Q791" s="229" t="e">
        <f t="shared" si="73"/>
        <v>#DIV/0!</v>
      </c>
      <c r="R791" s="229" t="e">
        <f>AVERAGE('ES Data Entry'!S791:V791)</f>
        <v>#DIV/0!</v>
      </c>
      <c r="S791" s="229" t="e">
        <f t="shared" si="74"/>
        <v>#DIV/0!</v>
      </c>
      <c r="T791" s="229" t="e">
        <f>AVERAGE('ES Data Entry'!W791:Y791)</f>
        <v>#DIV/0!</v>
      </c>
      <c r="U791" s="230" t="e">
        <f t="shared" si="75"/>
        <v>#DIV/0!</v>
      </c>
      <c r="V791" s="231" t="e">
        <f t="shared" si="76"/>
        <v>#DIV/0!</v>
      </c>
      <c r="W791" s="232" t="e">
        <f t="shared" si="77"/>
        <v>#DIV/0!</v>
      </c>
    </row>
    <row r="792" spans="1:23">
      <c r="A792" s="226">
        <f>'ES Data Entry'!A792</f>
        <v>0</v>
      </c>
      <c r="B792" s="226">
        <f>'ES Data Entry'!B792</f>
        <v>0</v>
      </c>
      <c r="C792" s="6">
        <f>'ES Data Entry'!C792</f>
        <v>0</v>
      </c>
      <c r="D792" s="226">
        <f>'ES Data Entry'!D792</f>
        <v>0</v>
      </c>
      <c r="E792" s="226">
        <f>'ES Data Entry'!E792</f>
        <v>0</v>
      </c>
      <c r="F792" s="226">
        <f>'ES Data Entry'!F792</f>
        <v>0</v>
      </c>
      <c r="G792" s="226" t="str" cm="1">
        <f t="array" ref="G792">_xlfn.IFS('ES Data Entry'!G792=0, "Kindergarten", 'ES Data Entry'!G792=1, "1st Grade", 'ES Data Entry'!G792=2, "2nd Grade", 'ES Data Entry'!G792=3, "3rd Grade", 'ES Data Entry'!G792=4, "4th Grade",'ES Data Entry'!G792=5, "5th Grade")</f>
        <v>Kindergarten</v>
      </c>
      <c r="H792" s="253" t="e" cm="1">
        <f t="array" ref="H792">_xlfn.IFS('ES Data Entry'!L792=2, "Virtual", 'ES Data Entry'!L792=1, "In-person",'ES Data Entry'!L792=3, "Hybrid")</f>
        <v>#N/A</v>
      </c>
      <c r="I792" s="227" t="e" cm="1">
        <f t="array" ref="I792">_xlfn.IFS('ES Data Entry'!H792= 1, "American Indian/Alaskan Native", 'ES Data Entry'!H792= 2, "Asian", 'ES Data Entry'!H792= 3, "Native Hawaiian/Pacific Islander", 'ES Data Entry'!H792= 4, "Black/African American",'ES Data Entry'!H792= 5,  "White", 'ES Data Entry'!H792= 6, "Other", 'ES Data Entry'!H792= 7, "Two races or more", 'ES Data Entry'!H792= 8, "Unknown")</f>
        <v>#N/A</v>
      </c>
      <c r="J792" s="226" t="e" cm="1">
        <f t="array" ref="J792">_xlfn.IFS('ES Data Entry'!I792=1, "Hispanic/Latino", 'ES Data Entry'!I792=2, "Not Hispanic/Latino", 'ES Data Entry'!I792=3, "Other")</f>
        <v>#N/A</v>
      </c>
      <c r="K792" s="226" t="e" cm="1">
        <f t="array" ref="K792">_xlfn.IFS('ES Data Entry'!J792= 1, "Male", 'ES Data Entry'!J792= 2, "Female", 'ES Data Entry'!J792= 3, "Transgender Male", 'ES Data Entry'!J792= 4, "Transgender Female",'ES Data Entry'!J792= 5, "Non-binary", 'ES Data Entry'!J792= 6, "Other", 'ES Data Entry'!J792= 7, "Unknown")</f>
        <v>#N/A</v>
      </c>
      <c r="L792" s="228">
        <f>'ES Data Entry'!K792</f>
        <v>0</v>
      </c>
      <c r="M792" s="228" t="str" cm="1">
        <f t="array" ref="M792">IF(MAX(IF(F:F=F792, L:L))=L792, "Yes", "No")</f>
        <v>Yes</v>
      </c>
      <c r="N792" s="229" t="e">
        <f>AVERAGE('ES Data Entry'!N792,'ES Data Entry'!M792)</f>
        <v>#DIV/0!</v>
      </c>
      <c r="O792" s="229" t="e">
        <f t="shared" si="72"/>
        <v>#DIV/0!</v>
      </c>
      <c r="P792" s="229" t="e">
        <f>AVERAGE('ES Data Entry'!O792:R792)</f>
        <v>#DIV/0!</v>
      </c>
      <c r="Q792" s="229" t="e">
        <f t="shared" si="73"/>
        <v>#DIV/0!</v>
      </c>
      <c r="R792" s="229" t="e">
        <f>AVERAGE('ES Data Entry'!S792:V792)</f>
        <v>#DIV/0!</v>
      </c>
      <c r="S792" s="229" t="e">
        <f t="shared" si="74"/>
        <v>#DIV/0!</v>
      </c>
      <c r="T792" s="229" t="e">
        <f>AVERAGE('ES Data Entry'!W792:Y792)</f>
        <v>#DIV/0!</v>
      </c>
      <c r="U792" s="230" t="e">
        <f t="shared" si="75"/>
        <v>#DIV/0!</v>
      </c>
      <c r="V792" s="231" t="e">
        <f t="shared" si="76"/>
        <v>#DIV/0!</v>
      </c>
      <c r="W792" s="232" t="e">
        <f t="shared" si="77"/>
        <v>#DIV/0!</v>
      </c>
    </row>
    <row r="793" spans="1:23">
      <c r="A793" s="226">
        <f>'ES Data Entry'!A793</f>
        <v>0</v>
      </c>
      <c r="B793" s="226">
        <f>'ES Data Entry'!B793</f>
        <v>0</v>
      </c>
      <c r="C793" s="6">
        <f>'ES Data Entry'!C793</f>
        <v>0</v>
      </c>
      <c r="D793" s="226">
        <f>'ES Data Entry'!D793</f>
        <v>0</v>
      </c>
      <c r="E793" s="226">
        <f>'ES Data Entry'!E793</f>
        <v>0</v>
      </c>
      <c r="F793" s="226">
        <f>'ES Data Entry'!F793</f>
        <v>0</v>
      </c>
      <c r="G793" s="226" t="str" cm="1">
        <f t="array" ref="G793">_xlfn.IFS('ES Data Entry'!G793=0, "Kindergarten", 'ES Data Entry'!G793=1, "1st Grade", 'ES Data Entry'!G793=2, "2nd Grade", 'ES Data Entry'!G793=3, "3rd Grade", 'ES Data Entry'!G793=4, "4th Grade",'ES Data Entry'!G793=5, "5th Grade")</f>
        <v>Kindergarten</v>
      </c>
      <c r="H793" s="253" t="e" cm="1">
        <f t="array" ref="H793">_xlfn.IFS('ES Data Entry'!L793=2, "Virtual", 'ES Data Entry'!L793=1, "In-person",'ES Data Entry'!L793=3, "Hybrid")</f>
        <v>#N/A</v>
      </c>
      <c r="I793" s="227" t="e" cm="1">
        <f t="array" ref="I793">_xlfn.IFS('ES Data Entry'!H793= 1, "American Indian/Alaskan Native", 'ES Data Entry'!H793= 2, "Asian", 'ES Data Entry'!H793= 3, "Native Hawaiian/Pacific Islander", 'ES Data Entry'!H793= 4, "Black/African American",'ES Data Entry'!H793= 5,  "White", 'ES Data Entry'!H793= 6, "Other", 'ES Data Entry'!H793= 7, "Two races or more", 'ES Data Entry'!H793= 8, "Unknown")</f>
        <v>#N/A</v>
      </c>
      <c r="J793" s="226" t="e" cm="1">
        <f t="array" ref="J793">_xlfn.IFS('ES Data Entry'!I793=1, "Hispanic/Latino", 'ES Data Entry'!I793=2, "Not Hispanic/Latino", 'ES Data Entry'!I793=3, "Other")</f>
        <v>#N/A</v>
      </c>
      <c r="K793" s="226" t="e" cm="1">
        <f t="array" ref="K793">_xlfn.IFS('ES Data Entry'!J793= 1, "Male", 'ES Data Entry'!J793= 2, "Female", 'ES Data Entry'!J793= 3, "Transgender Male", 'ES Data Entry'!J793= 4, "Transgender Female",'ES Data Entry'!J793= 5, "Non-binary", 'ES Data Entry'!J793= 6, "Other", 'ES Data Entry'!J793= 7, "Unknown")</f>
        <v>#N/A</v>
      </c>
      <c r="L793" s="228">
        <f>'ES Data Entry'!K793</f>
        <v>0</v>
      </c>
      <c r="M793" s="228" t="str" cm="1">
        <f t="array" ref="M793">IF(MAX(IF(F:F=F793, L:L))=L793, "Yes", "No")</f>
        <v>Yes</v>
      </c>
      <c r="N793" s="229" t="e">
        <f>AVERAGE('ES Data Entry'!N793,'ES Data Entry'!M793)</f>
        <v>#DIV/0!</v>
      </c>
      <c r="O793" s="229" t="e">
        <f t="shared" si="72"/>
        <v>#DIV/0!</v>
      </c>
      <c r="P793" s="229" t="e">
        <f>AVERAGE('ES Data Entry'!O793:R793)</f>
        <v>#DIV/0!</v>
      </c>
      <c r="Q793" s="229" t="e">
        <f t="shared" si="73"/>
        <v>#DIV/0!</v>
      </c>
      <c r="R793" s="229" t="e">
        <f>AVERAGE('ES Data Entry'!S793:V793)</f>
        <v>#DIV/0!</v>
      </c>
      <c r="S793" s="229" t="e">
        <f t="shared" si="74"/>
        <v>#DIV/0!</v>
      </c>
      <c r="T793" s="229" t="e">
        <f>AVERAGE('ES Data Entry'!W793:Y793)</f>
        <v>#DIV/0!</v>
      </c>
      <c r="U793" s="230" t="e">
        <f t="shared" si="75"/>
        <v>#DIV/0!</v>
      </c>
      <c r="V793" s="231" t="e">
        <f t="shared" si="76"/>
        <v>#DIV/0!</v>
      </c>
      <c r="W793" s="232" t="e">
        <f t="shared" si="77"/>
        <v>#DIV/0!</v>
      </c>
    </row>
    <row r="794" spans="1:23">
      <c r="A794" s="226">
        <f>'ES Data Entry'!A794</f>
        <v>0</v>
      </c>
      <c r="B794" s="226">
        <f>'ES Data Entry'!B794</f>
        <v>0</v>
      </c>
      <c r="C794" s="6">
        <f>'ES Data Entry'!C794</f>
        <v>0</v>
      </c>
      <c r="D794" s="226">
        <f>'ES Data Entry'!D794</f>
        <v>0</v>
      </c>
      <c r="E794" s="226">
        <f>'ES Data Entry'!E794</f>
        <v>0</v>
      </c>
      <c r="F794" s="226">
        <f>'ES Data Entry'!F794</f>
        <v>0</v>
      </c>
      <c r="G794" s="226" t="str" cm="1">
        <f t="array" ref="G794">_xlfn.IFS('ES Data Entry'!G794=0, "Kindergarten", 'ES Data Entry'!G794=1, "1st Grade", 'ES Data Entry'!G794=2, "2nd Grade", 'ES Data Entry'!G794=3, "3rd Grade", 'ES Data Entry'!G794=4, "4th Grade",'ES Data Entry'!G794=5, "5th Grade")</f>
        <v>Kindergarten</v>
      </c>
      <c r="H794" s="253" t="e" cm="1">
        <f t="array" ref="H794">_xlfn.IFS('ES Data Entry'!L794=2, "Virtual", 'ES Data Entry'!L794=1, "In-person",'ES Data Entry'!L794=3, "Hybrid")</f>
        <v>#N/A</v>
      </c>
      <c r="I794" s="227" t="e" cm="1">
        <f t="array" ref="I794">_xlfn.IFS('ES Data Entry'!H794= 1, "American Indian/Alaskan Native", 'ES Data Entry'!H794= 2, "Asian", 'ES Data Entry'!H794= 3, "Native Hawaiian/Pacific Islander", 'ES Data Entry'!H794= 4, "Black/African American",'ES Data Entry'!H794= 5,  "White", 'ES Data Entry'!H794= 6, "Other", 'ES Data Entry'!H794= 7, "Two races or more", 'ES Data Entry'!H794= 8, "Unknown")</f>
        <v>#N/A</v>
      </c>
      <c r="J794" s="226" t="e" cm="1">
        <f t="array" ref="J794">_xlfn.IFS('ES Data Entry'!I794=1, "Hispanic/Latino", 'ES Data Entry'!I794=2, "Not Hispanic/Latino", 'ES Data Entry'!I794=3, "Other")</f>
        <v>#N/A</v>
      </c>
      <c r="K794" s="226" t="e" cm="1">
        <f t="array" ref="K794">_xlfn.IFS('ES Data Entry'!J794= 1, "Male", 'ES Data Entry'!J794= 2, "Female", 'ES Data Entry'!J794= 3, "Transgender Male", 'ES Data Entry'!J794= 4, "Transgender Female",'ES Data Entry'!J794= 5, "Non-binary", 'ES Data Entry'!J794= 6, "Other", 'ES Data Entry'!J794= 7, "Unknown")</f>
        <v>#N/A</v>
      </c>
      <c r="L794" s="228">
        <f>'ES Data Entry'!K794</f>
        <v>0</v>
      </c>
      <c r="M794" s="228" t="str" cm="1">
        <f t="array" ref="M794">IF(MAX(IF(F:F=F794, L:L))=L794, "Yes", "No")</f>
        <v>Yes</v>
      </c>
      <c r="N794" s="229" t="e">
        <f>AVERAGE('ES Data Entry'!N794,'ES Data Entry'!M794)</f>
        <v>#DIV/0!</v>
      </c>
      <c r="O794" s="229" t="e">
        <f t="shared" si="72"/>
        <v>#DIV/0!</v>
      </c>
      <c r="P794" s="229" t="e">
        <f>AVERAGE('ES Data Entry'!O794:R794)</f>
        <v>#DIV/0!</v>
      </c>
      <c r="Q794" s="229" t="e">
        <f t="shared" si="73"/>
        <v>#DIV/0!</v>
      </c>
      <c r="R794" s="229" t="e">
        <f>AVERAGE('ES Data Entry'!S794:V794)</f>
        <v>#DIV/0!</v>
      </c>
      <c r="S794" s="229" t="e">
        <f t="shared" si="74"/>
        <v>#DIV/0!</v>
      </c>
      <c r="T794" s="229" t="e">
        <f>AVERAGE('ES Data Entry'!W794:Y794)</f>
        <v>#DIV/0!</v>
      </c>
      <c r="U794" s="230" t="e">
        <f t="shared" si="75"/>
        <v>#DIV/0!</v>
      </c>
      <c r="V794" s="231" t="e">
        <f t="shared" si="76"/>
        <v>#DIV/0!</v>
      </c>
      <c r="W794" s="232" t="e">
        <f t="shared" si="77"/>
        <v>#DIV/0!</v>
      </c>
    </row>
    <row r="795" spans="1:23">
      <c r="A795" s="226">
        <f>'ES Data Entry'!A795</f>
        <v>0</v>
      </c>
      <c r="B795" s="226">
        <f>'ES Data Entry'!B795</f>
        <v>0</v>
      </c>
      <c r="C795" s="6">
        <f>'ES Data Entry'!C795</f>
        <v>0</v>
      </c>
      <c r="D795" s="226">
        <f>'ES Data Entry'!D795</f>
        <v>0</v>
      </c>
      <c r="E795" s="226">
        <f>'ES Data Entry'!E795</f>
        <v>0</v>
      </c>
      <c r="F795" s="226">
        <f>'ES Data Entry'!F795</f>
        <v>0</v>
      </c>
      <c r="G795" s="226" t="str" cm="1">
        <f t="array" ref="G795">_xlfn.IFS('ES Data Entry'!G795=0, "Kindergarten", 'ES Data Entry'!G795=1, "1st Grade", 'ES Data Entry'!G795=2, "2nd Grade", 'ES Data Entry'!G795=3, "3rd Grade", 'ES Data Entry'!G795=4, "4th Grade",'ES Data Entry'!G795=5, "5th Grade")</f>
        <v>Kindergarten</v>
      </c>
      <c r="H795" s="253" t="e" cm="1">
        <f t="array" ref="H795">_xlfn.IFS('ES Data Entry'!L795=2, "Virtual", 'ES Data Entry'!L795=1, "In-person",'ES Data Entry'!L795=3, "Hybrid")</f>
        <v>#N/A</v>
      </c>
      <c r="I795" s="227" t="e" cm="1">
        <f t="array" ref="I795">_xlfn.IFS('ES Data Entry'!H795= 1, "American Indian/Alaskan Native", 'ES Data Entry'!H795= 2, "Asian", 'ES Data Entry'!H795= 3, "Native Hawaiian/Pacific Islander", 'ES Data Entry'!H795= 4, "Black/African American",'ES Data Entry'!H795= 5,  "White", 'ES Data Entry'!H795= 6, "Other", 'ES Data Entry'!H795= 7, "Two races or more", 'ES Data Entry'!H795= 8, "Unknown")</f>
        <v>#N/A</v>
      </c>
      <c r="J795" s="226" t="e" cm="1">
        <f t="array" ref="J795">_xlfn.IFS('ES Data Entry'!I795=1, "Hispanic/Latino", 'ES Data Entry'!I795=2, "Not Hispanic/Latino", 'ES Data Entry'!I795=3, "Other")</f>
        <v>#N/A</v>
      </c>
      <c r="K795" s="226" t="e" cm="1">
        <f t="array" ref="K795">_xlfn.IFS('ES Data Entry'!J795= 1, "Male", 'ES Data Entry'!J795= 2, "Female", 'ES Data Entry'!J795= 3, "Transgender Male", 'ES Data Entry'!J795= 4, "Transgender Female",'ES Data Entry'!J795= 5, "Non-binary", 'ES Data Entry'!J795= 6, "Other", 'ES Data Entry'!J795= 7, "Unknown")</f>
        <v>#N/A</v>
      </c>
      <c r="L795" s="228">
        <f>'ES Data Entry'!K795</f>
        <v>0</v>
      </c>
      <c r="M795" s="228" t="str" cm="1">
        <f t="array" ref="M795">IF(MAX(IF(F:F=F795, L:L))=L795, "Yes", "No")</f>
        <v>Yes</v>
      </c>
      <c r="N795" s="229" t="e">
        <f>AVERAGE('ES Data Entry'!N795,'ES Data Entry'!M795)</f>
        <v>#DIV/0!</v>
      </c>
      <c r="O795" s="229" t="e">
        <f t="shared" si="72"/>
        <v>#DIV/0!</v>
      </c>
      <c r="P795" s="229" t="e">
        <f>AVERAGE('ES Data Entry'!O795:R795)</f>
        <v>#DIV/0!</v>
      </c>
      <c r="Q795" s="229" t="e">
        <f t="shared" si="73"/>
        <v>#DIV/0!</v>
      </c>
      <c r="R795" s="229" t="e">
        <f>AVERAGE('ES Data Entry'!S795:V795)</f>
        <v>#DIV/0!</v>
      </c>
      <c r="S795" s="229" t="e">
        <f t="shared" si="74"/>
        <v>#DIV/0!</v>
      </c>
      <c r="T795" s="229" t="e">
        <f>AVERAGE('ES Data Entry'!W795:Y795)</f>
        <v>#DIV/0!</v>
      </c>
      <c r="U795" s="230" t="e">
        <f t="shared" si="75"/>
        <v>#DIV/0!</v>
      </c>
      <c r="V795" s="231" t="e">
        <f t="shared" si="76"/>
        <v>#DIV/0!</v>
      </c>
      <c r="W795" s="232" t="e">
        <f t="shared" si="77"/>
        <v>#DIV/0!</v>
      </c>
    </row>
    <row r="796" spans="1:23">
      <c r="A796" s="226">
        <f>'ES Data Entry'!A796</f>
        <v>0</v>
      </c>
      <c r="B796" s="226">
        <f>'ES Data Entry'!B796</f>
        <v>0</v>
      </c>
      <c r="C796" s="6">
        <f>'ES Data Entry'!C796</f>
        <v>0</v>
      </c>
      <c r="D796" s="226">
        <f>'ES Data Entry'!D796</f>
        <v>0</v>
      </c>
      <c r="E796" s="226">
        <f>'ES Data Entry'!E796</f>
        <v>0</v>
      </c>
      <c r="F796" s="226">
        <f>'ES Data Entry'!F796</f>
        <v>0</v>
      </c>
      <c r="G796" s="226" t="str" cm="1">
        <f t="array" ref="G796">_xlfn.IFS('ES Data Entry'!G796=0, "Kindergarten", 'ES Data Entry'!G796=1, "1st Grade", 'ES Data Entry'!G796=2, "2nd Grade", 'ES Data Entry'!G796=3, "3rd Grade", 'ES Data Entry'!G796=4, "4th Grade",'ES Data Entry'!G796=5, "5th Grade")</f>
        <v>Kindergarten</v>
      </c>
      <c r="H796" s="253" t="e" cm="1">
        <f t="array" ref="H796">_xlfn.IFS('ES Data Entry'!L796=2, "Virtual", 'ES Data Entry'!L796=1, "In-person",'ES Data Entry'!L796=3, "Hybrid")</f>
        <v>#N/A</v>
      </c>
      <c r="I796" s="227" t="e" cm="1">
        <f t="array" ref="I796">_xlfn.IFS('ES Data Entry'!H796= 1, "American Indian/Alaskan Native", 'ES Data Entry'!H796= 2, "Asian", 'ES Data Entry'!H796= 3, "Native Hawaiian/Pacific Islander", 'ES Data Entry'!H796= 4, "Black/African American",'ES Data Entry'!H796= 5,  "White", 'ES Data Entry'!H796= 6, "Other", 'ES Data Entry'!H796= 7, "Two races or more", 'ES Data Entry'!H796= 8, "Unknown")</f>
        <v>#N/A</v>
      </c>
      <c r="J796" s="226" t="e" cm="1">
        <f t="array" ref="J796">_xlfn.IFS('ES Data Entry'!I796=1, "Hispanic/Latino", 'ES Data Entry'!I796=2, "Not Hispanic/Latino", 'ES Data Entry'!I796=3, "Other")</f>
        <v>#N/A</v>
      </c>
      <c r="K796" s="226" t="e" cm="1">
        <f t="array" ref="K796">_xlfn.IFS('ES Data Entry'!J796= 1, "Male", 'ES Data Entry'!J796= 2, "Female", 'ES Data Entry'!J796= 3, "Transgender Male", 'ES Data Entry'!J796= 4, "Transgender Female",'ES Data Entry'!J796= 5, "Non-binary", 'ES Data Entry'!J796= 6, "Other", 'ES Data Entry'!J796= 7, "Unknown")</f>
        <v>#N/A</v>
      </c>
      <c r="L796" s="228">
        <f>'ES Data Entry'!K796</f>
        <v>0</v>
      </c>
      <c r="M796" s="228" t="str" cm="1">
        <f t="array" ref="M796">IF(MAX(IF(F:F=F796, L:L))=L796, "Yes", "No")</f>
        <v>Yes</v>
      </c>
      <c r="N796" s="229" t="e">
        <f>AVERAGE('ES Data Entry'!N796,'ES Data Entry'!M796)</f>
        <v>#DIV/0!</v>
      </c>
      <c r="O796" s="229" t="e">
        <f t="shared" si="72"/>
        <v>#DIV/0!</v>
      </c>
      <c r="P796" s="229" t="e">
        <f>AVERAGE('ES Data Entry'!O796:R796)</f>
        <v>#DIV/0!</v>
      </c>
      <c r="Q796" s="229" t="e">
        <f t="shared" si="73"/>
        <v>#DIV/0!</v>
      </c>
      <c r="R796" s="229" t="e">
        <f>AVERAGE('ES Data Entry'!S796:V796)</f>
        <v>#DIV/0!</v>
      </c>
      <c r="S796" s="229" t="e">
        <f t="shared" si="74"/>
        <v>#DIV/0!</v>
      </c>
      <c r="T796" s="229" t="e">
        <f>AVERAGE('ES Data Entry'!W796:Y796)</f>
        <v>#DIV/0!</v>
      </c>
      <c r="U796" s="230" t="e">
        <f t="shared" si="75"/>
        <v>#DIV/0!</v>
      </c>
      <c r="V796" s="231" t="e">
        <f t="shared" si="76"/>
        <v>#DIV/0!</v>
      </c>
      <c r="W796" s="232" t="e">
        <f t="shared" si="77"/>
        <v>#DIV/0!</v>
      </c>
    </row>
    <row r="797" spans="1:23">
      <c r="A797" s="226">
        <f>'ES Data Entry'!A797</f>
        <v>0</v>
      </c>
      <c r="B797" s="226">
        <f>'ES Data Entry'!B797</f>
        <v>0</v>
      </c>
      <c r="C797" s="6">
        <f>'ES Data Entry'!C797</f>
        <v>0</v>
      </c>
      <c r="D797" s="226">
        <f>'ES Data Entry'!D797</f>
        <v>0</v>
      </c>
      <c r="E797" s="226">
        <f>'ES Data Entry'!E797</f>
        <v>0</v>
      </c>
      <c r="F797" s="226">
        <f>'ES Data Entry'!F797</f>
        <v>0</v>
      </c>
      <c r="G797" s="226" t="str" cm="1">
        <f t="array" ref="G797">_xlfn.IFS('ES Data Entry'!G797=0, "Kindergarten", 'ES Data Entry'!G797=1, "1st Grade", 'ES Data Entry'!G797=2, "2nd Grade", 'ES Data Entry'!G797=3, "3rd Grade", 'ES Data Entry'!G797=4, "4th Grade",'ES Data Entry'!G797=5, "5th Grade")</f>
        <v>Kindergarten</v>
      </c>
      <c r="H797" s="253" t="e" cm="1">
        <f t="array" ref="H797">_xlfn.IFS('ES Data Entry'!L797=2, "Virtual", 'ES Data Entry'!L797=1, "In-person",'ES Data Entry'!L797=3, "Hybrid")</f>
        <v>#N/A</v>
      </c>
      <c r="I797" s="227" t="e" cm="1">
        <f t="array" ref="I797">_xlfn.IFS('ES Data Entry'!H797= 1, "American Indian/Alaskan Native", 'ES Data Entry'!H797= 2, "Asian", 'ES Data Entry'!H797= 3, "Native Hawaiian/Pacific Islander", 'ES Data Entry'!H797= 4, "Black/African American",'ES Data Entry'!H797= 5,  "White", 'ES Data Entry'!H797= 6, "Other", 'ES Data Entry'!H797= 7, "Two races or more", 'ES Data Entry'!H797= 8, "Unknown")</f>
        <v>#N/A</v>
      </c>
      <c r="J797" s="226" t="e" cm="1">
        <f t="array" ref="J797">_xlfn.IFS('ES Data Entry'!I797=1, "Hispanic/Latino", 'ES Data Entry'!I797=2, "Not Hispanic/Latino", 'ES Data Entry'!I797=3, "Other")</f>
        <v>#N/A</v>
      </c>
      <c r="K797" s="226" t="e" cm="1">
        <f t="array" ref="K797">_xlfn.IFS('ES Data Entry'!J797= 1, "Male", 'ES Data Entry'!J797= 2, "Female", 'ES Data Entry'!J797= 3, "Transgender Male", 'ES Data Entry'!J797= 4, "Transgender Female",'ES Data Entry'!J797= 5, "Non-binary", 'ES Data Entry'!J797= 6, "Other", 'ES Data Entry'!J797= 7, "Unknown")</f>
        <v>#N/A</v>
      </c>
      <c r="L797" s="228">
        <f>'ES Data Entry'!K797</f>
        <v>0</v>
      </c>
      <c r="M797" s="228" t="str" cm="1">
        <f t="array" ref="M797">IF(MAX(IF(F:F=F797, L:L))=L797, "Yes", "No")</f>
        <v>Yes</v>
      </c>
      <c r="N797" s="229" t="e">
        <f>AVERAGE('ES Data Entry'!N797,'ES Data Entry'!M797)</f>
        <v>#DIV/0!</v>
      </c>
      <c r="O797" s="229" t="e">
        <f t="shared" si="72"/>
        <v>#DIV/0!</v>
      </c>
      <c r="P797" s="229" t="e">
        <f>AVERAGE('ES Data Entry'!O797:R797)</f>
        <v>#DIV/0!</v>
      </c>
      <c r="Q797" s="229" t="e">
        <f t="shared" si="73"/>
        <v>#DIV/0!</v>
      </c>
      <c r="R797" s="229" t="e">
        <f>AVERAGE('ES Data Entry'!S797:V797)</f>
        <v>#DIV/0!</v>
      </c>
      <c r="S797" s="229" t="e">
        <f t="shared" si="74"/>
        <v>#DIV/0!</v>
      </c>
      <c r="T797" s="229" t="e">
        <f>AVERAGE('ES Data Entry'!W797:Y797)</f>
        <v>#DIV/0!</v>
      </c>
      <c r="U797" s="230" t="e">
        <f t="shared" si="75"/>
        <v>#DIV/0!</v>
      </c>
      <c r="V797" s="231" t="e">
        <f t="shared" si="76"/>
        <v>#DIV/0!</v>
      </c>
      <c r="W797" s="232" t="e">
        <f t="shared" si="77"/>
        <v>#DIV/0!</v>
      </c>
    </row>
    <row r="798" spans="1:23">
      <c r="A798" s="226">
        <f>'ES Data Entry'!A798</f>
        <v>0</v>
      </c>
      <c r="B798" s="226">
        <f>'ES Data Entry'!B798</f>
        <v>0</v>
      </c>
      <c r="C798" s="6">
        <f>'ES Data Entry'!C798</f>
        <v>0</v>
      </c>
      <c r="D798" s="226">
        <f>'ES Data Entry'!D798</f>
        <v>0</v>
      </c>
      <c r="E798" s="226">
        <f>'ES Data Entry'!E798</f>
        <v>0</v>
      </c>
      <c r="F798" s="226">
        <f>'ES Data Entry'!F798</f>
        <v>0</v>
      </c>
      <c r="G798" s="226" t="str" cm="1">
        <f t="array" ref="G798">_xlfn.IFS('ES Data Entry'!G798=0, "Kindergarten", 'ES Data Entry'!G798=1, "1st Grade", 'ES Data Entry'!G798=2, "2nd Grade", 'ES Data Entry'!G798=3, "3rd Grade", 'ES Data Entry'!G798=4, "4th Grade",'ES Data Entry'!G798=5, "5th Grade")</f>
        <v>Kindergarten</v>
      </c>
      <c r="H798" s="253" t="e" cm="1">
        <f t="array" ref="H798">_xlfn.IFS('ES Data Entry'!L798=2, "Virtual", 'ES Data Entry'!L798=1, "In-person",'ES Data Entry'!L798=3, "Hybrid")</f>
        <v>#N/A</v>
      </c>
      <c r="I798" s="227" t="e" cm="1">
        <f t="array" ref="I798">_xlfn.IFS('ES Data Entry'!H798= 1, "American Indian/Alaskan Native", 'ES Data Entry'!H798= 2, "Asian", 'ES Data Entry'!H798= 3, "Native Hawaiian/Pacific Islander", 'ES Data Entry'!H798= 4, "Black/African American",'ES Data Entry'!H798= 5,  "White", 'ES Data Entry'!H798= 6, "Other", 'ES Data Entry'!H798= 7, "Two races or more", 'ES Data Entry'!H798= 8, "Unknown")</f>
        <v>#N/A</v>
      </c>
      <c r="J798" s="226" t="e" cm="1">
        <f t="array" ref="J798">_xlfn.IFS('ES Data Entry'!I798=1, "Hispanic/Latino", 'ES Data Entry'!I798=2, "Not Hispanic/Latino", 'ES Data Entry'!I798=3, "Other")</f>
        <v>#N/A</v>
      </c>
      <c r="K798" s="226" t="e" cm="1">
        <f t="array" ref="K798">_xlfn.IFS('ES Data Entry'!J798= 1, "Male", 'ES Data Entry'!J798= 2, "Female", 'ES Data Entry'!J798= 3, "Transgender Male", 'ES Data Entry'!J798= 4, "Transgender Female",'ES Data Entry'!J798= 5, "Non-binary", 'ES Data Entry'!J798= 6, "Other", 'ES Data Entry'!J798= 7, "Unknown")</f>
        <v>#N/A</v>
      </c>
      <c r="L798" s="228">
        <f>'ES Data Entry'!K798</f>
        <v>0</v>
      </c>
      <c r="M798" s="228" t="str" cm="1">
        <f t="array" ref="M798">IF(MAX(IF(F:F=F798, L:L))=L798, "Yes", "No")</f>
        <v>Yes</v>
      </c>
      <c r="N798" s="229" t="e">
        <f>AVERAGE('ES Data Entry'!N798,'ES Data Entry'!M798)</f>
        <v>#DIV/0!</v>
      </c>
      <c r="O798" s="229" t="e">
        <f t="shared" si="72"/>
        <v>#DIV/0!</v>
      </c>
      <c r="P798" s="229" t="e">
        <f>AVERAGE('ES Data Entry'!O798:R798)</f>
        <v>#DIV/0!</v>
      </c>
      <c r="Q798" s="229" t="e">
        <f t="shared" si="73"/>
        <v>#DIV/0!</v>
      </c>
      <c r="R798" s="229" t="e">
        <f>AVERAGE('ES Data Entry'!S798:V798)</f>
        <v>#DIV/0!</v>
      </c>
      <c r="S798" s="229" t="e">
        <f t="shared" si="74"/>
        <v>#DIV/0!</v>
      </c>
      <c r="T798" s="229" t="e">
        <f>AVERAGE('ES Data Entry'!W798:Y798)</f>
        <v>#DIV/0!</v>
      </c>
      <c r="U798" s="230" t="e">
        <f t="shared" si="75"/>
        <v>#DIV/0!</v>
      </c>
      <c r="V798" s="231" t="e">
        <f t="shared" si="76"/>
        <v>#DIV/0!</v>
      </c>
      <c r="W798" s="232" t="e">
        <f t="shared" si="77"/>
        <v>#DIV/0!</v>
      </c>
    </row>
    <row r="799" spans="1:23">
      <c r="A799" s="226">
        <f>'ES Data Entry'!A799</f>
        <v>0</v>
      </c>
      <c r="B799" s="226">
        <f>'ES Data Entry'!B799</f>
        <v>0</v>
      </c>
      <c r="C799" s="6">
        <f>'ES Data Entry'!C799</f>
        <v>0</v>
      </c>
      <c r="D799" s="226">
        <f>'ES Data Entry'!D799</f>
        <v>0</v>
      </c>
      <c r="E799" s="226">
        <f>'ES Data Entry'!E799</f>
        <v>0</v>
      </c>
      <c r="F799" s="226">
        <f>'ES Data Entry'!F799</f>
        <v>0</v>
      </c>
      <c r="G799" s="226" t="str" cm="1">
        <f t="array" ref="G799">_xlfn.IFS('ES Data Entry'!G799=0, "Kindergarten", 'ES Data Entry'!G799=1, "1st Grade", 'ES Data Entry'!G799=2, "2nd Grade", 'ES Data Entry'!G799=3, "3rd Grade", 'ES Data Entry'!G799=4, "4th Grade",'ES Data Entry'!G799=5, "5th Grade")</f>
        <v>Kindergarten</v>
      </c>
      <c r="H799" s="253" t="e" cm="1">
        <f t="array" ref="H799">_xlfn.IFS('ES Data Entry'!L799=2, "Virtual", 'ES Data Entry'!L799=1, "In-person",'ES Data Entry'!L799=3, "Hybrid")</f>
        <v>#N/A</v>
      </c>
      <c r="I799" s="227" t="e" cm="1">
        <f t="array" ref="I799">_xlfn.IFS('ES Data Entry'!H799= 1, "American Indian/Alaskan Native", 'ES Data Entry'!H799= 2, "Asian", 'ES Data Entry'!H799= 3, "Native Hawaiian/Pacific Islander", 'ES Data Entry'!H799= 4, "Black/African American",'ES Data Entry'!H799= 5,  "White", 'ES Data Entry'!H799= 6, "Other", 'ES Data Entry'!H799= 7, "Two races or more", 'ES Data Entry'!H799= 8, "Unknown")</f>
        <v>#N/A</v>
      </c>
      <c r="J799" s="226" t="e" cm="1">
        <f t="array" ref="J799">_xlfn.IFS('ES Data Entry'!I799=1, "Hispanic/Latino", 'ES Data Entry'!I799=2, "Not Hispanic/Latino", 'ES Data Entry'!I799=3, "Other")</f>
        <v>#N/A</v>
      </c>
      <c r="K799" s="226" t="e" cm="1">
        <f t="array" ref="K799">_xlfn.IFS('ES Data Entry'!J799= 1, "Male", 'ES Data Entry'!J799= 2, "Female", 'ES Data Entry'!J799= 3, "Transgender Male", 'ES Data Entry'!J799= 4, "Transgender Female",'ES Data Entry'!J799= 5, "Non-binary", 'ES Data Entry'!J799= 6, "Other", 'ES Data Entry'!J799= 7, "Unknown")</f>
        <v>#N/A</v>
      </c>
      <c r="L799" s="228">
        <f>'ES Data Entry'!K799</f>
        <v>0</v>
      </c>
      <c r="M799" s="228" t="str" cm="1">
        <f t="array" ref="M799">IF(MAX(IF(F:F=F799, L:L))=L799, "Yes", "No")</f>
        <v>Yes</v>
      </c>
      <c r="N799" s="229" t="e">
        <f>AVERAGE('ES Data Entry'!N799,'ES Data Entry'!M799)</f>
        <v>#DIV/0!</v>
      </c>
      <c r="O799" s="229" t="e">
        <f t="shared" si="72"/>
        <v>#DIV/0!</v>
      </c>
      <c r="P799" s="229" t="e">
        <f>AVERAGE('ES Data Entry'!O799:R799)</f>
        <v>#DIV/0!</v>
      </c>
      <c r="Q799" s="229" t="e">
        <f t="shared" si="73"/>
        <v>#DIV/0!</v>
      </c>
      <c r="R799" s="229" t="e">
        <f>AVERAGE('ES Data Entry'!S799:V799)</f>
        <v>#DIV/0!</v>
      </c>
      <c r="S799" s="229" t="e">
        <f t="shared" si="74"/>
        <v>#DIV/0!</v>
      </c>
      <c r="T799" s="229" t="e">
        <f>AVERAGE('ES Data Entry'!W799:Y799)</f>
        <v>#DIV/0!</v>
      </c>
      <c r="U799" s="230" t="e">
        <f t="shared" si="75"/>
        <v>#DIV/0!</v>
      </c>
      <c r="V799" s="231" t="e">
        <f t="shared" si="76"/>
        <v>#DIV/0!</v>
      </c>
      <c r="W799" s="232" t="e">
        <f t="shared" si="77"/>
        <v>#DIV/0!</v>
      </c>
    </row>
    <row r="800" spans="1:23">
      <c r="A800" s="226">
        <f>'ES Data Entry'!A800</f>
        <v>0</v>
      </c>
      <c r="B800" s="226">
        <f>'ES Data Entry'!B800</f>
        <v>0</v>
      </c>
      <c r="C800" s="6">
        <f>'ES Data Entry'!C800</f>
        <v>0</v>
      </c>
      <c r="D800" s="226">
        <f>'ES Data Entry'!D800</f>
        <v>0</v>
      </c>
      <c r="E800" s="226">
        <f>'ES Data Entry'!E800</f>
        <v>0</v>
      </c>
      <c r="F800" s="226">
        <f>'ES Data Entry'!F800</f>
        <v>0</v>
      </c>
      <c r="G800" s="226" t="str" cm="1">
        <f t="array" ref="G800">_xlfn.IFS('ES Data Entry'!G800=0, "Kindergarten", 'ES Data Entry'!G800=1, "1st Grade", 'ES Data Entry'!G800=2, "2nd Grade", 'ES Data Entry'!G800=3, "3rd Grade", 'ES Data Entry'!G800=4, "4th Grade",'ES Data Entry'!G800=5, "5th Grade")</f>
        <v>Kindergarten</v>
      </c>
      <c r="H800" s="253" t="e" cm="1">
        <f t="array" ref="H800">_xlfn.IFS('ES Data Entry'!L800=2, "Virtual", 'ES Data Entry'!L800=1, "In-person",'ES Data Entry'!L800=3, "Hybrid")</f>
        <v>#N/A</v>
      </c>
      <c r="I800" s="227" t="e" cm="1">
        <f t="array" ref="I800">_xlfn.IFS('ES Data Entry'!H800= 1, "American Indian/Alaskan Native", 'ES Data Entry'!H800= 2, "Asian", 'ES Data Entry'!H800= 3, "Native Hawaiian/Pacific Islander", 'ES Data Entry'!H800= 4, "Black/African American",'ES Data Entry'!H800= 5,  "White", 'ES Data Entry'!H800= 6, "Other", 'ES Data Entry'!H800= 7, "Two races or more", 'ES Data Entry'!H800= 8, "Unknown")</f>
        <v>#N/A</v>
      </c>
      <c r="J800" s="226" t="e" cm="1">
        <f t="array" ref="J800">_xlfn.IFS('ES Data Entry'!I800=1, "Hispanic/Latino", 'ES Data Entry'!I800=2, "Not Hispanic/Latino", 'ES Data Entry'!I800=3, "Other")</f>
        <v>#N/A</v>
      </c>
      <c r="K800" s="226" t="e" cm="1">
        <f t="array" ref="K800">_xlfn.IFS('ES Data Entry'!J800= 1, "Male", 'ES Data Entry'!J800= 2, "Female", 'ES Data Entry'!J800= 3, "Transgender Male", 'ES Data Entry'!J800= 4, "Transgender Female",'ES Data Entry'!J800= 5, "Non-binary", 'ES Data Entry'!J800= 6, "Other", 'ES Data Entry'!J800= 7, "Unknown")</f>
        <v>#N/A</v>
      </c>
      <c r="L800" s="228">
        <f>'ES Data Entry'!K800</f>
        <v>0</v>
      </c>
      <c r="M800" s="228" t="str" cm="1">
        <f t="array" ref="M800">IF(MAX(IF(F:F=F800, L:L))=L800, "Yes", "No")</f>
        <v>Yes</v>
      </c>
      <c r="N800" s="229" t="e">
        <f>AVERAGE('ES Data Entry'!N800,'ES Data Entry'!M800)</f>
        <v>#DIV/0!</v>
      </c>
      <c r="O800" s="229" t="e">
        <f t="shared" si="72"/>
        <v>#DIV/0!</v>
      </c>
      <c r="P800" s="229" t="e">
        <f>AVERAGE('ES Data Entry'!O800:R800)</f>
        <v>#DIV/0!</v>
      </c>
      <c r="Q800" s="229" t="e">
        <f t="shared" si="73"/>
        <v>#DIV/0!</v>
      </c>
      <c r="R800" s="229" t="e">
        <f>AVERAGE('ES Data Entry'!S800:V800)</f>
        <v>#DIV/0!</v>
      </c>
      <c r="S800" s="229" t="e">
        <f t="shared" si="74"/>
        <v>#DIV/0!</v>
      </c>
      <c r="T800" s="229" t="e">
        <f>AVERAGE('ES Data Entry'!W800:Y800)</f>
        <v>#DIV/0!</v>
      </c>
      <c r="U800" s="230" t="e">
        <f t="shared" si="75"/>
        <v>#DIV/0!</v>
      </c>
      <c r="V800" s="231" t="e">
        <f t="shared" si="76"/>
        <v>#DIV/0!</v>
      </c>
      <c r="W800" s="232" t="e">
        <f t="shared" si="77"/>
        <v>#DIV/0!</v>
      </c>
    </row>
    <row r="801" spans="1:23">
      <c r="A801" s="226">
        <f>'ES Data Entry'!A801</f>
        <v>0</v>
      </c>
      <c r="B801" s="226">
        <f>'ES Data Entry'!B801</f>
        <v>0</v>
      </c>
      <c r="C801" s="6">
        <f>'ES Data Entry'!C801</f>
        <v>0</v>
      </c>
      <c r="D801" s="226">
        <f>'ES Data Entry'!D801</f>
        <v>0</v>
      </c>
      <c r="E801" s="226">
        <f>'ES Data Entry'!E801</f>
        <v>0</v>
      </c>
      <c r="F801" s="226">
        <f>'ES Data Entry'!F801</f>
        <v>0</v>
      </c>
      <c r="G801" s="226" t="str" cm="1">
        <f t="array" ref="G801">_xlfn.IFS('ES Data Entry'!G801=0, "Kindergarten", 'ES Data Entry'!G801=1, "1st Grade", 'ES Data Entry'!G801=2, "2nd Grade", 'ES Data Entry'!G801=3, "3rd Grade", 'ES Data Entry'!G801=4, "4th Grade",'ES Data Entry'!G801=5, "5th Grade")</f>
        <v>Kindergarten</v>
      </c>
      <c r="H801" s="253" t="e" cm="1">
        <f t="array" ref="H801">_xlfn.IFS('ES Data Entry'!L801=2, "Virtual", 'ES Data Entry'!L801=1, "In-person",'ES Data Entry'!L801=3, "Hybrid")</f>
        <v>#N/A</v>
      </c>
      <c r="I801" s="227" t="e" cm="1">
        <f t="array" ref="I801">_xlfn.IFS('ES Data Entry'!H801= 1, "American Indian/Alaskan Native", 'ES Data Entry'!H801= 2, "Asian", 'ES Data Entry'!H801= 3, "Native Hawaiian/Pacific Islander", 'ES Data Entry'!H801= 4, "Black/African American",'ES Data Entry'!H801= 5,  "White", 'ES Data Entry'!H801= 6, "Other", 'ES Data Entry'!H801= 7, "Two races or more", 'ES Data Entry'!H801= 8, "Unknown")</f>
        <v>#N/A</v>
      </c>
      <c r="J801" s="226" t="e" cm="1">
        <f t="array" ref="J801">_xlfn.IFS('ES Data Entry'!I801=1, "Hispanic/Latino", 'ES Data Entry'!I801=2, "Not Hispanic/Latino", 'ES Data Entry'!I801=3, "Other")</f>
        <v>#N/A</v>
      </c>
      <c r="K801" s="226" t="e" cm="1">
        <f t="array" ref="K801">_xlfn.IFS('ES Data Entry'!J801= 1, "Male", 'ES Data Entry'!J801= 2, "Female", 'ES Data Entry'!J801= 3, "Transgender Male", 'ES Data Entry'!J801= 4, "Transgender Female",'ES Data Entry'!J801= 5, "Non-binary", 'ES Data Entry'!J801= 6, "Other", 'ES Data Entry'!J801= 7, "Unknown")</f>
        <v>#N/A</v>
      </c>
      <c r="L801" s="228">
        <f>'ES Data Entry'!K801</f>
        <v>0</v>
      </c>
      <c r="M801" s="228" t="str" cm="1">
        <f t="array" ref="M801">IF(MAX(IF(F:F=F801, L:L))=L801, "Yes", "No")</f>
        <v>Yes</v>
      </c>
      <c r="N801" s="229" t="e">
        <f>AVERAGE('ES Data Entry'!N801,'ES Data Entry'!M801)</f>
        <v>#DIV/0!</v>
      </c>
      <c r="O801" s="229" t="e">
        <f t="shared" si="72"/>
        <v>#DIV/0!</v>
      </c>
      <c r="P801" s="229" t="e">
        <f>AVERAGE('ES Data Entry'!O801:R801)</f>
        <v>#DIV/0!</v>
      </c>
      <c r="Q801" s="229" t="e">
        <f t="shared" si="73"/>
        <v>#DIV/0!</v>
      </c>
      <c r="R801" s="229" t="e">
        <f>AVERAGE('ES Data Entry'!S801:V801)</f>
        <v>#DIV/0!</v>
      </c>
      <c r="S801" s="229" t="e">
        <f t="shared" si="74"/>
        <v>#DIV/0!</v>
      </c>
      <c r="T801" s="229" t="e">
        <f>AVERAGE('ES Data Entry'!W801:Y801)</f>
        <v>#DIV/0!</v>
      </c>
      <c r="U801" s="230" t="e">
        <f t="shared" si="75"/>
        <v>#DIV/0!</v>
      </c>
      <c r="V801" s="231" t="e">
        <f t="shared" si="76"/>
        <v>#DIV/0!</v>
      </c>
      <c r="W801" s="232" t="e">
        <f t="shared" si="77"/>
        <v>#DIV/0!</v>
      </c>
    </row>
    <row r="802" spans="1:23">
      <c r="A802" s="226">
        <f>'ES Data Entry'!A802</f>
        <v>0</v>
      </c>
      <c r="B802" s="226">
        <f>'ES Data Entry'!B802</f>
        <v>0</v>
      </c>
      <c r="C802" s="6">
        <f>'ES Data Entry'!C802</f>
        <v>0</v>
      </c>
      <c r="D802" s="226">
        <f>'ES Data Entry'!D802</f>
        <v>0</v>
      </c>
      <c r="E802" s="226">
        <f>'ES Data Entry'!E802</f>
        <v>0</v>
      </c>
      <c r="F802" s="226">
        <f>'ES Data Entry'!F802</f>
        <v>0</v>
      </c>
      <c r="G802" s="226" t="str" cm="1">
        <f t="array" ref="G802">_xlfn.IFS('ES Data Entry'!G802=0, "Kindergarten", 'ES Data Entry'!G802=1, "1st Grade", 'ES Data Entry'!G802=2, "2nd Grade", 'ES Data Entry'!G802=3, "3rd Grade", 'ES Data Entry'!G802=4, "4th Grade",'ES Data Entry'!G802=5, "5th Grade")</f>
        <v>Kindergarten</v>
      </c>
      <c r="H802" s="253" t="e" cm="1">
        <f t="array" ref="H802">_xlfn.IFS('ES Data Entry'!L802=2, "Virtual", 'ES Data Entry'!L802=1, "In-person",'ES Data Entry'!L802=3, "Hybrid")</f>
        <v>#N/A</v>
      </c>
      <c r="I802" s="227" t="e" cm="1">
        <f t="array" ref="I802">_xlfn.IFS('ES Data Entry'!H802= 1, "American Indian/Alaskan Native", 'ES Data Entry'!H802= 2, "Asian", 'ES Data Entry'!H802= 3, "Native Hawaiian/Pacific Islander", 'ES Data Entry'!H802= 4, "Black/African American",'ES Data Entry'!H802= 5,  "White", 'ES Data Entry'!H802= 6, "Other", 'ES Data Entry'!H802= 7, "Two races or more", 'ES Data Entry'!H802= 8, "Unknown")</f>
        <v>#N/A</v>
      </c>
      <c r="J802" s="226" t="e" cm="1">
        <f t="array" ref="J802">_xlfn.IFS('ES Data Entry'!I802=1, "Hispanic/Latino", 'ES Data Entry'!I802=2, "Not Hispanic/Latino", 'ES Data Entry'!I802=3, "Other")</f>
        <v>#N/A</v>
      </c>
      <c r="K802" s="226" t="e" cm="1">
        <f t="array" ref="K802">_xlfn.IFS('ES Data Entry'!J802= 1, "Male", 'ES Data Entry'!J802= 2, "Female", 'ES Data Entry'!J802= 3, "Transgender Male", 'ES Data Entry'!J802= 4, "Transgender Female",'ES Data Entry'!J802= 5, "Non-binary", 'ES Data Entry'!J802= 6, "Other", 'ES Data Entry'!J802= 7, "Unknown")</f>
        <v>#N/A</v>
      </c>
      <c r="L802" s="228">
        <f>'ES Data Entry'!K802</f>
        <v>0</v>
      </c>
      <c r="M802" s="228" t="str" cm="1">
        <f t="array" ref="M802">IF(MAX(IF(F:F=F802, L:L))=L802, "Yes", "No")</f>
        <v>Yes</v>
      </c>
      <c r="N802" s="229" t="e">
        <f>AVERAGE('ES Data Entry'!N802,'ES Data Entry'!M802)</f>
        <v>#DIV/0!</v>
      </c>
      <c r="O802" s="229" t="e">
        <f t="shared" si="72"/>
        <v>#DIV/0!</v>
      </c>
      <c r="P802" s="229" t="e">
        <f>AVERAGE('ES Data Entry'!O802:R802)</f>
        <v>#DIV/0!</v>
      </c>
      <c r="Q802" s="229" t="e">
        <f t="shared" si="73"/>
        <v>#DIV/0!</v>
      </c>
      <c r="R802" s="229" t="e">
        <f>AVERAGE('ES Data Entry'!S802:V802)</f>
        <v>#DIV/0!</v>
      </c>
      <c r="S802" s="229" t="e">
        <f t="shared" si="74"/>
        <v>#DIV/0!</v>
      </c>
      <c r="T802" s="229" t="e">
        <f>AVERAGE('ES Data Entry'!W802:Y802)</f>
        <v>#DIV/0!</v>
      </c>
      <c r="U802" s="230" t="e">
        <f t="shared" si="75"/>
        <v>#DIV/0!</v>
      </c>
      <c r="V802" s="231" t="e">
        <f t="shared" si="76"/>
        <v>#DIV/0!</v>
      </c>
      <c r="W802" s="232" t="e">
        <f t="shared" si="77"/>
        <v>#DIV/0!</v>
      </c>
    </row>
    <row r="803" spans="1:23">
      <c r="A803" s="226">
        <f>'ES Data Entry'!A803</f>
        <v>0</v>
      </c>
      <c r="B803" s="226">
        <f>'ES Data Entry'!B803</f>
        <v>0</v>
      </c>
      <c r="C803" s="6">
        <f>'ES Data Entry'!C803</f>
        <v>0</v>
      </c>
      <c r="D803" s="226">
        <f>'ES Data Entry'!D803</f>
        <v>0</v>
      </c>
      <c r="E803" s="226">
        <f>'ES Data Entry'!E803</f>
        <v>0</v>
      </c>
      <c r="F803" s="226">
        <f>'ES Data Entry'!F803</f>
        <v>0</v>
      </c>
      <c r="G803" s="226" t="str" cm="1">
        <f t="array" ref="G803">_xlfn.IFS('ES Data Entry'!G803=0, "Kindergarten", 'ES Data Entry'!G803=1, "1st Grade", 'ES Data Entry'!G803=2, "2nd Grade", 'ES Data Entry'!G803=3, "3rd Grade", 'ES Data Entry'!G803=4, "4th Grade",'ES Data Entry'!G803=5, "5th Grade")</f>
        <v>Kindergarten</v>
      </c>
      <c r="H803" s="253" t="e" cm="1">
        <f t="array" ref="H803">_xlfn.IFS('ES Data Entry'!L803=2, "Virtual", 'ES Data Entry'!L803=1, "In-person",'ES Data Entry'!L803=3, "Hybrid")</f>
        <v>#N/A</v>
      </c>
      <c r="I803" s="227" t="e" cm="1">
        <f t="array" ref="I803">_xlfn.IFS('ES Data Entry'!H803= 1, "American Indian/Alaskan Native", 'ES Data Entry'!H803= 2, "Asian", 'ES Data Entry'!H803= 3, "Native Hawaiian/Pacific Islander", 'ES Data Entry'!H803= 4, "Black/African American",'ES Data Entry'!H803= 5,  "White", 'ES Data Entry'!H803= 6, "Other", 'ES Data Entry'!H803= 7, "Two races or more", 'ES Data Entry'!H803= 8, "Unknown")</f>
        <v>#N/A</v>
      </c>
      <c r="J803" s="226" t="e" cm="1">
        <f t="array" ref="J803">_xlfn.IFS('ES Data Entry'!I803=1, "Hispanic/Latino", 'ES Data Entry'!I803=2, "Not Hispanic/Latino", 'ES Data Entry'!I803=3, "Other")</f>
        <v>#N/A</v>
      </c>
      <c r="K803" s="226" t="e" cm="1">
        <f t="array" ref="K803">_xlfn.IFS('ES Data Entry'!J803= 1, "Male", 'ES Data Entry'!J803= 2, "Female", 'ES Data Entry'!J803= 3, "Transgender Male", 'ES Data Entry'!J803= 4, "Transgender Female",'ES Data Entry'!J803= 5, "Non-binary", 'ES Data Entry'!J803= 6, "Other", 'ES Data Entry'!J803= 7, "Unknown")</f>
        <v>#N/A</v>
      </c>
      <c r="L803" s="228">
        <f>'ES Data Entry'!K803</f>
        <v>0</v>
      </c>
      <c r="M803" s="228" t="str" cm="1">
        <f t="array" ref="M803">IF(MAX(IF(F:F=F803, L:L))=L803, "Yes", "No")</f>
        <v>Yes</v>
      </c>
      <c r="N803" s="229" t="e">
        <f>AVERAGE('ES Data Entry'!N803,'ES Data Entry'!M803)</f>
        <v>#DIV/0!</v>
      </c>
      <c r="O803" s="229" t="e">
        <f t="shared" ref="O803:O866" si="78">IF(OR(N803&gt;3.5,N803=3.5), "Higher Emotional Engagement",IF(N803&lt;1.6, "Lower Emotional Engagement", "Moderate Emotional Engagement"))</f>
        <v>#DIV/0!</v>
      </c>
      <c r="P803" s="229" t="e">
        <f>AVERAGE('ES Data Entry'!O803:R803)</f>
        <v>#DIV/0!</v>
      </c>
      <c r="Q803" s="229" t="e">
        <f t="shared" ref="Q803:Q866" si="79">IF(OR(P803&gt;3.5,P803=3.5), "Higher Social Engagement",IF(P803&lt;1.6, "Lower Social Engagement", "Moderate Social Engagement"))</f>
        <v>#DIV/0!</v>
      </c>
      <c r="R803" s="229" t="e">
        <f>AVERAGE('ES Data Entry'!S803:V803)</f>
        <v>#DIV/0!</v>
      </c>
      <c r="S803" s="229" t="e">
        <f t="shared" ref="S803:S866" si="80">IF(OR(R803&gt;3.5,R803=3.5), "Higher Behavioral Engagement",IF(R803&lt;1.6, "Lower Behavioral Engagement", "Moderate Behavioral Engagement"))</f>
        <v>#DIV/0!</v>
      </c>
      <c r="T803" s="229" t="e">
        <f>AVERAGE('ES Data Entry'!W803:Y803)</f>
        <v>#DIV/0!</v>
      </c>
      <c r="U803" s="230" t="e">
        <f t="shared" ref="U803:U866" si="81">IF(OR(T803&gt;3.5,T803=3.5), "Higher Cognitive Engagement",IF(T803&lt;1.6, "Lower Cognitive Engagement", "Moderate Cognitive Engagement"))</f>
        <v>#DIV/0!</v>
      </c>
      <c r="V803" s="231" t="e">
        <f t="shared" ref="V803:V866" si="82">AVERAGE(N803:T803)</f>
        <v>#DIV/0!</v>
      </c>
      <c r="W803" s="232" t="e">
        <f t="shared" ref="W803:W866" si="83">IF(OR(V803&gt;3.5,V803=3.5), "Higher Engagement",IF(V803&lt;1.6, "Lower Engagement", "Moderate Engagement"))</f>
        <v>#DIV/0!</v>
      </c>
    </row>
    <row r="804" spans="1:23">
      <c r="A804" s="226">
        <f>'ES Data Entry'!A804</f>
        <v>0</v>
      </c>
      <c r="B804" s="226">
        <f>'ES Data Entry'!B804</f>
        <v>0</v>
      </c>
      <c r="C804" s="6">
        <f>'ES Data Entry'!C804</f>
        <v>0</v>
      </c>
      <c r="D804" s="226">
        <f>'ES Data Entry'!D804</f>
        <v>0</v>
      </c>
      <c r="E804" s="226">
        <f>'ES Data Entry'!E804</f>
        <v>0</v>
      </c>
      <c r="F804" s="226">
        <f>'ES Data Entry'!F804</f>
        <v>0</v>
      </c>
      <c r="G804" s="226" t="str" cm="1">
        <f t="array" ref="G804">_xlfn.IFS('ES Data Entry'!G804=0, "Kindergarten", 'ES Data Entry'!G804=1, "1st Grade", 'ES Data Entry'!G804=2, "2nd Grade", 'ES Data Entry'!G804=3, "3rd Grade", 'ES Data Entry'!G804=4, "4th Grade",'ES Data Entry'!G804=5, "5th Grade")</f>
        <v>Kindergarten</v>
      </c>
      <c r="H804" s="253" t="e" cm="1">
        <f t="array" ref="H804">_xlfn.IFS('ES Data Entry'!L804=2, "Virtual", 'ES Data Entry'!L804=1, "In-person",'ES Data Entry'!L804=3, "Hybrid")</f>
        <v>#N/A</v>
      </c>
      <c r="I804" s="227" t="e" cm="1">
        <f t="array" ref="I804">_xlfn.IFS('ES Data Entry'!H804= 1, "American Indian/Alaskan Native", 'ES Data Entry'!H804= 2, "Asian", 'ES Data Entry'!H804= 3, "Native Hawaiian/Pacific Islander", 'ES Data Entry'!H804= 4, "Black/African American",'ES Data Entry'!H804= 5,  "White", 'ES Data Entry'!H804= 6, "Other", 'ES Data Entry'!H804= 7, "Two races or more", 'ES Data Entry'!H804= 8, "Unknown")</f>
        <v>#N/A</v>
      </c>
      <c r="J804" s="226" t="e" cm="1">
        <f t="array" ref="J804">_xlfn.IFS('ES Data Entry'!I804=1, "Hispanic/Latino", 'ES Data Entry'!I804=2, "Not Hispanic/Latino", 'ES Data Entry'!I804=3, "Other")</f>
        <v>#N/A</v>
      </c>
      <c r="K804" s="226" t="e" cm="1">
        <f t="array" ref="K804">_xlfn.IFS('ES Data Entry'!J804= 1, "Male", 'ES Data Entry'!J804= 2, "Female", 'ES Data Entry'!J804= 3, "Transgender Male", 'ES Data Entry'!J804= 4, "Transgender Female",'ES Data Entry'!J804= 5, "Non-binary", 'ES Data Entry'!J804= 6, "Other", 'ES Data Entry'!J804= 7, "Unknown")</f>
        <v>#N/A</v>
      </c>
      <c r="L804" s="228">
        <f>'ES Data Entry'!K804</f>
        <v>0</v>
      </c>
      <c r="M804" s="228" t="str" cm="1">
        <f t="array" ref="M804">IF(MAX(IF(F:F=F804, L:L))=L804, "Yes", "No")</f>
        <v>Yes</v>
      </c>
      <c r="N804" s="229" t="e">
        <f>AVERAGE('ES Data Entry'!N804,'ES Data Entry'!M804)</f>
        <v>#DIV/0!</v>
      </c>
      <c r="O804" s="229" t="e">
        <f t="shared" si="78"/>
        <v>#DIV/0!</v>
      </c>
      <c r="P804" s="229" t="e">
        <f>AVERAGE('ES Data Entry'!O804:R804)</f>
        <v>#DIV/0!</v>
      </c>
      <c r="Q804" s="229" t="e">
        <f t="shared" si="79"/>
        <v>#DIV/0!</v>
      </c>
      <c r="R804" s="229" t="e">
        <f>AVERAGE('ES Data Entry'!S804:V804)</f>
        <v>#DIV/0!</v>
      </c>
      <c r="S804" s="229" t="e">
        <f t="shared" si="80"/>
        <v>#DIV/0!</v>
      </c>
      <c r="T804" s="229" t="e">
        <f>AVERAGE('ES Data Entry'!W804:Y804)</f>
        <v>#DIV/0!</v>
      </c>
      <c r="U804" s="230" t="e">
        <f t="shared" si="81"/>
        <v>#DIV/0!</v>
      </c>
      <c r="V804" s="231" t="e">
        <f t="shared" si="82"/>
        <v>#DIV/0!</v>
      </c>
      <c r="W804" s="232" t="e">
        <f t="shared" si="83"/>
        <v>#DIV/0!</v>
      </c>
    </row>
    <row r="805" spans="1:23">
      <c r="A805" s="226">
        <f>'ES Data Entry'!A805</f>
        <v>0</v>
      </c>
      <c r="B805" s="226">
        <f>'ES Data Entry'!B805</f>
        <v>0</v>
      </c>
      <c r="C805" s="6">
        <f>'ES Data Entry'!C805</f>
        <v>0</v>
      </c>
      <c r="D805" s="226">
        <f>'ES Data Entry'!D805</f>
        <v>0</v>
      </c>
      <c r="E805" s="226">
        <f>'ES Data Entry'!E805</f>
        <v>0</v>
      </c>
      <c r="F805" s="226">
        <f>'ES Data Entry'!F805</f>
        <v>0</v>
      </c>
      <c r="G805" s="226" t="str" cm="1">
        <f t="array" ref="G805">_xlfn.IFS('ES Data Entry'!G805=0, "Kindergarten", 'ES Data Entry'!G805=1, "1st Grade", 'ES Data Entry'!G805=2, "2nd Grade", 'ES Data Entry'!G805=3, "3rd Grade", 'ES Data Entry'!G805=4, "4th Grade",'ES Data Entry'!G805=5, "5th Grade")</f>
        <v>Kindergarten</v>
      </c>
      <c r="H805" s="253" t="e" cm="1">
        <f t="array" ref="H805">_xlfn.IFS('ES Data Entry'!L805=2, "Virtual", 'ES Data Entry'!L805=1, "In-person",'ES Data Entry'!L805=3, "Hybrid")</f>
        <v>#N/A</v>
      </c>
      <c r="I805" s="227" t="e" cm="1">
        <f t="array" ref="I805">_xlfn.IFS('ES Data Entry'!H805= 1, "American Indian/Alaskan Native", 'ES Data Entry'!H805= 2, "Asian", 'ES Data Entry'!H805= 3, "Native Hawaiian/Pacific Islander", 'ES Data Entry'!H805= 4, "Black/African American",'ES Data Entry'!H805= 5,  "White", 'ES Data Entry'!H805= 6, "Other", 'ES Data Entry'!H805= 7, "Two races or more", 'ES Data Entry'!H805= 8, "Unknown")</f>
        <v>#N/A</v>
      </c>
      <c r="J805" s="226" t="e" cm="1">
        <f t="array" ref="J805">_xlfn.IFS('ES Data Entry'!I805=1, "Hispanic/Latino", 'ES Data Entry'!I805=2, "Not Hispanic/Latino", 'ES Data Entry'!I805=3, "Other")</f>
        <v>#N/A</v>
      </c>
      <c r="K805" s="226" t="e" cm="1">
        <f t="array" ref="K805">_xlfn.IFS('ES Data Entry'!J805= 1, "Male", 'ES Data Entry'!J805= 2, "Female", 'ES Data Entry'!J805= 3, "Transgender Male", 'ES Data Entry'!J805= 4, "Transgender Female",'ES Data Entry'!J805= 5, "Non-binary", 'ES Data Entry'!J805= 6, "Other", 'ES Data Entry'!J805= 7, "Unknown")</f>
        <v>#N/A</v>
      </c>
      <c r="L805" s="228">
        <f>'ES Data Entry'!K805</f>
        <v>0</v>
      </c>
      <c r="M805" s="228" t="str" cm="1">
        <f t="array" ref="M805">IF(MAX(IF(F:F=F805, L:L))=L805, "Yes", "No")</f>
        <v>Yes</v>
      </c>
      <c r="N805" s="229" t="e">
        <f>AVERAGE('ES Data Entry'!N805,'ES Data Entry'!M805)</f>
        <v>#DIV/0!</v>
      </c>
      <c r="O805" s="229" t="e">
        <f t="shared" si="78"/>
        <v>#DIV/0!</v>
      </c>
      <c r="P805" s="229" t="e">
        <f>AVERAGE('ES Data Entry'!O805:R805)</f>
        <v>#DIV/0!</v>
      </c>
      <c r="Q805" s="229" t="e">
        <f t="shared" si="79"/>
        <v>#DIV/0!</v>
      </c>
      <c r="R805" s="229" t="e">
        <f>AVERAGE('ES Data Entry'!S805:V805)</f>
        <v>#DIV/0!</v>
      </c>
      <c r="S805" s="229" t="e">
        <f t="shared" si="80"/>
        <v>#DIV/0!</v>
      </c>
      <c r="T805" s="229" t="e">
        <f>AVERAGE('ES Data Entry'!W805:Y805)</f>
        <v>#DIV/0!</v>
      </c>
      <c r="U805" s="230" t="e">
        <f t="shared" si="81"/>
        <v>#DIV/0!</v>
      </c>
      <c r="V805" s="231" t="e">
        <f t="shared" si="82"/>
        <v>#DIV/0!</v>
      </c>
      <c r="W805" s="232" t="e">
        <f t="shared" si="83"/>
        <v>#DIV/0!</v>
      </c>
    </row>
    <row r="806" spans="1:23">
      <c r="A806" s="226">
        <f>'ES Data Entry'!A806</f>
        <v>0</v>
      </c>
      <c r="B806" s="226">
        <f>'ES Data Entry'!B806</f>
        <v>0</v>
      </c>
      <c r="C806" s="6">
        <f>'ES Data Entry'!C806</f>
        <v>0</v>
      </c>
      <c r="D806" s="226">
        <f>'ES Data Entry'!D806</f>
        <v>0</v>
      </c>
      <c r="E806" s="226">
        <f>'ES Data Entry'!E806</f>
        <v>0</v>
      </c>
      <c r="F806" s="226">
        <f>'ES Data Entry'!F806</f>
        <v>0</v>
      </c>
      <c r="G806" s="226" t="str" cm="1">
        <f t="array" ref="G806">_xlfn.IFS('ES Data Entry'!G806=0, "Kindergarten", 'ES Data Entry'!G806=1, "1st Grade", 'ES Data Entry'!G806=2, "2nd Grade", 'ES Data Entry'!G806=3, "3rd Grade", 'ES Data Entry'!G806=4, "4th Grade",'ES Data Entry'!G806=5, "5th Grade")</f>
        <v>Kindergarten</v>
      </c>
      <c r="H806" s="253" t="e" cm="1">
        <f t="array" ref="H806">_xlfn.IFS('ES Data Entry'!L806=2, "Virtual", 'ES Data Entry'!L806=1, "In-person",'ES Data Entry'!L806=3, "Hybrid")</f>
        <v>#N/A</v>
      </c>
      <c r="I806" s="227" t="e" cm="1">
        <f t="array" ref="I806">_xlfn.IFS('ES Data Entry'!H806= 1, "American Indian/Alaskan Native", 'ES Data Entry'!H806= 2, "Asian", 'ES Data Entry'!H806= 3, "Native Hawaiian/Pacific Islander", 'ES Data Entry'!H806= 4, "Black/African American",'ES Data Entry'!H806= 5,  "White", 'ES Data Entry'!H806= 6, "Other", 'ES Data Entry'!H806= 7, "Two races or more", 'ES Data Entry'!H806= 8, "Unknown")</f>
        <v>#N/A</v>
      </c>
      <c r="J806" s="226" t="e" cm="1">
        <f t="array" ref="J806">_xlfn.IFS('ES Data Entry'!I806=1, "Hispanic/Latino", 'ES Data Entry'!I806=2, "Not Hispanic/Latino", 'ES Data Entry'!I806=3, "Other")</f>
        <v>#N/A</v>
      </c>
      <c r="K806" s="226" t="e" cm="1">
        <f t="array" ref="K806">_xlfn.IFS('ES Data Entry'!J806= 1, "Male", 'ES Data Entry'!J806= 2, "Female", 'ES Data Entry'!J806= 3, "Transgender Male", 'ES Data Entry'!J806= 4, "Transgender Female",'ES Data Entry'!J806= 5, "Non-binary", 'ES Data Entry'!J806= 6, "Other", 'ES Data Entry'!J806= 7, "Unknown")</f>
        <v>#N/A</v>
      </c>
      <c r="L806" s="228">
        <f>'ES Data Entry'!K806</f>
        <v>0</v>
      </c>
      <c r="M806" s="228" t="str" cm="1">
        <f t="array" ref="M806">IF(MAX(IF(F:F=F806, L:L))=L806, "Yes", "No")</f>
        <v>Yes</v>
      </c>
      <c r="N806" s="229" t="e">
        <f>AVERAGE('ES Data Entry'!N806,'ES Data Entry'!M806)</f>
        <v>#DIV/0!</v>
      </c>
      <c r="O806" s="229" t="e">
        <f t="shared" si="78"/>
        <v>#DIV/0!</v>
      </c>
      <c r="P806" s="229" t="e">
        <f>AVERAGE('ES Data Entry'!O806:R806)</f>
        <v>#DIV/0!</v>
      </c>
      <c r="Q806" s="229" t="e">
        <f t="shared" si="79"/>
        <v>#DIV/0!</v>
      </c>
      <c r="R806" s="229" t="e">
        <f>AVERAGE('ES Data Entry'!S806:V806)</f>
        <v>#DIV/0!</v>
      </c>
      <c r="S806" s="229" t="e">
        <f t="shared" si="80"/>
        <v>#DIV/0!</v>
      </c>
      <c r="T806" s="229" t="e">
        <f>AVERAGE('ES Data Entry'!W806:Y806)</f>
        <v>#DIV/0!</v>
      </c>
      <c r="U806" s="230" t="e">
        <f t="shared" si="81"/>
        <v>#DIV/0!</v>
      </c>
      <c r="V806" s="231" t="e">
        <f t="shared" si="82"/>
        <v>#DIV/0!</v>
      </c>
      <c r="W806" s="232" t="e">
        <f t="shared" si="83"/>
        <v>#DIV/0!</v>
      </c>
    </row>
    <row r="807" spans="1:23">
      <c r="A807" s="226">
        <f>'ES Data Entry'!A807</f>
        <v>0</v>
      </c>
      <c r="B807" s="226">
        <f>'ES Data Entry'!B807</f>
        <v>0</v>
      </c>
      <c r="C807" s="6">
        <f>'ES Data Entry'!C807</f>
        <v>0</v>
      </c>
      <c r="D807" s="226">
        <f>'ES Data Entry'!D807</f>
        <v>0</v>
      </c>
      <c r="E807" s="226">
        <f>'ES Data Entry'!E807</f>
        <v>0</v>
      </c>
      <c r="F807" s="226">
        <f>'ES Data Entry'!F807</f>
        <v>0</v>
      </c>
      <c r="G807" s="226" t="str" cm="1">
        <f t="array" ref="G807">_xlfn.IFS('ES Data Entry'!G807=0, "Kindergarten", 'ES Data Entry'!G807=1, "1st Grade", 'ES Data Entry'!G807=2, "2nd Grade", 'ES Data Entry'!G807=3, "3rd Grade", 'ES Data Entry'!G807=4, "4th Grade",'ES Data Entry'!G807=5, "5th Grade")</f>
        <v>Kindergarten</v>
      </c>
      <c r="H807" s="253" t="e" cm="1">
        <f t="array" ref="H807">_xlfn.IFS('ES Data Entry'!L807=2, "Virtual", 'ES Data Entry'!L807=1, "In-person",'ES Data Entry'!L807=3, "Hybrid")</f>
        <v>#N/A</v>
      </c>
      <c r="I807" s="227" t="e" cm="1">
        <f t="array" ref="I807">_xlfn.IFS('ES Data Entry'!H807= 1, "American Indian/Alaskan Native", 'ES Data Entry'!H807= 2, "Asian", 'ES Data Entry'!H807= 3, "Native Hawaiian/Pacific Islander", 'ES Data Entry'!H807= 4, "Black/African American",'ES Data Entry'!H807= 5,  "White", 'ES Data Entry'!H807= 6, "Other", 'ES Data Entry'!H807= 7, "Two races or more", 'ES Data Entry'!H807= 8, "Unknown")</f>
        <v>#N/A</v>
      </c>
      <c r="J807" s="226" t="e" cm="1">
        <f t="array" ref="J807">_xlfn.IFS('ES Data Entry'!I807=1, "Hispanic/Latino", 'ES Data Entry'!I807=2, "Not Hispanic/Latino", 'ES Data Entry'!I807=3, "Other")</f>
        <v>#N/A</v>
      </c>
      <c r="K807" s="226" t="e" cm="1">
        <f t="array" ref="K807">_xlfn.IFS('ES Data Entry'!J807= 1, "Male", 'ES Data Entry'!J807= 2, "Female", 'ES Data Entry'!J807= 3, "Transgender Male", 'ES Data Entry'!J807= 4, "Transgender Female",'ES Data Entry'!J807= 5, "Non-binary", 'ES Data Entry'!J807= 6, "Other", 'ES Data Entry'!J807= 7, "Unknown")</f>
        <v>#N/A</v>
      </c>
      <c r="L807" s="228">
        <f>'ES Data Entry'!K807</f>
        <v>0</v>
      </c>
      <c r="M807" s="228" t="str" cm="1">
        <f t="array" ref="M807">IF(MAX(IF(F:F=F807, L:L))=L807, "Yes", "No")</f>
        <v>Yes</v>
      </c>
      <c r="N807" s="229" t="e">
        <f>AVERAGE('ES Data Entry'!N807,'ES Data Entry'!M807)</f>
        <v>#DIV/0!</v>
      </c>
      <c r="O807" s="229" t="e">
        <f t="shared" si="78"/>
        <v>#DIV/0!</v>
      </c>
      <c r="P807" s="229" t="e">
        <f>AVERAGE('ES Data Entry'!O807:R807)</f>
        <v>#DIV/0!</v>
      </c>
      <c r="Q807" s="229" t="e">
        <f t="shared" si="79"/>
        <v>#DIV/0!</v>
      </c>
      <c r="R807" s="229" t="e">
        <f>AVERAGE('ES Data Entry'!S807:V807)</f>
        <v>#DIV/0!</v>
      </c>
      <c r="S807" s="229" t="e">
        <f t="shared" si="80"/>
        <v>#DIV/0!</v>
      </c>
      <c r="T807" s="229" t="e">
        <f>AVERAGE('ES Data Entry'!W807:Y807)</f>
        <v>#DIV/0!</v>
      </c>
      <c r="U807" s="230" t="e">
        <f t="shared" si="81"/>
        <v>#DIV/0!</v>
      </c>
      <c r="V807" s="231" t="e">
        <f t="shared" si="82"/>
        <v>#DIV/0!</v>
      </c>
      <c r="W807" s="232" t="e">
        <f t="shared" si="83"/>
        <v>#DIV/0!</v>
      </c>
    </row>
    <row r="808" spans="1:23">
      <c r="A808" s="226">
        <f>'ES Data Entry'!A808</f>
        <v>0</v>
      </c>
      <c r="B808" s="226">
        <f>'ES Data Entry'!B808</f>
        <v>0</v>
      </c>
      <c r="C808" s="6">
        <f>'ES Data Entry'!C808</f>
        <v>0</v>
      </c>
      <c r="D808" s="226">
        <f>'ES Data Entry'!D808</f>
        <v>0</v>
      </c>
      <c r="E808" s="226">
        <f>'ES Data Entry'!E808</f>
        <v>0</v>
      </c>
      <c r="F808" s="226">
        <f>'ES Data Entry'!F808</f>
        <v>0</v>
      </c>
      <c r="G808" s="226" t="str" cm="1">
        <f t="array" ref="G808">_xlfn.IFS('ES Data Entry'!G808=0, "Kindergarten", 'ES Data Entry'!G808=1, "1st Grade", 'ES Data Entry'!G808=2, "2nd Grade", 'ES Data Entry'!G808=3, "3rd Grade", 'ES Data Entry'!G808=4, "4th Grade",'ES Data Entry'!G808=5, "5th Grade")</f>
        <v>Kindergarten</v>
      </c>
      <c r="H808" s="253" t="e" cm="1">
        <f t="array" ref="H808">_xlfn.IFS('ES Data Entry'!L808=2, "Virtual", 'ES Data Entry'!L808=1, "In-person",'ES Data Entry'!L808=3, "Hybrid")</f>
        <v>#N/A</v>
      </c>
      <c r="I808" s="227" t="e" cm="1">
        <f t="array" ref="I808">_xlfn.IFS('ES Data Entry'!H808= 1, "American Indian/Alaskan Native", 'ES Data Entry'!H808= 2, "Asian", 'ES Data Entry'!H808= 3, "Native Hawaiian/Pacific Islander", 'ES Data Entry'!H808= 4, "Black/African American",'ES Data Entry'!H808= 5,  "White", 'ES Data Entry'!H808= 6, "Other", 'ES Data Entry'!H808= 7, "Two races or more", 'ES Data Entry'!H808= 8, "Unknown")</f>
        <v>#N/A</v>
      </c>
      <c r="J808" s="226" t="e" cm="1">
        <f t="array" ref="J808">_xlfn.IFS('ES Data Entry'!I808=1, "Hispanic/Latino", 'ES Data Entry'!I808=2, "Not Hispanic/Latino", 'ES Data Entry'!I808=3, "Other")</f>
        <v>#N/A</v>
      </c>
      <c r="K808" s="226" t="e" cm="1">
        <f t="array" ref="K808">_xlfn.IFS('ES Data Entry'!J808= 1, "Male", 'ES Data Entry'!J808= 2, "Female", 'ES Data Entry'!J808= 3, "Transgender Male", 'ES Data Entry'!J808= 4, "Transgender Female",'ES Data Entry'!J808= 5, "Non-binary", 'ES Data Entry'!J808= 6, "Other", 'ES Data Entry'!J808= 7, "Unknown")</f>
        <v>#N/A</v>
      </c>
      <c r="L808" s="228">
        <f>'ES Data Entry'!K808</f>
        <v>0</v>
      </c>
      <c r="M808" s="228" t="str" cm="1">
        <f t="array" ref="M808">IF(MAX(IF(F:F=F808, L:L))=L808, "Yes", "No")</f>
        <v>Yes</v>
      </c>
      <c r="N808" s="229" t="e">
        <f>AVERAGE('ES Data Entry'!N808,'ES Data Entry'!M808)</f>
        <v>#DIV/0!</v>
      </c>
      <c r="O808" s="229" t="e">
        <f t="shared" si="78"/>
        <v>#DIV/0!</v>
      </c>
      <c r="P808" s="229" t="e">
        <f>AVERAGE('ES Data Entry'!O808:R808)</f>
        <v>#DIV/0!</v>
      </c>
      <c r="Q808" s="229" t="e">
        <f t="shared" si="79"/>
        <v>#DIV/0!</v>
      </c>
      <c r="R808" s="229" t="e">
        <f>AVERAGE('ES Data Entry'!S808:V808)</f>
        <v>#DIV/0!</v>
      </c>
      <c r="S808" s="229" t="e">
        <f t="shared" si="80"/>
        <v>#DIV/0!</v>
      </c>
      <c r="T808" s="229" t="e">
        <f>AVERAGE('ES Data Entry'!W808:Y808)</f>
        <v>#DIV/0!</v>
      </c>
      <c r="U808" s="230" t="e">
        <f t="shared" si="81"/>
        <v>#DIV/0!</v>
      </c>
      <c r="V808" s="231" t="e">
        <f t="shared" si="82"/>
        <v>#DIV/0!</v>
      </c>
      <c r="W808" s="232" t="e">
        <f t="shared" si="83"/>
        <v>#DIV/0!</v>
      </c>
    </row>
    <row r="809" spans="1:23">
      <c r="A809" s="226">
        <f>'ES Data Entry'!A809</f>
        <v>0</v>
      </c>
      <c r="B809" s="226">
        <f>'ES Data Entry'!B809</f>
        <v>0</v>
      </c>
      <c r="C809" s="6">
        <f>'ES Data Entry'!C809</f>
        <v>0</v>
      </c>
      <c r="D809" s="226">
        <f>'ES Data Entry'!D809</f>
        <v>0</v>
      </c>
      <c r="E809" s="226">
        <f>'ES Data Entry'!E809</f>
        <v>0</v>
      </c>
      <c r="F809" s="226">
        <f>'ES Data Entry'!F809</f>
        <v>0</v>
      </c>
      <c r="G809" s="226" t="str" cm="1">
        <f t="array" ref="G809">_xlfn.IFS('ES Data Entry'!G809=0, "Kindergarten", 'ES Data Entry'!G809=1, "1st Grade", 'ES Data Entry'!G809=2, "2nd Grade", 'ES Data Entry'!G809=3, "3rd Grade", 'ES Data Entry'!G809=4, "4th Grade",'ES Data Entry'!G809=5, "5th Grade")</f>
        <v>Kindergarten</v>
      </c>
      <c r="H809" s="253" t="e" cm="1">
        <f t="array" ref="H809">_xlfn.IFS('ES Data Entry'!L809=2, "Virtual", 'ES Data Entry'!L809=1, "In-person",'ES Data Entry'!L809=3, "Hybrid")</f>
        <v>#N/A</v>
      </c>
      <c r="I809" s="227" t="e" cm="1">
        <f t="array" ref="I809">_xlfn.IFS('ES Data Entry'!H809= 1, "American Indian/Alaskan Native", 'ES Data Entry'!H809= 2, "Asian", 'ES Data Entry'!H809= 3, "Native Hawaiian/Pacific Islander", 'ES Data Entry'!H809= 4, "Black/African American",'ES Data Entry'!H809= 5,  "White", 'ES Data Entry'!H809= 6, "Other", 'ES Data Entry'!H809= 7, "Two races or more", 'ES Data Entry'!H809= 8, "Unknown")</f>
        <v>#N/A</v>
      </c>
      <c r="J809" s="226" t="e" cm="1">
        <f t="array" ref="J809">_xlfn.IFS('ES Data Entry'!I809=1, "Hispanic/Latino", 'ES Data Entry'!I809=2, "Not Hispanic/Latino", 'ES Data Entry'!I809=3, "Other")</f>
        <v>#N/A</v>
      </c>
      <c r="K809" s="226" t="e" cm="1">
        <f t="array" ref="K809">_xlfn.IFS('ES Data Entry'!J809= 1, "Male", 'ES Data Entry'!J809= 2, "Female", 'ES Data Entry'!J809= 3, "Transgender Male", 'ES Data Entry'!J809= 4, "Transgender Female",'ES Data Entry'!J809= 5, "Non-binary", 'ES Data Entry'!J809= 6, "Other", 'ES Data Entry'!J809= 7, "Unknown")</f>
        <v>#N/A</v>
      </c>
      <c r="L809" s="228">
        <f>'ES Data Entry'!K809</f>
        <v>0</v>
      </c>
      <c r="M809" s="228" t="str" cm="1">
        <f t="array" ref="M809">IF(MAX(IF(F:F=F809, L:L))=L809, "Yes", "No")</f>
        <v>Yes</v>
      </c>
      <c r="N809" s="229" t="e">
        <f>AVERAGE('ES Data Entry'!N809,'ES Data Entry'!M809)</f>
        <v>#DIV/0!</v>
      </c>
      <c r="O809" s="229" t="e">
        <f t="shared" si="78"/>
        <v>#DIV/0!</v>
      </c>
      <c r="P809" s="229" t="e">
        <f>AVERAGE('ES Data Entry'!O809:R809)</f>
        <v>#DIV/0!</v>
      </c>
      <c r="Q809" s="229" t="e">
        <f t="shared" si="79"/>
        <v>#DIV/0!</v>
      </c>
      <c r="R809" s="229" t="e">
        <f>AVERAGE('ES Data Entry'!S809:V809)</f>
        <v>#DIV/0!</v>
      </c>
      <c r="S809" s="229" t="e">
        <f t="shared" si="80"/>
        <v>#DIV/0!</v>
      </c>
      <c r="T809" s="229" t="e">
        <f>AVERAGE('ES Data Entry'!W809:Y809)</f>
        <v>#DIV/0!</v>
      </c>
      <c r="U809" s="230" t="e">
        <f t="shared" si="81"/>
        <v>#DIV/0!</v>
      </c>
      <c r="V809" s="231" t="e">
        <f t="shared" si="82"/>
        <v>#DIV/0!</v>
      </c>
      <c r="W809" s="232" t="e">
        <f t="shared" si="83"/>
        <v>#DIV/0!</v>
      </c>
    </row>
    <row r="810" spans="1:23">
      <c r="A810" s="226">
        <f>'ES Data Entry'!A810</f>
        <v>0</v>
      </c>
      <c r="B810" s="226">
        <f>'ES Data Entry'!B810</f>
        <v>0</v>
      </c>
      <c r="C810" s="6">
        <f>'ES Data Entry'!C810</f>
        <v>0</v>
      </c>
      <c r="D810" s="226">
        <f>'ES Data Entry'!D810</f>
        <v>0</v>
      </c>
      <c r="E810" s="226">
        <f>'ES Data Entry'!E810</f>
        <v>0</v>
      </c>
      <c r="F810" s="226">
        <f>'ES Data Entry'!F810</f>
        <v>0</v>
      </c>
      <c r="G810" s="226" t="str" cm="1">
        <f t="array" ref="G810">_xlfn.IFS('ES Data Entry'!G810=0, "Kindergarten", 'ES Data Entry'!G810=1, "1st Grade", 'ES Data Entry'!G810=2, "2nd Grade", 'ES Data Entry'!G810=3, "3rd Grade", 'ES Data Entry'!G810=4, "4th Grade",'ES Data Entry'!G810=5, "5th Grade")</f>
        <v>Kindergarten</v>
      </c>
      <c r="H810" s="253" t="e" cm="1">
        <f t="array" ref="H810">_xlfn.IFS('ES Data Entry'!L810=2, "Virtual", 'ES Data Entry'!L810=1, "In-person",'ES Data Entry'!L810=3, "Hybrid")</f>
        <v>#N/A</v>
      </c>
      <c r="I810" s="227" t="e" cm="1">
        <f t="array" ref="I810">_xlfn.IFS('ES Data Entry'!H810= 1, "American Indian/Alaskan Native", 'ES Data Entry'!H810= 2, "Asian", 'ES Data Entry'!H810= 3, "Native Hawaiian/Pacific Islander", 'ES Data Entry'!H810= 4, "Black/African American",'ES Data Entry'!H810= 5,  "White", 'ES Data Entry'!H810= 6, "Other", 'ES Data Entry'!H810= 7, "Two races or more", 'ES Data Entry'!H810= 8, "Unknown")</f>
        <v>#N/A</v>
      </c>
      <c r="J810" s="226" t="e" cm="1">
        <f t="array" ref="J810">_xlfn.IFS('ES Data Entry'!I810=1, "Hispanic/Latino", 'ES Data Entry'!I810=2, "Not Hispanic/Latino", 'ES Data Entry'!I810=3, "Other")</f>
        <v>#N/A</v>
      </c>
      <c r="K810" s="226" t="e" cm="1">
        <f t="array" ref="K810">_xlfn.IFS('ES Data Entry'!J810= 1, "Male", 'ES Data Entry'!J810= 2, "Female", 'ES Data Entry'!J810= 3, "Transgender Male", 'ES Data Entry'!J810= 4, "Transgender Female",'ES Data Entry'!J810= 5, "Non-binary", 'ES Data Entry'!J810= 6, "Other", 'ES Data Entry'!J810= 7, "Unknown")</f>
        <v>#N/A</v>
      </c>
      <c r="L810" s="228">
        <f>'ES Data Entry'!K810</f>
        <v>0</v>
      </c>
      <c r="M810" s="228" t="str" cm="1">
        <f t="array" ref="M810">IF(MAX(IF(F:F=F810, L:L))=L810, "Yes", "No")</f>
        <v>Yes</v>
      </c>
      <c r="N810" s="229" t="e">
        <f>AVERAGE('ES Data Entry'!N810,'ES Data Entry'!M810)</f>
        <v>#DIV/0!</v>
      </c>
      <c r="O810" s="229" t="e">
        <f t="shared" si="78"/>
        <v>#DIV/0!</v>
      </c>
      <c r="P810" s="229" t="e">
        <f>AVERAGE('ES Data Entry'!O810:R810)</f>
        <v>#DIV/0!</v>
      </c>
      <c r="Q810" s="229" t="e">
        <f t="shared" si="79"/>
        <v>#DIV/0!</v>
      </c>
      <c r="R810" s="229" t="e">
        <f>AVERAGE('ES Data Entry'!S810:V810)</f>
        <v>#DIV/0!</v>
      </c>
      <c r="S810" s="229" t="e">
        <f t="shared" si="80"/>
        <v>#DIV/0!</v>
      </c>
      <c r="T810" s="229" t="e">
        <f>AVERAGE('ES Data Entry'!W810:Y810)</f>
        <v>#DIV/0!</v>
      </c>
      <c r="U810" s="230" t="e">
        <f t="shared" si="81"/>
        <v>#DIV/0!</v>
      </c>
      <c r="V810" s="231" t="e">
        <f t="shared" si="82"/>
        <v>#DIV/0!</v>
      </c>
      <c r="W810" s="232" t="e">
        <f t="shared" si="83"/>
        <v>#DIV/0!</v>
      </c>
    </row>
    <row r="811" spans="1:23">
      <c r="A811" s="226">
        <f>'ES Data Entry'!A811</f>
        <v>0</v>
      </c>
      <c r="B811" s="226">
        <f>'ES Data Entry'!B811</f>
        <v>0</v>
      </c>
      <c r="C811" s="6">
        <f>'ES Data Entry'!C811</f>
        <v>0</v>
      </c>
      <c r="D811" s="226">
        <f>'ES Data Entry'!D811</f>
        <v>0</v>
      </c>
      <c r="E811" s="226">
        <f>'ES Data Entry'!E811</f>
        <v>0</v>
      </c>
      <c r="F811" s="226">
        <f>'ES Data Entry'!F811</f>
        <v>0</v>
      </c>
      <c r="G811" s="226" t="str" cm="1">
        <f t="array" ref="G811">_xlfn.IFS('ES Data Entry'!G811=0, "Kindergarten", 'ES Data Entry'!G811=1, "1st Grade", 'ES Data Entry'!G811=2, "2nd Grade", 'ES Data Entry'!G811=3, "3rd Grade", 'ES Data Entry'!G811=4, "4th Grade",'ES Data Entry'!G811=5, "5th Grade")</f>
        <v>Kindergarten</v>
      </c>
      <c r="H811" s="253" t="e" cm="1">
        <f t="array" ref="H811">_xlfn.IFS('ES Data Entry'!L811=2, "Virtual", 'ES Data Entry'!L811=1, "In-person",'ES Data Entry'!L811=3, "Hybrid")</f>
        <v>#N/A</v>
      </c>
      <c r="I811" s="227" t="e" cm="1">
        <f t="array" ref="I811">_xlfn.IFS('ES Data Entry'!H811= 1, "American Indian/Alaskan Native", 'ES Data Entry'!H811= 2, "Asian", 'ES Data Entry'!H811= 3, "Native Hawaiian/Pacific Islander", 'ES Data Entry'!H811= 4, "Black/African American",'ES Data Entry'!H811= 5,  "White", 'ES Data Entry'!H811= 6, "Other", 'ES Data Entry'!H811= 7, "Two races or more", 'ES Data Entry'!H811= 8, "Unknown")</f>
        <v>#N/A</v>
      </c>
      <c r="J811" s="226" t="e" cm="1">
        <f t="array" ref="J811">_xlfn.IFS('ES Data Entry'!I811=1, "Hispanic/Latino", 'ES Data Entry'!I811=2, "Not Hispanic/Latino", 'ES Data Entry'!I811=3, "Other")</f>
        <v>#N/A</v>
      </c>
      <c r="K811" s="226" t="e" cm="1">
        <f t="array" ref="K811">_xlfn.IFS('ES Data Entry'!J811= 1, "Male", 'ES Data Entry'!J811= 2, "Female", 'ES Data Entry'!J811= 3, "Transgender Male", 'ES Data Entry'!J811= 4, "Transgender Female",'ES Data Entry'!J811= 5, "Non-binary", 'ES Data Entry'!J811= 6, "Other", 'ES Data Entry'!J811= 7, "Unknown")</f>
        <v>#N/A</v>
      </c>
      <c r="L811" s="228">
        <f>'ES Data Entry'!K811</f>
        <v>0</v>
      </c>
      <c r="M811" s="228" t="str" cm="1">
        <f t="array" ref="M811">IF(MAX(IF(F:F=F811, L:L))=L811, "Yes", "No")</f>
        <v>Yes</v>
      </c>
      <c r="N811" s="229" t="e">
        <f>AVERAGE('ES Data Entry'!N811,'ES Data Entry'!M811)</f>
        <v>#DIV/0!</v>
      </c>
      <c r="O811" s="229" t="e">
        <f t="shared" si="78"/>
        <v>#DIV/0!</v>
      </c>
      <c r="P811" s="229" t="e">
        <f>AVERAGE('ES Data Entry'!O811:R811)</f>
        <v>#DIV/0!</v>
      </c>
      <c r="Q811" s="229" t="e">
        <f t="shared" si="79"/>
        <v>#DIV/0!</v>
      </c>
      <c r="R811" s="229" t="e">
        <f>AVERAGE('ES Data Entry'!S811:V811)</f>
        <v>#DIV/0!</v>
      </c>
      <c r="S811" s="229" t="e">
        <f t="shared" si="80"/>
        <v>#DIV/0!</v>
      </c>
      <c r="T811" s="229" t="e">
        <f>AVERAGE('ES Data Entry'!W811:Y811)</f>
        <v>#DIV/0!</v>
      </c>
      <c r="U811" s="230" t="e">
        <f t="shared" si="81"/>
        <v>#DIV/0!</v>
      </c>
      <c r="V811" s="231" t="e">
        <f t="shared" si="82"/>
        <v>#DIV/0!</v>
      </c>
      <c r="W811" s="232" t="e">
        <f t="shared" si="83"/>
        <v>#DIV/0!</v>
      </c>
    </row>
    <row r="812" spans="1:23">
      <c r="A812" s="226">
        <f>'ES Data Entry'!A812</f>
        <v>0</v>
      </c>
      <c r="B812" s="226">
        <f>'ES Data Entry'!B812</f>
        <v>0</v>
      </c>
      <c r="C812" s="6">
        <f>'ES Data Entry'!C812</f>
        <v>0</v>
      </c>
      <c r="D812" s="226">
        <f>'ES Data Entry'!D812</f>
        <v>0</v>
      </c>
      <c r="E812" s="226">
        <f>'ES Data Entry'!E812</f>
        <v>0</v>
      </c>
      <c r="F812" s="226">
        <f>'ES Data Entry'!F812</f>
        <v>0</v>
      </c>
      <c r="G812" s="226" t="str" cm="1">
        <f t="array" ref="G812">_xlfn.IFS('ES Data Entry'!G812=0, "Kindergarten", 'ES Data Entry'!G812=1, "1st Grade", 'ES Data Entry'!G812=2, "2nd Grade", 'ES Data Entry'!G812=3, "3rd Grade", 'ES Data Entry'!G812=4, "4th Grade",'ES Data Entry'!G812=5, "5th Grade")</f>
        <v>Kindergarten</v>
      </c>
      <c r="H812" s="253" t="e" cm="1">
        <f t="array" ref="H812">_xlfn.IFS('ES Data Entry'!L812=2, "Virtual", 'ES Data Entry'!L812=1, "In-person",'ES Data Entry'!L812=3, "Hybrid")</f>
        <v>#N/A</v>
      </c>
      <c r="I812" s="227" t="e" cm="1">
        <f t="array" ref="I812">_xlfn.IFS('ES Data Entry'!H812= 1, "American Indian/Alaskan Native", 'ES Data Entry'!H812= 2, "Asian", 'ES Data Entry'!H812= 3, "Native Hawaiian/Pacific Islander", 'ES Data Entry'!H812= 4, "Black/African American",'ES Data Entry'!H812= 5,  "White", 'ES Data Entry'!H812= 6, "Other", 'ES Data Entry'!H812= 7, "Two races or more", 'ES Data Entry'!H812= 8, "Unknown")</f>
        <v>#N/A</v>
      </c>
      <c r="J812" s="226" t="e" cm="1">
        <f t="array" ref="J812">_xlfn.IFS('ES Data Entry'!I812=1, "Hispanic/Latino", 'ES Data Entry'!I812=2, "Not Hispanic/Latino", 'ES Data Entry'!I812=3, "Other")</f>
        <v>#N/A</v>
      </c>
      <c r="K812" s="226" t="e" cm="1">
        <f t="array" ref="K812">_xlfn.IFS('ES Data Entry'!J812= 1, "Male", 'ES Data Entry'!J812= 2, "Female", 'ES Data Entry'!J812= 3, "Transgender Male", 'ES Data Entry'!J812= 4, "Transgender Female",'ES Data Entry'!J812= 5, "Non-binary", 'ES Data Entry'!J812= 6, "Other", 'ES Data Entry'!J812= 7, "Unknown")</f>
        <v>#N/A</v>
      </c>
      <c r="L812" s="228">
        <f>'ES Data Entry'!K812</f>
        <v>0</v>
      </c>
      <c r="M812" s="228" t="str" cm="1">
        <f t="array" ref="M812">IF(MAX(IF(F:F=F812, L:L))=L812, "Yes", "No")</f>
        <v>Yes</v>
      </c>
      <c r="N812" s="229" t="e">
        <f>AVERAGE('ES Data Entry'!N812,'ES Data Entry'!M812)</f>
        <v>#DIV/0!</v>
      </c>
      <c r="O812" s="229" t="e">
        <f t="shared" si="78"/>
        <v>#DIV/0!</v>
      </c>
      <c r="P812" s="229" t="e">
        <f>AVERAGE('ES Data Entry'!O812:R812)</f>
        <v>#DIV/0!</v>
      </c>
      <c r="Q812" s="229" t="e">
        <f t="shared" si="79"/>
        <v>#DIV/0!</v>
      </c>
      <c r="R812" s="229" t="e">
        <f>AVERAGE('ES Data Entry'!S812:V812)</f>
        <v>#DIV/0!</v>
      </c>
      <c r="S812" s="229" t="e">
        <f t="shared" si="80"/>
        <v>#DIV/0!</v>
      </c>
      <c r="T812" s="229" t="e">
        <f>AVERAGE('ES Data Entry'!W812:Y812)</f>
        <v>#DIV/0!</v>
      </c>
      <c r="U812" s="230" t="e">
        <f t="shared" si="81"/>
        <v>#DIV/0!</v>
      </c>
      <c r="V812" s="231" t="e">
        <f t="shared" si="82"/>
        <v>#DIV/0!</v>
      </c>
      <c r="W812" s="232" t="e">
        <f t="shared" si="83"/>
        <v>#DIV/0!</v>
      </c>
    </row>
    <row r="813" spans="1:23">
      <c r="A813" s="226">
        <f>'ES Data Entry'!A813</f>
        <v>0</v>
      </c>
      <c r="B813" s="226">
        <f>'ES Data Entry'!B813</f>
        <v>0</v>
      </c>
      <c r="C813" s="6">
        <f>'ES Data Entry'!C813</f>
        <v>0</v>
      </c>
      <c r="D813" s="226">
        <f>'ES Data Entry'!D813</f>
        <v>0</v>
      </c>
      <c r="E813" s="226">
        <f>'ES Data Entry'!E813</f>
        <v>0</v>
      </c>
      <c r="F813" s="226">
        <f>'ES Data Entry'!F813</f>
        <v>0</v>
      </c>
      <c r="G813" s="226" t="str" cm="1">
        <f t="array" ref="G813">_xlfn.IFS('ES Data Entry'!G813=0, "Kindergarten", 'ES Data Entry'!G813=1, "1st Grade", 'ES Data Entry'!G813=2, "2nd Grade", 'ES Data Entry'!G813=3, "3rd Grade", 'ES Data Entry'!G813=4, "4th Grade",'ES Data Entry'!G813=5, "5th Grade")</f>
        <v>Kindergarten</v>
      </c>
      <c r="H813" s="253" t="e" cm="1">
        <f t="array" ref="H813">_xlfn.IFS('ES Data Entry'!L813=2, "Virtual", 'ES Data Entry'!L813=1, "In-person",'ES Data Entry'!L813=3, "Hybrid")</f>
        <v>#N/A</v>
      </c>
      <c r="I813" s="227" t="e" cm="1">
        <f t="array" ref="I813">_xlfn.IFS('ES Data Entry'!H813= 1, "American Indian/Alaskan Native", 'ES Data Entry'!H813= 2, "Asian", 'ES Data Entry'!H813= 3, "Native Hawaiian/Pacific Islander", 'ES Data Entry'!H813= 4, "Black/African American",'ES Data Entry'!H813= 5,  "White", 'ES Data Entry'!H813= 6, "Other", 'ES Data Entry'!H813= 7, "Two races or more", 'ES Data Entry'!H813= 8, "Unknown")</f>
        <v>#N/A</v>
      </c>
      <c r="J813" s="226" t="e" cm="1">
        <f t="array" ref="J813">_xlfn.IFS('ES Data Entry'!I813=1, "Hispanic/Latino", 'ES Data Entry'!I813=2, "Not Hispanic/Latino", 'ES Data Entry'!I813=3, "Other")</f>
        <v>#N/A</v>
      </c>
      <c r="K813" s="226" t="e" cm="1">
        <f t="array" ref="K813">_xlfn.IFS('ES Data Entry'!J813= 1, "Male", 'ES Data Entry'!J813= 2, "Female", 'ES Data Entry'!J813= 3, "Transgender Male", 'ES Data Entry'!J813= 4, "Transgender Female",'ES Data Entry'!J813= 5, "Non-binary", 'ES Data Entry'!J813= 6, "Other", 'ES Data Entry'!J813= 7, "Unknown")</f>
        <v>#N/A</v>
      </c>
      <c r="L813" s="228">
        <f>'ES Data Entry'!K813</f>
        <v>0</v>
      </c>
      <c r="M813" s="228" t="str" cm="1">
        <f t="array" ref="M813">IF(MAX(IF(F:F=F813, L:L))=L813, "Yes", "No")</f>
        <v>Yes</v>
      </c>
      <c r="N813" s="229" t="e">
        <f>AVERAGE('ES Data Entry'!N813,'ES Data Entry'!M813)</f>
        <v>#DIV/0!</v>
      </c>
      <c r="O813" s="229" t="e">
        <f t="shared" si="78"/>
        <v>#DIV/0!</v>
      </c>
      <c r="P813" s="229" t="e">
        <f>AVERAGE('ES Data Entry'!O813:R813)</f>
        <v>#DIV/0!</v>
      </c>
      <c r="Q813" s="229" t="e">
        <f t="shared" si="79"/>
        <v>#DIV/0!</v>
      </c>
      <c r="R813" s="229" t="e">
        <f>AVERAGE('ES Data Entry'!S813:V813)</f>
        <v>#DIV/0!</v>
      </c>
      <c r="S813" s="229" t="e">
        <f t="shared" si="80"/>
        <v>#DIV/0!</v>
      </c>
      <c r="T813" s="229" t="e">
        <f>AVERAGE('ES Data Entry'!W813:Y813)</f>
        <v>#DIV/0!</v>
      </c>
      <c r="U813" s="230" t="e">
        <f t="shared" si="81"/>
        <v>#DIV/0!</v>
      </c>
      <c r="V813" s="231" t="e">
        <f t="shared" si="82"/>
        <v>#DIV/0!</v>
      </c>
      <c r="W813" s="232" t="e">
        <f t="shared" si="83"/>
        <v>#DIV/0!</v>
      </c>
    </row>
    <row r="814" spans="1:23">
      <c r="A814" s="226">
        <f>'ES Data Entry'!A814</f>
        <v>0</v>
      </c>
      <c r="B814" s="226">
        <f>'ES Data Entry'!B814</f>
        <v>0</v>
      </c>
      <c r="C814" s="6">
        <f>'ES Data Entry'!C814</f>
        <v>0</v>
      </c>
      <c r="D814" s="226">
        <f>'ES Data Entry'!D814</f>
        <v>0</v>
      </c>
      <c r="E814" s="226">
        <f>'ES Data Entry'!E814</f>
        <v>0</v>
      </c>
      <c r="F814" s="226">
        <f>'ES Data Entry'!F814</f>
        <v>0</v>
      </c>
      <c r="G814" s="226" t="str" cm="1">
        <f t="array" ref="G814">_xlfn.IFS('ES Data Entry'!G814=0, "Kindergarten", 'ES Data Entry'!G814=1, "1st Grade", 'ES Data Entry'!G814=2, "2nd Grade", 'ES Data Entry'!G814=3, "3rd Grade", 'ES Data Entry'!G814=4, "4th Grade",'ES Data Entry'!G814=5, "5th Grade")</f>
        <v>Kindergarten</v>
      </c>
      <c r="H814" s="253" t="e" cm="1">
        <f t="array" ref="H814">_xlfn.IFS('ES Data Entry'!L814=2, "Virtual", 'ES Data Entry'!L814=1, "In-person",'ES Data Entry'!L814=3, "Hybrid")</f>
        <v>#N/A</v>
      </c>
      <c r="I814" s="227" t="e" cm="1">
        <f t="array" ref="I814">_xlfn.IFS('ES Data Entry'!H814= 1, "American Indian/Alaskan Native", 'ES Data Entry'!H814= 2, "Asian", 'ES Data Entry'!H814= 3, "Native Hawaiian/Pacific Islander", 'ES Data Entry'!H814= 4, "Black/African American",'ES Data Entry'!H814= 5,  "White", 'ES Data Entry'!H814= 6, "Other", 'ES Data Entry'!H814= 7, "Two races or more", 'ES Data Entry'!H814= 8, "Unknown")</f>
        <v>#N/A</v>
      </c>
      <c r="J814" s="226" t="e" cm="1">
        <f t="array" ref="J814">_xlfn.IFS('ES Data Entry'!I814=1, "Hispanic/Latino", 'ES Data Entry'!I814=2, "Not Hispanic/Latino", 'ES Data Entry'!I814=3, "Other")</f>
        <v>#N/A</v>
      </c>
      <c r="K814" s="226" t="e" cm="1">
        <f t="array" ref="K814">_xlfn.IFS('ES Data Entry'!J814= 1, "Male", 'ES Data Entry'!J814= 2, "Female", 'ES Data Entry'!J814= 3, "Transgender Male", 'ES Data Entry'!J814= 4, "Transgender Female",'ES Data Entry'!J814= 5, "Non-binary", 'ES Data Entry'!J814= 6, "Other", 'ES Data Entry'!J814= 7, "Unknown")</f>
        <v>#N/A</v>
      </c>
      <c r="L814" s="228">
        <f>'ES Data Entry'!K814</f>
        <v>0</v>
      </c>
      <c r="M814" s="228" t="str" cm="1">
        <f t="array" ref="M814">IF(MAX(IF(F:F=F814, L:L))=L814, "Yes", "No")</f>
        <v>Yes</v>
      </c>
      <c r="N814" s="229" t="e">
        <f>AVERAGE('ES Data Entry'!N814,'ES Data Entry'!M814)</f>
        <v>#DIV/0!</v>
      </c>
      <c r="O814" s="229" t="e">
        <f t="shared" si="78"/>
        <v>#DIV/0!</v>
      </c>
      <c r="P814" s="229" t="e">
        <f>AVERAGE('ES Data Entry'!O814:R814)</f>
        <v>#DIV/0!</v>
      </c>
      <c r="Q814" s="229" t="e">
        <f t="shared" si="79"/>
        <v>#DIV/0!</v>
      </c>
      <c r="R814" s="229" t="e">
        <f>AVERAGE('ES Data Entry'!S814:V814)</f>
        <v>#DIV/0!</v>
      </c>
      <c r="S814" s="229" t="e">
        <f t="shared" si="80"/>
        <v>#DIV/0!</v>
      </c>
      <c r="T814" s="229" t="e">
        <f>AVERAGE('ES Data Entry'!W814:Y814)</f>
        <v>#DIV/0!</v>
      </c>
      <c r="U814" s="230" t="e">
        <f t="shared" si="81"/>
        <v>#DIV/0!</v>
      </c>
      <c r="V814" s="231" t="e">
        <f t="shared" si="82"/>
        <v>#DIV/0!</v>
      </c>
      <c r="W814" s="232" t="e">
        <f t="shared" si="83"/>
        <v>#DIV/0!</v>
      </c>
    </row>
    <row r="815" spans="1:23">
      <c r="A815" s="226">
        <f>'ES Data Entry'!A815</f>
        <v>0</v>
      </c>
      <c r="B815" s="226">
        <f>'ES Data Entry'!B815</f>
        <v>0</v>
      </c>
      <c r="C815" s="6">
        <f>'ES Data Entry'!C815</f>
        <v>0</v>
      </c>
      <c r="D815" s="226">
        <f>'ES Data Entry'!D815</f>
        <v>0</v>
      </c>
      <c r="E815" s="226">
        <f>'ES Data Entry'!E815</f>
        <v>0</v>
      </c>
      <c r="F815" s="226">
        <f>'ES Data Entry'!F815</f>
        <v>0</v>
      </c>
      <c r="G815" s="226" t="str" cm="1">
        <f t="array" ref="G815">_xlfn.IFS('ES Data Entry'!G815=0, "Kindergarten", 'ES Data Entry'!G815=1, "1st Grade", 'ES Data Entry'!G815=2, "2nd Grade", 'ES Data Entry'!G815=3, "3rd Grade", 'ES Data Entry'!G815=4, "4th Grade",'ES Data Entry'!G815=5, "5th Grade")</f>
        <v>Kindergarten</v>
      </c>
      <c r="H815" s="253" t="e" cm="1">
        <f t="array" ref="H815">_xlfn.IFS('ES Data Entry'!L815=2, "Virtual", 'ES Data Entry'!L815=1, "In-person",'ES Data Entry'!L815=3, "Hybrid")</f>
        <v>#N/A</v>
      </c>
      <c r="I815" s="227" t="e" cm="1">
        <f t="array" ref="I815">_xlfn.IFS('ES Data Entry'!H815= 1, "American Indian/Alaskan Native", 'ES Data Entry'!H815= 2, "Asian", 'ES Data Entry'!H815= 3, "Native Hawaiian/Pacific Islander", 'ES Data Entry'!H815= 4, "Black/African American",'ES Data Entry'!H815= 5,  "White", 'ES Data Entry'!H815= 6, "Other", 'ES Data Entry'!H815= 7, "Two races or more", 'ES Data Entry'!H815= 8, "Unknown")</f>
        <v>#N/A</v>
      </c>
      <c r="J815" s="226" t="e" cm="1">
        <f t="array" ref="J815">_xlfn.IFS('ES Data Entry'!I815=1, "Hispanic/Latino", 'ES Data Entry'!I815=2, "Not Hispanic/Latino", 'ES Data Entry'!I815=3, "Other")</f>
        <v>#N/A</v>
      </c>
      <c r="K815" s="226" t="e" cm="1">
        <f t="array" ref="K815">_xlfn.IFS('ES Data Entry'!J815= 1, "Male", 'ES Data Entry'!J815= 2, "Female", 'ES Data Entry'!J815= 3, "Transgender Male", 'ES Data Entry'!J815= 4, "Transgender Female",'ES Data Entry'!J815= 5, "Non-binary", 'ES Data Entry'!J815= 6, "Other", 'ES Data Entry'!J815= 7, "Unknown")</f>
        <v>#N/A</v>
      </c>
      <c r="L815" s="228">
        <f>'ES Data Entry'!K815</f>
        <v>0</v>
      </c>
      <c r="M815" s="228" t="str" cm="1">
        <f t="array" ref="M815">IF(MAX(IF(F:F=F815, L:L))=L815, "Yes", "No")</f>
        <v>Yes</v>
      </c>
      <c r="N815" s="229" t="e">
        <f>AVERAGE('ES Data Entry'!N815,'ES Data Entry'!M815)</f>
        <v>#DIV/0!</v>
      </c>
      <c r="O815" s="229" t="e">
        <f t="shared" si="78"/>
        <v>#DIV/0!</v>
      </c>
      <c r="P815" s="229" t="e">
        <f>AVERAGE('ES Data Entry'!O815:R815)</f>
        <v>#DIV/0!</v>
      </c>
      <c r="Q815" s="229" t="e">
        <f t="shared" si="79"/>
        <v>#DIV/0!</v>
      </c>
      <c r="R815" s="229" t="e">
        <f>AVERAGE('ES Data Entry'!S815:V815)</f>
        <v>#DIV/0!</v>
      </c>
      <c r="S815" s="229" t="e">
        <f t="shared" si="80"/>
        <v>#DIV/0!</v>
      </c>
      <c r="T815" s="229" t="e">
        <f>AVERAGE('ES Data Entry'!W815:Y815)</f>
        <v>#DIV/0!</v>
      </c>
      <c r="U815" s="230" t="e">
        <f t="shared" si="81"/>
        <v>#DIV/0!</v>
      </c>
      <c r="V815" s="231" t="e">
        <f t="shared" si="82"/>
        <v>#DIV/0!</v>
      </c>
      <c r="W815" s="232" t="e">
        <f t="shared" si="83"/>
        <v>#DIV/0!</v>
      </c>
    </row>
    <row r="816" spans="1:23">
      <c r="A816" s="226">
        <f>'ES Data Entry'!A816</f>
        <v>0</v>
      </c>
      <c r="B816" s="226">
        <f>'ES Data Entry'!B816</f>
        <v>0</v>
      </c>
      <c r="C816" s="6">
        <f>'ES Data Entry'!C816</f>
        <v>0</v>
      </c>
      <c r="D816" s="226">
        <f>'ES Data Entry'!D816</f>
        <v>0</v>
      </c>
      <c r="E816" s="226">
        <f>'ES Data Entry'!E816</f>
        <v>0</v>
      </c>
      <c r="F816" s="226">
        <f>'ES Data Entry'!F816</f>
        <v>0</v>
      </c>
      <c r="G816" s="226" t="str" cm="1">
        <f t="array" ref="G816">_xlfn.IFS('ES Data Entry'!G816=0, "Kindergarten", 'ES Data Entry'!G816=1, "1st Grade", 'ES Data Entry'!G816=2, "2nd Grade", 'ES Data Entry'!G816=3, "3rd Grade", 'ES Data Entry'!G816=4, "4th Grade",'ES Data Entry'!G816=5, "5th Grade")</f>
        <v>Kindergarten</v>
      </c>
      <c r="H816" s="253" t="e" cm="1">
        <f t="array" ref="H816">_xlfn.IFS('ES Data Entry'!L816=2, "Virtual", 'ES Data Entry'!L816=1, "In-person",'ES Data Entry'!L816=3, "Hybrid")</f>
        <v>#N/A</v>
      </c>
      <c r="I816" s="227" t="e" cm="1">
        <f t="array" ref="I816">_xlfn.IFS('ES Data Entry'!H816= 1, "American Indian/Alaskan Native", 'ES Data Entry'!H816= 2, "Asian", 'ES Data Entry'!H816= 3, "Native Hawaiian/Pacific Islander", 'ES Data Entry'!H816= 4, "Black/African American",'ES Data Entry'!H816= 5,  "White", 'ES Data Entry'!H816= 6, "Other", 'ES Data Entry'!H816= 7, "Two races or more", 'ES Data Entry'!H816= 8, "Unknown")</f>
        <v>#N/A</v>
      </c>
      <c r="J816" s="226" t="e" cm="1">
        <f t="array" ref="J816">_xlfn.IFS('ES Data Entry'!I816=1, "Hispanic/Latino", 'ES Data Entry'!I816=2, "Not Hispanic/Latino", 'ES Data Entry'!I816=3, "Other")</f>
        <v>#N/A</v>
      </c>
      <c r="K816" s="226" t="e" cm="1">
        <f t="array" ref="K816">_xlfn.IFS('ES Data Entry'!J816= 1, "Male", 'ES Data Entry'!J816= 2, "Female", 'ES Data Entry'!J816= 3, "Transgender Male", 'ES Data Entry'!J816= 4, "Transgender Female",'ES Data Entry'!J816= 5, "Non-binary", 'ES Data Entry'!J816= 6, "Other", 'ES Data Entry'!J816= 7, "Unknown")</f>
        <v>#N/A</v>
      </c>
      <c r="L816" s="228">
        <f>'ES Data Entry'!K816</f>
        <v>0</v>
      </c>
      <c r="M816" s="228" t="str" cm="1">
        <f t="array" ref="M816">IF(MAX(IF(F:F=F816, L:L))=L816, "Yes", "No")</f>
        <v>Yes</v>
      </c>
      <c r="N816" s="229" t="e">
        <f>AVERAGE('ES Data Entry'!N816,'ES Data Entry'!M816)</f>
        <v>#DIV/0!</v>
      </c>
      <c r="O816" s="229" t="e">
        <f t="shared" si="78"/>
        <v>#DIV/0!</v>
      </c>
      <c r="P816" s="229" t="e">
        <f>AVERAGE('ES Data Entry'!O816:R816)</f>
        <v>#DIV/0!</v>
      </c>
      <c r="Q816" s="229" t="e">
        <f t="shared" si="79"/>
        <v>#DIV/0!</v>
      </c>
      <c r="R816" s="229" t="e">
        <f>AVERAGE('ES Data Entry'!S816:V816)</f>
        <v>#DIV/0!</v>
      </c>
      <c r="S816" s="229" t="e">
        <f t="shared" si="80"/>
        <v>#DIV/0!</v>
      </c>
      <c r="T816" s="229" t="e">
        <f>AVERAGE('ES Data Entry'!W816:Y816)</f>
        <v>#DIV/0!</v>
      </c>
      <c r="U816" s="230" t="e">
        <f t="shared" si="81"/>
        <v>#DIV/0!</v>
      </c>
      <c r="V816" s="231" t="e">
        <f t="shared" si="82"/>
        <v>#DIV/0!</v>
      </c>
      <c r="W816" s="232" t="e">
        <f t="shared" si="83"/>
        <v>#DIV/0!</v>
      </c>
    </row>
    <row r="817" spans="1:23">
      <c r="A817" s="226">
        <f>'ES Data Entry'!A817</f>
        <v>0</v>
      </c>
      <c r="B817" s="226">
        <f>'ES Data Entry'!B817</f>
        <v>0</v>
      </c>
      <c r="C817" s="6">
        <f>'ES Data Entry'!C817</f>
        <v>0</v>
      </c>
      <c r="D817" s="226">
        <f>'ES Data Entry'!D817</f>
        <v>0</v>
      </c>
      <c r="E817" s="226">
        <f>'ES Data Entry'!E817</f>
        <v>0</v>
      </c>
      <c r="F817" s="226">
        <f>'ES Data Entry'!F817</f>
        <v>0</v>
      </c>
      <c r="G817" s="226" t="str" cm="1">
        <f t="array" ref="G817">_xlfn.IFS('ES Data Entry'!G817=0, "Kindergarten", 'ES Data Entry'!G817=1, "1st Grade", 'ES Data Entry'!G817=2, "2nd Grade", 'ES Data Entry'!G817=3, "3rd Grade", 'ES Data Entry'!G817=4, "4th Grade",'ES Data Entry'!G817=5, "5th Grade")</f>
        <v>Kindergarten</v>
      </c>
      <c r="H817" s="253" t="e" cm="1">
        <f t="array" ref="H817">_xlfn.IFS('ES Data Entry'!L817=2, "Virtual", 'ES Data Entry'!L817=1, "In-person",'ES Data Entry'!L817=3, "Hybrid")</f>
        <v>#N/A</v>
      </c>
      <c r="I817" s="227" t="e" cm="1">
        <f t="array" ref="I817">_xlfn.IFS('ES Data Entry'!H817= 1, "American Indian/Alaskan Native", 'ES Data Entry'!H817= 2, "Asian", 'ES Data Entry'!H817= 3, "Native Hawaiian/Pacific Islander", 'ES Data Entry'!H817= 4, "Black/African American",'ES Data Entry'!H817= 5,  "White", 'ES Data Entry'!H817= 6, "Other", 'ES Data Entry'!H817= 7, "Two races or more", 'ES Data Entry'!H817= 8, "Unknown")</f>
        <v>#N/A</v>
      </c>
      <c r="J817" s="226" t="e" cm="1">
        <f t="array" ref="J817">_xlfn.IFS('ES Data Entry'!I817=1, "Hispanic/Latino", 'ES Data Entry'!I817=2, "Not Hispanic/Latino", 'ES Data Entry'!I817=3, "Other")</f>
        <v>#N/A</v>
      </c>
      <c r="K817" s="226" t="e" cm="1">
        <f t="array" ref="K817">_xlfn.IFS('ES Data Entry'!J817= 1, "Male", 'ES Data Entry'!J817= 2, "Female", 'ES Data Entry'!J817= 3, "Transgender Male", 'ES Data Entry'!J817= 4, "Transgender Female",'ES Data Entry'!J817= 5, "Non-binary", 'ES Data Entry'!J817= 6, "Other", 'ES Data Entry'!J817= 7, "Unknown")</f>
        <v>#N/A</v>
      </c>
      <c r="L817" s="228">
        <f>'ES Data Entry'!K817</f>
        <v>0</v>
      </c>
      <c r="M817" s="228" t="str" cm="1">
        <f t="array" ref="M817">IF(MAX(IF(F:F=F817, L:L))=L817, "Yes", "No")</f>
        <v>Yes</v>
      </c>
      <c r="N817" s="229" t="e">
        <f>AVERAGE('ES Data Entry'!N817,'ES Data Entry'!M817)</f>
        <v>#DIV/0!</v>
      </c>
      <c r="O817" s="229" t="e">
        <f t="shared" si="78"/>
        <v>#DIV/0!</v>
      </c>
      <c r="P817" s="229" t="e">
        <f>AVERAGE('ES Data Entry'!O817:R817)</f>
        <v>#DIV/0!</v>
      </c>
      <c r="Q817" s="229" t="e">
        <f t="shared" si="79"/>
        <v>#DIV/0!</v>
      </c>
      <c r="R817" s="229" t="e">
        <f>AVERAGE('ES Data Entry'!S817:V817)</f>
        <v>#DIV/0!</v>
      </c>
      <c r="S817" s="229" t="e">
        <f t="shared" si="80"/>
        <v>#DIV/0!</v>
      </c>
      <c r="T817" s="229" t="e">
        <f>AVERAGE('ES Data Entry'!W817:Y817)</f>
        <v>#DIV/0!</v>
      </c>
      <c r="U817" s="230" t="e">
        <f t="shared" si="81"/>
        <v>#DIV/0!</v>
      </c>
      <c r="V817" s="231" t="e">
        <f t="shared" si="82"/>
        <v>#DIV/0!</v>
      </c>
      <c r="W817" s="232" t="e">
        <f t="shared" si="83"/>
        <v>#DIV/0!</v>
      </c>
    </row>
    <row r="818" spans="1:23">
      <c r="A818" s="226">
        <f>'ES Data Entry'!A818</f>
        <v>0</v>
      </c>
      <c r="B818" s="226">
        <f>'ES Data Entry'!B818</f>
        <v>0</v>
      </c>
      <c r="C818" s="6">
        <f>'ES Data Entry'!C818</f>
        <v>0</v>
      </c>
      <c r="D818" s="226">
        <f>'ES Data Entry'!D818</f>
        <v>0</v>
      </c>
      <c r="E818" s="226">
        <f>'ES Data Entry'!E818</f>
        <v>0</v>
      </c>
      <c r="F818" s="226">
        <f>'ES Data Entry'!F818</f>
        <v>0</v>
      </c>
      <c r="G818" s="226" t="str" cm="1">
        <f t="array" ref="G818">_xlfn.IFS('ES Data Entry'!G818=0, "Kindergarten", 'ES Data Entry'!G818=1, "1st Grade", 'ES Data Entry'!G818=2, "2nd Grade", 'ES Data Entry'!G818=3, "3rd Grade", 'ES Data Entry'!G818=4, "4th Grade",'ES Data Entry'!G818=5, "5th Grade")</f>
        <v>Kindergarten</v>
      </c>
      <c r="H818" s="253" t="e" cm="1">
        <f t="array" ref="H818">_xlfn.IFS('ES Data Entry'!L818=2, "Virtual", 'ES Data Entry'!L818=1, "In-person",'ES Data Entry'!L818=3, "Hybrid")</f>
        <v>#N/A</v>
      </c>
      <c r="I818" s="227" t="e" cm="1">
        <f t="array" ref="I818">_xlfn.IFS('ES Data Entry'!H818= 1, "American Indian/Alaskan Native", 'ES Data Entry'!H818= 2, "Asian", 'ES Data Entry'!H818= 3, "Native Hawaiian/Pacific Islander", 'ES Data Entry'!H818= 4, "Black/African American",'ES Data Entry'!H818= 5,  "White", 'ES Data Entry'!H818= 6, "Other", 'ES Data Entry'!H818= 7, "Two races or more", 'ES Data Entry'!H818= 8, "Unknown")</f>
        <v>#N/A</v>
      </c>
      <c r="J818" s="226" t="e" cm="1">
        <f t="array" ref="J818">_xlfn.IFS('ES Data Entry'!I818=1, "Hispanic/Latino", 'ES Data Entry'!I818=2, "Not Hispanic/Latino", 'ES Data Entry'!I818=3, "Other")</f>
        <v>#N/A</v>
      </c>
      <c r="K818" s="226" t="e" cm="1">
        <f t="array" ref="K818">_xlfn.IFS('ES Data Entry'!J818= 1, "Male", 'ES Data Entry'!J818= 2, "Female", 'ES Data Entry'!J818= 3, "Transgender Male", 'ES Data Entry'!J818= 4, "Transgender Female",'ES Data Entry'!J818= 5, "Non-binary", 'ES Data Entry'!J818= 6, "Other", 'ES Data Entry'!J818= 7, "Unknown")</f>
        <v>#N/A</v>
      </c>
      <c r="L818" s="228">
        <f>'ES Data Entry'!K818</f>
        <v>0</v>
      </c>
      <c r="M818" s="228" t="str" cm="1">
        <f t="array" ref="M818">IF(MAX(IF(F:F=F818, L:L))=L818, "Yes", "No")</f>
        <v>Yes</v>
      </c>
      <c r="N818" s="229" t="e">
        <f>AVERAGE('ES Data Entry'!N818,'ES Data Entry'!M818)</f>
        <v>#DIV/0!</v>
      </c>
      <c r="O818" s="229" t="e">
        <f t="shared" si="78"/>
        <v>#DIV/0!</v>
      </c>
      <c r="P818" s="229" t="e">
        <f>AVERAGE('ES Data Entry'!O818:R818)</f>
        <v>#DIV/0!</v>
      </c>
      <c r="Q818" s="229" t="e">
        <f t="shared" si="79"/>
        <v>#DIV/0!</v>
      </c>
      <c r="R818" s="229" t="e">
        <f>AVERAGE('ES Data Entry'!S818:V818)</f>
        <v>#DIV/0!</v>
      </c>
      <c r="S818" s="229" t="e">
        <f t="shared" si="80"/>
        <v>#DIV/0!</v>
      </c>
      <c r="T818" s="229" t="e">
        <f>AVERAGE('ES Data Entry'!W818:Y818)</f>
        <v>#DIV/0!</v>
      </c>
      <c r="U818" s="230" t="e">
        <f t="shared" si="81"/>
        <v>#DIV/0!</v>
      </c>
      <c r="V818" s="231" t="e">
        <f t="shared" si="82"/>
        <v>#DIV/0!</v>
      </c>
      <c r="W818" s="232" t="e">
        <f t="shared" si="83"/>
        <v>#DIV/0!</v>
      </c>
    </row>
    <row r="819" spans="1:23">
      <c r="A819" s="226">
        <f>'ES Data Entry'!A819</f>
        <v>0</v>
      </c>
      <c r="B819" s="226">
        <f>'ES Data Entry'!B819</f>
        <v>0</v>
      </c>
      <c r="C819" s="6">
        <f>'ES Data Entry'!C819</f>
        <v>0</v>
      </c>
      <c r="D819" s="226">
        <f>'ES Data Entry'!D819</f>
        <v>0</v>
      </c>
      <c r="E819" s="226">
        <f>'ES Data Entry'!E819</f>
        <v>0</v>
      </c>
      <c r="F819" s="226">
        <f>'ES Data Entry'!F819</f>
        <v>0</v>
      </c>
      <c r="G819" s="226" t="str" cm="1">
        <f t="array" ref="G819">_xlfn.IFS('ES Data Entry'!G819=0, "Kindergarten", 'ES Data Entry'!G819=1, "1st Grade", 'ES Data Entry'!G819=2, "2nd Grade", 'ES Data Entry'!G819=3, "3rd Grade", 'ES Data Entry'!G819=4, "4th Grade",'ES Data Entry'!G819=5, "5th Grade")</f>
        <v>Kindergarten</v>
      </c>
      <c r="H819" s="253" t="e" cm="1">
        <f t="array" ref="H819">_xlfn.IFS('ES Data Entry'!L819=2, "Virtual", 'ES Data Entry'!L819=1, "In-person",'ES Data Entry'!L819=3, "Hybrid")</f>
        <v>#N/A</v>
      </c>
      <c r="I819" s="227" t="e" cm="1">
        <f t="array" ref="I819">_xlfn.IFS('ES Data Entry'!H819= 1, "American Indian/Alaskan Native", 'ES Data Entry'!H819= 2, "Asian", 'ES Data Entry'!H819= 3, "Native Hawaiian/Pacific Islander", 'ES Data Entry'!H819= 4, "Black/African American",'ES Data Entry'!H819= 5,  "White", 'ES Data Entry'!H819= 6, "Other", 'ES Data Entry'!H819= 7, "Two races or more", 'ES Data Entry'!H819= 8, "Unknown")</f>
        <v>#N/A</v>
      </c>
      <c r="J819" s="226" t="e" cm="1">
        <f t="array" ref="J819">_xlfn.IFS('ES Data Entry'!I819=1, "Hispanic/Latino", 'ES Data Entry'!I819=2, "Not Hispanic/Latino", 'ES Data Entry'!I819=3, "Other")</f>
        <v>#N/A</v>
      </c>
      <c r="K819" s="226" t="e" cm="1">
        <f t="array" ref="K819">_xlfn.IFS('ES Data Entry'!J819= 1, "Male", 'ES Data Entry'!J819= 2, "Female", 'ES Data Entry'!J819= 3, "Transgender Male", 'ES Data Entry'!J819= 4, "Transgender Female",'ES Data Entry'!J819= 5, "Non-binary", 'ES Data Entry'!J819= 6, "Other", 'ES Data Entry'!J819= 7, "Unknown")</f>
        <v>#N/A</v>
      </c>
      <c r="L819" s="228">
        <f>'ES Data Entry'!K819</f>
        <v>0</v>
      </c>
      <c r="M819" s="228" t="str" cm="1">
        <f t="array" ref="M819">IF(MAX(IF(F:F=F819, L:L))=L819, "Yes", "No")</f>
        <v>Yes</v>
      </c>
      <c r="N819" s="229" t="e">
        <f>AVERAGE('ES Data Entry'!N819,'ES Data Entry'!M819)</f>
        <v>#DIV/0!</v>
      </c>
      <c r="O819" s="229" t="e">
        <f t="shared" si="78"/>
        <v>#DIV/0!</v>
      </c>
      <c r="P819" s="229" t="e">
        <f>AVERAGE('ES Data Entry'!O819:R819)</f>
        <v>#DIV/0!</v>
      </c>
      <c r="Q819" s="229" t="e">
        <f t="shared" si="79"/>
        <v>#DIV/0!</v>
      </c>
      <c r="R819" s="229" t="e">
        <f>AVERAGE('ES Data Entry'!S819:V819)</f>
        <v>#DIV/0!</v>
      </c>
      <c r="S819" s="229" t="e">
        <f t="shared" si="80"/>
        <v>#DIV/0!</v>
      </c>
      <c r="T819" s="229" t="e">
        <f>AVERAGE('ES Data Entry'!W819:Y819)</f>
        <v>#DIV/0!</v>
      </c>
      <c r="U819" s="230" t="e">
        <f t="shared" si="81"/>
        <v>#DIV/0!</v>
      </c>
      <c r="V819" s="231" t="e">
        <f t="shared" si="82"/>
        <v>#DIV/0!</v>
      </c>
      <c r="W819" s="232" t="e">
        <f t="shared" si="83"/>
        <v>#DIV/0!</v>
      </c>
    </row>
    <row r="820" spans="1:23">
      <c r="A820" s="226">
        <f>'ES Data Entry'!A820</f>
        <v>0</v>
      </c>
      <c r="B820" s="226">
        <f>'ES Data Entry'!B820</f>
        <v>0</v>
      </c>
      <c r="C820" s="6">
        <f>'ES Data Entry'!C820</f>
        <v>0</v>
      </c>
      <c r="D820" s="226">
        <f>'ES Data Entry'!D820</f>
        <v>0</v>
      </c>
      <c r="E820" s="226">
        <f>'ES Data Entry'!E820</f>
        <v>0</v>
      </c>
      <c r="F820" s="226">
        <f>'ES Data Entry'!F820</f>
        <v>0</v>
      </c>
      <c r="G820" s="226" t="str" cm="1">
        <f t="array" ref="G820">_xlfn.IFS('ES Data Entry'!G820=0, "Kindergarten", 'ES Data Entry'!G820=1, "1st Grade", 'ES Data Entry'!G820=2, "2nd Grade", 'ES Data Entry'!G820=3, "3rd Grade", 'ES Data Entry'!G820=4, "4th Grade",'ES Data Entry'!G820=5, "5th Grade")</f>
        <v>Kindergarten</v>
      </c>
      <c r="H820" s="253" t="e" cm="1">
        <f t="array" ref="H820">_xlfn.IFS('ES Data Entry'!L820=2, "Virtual", 'ES Data Entry'!L820=1, "In-person",'ES Data Entry'!L820=3, "Hybrid")</f>
        <v>#N/A</v>
      </c>
      <c r="I820" s="227" t="e" cm="1">
        <f t="array" ref="I820">_xlfn.IFS('ES Data Entry'!H820= 1, "American Indian/Alaskan Native", 'ES Data Entry'!H820= 2, "Asian", 'ES Data Entry'!H820= 3, "Native Hawaiian/Pacific Islander", 'ES Data Entry'!H820= 4, "Black/African American",'ES Data Entry'!H820= 5,  "White", 'ES Data Entry'!H820= 6, "Other", 'ES Data Entry'!H820= 7, "Two races or more", 'ES Data Entry'!H820= 8, "Unknown")</f>
        <v>#N/A</v>
      </c>
      <c r="J820" s="226" t="e" cm="1">
        <f t="array" ref="J820">_xlfn.IFS('ES Data Entry'!I820=1, "Hispanic/Latino", 'ES Data Entry'!I820=2, "Not Hispanic/Latino", 'ES Data Entry'!I820=3, "Other")</f>
        <v>#N/A</v>
      </c>
      <c r="K820" s="226" t="e" cm="1">
        <f t="array" ref="K820">_xlfn.IFS('ES Data Entry'!J820= 1, "Male", 'ES Data Entry'!J820= 2, "Female", 'ES Data Entry'!J820= 3, "Transgender Male", 'ES Data Entry'!J820= 4, "Transgender Female",'ES Data Entry'!J820= 5, "Non-binary", 'ES Data Entry'!J820= 6, "Other", 'ES Data Entry'!J820= 7, "Unknown")</f>
        <v>#N/A</v>
      </c>
      <c r="L820" s="228">
        <f>'ES Data Entry'!K820</f>
        <v>0</v>
      </c>
      <c r="M820" s="228" t="str" cm="1">
        <f t="array" ref="M820">IF(MAX(IF(F:F=F820, L:L))=L820, "Yes", "No")</f>
        <v>Yes</v>
      </c>
      <c r="N820" s="229" t="e">
        <f>AVERAGE('ES Data Entry'!N820,'ES Data Entry'!M820)</f>
        <v>#DIV/0!</v>
      </c>
      <c r="O820" s="229" t="e">
        <f t="shared" si="78"/>
        <v>#DIV/0!</v>
      </c>
      <c r="P820" s="229" t="e">
        <f>AVERAGE('ES Data Entry'!O820:R820)</f>
        <v>#DIV/0!</v>
      </c>
      <c r="Q820" s="229" t="e">
        <f t="shared" si="79"/>
        <v>#DIV/0!</v>
      </c>
      <c r="R820" s="229" t="e">
        <f>AVERAGE('ES Data Entry'!S820:V820)</f>
        <v>#DIV/0!</v>
      </c>
      <c r="S820" s="229" t="e">
        <f t="shared" si="80"/>
        <v>#DIV/0!</v>
      </c>
      <c r="T820" s="229" t="e">
        <f>AVERAGE('ES Data Entry'!W820:Y820)</f>
        <v>#DIV/0!</v>
      </c>
      <c r="U820" s="230" t="e">
        <f t="shared" si="81"/>
        <v>#DIV/0!</v>
      </c>
      <c r="V820" s="231" t="e">
        <f t="shared" si="82"/>
        <v>#DIV/0!</v>
      </c>
      <c r="W820" s="232" t="e">
        <f t="shared" si="83"/>
        <v>#DIV/0!</v>
      </c>
    </row>
    <row r="821" spans="1:23">
      <c r="A821" s="226">
        <f>'ES Data Entry'!A821</f>
        <v>0</v>
      </c>
      <c r="B821" s="226">
        <f>'ES Data Entry'!B821</f>
        <v>0</v>
      </c>
      <c r="C821" s="6">
        <f>'ES Data Entry'!C821</f>
        <v>0</v>
      </c>
      <c r="D821" s="226">
        <f>'ES Data Entry'!D821</f>
        <v>0</v>
      </c>
      <c r="E821" s="226">
        <f>'ES Data Entry'!E821</f>
        <v>0</v>
      </c>
      <c r="F821" s="226">
        <f>'ES Data Entry'!F821</f>
        <v>0</v>
      </c>
      <c r="G821" s="226" t="str" cm="1">
        <f t="array" ref="G821">_xlfn.IFS('ES Data Entry'!G821=0, "Kindergarten", 'ES Data Entry'!G821=1, "1st Grade", 'ES Data Entry'!G821=2, "2nd Grade", 'ES Data Entry'!G821=3, "3rd Grade", 'ES Data Entry'!G821=4, "4th Grade",'ES Data Entry'!G821=5, "5th Grade")</f>
        <v>Kindergarten</v>
      </c>
      <c r="H821" s="253" t="e" cm="1">
        <f t="array" ref="H821">_xlfn.IFS('ES Data Entry'!L821=2, "Virtual", 'ES Data Entry'!L821=1, "In-person",'ES Data Entry'!L821=3, "Hybrid")</f>
        <v>#N/A</v>
      </c>
      <c r="I821" s="227" t="e" cm="1">
        <f t="array" ref="I821">_xlfn.IFS('ES Data Entry'!H821= 1, "American Indian/Alaskan Native", 'ES Data Entry'!H821= 2, "Asian", 'ES Data Entry'!H821= 3, "Native Hawaiian/Pacific Islander", 'ES Data Entry'!H821= 4, "Black/African American",'ES Data Entry'!H821= 5,  "White", 'ES Data Entry'!H821= 6, "Other", 'ES Data Entry'!H821= 7, "Two races or more", 'ES Data Entry'!H821= 8, "Unknown")</f>
        <v>#N/A</v>
      </c>
      <c r="J821" s="226" t="e" cm="1">
        <f t="array" ref="J821">_xlfn.IFS('ES Data Entry'!I821=1, "Hispanic/Latino", 'ES Data Entry'!I821=2, "Not Hispanic/Latino", 'ES Data Entry'!I821=3, "Other")</f>
        <v>#N/A</v>
      </c>
      <c r="K821" s="226" t="e" cm="1">
        <f t="array" ref="K821">_xlfn.IFS('ES Data Entry'!J821= 1, "Male", 'ES Data Entry'!J821= 2, "Female", 'ES Data Entry'!J821= 3, "Transgender Male", 'ES Data Entry'!J821= 4, "Transgender Female",'ES Data Entry'!J821= 5, "Non-binary", 'ES Data Entry'!J821= 6, "Other", 'ES Data Entry'!J821= 7, "Unknown")</f>
        <v>#N/A</v>
      </c>
      <c r="L821" s="228">
        <f>'ES Data Entry'!K821</f>
        <v>0</v>
      </c>
      <c r="M821" s="228" t="str" cm="1">
        <f t="array" ref="M821">IF(MAX(IF(F:F=F821, L:L))=L821, "Yes", "No")</f>
        <v>Yes</v>
      </c>
      <c r="N821" s="229" t="e">
        <f>AVERAGE('ES Data Entry'!N821,'ES Data Entry'!M821)</f>
        <v>#DIV/0!</v>
      </c>
      <c r="O821" s="229" t="e">
        <f t="shared" si="78"/>
        <v>#DIV/0!</v>
      </c>
      <c r="P821" s="229" t="e">
        <f>AVERAGE('ES Data Entry'!O821:R821)</f>
        <v>#DIV/0!</v>
      </c>
      <c r="Q821" s="229" t="e">
        <f t="shared" si="79"/>
        <v>#DIV/0!</v>
      </c>
      <c r="R821" s="229" t="e">
        <f>AVERAGE('ES Data Entry'!S821:V821)</f>
        <v>#DIV/0!</v>
      </c>
      <c r="S821" s="229" t="e">
        <f t="shared" si="80"/>
        <v>#DIV/0!</v>
      </c>
      <c r="T821" s="229" t="e">
        <f>AVERAGE('ES Data Entry'!W821:Y821)</f>
        <v>#DIV/0!</v>
      </c>
      <c r="U821" s="230" t="e">
        <f t="shared" si="81"/>
        <v>#DIV/0!</v>
      </c>
      <c r="V821" s="231" t="e">
        <f t="shared" si="82"/>
        <v>#DIV/0!</v>
      </c>
      <c r="W821" s="232" t="e">
        <f t="shared" si="83"/>
        <v>#DIV/0!</v>
      </c>
    </row>
    <row r="822" spans="1:23">
      <c r="A822" s="226">
        <f>'ES Data Entry'!A822</f>
        <v>0</v>
      </c>
      <c r="B822" s="226">
        <f>'ES Data Entry'!B822</f>
        <v>0</v>
      </c>
      <c r="C822" s="6">
        <f>'ES Data Entry'!C822</f>
        <v>0</v>
      </c>
      <c r="D822" s="226">
        <f>'ES Data Entry'!D822</f>
        <v>0</v>
      </c>
      <c r="E822" s="226">
        <f>'ES Data Entry'!E822</f>
        <v>0</v>
      </c>
      <c r="F822" s="226">
        <f>'ES Data Entry'!F822</f>
        <v>0</v>
      </c>
      <c r="G822" s="226" t="str" cm="1">
        <f t="array" ref="G822">_xlfn.IFS('ES Data Entry'!G822=0, "Kindergarten", 'ES Data Entry'!G822=1, "1st Grade", 'ES Data Entry'!G822=2, "2nd Grade", 'ES Data Entry'!G822=3, "3rd Grade", 'ES Data Entry'!G822=4, "4th Grade",'ES Data Entry'!G822=5, "5th Grade")</f>
        <v>Kindergarten</v>
      </c>
      <c r="H822" s="253" t="e" cm="1">
        <f t="array" ref="H822">_xlfn.IFS('ES Data Entry'!L822=2, "Virtual", 'ES Data Entry'!L822=1, "In-person",'ES Data Entry'!L822=3, "Hybrid")</f>
        <v>#N/A</v>
      </c>
      <c r="I822" s="227" t="e" cm="1">
        <f t="array" ref="I822">_xlfn.IFS('ES Data Entry'!H822= 1, "American Indian/Alaskan Native", 'ES Data Entry'!H822= 2, "Asian", 'ES Data Entry'!H822= 3, "Native Hawaiian/Pacific Islander", 'ES Data Entry'!H822= 4, "Black/African American",'ES Data Entry'!H822= 5,  "White", 'ES Data Entry'!H822= 6, "Other", 'ES Data Entry'!H822= 7, "Two races or more", 'ES Data Entry'!H822= 8, "Unknown")</f>
        <v>#N/A</v>
      </c>
      <c r="J822" s="226" t="e" cm="1">
        <f t="array" ref="J822">_xlfn.IFS('ES Data Entry'!I822=1, "Hispanic/Latino", 'ES Data Entry'!I822=2, "Not Hispanic/Latino", 'ES Data Entry'!I822=3, "Other")</f>
        <v>#N/A</v>
      </c>
      <c r="K822" s="226" t="e" cm="1">
        <f t="array" ref="K822">_xlfn.IFS('ES Data Entry'!J822= 1, "Male", 'ES Data Entry'!J822= 2, "Female", 'ES Data Entry'!J822= 3, "Transgender Male", 'ES Data Entry'!J822= 4, "Transgender Female",'ES Data Entry'!J822= 5, "Non-binary", 'ES Data Entry'!J822= 6, "Other", 'ES Data Entry'!J822= 7, "Unknown")</f>
        <v>#N/A</v>
      </c>
      <c r="L822" s="228">
        <f>'ES Data Entry'!K822</f>
        <v>0</v>
      </c>
      <c r="M822" s="228" t="str" cm="1">
        <f t="array" ref="M822">IF(MAX(IF(F:F=F822, L:L))=L822, "Yes", "No")</f>
        <v>Yes</v>
      </c>
      <c r="N822" s="229" t="e">
        <f>AVERAGE('ES Data Entry'!N822,'ES Data Entry'!M822)</f>
        <v>#DIV/0!</v>
      </c>
      <c r="O822" s="229" t="e">
        <f t="shared" si="78"/>
        <v>#DIV/0!</v>
      </c>
      <c r="P822" s="229" t="e">
        <f>AVERAGE('ES Data Entry'!O822:R822)</f>
        <v>#DIV/0!</v>
      </c>
      <c r="Q822" s="229" t="e">
        <f t="shared" si="79"/>
        <v>#DIV/0!</v>
      </c>
      <c r="R822" s="229" t="e">
        <f>AVERAGE('ES Data Entry'!S822:V822)</f>
        <v>#DIV/0!</v>
      </c>
      <c r="S822" s="229" t="e">
        <f t="shared" si="80"/>
        <v>#DIV/0!</v>
      </c>
      <c r="T822" s="229" t="e">
        <f>AVERAGE('ES Data Entry'!W822:Y822)</f>
        <v>#DIV/0!</v>
      </c>
      <c r="U822" s="230" t="e">
        <f t="shared" si="81"/>
        <v>#DIV/0!</v>
      </c>
      <c r="V822" s="231" t="e">
        <f t="shared" si="82"/>
        <v>#DIV/0!</v>
      </c>
      <c r="W822" s="232" t="e">
        <f t="shared" si="83"/>
        <v>#DIV/0!</v>
      </c>
    </row>
    <row r="823" spans="1:23">
      <c r="A823" s="226">
        <f>'ES Data Entry'!A823</f>
        <v>0</v>
      </c>
      <c r="B823" s="226">
        <f>'ES Data Entry'!B823</f>
        <v>0</v>
      </c>
      <c r="C823" s="6">
        <f>'ES Data Entry'!C823</f>
        <v>0</v>
      </c>
      <c r="D823" s="226">
        <f>'ES Data Entry'!D823</f>
        <v>0</v>
      </c>
      <c r="E823" s="226">
        <f>'ES Data Entry'!E823</f>
        <v>0</v>
      </c>
      <c r="F823" s="226">
        <f>'ES Data Entry'!F823</f>
        <v>0</v>
      </c>
      <c r="G823" s="226" t="str" cm="1">
        <f t="array" ref="G823">_xlfn.IFS('ES Data Entry'!G823=0, "Kindergarten", 'ES Data Entry'!G823=1, "1st Grade", 'ES Data Entry'!G823=2, "2nd Grade", 'ES Data Entry'!G823=3, "3rd Grade", 'ES Data Entry'!G823=4, "4th Grade",'ES Data Entry'!G823=5, "5th Grade")</f>
        <v>Kindergarten</v>
      </c>
      <c r="H823" s="253" t="e" cm="1">
        <f t="array" ref="H823">_xlfn.IFS('ES Data Entry'!L823=2, "Virtual", 'ES Data Entry'!L823=1, "In-person",'ES Data Entry'!L823=3, "Hybrid")</f>
        <v>#N/A</v>
      </c>
      <c r="I823" s="227" t="e" cm="1">
        <f t="array" ref="I823">_xlfn.IFS('ES Data Entry'!H823= 1, "American Indian/Alaskan Native", 'ES Data Entry'!H823= 2, "Asian", 'ES Data Entry'!H823= 3, "Native Hawaiian/Pacific Islander", 'ES Data Entry'!H823= 4, "Black/African American",'ES Data Entry'!H823= 5,  "White", 'ES Data Entry'!H823= 6, "Other", 'ES Data Entry'!H823= 7, "Two races or more", 'ES Data Entry'!H823= 8, "Unknown")</f>
        <v>#N/A</v>
      </c>
      <c r="J823" s="226" t="e" cm="1">
        <f t="array" ref="J823">_xlfn.IFS('ES Data Entry'!I823=1, "Hispanic/Latino", 'ES Data Entry'!I823=2, "Not Hispanic/Latino", 'ES Data Entry'!I823=3, "Other")</f>
        <v>#N/A</v>
      </c>
      <c r="K823" s="226" t="e" cm="1">
        <f t="array" ref="K823">_xlfn.IFS('ES Data Entry'!J823= 1, "Male", 'ES Data Entry'!J823= 2, "Female", 'ES Data Entry'!J823= 3, "Transgender Male", 'ES Data Entry'!J823= 4, "Transgender Female",'ES Data Entry'!J823= 5, "Non-binary", 'ES Data Entry'!J823= 6, "Other", 'ES Data Entry'!J823= 7, "Unknown")</f>
        <v>#N/A</v>
      </c>
      <c r="L823" s="228">
        <f>'ES Data Entry'!K823</f>
        <v>0</v>
      </c>
      <c r="M823" s="228" t="str" cm="1">
        <f t="array" ref="M823">IF(MAX(IF(F:F=F823, L:L))=L823, "Yes", "No")</f>
        <v>Yes</v>
      </c>
      <c r="N823" s="229" t="e">
        <f>AVERAGE('ES Data Entry'!N823,'ES Data Entry'!M823)</f>
        <v>#DIV/0!</v>
      </c>
      <c r="O823" s="229" t="e">
        <f t="shared" si="78"/>
        <v>#DIV/0!</v>
      </c>
      <c r="P823" s="229" t="e">
        <f>AVERAGE('ES Data Entry'!O823:R823)</f>
        <v>#DIV/0!</v>
      </c>
      <c r="Q823" s="229" t="e">
        <f t="shared" si="79"/>
        <v>#DIV/0!</v>
      </c>
      <c r="R823" s="229" t="e">
        <f>AVERAGE('ES Data Entry'!S823:V823)</f>
        <v>#DIV/0!</v>
      </c>
      <c r="S823" s="229" t="e">
        <f t="shared" si="80"/>
        <v>#DIV/0!</v>
      </c>
      <c r="T823" s="229" t="e">
        <f>AVERAGE('ES Data Entry'!W823:Y823)</f>
        <v>#DIV/0!</v>
      </c>
      <c r="U823" s="230" t="e">
        <f t="shared" si="81"/>
        <v>#DIV/0!</v>
      </c>
      <c r="V823" s="231" t="e">
        <f t="shared" si="82"/>
        <v>#DIV/0!</v>
      </c>
      <c r="W823" s="232" t="e">
        <f t="shared" si="83"/>
        <v>#DIV/0!</v>
      </c>
    </row>
    <row r="824" spans="1:23">
      <c r="A824" s="226">
        <f>'ES Data Entry'!A824</f>
        <v>0</v>
      </c>
      <c r="B824" s="226">
        <f>'ES Data Entry'!B824</f>
        <v>0</v>
      </c>
      <c r="C824" s="6">
        <f>'ES Data Entry'!C824</f>
        <v>0</v>
      </c>
      <c r="D824" s="226">
        <f>'ES Data Entry'!D824</f>
        <v>0</v>
      </c>
      <c r="E824" s="226">
        <f>'ES Data Entry'!E824</f>
        <v>0</v>
      </c>
      <c r="F824" s="226">
        <f>'ES Data Entry'!F824</f>
        <v>0</v>
      </c>
      <c r="G824" s="226" t="str" cm="1">
        <f t="array" ref="G824">_xlfn.IFS('ES Data Entry'!G824=0, "Kindergarten", 'ES Data Entry'!G824=1, "1st Grade", 'ES Data Entry'!G824=2, "2nd Grade", 'ES Data Entry'!G824=3, "3rd Grade", 'ES Data Entry'!G824=4, "4th Grade",'ES Data Entry'!G824=5, "5th Grade")</f>
        <v>Kindergarten</v>
      </c>
      <c r="H824" s="253" t="e" cm="1">
        <f t="array" ref="H824">_xlfn.IFS('ES Data Entry'!L824=2, "Virtual", 'ES Data Entry'!L824=1, "In-person",'ES Data Entry'!L824=3, "Hybrid")</f>
        <v>#N/A</v>
      </c>
      <c r="I824" s="227" t="e" cm="1">
        <f t="array" ref="I824">_xlfn.IFS('ES Data Entry'!H824= 1, "American Indian/Alaskan Native", 'ES Data Entry'!H824= 2, "Asian", 'ES Data Entry'!H824= 3, "Native Hawaiian/Pacific Islander", 'ES Data Entry'!H824= 4, "Black/African American",'ES Data Entry'!H824= 5,  "White", 'ES Data Entry'!H824= 6, "Other", 'ES Data Entry'!H824= 7, "Two races or more", 'ES Data Entry'!H824= 8, "Unknown")</f>
        <v>#N/A</v>
      </c>
      <c r="J824" s="226" t="e" cm="1">
        <f t="array" ref="J824">_xlfn.IFS('ES Data Entry'!I824=1, "Hispanic/Latino", 'ES Data Entry'!I824=2, "Not Hispanic/Latino", 'ES Data Entry'!I824=3, "Other")</f>
        <v>#N/A</v>
      </c>
      <c r="K824" s="226" t="e" cm="1">
        <f t="array" ref="K824">_xlfn.IFS('ES Data Entry'!J824= 1, "Male", 'ES Data Entry'!J824= 2, "Female", 'ES Data Entry'!J824= 3, "Transgender Male", 'ES Data Entry'!J824= 4, "Transgender Female",'ES Data Entry'!J824= 5, "Non-binary", 'ES Data Entry'!J824= 6, "Other", 'ES Data Entry'!J824= 7, "Unknown")</f>
        <v>#N/A</v>
      </c>
      <c r="L824" s="228">
        <f>'ES Data Entry'!K824</f>
        <v>0</v>
      </c>
      <c r="M824" s="228" t="str" cm="1">
        <f t="array" ref="M824">IF(MAX(IF(F:F=F824, L:L))=L824, "Yes", "No")</f>
        <v>Yes</v>
      </c>
      <c r="N824" s="229" t="e">
        <f>AVERAGE('ES Data Entry'!N824,'ES Data Entry'!M824)</f>
        <v>#DIV/0!</v>
      </c>
      <c r="O824" s="229" t="e">
        <f t="shared" si="78"/>
        <v>#DIV/0!</v>
      </c>
      <c r="P824" s="229" t="e">
        <f>AVERAGE('ES Data Entry'!O824:R824)</f>
        <v>#DIV/0!</v>
      </c>
      <c r="Q824" s="229" t="e">
        <f t="shared" si="79"/>
        <v>#DIV/0!</v>
      </c>
      <c r="R824" s="229" t="e">
        <f>AVERAGE('ES Data Entry'!S824:V824)</f>
        <v>#DIV/0!</v>
      </c>
      <c r="S824" s="229" t="e">
        <f t="shared" si="80"/>
        <v>#DIV/0!</v>
      </c>
      <c r="T824" s="229" t="e">
        <f>AVERAGE('ES Data Entry'!W824:Y824)</f>
        <v>#DIV/0!</v>
      </c>
      <c r="U824" s="230" t="e">
        <f t="shared" si="81"/>
        <v>#DIV/0!</v>
      </c>
      <c r="V824" s="231" t="e">
        <f t="shared" si="82"/>
        <v>#DIV/0!</v>
      </c>
      <c r="W824" s="232" t="e">
        <f t="shared" si="83"/>
        <v>#DIV/0!</v>
      </c>
    </row>
    <row r="825" spans="1:23">
      <c r="A825" s="226">
        <f>'ES Data Entry'!A825</f>
        <v>0</v>
      </c>
      <c r="B825" s="226">
        <f>'ES Data Entry'!B825</f>
        <v>0</v>
      </c>
      <c r="C825" s="6">
        <f>'ES Data Entry'!C825</f>
        <v>0</v>
      </c>
      <c r="D825" s="226">
        <f>'ES Data Entry'!D825</f>
        <v>0</v>
      </c>
      <c r="E825" s="226">
        <f>'ES Data Entry'!E825</f>
        <v>0</v>
      </c>
      <c r="F825" s="226">
        <f>'ES Data Entry'!F825</f>
        <v>0</v>
      </c>
      <c r="G825" s="226" t="str" cm="1">
        <f t="array" ref="G825">_xlfn.IFS('ES Data Entry'!G825=0, "Kindergarten", 'ES Data Entry'!G825=1, "1st Grade", 'ES Data Entry'!G825=2, "2nd Grade", 'ES Data Entry'!G825=3, "3rd Grade", 'ES Data Entry'!G825=4, "4th Grade",'ES Data Entry'!G825=5, "5th Grade")</f>
        <v>Kindergarten</v>
      </c>
      <c r="H825" s="253" t="e" cm="1">
        <f t="array" ref="H825">_xlfn.IFS('ES Data Entry'!L825=2, "Virtual", 'ES Data Entry'!L825=1, "In-person",'ES Data Entry'!L825=3, "Hybrid")</f>
        <v>#N/A</v>
      </c>
      <c r="I825" s="227" t="e" cm="1">
        <f t="array" ref="I825">_xlfn.IFS('ES Data Entry'!H825= 1, "American Indian/Alaskan Native", 'ES Data Entry'!H825= 2, "Asian", 'ES Data Entry'!H825= 3, "Native Hawaiian/Pacific Islander", 'ES Data Entry'!H825= 4, "Black/African American",'ES Data Entry'!H825= 5,  "White", 'ES Data Entry'!H825= 6, "Other", 'ES Data Entry'!H825= 7, "Two races or more", 'ES Data Entry'!H825= 8, "Unknown")</f>
        <v>#N/A</v>
      </c>
      <c r="J825" s="226" t="e" cm="1">
        <f t="array" ref="J825">_xlfn.IFS('ES Data Entry'!I825=1, "Hispanic/Latino", 'ES Data Entry'!I825=2, "Not Hispanic/Latino", 'ES Data Entry'!I825=3, "Other")</f>
        <v>#N/A</v>
      </c>
      <c r="K825" s="226" t="e" cm="1">
        <f t="array" ref="K825">_xlfn.IFS('ES Data Entry'!J825= 1, "Male", 'ES Data Entry'!J825= 2, "Female", 'ES Data Entry'!J825= 3, "Transgender Male", 'ES Data Entry'!J825= 4, "Transgender Female",'ES Data Entry'!J825= 5, "Non-binary", 'ES Data Entry'!J825= 6, "Other", 'ES Data Entry'!J825= 7, "Unknown")</f>
        <v>#N/A</v>
      </c>
      <c r="L825" s="228">
        <f>'ES Data Entry'!K825</f>
        <v>0</v>
      </c>
      <c r="M825" s="228" t="str" cm="1">
        <f t="array" ref="M825">IF(MAX(IF(F:F=F825, L:L))=L825, "Yes", "No")</f>
        <v>Yes</v>
      </c>
      <c r="N825" s="229" t="e">
        <f>AVERAGE('ES Data Entry'!N825,'ES Data Entry'!M825)</f>
        <v>#DIV/0!</v>
      </c>
      <c r="O825" s="229" t="e">
        <f t="shared" si="78"/>
        <v>#DIV/0!</v>
      </c>
      <c r="P825" s="229" t="e">
        <f>AVERAGE('ES Data Entry'!O825:R825)</f>
        <v>#DIV/0!</v>
      </c>
      <c r="Q825" s="229" t="e">
        <f t="shared" si="79"/>
        <v>#DIV/0!</v>
      </c>
      <c r="R825" s="229" t="e">
        <f>AVERAGE('ES Data Entry'!S825:V825)</f>
        <v>#DIV/0!</v>
      </c>
      <c r="S825" s="229" t="e">
        <f t="shared" si="80"/>
        <v>#DIV/0!</v>
      </c>
      <c r="T825" s="229" t="e">
        <f>AVERAGE('ES Data Entry'!W825:Y825)</f>
        <v>#DIV/0!</v>
      </c>
      <c r="U825" s="230" t="e">
        <f t="shared" si="81"/>
        <v>#DIV/0!</v>
      </c>
      <c r="V825" s="231" t="e">
        <f t="shared" si="82"/>
        <v>#DIV/0!</v>
      </c>
      <c r="W825" s="232" t="e">
        <f t="shared" si="83"/>
        <v>#DIV/0!</v>
      </c>
    </row>
    <row r="826" spans="1:23">
      <c r="A826" s="226">
        <f>'ES Data Entry'!A826</f>
        <v>0</v>
      </c>
      <c r="B826" s="226">
        <f>'ES Data Entry'!B826</f>
        <v>0</v>
      </c>
      <c r="C826" s="6">
        <f>'ES Data Entry'!C826</f>
        <v>0</v>
      </c>
      <c r="D826" s="226">
        <f>'ES Data Entry'!D826</f>
        <v>0</v>
      </c>
      <c r="E826" s="226">
        <f>'ES Data Entry'!E826</f>
        <v>0</v>
      </c>
      <c r="F826" s="226">
        <f>'ES Data Entry'!F826</f>
        <v>0</v>
      </c>
      <c r="G826" s="226" t="str" cm="1">
        <f t="array" ref="G826">_xlfn.IFS('ES Data Entry'!G826=0, "Kindergarten", 'ES Data Entry'!G826=1, "1st Grade", 'ES Data Entry'!G826=2, "2nd Grade", 'ES Data Entry'!G826=3, "3rd Grade", 'ES Data Entry'!G826=4, "4th Grade",'ES Data Entry'!G826=5, "5th Grade")</f>
        <v>Kindergarten</v>
      </c>
      <c r="H826" s="253" t="e" cm="1">
        <f t="array" ref="H826">_xlfn.IFS('ES Data Entry'!L826=2, "Virtual", 'ES Data Entry'!L826=1, "In-person",'ES Data Entry'!L826=3, "Hybrid")</f>
        <v>#N/A</v>
      </c>
      <c r="I826" s="227" t="e" cm="1">
        <f t="array" ref="I826">_xlfn.IFS('ES Data Entry'!H826= 1, "American Indian/Alaskan Native", 'ES Data Entry'!H826= 2, "Asian", 'ES Data Entry'!H826= 3, "Native Hawaiian/Pacific Islander", 'ES Data Entry'!H826= 4, "Black/African American",'ES Data Entry'!H826= 5,  "White", 'ES Data Entry'!H826= 6, "Other", 'ES Data Entry'!H826= 7, "Two races or more", 'ES Data Entry'!H826= 8, "Unknown")</f>
        <v>#N/A</v>
      </c>
      <c r="J826" s="226" t="e" cm="1">
        <f t="array" ref="J826">_xlfn.IFS('ES Data Entry'!I826=1, "Hispanic/Latino", 'ES Data Entry'!I826=2, "Not Hispanic/Latino", 'ES Data Entry'!I826=3, "Other")</f>
        <v>#N/A</v>
      </c>
      <c r="K826" s="226" t="e" cm="1">
        <f t="array" ref="K826">_xlfn.IFS('ES Data Entry'!J826= 1, "Male", 'ES Data Entry'!J826= 2, "Female", 'ES Data Entry'!J826= 3, "Transgender Male", 'ES Data Entry'!J826= 4, "Transgender Female",'ES Data Entry'!J826= 5, "Non-binary", 'ES Data Entry'!J826= 6, "Other", 'ES Data Entry'!J826= 7, "Unknown")</f>
        <v>#N/A</v>
      </c>
      <c r="L826" s="228">
        <f>'ES Data Entry'!K826</f>
        <v>0</v>
      </c>
      <c r="M826" s="228" t="str" cm="1">
        <f t="array" ref="M826">IF(MAX(IF(F:F=F826, L:L))=L826, "Yes", "No")</f>
        <v>Yes</v>
      </c>
      <c r="N826" s="229" t="e">
        <f>AVERAGE('ES Data Entry'!N826,'ES Data Entry'!M826)</f>
        <v>#DIV/0!</v>
      </c>
      <c r="O826" s="229" t="e">
        <f t="shared" si="78"/>
        <v>#DIV/0!</v>
      </c>
      <c r="P826" s="229" t="e">
        <f>AVERAGE('ES Data Entry'!O826:R826)</f>
        <v>#DIV/0!</v>
      </c>
      <c r="Q826" s="229" t="e">
        <f t="shared" si="79"/>
        <v>#DIV/0!</v>
      </c>
      <c r="R826" s="229" t="e">
        <f>AVERAGE('ES Data Entry'!S826:V826)</f>
        <v>#DIV/0!</v>
      </c>
      <c r="S826" s="229" t="e">
        <f t="shared" si="80"/>
        <v>#DIV/0!</v>
      </c>
      <c r="T826" s="229" t="e">
        <f>AVERAGE('ES Data Entry'!W826:Y826)</f>
        <v>#DIV/0!</v>
      </c>
      <c r="U826" s="230" t="e">
        <f t="shared" si="81"/>
        <v>#DIV/0!</v>
      </c>
      <c r="V826" s="231" t="e">
        <f t="shared" si="82"/>
        <v>#DIV/0!</v>
      </c>
      <c r="W826" s="232" t="e">
        <f t="shared" si="83"/>
        <v>#DIV/0!</v>
      </c>
    </row>
    <row r="827" spans="1:23">
      <c r="A827" s="226">
        <f>'ES Data Entry'!A827</f>
        <v>0</v>
      </c>
      <c r="B827" s="226">
        <f>'ES Data Entry'!B827</f>
        <v>0</v>
      </c>
      <c r="C827" s="6">
        <f>'ES Data Entry'!C827</f>
        <v>0</v>
      </c>
      <c r="D827" s="226">
        <f>'ES Data Entry'!D827</f>
        <v>0</v>
      </c>
      <c r="E827" s="226">
        <f>'ES Data Entry'!E827</f>
        <v>0</v>
      </c>
      <c r="F827" s="226">
        <f>'ES Data Entry'!F827</f>
        <v>0</v>
      </c>
      <c r="G827" s="226" t="str" cm="1">
        <f t="array" ref="G827">_xlfn.IFS('ES Data Entry'!G827=0, "Kindergarten", 'ES Data Entry'!G827=1, "1st Grade", 'ES Data Entry'!G827=2, "2nd Grade", 'ES Data Entry'!G827=3, "3rd Grade", 'ES Data Entry'!G827=4, "4th Grade",'ES Data Entry'!G827=5, "5th Grade")</f>
        <v>Kindergarten</v>
      </c>
      <c r="H827" s="253" t="e" cm="1">
        <f t="array" ref="H827">_xlfn.IFS('ES Data Entry'!L827=2, "Virtual", 'ES Data Entry'!L827=1, "In-person",'ES Data Entry'!L827=3, "Hybrid")</f>
        <v>#N/A</v>
      </c>
      <c r="I827" s="227" t="e" cm="1">
        <f t="array" ref="I827">_xlfn.IFS('ES Data Entry'!H827= 1, "American Indian/Alaskan Native", 'ES Data Entry'!H827= 2, "Asian", 'ES Data Entry'!H827= 3, "Native Hawaiian/Pacific Islander", 'ES Data Entry'!H827= 4, "Black/African American",'ES Data Entry'!H827= 5,  "White", 'ES Data Entry'!H827= 6, "Other", 'ES Data Entry'!H827= 7, "Two races or more", 'ES Data Entry'!H827= 8, "Unknown")</f>
        <v>#N/A</v>
      </c>
      <c r="J827" s="226" t="e" cm="1">
        <f t="array" ref="J827">_xlfn.IFS('ES Data Entry'!I827=1, "Hispanic/Latino", 'ES Data Entry'!I827=2, "Not Hispanic/Latino", 'ES Data Entry'!I827=3, "Other")</f>
        <v>#N/A</v>
      </c>
      <c r="K827" s="226" t="e" cm="1">
        <f t="array" ref="K827">_xlfn.IFS('ES Data Entry'!J827= 1, "Male", 'ES Data Entry'!J827= 2, "Female", 'ES Data Entry'!J827= 3, "Transgender Male", 'ES Data Entry'!J827= 4, "Transgender Female",'ES Data Entry'!J827= 5, "Non-binary", 'ES Data Entry'!J827= 6, "Other", 'ES Data Entry'!J827= 7, "Unknown")</f>
        <v>#N/A</v>
      </c>
      <c r="L827" s="228">
        <f>'ES Data Entry'!K827</f>
        <v>0</v>
      </c>
      <c r="M827" s="228" t="str" cm="1">
        <f t="array" ref="M827">IF(MAX(IF(F:F=F827, L:L))=L827, "Yes", "No")</f>
        <v>Yes</v>
      </c>
      <c r="N827" s="229" t="e">
        <f>AVERAGE('ES Data Entry'!N827,'ES Data Entry'!M827)</f>
        <v>#DIV/0!</v>
      </c>
      <c r="O827" s="229" t="e">
        <f t="shared" si="78"/>
        <v>#DIV/0!</v>
      </c>
      <c r="P827" s="229" t="e">
        <f>AVERAGE('ES Data Entry'!O827:R827)</f>
        <v>#DIV/0!</v>
      </c>
      <c r="Q827" s="229" t="e">
        <f t="shared" si="79"/>
        <v>#DIV/0!</v>
      </c>
      <c r="R827" s="229" t="e">
        <f>AVERAGE('ES Data Entry'!S827:V827)</f>
        <v>#DIV/0!</v>
      </c>
      <c r="S827" s="229" t="e">
        <f t="shared" si="80"/>
        <v>#DIV/0!</v>
      </c>
      <c r="T827" s="229" t="e">
        <f>AVERAGE('ES Data Entry'!W827:Y827)</f>
        <v>#DIV/0!</v>
      </c>
      <c r="U827" s="230" t="e">
        <f t="shared" si="81"/>
        <v>#DIV/0!</v>
      </c>
      <c r="V827" s="231" t="e">
        <f t="shared" si="82"/>
        <v>#DIV/0!</v>
      </c>
      <c r="W827" s="232" t="e">
        <f t="shared" si="83"/>
        <v>#DIV/0!</v>
      </c>
    </row>
    <row r="828" spans="1:23">
      <c r="A828" s="226">
        <f>'ES Data Entry'!A828</f>
        <v>0</v>
      </c>
      <c r="B828" s="226">
        <f>'ES Data Entry'!B828</f>
        <v>0</v>
      </c>
      <c r="C828" s="6">
        <f>'ES Data Entry'!C828</f>
        <v>0</v>
      </c>
      <c r="D828" s="226">
        <f>'ES Data Entry'!D828</f>
        <v>0</v>
      </c>
      <c r="E828" s="226">
        <f>'ES Data Entry'!E828</f>
        <v>0</v>
      </c>
      <c r="F828" s="226">
        <f>'ES Data Entry'!F828</f>
        <v>0</v>
      </c>
      <c r="G828" s="226" t="str" cm="1">
        <f t="array" ref="G828">_xlfn.IFS('ES Data Entry'!G828=0, "Kindergarten", 'ES Data Entry'!G828=1, "1st Grade", 'ES Data Entry'!G828=2, "2nd Grade", 'ES Data Entry'!G828=3, "3rd Grade", 'ES Data Entry'!G828=4, "4th Grade",'ES Data Entry'!G828=5, "5th Grade")</f>
        <v>Kindergarten</v>
      </c>
      <c r="H828" s="253" t="e" cm="1">
        <f t="array" ref="H828">_xlfn.IFS('ES Data Entry'!L828=2, "Virtual", 'ES Data Entry'!L828=1, "In-person",'ES Data Entry'!L828=3, "Hybrid")</f>
        <v>#N/A</v>
      </c>
      <c r="I828" s="227" t="e" cm="1">
        <f t="array" ref="I828">_xlfn.IFS('ES Data Entry'!H828= 1, "American Indian/Alaskan Native", 'ES Data Entry'!H828= 2, "Asian", 'ES Data Entry'!H828= 3, "Native Hawaiian/Pacific Islander", 'ES Data Entry'!H828= 4, "Black/African American",'ES Data Entry'!H828= 5,  "White", 'ES Data Entry'!H828= 6, "Other", 'ES Data Entry'!H828= 7, "Two races or more", 'ES Data Entry'!H828= 8, "Unknown")</f>
        <v>#N/A</v>
      </c>
      <c r="J828" s="226" t="e" cm="1">
        <f t="array" ref="J828">_xlfn.IFS('ES Data Entry'!I828=1, "Hispanic/Latino", 'ES Data Entry'!I828=2, "Not Hispanic/Latino", 'ES Data Entry'!I828=3, "Other")</f>
        <v>#N/A</v>
      </c>
      <c r="K828" s="226" t="e" cm="1">
        <f t="array" ref="K828">_xlfn.IFS('ES Data Entry'!J828= 1, "Male", 'ES Data Entry'!J828= 2, "Female", 'ES Data Entry'!J828= 3, "Transgender Male", 'ES Data Entry'!J828= 4, "Transgender Female",'ES Data Entry'!J828= 5, "Non-binary", 'ES Data Entry'!J828= 6, "Other", 'ES Data Entry'!J828= 7, "Unknown")</f>
        <v>#N/A</v>
      </c>
      <c r="L828" s="228">
        <f>'ES Data Entry'!K828</f>
        <v>0</v>
      </c>
      <c r="M828" s="228" t="str" cm="1">
        <f t="array" ref="M828">IF(MAX(IF(F:F=F828, L:L))=L828, "Yes", "No")</f>
        <v>Yes</v>
      </c>
      <c r="N828" s="229" t="e">
        <f>AVERAGE('ES Data Entry'!N828,'ES Data Entry'!M828)</f>
        <v>#DIV/0!</v>
      </c>
      <c r="O828" s="229" t="e">
        <f t="shared" si="78"/>
        <v>#DIV/0!</v>
      </c>
      <c r="P828" s="229" t="e">
        <f>AVERAGE('ES Data Entry'!O828:R828)</f>
        <v>#DIV/0!</v>
      </c>
      <c r="Q828" s="229" t="e">
        <f t="shared" si="79"/>
        <v>#DIV/0!</v>
      </c>
      <c r="R828" s="229" t="e">
        <f>AVERAGE('ES Data Entry'!S828:V828)</f>
        <v>#DIV/0!</v>
      </c>
      <c r="S828" s="229" t="e">
        <f t="shared" si="80"/>
        <v>#DIV/0!</v>
      </c>
      <c r="T828" s="229" t="e">
        <f>AVERAGE('ES Data Entry'!W828:Y828)</f>
        <v>#DIV/0!</v>
      </c>
      <c r="U828" s="230" t="e">
        <f t="shared" si="81"/>
        <v>#DIV/0!</v>
      </c>
      <c r="V828" s="231" t="e">
        <f t="shared" si="82"/>
        <v>#DIV/0!</v>
      </c>
      <c r="W828" s="232" t="e">
        <f t="shared" si="83"/>
        <v>#DIV/0!</v>
      </c>
    </row>
    <row r="829" spans="1:23">
      <c r="A829" s="226">
        <f>'ES Data Entry'!A829</f>
        <v>0</v>
      </c>
      <c r="B829" s="226">
        <f>'ES Data Entry'!B829</f>
        <v>0</v>
      </c>
      <c r="C829" s="6">
        <f>'ES Data Entry'!C829</f>
        <v>0</v>
      </c>
      <c r="D829" s="226">
        <f>'ES Data Entry'!D829</f>
        <v>0</v>
      </c>
      <c r="E829" s="226">
        <f>'ES Data Entry'!E829</f>
        <v>0</v>
      </c>
      <c r="F829" s="226">
        <f>'ES Data Entry'!F829</f>
        <v>0</v>
      </c>
      <c r="G829" s="226" t="str" cm="1">
        <f t="array" ref="G829">_xlfn.IFS('ES Data Entry'!G829=0, "Kindergarten", 'ES Data Entry'!G829=1, "1st Grade", 'ES Data Entry'!G829=2, "2nd Grade", 'ES Data Entry'!G829=3, "3rd Grade", 'ES Data Entry'!G829=4, "4th Grade",'ES Data Entry'!G829=5, "5th Grade")</f>
        <v>Kindergarten</v>
      </c>
      <c r="H829" s="253" t="e" cm="1">
        <f t="array" ref="H829">_xlfn.IFS('ES Data Entry'!L829=2, "Virtual", 'ES Data Entry'!L829=1, "In-person",'ES Data Entry'!L829=3, "Hybrid")</f>
        <v>#N/A</v>
      </c>
      <c r="I829" s="227" t="e" cm="1">
        <f t="array" ref="I829">_xlfn.IFS('ES Data Entry'!H829= 1, "American Indian/Alaskan Native", 'ES Data Entry'!H829= 2, "Asian", 'ES Data Entry'!H829= 3, "Native Hawaiian/Pacific Islander", 'ES Data Entry'!H829= 4, "Black/African American",'ES Data Entry'!H829= 5,  "White", 'ES Data Entry'!H829= 6, "Other", 'ES Data Entry'!H829= 7, "Two races or more", 'ES Data Entry'!H829= 8, "Unknown")</f>
        <v>#N/A</v>
      </c>
      <c r="J829" s="226" t="e" cm="1">
        <f t="array" ref="J829">_xlfn.IFS('ES Data Entry'!I829=1, "Hispanic/Latino", 'ES Data Entry'!I829=2, "Not Hispanic/Latino", 'ES Data Entry'!I829=3, "Other")</f>
        <v>#N/A</v>
      </c>
      <c r="K829" s="226" t="e" cm="1">
        <f t="array" ref="K829">_xlfn.IFS('ES Data Entry'!J829= 1, "Male", 'ES Data Entry'!J829= 2, "Female", 'ES Data Entry'!J829= 3, "Transgender Male", 'ES Data Entry'!J829= 4, "Transgender Female",'ES Data Entry'!J829= 5, "Non-binary", 'ES Data Entry'!J829= 6, "Other", 'ES Data Entry'!J829= 7, "Unknown")</f>
        <v>#N/A</v>
      </c>
      <c r="L829" s="228">
        <f>'ES Data Entry'!K829</f>
        <v>0</v>
      </c>
      <c r="M829" s="228" t="str" cm="1">
        <f t="array" ref="M829">IF(MAX(IF(F:F=F829, L:L))=L829, "Yes", "No")</f>
        <v>Yes</v>
      </c>
      <c r="N829" s="229" t="e">
        <f>AVERAGE('ES Data Entry'!N829,'ES Data Entry'!M829)</f>
        <v>#DIV/0!</v>
      </c>
      <c r="O829" s="229" t="e">
        <f t="shared" si="78"/>
        <v>#DIV/0!</v>
      </c>
      <c r="P829" s="229" t="e">
        <f>AVERAGE('ES Data Entry'!O829:R829)</f>
        <v>#DIV/0!</v>
      </c>
      <c r="Q829" s="229" t="e">
        <f t="shared" si="79"/>
        <v>#DIV/0!</v>
      </c>
      <c r="R829" s="229" t="e">
        <f>AVERAGE('ES Data Entry'!S829:V829)</f>
        <v>#DIV/0!</v>
      </c>
      <c r="S829" s="229" t="e">
        <f t="shared" si="80"/>
        <v>#DIV/0!</v>
      </c>
      <c r="T829" s="229" t="e">
        <f>AVERAGE('ES Data Entry'!W829:Y829)</f>
        <v>#DIV/0!</v>
      </c>
      <c r="U829" s="230" t="e">
        <f t="shared" si="81"/>
        <v>#DIV/0!</v>
      </c>
      <c r="V829" s="231" t="e">
        <f t="shared" si="82"/>
        <v>#DIV/0!</v>
      </c>
      <c r="W829" s="232" t="e">
        <f t="shared" si="83"/>
        <v>#DIV/0!</v>
      </c>
    </row>
    <row r="830" spans="1:23">
      <c r="A830" s="226">
        <f>'ES Data Entry'!A830</f>
        <v>0</v>
      </c>
      <c r="B830" s="226">
        <f>'ES Data Entry'!B830</f>
        <v>0</v>
      </c>
      <c r="C830" s="6">
        <f>'ES Data Entry'!C830</f>
        <v>0</v>
      </c>
      <c r="D830" s="226">
        <f>'ES Data Entry'!D830</f>
        <v>0</v>
      </c>
      <c r="E830" s="226">
        <f>'ES Data Entry'!E830</f>
        <v>0</v>
      </c>
      <c r="F830" s="226">
        <f>'ES Data Entry'!F830</f>
        <v>0</v>
      </c>
      <c r="G830" s="226" t="str" cm="1">
        <f t="array" ref="G830">_xlfn.IFS('ES Data Entry'!G830=0, "Kindergarten", 'ES Data Entry'!G830=1, "1st Grade", 'ES Data Entry'!G830=2, "2nd Grade", 'ES Data Entry'!G830=3, "3rd Grade", 'ES Data Entry'!G830=4, "4th Grade",'ES Data Entry'!G830=5, "5th Grade")</f>
        <v>Kindergarten</v>
      </c>
      <c r="H830" s="253" t="e" cm="1">
        <f t="array" ref="H830">_xlfn.IFS('ES Data Entry'!L830=2, "Virtual", 'ES Data Entry'!L830=1, "In-person",'ES Data Entry'!L830=3, "Hybrid")</f>
        <v>#N/A</v>
      </c>
      <c r="I830" s="227" t="e" cm="1">
        <f t="array" ref="I830">_xlfn.IFS('ES Data Entry'!H830= 1, "American Indian/Alaskan Native", 'ES Data Entry'!H830= 2, "Asian", 'ES Data Entry'!H830= 3, "Native Hawaiian/Pacific Islander", 'ES Data Entry'!H830= 4, "Black/African American",'ES Data Entry'!H830= 5,  "White", 'ES Data Entry'!H830= 6, "Other", 'ES Data Entry'!H830= 7, "Two races or more", 'ES Data Entry'!H830= 8, "Unknown")</f>
        <v>#N/A</v>
      </c>
      <c r="J830" s="226" t="e" cm="1">
        <f t="array" ref="J830">_xlfn.IFS('ES Data Entry'!I830=1, "Hispanic/Latino", 'ES Data Entry'!I830=2, "Not Hispanic/Latino", 'ES Data Entry'!I830=3, "Other")</f>
        <v>#N/A</v>
      </c>
      <c r="K830" s="226" t="e" cm="1">
        <f t="array" ref="K830">_xlfn.IFS('ES Data Entry'!J830= 1, "Male", 'ES Data Entry'!J830= 2, "Female", 'ES Data Entry'!J830= 3, "Transgender Male", 'ES Data Entry'!J830= 4, "Transgender Female",'ES Data Entry'!J830= 5, "Non-binary", 'ES Data Entry'!J830= 6, "Other", 'ES Data Entry'!J830= 7, "Unknown")</f>
        <v>#N/A</v>
      </c>
      <c r="L830" s="228">
        <f>'ES Data Entry'!K830</f>
        <v>0</v>
      </c>
      <c r="M830" s="228" t="str" cm="1">
        <f t="array" ref="M830">IF(MAX(IF(F:F=F830, L:L))=L830, "Yes", "No")</f>
        <v>Yes</v>
      </c>
      <c r="N830" s="229" t="e">
        <f>AVERAGE('ES Data Entry'!N830,'ES Data Entry'!M830)</f>
        <v>#DIV/0!</v>
      </c>
      <c r="O830" s="229" t="e">
        <f t="shared" si="78"/>
        <v>#DIV/0!</v>
      </c>
      <c r="P830" s="229" t="e">
        <f>AVERAGE('ES Data Entry'!O830:R830)</f>
        <v>#DIV/0!</v>
      </c>
      <c r="Q830" s="229" t="e">
        <f t="shared" si="79"/>
        <v>#DIV/0!</v>
      </c>
      <c r="R830" s="229" t="e">
        <f>AVERAGE('ES Data Entry'!S830:V830)</f>
        <v>#DIV/0!</v>
      </c>
      <c r="S830" s="229" t="e">
        <f t="shared" si="80"/>
        <v>#DIV/0!</v>
      </c>
      <c r="T830" s="229" t="e">
        <f>AVERAGE('ES Data Entry'!W830:Y830)</f>
        <v>#DIV/0!</v>
      </c>
      <c r="U830" s="230" t="e">
        <f t="shared" si="81"/>
        <v>#DIV/0!</v>
      </c>
      <c r="V830" s="231" t="e">
        <f t="shared" si="82"/>
        <v>#DIV/0!</v>
      </c>
      <c r="W830" s="232" t="e">
        <f t="shared" si="83"/>
        <v>#DIV/0!</v>
      </c>
    </row>
    <row r="831" spans="1:23">
      <c r="A831" s="226">
        <f>'ES Data Entry'!A831</f>
        <v>0</v>
      </c>
      <c r="B831" s="226">
        <f>'ES Data Entry'!B831</f>
        <v>0</v>
      </c>
      <c r="C831" s="6">
        <f>'ES Data Entry'!C831</f>
        <v>0</v>
      </c>
      <c r="D831" s="226">
        <f>'ES Data Entry'!D831</f>
        <v>0</v>
      </c>
      <c r="E831" s="226">
        <f>'ES Data Entry'!E831</f>
        <v>0</v>
      </c>
      <c r="F831" s="226">
        <f>'ES Data Entry'!F831</f>
        <v>0</v>
      </c>
      <c r="G831" s="226" t="str" cm="1">
        <f t="array" ref="G831">_xlfn.IFS('ES Data Entry'!G831=0, "Kindergarten", 'ES Data Entry'!G831=1, "1st Grade", 'ES Data Entry'!G831=2, "2nd Grade", 'ES Data Entry'!G831=3, "3rd Grade", 'ES Data Entry'!G831=4, "4th Grade",'ES Data Entry'!G831=5, "5th Grade")</f>
        <v>Kindergarten</v>
      </c>
      <c r="H831" s="253" t="e" cm="1">
        <f t="array" ref="H831">_xlfn.IFS('ES Data Entry'!L831=2, "Virtual", 'ES Data Entry'!L831=1, "In-person",'ES Data Entry'!L831=3, "Hybrid")</f>
        <v>#N/A</v>
      </c>
      <c r="I831" s="227" t="e" cm="1">
        <f t="array" ref="I831">_xlfn.IFS('ES Data Entry'!H831= 1, "American Indian/Alaskan Native", 'ES Data Entry'!H831= 2, "Asian", 'ES Data Entry'!H831= 3, "Native Hawaiian/Pacific Islander", 'ES Data Entry'!H831= 4, "Black/African American",'ES Data Entry'!H831= 5,  "White", 'ES Data Entry'!H831= 6, "Other", 'ES Data Entry'!H831= 7, "Two races or more", 'ES Data Entry'!H831= 8, "Unknown")</f>
        <v>#N/A</v>
      </c>
      <c r="J831" s="226" t="e" cm="1">
        <f t="array" ref="J831">_xlfn.IFS('ES Data Entry'!I831=1, "Hispanic/Latino", 'ES Data Entry'!I831=2, "Not Hispanic/Latino", 'ES Data Entry'!I831=3, "Other")</f>
        <v>#N/A</v>
      </c>
      <c r="K831" s="226" t="e" cm="1">
        <f t="array" ref="K831">_xlfn.IFS('ES Data Entry'!J831= 1, "Male", 'ES Data Entry'!J831= 2, "Female", 'ES Data Entry'!J831= 3, "Transgender Male", 'ES Data Entry'!J831= 4, "Transgender Female",'ES Data Entry'!J831= 5, "Non-binary", 'ES Data Entry'!J831= 6, "Other", 'ES Data Entry'!J831= 7, "Unknown")</f>
        <v>#N/A</v>
      </c>
      <c r="L831" s="228">
        <f>'ES Data Entry'!K831</f>
        <v>0</v>
      </c>
      <c r="M831" s="228" t="str" cm="1">
        <f t="array" ref="M831">IF(MAX(IF(F:F=F831, L:L))=L831, "Yes", "No")</f>
        <v>Yes</v>
      </c>
      <c r="N831" s="229" t="e">
        <f>AVERAGE('ES Data Entry'!N831,'ES Data Entry'!M831)</f>
        <v>#DIV/0!</v>
      </c>
      <c r="O831" s="229" t="e">
        <f t="shared" si="78"/>
        <v>#DIV/0!</v>
      </c>
      <c r="P831" s="229" t="e">
        <f>AVERAGE('ES Data Entry'!O831:R831)</f>
        <v>#DIV/0!</v>
      </c>
      <c r="Q831" s="229" t="e">
        <f t="shared" si="79"/>
        <v>#DIV/0!</v>
      </c>
      <c r="R831" s="229" t="e">
        <f>AVERAGE('ES Data Entry'!S831:V831)</f>
        <v>#DIV/0!</v>
      </c>
      <c r="S831" s="229" t="e">
        <f t="shared" si="80"/>
        <v>#DIV/0!</v>
      </c>
      <c r="T831" s="229" t="e">
        <f>AVERAGE('ES Data Entry'!W831:Y831)</f>
        <v>#DIV/0!</v>
      </c>
      <c r="U831" s="230" t="e">
        <f t="shared" si="81"/>
        <v>#DIV/0!</v>
      </c>
      <c r="V831" s="231" t="e">
        <f t="shared" si="82"/>
        <v>#DIV/0!</v>
      </c>
      <c r="W831" s="232" t="e">
        <f t="shared" si="83"/>
        <v>#DIV/0!</v>
      </c>
    </row>
    <row r="832" spans="1:23">
      <c r="A832" s="226">
        <f>'ES Data Entry'!A832</f>
        <v>0</v>
      </c>
      <c r="B832" s="226">
        <f>'ES Data Entry'!B832</f>
        <v>0</v>
      </c>
      <c r="C832" s="6">
        <f>'ES Data Entry'!C832</f>
        <v>0</v>
      </c>
      <c r="D832" s="226">
        <f>'ES Data Entry'!D832</f>
        <v>0</v>
      </c>
      <c r="E832" s="226">
        <f>'ES Data Entry'!E832</f>
        <v>0</v>
      </c>
      <c r="F832" s="226">
        <f>'ES Data Entry'!F832</f>
        <v>0</v>
      </c>
      <c r="G832" s="226" t="str" cm="1">
        <f t="array" ref="G832">_xlfn.IFS('ES Data Entry'!G832=0, "Kindergarten", 'ES Data Entry'!G832=1, "1st Grade", 'ES Data Entry'!G832=2, "2nd Grade", 'ES Data Entry'!G832=3, "3rd Grade", 'ES Data Entry'!G832=4, "4th Grade",'ES Data Entry'!G832=5, "5th Grade")</f>
        <v>Kindergarten</v>
      </c>
      <c r="H832" s="253" t="e" cm="1">
        <f t="array" ref="H832">_xlfn.IFS('ES Data Entry'!L832=2, "Virtual", 'ES Data Entry'!L832=1, "In-person",'ES Data Entry'!L832=3, "Hybrid")</f>
        <v>#N/A</v>
      </c>
      <c r="I832" s="227" t="e" cm="1">
        <f t="array" ref="I832">_xlfn.IFS('ES Data Entry'!H832= 1, "American Indian/Alaskan Native", 'ES Data Entry'!H832= 2, "Asian", 'ES Data Entry'!H832= 3, "Native Hawaiian/Pacific Islander", 'ES Data Entry'!H832= 4, "Black/African American",'ES Data Entry'!H832= 5,  "White", 'ES Data Entry'!H832= 6, "Other", 'ES Data Entry'!H832= 7, "Two races or more", 'ES Data Entry'!H832= 8, "Unknown")</f>
        <v>#N/A</v>
      </c>
      <c r="J832" s="226" t="e" cm="1">
        <f t="array" ref="J832">_xlfn.IFS('ES Data Entry'!I832=1, "Hispanic/Latino", 'ES Data Entry'!I832=2, "Not Hispanic/Latino", 'ES Data Entry'!I832=3, "Other")</f>
        <v>#N/A</v>
      </c>
      <c r="K832" s="226" t="e" cm="1">
        <f t="array" ref="K832">_xlfn.IFS('ES Data Entry'!J832= 1, "Male", 'ES Data Entry'!J832= 2, "Female", 'ES Data Entry'!J832= 3, "Transgender Male", 'ES Data Entry'!J832= 4, "Transgender Female",'ES Data Entry'!J832= 5, "Non-binary", 'ES Data Entry'!J832= 6, "Other", 'ES Data Entry'!J832= 7, "Unknown")</f>
        <v>#N/A</v>
      </c>
      <c r="L832" s="228">
        <f>'ES Data Entry'!K832</f>
        <v>0</v>
      </c>
      <c r="M832" s="228" t="str" cm="1">
        <f t="array" ref="M832">IF(MAX(IF(F:F=F832, L:L))=L832, "Yes", "No")</f>
        <v>Yes</v>
      </c>
      <c r="N832" s="229" t="e">
        <f>AVERAGE('ES Data Entry'!N832,'ES Data Entry'!M832)</f>
        <v>#DIV/0!</v>
      </c>
      <c r="O832" s="229" t="e">
        <f t="shared" si="78"/>
        <v>#DIV/0!</v>
      </c>
      <c r="P832" s="229" t="e">
        <f>AVERAGE('ES Data Entry'!O832:R832)</f>
        <v>#DIV/0!</v>
      </c>
      <c r="Q832" s="229" t="e">
        <f t="shared" si="79"/>
        <v>#DIV/0!</v>
      </c>
      <c r="R832" s="229" t="e">
        <f>AVERAGE('ES Data Entry'!S832:V832)</f>
        <v>#DIV/0!</v>
      </c>
      <c r="S832" s="229" t="e">
        <f t="shared" si="80"/>
        <v>#DIV/0!</v>
      </c>
      <c r="T832" s="229" t="e">
        <f>AVERAGE('ES Data Entry'!W832:Y832)</f>
        <v>#DIV/0!</v>
      </c>
      <c r="U832" s="230" t="e">
        <f t="shared" si="81"/>
        <v>#DIV/0!</v>
      </c>
      <c r="V832" s="231" t="e">
        <f t="shared" si="82"/>
        <v>#DIV/0!</v>
      </c>
      <c r="W832" s="232" t="e">
        <f t="shared" si="83"/>
        <v>#DIV/0!</v>
      </c>
    </row>
    <row r="833" spans="1:23">
      <c r="A833" s="226">
        <f>'ES Data Entry'!A833</f>
        <v>0</v>
      </c>
      <c r="B833" s="226">
        <f>'ES Data Entry'!B833</f>
        <v>0</v>
      </c>
      <c r="C833" s="6">
        <f>'ES Data Entry'!C833</f>
        <v>0</v>
      </c>
      <c r="D833" s="226">
        <f>'ES Data Entry'!D833</f>
        <v>0</v>
      </c>
      <c r="E833" s="226">
        <f>'ES Data Entry'!E833</f>
        <v>0</v>
      </c>
      <c r="F833" s="226">
        <f>'ES Data Entry'!F833</f>
        <v>0</v>
      </c>
      <c r="G833" s="226" t="str" cm="1">
        <f t="array" ref="G833">_xlfn.IFS('ES Data Entry'!G833=0, "Kindergarten", 'ES Data Entry'!G833=1, "1st Grade", 'ES Data Entry'!G833=2, "2nd Grade", 'ES Data Entry'!G833=3, "3rd Grade", 'ES Data Entry'!G833=4, "4th Grade",'ES Data Entry'!G833=5, "5th Grade")</f>
        <v>Kindergarten</v>
      </c>
      <c r="H833" s="253" t="e" cm="1">
        <f t="array" ref="H833">_xlfn.IFS('ES Data Entry'!L833=2, "Virtual", 'ES Data Entry'!L833=1, "In-person",'ES Data Entry'!L833=3, "Hybrid")</f>
        <v>#N/A</v>
      </c>
      <c r="I833" s="227" t="e" cm="1">
        <f t="array" ref="I833">_xlfn.IFS('ES Data Entry'!H833= 1, "American Indian/Alaskan Native", 'ES Data Entry'!H833= 2, "Asian", 'ES Data Entry'!H833= 3, "Native Hawaiian/Pacific Islander", 'ES Data Entry'!H833= 4, "Black/African American",'ES Data Entry'!H833= 5,  "White", 'ES Data Entry'!H833= 6, "Other", 'ES Data Entry'!H833= 7, "Two races or more", 'ES Data Entry'!H833= 8, "Unknown")</f>
        <v>#N/A</v>
      </c>
      <c r="J833" s="226" t="e" cm="1">
        <f t="array" ref="J833">_xlfn.IFS('ES Data Entry'!I833=1, "Hispanic/Latino", 'ES Data Entry'!I833=2, "Not Hispanic/Latino", 'ES Data Entry'!I833=3, "Other")</f>
        <v>#N/A</v>
      </c>
      <c r="K833" s="226" t="e" cm="1">
        <f t="array" ref="K833">_xlfn.IFS('ES Data Entry'!J833= 1, "Male", 'ES Data Entry'!J833= 2, "Female", 'ES Data Entry'!J833= 3, "Transgender Male", 'ES Data Entry'!J833= 4, "Transgender Female",'ES Data Entry'!J833= 5, "Non-binary", 'ES Data Entry'!J833= 6, "Other", 'ES Data Entry'!J833= 7, "Unknown")</f>
        <v>#N/A</v>
      </c>
      <c r="L833" s="228">
        <f>'ES Data Entry'!K833</f>
        <v>0</v>
      </c>
      <c r="M833" s="228" t="str" cm="1">
        <f t="array" ref="M833">IF(MAX(IF(F:F=F833, L:L))=L833, "Yes", "No")</f>
        <v>Yes</v>
      </c>
      <c r="N833" s="229" t="e">
        <f>AVERAGE('ES Data Entry'!N833,'ES Data Entry'!M833)</f>
        <v>#DIV/0!</v>
      </c>
      <c r="O833" s="229" t="e">
        <f t="shared" si="78"/>
        <v>#DIV/0!</v>
      </c>
      <c r="P833" s="229" t="e">
        <f>AVERAGE('ES Data Entry'!O833:R833)</f>
        <v>#DIV/0!</v>
      </c>
      <c r="Q833" s="229" t="e">
        <f t="shared" si="79"/>
        <v>#DIV/0!</v>
      </c>
      <c r="R833" s="229" t="e">
        <f>AVERAGE('ES Data Entry'!S833:V833)</f>
        <v>#DIV/0!</v>
      </c>
      <c r="S833" s="229" t="e">
        <f t="shared" si="80"/>
        <v>#DIV/0!</v>
      </c>
      <c r="T833" s="229" t="e">
        <f>AVERAGE('ES Data Entry'!W833:Y833)</f>
        <v>#DIV/0!</v>
      </c>
      <c r="U833" s="230" t="e">
        <f t="shared" si="81"/>
        <v>#DIV/0!</v>
      </c>
      <c r="V833" s="231" t="e">
        <f t="shared" si="82"/>
        <v>#DIV/0!</v>
      </c>
      <c r="W833" s="232" t="e">
        <f t="shared" si="83"/>
        <v>#DIV/0!</v>
      </c>
    </row>
    <row r="834" spans="1:23">
      <c r="A834" s="226">
        <f>'ES Data Entry'!A834</f>
        <v>0</v>
      </c>
      <c r="B834" s="226">
        <f>'ES Data Entry'!B834</f>
        <v>0</v>
      </c>
      <c r="C834" s="6">
        <f>'ES Data Entry'!C834</f>
        <v>0</v>
      </c>
      <c r="D834" s="226">
        <f>'ES Data Entry'!D834</f>
        <v>0</v>
      </c>
      <c r="E834" s="226">
        <f>'ES Data Entry'!E834</f>
        <v>0</v>
      </c>
      <c r="F834" s="226">
        <f>'ES Data Entry'!F834</f>
        <v>0</v>
      </c>
      <c r="G834" s="226" t="str" cm="1">
        <f t="array" ref="G834">_xlfn.IFS('ES Data Entry'!G834=0, "Kindergarten", 'ES Data Entry'!G834=1, "1st Grade", 'ES Data Entry'!G834=2, "2nd Grade", 'ES Data Entry'!G834=3, "3rd Grade", 'ES Data Entry'!G834=4, "4th Grade",'ES Data Entry'!G834=5, "5th Grade")</f>
        <v>Kindergarten</v>
      </c>
      <c r="H834" s="253" t="e" cm="1">
        <f t="array" ref="H834">_xlfn.IFS('ES Data Entry'!L834=2, "Virtual", 'ES Data Entry'!L834=1, "In-person",'ES Data Entry'!L834=3, "Hybrid")</f>
        <v>#N/A</v>
      </c>
      <c r="I834" s="227" t="e" cm="1">
        <f t="array" ref="I834">_xlfn.IFS('ES Data Entry'!H834= 1, "American Indian/Alaskan Native", 'ES Data Entry'!H834= 2, "Asian", 'ES Data Entry'!H834= 3, "Native Hawaiian/Pacific Islander", 'ES Data Entry'!H834= 4, "Black/African American",'ES Data Entry'!H834= 5,  "White", 'ES Data Entry'!H834= 6, "Other", 'ES Data Entry'!H834= 7, "Two races or more", 'ES Data Entry'!H834= 8, "Unknown")</f>
        <v>#N/A</v>
      </c>
      <c r="J834" s="226" t="e" cm="1">
        <f t="array" ref="J834">_xlfn.IFS('ES Data Entry'!I834=1, "Hispanic/Latino", 'ES Data Entry'!I834=2, "Not Hispanic/Latino", 'ES Data Entry'!I834=3, "Other")</f>
        <v>#N/A</v>
      </c>
      <c r="K834" s="226" t="e" cm="1">
        <f t="array" ref="K834">_xlfn.IFS('ES Data Entry'!J834= 1, "Male", 'ES Data Entry'!J834= 2, "Female", 'ES Data Entry'!J834= 3, "Transgender Male", 'ES Data Entry'!J834= 4, "Transgender Female",'ES Data Entry'!J834= 5, "Non-binary", 'ES Data Entry'!J834= 6, "Other", 'ES Data Entry'!J834= 7, "Unknown")</f>
        <v>#N/A</v>
      </c>
      <c r="L834" s="228">
        <f>'ES Data Entry'!K834</f>
        <v>0</v>
      </c>
      <c r="M834" s="228" t="str" cm="1">
        <f t="array" ref="M834">IF(MAX(IF(F:F=F834, L:L))=L834, "Yes", "No")</f>
        <v>Yes</v>
      </c>
      <c r="N834" s="229" t="e">
        <f>AVERAGE('ES Data Entry'!N834,'ES Data Entry'!M834)</f>
        <v>#DIV/0!</v>
      </c>
      <c r="O834" s="229" t="e">
        <f t="shared" si="78"/>
        <v>#DIV/0!</v>
      </c>
      <c r="P834" s="229" t="e">
        <f>AVERAGE('ES Data Entry'!O834:R834)</f>
        <v>#DIV/0!</v>
      </c>
      <c r="Q834" s="229" t="e">
        <f t="shared" si="79"/>
        <v>#DIV/0!</v>
      </c>
      <c r="R834" s="229" t="e">
        <f>AVERAGE('ES Data Entry'!S834:V834)</f>
        <v>#DIV/0!</v>
      </c>
      <c r="S834" s="229" t="e">
        <f t="shared" si="80"/>
        <v>#DIV/0!</v>
      </c>
      <c r="T834" s="229" t="e">
        <f>AVERAGE('ES Data Entry'!W834:Y834)</f>
        <v>#DIV/0!</v>
      </c>
      <c r="U834" s="230" t="e">
        <f t="shared" si="81"/>
        <v>#DIV/0!</v>
      </c>
      <c r="V834" s="231" t="e">
        <f t="shared" si="82"/>
        <v>#DIV/0!</v>
      </c>
      <c r="W834" s="232" t="e">
        <f t="shared" si="83"/>
        <v>#DIV/0!</v>
      </c>
    </row>
    <row r="835" spans="1:23">
      <c r="A835" s="226">
        <f>'ES Data Entry'!A835</f>
        <v>0</v>
      </c>
      <c r="B835" s="226">
        <f>'ES Data Entry'!B835</f>
        <v>0</v>
      </c>
      <c r="C835" s="6">
        <f>'ES Data Entry'!C835</f>
        <v>0</v>
      </c>
      <c r="D835" s="226">
        <f>'ES Data Entry'!D835</f>
        <v>0</v>
      </c>
      <c r="E835" s="226">
        <f>'ES Data Entry'!E835</f>
        <v>0</v>
      </c>
      <c r="F835" s="226">
        <f>'ES Data Entry'!F835</f>
        <v>0</v>
      </c>
      <c r="G835" s="226" t="str" cm="1">
        <f t="array" ref="G835">_xlfn.IFS('ES Data Entry'!G835=0, "Kindergarten", 'ES Data Entry'!G835=1, "1st Grade", 'ES Data Entry'!G835=2, "2nd Grade", 'ES Data Entry'!G835=3, "3rd Grade", 'ES Data Entry'!G835=4, "4th Grade",'ES Data Entry'!G835=5, "5th Grade")</f>
        <v>Kindergarten</v>
      </c>
      <c r="H835" s="253" t="e" cm="1">
        <f t="array" ref="H835">_xlfn.IFS('ES Data Entry'!L835=2, "Virtual", 'ES Data Entry'!L835=1, "In-person",'ES Data Entry'!L835=3, "Hybrid")</f>
        <v>#N/A</v>
      </c>
      <c r="I835" s="227" t="e" cm="1">
        <f t="array" ref="I835">_xlfn.IFS('ES Data Entry'!H835= 1, "American Indian/Alaskan Native", 'ES Data Entry'!H835= 2, "Asian", 'ES Data Entry'!H835= 3, "Native Hawaiian/Pacific Islander", 'ES Data Entry'!H835= 4, "Black/African American",'ES Data Entry'!H835= 5,  "White", 'ES Data Entry'!H835= 6, "Other", 'ES Data Entry'!H835= 7, "Two races or more", 'ES Data Entry'!H835= 8, "Unknown")</f>
        <v>#N/A</v>
      </c>
      <c r="J835" s="226" t="e" cm="1">
        <f t="array" ref="J835">_xlfn.IFS('ES Data Entry'!I835=1, "Hispanic/Latino", 'ES Data Entry'!I835=2, "Not Hispanic/Latino", 'ES Data Entry'!I835=3, "Other")</f>
        <v>#N/A</v>
      </c>
      <c r="K835" s="226" t="e" cm="1">
        <f t="array" ref="K835">_xlfn.IFS('ES Data Entry'!J835= 1, "Male", 'ES Data Entry'!J835= 2, "Female", 'ES Data Entry'!J835= 3, "Transgender Male", 'ES Data Entry'!J835= 4, "Transgender Female",'ES Data Entry'!J835= 5, "Non-binary", 'ES Data Entry'!J835= 6, "Other", 'ES Data Entry'!J835= 7, "Unknown")</f>
        <v>#N/A</v>
      </c>
      <c r="L835" s="228">
        <f>'ES Data Entry'!K835</f>
        <v>0</v>
      </c>
      <c r="M835" s="228" t="str" cm="1">
        <f t="array" ref="M835">IF(MAX(IF(F:F=F835, L:L))=L835, "Yes", "No")</f>
        <v>Yes</v>
      </c>
      <c r="N835" s="229" t="e">
        <f>AVERAGE('ES Data Entry'!N835,'ES Data Entry'!M835)</f>
        <v>#DIV/0!</v>
      </c>
      <c r="O835" s="229" t="e">
        <f t="shared" si="78"/>
        <v>#DIV/0!</v>
      </c>
      <c r="P835" s="229" t="e">
        <f>AVERAGE('ES Data Entry'!O835:R835)</f>
        <v>#DIV/0!</v>
      </c>
      <c r="Q835" s="229" t="e">
        <f t="shared" si="79"/>
        <v>#DIV/0!</v>
      </c>
      <c r="R835" s="229" t="e">
        <f>AVERAGE('ES Data Entry'!S835:V835)</f>
        <v>#DIV/0!</v>
      </c>
      <c r="S835" s="229" t="e">
        <f t="shared" si="80"/>
        <v>#DIV/0!</v>
      </c>
      <c r="T835" s="229" t="e">
        <f>AVERAGE('ES Data Entry'!W835:Y835)</f>
        <v>#DIV/0!</v>
      </c>
      <c r="U835" s="230" t="e">
        <f t="shared" si="81"/>
        <v>#DIV/0!</v>
      </c>
      <c r="V835" s="231" t="e">
        <f t="shared" si="82"/>
        <v>#DIV/0!</v>
      </c>
      <c r="W835" s="232" t="e">
        <f t="shared" si="83"/>
        <v>#DIV/0!</v>
      </c>
    </row>
    <row r="836" spans="1:23">
      <c r="A836" s="226">
        <f>'ES Data Entry'!A836</f>
        <v>0</v>
      </c>
      <c r="B836" s="226">
        <f>'ES Data Entry'!B836</f>
        <v>0</v>
      </c>
      <c r="C836" s="6">
        <f>'ES Data Entry'!C836</f>
        <v>0</v>
      </c>
      <c r="D836" s="226">
        <f>'ES Data Entry'!D836</f>
        <v>0</v>
      </c>
      <c r="E836" s="226">
        <f>'ES Data Entry'!E836</f>
        <v>0</v>
      </c>
      <c r="F836" s="226">
        <f>'ES Data Entry'!F836</f>
        <v>0</v>
      </c>
      <c r="G836" s="226" t="str" cm="1">
        <f t="array" ref="G836">_xlfn.IFS('ES Data Entry'!G836=0, "Kindergarten", 'ES Data Entry'!G836=1, "1st Grade", 'ES Data Entry'!G836=2, "2nd Grade", 'ES Data Entry'!G836=3, "3rd Grade", 'ES Data Entry'!G836=4, "4th Grade",'ES Data Entry'!G836=5, "5th Grade")</f>
        <v>Kindergarten</v>
      </c>
      <c r="H836" s="253" t="e" cm="1">
        <f t="array" ref="H836">_xlfn.IFS('ES Data Entry'!L836=2, "Virtual", 'ES Data Entry'!L836=1, "In-person",'ES Data Entry'!L836=3, "Hybrid")</f>
        <v>#N/A</v>
      </c>
      <c r="I836" s="227" t="e" cm="1">
        <f t="array" ref="I836">_xlfn.IFS('ES Data Entry'!H836= 1, "American Indian/Alaskan Native", 'ES Data Entry'!H836= 2, "Asian", 'ES Data Entry'!H836= 3, "Native Hawaiian/Pacific Islander", 'ES Data Entry'!H836= 4, "Black/African American",'ES Data Entry'!H836= 5,  "White", 'ES Data Entry'!H836= 6, "Other", 'ES Data Entry'!H836= 7, "Two races or more", 'ES Data Entry'!H836= 8, "Unknown")</f>
        <v>#N/A</v>
      </c>
      <c r="J836" s="226" t="e" cm="1">
        <f t="array" ref="J836">_xlfn.IFS('ES Data Entry'!I836=1, "Hispanic/Latino", 'ES Data Entry'!I836=2, "Not Hispanic/Latino", 'ES Data Entry'!I836=3, "Other")</f>
        <v>#N/A</v>
      </c>
      <c r="K836" s="226" t="e" cm="1">
        <f t="array" ref="K836">_xlfn.IFS('ES Data Entry'!J836= 1, "Male", 'ES Data Entry'!J836= 2, "Female", 'ES Data Entry'!J836= 3, "Transgender Male", 'ES Data Entry'!J836= 4, "Transgender Female",'ES Data Entry'!J836= 5, "Non-binary", 'ES Data Entry'!J836= 6, "Other", 'ES Data Entry'!J836= 7, "Unknown")</f>
        <v>#N/A</v>
      </c>
      <c r="L836" s="228">
        <f>'ES Data Entry'!K836</f>
        <v>0</v>
      </c>
      <c r="M836" s="228" t="str" cm="1">
        <f t="array" ref="M836">IF(MAX(IF(F:F=F836, L:L))=L836, "Yes", "No")</f>
        <v>Yes</v>
      </c>
      <c r="N836" s="229" t="e">
        <f>AVERAGE('ES Data Entry'!N836,'ES Data Entry'!M836)</f>
        <v>#DIV/0!</v>
      </c>
      <c r="O836" s="229" t="e">
        <f t="shared" si="78"/>
        <v>#DIV/0!</v>
      </c>
      <c r="P836" s="229" t="e">
        <f>AVERAGE('ES Data Entry'!O836:R836)</f>
        <v>#DIV/0!</v>
      </c>
      <c r="Q836" s="229" t="e">
        <f t="shared" si="79"/>
        <v>#DIV/0!</v>
      </c>
      <c r="R836" s="229" t="e">
        <f>AVERAGE('ES Data Entry'!S836:V836)</f>
        <v>#DIV/0!</v>
      </c>
      <c r="S836" s="229" t="e">
        <f t="shared" si="80"/>
        <v>#DIV/0!</v>
      </c>
      <c r="T836" s="229" t="e">
        <f>AVERAGE('ES Data Entry'!W836:Y836)</f>
        <v>#DIV/0!</v>
      </c>
      <c r="U836" s="230" t="e">
        <f t="shared" si="81"/>
        <v>#DIV/0!</v>
      </c>
      <c r="V836" s="231" t="e">
        <f t="shared" si="82"/>
        <v>#DIV/0!</v>
      </c>
      <c r="W836" s="232" t="e">
        <f t="shared" si="83"/>
        <v>#DIV/0!</v>
      </c>
    </row>
    <row r="837" spans="1:23">
      <c r="A837" s="226">
        <f>'ES Data Entry'!A837</f>
        <v>0</v>
      </c>
      <c r="B837" s="226">
        <f>'ES Data Entry'!B837</f>
        <v>0</v>
      </c>
      <c r="C837" s="6">
        <f>'ES Data Entry'!C837</f>
        <v>0</v>
      </c>
      <c r="D837" s="226">
        <f>'ES Data Entry'!D837</f>
        <v>0</v>
      </c>
      <c r="E837" s="226">
        <f>'ES Data Entry'!E837</f>
        <v>0</v>
      </c>
      <c r="F837" s="226">
        <f>'ES Data Entry'!F837</f>
        <v>0</v>
      </c>
      <c r="G837" s="226" t="str" cm="1">
        <f t="array" ref="G837">_xlfn.IFS('ES Data Entry'!G837=0, "Kindergarten", 'ES Data Entry'!G837=1, "1st Grade", 'ES Data Entry'!G837=2, "2nd Grade", 'ES Data Entry'!G837=3, "3rd Grade", 'ES Data Entry'!G837=4, "4th Grade",'ES Data Entry'!G837=5, "5th Grade")</f>
        <v>Kindergarten</v>
      </c>
      <c r="H837" s="253" t="e" cm="1">
        <f t="array" ref="H837">_xlfn.IFS('ES Data Entry'!L837=2, "Virtual", 'ES Data Entry'!L837=1, "In-person",'ES Data Entry'!L837=3, "Hybrid")</f>
        <v>#N/A</v>
      </c>
      <c r="I837" s="227" t="e" cm="1">
        <f t="array" ref="I837">_xlfn.IFS('ES Data Entry'!H837= 1, "American Indian/Alaskan Native", 'ES Data Entry'!H837= 2, "Asian", 'ES Data Entry'!H837= 3, "Native Hawaiian/Pacific Islander", 'ES Data Entry'!H837= 4, "Black/African American",'ES Data Entry'!H837= 5,  "White", 'ES Data Entry'!H837= 6, "Other", 'ES Data Entry'!H837= 7, "Two races or more", 'ES Data Entry'!H837= 8, "Unknown")</f>
        <v>#N/A</v>
      </c>
      <c r="J837" s="226" t="e" cm="1">
        <f t="array" ref="J837">_xlfn.IFS('ES Data Entry'!I837=1, "Hispanic/Latino", 'ES Data Entry'!I837=2, "Not Hispanic/Latino", 'ES Data Entry'!I837=3, "Other")</f>
        <v>#N/A</v>
      </c>
      <c r="K837" s="226" t="e" cm="1">
        <f t="array" ref="K837">_xlfn.IFS('ES Data Entry'!J837= 1, "Male", 'ES Data Entry'!J837= 2, "Female", 'ES Data Entry'!J837= 3, "Transgender Male", 'ES Data Entry'!J837= 4, "Transgender Female",'ES Data Entry'!J837= 5, "Non-binary", 'ES Data Entry'!J837= 6, "Other", 'ES Data Entry'!J837= 7, "Unknown")</f>
        <v>#N/A</v>
      </c>
      <c r="L837" s="228">
        <f>'ES Data Entry'!K837</f>
        <v>0</v>
      </c>
      <c r="M837" s="228" t="str" cm="1">
        <f t="array" ref="M837">IF(MAX(IF(F:F=F837, L:L))=L837, "Yes", "No")</f>
        <v>Yes</v>
      </c>
      <c r="N837" s="229" t="e">
        <f>AVERAGE('ES Data Entry'!N837,'ES Data Entry'!M837)</f>
        <v>#DIV/0!</v>
      </c>
      <c r="O837" s="229" t="e">
        <f t="shared" si="78"/>
        <v>#DIV/0!</v>
      </c>
      <c r="P837" s="229" t="e">
        <f>AVERAGE('ES Data Entry'!O837:R837)</f>
        <v>#DIV/0!</v>
      </c>
      <c r="Q837" s="229" t="e">
        <f t="shared" si="79"/>
        <v>#DIV/0!</v>
      </c>
      <c r="R837" s="229" t="e">
        <f>AVERAGE('ES Data Entry'!S837:V837)</f>
        <v>#DIV/0!</v>
      </c>
      <c r="S837" s="229" t="e">
        <f t="shared" si="80"/>
        <v>#DIV/0!</v>
      </c>
      <c r="T837" s="229" t="e">
        <f>AVERAGE('ES Data Entry'!W837:Y837)</f>
        <v>#DIV/0!</v>
      </c>
      <c r="U837" s="230" t="e">
        <f t="shared" si="81"/>
        <v>#DIV/0!</v>
      </c>
      <c r="V837" s="231" t="e">
        <f t="shared" si="82"/>
        <v>#DIV/0!</v>
      </c>
      <c r="W837" s="232" t="e">
        <f t="shared" si="83"/>
        <v>#DIV/0!</v>
      </c>
    </row>
    <row r="838" spans="1:23">
      <c r="A838" s="226">
        <f>'ES Data Entry'!A838</f>
        <v>0</v>
      </c>
      <c r="B838" s="226">
        <f>'ES Data Entry'!B838</f>
        <v>0</v>
      </c>
      <c r="C838" s="6">
        <f>'ES Data Entry'!C838</f>
        <v>0</v>
      </c>
      <c r="D838" s="226">
        <f>'ES Data Entry'!D838</f>
        <v>0</v>
      </c>
      <c r="E838" s="226">
        <f>'ES Data Entry'!E838</f>
        <v>0</v>
      </c>
      <c r="F838" s="226">
        <f>'ES Data Entry'!F838</f>
        <v>0</v>
      </c>
      <c r="G838" s="226" t="str" cm="1">
        <f t="array" ref="G838">_xlfn.IFS('ES Data Entry'!G838=0, "Kindergarten", 'ES Data Entry'!G838=1, "1st Grade", 'ES Data Entry'!G838=2, "2nd Grade", 'ES Data Entry'!G838=3, "3rd Grade", 'ES Data Entry'!G838=4, "4th Grade",'ES Data Entry'!G838=5, "5th Grade")</f>
        <v>Kindergarten</v>
      </c>
      <c r="H838" s="253" t="e" cm="1">
        <f t="array" ref="H838">_xlfn.IFS('ES Data Entry'!L838=2, "Virtual", 'ES Data Entry'!L838=1, "In-person",'ES Data Entry'!L838=3, "Hybrid")</f>
        <v>#N/A</v>
      </c>
      <c r="I838" s="227" t="e" cm="1">
        <f t="array" ref="I838">_xlfn.IFS('ES Data Entry'!H838= 1, "American Indian/Alaskan Native", 'ES Data Entry'!H838= 2, "Asian", 'ES Data Entry'!H838= 3, "Native Hawaiian/Pacific Islander", 'ES Data Entry'!H838= 4, "Black/African American",'ES Data Entry'!H838= 5,  "White", 'ES Data Entry'!H838= 6, "Other", 'ES Data Entry'!H838= 7, "Two races or more", 'ES Data Entry'!H838= 8, "Unknown")</f>
        <v>#N/A</v>
      </c>
      <c r="J838" s="226" t="e" cm="1">
        <f t="array" ref="J838">_xlfn.IFS('ES Data Entry'!I838=1, "Hispanic/Latino", 'ES Data Entry'!I838=2, "Not Hispanic/Latino", 'ES Data Entry'!I838=3, "Other")</f>
        <v>#N/A</v>
      </c>
      <c r="K838" s="226" t="e" cm="1">
        <f t="array" ref="K838">_xlfn.IFS('ES Data Entry'!J838= 1, "Male", 'ES Data Entry'!J838= 2, "Female", 'ES Data Entry'!J838= 3, "Transgender Male", 'ES Data Entry'!J838= 4, "Transgender Female",'ES Data Entry'!J838= 5, "Non-binary", 'ES Data Entry'!J838= 6, "Other", 'ES Data Entry'!J838= 7, "Unknown")</f>
        <v>#N/A</v>
      </c>
      <c r="L838" s="228">
        <f>'ES Data Entry'!K838</f>
        <v>0</v>
      </c>
      <c r="M838" s="228" t="str" cm="1">
        <f t="array" ref="M838">IF(MAX(IF(F:F=F838, L:L))=L838, "Yes", "No")</f>
        <v>Yes</v>
      </c>
      <c r="N838" s="229" t="e">
        <f>AVERAGE('ES Data Entry'!N838,'ES Data Entry'!M838)</f>
        <v>#DIV/0!</v>
      </c>
      <c r="O838" s="229" t="e">
        <f t="shared" si="78"/>
        <v>#DIV/0!</v>
      </c>
      <c r="P838" s="229" t="e">
        <f>AVERAGE('ES Data Entry'!O838:R838)</f>
        <v>#DIV/0!</v>
      </c>
      <c r="Q838" s="229" t="e">
        <f t="shared" si="79"/>
        <v>#DIV/0!</v>
      </c>
      <c r="R838" s="229" t="e">
        <f>AVERAGE('ES Data Entry'!S838:V838)</f>
        <v>#DIV/0!</v>
      </c>
      <c r="S838" s="229" t="e">
        <f t="shared" si="80"/>
        <v>#DIV/0!</v>
      </c>
      <c r="T838" s="229" t="e">
        <f>AVERAGE('ES Data Entry'!W838:Y838)</f>
        <v>#DIV/0!</v>
      </c>
      <c r="U838" s="230" t="e">
        <f t="shared" si="81"/>
        <v>#DIV/0!</v>
      </c>
      <c r="V838" s="231" t="e">
        <f t="shared" si="82"/>
        <v>#DIV/0!</v>
      </c>
      <c r="W838" s="232" t="e">
        <f t="shared" si="83"/>
        <v>#DIV/0!</v>
      </c>
    </row>
    <row r="839" spans="1:23">
      <c r="A839" s="226">
        <f>'ES Data Entry'!A839</f>
        <v>0</v>
      </c>
      <c r="B839" s="226">
        <f>'ES Data Entry'!B839</f>
        <v>0</v>
      </c>
      <c r="C839" s="6">
        <f>'ES Data Entry'!C839</f>
        <v>0</v>
      </c>
      <c r="D839" s="226">
        <f>'ES Data Entry'!D839</f>
        <v>0</v>
      </c>
      <c r="E839" s="226">
        <f>'ES Data Entry'!E839</f>
        <v>0</v>
      </c>
      <c r="F839" s="226">
        <f>'ES Data Entry'!F839</f>
        <v>0</v>
      </c>
      <c r="G839" s="226" t="str" cm="1">
        <f t="array" ref="G839">_xlfn.IFS('ES Data Entry'!G839=0, "Kindergarten", 'ES Data Entry'!G839=1, "1st Grade", 'ES Data Entry'!G839=2, "2nd Grade", 'ES Data Entry'!G839=3, "3rd Grade", 'ES Data Entry'!G839=4, "4th Grade",'ES Data Entry'!G839=5, "5th Grade")</f>
        <v>Kindergarten</v>
      </c>
      <c r="H839" s="253" t="e" cm="1">
        <f t="array" ref="H839">_xlfn.IFS('ES Data Entry'!L839=2, "Virtual", 'ES Data Entry'!L839=1, "In-person",'ES Data Entry'!L839=3, "Hybrid")</f>
        <v>#N/A</v>
      </c>
      <c r="I839" s="227" t="e" cm="1">
        <f t="array" ref="I839">_xlfn.IFS('ES Data Entry'!H839= 1, "American Indian/Alaskan Native", 'ES Data Entry'!H839= 2, "Asian", 'ES Data Entry'!H839= 3, "Native Hawaiian/Pacific Islander", 'ES Data Entry'!H839= 4, "Black/African American",'ES Data Entry'!H839= 5,  "White", 'ES Data Entry'!H839= 6, "Other", 'ES Data Entry'!H839= 7, "Two races or more", 'ES Data Entry'!H839= 8, "Unknown")</f>
        <v>#N/A</v>
      </c>
      <c r="J839" s="226" t="e" cm="1">
        <f t="array" ref="J839">_xlfn.IFS('ES Data Entry'!I839=1, "Hispanic/Latino", 'ES Data Entry'!I839=2, "Not Hispanic/Latino", 'ES Data Entry'!I839=3, "Other")</f>
        <v>#N/A</v>
      </c>
      <c r="K839" s="226" t="e" cm="1">
        <f t="array" ref="K839">_xlfn.IFS('ES Data Entry'!J839= 1, "Male", 'ES Data Entry'!J839= 2, "Female", 'ES Data Entry'!J839= 3, "Transgender Male", 'ES Data Entry'!J839= 4, "Transgender Female",'ES Data Entry'!J839= 5, "Non-binary", 'ES Data Entry'!J839= 6, "Other", 'ES Data Entry'!J839= 7, "Unknown")</f>
        <v>#N/A</v>
      </c>
      <c r="L839" s="228">
        <f>'ES Data Entry'!K839</f>
        <v>0</v>
      </c>
      <c r="M839" s="228" t="str" cm="1">
        <f t="array" ref="M839">IF(MAX(IF(F:F=F839, L:L))=L839, "Yes", "No")</f>
        <v>Yes</v>
      </c>
      <c r="N839" s="229" t="e">
        <f>AVERAGE('ES Data Entry'!N839,'ES Data Entry'!M839)</f>
        <v>#DIV/0!</v>
      </c>
      <c r="O839" s="229" t="e">
        <f t="shared" si="78"/>
        <v>#DIV/0!</v>
      </c>
      <c r="P839" s="229" t="e">
        <f>AVERAGE('ES Data Entry'!O839:R839)</f>
        <v>#DIV/0!</v>
      </c>
      <c r="Q839" s="229" t="e">
        <f t="shared" si="79"/>
        <v>#DIV/0!</v>
      </c>
      <c r="R839" s="229" t="e">
        <f>AVERAGE('ES Data Entry'!S839:V839)</f>
        <v>#DIV/0!</v>
      </c>
      <c r="S839" s="229" t="e">
        <f t="shared" si="80"/>
        <v>#DIV/0!</v>
      </c>
      <c r="T839" s="229" t="e">
        <f>AVERAGE('ES Data Entry'!W839:Y839)</f>
        <v>#DIV/0!</v>
      </c>
      <c r="U839" s="230" t="e">
        <f t="shared" si="81"/>
        <v>#DIV/0!</v>
      </c>
      <c r="V839" s="231" t="e">
        <f t="shared" si="82"/>
        <v>#DIV/0!</v>
      </c>
      <c r="W839" s="232" t="e">
        <f t="shared" si="83"/>
        <v>#DIV/0!</v>
      </c>
    </row>
    <row r="840" spans="1:23">
      <c r="A840" s="226">
        <f>'ES Data Entry'!A840</f>
        <v>0</v>
      </c>
      <c r="B840" s="226">
        <f>'ES Data Entry'!B840</f>
        <v>0</v>
      </c>
      <c r="C840" s="6">
        <f>'ES Data Entry'!C840</f>
        <v>0</v>
      </c>
      <c r="D840" s="226">
        <f>'ES Data Entry'!D840</f>
        <v>0</v>
      </c>
      <c r="E840" s="226">
        <f>'ES Data Entry'!E840</f>
        <v>0</v>
      </c>
      <c r="F840" s="226">
        <f>'ES Data Entry'!F840</f>
        <v>0</v>
      </c>
      <c r="G840" s="226" t="str" cm="1">
        <f t="array" ref="G840">_xlfn.IFS('ES Data Entry'!G840=0, "Kindergarten", 'ES Data Entry'!G840=1, "1st Grade", 'ES Data Entry'!G840=2, "2nd Grade", 'ES Data Entry'!G840=3, "3rd Grade", 'ES Data Entry'!G840=4, "4th Grade",'ES Data Entry'!G840=5, "5th Grade")</f>
        <v>Kindergarten</v>
      </c>
      <c r="H840" s="253" t="e" cm="1">
        <f t="array" ref="H840">_xlfn.IFS('ES Data Entry'!L840=2, "Virtual", 'ES Data Entry'!L840=1, "In-person",'ES Data Entry'!L840=3, "Hybrid")</f>
        <v>#N/A</v>
      </c>
      <c r="I840" s="227" t="e" cm="1">
        <f t="array" ref="I840">_xlfn.IFS('ES Data Entry'!H840= 1, "American Indian/Alaskan Native", 'ES Data Entry'!H840= 2, "Asian", 'ES Data Entry'!H840= 3, "Native Hawaiian/Pacific Islander", 'ES Data Entry'!H840= 4, "Black/African American",'ES Data Entry'!H840= 5,  "White", 'ES Data Entry'!H840= 6, "Other", 'ES Data Entry'!H840= 7, "Two races or more", 'ES Data Entry'!H840= 8, "Unknown")</f>
        <v>#N/A</v>
      </c>
      <c r="J840" s="226" t="e" cm="1">
        <f t="array" ref="J840">_xlfn.IFS('ES Data Entry'!I840=1, "Hispanic/Latino", 'ES Data Entry'!I840=2, "Not Hispanic/Latino", 'ES Data Entry'!I840=3, "Other")</f>
        <v>#N/A</v>
      </c>
      <c r="K840" s="226" t="e" cm="1">
        <f t="array" ref="K840">_xlfn.IFS('ES Data Entry'!J840= 1, "Male", 'ES Data Entry'!J840= 2, "Female", 'ES Data Entry'!J840= 3, "Transgender Male", 'ES Data Entry'!J840= 4, "Transgender Female",'ES Data Entry'!J840= 5, "Non-binary", 'ES Data Entry'!J840= 6, "Other", 'ES Data Entry'!J840= 7, "Unknown")</f>
        <v>#N/A</v>
      </c>
      <c r="L840" s="228">
        <f>'ES Data Entry'!K840</f>
        <v>0</v>
      </c>
      <c r="M840" s="228" t="str" cm="1">
        <f t="array" ref="M840">IF(MAX(IF(F:F=F840, L:L))=L840, "Yes", "No")</f>
        <v>Yes</v>
      </c>
      <c r="N840" s="229" t="e">
        <f>AVERAGE('ES Data Entry'!N840,'ES Data Entry'!M840)</f>
        <v>#DIV/0!</v>
      </c>
      <c r="O840" s="229" t="e">
        <f t="shared" si="78"/>
        <v>#DIV/0!</v>
      </c>
      <c r="P840" s="229" t="e">
        <f>AVERAGE('ES Data Entry'!O840:R840)</f>
        <v>#DIV/0!</v>
      </c>
      <c r="Q840" s="229" t="e">
        <f t="shared" si="79"/>
        <v>#DIV/0!</v>
      </c>
      <c r="R840" s="229" t="e">
        <f>AVERAGE('ES Data Entry'!S840:V840)</f>
        <v>#DIV/0!</v>
      </c>
      <c r="S840" s="229" t="e">
        <f t="shared" si="80"/>
        <v>#DIV/0!</v>
      </c>
      <c r="T840" s="229" t="e">
        <f>AVERAGE('ES Data Entry'!W840:Y840)</f>
        <v>#DIV/0!</v>
      </c>
      <c r="U840" s="230" t="e">
        <f t="shared" si="81"/>
        <v>#DIV/0!</v>
      </c>
      <c r="V840" s="231" t="e">
        <f t="shared" si="82"/>
        <v>#DIV/0!</v>
      </c>
      <c r="W840" s="232" t="e">
        <f t="shared" si="83"/>
        <v>#DIV/0!</v>
      </c>
    </row>
    <row r="841" spans="1:23">
      <c r="A841" s="226">
        <f>'ES Data Entry'!A841</f>
        <v>0</v>
      </c>
      <c r="B841" s="226">
        <f>'ES Data Entry'!B841</f>
        <v>0</v>
      </c>
      <c r="C841" s="6">
        <f>'ES Data Entry'!C841</f>
        <v>0</v>
      </c>
      <c r="D841" s="226">
        <f>'ES Data Entry'!D841</f>
        <v>0</v>
      </c>
      <c r="E841" s="226">
        <f>'ES Data Entry'!E841</f>
        <v>0</v>
      </c>
      <c r="F841" s="226">
        <f>'ES Data Entry'!F841</f>
        <v>0</v>
      </c>
      <c r="G841" s="226" t="str" cm="1">
        <f t="array" ref="G841">_xlfn.IFS('ES Data Entry'!G841=0, "Kindergarten", 'ES Data Entry'!G841=1, "1st Grade", 'ES Data Entry'!G841=2, "2nd Grade", 'ES Data Entry'!G841=3, "3rd Grade", 'ES Data Entry'!G841=4, "4th Grade",'ES Data Entry'!G841=5, "5th Grade")</f>
        <v>Kindergarten</v>
      </c>
      <c r="H841" s="253" t="e" cm="1">
        <f t="array" ref="H841">_xlfn.IFS('ES Data Entry'!L841=2, "Virtual", 'ES Data Entry'!L841=1, "In-person",'ES Data Entry'!L841=3, "Hybrid")</f>
        <v>#N/A</v>
      </c>
      <c r="I841" s="227" t="e" cm="1">
        <f t="array" ref="I841">_xlfn.IFS('ES Data Entry'!H841= 1, "American Indian/Alaskan Native", 'ES Data Entry'!H841= 2, "Asian", 'ES Data Entry'!H841= 3, "Native Hawaiian/Pacific Islander", 'ES Data Entry'!H841= 4, "Black/African American",'ES Data Entry'!H841= 5,  "White", 'ES Data Entry'!H841= 6, "Other", 'ES Data Entry'!H841= 7, "Two races or more", 'ES Data Entry'!H841= 8, "Unknown")</f>
        <v>#N/A</v>
      </c>
      <c r="J841" s="226" t="e" cm="1">
        <f t="array" ref="J841">_xlfn.IFS('ES Data Entry'!I841=1, "Hispanic/Latino", 'ES Data Entry'!I841=2, "Not Hispanic/Latino", 'ES Data Entry'!I841=3, "Other")</f>
        <v>#N/A</v>
      </c>
      <c r="K841" s="226" t="e" cm="1">
        <f t="array" ref="K841">_xlfn.IFS('ES Data Entry'!J841= 1, "Male", 'ES Data Entry'!J841= 2, "Female", 'ES Data Entry'!J841= 3, "Transgender Male", 'ES Data Entry'!J841= 4, "Transgender Female",'ES Data Entry'!J841= 5, "Non-binary", 'ES Data Entry'!J841= 6, "Other", 'ES Data Entry'!J841= 7, "Unknown")</f>
        <v>#N/A</v>
      </c>
      <c r="L841" s="228">
        <f>'ES Data Entry'!K841</f>
        <v>0</v>
      </c>
      <c r="M841" s="228" t="str" cm="1">
        <f t="array" ref="M841">IF(MAX(IF(F:F=F841, L:L))=L841, "Yes", "No")</f>
        <v>Yes</v>
      </c>
      <c r="N841" s="229" t="e">
        <f>AVERAGE('ES Data Entry'!N841,'ES Data Entry'!M841)</f>
        <v>#DIV/0!</v>
      </c>
      <c r="O841" s="229" t="e">
        <f t="shared" si="78"/>
        <v>#DIV/0!</v>
      </c>
      <c r="P841" s="229" t="e">
        <f>AVERAGE('ES Data Entry'!O841:R841)</f>
        <v>#DIV/0!</v>
      </c>
      <c r="Q841" s="229" t="e">
        <f t="shared" si="79"/>
        <v>#DIV/0!</v>
      </c>
      <c r="R841" s="229" t="e">
        <f>AVERAGE('ES Data Entry'!S841:V841)</f>
        <v>#DIV/0!</v>
      </c>
      <c r="S841" s="229" t="e">
        <f t="shared" si="80"/>
        <v>#DIV/0!</v>
      </c>
      <c r="T841" s="229" t="e">
        <f>AVERAGE('ES Data Entry'!W841:Y841)</f>
        <v>#DIV/0!</v>
      </c>
      <c r="U841" s="230" t="e">
        <f t="shared" si="81"/>
        <v>#DIV/0!</v>
      </c>
      <c r="V841" s="231" t="e">
        <f t="shared" si="82"/>
        <v>#DIV/0!</v>
      </c>
      <c r="W841" s="232" t="e">
        <f t="shared" si="83"/>
        <v>#DIV/0!</v>
      </c>
    </row>
    <row r="842" spans="1:23">
      <c r="A842" s="226">
        <f>'ES Data Entry'!A842</f>
        <v>0</v>
      </c>
      <c r="B842" s="226">
        <f>'ES Data Entry'!B842</f>
        <v>0</v>
      </c>
      <c r="C842" s="6">
        <f>'ES Data Entry'!C842</f>
        <v>0</v>
      </c>
      <c r="D842" s="226">
        <f>'ES Data Entry'!D842</f>
        <v>0</v>
      </c>
      <c r="E842" s="226">
        <f>'ES Data Entry'!E842</f>
        <v>0</v>
      </c>
      <c r="F842" s="226">
        <f>'ES Data Entry'!F842</f>
        <v>0</v>
      </c>
      <c r="G842" s="226" t="str" cm="1">
        <f t="array" ref="G842">_xlfn.IFS('ES Data Entry'!G842=0, "Kindergarten", 'ES Data Entry'!G842=1, "1st Grade", 'ES Data Entry'!G842=2, "2nd Grade", 'ES Data Entry'!G842=3, "3rd Grade", 'ES Data Entry'!G842=4, "4th Grade",'ES Data Entry'!G842=5, "5th Grade")</f>
        <v>Kindergarten</v>
      </c>
      <c r="H842" s="253" t="e" cm="1">
        <f t="array" ref="H842">_xlfn.IFS('ES Data Entry'!L842=2, "Virtual", 'ES Data Entry'!L842=1, "In-person",'ES Data Entry'!L842=3, "Hybrid")</f>
        <v>#N/A</v>
      </c>
      <c r="I842" s="227" t="e" cm="1">
        <f t="array" ref="I842">_xlfn.IFS('ES Data Entry'!H842= 1, "American Indian/Alaskan Native", 'ES Data Entry'!H842= 2, "Asian", 'ES Data Entry'!H842= 3, "Native Hawaiian/Pacific Islander", 'ES Data Entry'!H842= 4, "Black/African American",'ES Data Entry'!H842= 5,  "White", 'ES Data Entry'!H842= 6, "Other", 'ES Data Entry'!H842= 7, "Two races or more", 'ES Data Entry'!H842= 8, "Unknown")</f>
        <v>#N/A</v>
      </c>
      <c r="J842" s="226" t="e" cm="1">
        <f t="array" ref="J842">_xlfn.IFS('ES Data Entry'!I842=1, "Hispanic/Latino", 'ES Data Entry'!I842=2, "Not Hispanic/Latino", 'ES Data Entry'!I842=3, "Other")</f>
        <v>#N/A</v>
      </c>
      <c r="K842" s="226" t="e" cm="1">
        <f t="array" ref="K842">_xlfn.IFS('ES Data Entry'!J842= 1, "Male", 'ES Data Entry'!J842= 2, "Female", 'ES Data Entry'!J842= 3, "Transgender Male", 'ES Data Entry'!J842= 4, "Transgender Female",'ES Data Entry'!J842= 5, "Non-binary", 'ES Data Entry'!J842= 6, "Other", 'ES Data Entry'!J842= 7, "Unknown")</f>
        <v>#N/A</v>
      </c>
      <c r="L842" s="228">
        <f>'ES Data Entry'!K842</f>
        <v>0</v>
      </c>
      <c r="M842" s="228" t="str" cm="1">
        <f t="array" ref="M842">IF(MAX(IF(F:F=F842, L:L))=L842, "Yes", "No")</f>
        <v>Yes</v>
      </c>
      <c r="N842" s="229" t="e">
        <f>AVERAGE('ES Data Entry'!N842,'ES Data Entry'!M842)</f>
        <v>#DIV/0!</v>
      </c>
      <c r="O842" s="229" t="e">
        <f t="shared" si="78"/>
        <v>#DIV/0!</v>
      </c>
      <c r="P842" s="229" t="e">
        <f>AVERAGE('ES Data Entry'!O842:R842)</f>
        <v>#DIV/0!</v>
      </c>
      <c r="Q842" s="229" t="e">
        <f t="shared" si="79"/>
        <v>#DIV/0!</v>
      </c>
      <c r="R842" s="229" t="e">
        <f>AVERAGE('ES Data Entry'!S842:V842)</f>
        <v>#DIV/0!</v>
      </c>
      <c r="S842" s="229" t="e">
        <f t="shared" si="80"/>
        <v>#DIV/0!</v>
      </c>
      <c r="T842" s="229" t="e">
        <f>AVERAGE('ES Data Entry'!W842:Y842)</f>
        <v>#DIV/0!</v>
      </c>
      <c r="U842" s="230" t="e">
        <f t="shared" si="81"/>
        <v>#DIV/0!</v>
      </c>
      <c r="V842" s="231" t="e">
        <f t="shared" si="82"/>
        <v>#DIV/0!</v>
      </c>
      <c r="W842" s="232" t="e">
        <f t="shared" si="83"/>
        <v>#DIV/0!</v>
      </c>
    </row>
    <row r="843" spans="1:23">
      <c r="A843" s="226">
        <f>'ES Data Entry'!A843</f>
        <v>0</v>
      </c>
      <c r="B843" s="226">
        <f>'ES Data Entry'!B843</f>
        <v>0</v>
      </c>
      <c r="C843" s="6">
        <f>'ES Data Entry'!C843</f>
        <v>0</v>
      </c>
      <c r="D843" s="226">
        <f>'ES Data Entry'!D843</f>
        <v>0</v>
      </c>
      <c r="E843" s="226">
        <f>'ES Data Entry'!E843</f>
        <v>0</v>
      </c>
      <c r="F843" s="226">
        <f>'ES Data Entry'!F843</f>
        <v>0</v>
      </c>
      <c r="G843" s="226" t="str" cm="1">
        <f t="array" ref="G843">_xlfn.IFS('ES Data Entry'!G843=0, "Kindergarten", 'ES Data Entry'!G843=1, "1st Grade", 'ES Data Entry'!G843=2, "2nd Grade", 'ES Data Entry'!G843=3, "3rd Grade", 'ES Data Entry'!G843=4, "4th Grade",'ES Data Entry'!G843=5, "5th Grade")</f>
        <v>Kindergarten</v>
      </c>
      <c r="H843" s="253" t="e" cm="1">
        <f t="array" ref="H843">_xlfn.IFS('ES Data Entry'!L843=2, "Virtual", 'ES Data Entry'!L843=1, "In-person",'ES Data Entry'!L843=3, "Hybrid")</f>
        <v>#N/A</v>
      </c>
      <c r="I843" s="227" t="e" cm="1">
        <f t="array" ref="I843">_xlfn.IFS('ES Data Entry'!H843= 1, "American Indian/Alaskan Native", 'ES Data Entry'!H843= 2, "Asian", 'ES Data Entry'!H843= 3, "Native Hawaiian/Pacific Islander", 'ES Data Entry'!H843= 4, "Black/African American",'ES Data Entry'!H843= 5,  "White", 'ES Data Entry'!H843= 6, "Other", 'ES Data Entry'!H843= 7, "Two races or more", 'ES Data Entry'!H843= 8, "Unknown")</f>
        <v>#N/A</v>
      </c>
      <c r="J843" s="226" t="e" cm="1">
        <f t="array" ref="J843">_xlfn.IFS('ES Data Entry'!I843=1, "Hispanic/Latino", 'ES Data Entry'!I843=2, "Not Hispanic/Latino", 'ES Data Entry'!I843=3, "Other")</f>
        <v>#N/A</v>
      </c>
      <c r="K843" s="226" t="e" cm="1">
        <f t="array" ref="K843">_xlfn.IFS('ES Data Entry'!J843= 1, "Male", 'ES Data Entry'!J843= 2, "Female", 'ES Data Entry'!J843= 3, "Transgender Male", 'ES Data Entry'!J843= 4, "Transgender Female",'ES Data Entry'!J843= 5, "Non-binary", 'ES Data Entry'!J843= 6, "Other", 'ES Data Entry'!J843= 7, "Unknown")</f>
        <v>#N/A</v>
      </c>
      <c r="L843" s="228">
        <f>'ES Data Entry'!K843</f>
        <v>0</v>
      </c>
      <c r="M843" s="228" t="str" cm="1">
        <f t="array" ref="M843">IF(MAX(IF(F:F=F843, L:L))=L843, "Yes", "No")</f>
        <v>Yes</v>
      </c>
      <c r="N843" s="229" t="e">
        <f>AVERAGE('ES Data Entry'!N843,'ES Data Entry'!M843)</f>
        <v>#DIV/0!</v>
      </c>
      <c r="O843" s="229" t="e">
        <f t="shared" si="78"/>
        <v>#DIV/0!</v>
      </c>
      <c r="P843" s="229" t="e">
        <f>AVERAGE('ES Data Entry'!O843:R843)</f>
        <v>#DIV/0!</v>
      </c>
      <c r="Q843" s="229" t="e">
        <f t="shared" si="79"/>
        <v>#DIV/0!</v>
      </c>
      <c r="R843" s="229" t="e">
        <f>AVERAGE('ES Data Entry'!S843:V843)</f>
        <v>#DIV/0!</v>
      </c>
      <c r="S843" s="229" t="e">
        <f t="shared" si="80"/>
        <v>#DIV/0!</v>
      </c>
      <c r="T843" s="229" t="e">
        <f>AVERAGE('ES Data Entry'!W843:Y843)</f>
        <v>#DIV/0!</v>
      </c>
      <c r="U843" s="230" t="e">
        <f t="shared" si="81"/>
        <v>#DIV/0!</v>
      </c>
      <c r="V843" s="231" t="e">
        <f t="shared" si="82"/>
        <v>#DIV/0!</v>
      </c>
      <c r="W843" s="232" t="e">
        <f t="shared" si="83"/>
        <v>#DIV/0!</v>
      </c>
    </row>
    <row r="844" spans="1:23">
      <c r="A844" s="226">
        <f>'ES Data Entry'!A844</f>
        <v>0</v>
      </c>
      <c r="B844" s="226">
        <f>'ES Data Entry'!B844</f>
        <v>0</v>
      </c>
      <c r="C844" s="6">
        <f>'ES Data Entry'!C844</f>
        <v>0</v>
      </c>
      <c r="D844" s="226">
        <f>'ES Data Entry'!D844</f>
        <v>0</v>
      </c>
      <c r="E844" s="226">
        <f>'ES Data Entry'!E844</f>
        <v>0</v>
      </c>
      <c r="F844" s="226">
        <f>'ES Data Entry'!F844</f>
        <v>0</v>
      </c>
      <c r="G844" s="226" t="str" cm="1">
        <f t="array" ref="G844">_xlfn.IFS('ES Data Entry'!G844=0, "Kindergarten", 'ES Data Entry'!G844=1, "1st Grade", 'ES Data Entry'!G844=2, "2nd Grade", 'ES Data Entry'!G844=3, "3rd Grade", 'ES Data Entry'!G844=4, "4th Grade",'ES Data Entry'!G844=5, "5th Grade")</f>
        <v>Kindergarten</v>
      </c>
      <c r="H844" s="253" t="e" cm="1">
        <f t="array" ref="H844">_xlfn.IFS('ES Data Entry'!L844=2, "Virtual", 'ES Data Entry'!L844=1, "In-person",'ES Data Entry'!L844=3, "Hybrid")</f>
        <v>#N/A</v>
      </c>
      <c r="I844" s="227" t="e" cm="1">
        <f t="array" ref="I844">_xlfn.IFS('ES Data Entry'!H844= 1, "American Indian/Alaskan Native", 'ES Data Entry'!H844= 2, "Asian", 'ES Data Entry'!H844= 3, "Native Hawaiian/Pacific Islander", 'ES Data Entry'!H844= 4, "Black/African American",'ES Data Entry'!H844= 5,  "White", 'ES Data Entry'!H844= 6, "Other", 'ES Data Entry'!H844= 7, "Two races or more", 'ES Data Entry'!H844= 8, "Unknown")</f>
        <v>#N/A</v>
      </c>
      <c r="J844" s="226" t="e" cm="1">
        <f t="array" ref="J844">_xlfn.IFS('ES Data Entry'!I844=1, "Hispanic/Latino", 'ES Data Entry'!I844=2, "Not Hispanic/Latino", 'ES Data Entry'!I844=3, "Other")</f>
        <v>#N/A</v>
      </c>
      <c r="K844" s="226" t="e" cm="1">
        <f t="array" ref="K844">_xlfn.IFS('ES Data Entry'!J844= 1, "Male", 'ES Data Entry'!J844= 2, "Female", 'ES Data Entry'!J844= 3, "Transgender Male", 'ES Data Entry'!J844= 4, "Transgender Female",'ES Data Entry'!J844= 5, "Non-binary", 'ES Data Entry'!J844= 6, "Other", 'ES Data Entry'!J844= 7, "Unknown")</f>
        <v>#N/A</v>
      </c>
      <c r="L844" s="228">
        <f>'ES Data Entry'!K844</f>
        <v>0</v>
      </c>
      <c r="M844" s="228" t="str" cm="1">
        <f t="array" ref="M844">IF(MAX(IF(F:F=F844, L:L))=L844, "Yes", "No")</f>
        <v>Yes</v>
      </c>
      <c r="N844" s="229" t="e">
        <f>AVERAGE('ES Data Entry'!N844,'ES Data Entry'!M844)</f>
        <v>#DIV/0!</v>
      </c>
      <c r="O844" s="229" t="e">
        <f t="shared" si="78"/>
        <v>#DIV/0!</v>
      </c>
      <c r="P844" s="229" t="e">
        <f>AVERAGE('ES Data Entry'!O844:R844)</f>
        <v>#DIV/0!</v>
      </c>
      <c r="Q844" s="229" t="e">
        <f t="shared" si="79"/>
        <v>#DIV/0!</v>
      </c>
      <c r="R844" s="229" t="e">
        <f>AVERAGE('ES Data Entry'!S844:V844)</f>
        <v>#DIV/0!</v>
      </c>
      <c r="S844" s="229" t="e">
        <f t="shared" si="80"/>
        <v>#DIV/0!</v>
      </c>
      <c r="T844" s="229" t="e">
        <f>AVERAGE('ES Data Entry'!W844:Y844)</f>
        <v>#DIV/0!</v>
      </c>
      <c r="U844" s="230" t="e">
        <f t="shared" si="81"/>
        <v>#DIV/0!</v>
      </c>
      <c r="V844" s="231" t="e">
        <f t="shared" si="82"/>
        <v>#DIV/0!</v>
      </c>
      <c r="W844" s="232" t="e">
        <f t="shared" si="83"/>
        <v>#DIV/0!</v>
      </c>
    </row>
    <row r="845" spans="1:23">
      <c r="A845" s="226">
        <f>'ES Data Entry'!A845</f>
        <v>0</v>
      </c>
      <c r="B845" s="226">
        <f>'ES Data Entry'!B845</f>
        <v>0</v>
      </c>
      <c r="C845" s="6">
        <f>'ES Data Entry'!C845</f>
        <v>0</v>
      </c>
      <c r="D845" s="226">
        <f>'ES Data Entry'!D845</f>
        <v>0</v>
      </c>
      <c r="E845" s="226">
        <f>'ES Data Entry'!E845</f>
        <v>0</v>
      </c>
      <c r="F845" s="226">
        <f>'ES Data Entry'!F845</f>
        <v>0</v>
      </c>
      <c r="G845" s="226" t="str" cm="1">
        <f t="array" ref="G845">_xlfn.IFS('ES Data Entry'!G845=0, "Kindergarten", 'ES Data Entry'!G845=1, "1st Grade", 'ES Data Entry'!G845=2, "2nd Grade", 'ES Data Entry'!G845=3, "3rd Grade", 'ES Data Entry'!G845=4, "4th Grade",'ES Data Entry'!G845=5, "5th Grade")</f>
        <v>Kindergarten</v>
      </c>
      <c r="H845" s="253" t="e" cm="1">
        <f t="array" ref="H845">_xlfn.IFS('ES Data Entry'!L845=2, "Virtual", 'ES Data Entry'!L845=1, "In-person",'ES Data Entry'!L845=3, "Hybrid")</f>
        <v>#N/A</v>
      </c>
      <c r="I845" s="227" t="e" cm="1">
        <f t="array" ref="I845">_xlfn.IFS('ES Data Entry'!H845= 1, "American Indian/Alaskan Native", 'ES Data Entry'!H845= 2, "Asian", 'ES Data Entry'!H845= 3, "Native Hawaiian/Pacific Islander", 'ES Data Entry'!H845= 4, "Black/African American",'ES Data Entry'!H845= 5,  "White", 'ES Data Entry'!H845= 6, "Other", 'ES Data Entry'!H845= 7, "Two races or more", 'ES Data Entry'!H845= 8, "Unknown")</f>
        <v>#N/A</v>
      </c>
      <c r="J845" s="226" t="e" cm="1">
        <f t="array" ref="J845">_xlfn.IFS('ES Data Entry'!I845=1, "Hispanic/Latino", 'ES Data Entry'!I845=2, "Not Hispanic/Latino", 'ES Data Entry'!I845=3, "Other")</f>
        <v>#N/A</v>
      </c>
      <c r="K845" s="226" t="e" cm="1">
        <f t="array" ref="K845">_xlfn.IFS('ES Data Entry'!J845= 1, "Male", 'ES Data Entry'!J845= 2, "Female", 'ES Data Entry'!J845= 3, "Transgender Male", 'ES Data Entry'!J845= 4, "Transgender Female",'ES Data Entry'!J845= 5, "Non-binary", 'ES Data Entry'!J845= 6, "Other", 'ES Data Entry'!J845= 7, "Unknown")</f>
        <v>#N/A</v>
      </c>
      <c r="L845" s="228">
        <f>'ES Data Entry'!K845</f>
        <v>0</v>
      </c>
      <c r="M845" s="228" t="str" cm="1">
        <f t="array" ref="M845">IF(MAX(IF(F:F=F845, L:L))=L845, "Yes", "No")</f>
        <v>Yes</v>
      </c>
      <c r="N845" s="229" t="e">
        <f>AVERAGE('ES Data Entry'!N845,'ES Data Entry'!M845)</f>
        <v>#DIV/0!</v>
      </c>
      <c r="O845" s="229" t="e">
        <f t="shared" si="78"/>
        <v>#DIV/0!</v>
      </c>
      <c r="P845" s="229" t="e">
        <f>AVERAGE('ES Data Entry'!O845:R845)</f>
        <v>#DIV/0!</v>
      </c>
      <c r="Q845" s="229" t="e">
        <f t="shared" si="79"/>
        <v>#DIV/0!</v>
      </c>
      <c r="R845" s="229" t="e">
        <f>AVERAGE('ES Data Entry'!S845:V845)</f>
        <v>#DIV/0!</v>
      </c>
      <c r="S845" s="229" t="e">
        <f t="shared" si="80"/>
        <v>#DIV/0!</v>
      </c>
      <c r="T845" s="229" t="e">
        <f>AVERAGE('ES Data Entry'!W845:Y845)</f>
        <v>#DIV/0!</v>
      </c>
      <c r="U845" s="230" t="e">
        <f t="shared" si="81"/>
        <v>#DIV/0!</v>
      </c>
      <c r="V845" s="231" t="e">
        <f t="shared" si="82"/>
        <v>#DIV/0!</v>
      </c>
      <c r="W845" s="232" t="e">
        <f t="shared" si="83"/>
        <v>#DIV/0!</v>
      </c>
    </row>
    <row r="846" spans="1:23">
      <c r="A846" s="226">
        <f>'ES Data Entry'!A846</f>
        <v>0</v>
      </c>
      <c r="B846" s="226">
        <f>'ES Data Entry'!B846</f>
        <v>0</v>
      </c>
      <c r="C846" s="6">
        <f>'ES Data Entry'!C846</f>
        <v>0</v>
      </c>
      <c r="D846" s="226">
        <f>'ES Data Entry'!D846</f>
        <v>0</v>
      </c>
      <c r="E846" s="226">
        <f>'ES Data Entry'!E846</f>
        <v>0</v>
      </c>
      <c r="F846" s="226">
        <f>'ES Data Entry'!F846</f>
        <v>0</v>
      </c>
      <c r="G846" s="226" t="str" cm="1">
        <f t="array" ref="G846">_xlfn.IFS('ES Data Entry'!G846=0, "Kindergarten", 'ES Data Entry'!G846=1, "1st Grade", 'ES Data Entry'!G846=2, "2nd Grade", 'ES Data Entry'!G846=3, "3rd Grade", 'ES Data Entry'!G846=4, "4th Grade",'ES Data Entry'!G846=5, "5th Grade")</f>
        <v>Kindergarten</v>
      </c>
      <c r="H846" s="253" t="e" cm="1">
        <f t="array" ref="H846">_xlfn.IFS('ES Data Entry'!L846=2, "Virtual", 'ES Data Entry'!L846=1, "In-person",'ES Data Entry'!L846=3, "Hybrid")</f>
        <v>#N/A</v>
      </c>
      <c r="I846" s="227" t="e" cm="1">
        <f t="array" ref="I846">_xlfn.IFS('ES Data Entry'!H846= 1, "American Indian/Alaskan Native", 'ES Data Entry'!H846= 2, "Asian", 'ES Data Entry'!H846= 3, "Native Hawaiian/Pacific Islander", 'ES Data Entry'!H846= 4, "Black/African American",'ES Data Entry'!H846= 5,  "White", 'ES Data Entry'!H846= 6, "Other", 'ES Data Entry'!H846= 7, "Two races or more", 'ES Data Entry'!H846= 8, "Unknown")</f>
        <v>#N/A</v>
      </c>
      <c r="J846" s="226" t="e" cm="1">
        <f t="array" ref="J846">_xlfn.IFS('ES Data Entry'!I846=1, "Hispanic/Latino", 'ES Data Entry'!I846=2, "Not Hispanic/Latino", 'ES Data Entry'!I846=3, "Other")</f>
        <v>#N/A</v>
      </c>
      <c r="K846" s="226" t="e" cm="1">
        <f t="array" ref="K846">_xlfn.IFS('ES Data Entry'!J846= 1, "Male", 'ES Data Entry'!J846= 2, "Female", 'ES Data Entry'!J846= 3, "Transgender Male", 'ES Data Entry'!J846= 4, "Transgender Female",'ES Data Entry'!J846= 5, "Non-binary", 'ES Data Entry'!J846= 6, "Other", 'ES Data Entry'!J846= 7, "Unknown")</f>
        <v>#N/A</v>
      </c>
      <c r="L846" s="228">
        <f>'ES Data Entry'!K846</f>
        <v>0</v>
      </c>
      <c r="M846" s="228" t="str" cm="1">
        <f t="array" ref="M846">IF(MAX(IF(F:F=F846, L:L))=L846, "Yes", "No")</f>
        <v>Yes</v>
      </c>
      <c r="N846" s="229" t="e">
        <f>AVERAGE('ES Data Entry'!N846,'ES Data Entry'!M846)</f>
        <v>#DIV/0!</v>
      </c>
      <c r="O846" s="229" t="e">
        <f t="shared" si="78"/>
        <v>#DIV/0!</v>
      </c>
      <c r="P846" s="229" t="e">
        <f>AVERAGE('ES Data Entry'!O846:R846)</f>
        <v>#DIV/0!</v>
      </c>
      <c r="Q846" s="229" t="e">
        <f t="shared" si="79"/>
        <v>#DIV/0!</v>
      </c>
      <c r="R846" s="229" t="e">
        <f>AVERAGE('ES Data Entry'!S846:V846)</f>
        <v>#DIV/0!</v>
      </c>
      <c r="S846" s="229" t="e">
        <f t="shared" si="80"/>
        <v>#DIV/0!</v>
      </c>
      <c r="T846" s="229" t="e">
        <f>AVERAGE('ES Data Entry'!W846:Y846)</f>
        <v>#DIV/0!</v>
      </c>
      <c r="U846" s="230" t="e">
        <f t="shared" si="81"/>
        <v>#DIV/0!</v>
      </c>
      <c r="V846" s="231" t="e">
        <f t="shared" si="82"/>
        <v>#DIV/0!</v>
      </c>
      <c r="W846" s="232" t="e">
        <f t="shared" si="83"/>
        <v>#DIV/0!</v>
      </c>
    </row>
    <row r="847" spans="1:23">
      <c r="A847" s="226">
        <f>'ES Data Entry'!A847</f>
        <v>0</v>
      </c>
      <c r="B847" s="226">
        <f>'ES Data Entry'!B847</f>
        <v>0</v>
      </c>
      <c r="C847" s="6">
        <f>'ES Data Entry'!C847</f>
        <v>0</v>
      </c>
      <c r="D847" s="226">
        <f>'ES Data Entry'!D847</f>
        <v>0</v>
      </c>
      <c r="E847" s="226">
        <f>'ES Data Entry'!E847</f>
        <v>0</v>
      </c>
      <c r="F847" s="226">
        <f>'ES Data Entry'!F847</f>
        <v>0</v>
      </c>
      <c r="G847" s="226" t="str" cm="1">
        <f t="array" ref="G847">_xlfn.IFS('ES Data Entry'!G847=0, "Kindergarten", 'ES Data Entry'!G847=1, "1st Grade", 'ES Data Entry'!G847=2, "2nd Grade", 'ES Data Entry'!G847=3, "3rd Grade", 'ES Data Entry'!G847=4, "4th Grade",'ES Data Entry'!G847=5, "5th Grade")</f>
        <v>Kindergarten</v>
      </c>
      <c r="H847" s="253" t="e" cm="1">
        <f t="array" ref="H847">_xlfn.IFS('ES Data Entry'!L847=2, "Virtual", 'ES Data Entry'!L847=1, "In-person",'ES Data Entry'!L847=3, "Hybrid")</f>
        <v>#N/A</v>
      </c>
      <c r="I847" s="227" t="e" cm="1">
        <f t="array" ref="I847">_xlfn.IFS('ES Data Entry'!H847= 1, "American Indian/Alaskan Native", 'ES Data Entry'!H847= 2, "Asian", 'ES Data Entry'!H847= 3, "Native Hawaiian/Pacific Islander", 'ES Data Entry'!H847= 4, "Black/African American",'ES Data Entry'!H847= 5,  "White", 'ES Data Entry'!H847= 6, "Other", 'ES Data Entry'!H847= 7, "Two races or more", 'ES Data Entry'!H847= 8, "Unknown")</f>
        <v>#N/A</v>
      </c>
      <c r="J847" s="226" t="e" cm="1">
        <f t="array" ref="J847">_xlfn.IFS('ES Data Entry'!I847=1, "Hispanic/Latino", 'ES Data Entry'!I847=2, "Not Hispanic/Latino", 'ES Data Entry'!I847=3, "Other")</f>
        <v>#N/A</v>
      </c>
      <c r="K847" s="226" t="e" cm="1">
        <f t="array" ref="K847">_xlfn.IFS('ES Data Entry'!J847= 1, "Male", 'ES Data Entry'!J847= 2, "Female", 'ES Data Entry'!J847= 3, "Transgender Male", 'ES Data Entry'!J847= 4, "Transgender Female",'ES Data Entry'!J847= 5, "Non-binary", 'ES Data Entry'!J847= 6, "Other", 'ES Data Entry'!J847= 7, "Unknown")</f>
        <v>#N/A</v>
      </c>
      <c r="L847" s="228">
        <f>'ES Data Entry'!K847</f>
        <v>0</v>
      </c>
      <c r="M847" s="228" t="str" cm="1">
        <f t="array" ref="M847">IF(MAX(IF(F:F=F847, L:L))=L847, "Yes", "No")</f>
        <v>Yes</v>
      </c>
      <c r="N847" s="229" t="e">
        <f>AVERAGE('ES Data Entry'!N847,'ES Data Entry'!M847)</f>
        <v>#DIV/0!</v>
      </c>
      <c r="O847" s="229" t="e">
        <f t="shared" si="78"/>
        <v>#DIV/0!</v>
      </c>
      <c r="P847" s="229" t="e">
        <f>AVERAGE('ES Data Entry'!O847:R847)</f>
        <v>#DIV/0!</v>
      </c>
      <c r="Q847" s="229" t="e">
        <f t="shared" si="79"/>
        <v>#DIV/0!</v>
      </c>
      <c r="R847" s="229" t="e">
        <f>AVERAGE('ES Data Entry'!S847:V847)</f>
        <v>#DIV/0!</v>
      </c>
      <c r="S847" s="229" t="e">
        <f t="shared" si="80"/>
        <v>#DIV/0!</v>
      </c>
      <c r="T847" s="229" t="e">
        <f>AVERAGE('ES Data Entry'!W847:Y847)</f>
        <v>#DIV/0!</v>
      </c>
      <c r="U847" s="230" t="e">
        <f t="shared" si="81"/>
        <v>#DIV/0!</v>
      </c>
      <c r="V847" s="231" t="e">
        <f t="shared" si="82"/>
        <v>#DIV/0!</v>
      </c>
      <c r="W847" s="232" t="e">
        <f t="shared" si="83"/>
        <v>#DIV/0!</v>
      </c>
    </row>
    <row r="848" spans="1:23">
      <c r="A848" s="226">
        <f>'ES Data Entry'!A848</f>
        <v>0</v>
      </c>
      <c r="B848" s="226">
        <f>'ES Data Entry'!B848</f>
        <v>0</v>
      </c>
      <c r="C848" s="6">
        <f>'ES Data Entry'!C848</f>
        <v>0</v>
      </c>
      <c r="D848" s="226">
        <f>'ES Data Entry'!D848</f>
        <v>0</v>
      </c>
      <c r="E848" s="226">
        <f>'ES Data Entry'!E848</f>
        <v>0</v>
      </c>
      <c r="F848" s="226">
        <f>'ES Data Entry'!F848</f>
        <v>0</v>
      </c>
      <c r="G848" s="226" t="str" cm="1">
        <f t="array" ref="G848">_xlfn.IFS('ES Data Entry'!G848=0, "Kindergarten", 'ES Data Entry'!G848=1, "1st Grade", 'ES Data Entry'!G848=2, "2nd Grade", 'ES Data Entry'!G848=3, "3rd Grade", 'ES Data Entry'!G848=4, "4th Grade",'ES Data Entry'!G848=5, "5th Grade")</f>
        <v>Kindergarten</v>
      </c>
      <c r="H848" s="253" t="e" cm="1">
        <f t="array" ref="H848">_xlfn.IFS('ES Data Entry'!L848=2, "Virtual", 'ES Data Entry'!L848=1, "In-person",'ES Data Entry'!L848=3, "Hybrid")</f>
        <v>#N/A</v>
      </c>
      <c r="I848" s="227" t="e" cm="1">
        <f t="array" ref="I848">_xlfn.IFS('ES Data Entry'!H848= 1, "American Indian/Alaskan Native", 'ES Data Entry'!H848= 2, "Asian", 'ES Data Entry'!H848= 3, "Native Hawaiian/Pacific Islander", 'ES Data Entry'!H848= 4, "Black/African American",'ES Data Entry'!H848= 5,  "White", 'ES Data Entry'!H848= 6, "Other", 'ES Data Entry'!H848= 7, "Two races or more", 'ES Data Entry'!H848= 8, "Unknown")</f>
        <v>#N/A</v>
      </c>
      <c r="J848" s="226" t="e" cm="1">
        <f t="array" ref="J848">_xlfn.IFS('ES Data Entry'!I848=1, "Hispanic/Latino", 'ES Data Entry'!I848=2, "Not Hispanic/Latino", 'ES Data Entry'!I848=3, "Other")</f>
        <v>#N/A</v>
      </c>
      <c r="K848" s="226" t="e" cm="1">
        <f t="array" ref="K848">_xlfn.IFS('ES Data Entry'!J848= 1, "Male", 'ES Data Entry'!J848= 2, "Female", 'ES Data Entry'!J848= 3, "Transgender Male", 'ES Data Entry'!J848= 4, "Transgender Female",'ES Data Entry'!J848= 5, "Non-binary", 'ES Data Entry'!J848= 6, "Other", 'ES Data Entry'!J848= 7, "Unknown")</f>
        <v>#N/A</v>
      </c>
      <c r="L848" s="228">
        <f>'ES Data Entry'!K848</f>
        <v>0</v>
      </c>
      <c r="M848" s="228" t="str" cm="1">
        <f t="array" ref="M848">IF(MAX(IF(F:F=F848, L:L))=L848, "Yes", "No")</f>
        <v>Yes</v>
      </c>
      <c r="N848" s="229" t="e">
        <f>AVERAGE('ES Data Entry'!N848,'ES Data Entry'!M848)</f>
        <v>#DIV/0!</v>
      </c>
      <c r="O848" s="229" t="e">
        <f t="shared" si="78"/>
        <v>#DIV/0!</v>
      </c>
      <c r="P848" s="229" t="e">
        <f>AVERAGE('ES Data Entry'!O848:R848)</f>
        <v>#DIV/0!</v>
      </c>
      <c r="Q848" s="229" t="e">
        <f t="shared" si="79"/>
        <v>#DIV/0!</v>
      </c>
      <c r="R848" s="229" t="e">
        <f>AVERAGE('ES Data Entry'!S848:V848)</f>
        <v>#DIV/0!</v>
      </c>
      <c r="S848" s="229" t="e">
        <f t="shared" si="80"/>
        <v>#DIV/0!</v>
      </c>
      <c r="T848" s="229" t="e">
        <f>AVERAGE('ES Data Entry'!W848:Y848)</f>
        <v>#DIV/0!</v>
      </c>
      <c r="U848" s="230" t="e">
        <f t="shared" si="81"/>
        <v>#DIV/0!</v>
      </c>
      <c r="V848" s="231" t="e">
        <f t="shared" si="82"/>
        <v>#DIV/0!</v>
      </c>
      <c r="W848" s="232" t="e">
        <f t="shared" si="83"/>
        <v>#DIV/0!</v>
      </c>
    </row>
    <row r="849" spans="1:23">
      <c r="A849" s="226">
        <f>'ES Data Entry'!A849</f>
        <v>0</v>
      </c>
      <c r="B849" s="226">
        <f>'ES Data Entry'!B849</f>
        <v>0</v>
      </c>
      <c r="C849" s="6">
        <f>'ES Data Entry'!C849</f>
        <v>0</v>
      </c>
      <c r="D849" s="226">
        <f>'ES Data Entry'!D849</f>
        <v>0</v>
      </c>
      <c r="E849" s="226">
        <f>'ES Data Entry'!E849</f>
        <v>0</v>
      </c>
      <c r="F849" s="226">
        <f>'ES Data Entry'!F849</f>
        <v>0</v>
      </c>
      <c r="G849" s="226" t="str" cm="1">
        <f t="array" ref="G849">_xlfn.IFS('ES Data Entry'!G849=0, "Kindergarten", 'ES Data Entry'!G849=1, "1st Grade", 'ES Data Entry'!G849=2, "2nd Grade", 'ES Data Entry'!G849=3, "3rd Grade", 'ES Data Entry'!G849=4, "4th Grade",'ES Data Entry'!G849=5, "5th Grade")</f>
        <v>Kindergarten</v>
      </c>
      <c r="H849" s="253" t="e" cm="1">
        <f t="array" ref="H849">_xlfn.IFS('ES Data Entry'!L849=2, "Virtual", 'ES Data Entry'!L849=1, "In-person",'ES Data Entry'!L849=3, "Hybrid")</f>
        <v>#N/A</v>
      </c>
      <c r="I849" s="227" t="e" cm="1">
        <f t="array" ref="I849">_xlfn.IFS('ES Data Entry'!H849= 1, "American Indian/Alaskan Native", 'ES Data Entry'!H849= 2, "Asian", 'ES Data Entry'!H849= 3, "Native Hawaiian/Pacific Islander", 'ES Data Entry'!H849= 4, "Black/African American",'ES Data Entry'!H849= 5,  "White", 'ES Data Entry'!H849= 6, "Other", 'ES Data Entry'!H849= 7, "Two races or more", 'ES Data Entry'!H849= 8, "Unknown")</f>
        <v>#N/A</v>
      </c>
      <c r="J849" s="226" t="e" cm="1">
        <f t="array" ref="J849">_xlfn.IFS('ES Data Entry'!I849=1, "Hispanic/Latino", 'ES Data Entry'!I849=2, "Not Hispanic/Latino", 'ES Data Entry'!I849=3, "Other")</f>
        <v>#N/A</v>
      </c>
      <c r="K849" s="226" t="e" cm="1">
        <f t="array" ref="K849">_xlfn.IFS('ES Data Entry'!J849= 1, "Male", 'ES Data Entry'!J849= 2, "Female", 'ES Data Entry'!J849= 3, "Transgender Male", 'ES Data Entry'!J849= 4, "Transgender Female",'ES Data Entry'!J849= 5, "Non-binary", 'ES Data Entry'!J849= 6, "Other", 'ES Data Entry'!J849= 7, "Unknown")</f>
        <v>#N/A</v>
      </c>
      <c r="L849" s="228">
        <f>'ES Data Entry'!K849</f>
        <v>0</v>
      </c>
      <c r="M849" s="228" t="str" cm="1">
        <f t="array" ref="M849">IF(MAX(IF(F:F=F849, L:L))=L849, "Yes", "No")</f>
        <v>Yes</v>
      </c>
      <c r="N849" s="229" t="e">
        <f>AVERAGE('ES Data Entry'!N849,'ES Data Entry'!M849)</f>
        <v>#DIV/0!</v>
      </c>
      <c r="O849" s="229" t="e">
        <f t="shared" si="78"/>
        <v>#DIV/0!</v>
      </c>
      <c r="P849" s="229" t="e">
        <f>AVERAGE('ES Data Entry'!O849:R849)</f>
        <v>#DIV/0!</v>
      </c>
      <c r="Q849" s="229" t="e">
        <f t="shared" si="79"/>
        <v>#DIV/0!</v>
      </c>
      <c r="R849" s="229" t="e">
        <f>AVERAGE('ES Data Entry'!S849:V849)</f>
        <v>#DIV/0!</v>
      </c>
      <c r="S849" s="229" t="e">
        <f t="shared" si="80"/>
        <v>#DIV/0!</v>
      </c>
      <c r="T849" s="229" t="e">
        <f>AVERAGE('ES Data Entry'!W849:Y849)</f>
        <v>#DIV/0!</v>
      </c>
      <c r="U849" s="230" t="e">
        <f t="shared" si="81"/>
        <v>#DIV/0!</v>
      </c>
      <c r="V849" s="231" t="e">
        <f t="shared" si="82"/>
        <v>#DIV/0!</v>
      </c>
      <c r="W849" s="232" t="e">
        <f t="shared" si="83"/>
        <v>#DIV/0!</v>
      </c>
    </row>
    <row r="850" spans="1:23">
      <c r="A850" s="226">
        <f>'ES Data Entry'!A850</f>
        <v>0</v>
      </c>
      <c r="B850" s="226">
        <f>'ES Data Entry'!B850</f>
        <v>0</v>
      </c>
      <c r="C850" s="6">
        <f>'ES Data Entry'!C850</f>
        <v>0</v>
      </c>
      <c r="D850" s="226">
        <f>'ES Data Entry'!D850</f>
        <v>0</v>
      </c>
      <c r="E850" s="226">
        <f>'ES Data Entry'!E850</f>
        <v>0</v>
      </c>
      <c r="F850" s="226">
        <f>'ES Data Entry'!F850</f>
        <v>0</v>
      </c>
      <c r="G850" s="226" t="str" cm="1">
        <f t="array" ref="G850">_xlfn.IFS('ES Data Entry'!G850=0, "Kindergarten", 'ES Data Entry'!G850=1, "1st Grade", 'ES Data Entry'!G850=2, "2nd Grade", 'ES Data Entry'!G850=3, "3rd Grade", 'ES Data Entry'!G850=4, "4th Grade",'ES Data Entry'!G850=5, "5th Grade")</f>
        <v>Kindergarten</v>
      </c>
      <c r="H850" s="253" t="e" cm="1">
        <f t="array" ref="H850">_xlfn.IFS('ES Data Entry'!L850=2, "Virtual", 'ES Data Entry'!L850=1, "In-person",'ES Data Entry'!L850=3, "Hybrid")</f>
        <v>#N/A</v>
      </c>
      <c r="I850" s="227" t="e" cm="1">
        <f t="array" ref="I850">_xlfn.IFS('ES Data Entry'!H850= 1, "American Indian/Alaskan Native", 'ES Data Entry'!H850= 2, "Asian", 'ES Data Entry'!H850= 3, "Native Hawaiian/Pacific Islander", 'ES Data Entry'!H850= 4, "Black/African American",'ES Data Entry'!H850= 5,  "White", 'ES Data Entry'!H850= 6, "Other", 'ES Data Entry'!H850= 7, "Two races or more", 'ES Data Entry'!H850= 8, "Unknown")</f>
        <v>#N/A</v>
      </c>
      <c r="J850" s="226" t="e" cm="1">
        <f t="array" ref="J850">_xlfn.IFS('ES Data Entry'!I850=1, "Hispanic/Latino", 'ES Data Entry'!I850=2, "Not Hispanic/Latino", 'ES Data Entry'!I850=3, "Other")</f>
        <v>#N/A</v>
      </c>
      <c r="K850" s="226" t="e" cm="1">
        <f t="array" ref="K850">_xlfn.IFS('ES Data Entry'!J850= 1, "Male", 'ES Data Entry'!J850= 2, "Female", 'ES Data Entry'!J850= 3, "Transgender Male", 'ES Data Entry'!J850= 4, "Transgender Female",'ES Data Entry'!J850= 5, "Non-binary", 'ES Data Entry'!J850= 6, "Other", 'ES Data Entry'!J850= 7, "Unknown")</f>
        <v>#N/A</v>
      </c>
      <c r="L850" s="228">
        <f>'ES Data Entry'!K850</f>
        <v>0</v>
      </c>
      <c r="M850" s="228" t="str" cm="1">
        <f t="array" ref="M850">IF(MAX(IF(F:F=F850, L:L))=L850, "Yes", "No")</f>
        <v>Yes</v>
      </c>
      <c r="N850" s="229" t="e">
        <f>AVERAGE('ES Data Entry'!N850,'ES Data Entry'!M850)</f>
        <v>#DIV/0!</v>
      </c>
      <c r="O850" s="229" t="e">
        <f t="shared" si="78"/>
        <v>#DIV/0!</v>
      </c>
      <c r="P850" s="229" t="e">
        <f>AVERAGE('ES Data Entry'!O850:R850)</f>
        <v>#DIV/0!</v>
      </c>
      <c r="Q850" s="229" t="e">
        <f t="shared" si="79"/>
        <v>#DIV/0!</v>
      </c>
      <c r="R850" s="229" t="e">
        <f>AVERAGE('ES Data Entry'!S850:V850)</f>
        <v>#DIV/0!</v>
      </c>
      <c r="S850" s="229" t="e">
        <f t="shared" si="80"/>
        <v>#DIV/0!</v>
      </c>
      <c r="T850" s="229" t="e">
        <f>AVERAGE('ES Data Entry'!W850:Y850)</f>
        <v>#DIV/0!</v>
      </c>
      <c r="U850" s="230" t="e">
        <f t="shared" si="81"/>
        <v>#DIV/0!</v>
      </c>
      <c r="V850" s="231" t="e">
        <f t="shared" si="82"/>
        <v>#DIV/0!</v>
      </c>
      <c r="W850" s="232" t="e">
        <f t="shared" si="83"/>
        <v>#DIV/0!</v>
      </c>
    </row>
    <row r="851" spans="1:23">
      <c r="A851" s="226">
        <f>'ES Data Entry'!A851</f>
        <v>0</v>
      </c>
      <c r="B851" s="226">
        <f>'ES Data Entry'!B851</f>
        <v>0</v>
      </c>
      <c r="C851" s="6">
        <f>'ES Data Entry'!C851</f>
        <v>0</v>
      </c>
      <c r="D851" s="226">
        <f>'ES Data Entry'!D851</f>
        <v>0</v>
      </c>
      <c r="E851" s="226">
        <f>'ES Data Entry'!E851</f>
        <v>0</v>
      </c>
      <c r="F851" s="226">
        <f>'ES Data Entry'!F851</f>
        <v>0</v>
      </c>
      <c r="G851" s="226" t="str" cm="1">
        <f t="array" ref="G851">_xlfn.IFS('ES Data Entry'!G851=0, "Kindergarten", 'ES Data Entry'!G851=1, "1st Grade", 'ES Data Entry'!G851=2, "2nd Grade", 'ES Data Entry'!G851=3, "3rd Grade", 'ES Data Entry'!G851=4, "4th Grade",'ES Data Entry'!G851=5, "5th Grade")</f>
        <v>Kindergarten</v>
      </c>
      <c r="H851" s="253" t="e" cm="1">
        <f t="array" ref="H851">_xlfn.IFS('ES Data Entry'!L851=2, "Virtual", 'ES Data Entry'!L851=1, "In-person",'ES Data Entry'!L851=3, "Hybrid")</f>
        <v>#N/A</v>
      </c>
      <c r="I851" s="227" t="e" cm="1">
        <f t="array" ref="I851">_xlfn.IFS('ES Data Entry'!H851= 1, "American Indian/Alaskan Native", 'ES Data Entry'!H851= 2, "Asian", 'ES Data Entry'!H851= 3, "Native Hawaiian/Pacific Islander", 'ES Data Entry'!H851= 4, "Black/African American",'ES Data Entry'!H851= 5,  "White", 'ES Data Entry'!H851= 6, "Other", 'ES Data Entry'!H851= 7, "Two races or more", 'ES Data Entry'!H851= 8, "Unknown")</f>
        <v>#N/A</v>
      </c>
      <c r="J851" s="226" t="e" cm="1">
        <f t="array" ref="J851">_xlfn.IFS('ES Data Entry'!I851=1, "Hispanic/Latino", 'ES Data Entry'!I851=2, "Not Hispanic/Latino", 'ES Data Entry'!I851=3, "Other")</f>
        <v>#N/A</v>
      </c>
      <c r="K851" s="226" t="e" cm="1">
        <f t="array" ref="K851">_xlfn.IFS('ES Data Entry'!J851= 1, "Male", 'ES Data Entry'!J851= 2, "Female", 'ES Data Entry'!J851= 3, "Transgender Male", 'ES Data Entry'!J851= 4, "Transgender Female",'ES Data Entry'!J851= 5, "Non-binary", 'ES Data Entry'!J851= 6, "Other", 'ES Data Entry'!J851= 7, "Unknown")</f>
        <v>#N/A</v>
      </c>
      <c r="L851" s="228">
        <f>'ES Data Entry'!K851</f>
        <v>0</v>
      </c>
      <c r="M851" s="228" t="str" cm="1">
        <f t="array" ref="M851">IF(MAX(IF(F:F=F851, L:L))=L851, "Yes", "No")</f>
        <v>Yes</v>
      </c>
      <c r="N851" s="229" t="e">
        <f>AVERAGE('ES Data Entry'!N851,'ES Data Entry'!M851)</f>
        <v>#DIV/0!</v>
      </c>
      <c r="O851" s="229" t="e">
        <f t="shared" si="78"/>
        <v>#DIV/0!</v>
      </c>
      <c r="P851" s="229" t="e">
        <f>AVERAGE('ES Data Entry'!O851:R851)</f>
        <v>#DIV/0!</v>
      </c>
      <c r="Q851" s="229" t="e">
        <f t="shared" si="79"/>
        <v>#DIV/0!</v>
      </c>
      <c r="R851" s="229" t="e">
        <f>AVERAGE('ES Data Entry'!S851:V851)</f>
        <v>#DIV/0!</v>
      </c>
      <c r="S851" s="229" t="e">
        <f t="shared" si="80"/>
        <v>#DIV/0!</v>
      </c>
      <c r="T851" s="229" t="e">
        <f>AVERAGE('ES Data Entry'!W851:Y851)</f>
        <v>#DIV/0!</v>
      </c>
      <c r="U851" s="230" t="e">
        <f t="shared" si="81"/>
        <v>#DIV/0!</v>
      </c>
      <c r="V851" s="231" t="e">
        <f t="shared" si="82"/>
        <v>#DIV/0!</v>
      </c>
      <c r="W851" s="232" t="e">
        <f t="shared" si="83"/>
        <v>#DIV/0!</v>
      </c>
    </row>
    <row r="852" spans="1:23">
      <c r="A852" s="226">
        <f>'ES Data Entry'!A852</f>
        <v>0</v>
      </c>
      <c r="B852" s="226">
        <f>'ES Data Entry'!B852</f>
        <v>0</v>
      </c>
      <c r="C852" s="6">
        <f>'ES Data Entry'!C852</f>
        <v>0</v>
      </c>
      <c r="D852" s="226">
        <f>'ES Data Entry'!D852</f>
        <v>0</v>
      </c>
      <c r="E852" s="226">
        <f>'ES Data Entry'!E852</f>
        <v>0</v>
      </c>
      <c r="F852" s="226">
        <f>'ES Data Entry'!F852</f>
        <v>0</v>
      </c>
      <c r="G852" s="226" t="str" cm="1">
        <f t="array" ref="G852">_xlfn.IFS('ES Data Entry'!G852=0, "Kindergarten", 'ES Data Entry'!G852=1, "1st Grade", 'ES Data Entry'!G852=2, "2nd Grade", 'ES Data Entry'!G852=3, "3rd Grade", 'ES Data Entry'!G852=4, "4th Grade",'ES Data Entry'!G852=5, "5th Grade")</f>
        <v>Kindergarten</v>
      </c>
      <c r="H852" s="253" t="e" cm="1">
        <f t="array" ref="H852">_xlfn.IFS('ES Data Entry'!L852=2, "Virtual", 'ES Data Entry'!L852=1, "In-person",'ES Data Entry'!L852=3, "Hybrid")</f>
        <v>#N/A</v>
      </c>
      <c r="I852" s="227" t="e" cm="1">
        <f t="array" ref="I852">_xlfn.IFS('ES Data Entry'!H852= 1, "American Indian/Alaskan Native", 'ES Data Entry'!H852= 2, "Asian", 'ES Data Entry'!H852= 3, "Native Hawaiian/Pacific Islander", 'ES Data Entry'!H852= 4, "Black/African American",'ES Data Entry'!H852= 5,  "White", 'ES Data Entry'!H852= 6, "Other", 'ES Data Entry'!H852= 7, "Two races or more", 'ES Data Entry'!H852= 8, "Unknown")</f>
        <v>#N/A</v>
      </c>
      <c r="J852" s="226" t="e" cm="1">
        <f t="array" ref="J852">_xlfn.IFS('ES Data Entry'!I852=1, "Hispanic/Latino", 'ES Data Entry'!I852=2, "Not Hispanic/Latino", 'ES Data Entry'!I852=3, "Other")</f>
        <v>#N/A</v>
      </c>
      <c r="K852" s="226" t="e" cm="1">
        <f t="array" ref="K852">_xlfn.IFS('ES Data Entry'!J852= 1, "Male", 'ES Data Entry'!J852= 2, "Female", 'ES Data Entry'!J852= 3, "Transgender Male", 'ES Data Entry'!J852= 4, "Transgender Female",'ES Data Entry'!J852= 5, "Non-binary", 'ES Data Entry'!J852= 6, "Other", 'ES Data Entry'!J852= 7, "Unknown")</f>
        <v>#N/A</v>
      </c>
      <c r="L852" s="228">
        <f>'ES Data Entry'!K852</f>
        <v>0</v>
      </c>
      <c r="M852" s="228" t="str" cm="1">
        <f t="array" ref="M852">IF(MAX(IF(F:F=F852, L:L))=L852, "Yes", "No")</f>
        <v>Yes</v>
      </c>
      <c r="N852" s="229" t="e">
        <f>AVERAGE('ES Data Entry'!N852,'ES Data Entry'!M852)</f>
        <v>#DIV/0!</v>
      </c>
      <c r="O852" s="229" t="e">
        <f t="shared" si="78"/>
        <v>#DIV/0!</v>
      </c>
      <c r="P852" s="229" t="e">
        <f>AVERAGE('ES Data Entry'!O852:R852)</f>
        <v>#DIV/0!</v>
      </c>
      <c r="Q852" s="229" t="e">
        <f t="shared" si="79"/>
        <v>#DIV/0!</v>
      </c>
      <c r="R852" s="229" t="e">
        <f>AVERAGE('ES Data Entry'!S852:V852)</f>
        <v>#DIV/0!</v>
      </c>
      <c r="S852" s="229" t="e">
        <f t="shared" si="80"/>
        <v>#DIV/0!</v>
      </c>
      <c r="T852" s="229" t="e">
        <f>AVERAGE('ES Data Entry'!W852:Y852)</f>
        <v>#DIV/0!</v>
      </c>
      <c r="U852" s="230" t="e">
        <f t="shared" si="81"/>
        <v>#DIV/0!</v>
      </c>
      <c r="V852" s="231" t="e">
        <f t="shared" si="82"/>
        <v>#DIV/0!</v>
      </c>
      <c r="W852" s="232" t="e">
        <f t="shared" si="83"/>
        <v>#DIV/0!</v>
      </c>
    </row>
    <row r="853" spans="1:23">
      <c r="A853" s="226">
        <f>'ES Data Entry'!A853</f>
        <v>0</v>
      </c>
      <c r="B853" s="226">
        <f>'ES Data Entry'!B853</f>
        <v>0</v>
      </c>
      <c r="C853" s="6">
        <f>'ES Data Entry'!C853</f>
        <v>0</v>
      </c>
      <c r="D853" s="226">
        <f>'ES Data Entry'!D853</f>
        <v>0</v>
      </c>
      <c r="E853" s="226">
        <f>'ES Data Entry'!E853</f>
        <v>0</v>
      </c>
      <c r="F853" s="226">
        <f>'ES Data Entry'!F853</f>
        <v>0</v>
      </c>
      <c r="G853" s="226" t="str" cm="1">
        <f t="array" ref="G853">_xlfn.IFS('ES Data Entry'!G853=0, "Kindergarten", 'ES Data Entry'!G853=1, "1st Grade", 'ES Data Entry'!G853=2, "2nd Grade", 'ES Data Entry'!G853=3, "3rd Grade", 'ES Data Entry'!G853=4, "4th Grade",'ES Data Entry'!G853=5, "5th Grade")</f>
        <v>Kindergarten</v>
      </c>
      <c r="H853" s="253" t="e" cm="1">
        <f t="array" ref="H853">_xlfn.IFS('ES Data Entry'!L853=2, "Virtual", 'ES Data Entry'!L853=1, "In-person",'ES Data Entry'!L853=3, "Hybrid")</f>
        <v>#N/A</v>
      </c>
      <c r="I853" s="227" t="e" cm="1">
        <f t="array" ref="I853">_xlfn.IFS('ES Data Entry'!H853= 1, "American Indian/Alaskan Native", 'ES Data Entry'!H853= 2, "Asian", 'ES Data Entry'!H853= 3, "Native Hawaiian/Pacific Islander", 'ES Data Entry'!H853= 4, "Black/African American",'ES Data Entry'!H853= 5,  "White", 'ES Data Entry'!H853= 6, "Other", 'ES Data Entry'!H853= 7, "Two races or more", 'ES Data Entry'!H853= 8, "Unknown")</f>
        <v>#N/A</v>
      </c>
      <c r="J853" s="226" t="e" cm="1">
        <f t="array" ref="J853">_xlfn.IFS('ES Data Entry'!I853=1, "Hispanic/Latino", 'ES Data Entry'!I853=2, "Not Hispanic/Latino", 'ES Data Entry'!I853=3, "Other")</f>
        <v>#N/A</v>
      </c>
      <c r="K853" s="226" t="e" cm="1">
        <f t="array" ref="K853">_xlfn.IFS('ES Data Entry'!J853= 1, "Male", 'ES Data Entry'!J853= 2, "Female", 'ES Data Entry'!J853= 3, "Transgender Male", 'ES Data Entry'!J853= 4, "Transgender Female",'ES Data Entry'!J853= 5, "Non-binary", 'ES Data Entry'!J853= 6, "Other", 'ES Data Entry'!J853= 7, "Unknown")</f>
        <v>#N/A</v>
      </c>
      <c r="L853" s="228">
        <f>'ES Data Entry'!K853</f>
        <v>0</v>
      </c>
      <c r="M853" s="228" t="str" cm="1">
        <f t="array" ref="M853">IF(MAX(IF(F:F=F853, L:L))=L853, "Yes", "No")</f>
        <v>Yes</v>
      </c>
      <c r="N853" s="229" t="e">
        <f>AVERAGE('ES Data Entry'!N853,'ES Data Entry'!M853)</f>
        <v>#DIV/0!</v>
      </c>
      <c r="O853" s="229" t="e">
        <f t="shared" si="78"/>
        <v>#DIV/0!</v>
      </c>
      <c r="P853" s="229" t="e">
        <f>AVERAGE('ES Data Entry'!O853:R853)</f>
        <v>#DIV/0!</v>
      </c>
      <c r="Q853" s="229" t="e">
        <f t="shared" si="79"/>
        <v>#DIV/0!</v>
      </c>
      <c r="R853" s="229" t="e">
        <f>AVERAGE('ES Data Entry'!S853:V853)</f>
        <v>#DIV/0!</v>
      </c>
      <c r="S853" s="229" t="e">
        <f t="shared" si="80"/>
        <v>#DIV/0!</v>
      </c>
      <c r="T853" s="229" t="e">
        <f>AVERAGE('ES Data Entry'!W853:Y853)</f>
        <v>#DIV/0!</v>
      </c>
      <c r="U853" s="230" t="e">
        <f t="shared" si="81"/>
        <v>#DIV/0!</v>
      </c>
      <c r="V853" s="231" t="e">
        <f t="shared" si="82"/>
        <v>#DIV/0!</v>
      </c>
      <c r="W853" s="232" t="e">
        <f t="shared" si="83"/>
        <v>#DIV/0!</v>
      </c>
    </row>
    <row r="854" spans="1:23">
      <c r="A854" s="226">
        <f>'ES Data Entry'!A854</f>
        <v>0</v>
      </c>
      <c r="B854" s="226">
        <f>'ES Data Entry'!B854</f>
        <v>0</v>
      </c>
      <c r="C854" s="6">
        <f>'ES Data Entry'!C854</f>
        <v>0</v>
      </c>
      <c r="D854" s="226">
        <f>'ES Data Entry'!D854</f>
        <v>0</v>
      </c>
      <c r="E854" s="226">
        <f>'ES Data Entry'!E854</f>
        <v>0</v>
      </c>
      <c r="F854" s="226">
        <f>'ES Data Entry'!F854</f>
        <v>0</v>
      </c>
      <c r="G854" s="226" t="str" cm="1">
        <f t="array" ref="G854">_xlfn.IFS('ES Data Entry'!G854=0, "Kindergarten", 'ES Data Entry'!G854=1, "1st Grade", 'ES Data Entry'!G854=2, "2nd Grade", 'ES Data Entry'!G854=3, "3rd Grade", 'ES Data Entry'!G854=4, "4th Grade",'ES Data Entry'!G854=5, "5th Grade")</f>
        <v>Kindergarten</v>
      </c>
      <c r="H854" s="253" t="e" cm="1">
        <f t="array" ref="H854">_xlfn.IFS('ES Data Entry'!L854=2, "Virtual", 'ES Data Entry'!L854=1, "In-person",'ES Data Entry'!L854=3, "Hybrid")</f>
        <v>#N/A</v>
      </c>
      <c r="I854" s="227" t="e" cm="1">
        <f t="array" ref="I854">_xlfn.IFS('ES Data Entry'!H854= 1, "American Indian/Alaskan Native", 'ES Data Entry'!H854= 2, "Asian", 'ES Data Entry'!H854= 3, "Native Hawaiian/Pacific Islander", 'ES Data Entry'!H854= 4, "Black/African American",'ES Data Entry'!H854= 5,  "White", 'ES Data Entry'!H854= 6, "Other", 'ES Data Entry'!H854= 7, "Two races or more", 'ES Data Entry'!H854= 8, "Unknown")</f>
        <v>#N/A</v>
      </c>
      <c r="J854" s="226" t="e" cm="1">
        <f t="array" ref="J854">_xlfn.IFS('ES Data Entry'!I854=1, "Hispanic/Latino", 'ES Data Entry'!I854=2, "Not Hispanic/Latino", 'ES Data Entry'!I854=3, "Other")</f>
        <v>#N/A</v>
      </c>
      <c r="K854" s="226" t="e" cm="1">
        <f t="array" ref="K854">_xlfn.IFS('ES Data Entry'!J854= 1, "Male", 'ES Data Entry'!J854= 2, "Female", 'ES Data Entry'!J854= 3, "Transgender Male", 'ES Data Entry'!J854= 4, "Transgender Female",'ES Data Entry'!J854= 5, "Non-binary", 'ES Data Entry'!J854= 6, "Other", 'ES Data Entry'!J854= 7, "Unknown")</f>
        <v>#N/A</v>
      </c>
      <c r="L854" s="228">
        <f>'ES Data Entry'!K854</f>
        <v>0</v>
      </c>
      <c r="M854" s="228" t="str" cm="1">
        <f t="array" ref="M854">IF(MAX(IF(F:F=F854, L:L))=L854, "Yes", "No")</f>
        <v>Yes</v>
      </c>
      <c r="N854" s="229" t="e">
        <f>AVERAGE('ES Data Entry'!N854,'ES Data Entry'!M854)</f>
        <v>#DIV/0!</v>
      </c>
      <c r="O854" s="229" t="e">
        <f t="shared" si="78"/>
        <v>#DIV/0!</v>
      </c>
      <c r="P854" s="229" t="e">
        <f>AVERAGE('ES Data Entry'!O854:R854)</f>
        <v>#DIV/0!</v>
      </c>
      <c r="Q854" s="229" t="e">
        <f t="shared" si="79"/>
        <v>#DIV/0!</v>
      </c>
      <c r="R854" s="229" t="e">
        <f>AVERAGE('ES Data Entry'!S854:V854)</f>
        <v>#DIV/0!</v>
      </c>
      <c r="S854" s="229" t="e">
        <f t="shared" si="80"/>
        <v>#DIV/0!</v>
      </c>
      <c r="T854" s="229" t="e">
        <f>AVERAGE('ES Data Entry'!W854:Y854)</f>
        <v>#DIV/0!</v>
      </c>
      <c r="U854" s="230" t="e">
        <f t="shared" si="81"/>
        <v>#DIV/0!</v>
      </c>
      <c r="V854" s="231" t="e">
        <f t="shared" si="82"/>
        <v>#DIV/0!</v>
      </c>
      <c r="W854" s="232" t="e">
        <f t="shared" si="83"/>
        <v>#DIV/0!</v>
      </c>
    </row>
    <row r="855" spans="1:23">
      <c r="A855" s="226">
        <f>'ES Data Entry'!A855</f>
        <v>0</v>
      </c>
      <c r="B855" s="226">
        <f>'ES Data Entry'!B855</f>
        <v>0</v>
      </c>
      <c r="C855" s="6">
        <f>'ES Data Entry'!C855</f>
        <v>0</v>
      </c>
      <c r="D855" s="226">
        <f>'ES Data Entry'!D855</f>
        <v>0</v>
      </c>
      <c r="E855" s="226">
        <f>'ES Data Entry'!E855</f>
        <v>0</v>
      </c>
      <c r="F855" s="226">
        <f>'ES Data Entry'!F855</f>
        <v>0</v>
      </c>
      <c r="G855" s="226" t="str" cm="1">
        <f t="array" ref="G855">_xlfn.IFS('ES Data Entry'!G855=0, "Kindergarten", 'ES Data Entry'!G855=1, "1st Grade", 'ES Data Entry'!G855=2, "2nd Grade", 'ES Data Entry'!G855=3, "3rd Grade", 'ES Data Entry'!G855=4, "4th Grade",'ES Data Entry'!G855=5, "5th Grade")</f>
        <v>Kindergarten</v>
      </c>
      <c r="H855" s="253" t="e" cm="1">
        <f t="array" ref="H855">_xlfn.IFS('ES Data Entry'!L855=2, "Virtual", 'ES Data Entry'!L855=1, "In-person",'ES Data Entry'!L855=3, "Hybrid")</f>
        <v>#N/A</v>
      </c>
      <c r="I855" s="227" t="e" cm="1">
        <f t="array" ref="I855">_xlfn.IFS('ES Data Entry'!H855= 1, "American Indian/Alaskan Native", 'ES Data Entry'!H855= 2, "Asian", 'ES Data Entry'!H855= 3, "Native Hawaiian/Pacific Islander", 'ES Data Entry'!H855= 4, "Black/African American",'ES Data Entry'!H855= 5,  "White", 'ES Data Entry'!H855= 6, "Other", 'ES Data Entry'!H855= 7, "Two races or more", 'ES Data Entry'!H855= 8, "Unknown")</f>
        <v>#N/A</v>
      </c>
      <c r="J855" s="226" t="e" cm="1">
        <f t="array" ref="J855">_xlfn.IFS('ES Data Entry'!I855=1, "Hispanic/Latino", 'ES Data Entry'!I855=2, "Not Hispanic/Latino", 'ES Data Entry'!I855=3, "Other")</f>
        <v>#N/A</v>
      </c>
      <c r="K855" s="226" t="e" cm="1">
        <f t="array" ref="K855">_xlfn.IFS('ES Data Entry'!J855= 1, "Male", 'ES Data Entry'!J855= 2, "Female", 'ES Data Entry'!J855= 3, "Transgender Male", 'ES Data Entry'!J855= 4, "Transgender Female",'ES Data Entry'!J855= 5, "Non-binary", 'ES Data Entry'!J855= 6, "Other", 'ES Data Entry'!J855= 7, "Unknown")</f>
        <v>#N/A</v>
      </c>
      <c r="L855" s="228">
        <f>'ES Data Entry'!K855</f>
        <v>0</v>
      </c>
      <c r="M855" s="228" t="str" cm="1">
        <f t="array" ref="M855">IF(MAX(IF(F:F=F855, L:L))=L855, "Yes", "No")</f>
        <v>Yes</v>
      </c>
      <c r="N855" s="229" t="e">
        <f>AVERAGE('ES Data Entry'!N855,'ES Data Entry'!M855)</f>
        <v>#DIV/0!</v>
      </c>
      <c r="O855" s="229" t="e">
        <f t="shared" si="78"/>
        <v>#DIV/0!</v>
      </c>
      <c r="P855" s="229" t="e">
        <f>AVERAGE('ES Data Entry'!O855:R855)</f>
        <v>#DIV/0!</v>
      </c>
      <c r="Q855" s="229" t="e">
        <f t="shared" si="79"/>
        <v>#DIV/0!</v>
      </c>
      <c r="R855" s="229" t="e">
        <f>AVERAGE('ES Data Entry'!S855:V855)</f>
        <v>#DIV/0!</v>
      </c>
      <c r="S855" s="229" t="e">
        <f t="shared" si="80"/>
        <v>#DIV/0!</v>
      </c>
      <c r="T855" s="229" t="e">
        <f>AVERAGE('ES Data Entry'!W855:Y855)</f>
        <v>#DIV/0!</v>
      </c>
      <c r="U855" s="230" t="e">
        <f t="shared" si="81"/>
        <v>#DIV/0!</v>
      </c>
      <c r="V855" s="231" t="e">
        <f t="shared" si="82"/>
        <v>#DIV/0!</v>
      </c>
      <c r="W855" s="232" t="e">
        <f t="shared" si="83"/>
        <v>#DIV/0!</v>
      </c>
    </row>
    <row r="856" spans="1:23">
      <c r="A856" s="226">
        <f>'ES Data Entry'!A856</f>
        <v>0</v>
      </c>
      <c r="B856" s="226">
        <f>'ES Data Entry'!B856</f>
        <v>0</v>
      </c>
      <c r="C856" s="6">
        <f>'ES Data Entry'!C856</f>
        <v>0</v>
      </c>
      <c r="D856" s="226">
        <f>'ES Data Entry'!D856</f>
        <v>0</v>
      </c>
      <c r="E856" s="226">
        <f>'ES Data Entry'!E856</f>
        <v>0</v>
      </c>
      <c r="F856" s="226">
        <f>'ES Data Entry'!F856</f>
        <v>0</v>
      </c>
      <c r="G856" s="226" t="str" cm="1">
        <f t="array" ref="G856">_xlfn.IFS('ES Data Entry'!G856=0, "Kindergarten", 'ES Data Entry'!G856=1, "1st Grade", 'ES Data Entry'!G856=2, "2nd Grade", 'ES Data Entry'!G856=3, "3rd Grade", 'ES Data Entry'!G856=4, "4th Grade",'ES Data Entry'!G856=5, "5th Grade")</f>
        <v>Kindergarten</v>
      </c>
      <c r="H856" s="253" t="e" cm="1">
        <f t="array" ref="H856">_xlfn.IFS('ES Data Entry'!L856=2, "Virtual", 'ES Data Entry'!L856=1, "In-person",'ES Data Entry'!L856=3, "Hybrid")</f>
        <v>#N/A</v>
      </c>
      <c r="I856" s="227" t="e" cm="1">
        <f t="array" ref="I856">_xlfn.IFS('ES Data Entry'!H856= 1, "American Indian/Alaskan Native", 'ES Data Entry'!H856= 2, "Asian", 'ES Data Entry'!H856= 3, "Native Hawaiian/Pacific Islander", 'ES Data Entry'!H856= 4, "Black/African American",'ES Data Entry'!H856= 5,  "White", 'ES Data Entry'!H856= 6, "Other", 'ES Data Entry'!H856= 7, "Two races or more", 'ES Data Entry'!H856= 8, "Unknown")</f>
        <v>#N/A</v>
      </c>
      <c r="J856" s="226" t="e" cm="1">
        <f t="array" ref="J856">_xlfn.IFS('ES Data Entry'!I856=1, "Hispanic/Latino", 'ES Data Entry'!I856=2, "Not Hispanic/Latino", 'ES Data Entry'!I856=3, "Other")</f>
        <v>#N/A</v>
      </c>
      <c r="K856" s="226" t="e" cm="1">
        <f t="array" ref="K856">_xlfn.IFS('ES Data Entry'!J856= 1, "Male", 'ES Data Entry'!J856= 2, "Female", 'ES Data Entry'!J856= 3, "Transgender Male", 'ES Data Entry'!J856= 4, "Transgender Female",'ES Data Entry'!J856= 5, "Non-binary", 'ES Data Entry'!J856= 6, "Other", 'ES Data Entry'!J856= 7, "Unknown")</f>
        <v>#N/A</v>
      </c>
      <c r="L856" s="228">
        <f>'ES Data Entry'!K856</f>
        <v>0</v>
      </c>
      <c r="M856" s="228" t="str" cm="1">
        <f t="array" ref="M856">IF(MAX(IF(F:F=F856, L:L))=L856, "Yes", "No")</f>
        <v>Yes</v>
      </c>
      <c r="N856" s="229" t="e">
        <f>AVERAGE('ES Data Entry'!N856,'ES Data Entry'!M856)</f>
        <v>#DIV/0!</v>
      </c>
      <c r="O856" s="229" t="e">
        <f t="shared" si="78"/>
        <v>#DIV/0!</v>
      </c>
      <c r="P856" s="229" t="e">
        <f>AVERAGE('ES Data Entry'!O856:R856)</f>
        <v>#DIV/0!</v>
      </c>
      <c r="Q856" s="229" t="e">
        <f t="shared" si="79"/>
        <v>#DIV/0!</v>
      </c>
      <c r="R856" s="229" t="e">
        <f>AVERAGE('ES Data Entry'!S856:V856)</f>
        <v>#DIV/0!</v>
      </c>
      <c r="S856" s="229" t="e">
        <f t="shared" si="80"/>
        <v>#DIV/0!</v>
      </c>
      <c r="T856" s="229" t="e">
        <f>AVERAGE('ES Data Entry'!W856:Y856)</f>
        <v>#DIV/0!</v>
      </c>
      <c r="U856" s="230" t="e">
        <f t="shared" si="81"/>
        <v>#DIV/0!</v>
      </c>
      <c r="V856" s="231" t="e">
        <f t="shared" si="82"/>
        <v>#DIV/0!</v>
      </c>
      <c r="W856" s="232" t="e">
        <f t="shared" si="83"/>
        <v>#DIV/0!</v>
      </c>
    </row>
    <row r="857" spans="1:23">
      <c r="A857" s="226">
        <f>'ES Data Entry'!A857</f>
        <v>0</v>
      </c>
      <c r="B857" s="226">
        <f>'ES Data Entry'!B857</f>
        <v>0</v>
      </c>
      <c r="C857" s="6">
        <f>'ES Data Entry'!C857</f>
        <v>0</v>
      </c>
      <c r="D857" s="226">
        <f>'ES Data Entry'!D857</f>
        <v>0</v>
      </c>
      <c r="E857" s="226">
        <f>'ES Data Entry'!E857</f>
        <v>0</v>
      </c>
      <c r="F857" s="226">
        <f>'ES Data Entry'!F857</f>
        <v>0</v>
      </c>
      <c r="G857" s="226" t="str" cm="1">
        <f t="array" ref="G857">_xlfn.IFS('ES Data Entry'!G857=0, "Kindergarten", 'ES Data Entry'!G857=1, "1st Grade", 'ES Data Entry'!G857=2, "2nd Grade", 'ES Data Entry'!G857=3, "3rd Grade", 'ES Data Entry'!G857=4, "4th Grade",'ES Data Entry'!G857=5, "5th Grade")</f>
        <v>Kindergarten</v>
      </c>
      <c r="H857" s="253" t="e" cm="1">
        <f t="array" ref="H857">_xlfn.IFS('ES Data Entry'!L857=2, "Virtual", 'ES Data Entry'!L857=1, "In-person",'ES Data Entry'!L857=3, "Hybrid")</f>
        <v>#N/A</v>
      </c>
      <c r="I857" s="227" t="e" cm="1">
        <f t="array" ref="I857">_xlfn.IFS('ES Data Entry'!H857= 1, "American Indian/Alaskan Native", 'ES Data Entry'!H857= 2, "Asian", 'ES Data Entry'!H857= 3, "Native Hawaiian/Pacific Islander", 'ES Data Entry'!H857= 4, "Black/African American",'ES Data Entry'!H857= 5,  "White", 'ES Data Entry'!H857= 6, "Other", 'ES Data Entry'!H857= 7, "Two races or more", 'ES Data Entry'!H857= 8, "Unknown")</f>
        <v>#N/A</v>
      </c>
      <c r="J857" s="226" t="e" cm="1">
        <f t="array" ref="J857">_xlfn.IFS('ES Data Entry'!I857=1, "Hispanic/Latino", 'ES Data Entry'!I857=2, "Not Hispanic/Latino", 'ES Data Entry'!I857=3, "Other")</f>
        <v>#N/A</v>
      </c>
      <c r="K857" s="226" t="e" cm="1">
        <f t="array" ref="K857">_xlfn.IFS('ES Data Entry'!J857= 1, "Male", 'ES Data Entry'!J857= 2, "Female", 'ES Data Entry'!J857= 3, "Transgender Male", 'ES Data Entry'!J857= 4, "Transgender Female",'ES Data Entry'!J857= 5, "Non-binary", 'ES Data Entry'!J857= 6, "Other", 'ES Data Entry'!J857= 7, "Unknown")</f>
        <v>#N/A</v>
      </c>
      <c r="L857" s="228">
        <f>'ES Data Entry'!K857</f>
        <v>0</v>
      </c>
      <c r="M857" s="228" t="str" cm="1">
        <f t="array" ref="M857">IF(MAX(IF(F:F=F857, L:L))=L857, "Yes", "No")</f>
        <v>Yes</v>
      </c>
      <c r="N857" s="229" t="e">
        <f>AVERAGE('ES Data Entry'!N857,'ES Data Entry'!M857)</f>
        <v>#DIV/0!</v>
      </c>
      <c r="O857" s="229" t="e">
        <f t="shared" si="78"/>
        <v>#DIV/0!</v>
      </c>
      <c r="P857" s="229" t="e">
        <f>AVERAGE('ES Data Entry'!O857:R857)</f>
        <v>#DIV/0!</v>
      </c>
      <c r="Q857" s="229" t="e">
        <f t="shared" si="79"/>
        <v>#DIV/0!</v>
      </c>
      <c r="R857" s="229" t="e">
        <f>AVERAGE('ES Data Entry'!S857:V857)</f>
        <v>#DIV/0!</v>
      </c>
      <c r="S857" s="229" t="e">
        <f t="shared" si="80"/>
        <v>#DIV/0!</v>
      </c>
      <c r="T857" s="229" t="e">
        <f>AVERAGE('ES Data Entry'!W857:Y857)</f>
        <v>#DIV/0!</v>
      </c>
      <c r="U857" s="230" t="e">
        <f t="shared" si="81"/>
        <v>#DIV/0!</v>
      </c>
      <c r="V857" s="231" t="e">
        <f t="shared" si="82"/>
        <v>#DIV/0!</v>
      </c>
      <c r="W857" s="232" t="e">
        <f t="shared" si="83"/>
        <v>#DIV/0!</v>
      </c>
    </row>
    <row r="858" spans="1:23">
      <c r="A858" s="226">
        <f>'ES Data Entry'!A858</f>
        <v>0</v>
      </c>
      <c r="B858" s="226">
        <f>'ES Data Entry'!B858</f>
        <v>0</v>
      </c>
      <c r="C858" s="6">
        <f>'ES Data Entry'!C858</f>
        <v>0</v>
      </c>
      <c r="D858" s="226">
        <f>'ES Data Entry'!D858</f>
        <v>0</v>
      </c>
      <c r="E858" s="226">
        <f>'ES Data Entry'!E858</f>
        <v>0</v>
      </c>
      <c r="F858" s="226">
        <f>'ES Data Entry'!F858</f>
        <v>0</v>
      </c>
      <c r="G858" s="226" t="str" cm="1">
        <f t="array" ref="G858">_xlfn.IFS('ES Data Entry'!G858=0, "Kindergarten", 'ES Data Entry'!G858=1, "1st Grade", 'ES Data Entry'!G858=2, "2nd Grade", 'ES Data Entry'!G858=3, "3rd Grade", 'ES Data Entry'!G858=4, "4th Grade",'ES Data Entry'!G858=5, "5th Grade")</f>
        <v>Kindergarten</v>
      </c>
      <c r="H858" s="253" t="e" cm="1">
        <f t="array" ref="H858">_xlfn.IFS('ES Data Entry'!L858=2, "Virtual", 'ES Data Entry'!L858=1, "In-person",'ES Data Entry'!L858=3, "Hybrid")</f>
        <v>#N/A</v>
      </c>
      <c r="I858" s="227" t="e" cm="1">
        <f t="array" ref="I858">_xlfn.IFS('ES Data Entry'!H858= 1, "American Indian/Alaskan Native", 'ES Data Entry'!H858= 2, "Asian", 'ES Data Entry'!H858= 3, "Native Hawaiian/Pacific Islander", 'ES Data Entry'!H858= 4, "Black/African American",'ES Data Entry'!H858= 5,  "White", 'ES Data Entry'!H858= 6, "Other", 'ES Data Entry'!H858= 7, "Two races or more", 'ES Data Entry'!H858= 8, "Unknown")</f>
        <v>#N/A</v>
      </c>
      <c r="J858" s="226" t="e" cm="1">
        <f t="array" ref="J858">_xlfn.IFS('ES Data Entry'!I858=1, "Hispanic/Latino", 'ES Data Entry'!I858=2, "Not Hispanic/Latino", 'ES Data Entry'!I858=3, "Other")</f>
        <v>#N/A</v>
      </c>
      <c r="K858" s="226" t="e" cm="1">
        <f t="array" ref="K858">_xlfn.IFS('ES Data Entry'!J858= 1, "Male", 'ES Data Entry'!J858= 2, "Female", 'ES Data Entry'!J858= 3, "Transgender Male", 'ES Data Entry'!J858= 4, "Transgender Female",'ES Data Entry'!J858= 5, "Non-binary", 'ES Data Entry'!J858= 6, "Other", 'ES Data Entry'!J858= 7, "Unknown")</f>
        <v>#N/A</v>
      </c>
      <c r="L858" s="228">
        <f>'ES Data Entry'!K858</f>
        <v>0</v>
      </c>
      <c r="M858" s="228" t="str" cm="1">
        <f t="array" ref="M858">IF(MAX(IF(F:F=F858, L:L))=L858, "Yes", "No")</f>
        <v>Yes</v>
      </c>
      <c r="N858" s="229" t="e">
        <f>AVERAGE('ES Data Entry'!N858,'ES Data Entry'!M858)</f>
        <v>#DIV/0!</v>
      </c>
      <c r="O858" s="229" t="e">
        <f t="shared" si="78"/>
        <v>#DIV/0!</v>
      </c>
      <c r="P858" s="229" t="e">
        <f>AVERAGE('ES Data Entry'!O858:R858)</f>
        <v>#DIV/0!</v>
      </c>
      <c r="Q858" s="229" t="e">
        <f t="shared" si="79"/>
        <v>#DIV/0!</v>
      </c>
      <c r="R858" s="229" t="e">
        <f>AVERAGE('ES Data Entry'!S858:V858)</f>
        <v>#DIV/0!</v>
      </c>
      <c r="S858" s="229" t="e">
        <f t="shared" si="80"/>
        <v>#DIV/0!</v>
      </c>
      <c r="T858" s="229" t="e">
        <f>AVERAGE('ES Data Entry'!W858:Y858)</f>
        <v>#DIV/0!</v>
      </c>
      <c r="U858" s="230" t="e">
        <f t="shared" si="81"/>
        <v>#DIV/0!</v>
      </c>
      <c r="V858" s="231" t="e">
        <f t="shared" si="82"/>
        <v>#DIV/0!</v>
      </c>
      <c r="W858" s="232" t="e">
        <f t="shared" si="83"/>
        <v>#DIV/0!</v>
      </c>
    </row>
    <row r="859" spans="1:23">
      <c r="A859" s="226">
        <f>'ES Data Entry'!A859</f>
        <v>0</v>
      </c>
      <c r="B859" s="226">
        <f>'ES Data Entry'!B859</f>
        <v>0</v>
      </c>
      <c r="C859" s="6">
        <f>'ES Data Entry'!C859</f>
        <v>0</v>
      </c>
      <c r="D859" s="226">
        <f>'ES Data Entry'!D859</f>
        <v>0</v>
      </c>
      <c r="E859" s="226">
        <f>'ES Data Entry'!E859</f>
        <v>0</v>
      </c>
      <c r="F859" s="226">
        <f>'ES Data Entry'!F859</f>
        <v>0</v>
      </c>
      <c r="G859" s="226" t="str" cm="1">
        <f t="array" ref="G859">_xlfn.IFS('ES Data Entry'!G859=0, "Kindergarten", 'ES Data Entry'!G859=1, "1st Grade", 'ES Data Entry'!G859=2, "2nd Grade", 'ES Data Entry'!G859=3, "3rd Grade", 'ES Data Entry'!G859=4, "4th Grade",'ES Data Entry'!G859=5, "5th Grade")</f>
        <v>Kindergarten</v>
      </c>
      <c r="H859" s="253" t="e" cm="1">
        <f t="array" ref="H859">_xlfn.IFS('ES Data Entry'!L859=2, "Virtual", 'ES Data Entry'!L859=1, "In-person",'ES Data Entry'!L859=3, "Hybrid")</f>
        <v>#N/A</v>
      </c>
      <c r="I859" s="227" t="e" cm="1">
        <f t="array" ref="I859">_xlfn.IFS('ES Data Entry'!H859= 1, "American Indian/Alaskan Native", 'ES Data Entry'!H859= 2, "Asian", 'ES Data Entry'!H859= 3, "Native Hawaiian/Pacific Islander", 'ES Data Entry'!H859= 4, "Black/African American",'ES Data Entry'!H859= 5,  "White", 'ES Data Entry'!H859= 6, "Other", 'ES Data Entry'!H859= 7, "Two races or more", 'ES Data Entry'!H859= 8, "Unknown")</f>
        <v>#N/A</v>
      </c>
      <c r="J859" s="226" t="e" cm="1">
        <f t="array" ref="J859">_xlfn.IFS('ES Data Entry'!I859=1, "Hispanic/Latino", 'ES Data Entry'!I859=2, "Not Hispanic/Latino", 'ES Data Entry'!I859=3, "Other")</f>
        <v>#N/A</v>
      </c>
      <c r="K859" s="226" t="e" cm="1">
        <f t="array" ref="K859">_xlfn.IFS('ES Data Entry'!J859= 1, "Male", 'ES Data Entry'!J859= 2, "Female", 'ES Data Entry'!J859= 3, "Transgender Male", 'ES Data Entry'!J859= 4, "Transgender Female",'ES Data Entry'!J859= 5, "Non-binary", 'ES Data Entry'!J859= 6, "Other", 'ES Data Entry'!J859= 7, "Unknown")</f>
        <v>#N/A</v>
      </c>
      <c r="L859" s="228">
        <f>'ES Data Entry'!K859</f>
        <v>0</v>
      </c>
      <c r="M859" s="228" t="str" cm="1">
        <f t="array" ref="M859">IF(MAX(IF(F:F=F859, L:L))=L859, "Yes", "No")</f>
        <v>Yes</v>
      </c>
      <c r="N859" s="229" t="e">
        <f>AVERAGE('ES Data Entry'!N859,'ES Data Entry'!M859)</f>
        <v>#DIV/0!</v>
      </c>
      <c r="O859" s="229" t="e">
        <f t="shared" si="78"/>
        <v>#DIV/0!</v>
      </c>
      <c r="P859" s="229" t="e">
        <f>AVERAGE('ES Data Entry'!O859:R859)</f>
        <v>#DIV/0!</v>
      </c>
      <c r="Q859" s="229" t="e">
        <f t="shared" si="79"/>
        <v>#DIV/0!</v>
      </c>
      <c r="R859" s="229" t="e">
        <f>AVERAGE('ES Data Entry'!S859:V859)</f>
        <v>#DIV/0!</v>
      </c>
      <c r="S859" s="229" t="e">
        <f t="shared" si="80"/>
        <v>#DIV/0!</v>
      </c>
      <c r="T859" s="229" t="e">
        <f>AVERAGE('ES Data Entry'!W859:Y859)</f>
        <v>#DIV/0!</v>
      </c>
      <c r="U859" s="230" t="e">
        <f t="shared" si="81"/>
        <v>#DIV/0!</v>
      </c>
      <c r="V859" s="231" t="e">
        <f t="shared" si="82"/>
        <v>#DIV/0!</v>
      </c>
      <c r="W859" s="232" t="e">
        <f t="shared" si="83"/>
        <v>#DIV/0!</v>
      </c>
    </row>
    <row r="860" spans="1:23">
      <c r="A860" s="226">
        <f>'ES Data Entry'!A860</f>
        <v>0</v>
      </c>
      <c r="B860" s="226">
        <f>'ES Data Entry'!B860</f>
        <v>0</v>
      </c>
      <c r="C860" s="6">
        <f>'ES Data Entry'!C860</f>
        <v>0</v>
      </c>
      <c r="D860" s="226">
        <f>'ES Data Entry'!D860</f>
        <v>0</v>
      </c>
      <c r="E860" s="226">
        <f>'ES Data Entry'!E860</f>
        <v>0</v>
      </c>
      <c r="F860" s="226">
        <f>'ES Data Entry'!F860</f>
        <v>0</v>
      </c>
      <c r="G860" s="226" t="str" cm="1">
        <f t="array" ref="G860">_xlfn.IFS('ES Data Entry'!G860=0, "Kindergarten", 'ES Data Entry'!G860=1, "1st Grade", 'ES Data Entry'!G860=2, "2nd Grade", 'ES Data Entry'!G860=3, "3rd Grade", 'ES Data Entry'!G860=4, "4th Grade",'ES Data Entry'!G860=5, "5th Grade")</f>
        <v>Kindergarten</v>
      </c>
      <c r="H860" s="253" t="e" cm="1">
        <f t="array" ref="H860">_xlfn.IFS('ES Data Entry'!L860=2, "Virtual", 'ES Data Entry'!L860=1, "In-person",'ES Data Entry'!L860=3, "Hybrid")</f>
        <v>#N/A</v>
      </c>
      <c r="I860" s="227" t="e" cm="1">
        <f t="array" ref="I860">_xlfn.IFS('ES Data Entry'!H860= 1, "American Indian/Alaskan Native", 'ES Data Entry'!H860= 2, "Asian", 'ES Data Entry'!H860= 3, "Native Hawaiian/Pacific Islander", 'ES Data Entry'!H860= 4, "Black/African American",'ES Data Entry'!H860= 5,  "White", 'ES Data Entry'!H860= 6, "Other", 'ES Data Entry'!H860= 7, "Two races or more", 'ES Data Entry'!H860= 8, "Unknown")</f>
        <v>#N/A</v>
      </c>
      <c r="J860" s="226" t="e" cm="1">
        <f t="array" ref="J860">_xlfn.IFS('ES Data Entry'!I860=1, "Hispanic/Latino", 'ES Data Entry'!I860=2, "Not Hispanic/Latino", 'ES Data Entry'!I860=3, "Other")</f>
        <v>#N/A</v>
      </c>
      <c r="K860" s="226" t="e" cm="1">
        <f t="array" ref="K860">_xlfn.IFS('ES Data Entry'!J860= 1, "Male", 'ES Data Entry'!J860= 2, "Female", 'ES Data Entry'!J860= 3, "Transgender Male", 'ES Data Entry'!J860= 4, "Transgender Female",'ES Data Entry'!J860= 5, "Non-binary", 'ES Data Entry'!J860= 6, "Other", 'ES Data Entry'!J860= 7, "Unknown")</f>
        <v>#N/A</v>
      </c>
      <c r="L860" s="228">
        <f>'ES Data Entry'!K860</f>
        <v>0</v>
      </c>
      <c r="M860" s="228" t="str" cm="1">
        <f t="array" ref="M860">IF(MAX(IF(F:F=F860, L:L))=L860, "Yes", "No")</f>
        <v>Yes</v>
      </c>
      <c r="N860" s="229" t="e">
        <f>AVERAGE('ES Data Entry'!N860,'ES Data Entry'!M860)</f>
        <v>#DIV/0!</v>
      </c>
      <c r="O860" s="229" t="e">
        <f t="shared" si="78"/>
        <v>#DIV/0!</v>
      </c>
      <c r="P860" s="229" t="e">
        <f>AVERAGE('ES Data Entry'!O860:R860)</f>
        <v>#DIV/0!</v>
      </c>
      <c r="Q860" s="229" t="e">
        <f t="shared" si="79"/>
        <v>#DIV/0!</v>
      </c>
      <c r="R860" s="229" t="e">
        <f>AVERAGE('ES Data Entry'!S860:V860)</f>
        <v>#DIV/0!</v>
      </c>
      <c r="S860" s="229" t="e">
        <f t="shared" si="80"/>
        <v>#DIV/0!</v>
      </c>
      <c r="T860" s="229" t="e">
        <f>AVERAGE('ES Data Entry'!W860:Y860)</f>
        <v>#DIV/0!</v>
      </c>
      <c r="U860" s="230" t="e">
        <f t="shared" si="81"/>
        <v>#DIV/0!</v>
      </c>
      <c r="V860" s="231" t="e">
        <f t="shared" si="82"/>
        <v>#DIV/0!</v>
      </c>
      <c r="W860" s="232" t="e">
        <f t="shared" si="83"/>
        <v>#DIV/0!</v>
      </c>
    </row>
    <row r="861" spans="1:23">
      <c r="A861" s="226">
        <f>'ES Data Entry'!A861</f>
        <v>0</v>
      </c>
      <c r="B861" s="226">
        <f>'ES Data Entry'!B861</f>
        <v>0</v>
      </c>
      <c r="C861" s="6">
        <f>'ES Data Entry'!C861</f>
        <v>0</v>
      </c>
      <c r="D861" s="226">
        <f>'ES Data Entry'!D861</f>
        <v>0</v>
      </c>
      <c r="E861" s="226">
        <f>'ES Data Entry'!E861</f>
        <v>0</v>
      </c>
      <c r="F861" s="226">
        <f>'ES Data Entry'!F861</f>
        <v>0</v>
      </c>
      <c r="G861" s="226" t="str" cm="1">
        <f t="array" ref="G861">_xlfn.IFS('ES Data Entry'!G861=0, "Kindergarten", 'ES Data Entry'!G861=1, "1st Grade", 'ES Data Entry'!G861=2, "2nd Grade", 'ES Data Entry'!G861=3, "3rd Grade", 'ES Data Entry'!G861=4, "4th Grade",'ES Data Entry'!G861=5, "5th Grade")</f>
        <v>Kindergarten</v>
      </c>
      <c r="H861" s="253" t="e" cm="1">
        <f t="array" ref="H861">_xlfn.IFS('ES Data Entry'!L861=2, "Virtual", 'ES Data Entry'!L861=1, "In-person",'ES Data Entry'!L861=3, "Hybrid")</f>
        <v>#N/A</v>
      </c>
      <c r="I861" s="227" t="e" cm="1">
        <f t="array" ref="I861">_xlfn.IFS('ES Data Entry'!H861= 1, "American Indian/Alaskan Native", 'ES Data Entry'!H861= 2, "Asian", 'ES Data Entry'!H861= 3, "Native Hawaiian/Pacific Islander", 'ES Data Entry'!H861= 4, "Black/African American",'ES Data Entry'!H861= 5,  "White", 'ES Data Entry'!H861= 6, "Other", 'ES Data Entry'!H861= 7, "Two races or more", 'ES Data Entry'!H861= 8, "Unknown")</f>
        <v>#N/A</v>
      </c>
      <c r="J861" s="226" t="e" cm="1">
        <f t="array" ref="J861">_xlfn.IFS('ES Data Entry'!I861=1, "Hispanic/Latino", 'ES Data Entry'!I861=2, "Not Hispanic/Latino", 'ES Data Entry'!I861=3, "Other")</f>
        <v>#N/A</v>
      </c>
      <c r="K861" s="226" t="e" cm="1">
        <f t="array" ref="K861">_xlfn.IFS('ES Data Entry'!J861= 1, "Male", 'ES Data Entry'!J861= 2, "Female", 'ES Data Entry'!J861= 3, "Transgender Male", 'ES Data Entry'!J861= 4, "Transgender Female",'ES Data Entry'!J861= 5, "Non-binary", 'ES Data Entry'!J861= 6, "Other", 'ES Data Entry'!J861= 7, "Unknown")</f>
        <v>#N/A</v>
      </c>
      <c r="L861" s="228">
        <f>'ES Data Entry'!K861</f>
        <v>0</v>
      </c>
      <c r="M861" s="228" t="str" cm="1">
        <f t="array" ref="M861">IF(MAX(IF(F:F=F861, L:L))=L861, "Yes", "No")</f>
        <v>Yes</v>
      </c>
      <c r="N861" s="229" t="e">
        <f>AVERAGE('ES Data Entry'!N861,'ES Data Entry'!M861)</f>
        <v>#DIV/0!</v>
      </c>
      <c r="O861" s="229" t="e">
        <f t="shared" si="78"/>
        <v>#DIV/0!</v>
      </c>
      <c r="P861" s="229" t="e">
        <f>AVERAGE('ES Data Entry'!O861:R861)</f>
        <v>#DIV/0!</v>
      </c>
      <c r="Q861" s="229" t="e">
        <f t="shared" si="79"/>
        <v>#DIV/0!</v>
      </c>
      <c r="R861" s="229" t="e">
        <f>AVERAGE('ES Data Entry'!S861:V861)</f>
        <v>#DIV/0!</v>
      </c>
      <c r="S861" s="229" t="e">
        <f t="shared" si="80"/>
        <v>#DIV/0!</v>
      </c>
      <c r="T861" s="229" t="e">
        <f>AVERAGE('ES Data Entry'!W861:Y861)</f>
        <v>#DIV/0!</v>
      </c>
      <c r="U861" s="230" t="e">
        <f t="shared" si="81"/>
        <v>#DIV/0!</v>
      </c>
      <c r="V861" s="231" t="e">
        <f t="shared" si="82"/>
        <v>#DIV/0!</v>
      </c>
      <c r="W861" s="232" t="e">
        <f t="shared" si="83"/>
        <v>#DIV/0!</v>
      </c>
    </row>
    <row r="862" spans="1:23">
      <c r="A862" s="226">
        <f>'ES Data Entry'!A862</f>
        <v>0</v>
      </c>
      <c r="B862" s="226">
        <f>'ES Data Entry'!B862</f>
        <v>0</v>
      </c>
      <c r="C862" s="6">
        <f>'ES Data Entry'!C862</f>
        <v>0</v>
      </c>
      <c r="D862" s="226">
        <f>'ES Data Entry'!D862</f>
        <v>0</v>
      </c>
      <c r="E862" s="226">
        <f>'ES Data Entry'!E862</f>
        <v>0</v>
      </c>
      <c r="F862" s="226">
        <f>'ES Data Entry'!F862</f>
        <v>0</v>
      </c>
      <c r="G862" s="226" t="str" cm="1">
        <f t="array" ref="G862">_xlfn.IFS('ES Data Entry'!G862=0, "Kindergarten", 'ES Data Entry'!G862=1, "1st Grade", 'ES Data Entry'!G862=2, "2nd Grade", 'ES Data Entry'!G862=3, "3rd Grade", 'ES Data Entry'!G862=4, "4th Grade",'ES Data Entry'!G862=5, "5th Grade")</f>
        <v>Kindergarten</v>
      </c>
      <c r="H862" s="253" t="e" cm="1">
        <f t="array" ref="H862">_xlfn.IFS('ES Data Entry'!L862=2, "Virtual", 'ES Data Entry'!L862=1, "In-person",'ES Data Entry'!L862=3, "Hybrid")</f>
        <v>#N/A</v>
      </c>
      <c r="I862" s="227" t="e" cm="1">
        <f t="array" ref="I862">_xlfn.IFS('ES Data Entry'!H862= 1, "American Indian/Alaskan Native", 'ES Data Entry'!H862= 2, "Asian", 'ES Data Entry'!H862= 3, "Native Hawaiian/Pacific Islander", 'ES Data Entry'!H862= 4, "Black/African American",'ES Data Entry'!H862= 5,  "White", 'ES Data Entry'!H862= 6, "Other", 'ES Data Entry'!H862= 7, "Two races or more", 'ES Data Entry'!H862= 8, "Unknown")</f>
        <v>#N/A</v>
      </c>
      <c r="J862" s="226" t="e" cm="1">
        <f t="array" ref="J862">_xlfn.IFS('ES Data Entry'!I862=1, "Hispanic/Latino", 'ES Data Entry'!I862=2, "Not Hispanic/Latino", 'ES Data Entry'!I862=3, "Other")</f>
        <v>#N/A</v>
      </c>
      <c r="K862" s="226" t="e" cm="1">
        <f t="array" ref="K862">_xlfn.IFS('ES Data Entry'!J862= 1, "Male", 'ES Data Entry'!J862= 2, "Female", 'ES Data Entry'!J862= 3, "Transgender Male", 'ES Data Entry'!J862= 4, "Transgender Female",'ES Data Entry'!J862= 5, "Non-binary", 'ES Data Entry'!J862= 6, "Other", 'ES Data Entry'!J862= 7, "Unknown")</f>
        <v>#N/A</v>
      </c>
      <c r="L862" s="228">
        <f>'ES Data Entry'!K862</f>
        <v>0</v>
      </c>
      <c r="M862" s="228" t="str" cm="1">
        <f t="array" ref="M862">IF(MAX(IF(F:F=F862, L:L))=L862, "Yes", "No")</f>
        <v>Yes</v>
      </c>
      <c r="N862" s="229" t="e">
        <f>AVERAGE('ES Data Entry'!N862,'ES Data Entry'!M862)</f>
        <v>#DIV/0!</v>
      </c>
      <c r="O862" s="229" t="e">
        <f t="shared" si="78"/>
        <v>#DIV/0!</v>
      </c>
      <c r="P862" s="229" t="e">
        <f>AVERAGE('ES Data Entry'!O862:R862)</f>
        <v>#DIV/0!</v>
      </c>
      <c r="Q862" s="229" t="e">
        <f t="shared" si="79"/>
        <v>#DIV/0!</v>
      </c>
      <c r="R862" s="229" t="e">
        <f>AVERAGE('ES Data Entry'!S862:V862)</f>
        <v>#DIV/0!</v>
      </c>
      <c r="S862" s="229" t="e">
        <f t="shared" si="80"/>
        <v>#DIV/0!</v>
      </c>
      <c r="T862" s="229" t="e">
        <f>AVERAGE('ES Data Entry'!W862:Y862)</f>
        <v>#DIV/0!</v>
      </c>
      <c r="U862" s="230" t="e">
        <f t="shared" si="81"/>
        <v>#DIV/0!</v>
      </c>
      <c r="V862" s="231" t="e">
        <f t="shared" si="82"/>
        <v>#DIV/0!</v>
      </c>
      <c r="W862" s="232" t="e">
        <f t="shared" si="83"/>
        <v>#DIV/0!</v>
      </c>
    </row>
    <row r="863" spans="1:23">
      <c r="A863" s="226">
        <f>'ES Data Entry'!A863</f>
        <v>0</v>
      </c>
      <c r="B863" s="226">
        <f>'ES Data Entry'!B863</f>
        <v>0</v>
      </c>
      <c r="C863" s="6">
        <f>'ES Data Entry'!C863</f>
        <v>0</v>
      </c>
      <c r="D863" s="226">
        <f>'ES Data Entry'!D863</f>
        <v>0</v>
      </c>
      <c r="E863" s="226">
        <f>'ES Data Entry'!E863</f>
        <v>0</v>
      </c>
      <c r="F863" s="226">
        <f>'ES Data Entry'!F863</f>
        <v>0</v>
      </c>
      <c r="G863" s="226" t="str" cm="1">
        <f t="array" ref="G863">_xlfn.IFS('ES Data Entry'!G863=0, "Kindergarten", 'ES Data Entry'!G863=1, "1st Grade", 'ES Data Entry'!G863=2, "2nd Grade", 'ES Data Entry'!G863=3, "3rd Grade", 'ES Data Entry'!G863=4, "4th Grade",'ES Data Entry'!G863=5, "5th Grade")</f>
        <v>Kindergarten</v>
      </c>
      <c r="H863" s="253" t="e" cm="1">
        <f t="array" ref="H863">_xlfn.IFS('ES Data Entry'!L863=2, "Virtual", 'ES Data Entry'!L863=1, "In-person",'ES Data Entry'!L863=3, "Hybrid")</f>
        <v>#N/A</v>
      </c>
      <c r="I863" s="227" t="e" cm="1">
        <f t="array" ref="I863">_xlfn.IFS('ES Data Entry'!H863= 1, "American Indian/Alaskan Native", 'ES Data Entry'!H863= 2, "Asian", 'ES Data Entry'!H863= 3, "Native Hawaiian/Pacific Islander", 'ES Data Entry'!H863= 4, "Black/African American",'ES Data Entry'!H863= 5,  "White", 'ES Data Entry'!H863= 6, "Other", 'ES Data Entry'!H863= 7, "Two races or more", 'ES Data Entry'!H863= 8, "Unknown")</f>
        <v>#N/A</v>
      </c>
      <c r="J863" s="226" t="e" cm="1">
        <f t="array" ref="J863">_xlfn.IFS('ES Data Entry'!I863=1, "Hispanic/Latino", 'ES Data Entry'!I863=2, "Not Hispanic/Latino", 'ES Data Entry'!I863=3, "Other")</f>
        <v>#N/A</v>
      </c>
      <c r="K863" s="226" t="e" cm="1">
        <f t="array" ref="K863">_xlfn.IFS('ES Data Entry'!J863= 1, "Male", 'ES Data Entry'!J863= 2, "Female", 'ES Data Entry'!J863= 3, "Transgender Male", 'ES Data Entry'!J863= 4, "Transgender Female",'ES Data Entry'!J863= 5, "Non-binary", 'ES Data Entry'!J863= 6, "Other", 'ES Data Entry'!J863= 7, "Unknown")</f>
        <v>#N/A</v>
      </c>
      <c r="L863" s="228">
        <f>'ES Data Entry'!K863</f>
        <v>0</v>
      </c>
      <c r="M863" s="228" t="str" cm="1">
        <f t="array" ref="M863">IF(MAX(IF(F:F=F863, L:L))=L863, "Yes", "No")</f>
        <v>Yes</v>
      </c>
      <c r="N863" s="229" t="e">
        <f>AVERAGE('ES Data Entry'!N863,'ES Data Entry'!M863)</f>
        <v>#DIV/0!</v>
      </c>
      <c r="O863" s="229" t="e">
        <f t="shared" si="78"/>
        <v>#DIV/0!</v>
      </c>
      <c r="P863" s="229" t="e">
        <f>AVERAGE('ES Data Entry'!O863:R863)</f>
        <v>#DIV/0!</v>
      </c>
      <c r="Q863" s="229" t="e">
        <f t="shared" si="79"/>
        <v>#DIV/0!</v>
      </c>
      <c r="R863" s="229" t="e">
        <f>AVERAGE('ES Data Entry'!S863:V863)</f>
        <v>#DIV/0!</v>
      </c>
      <c r="S863" s="229" t="e">
        <f t="shared" si="80"/>
        <v>#DIV/0!</v>
      </c>
      <c r="T863" s="229" t="e">
        <f>AVERAGE('ES Data Entry'!W863:Y863)</f>
        <v>#DIV/0!</v>
      </c>
      <c r="U863" s="230" t="e">
        <f t="shared" si="81"/>
        <v>#DIV/0!</v>
      </c>
      <c r="V863" s="231" t="e">
        <f t="shared" si="82"/>
        <v>#DIV/0!</v>
      </c>
      <c r="W863" s="232" t="e">
        <f t="shared" si="83"/>
        <v>#DIV/0!</v>
      </c>
    </row>
    <row r="864" spans="1:23">
      <c r="A864" s="226">
        <f>'ES Data Entry'!A864</f>
        <v>0</v>
      </c>
      <c r="B864" s="226">
        <f>'ES Data Entry'!B864</f>
        <v>0</v>
      </c>
      <c r="C864" s="6">
        <f>'ES Data Entry'!C864</f>
        <v>0</v>
      </c>
      <c r="D864" s="226">
        <f>'ES Data Entry'!D864</f>
        <v>0</v>
      </c>
      <c r="E864" s="226">
        <f>'ES Data Entry'!E864</f>
        <v>0</v>
      </c>
      <c r="F864" s="226">
        <f>'ES Data Entry'!F864</f>
        <v>0</v>
      </c>
      <c r="G864" s="226" t="str" cm="1">
        <f t="array" ref="G864">_xlfn.IFS('ES Data Entry'!G864=0, "Kindergarten", 'ES Data Entry'!G864=1, "1st Grade", 'ES Data Entry'!G864=2, "2nd Grade", 'ES Data Entry'!G864=3, "3rd Grade", 'ES Data Entry'!G864=4, "4th Grade",'ES Data Entry'!G864=5, "5th Grade")</f>
        <v>Kindergarten</v>
      </c>
      <c r="H864" s="253" t="e" cm="1">
        <f t="array" ref="H864">_xlfn.IFS('ES Data Entry'!L864=2, "Virtual", 'ES Data Entry'!L864=1, "In-person",'ES Data Entry'!L864=3, "Hybrid")</f>
        <v>#N/A</v>
      </c>
      <c r="I864" s="227" t="e" cm="1">
        <f t="array" ref="I864">_xlfn.IFS('ES Data Entry'!H864= 1, "American Indian/Alaskan Native", 'ES Data Entry'!H864= 2, "Asian", 'ES Data Entry'!H864= 3, "Native Hawaiian/Pacific Islander", 'ES Data Entry'!H864= 4, "Black/African American",'ES Data Entry'!H864= 5,  "White", 'ES Data Entry'!H864= 6, "Other", 'ES Data Entry'!H864= 7, "Two races or more", 'ES Data Entry'!H864= 8, "Unknown")</f>
        <v>#N/A</v>
      </c>
      <c r="J864" s="226" t="e" cm="1">
        <f t="array" ref="J864">_xlfn.IFS('ES Data Entry'!I864=1, "Hispanic/Latino", 'ES Data Entry'!I864=2, "Not Hispanic/Latino", 'ES Data Entry'!I864=3, "Other")</f>
        <v>#N/A</v>
      </c>
      <c r="K864" s="226" t="e" cm="1">
        <f t="array" ref="K864">_xlfn.IFS('ES Data Entry'!J864= 1, "Male", 'ES Data Entry'!J864= 2, "Female", 'ES Data Entry'!J864= 3, "Transgender Male", 'ES Data Entry'!J864= 4, "Transgender Female",'ES Data Entry'!J864= 5, "Non-binary", 'ES Data Entry'!J864= 6, "Other", 'ES Data Entry'!J864= 7, "Unknown")</f>
        <v>#N/A</v>
      </c>
      <c r="L864" s="228">
        <f>'ES Data Entry'!K864</f>
        <v>0</v>
      </c>
      <c r="M864" s="228" t="str" cm="1">
        <f t="array" ref="M864">IF(MAX(IF(F:F=F864, L:L))=L864, "Yes", "No")</f>
        <v>Yes</v>
      </c>
      <c r="N864" s="229" t="e">
        <f>AVERAGE('ES Data Entry'!N864,'ES Data Entry'!M864)</f>
        <v>#DIV/0!</v>
      </c>
      <c r="O864" s="229" t="e">
        <f t="shared" si="78"/>
        <v>#DIV/0!</v>
      </c>
      <c r="P864" s="229" t="e">
        <f>AVERAGE('ES Data Entry'!O864:R864)</f>
        <v>#DIV/0!</v>
      </c>
      <c r="Q864" s="229" t="e">
        <f t="shared" si="79"/>
        <v>#DIV/0!</v>
      </c>
      <c r="R864" s="229" t="e">
        <f>AVERAGE('ES Data Entry'!S864:V864)</f>
        <v>#DIV/0!</v>
      </c>
      <c r="S864" s="229" t="e">
        <f t="shared" si="80"/>
        <v>#DIV/0!</v>
      </c>
      <c r="T864" s="229" t="e">
        <f>AVERAGE('ES Data Entry'!W864:Y864)</f>
        <v>#DIV/0!</v>
      </c>
      <c r="U864" s="230" t="e">
        <f t="shared" si="81"/>
        <v>#DIV/0!</v>
      </c>
      <c r="V864" s="231" t="e">
        <f t="shared" si="82"/>
        <v>#DIV/0!</v>
      </c>
      <c r="W864" s="232" t="e">
        <f t="shared" si="83"/>
        <v>#DIV/0!</v>
      </c>
    </row>
    <row r="865" spans="1:23">
      <c r="A865" s="226">
        <f>'ES Data Entry'!A865</f>
        <v>0</v>
      </c>
      <c r="B865" s="226">
        <f>'ES Data Entry'!B865</f>
        <v>0</v>
      </c>
      <c r="C865" s="6">
        <f>'ES Data Entry'!C865</f>
        <v>0</v>
      </c>
      <c r="D865" s="226">
        <f>'ES Data Entry'!D865</f>
        <v>0</v>
      </c>
      <c r="E865" s="226">
        <f>'ES Data Entry'!E865</f>
        <v>0</v>
      </c>
      <c r="F865" s="226">
        <f>'ES Data Entry'!F865</f>
        <v>0</v>
      </c>
      <c r="G865" s="226" t="str" cm="1">
        <f t="array" ref="G865">_xlfn.IFS('ES Data Entry'!G865=0, "Kindergarten", 'ES Data Entry'!G865=1, "1st Grade", 'ES Data Entry'!G865=2, "2nd Grade", 'ES Data Entry'!G865=3, "3rd Grade", 'ES Data Entry'!G865=4, "4th Grade",'ES Data Entry'!G865=5, "5th Grade")</f>
        <v>Kindergarten</v>
      </c>
      <c r="H865" s="253" t="e" cm="1">
        <f t="array" ref="H865">_xlfn.IFS('ES Data Entry'!L865=2, "Virtual", 'ES Data Entry'!L865=1, "In-person",'ES Data Entry'!L865=3, "Hybrid")</f>
        <v>#N/A</v>
      </c>
      <c r="I865" s="227" t="e" cm="1">
        <f t="array" ref="I865">_xlfn.IFS('ES Data Entry'!H865= 1, "American Indian/Alaskan Native", 'ES Data Entry'!H865= 2, "Asian", 'ES Data Entry'!H865= 3, "Native Hawaiian/Pacific Islander", 'ES Data Entry'!H865= 4, "Black/African American",'ES Data Entry'!H865= 5,  "White", 'ES Data Entry'!H865= 6, "Other", 'ES Data Entry'!H865= 7, "Two races or more", 'ES Data Entry'!H865= 8, "Unknown")</f>
        <v>#N/A</v>
      </c>
      <c r="J865" s="226" t="e" cm="1">
        <f t="array" ref="J865">_xlfn.IFS('ES Data Entry'!I865=1, "Hispanic/Latino", 'ES Data Entry'!I865=2, "Not Hispanic/Latino", 'ES Data Entry'!I865=3, "Other")</f>
        <v>#N/A</v>
      </c>
      <c r="K865" s="226" t="e" cm="1">
        <f t="array" ref="K865">_xlfn.IFS('ES Data Entry'!J865= 1, "Male", 'ES Data Entry'!J865= 2, "Female", 'ES Data Entry'!J865= 3, "Transgender Male", 'ES Data Entry'!J865= 4, "Transgender Female",'ES Data Entry'!J865= 5, "Non-binary", 'ES Data Entry'!J865= 6, "Other", 'ES Data Entry'!J865= 7, "Unknown")</f>
        <v>#N/A</v>
      </c>
      <c r="L865" s="228">
        <f>'ES Data Entry'!K865</f>
        <v>0</v>
      </c>
      <c r="M865" s="228" t="str" cm="1">
        <f t="array" ref="M865">IF(MAX(IF(F:F=F865, L:L))=L865, "Yes", "No")</f>
        <v>Yes</v>
      </c>
      <c r="N865" s="229" t="e">
        <f>AVERAGE('ES Data Entry'!N865,'ES Data Entry'!M865)</f>
        <v>#DIV/0!</v>
      </c>
      <c r="O865" s="229" t="e">
        <f t="shared" si="78"/>
        <v>#DIV/0!</v>
      </c>
      <c r="P865" s="229" t="e">
        <f>AVERAGE('ES Data Entry'!O865:R865)</f>
        <v>#DIV/0!</v>
      </c>
      <c r="Q865" s="229" t="e">
        <f t="shared" si="79"/>
        <v>#DIV/0!</v>
      </c>
      <c r="R865" s="229" t="e">
        <f>AVERAGE('ES Data Entry'!S865:V865)</f>
        <v>#DIV/0!</v>
      </c>
      <c r="S865" s="229" t="e">
        <f t="shared" si="80"/>
        <v>#DIV/0!</v>
      </c>
      <c r="T865" s="229" t="e">
        <f>AVERAGE('ES Data Entry'!W865:Y865)</f>
        <v>#DIV/0!</v>
      </c>
      <c r="U865" s="230" t="e">
        <f t="shared" si="81"/>
        <v>#DIV/0!</v>
      </c>
      <c r="V865" s="231" t="e">
        <f t="shared" si="82"/>
        <v>#DIV/0!</v>
      </c>
      <c r="W865" s="232" t="e">
        <f t="shared" si="83"/>
        <v>#DIV/0!</v>
      </c>
    </row>
    <row r="866" spans="1:23">
      <c r="A866" s="226">
        <f>'ES Data Entry'!A866</f>
        <v>0</v>
      </c>
      <c r="B866" s="226">
        <f>'ES Data Entry'!B866</f>
        <v>0</v>
      </c>
      <c r="C866" s="6">
        <f>'ES Data Entry'!C866</f>
        <v>0</v>
      </c>
      <c r="D866" s="226">
        <f>'ES Data Entry'!D866</f>
        <v>0</v>
      </c>
      <c r="E866" s="226">
        <f>'ES Data Entry'!E866</f>
        <v>0</v>
      </c>
      <c r="F866" s="226">
        <f>'ES Data Entry'!F866</f>
        <v>0</v>
      </c>
      <c r="G866" s="226" t="str" cm="1">
        <f t="array" ref="G866">_xlfn.IFS('ES Data Entry'!G866=0, "Kindergarten", 'ES Data Entry'!G866=1, "1st Grade", 'ES Data Entry'!G866=2, "2nd Grade", 'ES Data Entry'!G866=3, "3rd Grade", 'ES Data Entry'!G866=4, "4th Grade",'ES Data Entry'!G866=5, "5th Grade")</f>
        <v>Kindergarten</v>
      </c>
      <c r="H866" s="253" t="e" cm="1">
        <f t="array" ref="H866">_xlfn.IFS('ES Data Entry'!L866=2, "Virtual", 'ES Data Entry'!L866=1, "In-person",'ES Data Entry'!L866=3, "Hybrid")</f>
        <v>#N/A</v>
      </c>
      <c r="I866" s="227" t="e" cm="1">
        <f t="array" ref="I866">_xlfn.IFS('ES Data Entry'!H866= 1, "American Indian/Alaskan Native", 'ES Data Entry'!H866= 2, "Asian", 'ES Data Entry'!H866= 3, "Native Hawaiian/Pacific Islander", 'ES Data Entry'!H866= 4, "Black/African American",'ES Data Entry'!H866= 5,  "White", 'ES Data Entry'!H866= 6, "Other", 'ES Data Entry'!H866= 7, "Two races or more", 'ES Data Entry'!H866= 8, "Unknown")</f>
        <v>#N/A</v>
      </c>
      <c r="J866" s="226" t="e" cm="1">
        <f t="array" ref="J866">_xlfn.IFS('ES Data Entry'!I866=1, "Hispanic/Latino", 'ES Data Entry'!I866=2, "Not Hispanic/Latino", 'ES Data Entry'!I866=3, "Other")</f>
        <v>#N/A</v>
      </c>
      <c r="K866" s="226" t="e" cm="1">
        <f t="array" ref="K866">_xlfn.IFS('ES Data Entry'!J866= 1, "Male", 'ES Data Entry'!J866= 2, "Female", 'ES Data Entry'!J866= 3, "Transgender Male", 'ES Data Entry'!J866= 4, "Transgender Female",'ES Data Entry'!J866= 5, "Non-binary", 'ES Data Entry'!J866= 6, "Other", 'ES Data Entry'!J866= 7, "Unknown")</f>
        <v>#N/A</v>
      </c>
      <c r="L866" s="228">
        <f>'ES Data Entry'!K866</f>
        <v>0</v>
      </c>
      <c r="M866" s="228" t="str" cm="1">
        <f t="array" ref="M866">IF(MAX(IF(F:F=F866, L:L))=L866, "Yes", "No")</f>
        <v>Yes</v>
      </c>
      <c r="N866" s="229" t="e">
        <f>AVERAGE('ES Data Entry'!N866,'ES Data Entry'!M866)</f>
        <v>#DIV/0!</v>
      </c>
      <c r="O866" s="229" t="e">
        <f t="shared" si="78"/>
        <v>#DIV/0!</v>
      </c>
      <c r="P866" s="229" t="e">
        <f>AVERAGE('ES Data Entry'!O866:R866)</f>
        <v>#DIV/0!</v>
      </c>
      <c r="Q866" s="229" t="e">
        <f t="shared" si="79"/>
        <v>#DIV/0!</v>
      </c>
      <c r="R866" s="229" t="e">
        <f>AVERAGE('ES Data Entry'!S866:V866)</f>
        <v>#DIV/0!</v>
      </c>
      <c r="S866" s="229" t="e">
        <f t="shared" si="80"/>
        <v>#DIV/0!</v>
      </c>
      <c r="T866" s="229" t="e">
        <f>AVERAGE('ES Data Entry'!W866:Y866)</f>
        <v>#DIV/0!</v>
      </c>
      <c r="U866" s="230" t="e">
        <f t="shared" si="81"/>
        <v>#DIV/0!</v>
      </c>
      <c r="V866" s="231" t="e">
        <f t="shared" si="82"/>
        <v>#DIV/0!</v>
      </c>
      <c r="W866" s="232" t="e">
        <f t="shared" si="83"/>
        <v>#DIV/0!</v>
      </c>
    </row>
    <row r="867" spans="1:23">
      <c r="A867" s="226">
        <f>'ES Data Entry'!A867</f>
        <v>0</v>
      </c>
      <c r="B867" s="226">
        <f>'ES Data Entry'!B867</f>
        <v>0</v>
      </c>
      <c r="C867" s="6">
        <f>'ES Data Entry'!C867</f>
        <v>0</v>
      </c>
      <c r="D867" s="226">
        <f>'ES Data Entry'!D867</f>
        <v>0</v>
      </c>
      <c r="E867" s="226">
        <f>'ES Data Entry'!E867</f>
        <v>0</v>
      </c>
      <c r="F867" s="226">
        <f>'ES Data Entry'!F867</f>
        <v>0</v>
      </c>
      <c r="G867" s="226" t="str" cm="1">
        <f t="array" ref="G867">_xlfn.IFS('ES Data Entry'!G867=0, "Kindergarten", 'ES Data Entry'!G867=1, "1st Grade", 'ES Data Entry'!G867=2, "2nd Grade", 'ES Data Entry'!G867=3, "3rd Grade", 'ES Data Entry'!G867=4, "4th Grade",'ES Data Entry'!G867=5, "5th Grade")</f>
        <v>Kindergarten</v>
      </c>
      <c r="H867" s="253" t="e" cm="1">
        <f t="array" ref="H867">_xlfn.IFS('ES Data Entry'!L867=2, "Virtual", 'ES Data Entry'!L867=1, "In-person",'ES Data Entry'!L867=3, "Hybrid")</f>
        <v>#N/A</v>
      </c>
      <c r="I867" s="227" t="e" cm="1">
        <f t="array" ref="I867">_xlfn.IFS('ES Data Entry'!H867= 1, "American Indian/Alaskan Native", 'ES Data Entry'!H867= 2, "Asian", 'ES Data Entry'!H867= 3, "Native Hawaiian/Pacific Islander", 'ES Data Entry'!H867= 4, "Black/African American",'ES Data Entry'!H867= 5,  "White", 'ES Data Entry'!H867= 6, "Other", 'ES Data Entry'!H867= 7, "Two races or more", 'ES Data Entry'!H867= 8, "Unknown")</f>
        <v>#N/A</v>
      </c>
      <c r="J867" s="226" t="e" cm="1">
        <f t="array" ref="J867">_xlfn.IFS('ES Data Entry'!I867=1, "Hispanic/Latino", 'ES Data Entry'!I867=2, "Not Hispanic/Latino", 'ES Data Entry'!I867=3, "Other")</f>
        <v>#N/A</v>
      </c>
      <c r="K867" s="226" t="e" cm="1">
        <f t="array" ref="K867">_xlfn.IFS('ES Data Entry'!J867= 1, "Male", 'ES Data Entry'!J867= 2, "Female", 'ES Data Entry'!J867= 3, "Transgender Male", 'ES Data Entry'!J867= 4, "Transgender Female",'ES Data Entry'!J867= 5, "Non-binary", 'ES Data Entry'!J867= 6, "Other", 'ES Data Entry'!J867= 7, "Unknown")</f>
        <v>#N/A</v>
      </c>
      <c r="L867" s="228">
        <f>'ES Data Entry'!K867</f>
        <v>0</v>
      </c>
      <c r="M867" s="228" t="str" cm="1">
        <f t="array" ref="M867">IF(MAX(IF(F:F=F867, L:L))=L867, "Yes", "No")</f>
        <v>Yes</v>
      </c>
      <c r="N867" s="229" t="e">
        <f>AVERAGE('ES Data Entry'!N867,'ES Data Entry'!M867)</f>
        <v>#DIV/0!</v>
      </c>
      <c r="O867" s="229" t="e">
        <f t="shared" ref="O867:O930" si="84">IF(OR(N867&gt;3.5,N867=3.5), "Higher Emotional Engagement",IF(N867&lt;1.6, "Lower Emotional Engagement", "Moderate Emotional Engagement"))</f>
        <v>#DIV/0!</v>
      </c>
      <c r="P867" s="229" t="e">
        <f>AVERAGE('ES Data Entry'!O867:R867)</f>
        <v>#DIV/0!</v>
      </c>
      <c r="Q867" s="229" t="e">
        <f t="shared" ref="Q867:Q930" si="85">IF(OR(P867&gt;3.5,P867=3.5), "Higher Social Engagement",IF(P867&lt;1.6, "Lower Social Engagement", "Moderate Social Engagement"))</f>
        <v>#DIV/0!</v>
      </c>
      <c r="R867" s="229" t="e">
        <f>AVERAGE('ES Data Entry'!S867:V867)</f>
        <v>#DIV/0!</v>
      </c>
      <c r="S867" s="229" t="e">
        <f t="shared" ref="S867:S930" si="86">IF(OR(R867&gt;3.5,R867=3.5), "Higher Behavioral Engagement",IF(R867&lt;1.6, "Lower Behavioral Engagement", "Moderate Behavioral Engagement"))</f>
        <v>#DIV/0!</v>
      </c>
      <c r="T867" s="229" t="e">
        <f>AVERAGE('ES Data Entry'!W867:Y867)</f>
        <v>#DIV/0!</v>
      </c>
      <c r="U867" s="230" t="e">
        <f t="shared" ref="U867:U930" si="87">IF(OR(T867&gt;3.5,T867=3.5), "Higher Cognitive Engagement",IF(T867&lt;1.6, "Lower Cognitive Engagement", "Moderate Cognitive Engagement"))</f>
        <v>#DIV/0!</v>
      </c>
      <c r="V867" s="231" t="e">
        <f t="shared" ref="V867:V930" si="88">AVERAGE(N867:T867)</f>
        <v>#DIV/0!</v>
      </c>
      <c r="W867" s="232" t="e">
        <f t="shared" ref="W867:W930" si="89">IF(OR(V867&gt;3.5,V867=3.5), "Higher Engagement",IF(V867&lt;1.6, "Lower Engagement", "Moderate Engagement"))</f>
        <v>#DIV/0!</v>
      </c>
    </row>
    <row r="868" spans="1:23">
      <c r="A868" s="226">
        <f>'ES Data Entry'!A868</f>
        <v>0</v>
      </c>
      <c r="B868" s="226">
        <f>'ES Data Entry'!B868</f>
        <v>0</v>
      </c>
      <c r="C868" s="6">
        <f>'ES Data Entry'!C868</f>
        <v>0</v>
      </c>
      <c r="D868" s="226">
        <f>'ES Data Entry'!D868</f>
        <v>0</v>
      </c>
      <c r="E868" s="226">
        <f>'ES Data Entry'!E868</f>
        <v>0</v>
      </c>
      <c r="F868" s="226">
        <f>'ES Data Entry'!F868</f>
        <v>0</v>
      </c>
      <c r="G868" s="226" t="str" cm="1">
        <f t="array" ref="G868">_xlfn.IFS('ES Data Entry'!G868=0, "Kindergarten", 'ES Data Entry'!G868=1, "1st Grade", 'ES Data Entry'!G868=2, "2nd Grade", 'ES Data Entry'!G868=3, "3rd Grade", 'ES Data Entry'!G868=4, "4th Grade",'ES Data Entry'!G868=5, "5th Grade")</f>
        <v>Kindergarten</v>
      </c>
      <c r="H868" s="253" t="e" cm="1">
        <f t="array" ref="H868">_xlfn.IFS('ES Data Entry'!L868=2, "Virtual", 'ES Data Entry'!L868=1, "In-person",'ES Data Entry'!L868=3, "Hybrid")</f>
        <v>#N/A</v>
      </c>
      <c r="I868" s="227" t="e" cm="1">
        <f t="array" ref="I868">_xlfn.IFS('ES Data Entry'!H868= 1, "American Indian/Alaskan Native", 'ES Data Entry'!H868= 2, "Asian", 'ES Data Entry'!H868= 3, "Native Hawaiian/Pacific Islander", 'ES Data Entry'!H868= 4, "Black/African American",'ES Data Entry'!H868= 5,  "White", 'ES Data Entry'!H868= 6, "Other", 'ES Data Entry'!H868= 7, "Two races or more", 'ES Data Entry'!H868= 8, "Unknown")</f>
        <v>#N/A</v>
      </c>
      <c r="J868" s="226" t="e" cm="1">
        <f t="array" ref="J868">_xlfn.IFS('ES Data Entry'!I868=1, "Hispanic/Latino", 'ES Data Entry'!I868=2, "Not Hispanic/Latino", 'ES Data Entry'!I868=3, "Other")</f>
        <v>#N/A</v>
      </c>
      <c r="K868" s="226" t="e" cm="1">
        <f t="array" ref="K868">_xlfn.IFS('ES Data Entry'!J868= 1, "Male", 'ES Data Entry'!J868= 2, "Female", 'ES Data Entry'!J868= 3, "Transgender Male", 'ES Data Entry'!J868= 4, "Transgender Female",'ES Data Entry'!J868= 5, "Non-binary", 'ES Data Entry'!J868= 6, "Other", 'ES Data Entry'!J868= 7, "Unknown")</f>
        <v>#N/A</v>
      </c>
      <c r="L868" s="228">
        <f>'ES Data Entry'!K868</f>
        <v>0</v>
      </c>
      <c r="M868" s="228" t="str" cm="1">
        <f t="array" ref="M868">IF(MAX(IF(F:F=F868, L:L))=L868, "Yes", "No")</f>
        <v>Yes</v>
      </c>
      <c r="N868" s="229" t="e">
        <f>AVERAGE('ES Data Entry'!N868,'ES Data Entry'!M868)</f>
        <v>#DIV/0!</v>
      </c>
      <c r="O868" s="229" t="e">
        <f t="shared" si="84"/>
        <v>#DIV/0!</v>
      </c>
      <c r="P868" s="229" t="e">
        <f>AVERAGE('ES Data Entry'!O868:R868)</f>
        <v>#DIV/0!</v>
      </c>
      <c r="Q868" s="229" t="e">
        <f t="shared" si="85"/>
        <v>#DIV/0!</v>
      </c>
      <c r="R868" s="229" t="e">
        <f>AVERAGE('ES Data Entry'!S868:V868)</f>
        <v>#DIV/0!</v>
      </c>
      <c r="S868" s="229" t="e">
        <f t="shared" si="86"/>
        <v>#DIV/0!</v>
      </c>
      <c r="T868" s="229" t="e">
        <f>AVERAGE('ES Data Entry'!W868:Y868)</f>
        <v>#DIV/0!</v>
      </c>
      <c r="U868" s="230" t="e">
        <f t="shared" si="87"/>
        <v>#DIV/0!</v>
      </c>
      <c r="V868" s="231" t="e">
        <f t="shared" si="88"/>
        <v>#DIV/0!</v>
      </c>
      <c r="W868" s="232" t="e">
        <f t="shared" si="89"/>
        <v>#DIV/0!</v>
      </c>
    </row>
    <row r="869" spans="1:23">
      <c r="A869" s="226">
        <f>'ES Data Entry'!A869</f>
        <v>0</v>
      </c>
      <c r="B869" s="226">
        <f>'ES Data Entry'!B869</f>
        <v>0</v>
      </c>
      <c r="C869" s="6">
        <f>'ES Data Entry'!C869</f>
        <v>0</v>
      </c>
      <c r="D869" s="226">
        <f>'ES Data Entry'!D869</f>
        <v>0</v>
      </c>
      <c r="E869" s="226">
        <f>'ES Data Entry'!E869</f>
        <v>0</v>
      </c>
      <c r="F869" s="226">
        <f>'ES Data Entry'!F869</f>
        <v>0</v>
      </c>
      <c r="G869" s="226" t="str" cm="1">
        <f t="array" ref="G869">_xlfn.IFS('ES Data Entry'!G869=0, "Kindergarten", 'ES Data Entry'!G869=1, "1st Grade", 'ES Data Entry'!G869=2, "2nd Grade", 'ES Data Entry'!G869=3, "3rd Grade", 'ES Data Entry'!G869=4, "4th Grade",'ES Data Entry'!G869=5, "5th Grade")</f>
        <v>Kindergarten</v>
      </c>
      <c r="H869" s="253" t="e" cm="1">
        <f t="array" ref="H869">_xlfn.IFS('ES Data Entry'!L869=2, "Virtual", 'ES Data Entry'!L869=1, "In-person",'ES Data Entry'!L869=3, "Hybrid")</f>
        <v>#N/A</v>
      </c>
      <c r="I869" s="227" t="e" cm="1">
        <f t="array" ref="I869">_xlfn.IFS('ES Data Entry'!H869= 1, "American Indian/Alaskan Native", 'ES Data Entry'!H869= 2, "Asian", 'ES Data Entry'!H869= 3, "Native Hawaiian/Pacific Islander", 'ES Data Entry'!H869= 4, "Black/African American",'ES Data Entry'!H869= 5,  "White", 'ES Data Entry'!H869= 6, "Other", 'ES Data Entry'!H869= 7, "Two races or more", 'ES Data Entry'!H869= 8, "Unknown")</f>
        <v>#N/A</v>
      </c>
      <c r="J869" s="226" t="e" cm="1">
        <f t="array" ref="J869">_xlfn.IFS('ES Data Entry'!I869=1, "Hispanic/Latino", 'ES Data Entry'!I869=2, "Not Hispanic/Latino", 'ES Data Entry'!I869=3, "Other")</f>
        <v>#N/A</v>
      </c>
      <c r="K869" s="226" t="e" cm="1">
        <f t="array" ref="K869">_xlfn.IFS('ES Data Entry'!J869= 1, "Male", 'ES Data Entry'!J869= 2, "Female", 'ES Data Entry'!J869= 3, "Transgender Male", 'ES Data Entry'!J869= 4, "Transgender Female",'ES Data Entry'!J869= 5, "Non-binary", 'ES Data Entry'!J869= 6, "Other", 'ES Data Entry'!J869= 7, "Unknown")</f>
        <v>#N/A</v>
      </c>
      <c r="L869" s="228">
        <f>'ES Data Entry'!K869</f>
        <v>0</v>
      </c>
      <c r="M869" s="228" t="str" cm="1">
        <f t="array" ref="M869">IF(MAX(IF(F:F=F869, L:L))=L869, "Yes", "No")</f>
        <v>Yes</v>
      </c>
      <c r="N869" s="229" t="e">
        <f>AVERAGE('ES Data Entry'!N869,'ES Data Entry'!M869)</f>
        <v>#DIV/0!</v>
      </c>
      <c r="O869" s="229" t="e">
        <f t="shared" si="84"/>
        <v>#DIV/0!</v>
      </c>
      <c r="P869" s="229" t="e">
        <f>AVERAGE('ES Data Entry'!O869:R869)</f>
        <v>#DIV/0!</v>
      </c>
      <c r="Q869" s="229" t="e">
        <f t="shared" si="85"/>
        <v>#DIV/0!</v>
      </c>
      <c r="R869" s="229" t="e">
        <f>AVERAGE('ES Data Entry'!S869:V869)</f>
        <v>#DIV/0!</v>
      </c>
      <c r="S869" s="229" t="e">
        <f t="shared" si="86"/>
        <v>#DIV/0!</v>
      </c>
      <c r="T869" s="229" t="e">
        <f>AVERAGE('ES Data Entry'!W869:Y869)</f>
        <v>#DIV/0!</v>
      </c>
      <c r="U869" s="230" t="e">
        <f t="shared" si="87"/>
        <v>#DIV/0!</v>
      </c>
      <c r="V869" s="231" t="e">
        <f t="shared" si="88"/>
        <v>#DIV/0!</v>
      </c>
      <c r="W869" s="232" t="e">
        <f t="shared" si="89"/>
        <v>#DIV/0!</v>
      </c>
    </row>
    <row r="870" spans="1:23">
      <c r="A870" s="226">
        <f>'ES Data Entry'!A870</f>
        <v>0</v>
      </c>
      <c r="B870" s="226">
        <f>'ES Data Entry'!B870</f>
        <v>0</v>
      </c>
      <c r="C870" s="6">
        <f>'ES Data Entry'!C870</f>
        <v>0</v>
      </c>
      <c r="D870" s="226">
        <f>'ES Data Entry'!D870</f>
        <v>0</v>
      </c>
      <c r="E870" s="226">
        <f>'ES Data Entry'!E870</f>
        <v>0</v>
      </c>
      <c r="F870" s="226">
        <f>'ES Data Entry'!F870</f>
        <v>0</v>
      </c>
      <c r="G870" s="226" t="str" cm="1">
        <f t="array" ref="G870">_xlfn.IFS('ES Data Entry'!G870=0, "Kindergarten", 'ES Data Entry'!G870=1, "1st Grade", 'ES Data Entry'!G870=2, "2nd Grade", 'ES Data Entry'!G870=3, "3rd Grade", 'ES Data Entry'!G870=4, "4th Grade",'ES Data Entry'!G870=5, "5th Grade")</f>
        <v>Kindergarten</v>
      </c>
      <c r="H870" s="253" t="e" cm="1">
        <f t="array" ref="H870">_xlfn.IFS('ES Data Entry'!L870=2, "Virtual", 'ES Data Entry'!L870=1, "In-person",'ES Data Entry'!L870=3, "Hybrid")</f>
        <v>#N/A</v>
      </c>
      <c r="I870" s="227" t="e" cm="1">
        <f t="array" ref="I870">_xlfn.IFS('ES Data Entry'!H870= 1, "American Indian/Alaskan Native", 'ES Data Entry'!H870= 2, "Asian", 'ES Data Entry'!H870= 3, "Native Hawaiian/Pacific Islander", 'ES Data Entry'!H870= 4, "Black/African American",'ES Data Entry'!H870= 5,  "White", 'ES Data Entry'!H870= 6, "Other", 'ES Data Entry'!H870= 7, "Two races or more", 'ES Data Entry'!H870= 8, "Unknown")</f>
        <v>#N/A</v>
      </c>
      <c r="J870" s="226" t="e" cm="1">
        <f t="array" ref="J870">_xlfn.IFS('ES Data Entry'!I870=1, "Hispanic/Latino", 'ES Data Entry'!I870=2, "Not Hispanic/Latino", 'ES Data Entry'!I870=3, "Other")</f>
        <v>#N/A</v>
      </c>
      <c r="K870" s="226" t="e" cm="1">
        <f t="array" ref="K870">_xlfn.IFS('ES Data Entry'!J870= 1, "Male", 'ES Data Entry'!J870= 2, "Female", 'ES Data Entry'!J870= 3, "Transgender Male", 'ES Data Entry'!J870= 4, "Transgender Female",'ES Data Entry'!J870= 5, "Non-binary", 'ES Data Entry'!J870= 6, "Other", 'ES Data Entry'!J870= 7, "Unknown")</f>
        <v>#N/A</v>
      </c>
      <c r="L870" s="228">
        <f>'ES Data Entry'!K870</f>
        <v>0</v>
      </c>
      <c r="M870" s="228" t="str" cm="1">
        <f t="array" ref="M870">IF(MAX(IF(F:F=F870, L:L))=L870, "Yes", "No")</f>
        <v>Yes</v>
      </c>
      <c r="N870" s="229" t="e">
        <f>AVERAGE('ES Data Entry'!N870,'ES Data Entry'!M870)</f>
        <v>#DIV/0!</v>
      </c>
      <c r="O870" s="229" t="e">
        <f t="shared" si="84"/>
        <v>#DIV/0!</v>
      </c>
      <c r="P870" s="229" t="e">
        <f>AVERAGE('ES Data Entry'!O870:R870)</f>
        <v>#DIV/0!</v>
      </c>
      <c r="Q870" s="229" t="e">
        <f t="shared" si="85"/>
        <v>#DIV/0!</v>
      </c>
      <c r="R870" s="229" t="e">
        <f>AVERAGE('ES Data Entry'!S870:V870)</f>
        <v>#DIV/0!</v>
      </c>
      <c r="S870" s="229" t="e">
        <f t="shared" si="86"/>
        <v>#DIV/0!</v>
      </c>
      <c r="T870" s="229" t="e">
        <f>AVERAGE('ES Data Entry'!W870:Y870)</f>
        <v>#DIV/0!</v>
      </c>
      <c r="U870" s="230" t="e">
        <f t="shared" si="87"/>
        <v>#DIV/0!</v>
      </c>
      <c r="V870" s="231" t="e">
        <f t="shared" si="88"/>
        <v>#DIV/0!</v>
      </c>
      <c r="W870" s="232" t="e">
        <f t="shared" si="89"/>
        <v>#DIV/0!</v>
      </c>
    </row>
    <row r="871" spans="1:23">
      <c r="A871" s="226">
        <f>'ES Data Entry'!A871</f>
        <v>0</v>
      </c>
      <c r="B871" s="226">
        <f>'ES Data Entry'!B871</f>
        <v>0</v>
      </c>
      <c r="C871" s="6">
        <f>'ES Data Entry'!C871</f>
        <v>0</v>
      </c>
      <c r="D871" s="226">
        <f>'ES Data Entry'!D871</f>
        <v>0</v>
      </c>
      <c r="E871" s="226">
        <f>'ES Data Entry'!E871</f>
        <v>0</v>
      </c>
      <c r="F871" s="226">
        <f>'ES Data Entry'!F871</f>
        <v>0</v>
      </c>
      <c r="G871" s="226" t="str" cm="1">
        <f t="array" ref="G871">_xlfn.IFS('ES Data Entry'!G871=0, "Kindergarten", 'ES Data Entry'!G871=1, "1st Grade", 'ES Data Entry'!G871=2, "2nd Grade", 'ES Data Entry'!G871=3, "3rd Grade", 'ES Data Entry'!G871=4, "4th Grade",'ES Data Entry'!G871=5, "5th Grade")</f>
        <v>Kindergarten</v>
      </c>
      <c r="H871" s="253" t="e" cm="1">
        <f t="array" ref="H871">_xlfn.IFS('ES Data Entry'!L871=2, "Virtual", 'ES Data Entry'!L871=1, "In-person",'ES Data Entry'!L871=3, "Hybrid")</f>
        <v>#N/A</v>
      </c>
      <c r="I871" s="227" t="e" cm="1">
        <f t="array" ref="I871">_xlfn.IFS('ES Data Entry'!H871= 1, "American Indian/Alaskan Native", 'ES Data Entry'!H871= 2, "Asian", 'ES Data Entry'!H871= 3, "Native Hawaiian/Pacific Islander", 'ES Data Entry'!H871= 4, "Black/African American",'ES Data Entry'!H871= 5,  "White", 'ES Data Entry'!H871= 6, "Other", 'ES Data Entry'!H871= 7, "Two races or more", 'ES Data Entry'!H871= 8, "Unknown")</f>
        <v>#N/A</v>
      </c>
      <c r="J871" s="226" t="e" cm="1">
        <f t="array" ref="J871">_xlfn.IFS('ES Data Entry'!I871=1, "Hispanic/Latino", 'ES Data Entry'!I871=2, "Not Hispanic/Latino", 'ES Data Entry'!I871=3, "Other")</f>
        <v>#N/A</v>
      </c>
      <c r="K871" s="226" t="e" cm="1">
        <f t="array" ref="K871">_xlfn.IFS('ES Data Entry'!J871= 1, "Male", 'ES Data Entry'!J871= 2, "Female", 'ES Data Entry'!J871= 3, "Transgender Male", 'ES Data Entry'!J871= 4, "Transgender Female",'ES Data Entry'!J871= 5, "Non-binary", 'ES Data Entry'!J871= 6, "Other", 'ES Data Entry'!J871= 7, "Unknown")</f>
        <v>#N/A</v>
      </c>
      <c r="L871" s="228">
        <f>'ES Data Entry'!K871</f>
        <v>0</v>
      </c>
      <c r="M871" s="228" t="str" cm="1">
        <f t="array" ref="M871">IF(MAX(IF(F:F=F871, L:L))=L871, "Yes", "No")</f>
        <v>Yes</v>
      </c>
      <c r="N871" s="229" t="e">
        <f>AVERAGE('ES Data Entry'!N871,'ES Data Entry'!M871)</f>
        <v>#DIV/0!</v>
      </c>
      <c r="O871" s="229" t="e">
        <f t="shared" si="84"/>
        <v>#DIV/0!</v>
      </c>
      <c r="P871" s="229" t="e">
        <f>AVERAGE('ES Data Entry'!O871:R871)</f>
        <v>#DIV/0!</v>
      </c>
      <c r="Q871" s="229" t="e">
        <f t="shared" si="85"/>
        <v>#DIV/0!</v>
      </c>
      <c r="R871" s="229" t="e">
        <f>AVERAGE('ES Data Entry'!S871:V871)</f>
        <v>#DIV/0!</v>
      </c>
      <c r="S871" s="229" t="e">
        <f t="shared" si="86"/>
        <v>#DIV/0!</v>
      </c>
      <c r="T871" s="229" t="e">
        <f>AVERAGE('ES Data Entry'!W871:Y871)</f>
        <v>#DIV/0!</v>
      </c>
      <c r="U871" s="230" t="e">
        <f t="shared" si="87"/>
        <v>#DIV/0!</v>
      </c>
      <c r="V871" s="231" t="e">
        <f t="shared" si="88"/>
        <v>#DIV/0!</v>
      </c>
      <c r="W871" s="232" t="e">
        <f t="shared" si="89"/>
        <v>#DIV/0!</v>
      </c>
    </row>
    <row r="872" spans="1:23">
      <c r="A872" s="226">
        <f>'ES Data Entry'!A872</f>
        <v>0</v>
      </c>
      <c r="B872" s="226">
        <f>'ES Data Entry'!B872</f>
        <v>0</v>
      </c>
      <c r="C872" s="6">
        <f>'ES Data Entry'!C872</f>
        <v>0</v>
      </c>
      <c r="D872" s="226">
        <f>'ES Data Entry'!D872</f>
        <v>0</v>
      </c>
      <c r="E872" s="226">
        <f>'ES Data Entry'!E872</f>
        <v>0</v>
      </c>
      <c r="F872" s="226">
        <f>'ES Data Entry'!F872</f>
        <v>0</v>
      </c>
      <c r="G872" s="226" t="str" cm="1">
        <f t="array" ref="G872">_xlfn.IFS('ES Data Entry'!G872=0, "Kindergarten", 'ES Data Entry'!G872=1, "1st Grade", 'ES Data Entry'!G872=2, "2nd Grade", 'ES Data Entry'!G872=3, "3rd Grade", 'ES Data Entry'!G872=4, "4th Grade",'ES Data Entry'!G872=5, "5th Grade")</f>
        <v>Kindergarten</v>
      </c>
      <c r="H872" s="253" t="e" cm="1">
        <f t="array" ref="H872">_xlfn.IFS('ES Data Entry'!L872=2, "Virtual", 'ES Data Entry'!L872=1, "In-person",'ES Data Entry'!L872=3, "Hybrid")</f>
        <v>#N/A</v>
      </c>
      <c r="I872" s="227" t="e" cm="1">
        <f t="array" ref="I872">_xlfn.IFS('ES Data Entry'!H872= 1, "American Indian/Alaskan Native", 'ES Data Entry'!H872= 2, "Asian", 'ES Data Entry'!H872= 3, "Native Hawaiian/Pacific Islander", 'ES Data Entry'!H872= 4, "Black/African American",'ES Data Entry'!H872= 5,  "White", 'ES Data Entry'!H872= 6, "Other", 'ES Data Entry'!H872= 7, "Two races or more", 'ES Data Entry'!H872= 8, "Unknown")</f>
        <v>#N/A</v>
      </c>
      <c r="J872" s="226" t="e" cm="1">
        <f t="array" ref="J872">_xlfn.IFS('ES Data Entry'!I872=1, "Hispanic/Latino", 'ES Data Entry'!I872=2, "Not Hispanic/Latino", 'ES Data Entry'!I872=3, "Other")</f>
        <v>#N/A</v>
      </c>
      <c r="K872" s="226" t="e" cm="1">
        <f t="array" ref="K872">_xlfn.IFS('ES Data Entry'!J872= 1, "Male", 'ES Data Entry'!J872= 2, "Female", 'ES Data Entry'!J872= 3, "Transgender Male", 'ES Data Entry'!J872= 4, "Transgender Female",'ES Data Entry'!J872= 5, "Non-binary", 'ES Data Entry'!J872= 6, "Other", 'ES Data Entry'!J872= 7, "Unknown")</f>
        <v>#N/A</v>
      </c>
      <c r="L872" s="228">
        <f>'ES Data Entry'!K872</f>
        <v>0</v>
      </c>
      <c r="M872" s="228" t="str" cm="1">
        <f t="array" ref="M872">IF(MAX(IF(F:F=F872, L:L))=L872, "Yes", "No")</f>
        <v>Yes</v>
      </c>
      <c r="N872" s="229" t="e">
        <f>AVERAGE('ES Data Entry'!N872,'ES Data Entry'!M872)</f>
        <v>#DIV/0!</v>
      </c>
      <c r="O872" s="229" t="e">
        <f t="shared" si="84"/>
        <v>#DIV/0!</v>
      </c>
      <c r="P872" s="229" t="e">
        <f>AVERAGE('ES Data Entry'!O872:R872)</f>
        <v>#DIV/0!</v>
      </c>
      <c r="Q872" s="229" t="e">
        <f t="shared" si="85"/>
        <v>#DIV/0!</v>
      </c>
      <c r="R872" s="229" t="e">
        <f>AVERAGE('ES Data Entry'!S872:V872)</f>
        <v>#DIV/0!</v>
      </c>
      <c r="S872" s="229" t="e">
        <f t="shared" si="86"/>
        <v>#DIV/0!</v>
      </c>
      <c r="T872" s="229" t="e">
        <f>AVERAGE('ES Data Entry'!W872:Y872)</f>
        <v>#DIV/0!</v>
      </c>
      <c r="U872" s="230" t="e">
        <f t="shared" si="87"/>
        <v>#DIV/0!</v>
      </c>
      <c r="V872" s="231" t="e">
        <f t="shared" si="88"/>
        <v>#DIV/0!</v>
      </c>
      <c r="W872" s="232" t="e">
        <f t="shared" si="89"/>
        <v>#DIV/0!</v>
      </c>
    </row>
    <row r="873" spans="1:23">
      <c r="A873" s="226">
        <f>'ES Data Entry'!A873</f>
        <v>0</v>
      </c>
      <c r="B873" s="226">
        <f>'ES Data Entry'!B873</f>
        <v>0</v>
      </c>
      <c r="C873" s="6">
        <f>'ES Data Entry'!C873</f>
        <v>0</v>
      </c>
      <c r="D873" s="226">
        <f>'ES Data Entry'!D873</f>
        <v>0</v>
      </c>
      <c r="E873" s="226">
        <f>'ES Data Entry'!E873</f>
        <v>0</v>
      </c>
      <c r="F873" s="226">
        <f>'ES Data Entry'!F873</f>
        <v>0</v>
      </c>
      <c r="G873" s="226" t="str" cm="1">
        <f t="array" ref="G873">_xlfn.IFS('ES Data Entry'!G873=0, "Kindergarten", 'ES Data Entry'!G873=1, "1st Grade", 'ES Data Entry'!G873=2, "2nd Grade", 'ES Data Entry'!G873=3, "3rd Grade", 'ES Data Entry'!G873=4, "4th Grade",'ES Data Entry'!G873=5, "5th Grade")</f>
        <v>Kindergarten</v>
      </c>
      <c r="H873" s="253" t="e" cm="1">
        <f t="array" ref="H873">_xlfn.IFS('ES Data Entry'!L873=2, "Virtual", 'ES Data Entry'!L873=1, "In-person",'ES Data Entry'!L873=3, "Hybrid")</f>
        <v>#N/A</v>
      </c>
      <c r="I873" s="227" t="e" cm="1">
        <f t="array" ref="I873">_xlfn.IFS('ES Data Entry'!H873= 1, "American Indian/Alaskan Native", 'ES Data Entry'!H873= 2, "Asian", 'ES Data Entry'!H873= 3, "Native Hawaiian/Pacific Islander", 'ES Data Entry'!H873= 4, "Black/African American",'ES Data Entry'!H873= 5,  "White", 'ES Data Entry'!H873= 6, "Other", 'ES Data Entry'!H873= 7, "Two races or more", 'ES Data Entry'!H873= 8, "Unknown")</f>
        <v>#N/A</v>
      </c>
      <c r="J873" s="226" t="e" cm="1">
        <f t="array" ref="J873">_xlfn.IFS('ES Data Entry'!I873=1, "Hispanic/Latino", 'ES Data Entry'!I873=2, "Not Hispanic/Latino", 'ES Data Entry'!I873=3, "Other")</f>
        <v>#N/A</v>
      </c>
      <c r="K873" s="226" t="e" cm="1">
        <f t="array" ref="K873">_xlfn.IFS('ES Data Entry'!J873= 1, "Male", 'ES Data Entry'!J873= 2, "Female", 'ES Data Entry'!J873= 3, "Transgender Male", 'ES Data Entry'!J873= 4, "Transgender Female",'ES Data Entry'!J873= 5, "Non-binary", 'ES Data Entry'!J873= 6, "Other", 'ES Data Entry'!J873= 7, "Unknown")</f>
        <v>#N/A</v>
      </c>
      <c r="L873" s="228">
        <f>'ES Data Entry'!K873</f>
        <v>0</v>
      </c>
      <c r="M873" s="228" t="str" cm="1">
        <f t="array" ref="M873">IF(MAX(IF(F:F=F873, L:L))=L873, "Yes", "No")</f>
        <v>Yes</v>
      </c>
      <c r="N873" s="229" t="e">
        <f>AVERAGE('ES Data Entry'!N873,'ES Data Entry'!M873)</f>
        <v>#DIV/0!</v>
      </c>
      <c r="O873" s="229" t="e">
        <f t="shared" si="84"/>
        <v>#DIV/0!</v>
      </c>
      <c r="P873" s="229" t="e">
        <f>AVERAGE('ES Data Entry'!O873:R873)</f>
        <v>#DIV/0!</v>
      </c>
      <c r="Q873" s="229" t="e">
        <f t="shared" si="85"/>
        <v>#DIV/0!</v>
      </c>
      <c r="R873" s="229" t="e">
        <f>AVERAGE('ES Data Entry'!S873:V873)</f>
        <v>#DIV/0!</v>
      </c>
      <c r="S873" s="229" t="e">
        <f t="shared" si="86"/>
        <v>#DIV/0!</v>
      </c>
      <c r="T873" s="229" t="e">
        <f>AVERAGE('ES Data Entry'!W873:Y873)</f>
        <v>#DIV/0!</v>
      </c>
      <c r="U873" s="230" t="e">
        <f t="shared" si="87"/>
        <v>#DIV/0!</v>
      </c>
      <c r="V873" s="231" t="e">
        <f t="shared" si="88"/>
        <v>#DIV/0!</v>
      </c>
      <c r="W873" s="232" t="e">
        <f t="shared" si="89"/>
        <v>#DIV/0!</v>
      </c>
    </row>
    <row r="874" spans="1:23">
      <c r="A874" s="226">
        <f>'ES Data Entry'!A874</f>
        <v>0</v>
      </c>
      <c r="B874" s="226">
        <f>'ES Data Entry'!B874</f>
        <v>0</v>
      </c>
      <c r="C874" s="6">
        <f>'ES Data Entry'!C874</f>
        <v>0</v>
      </c>
      <c r="D874" s="226">
        <f>'ES Data Entry'!D874</f>
        <v>0</v>
      </c>
      <c r="E874" s="226">
        <f>'ES Data Entry'!E874</f>
        <v>0</v>
      </c>
      <c r="F874" s="226">
        <f>'ES Data Entry'!F874</f>
        <v>0</v>
      </c>
      <c r="G874" s="226" t="str" cm="1">
        <f t="array" ref="G874">_xlfn.IFS('ES Data Entry'!G874=0, "Kindergarten", 'ES Data Entry'!G874=1, "1st Grade", 'ES Data Entry'!G874=2, "2nd Grade", 'ES Data Entry'!G874=3, "3rd Grade", 'ES Data Entry'!G874=4, "4th Grade",'ES Data Entry'!G874=5, "5th Grade")</f>
        <v>Kindergarten</v>
      </c>
      <c r="H874" s="253" t="e" cm="1">
        <f t="array" ref="H874">_xlfn.IFS('ES Data Entry'!L874=2, "Virtual", 'ES Data Entry'!L874=1, "In-person",'ES Data Entry'!L874=3, "Hybrid")</f>
        <v>#N/A</v>
      </c>
      <c r="I874" s="227" t="e" cm="1">
        <f t="array" ref="I874">_xlfn.IFS('ES Data Entry'!H874= 1, "American Indian/Alaskan Native", 'ES Data Entry'!H874= 2, "Asian", 'ES Data Entry'!H874= 3, "Native Hawaiian/Pacific Islander", 'ES Data Entry'!H874= 4, "Black/African American",'ES Data Entry'!H874= 5,  "White", 'ES Data Entry'!H874= 6, "Other", 'ES Data Entry'!H874= 7, "Two races or more", 'ES Data Entry'!H874= 8, "Unknown")</f>
        <v>#N/A</v>
      </c>
      <c r="J874" s="226" t="e" cm="1">
        <f t="array" ref="J874">_xlfn.IFS('ES Data Entry'!I874=1, "Hispanic/Latino", 'ES Data Entry'!I874=2, "Not Hispanic/Latino", 'ES Data Entry'!I874=3, "Other")</f>
        <v>#N/A</v>
      </c>
      <c r="K874" s="226" t="e" cm="1">
        <f t="array" ref="K874">_xlfn.IFS('ES Data Entry'!J874= 1, "Male", 'ES Data Entry'!J874= 2, "Female", 'ES Data Entry'!J874= 3, "Transgender Male", 'ES Data Entry'!J874= 4, "Transgender Female",'ES Data Entry'!J874= 5, "Non-binary", 'ES Data Entry'!J874= 6, "Other", 'ES Data Entry'!J874= 7, "Unknown")</f>
        <v>#N/A</v>
      </c>
      <c r="L874" s="228">
        <f>'ES Data Entry'!K874</f>
        <v>0</v>
      </c>
      <c r="M874" s="228" t="str" cm="1">
        <f t="array" ref="M874">IF(MAX(IF(F:F=F874, L:L))=L874, "Yes", "No")</f>
        <v>Yes</v>
      </c>
      <c r="N874" s="229" t="e">
        <f>AVERAGE('ES Data Entry'!N874,'ES Data Entry'!M874)</f>
        <v>#DIV/0!</v>
      </c>
      <c r="O874" s="229" t="e">
        <f t="shared" si="84"/>
        <v>#DIV/0!</v>
      </c>
      <c r="P874" s="229" t="e">
        <f>AVERAGE('ES Data Entry'!O874:R874)</f>
        <v>#DIV/0!</v>
      </c>
      <c r="Q874" s="229" t="e">
        <f t="shared" si="85"/>
        <v>#DIV/0!</v>
      </c>
      <c r="R874" s="229" t="e">
        <f>AVERAGE('ES Data Entry'!S874:V874)</f>
        <v>#DIV/0!</v>
      </c>
      <c r="S874" s="229" t="e">
        <f t="shared" si="86"/>
        <v>#DIV/0!</v>
      </c>
      <c r="T874" s="229" t="e">
        <f>AVERAGE('ES Data Entry'!W874:Y874)</f>
        <v>#DIV/0!</v>
      </c>
      <c r="U874" s="230" t="e">
        <f t="shared" si="87"/>
        <v>#DIV/0!</v>
      </c>
      <c r="V874" s="231" t="e">
        <f t="shared" si="88"/>
        <v>#DIV/0!</v>
      </c>
      <c r="W874" s="232" t="e">
        <f t="shared" si="89"/>
        <v>#DIV/0!</v>
      </c>
    </row>
    <row r="875" spans="1:23">
      <c r="A875" s="226">
        <f>'ES Data Entry'!A875</f>
        <v>0</v>
      </c>
      <c r="B875" s="226">
        <f>'ES Data Entry'!B875</f>
        <v>0</v>
      </c>
      <c r="C875" s="6">
        <f>'ES Data Entry'!C875</f>
        <v>0</v>
      </c>
      <c r="D875" s="226">
        <f>'ES Data Entry'!D875</f>
        <v>0</v>
      </c>
      <c r="E875" s="226">
        <f>'ES Data Entry'!E875</f>
        <v>0</v>
      </c>
      <c r="F875" s="226">
        <f>'ES Data Entry'!F875</f>
        <v>0</v>
      </c>
      <c r="G875" s="226" t="str" cm="1">
        <f t="array" ref="G875">_xlfn.IFS('ES Data Entry'!G875=0, "Kindergarten", 'ES Data Entry'!G875=1, "1st Grade", 'ES Data Entry'!G875=2, "2nd Grade", 'ES Data Entry'!G875=3, "3rd Grade", 'ES Data Entry'!G875=4, "4th Grade",'ES Data Entry'!G875=5, "5th Grade")</f>
        <v>Kindergarten</v>
      </c>
      <c r="H875" s="253" t="e" cm="1">
        <f t="array" ref="H875">_xlfn.IFS('ES Data Entry'!L875=2, "Virtual", 'ES Data Entry'!L875=1, "In-person",'ES Data Entry'!L875=3, "Hybrid")</f>
        <v>#N/A</v>
      </c>
      <c r="I875" s="227" t="e" cm="1">
        <f t="array" ref="I875">_xlfn.IFS('ES Data Entry'!H875= 1, "American Indian/Alaskan Native", 'ES Data Entry'!H875= 2, "Asian", 'ES Data Entry'!H875= 3, "Native Hawaiian/Pacific Islander", 'ES Data Entry'!H875= 4, "Black/African American",'ES Data Entry'!H875= 5,  "White", 'ES Data Entry'!H875= 6, "Other", 'ES Data Entry'!H875= 7, "Two races or more", 'ES Data Entry'!H875= 8, "Unknown")</f>
        <v>#N/A</v>
      </c>
      <c r="J875" s="226" t="e" cm="1">
        <f t="array" ref="J875">_xlfn.IFS('ES Data Entry'!I875=1, "Hispanic/Latino", 'ES Data Entry'!I875=2, "Not Hispanic/Latino", 'ES Data Entry'!I875=3, "Other")</f>
        <v>#N/A</v>
      </c>
      <c r="K875" s="226" t="e" cm="1">
        <f t="array" ref="K875">_xlfn.IFS('ES Data Entry'!J875= 1, "Male", 'ES Data Entry'!J875= 2, "Female", 'ES Data Entry'!J875= 3, "Transgender Male", 'ES Data Entry'!J875= 4, "Transgender Female",'ES Data Entry'!J875= 5, "Non-binary", 'ES Data Entry'!J875= 6, "Other", 'ES Data Entry'!J875= 7, "Unknown")</f>
        <v>#N/A</v>
      </c>
      <c r="L875" s="228">
        <f>'ES Data Entry'!K875</f>
        <v>0</v>
      </c>
      <c r="M875" s="228" t="str" cm="1">
        <f t="array" ref="M875">IF(MAX(IF(F:F=F875, L:L))=L875, "Yes", "No")</f>
        <v>Yes</v>
      </c>
      <c r="N875" s="229" t="e">
        <f>AVERAGE('ES Data Entry'!N875,'ES Data Entry'!M875)</f>
        <v>#DIV/0!</v>
      </c>
      <c r="O875" s="229" t="e">
        <f t="shared" si="84"/>
        <v>#DIV/0!</v>
      </c>
      <c r="P875" s="229" t="e">
        <f>AVERAGE('ES Data Entry'!O875:R875)</f>
        <v>#DIV/0!</v>
      </c>
      <c r="Q875" s="229" t="e">
        <f t="shared" si="85"/>
        <v>#DIV/0!</v>
      </c>
      <c r="R875" s="229" t="e">
        <f>AVERAGE('ES Data Entry'!S875:V875)</f>
        <v>#DIV/0!</v>
      </c>
      <c r="S875" s="229" t="e">
        <f t="shared" si="86"/>
        <v>#DIV/0!</v>
      </c>
      <c r="T875" s="229" t="e">
        <f>AVERAGE('ES Data Entry'!W875:Y875)</f>
        <v>#DIV/0!</v>
      </c>
      <c r="U875" s="230" t="e">
        <f t="shared" si="87"/>
        <v>#DIV/0!</v>
      </c>
      <c r="V875" s="231" t="e">
        <f t="shared" si="88"/>
        <v>#DIV/0!</v>
      </c>
      <c r="W875" s="232" t="e">
        <f t="shared" si="89"/>
        <v>#DIV/0!</v>
      </c>
    </row>
    <row r="876" spans="1:23">
      <c r="A876" s="226">
        <f>'ES Data Entry'!A876</f>
        <v>0</v>
      </c>
      <c r="B876" s="226">
        <f>'ES Data Entry'!B876</f>
        <v>0</v>
      </c>
      <c r="C876" s="6">
        <f>'ES Data Entry'!C876</f>
        <v>0</v>
      </c>
      <c r="D876" s="226">
        <f>'ES Data Entry'!D876</f>
        <v>0</v>
      </c>
      <c r="E876" s="226">
        <f>'ES Data Entry'!E876</f>
        <v>0</v>
      </c>
      <c r="F876" s="226">
        <f>'ES Data Entry'!F876</f>
        <v>0</v>
      </c>
      <c r="G876" s="226" t="str" cm="1">
        <f t="array" ref="G876">_xlfn.IFS('ES Data Entry'!G876=0, "Kindergarten", 'ES Data Entry'!G876=1, "1st Grade", 'ES Data Entry'!G876=2, "2nd Grade", 'ES Data Entry'!G876=3, "3rd Grade", 'ES Data Entry'!G876=4, "4th Grade",'ES Data Entry'!G876=5, "5th Grade")</f>
        <v>Kindergarten</v>
      </c>
      <c r="H876" s="253" t="e" cm="1">
        <f t="array" ref="H876">_xlfn.IFS('ES Data Entry'!L876=2, "Virtual", 'ES Data Entry'!L876=1, "In-person",'ES Data Entry'!L876=3, "Hybrid")</f>
        <v>#N/A</v>
      </c>
      <c r="I876" s="227" t="e" cm="1">
        <f t="array" ref="I876">_xlfn.IFS('ES Data Entry'!H876= 1, "American Indian/Alaskan Native", 'ES Data Entry'!H876= 2, "Asian", 'ES Data Entry'!H876= 3, "Native Hawaiian/Pacific Islander", 'ES Data Entry'!H876= 4, "Black/African American",'ES Data Entry'!H876= 5,  "White", 'ES Data Entry'!H876= 6, "Other", 'ES Data Entry'!H876= 7, "Two races or more", 'ES Data Entry'!H876= 8, "Unknown")</f>
        <v>#N/A</v>
      </c>
      <c r="J876" s="226" t="e" cm="1">
        <f t="array" ref="J876">_xlfn.IFS('ES Data Entry'!I876=1, "Hispanic/Latino", 'ES Data Entry'!I876=2, "Not Hispanic/Latino", 'ES Data Entry'!I876=3, "Other")</f>
        <v>#N/A</v>
      </c>
      <c r="K876" s="226" t="e" cm="1">
        <f t="array" ref="K876">_xlfn.IFS('ES Data Entry'!J876= 1, "Male", 'ES Data Entry'!J876= 2, "Female", 'ES Data Entry'!J876= 3, "Transgender Male", 'ES Data Entry'!J876= 4, "Transgender Female",'ES Data Entry'!J876= 5, "Non-binary", 'ES Data Entry'!J876= 6, "Other", 'ES Data Entry'!J876= 7, "Unknown")</f>
        <v>#N/A</v>
      </c>
      <c r="L876" s="228">
        <f>'ES Data Entry'!K876</f>
        <v>0</v>
      </c>
      <c r="M876" s="228" t="str" cm="1">
        <f t="array" ref="M876">IF(MAX(IF(F:F=F876, L:L))=L876, "Yes", "No")</f>
        <v>Yes</v>
      </c>
      <c r="N876" s="229" t="e">
        <f>AVERAGE('ES Data Entry'!N876,'ES Data Entry'!M876)</f>
        <v>#DIV/0!</v>
      </c>
      <c r="O876" s="229" t="e">
        <f t="shared" si="84"/>
        <v>#DIV/0!</v>
      </c>
      <c r="P876" s="229" t="e">
        <f>AVERAGE('ES Data Entry'!O876:R876)</f>
        <v>#DIV/0!</v>
      </c>
      <c r="Q876" s="229" t="e">
        <f t="shared" si="85"/>
        <v>#DIV/0!</v>
      </c>
      <c r="R876" s="229" t="e">
        <f>AVERAGE('ES Data Entry'!S876:V876)</f>
        <v>#DIV/0!</v>
      </c>
      <c r="S876" s="229" t="e">
        <f t="shared" si="86"/>
        <v>#DIV/0!</v>
      </c>
      <c r="T876" s="229" t="e">
        <f>AVERAGE('ES Data Entry'!W876:Y876)</f>
        <v>#DIV/0!</v>
      </c>
      <c r="U876" s="230" t="e">
        <f t="shared" si="87"/>
        <v>#DIV/0!</v>
      </c>
      <c r="V876" s="231" t="e">
        <f t="shared" si="88"/>
        <v>#DIV/0!</v>
      </c>
      <c r="W876" s="232" t="e">
        <f t="shared" si="89"/>
        <v>#DIV/0!</v>
      </c>
    </row>
    <row r="877" spans="1:23">
      <c r="A877" s="226">
        <f>'ES Data Entry'!A877</f>
        <v>0</v>
      </c>
      <c r="B877" s="226">
        <f>'ES Data Entry'!B877</f>
        <v>0</v>
      </c>
      <c r="C877" s="6">
        <f>'ES Data Entry'!C877</f>
        <v>0</v>
      </c>
      <c r="D877" s="226">
        <f>'ES Data Entry'!D877</f>
        <v>0</v>
      </c>
      <c r="E877" s="226">
        <f>'ES Data Entry'!E877</f>
        <v>0</v>
      </c>
      <c r="F877" s="226">
        <f>'ES Data Entry'!F877</f>
        <v>0</v>
      </c>
      <c r="G877" s="226" t="str" cm="1">
        <f t="array" ref="G877">_xlfn.IFS('ES Data Entry'!G877=0, "Kindergarten", 'ES Data Entry'!G877=1, "1st Grade", 'ES Data Entry'!G877=2, "2nd Grade", 'ES Data Entry'!G877=3, "3rd Grade", 'ES Data Entry'!G877=4, "4th Grade",'ES Data Entry'!G877=5, "5th Grade")</f>
        <v>Kindergarten</v>
      </c>
      <c r="H877" s="253" t="e" cm="1">
        <f t="array" ref="H877">_xlfn.IFS('ES Data Entry'!L877=2, "Virtual", 'ES Data Entry'!L877=1, "In-person",'ES Data Entry'!L877=3, "Hybrid")</f>
        <v>#N/A</v>
      </c>
      <c r="I877" s="227" t="e" cm="1">
        <f t="array" ref="I877">_xlfn.IFS('ES Data Entry'!H877= 1, "American Indian/Alaskan Native", 'ES Data Entry'!H877= 2, "Asian", 'ES Data Entry'!H877= 3, "Native Hawaiian/Pacific Islander", 'ES Data Entry'!H877= 4, "Black/African American",'ES Data Entry'!H877= 5,  "White", 'ES Data Entry'!H877= 6, "Other", 'ES Data Entry'!H877= 7, "Two races or more", 'ES Data Entry'!H877= 8, "Unknown")</f>
        <v>#N/A</v>
      </c>
      <c r="J877" s="226" t="e" cm="1">
        <f t="array" ref="J877">_xlfn.IFS('ES Data Entry'!I877=1, "Hispanic/Latino", 'ES Data Entry'!I877=2, "Not Hispanic/Latino", 'ES Data Entry'!I877=3, "Other")</f>
        <v>#N/A</v>
      </c>
      <c r="K877" s="226" t="e" cm="1">
        <f t="array" ref="K877">_xlfn.IFS('ES Data Entry'!J877= 1, "Male", 'ES Data Entry'!J877= 2, "Female", 'ES Data Entry'!J877= 3, "Transgender Male", 'ES Data Entry'!J877= 4, "Transgender Female",'ES Data Entry'!J877= 5, "Non-binary", 'ES Data Entry'!J877= 6, "Other", 'ES Data Entry'!J877= 7, "Unknown")</f>
        <v>#N/A</v>
      </c>
      <c r="L877" s="228">
        <f>'ES Data Entry'!K877</f>
        <v>0</v>
      </c>
      <c r="M877" s="228" t="str" cm="1">
        <f t="array" ref="M877">IF(MAX(IF(F:F=F877, L:L))=L877, "Yes", "No")</f>
        <v>Yes</v>
      </c>
      <c r="N877" s="229" t="e">
        <f>AVERAGE('ES Data Entry'!N877,'ES Data Entry'!M877)</f>
        <v>#DIV/0!</v>
      </c>
      <c r="O877" s="229" t="e">
        <f t="shared" si="84"/>
        <v>#DIV/0!</v>
      </c>
      <c r="P877" s="229" t="e">
        <f>AVERAGE('ES Data Entry'!O877:R877)</f>
        <v>#DIV/0!</v>
      </c>
      <c r="Q877" s="229" t="e">
        <f t="shared" si="85"/>
        <v>#DIV/0!</v>
      </c>
      <c r="R877" s="229" t="e">
        <f>AVERAGE('ES Data Entry'!S877:V877)</f>
        <v>#DIV/0!</v>
      </c>
      <c r="S877" s="229" t="e">
        <f t="shared" si="86"/>
        <v>#DIV/0!</v>
      </c>
      <c r="T877" s="229" t="e">
        <f>AVERAGE('ES Data Entry'!W877:Y877)</f>
        <v>#DIV/0!</v>
      </c>
      <c r="U877" s="230" t="e">
        <f t="shared" si="87"/>
        <v>#DIV/0!</v>
      </c>
      <c r="V877" s="231" t="e">
        <f t="shared" si="88"/>
        <v>#DIV/0!</v>
      </c>
      <c r="W877" s="232" t="e">
        <f t="shared" si="89"/>
        <v>#DIV/0!</v>
      </c>
    </row>
    <row r="878" spans="1:23">
      <c r="A878" s="226">
        <f>'ES Data Entry'!A878</f>
        <v>0</v>
      </c>
      <c r="B878" s="226">
        <f>'ES Data Entry'!B878</f>
        <v>0</v>
      </c>
      <c r="C878" s="6">
        <f>'ES Data Entry'!C878</f>
        <v>0</v>
      </c>
      <c r="D878" s="226">
        <f>'ES Data Entry'!D878</f>
        <v>0</v>
      </c>
      <c r="E878" s="226">
        <f>'ES Data Entry'!E878</f>
        <v>0</v>
      </c>
      <c r="F878" s="226">
        <f>'ES Data Entry'!F878</f>
        <v>0</v>
      </c>
      <c r="G878" s="226" t="str" cm="1">
        <f t="array" ref="G878">_xlfn.IFS('ES Data Entry'!G878=0, "Kindergarten", 'ES Data Entry'!G878=1, "1st Grade", 'ES Data Entry'!G878=2, "2nd Grade", 'ES Data Entry'!G878=3, "3rd Grade", 'ES Data Entry'!G878=4, "4th Grade",'ES Data Entry'!G878=5, "5th Grade")</f>
        <v>Kindergarten</v>
      </c>
      <c r="H878" s="253" t="e" cm="1">
        <f t="array" ref="H878">_xlfn.IFS('ES Data Entry'!L878=2, "Virtual", 'ES Data Entry'!L878=1, "In-person",'ES Data Entry'!L878=3, "Hybrid")</f>
        <v>#N/A</v>
      </c>
      <c r="I878" s="227" t="e" cm="1">
        <f t="array" ref="I878">_xlfn.IFS('ES Data Entry'!H878= 1, "American Indian/Alaskan Native", 'ES Data Entry'!H878= 2, "Asian", 'ES Data Entry'!H878= 3, "Native Hawaiian/Pacific Islander", 'ES Data Entry'!H878= 4, "Black/African American",'ES Data Entry'!H878= 5,  "White", 'ES Data Entry'!H878= 6, "Other", 'ES Data Entry'!H878= 7, "Two races or more", 'ES Data Entry'!H878= 8, "Unknown")</f>
        <v>#N/A</v>
      </c>
      <c r="J878" s="226" t="e" cm="1">
        <f t="array" ref="J878">_xlfn.IFS('ES Data Entry'!I878=1, "Hispanic/Latino", 'ES Data Entry'!I878=2, "Not Hispanic/Latino", 'ES Data Entry'!I878=3, "Other")</f>
        <v>#N/A</v>
      </c>
      <c r="K878" s="226" t="e" cm="1">
        <f t="array" ref="K878">_xlfn.IFS('ES Data Entry'!J878= 1, "Male", 'ES Data Entry'!J878= 2, "Female", 'ES Data Entry'!J878= 3, "Transgender Male", 'ES Data Entry'!J878= 4, "Transgender Female",'ES Data Entry'!J878= 5, "Non-binary", 'ES Data Entry'!J878= 6, "Other", 'ES Data Entry'!J878= 7, "Unknown")</f>
        <v>#N/A</v>
      </c>
      <c r="L878" s="228">
        <f>'ES Data Entry'!K878</f>
        <v>0</v>
      </c>
      <c r="M878" s="228" t="str" cm="1">
        <f t="array" ref="M878">IF(MAX(IF(F:F=F878, L:L))=L878, "Yes", "No")</f>
        <v>Yes</v>
      </c>
      <c r="N878" s="229" t="e">
        <f>AVERAGE('ES Data Entry'!N878,'ES Data Entry'!M878)</f>
        <v>#DIV/0!</v>
      </c>
      <c r="O878" s="229" t="e">
        <f t="shared" si="84"/>
        <v>#DIV/0!</v>
      </c>
      <c r="P878" s="229" t="e">
        <f>AVERAGE('ES Data Entry'!O878:R878)</f>
        <v>#DIV/0!</v>
      </c>
      <c r="Q878" s="229" t="e">
        <f t="shared" si="85"/>
        <v>#DIV/0!</v>
      </c>
      <c r="R878" s="229" t="e">
        <f>AVERAGE('ES Data Entry'!S878:V878)</f>
        <v>#DIV/0!</v>
      </c>
      <c r="S878" s="229" t="e">
        <f t="shared" si="86"/>
        <v>#DIV/0!</v>
      </c>
      <c r="T878" s="229" t="e">
        <f>AVERAGE('ES Data Entry'!W878:Y878)</f>
        <v>#DIV/0!</v>
      </c>
      <c r="U878" s="230" t="e">
        <f t="shared" si="87"/>
        <v>#DIV/0!</v>
      </c>
      <c r="V878" s="231" t="e">
        <f t="shared" si="88"/>
        <v>#DIV/0!</v>
      </c>
      <c r="W878" s="232" t="e">
        <f t="shared" si="89"/>
        <v>#DIV/0!</v>
      </c>
    </row>
    <row r="879" spans="1:23">
      <c r="A879" s="226">
        <f>'ES Data Entry'!A879</f>
        <v>0</v>
      </c>
      <c r="B879" s="226">
        <f>'ES Data Entry'!B879</f>
        <v>0</v>
      </c>
      <c r="C879" s="6">
        <f>'ES Data Entry'!C879</f>
        <v>0</v>
      </c>
      <c r="D879" s="226">
        <f>'ES Data Entry'!D879</f>
        <v>0</v>
      </c>
      <c r="E879" s="226">
        <f>'ES Data Entry'!E879</f>
        <v>0</v>
      </c>
      <c r="F879" s="226">
        <f>'ES Data Entry'!F879</f>
        <v>0</v>
      </c>
      <c r="G879" s="226" t="str" cm="1">
        <f t="array" ref="G879">_xlfn.IFS('ES Data Entry'!G879=0, "Kindergarten", 'ES Data Entry'!G879=1, "1st Grade", 'ES Data Entry'!G879=2, "2nd Grade", 'ES Data Entry'!G879=3, "3rd Grade", 'ES Data Entry'!G879=4, "4th Grade",'ES Data Entry'!G879=5, "5th Grade")</f>
        <v>Kindergarten</v>
      </c>
      <c r="H879" s="253" t="e" cm="1">
        <f t="array" ref="H879">_xlfn.IFS('ES Data Entry'!L879=2, "Virtual", 'ES Data Entry'!L879=1, "In-person",'ES Data Entry'!L879=3, "Hybrid")</f>
        <v>#N/A</v>
      </c>
      <c r="I879" s="227" t="e" cm="1">
        <f t="array" ref="I879">_xlfn.IFS('ES Data Entry'!H879= 1, "American Indian/Alaskan Native", 'ES Data Entry'!H879= 2, "Asian", 'ES Data Entry'!H879= 3, "Native Hawaiian/Pacific Islander", 'ES Data Entry'!H879= 4, "Black/African American",'ES Data Entry'!H879= 5,  "White", 'ES Data Entry'!H879= 6, "Other", 'ES Data Entry'!H879= 7, "Two races or more", 'ES Data Entry'!H879= 8, "Unknown")</f>
        <v>#N/A</v>
      </c>
      <c r="J879" s="226" t="e" cm="1">
        <f t="array" ref="J879">_xlfn.IFS('ES Data Entry'!I879=1, "Hispanic/Latino", 'ES Data Entry'!I879=2, "Not Hispanic/Latino", 'ES Data Entry'!I879=3, "Other")</f>
        <v>#N/A</v>
      </c>
      <c r="K879" s="226" t="e" cm="1">
        <f t="array" ref="K879">_xlfn.IFS('ES Data Entry'!J879= 1, "Male", 'ES Data Entry'!J879= 2, "Female", 'ES Data Entry'!J879= 3, "Transgender Male", 'ES Data Entry'!J879= 4, "Transgender Female",'ES Data Entry'!J879= 5, "Non-binary", 'ES Data Entry'!J879= 6, "Other", 'ES Data Entry'!J879= 7, "Unknown")</f>
        <v>#N/A</v>
      </c>
      <c r="L879" s="228">
        <f>'ES Data Entry'!K879</f>
        <v>0</v>
      </c>
      <c r="M879" s="228" t="str" cm="1">
        <f t="array" ref="M879">IF(MAX(IF(F:F=F879, L:L))=L879, "Yes", "No")</f>
        <v>Yes</v>
      </c>
      <c r="N879" s="229" t="e">
        <f>AVERAGE('ES Data Entry'!N879,'ES Data Entry'!M879)</f>
        <v>#DIV/0!</v>
      </c>
      <c r="O879" s="229" t="e">
        <f t="shared" si="84"/>
        <v>#DIV/0!</v>
      </c>
      <c r="P879" s="229" t="e">
        <f>AVERAGE('ES Data Entry'!O879:R879)</f>
        <v>#DIV/0!</v>
      </c>
      <c r="Q879" s="229" t="e">
        <f t="shared" si="85"/>
        <v>#DIV/0!</v>
      </c>
      <c r="R879" s="229" t="e">
        <f>AVERAGE('ES Data Entry'!S879:V879)</f>
        <v>#DIV/0!</v>
      </c>
      <c r="S879" s="229" t="e">
        <f t="shared" si="86"/>
        <v>#DIV/0!</v>
      </c>
      <c r="T879" s="229" t="e">
        <f>AVERAGE('ES Data Entry'!W879:Y879)</f>
        <v>#DIV/0!</v>
      </c>
      <c r="U879" s="230" t="e">
        <f t="shared" si="87"/>
        <v>#DIV/0!</v>
      </c>
      <c r="V879" s="231" t="e">
        <f t="shared" si="88"/>
        <v>#DIV/0!</v>
      </c>
      <c r="W879" s="232" t="e">
        <f t="shared" si="89"/>
        <v>#DIV/0!</v>
      </c>
    </row>
    <row r="880" spans="1:23">
      <c r="A880" s="226">
        <f>'ES Data Entry'!A880</f>
        <v>0</v>
      </c>
      <c r="B880" s="226">
        <f>'ES Data Entry'!B880</f>
        <v>0</v>
      </c>
      <c r="C880" s="6">
        <f>'ES Data Entry'!C880</f>
        <v>0</v>
      </c>
      <c r="D880" s="226">
        <f>'ES Data Entry'!D880</f>
        <v>0</v>
      </c>
      <c r="E880" s="226">
        <f>'ES Data Entry'!E880</f>
        <v>0</v>
      </c>
      <c r="F880" s="226">
        <f>'ES Data Entry'!F880</f>
        <v>0</v>
      </c>
      <c r="G880" s="226" t="str" cm="1">
        <f t="array" ref="G880">_xlfn.IFS('ES Data Entry'!G880=0, "Kindergarten", 'ES Data Entry'!G880=1, "1st Grade", 'ES Data Entry'!G880=2, "2nd Grade", 'ES Data Entry'!G880=3, "3rd Grade", 'ES Data Entry'!G880=4, "4th Grade",'ES Data Entry'!G880=5, "5th Grade")</f>
        <v>Kindergarten</v>
      </c>
      <c r="H880" s="253" t="e" cm="1">
        <f t="array" ref="H880">_xlfn.IFS('ES Data Entry'!L880=2, "Virtual", 'ES Data Entry'!L880=1, "In-person",'ES Data Entry'!L880=3, "Hybrid")</f>
        <v>#N/A</v>
      </c>
      <c r="I880" s="227" t="e" cm="1">
        <f t="array" ref="I880">_xlfn.IFS('ES Data Entry'!H880= 1, "American Indian/Alaskan Native", 'ES Data Entry'!H880= 2, "Asian", 'ES Data Entry'!H880= 3, "Native Hawaiian/Pacific Islander", 'ES Data Entry'!H880= 4, "Black/African American",'ES Data Entry'!H880= 5,  "White", 'ES Data Entry'!H880= 6, "Other", 'ES Data Entry'!H880= 7, "Two races or more", 'ES Data Entry'!H880= 8, "Unknown")</f>
        <v>#N/A</v>
      </c>
      <c r="J880" s="226" t="e" cm="1">
        <f t="array" ref="J880">_xlfn.IFS('ES Data Entry'!I880=1, "Hispanic/Latino", 'ES Data Entry'!I880=2, "Not Hispanic/Latino", 'ES Data Entry'!I880=3, "Other")</f>
        <v>#N/A</v>
      </c>
      <c r="K880" s="226" t="e" cm="1">
        <f t="array" ref="K880">_xlfn.IFS('ES Data Entry'!J880= 1, "Male", 'ES Data Entry'!J880= 2, "Female", 'ES Data Entry'!J880= 3, "Transgender Male", 'ES Data Entry'!J880= 4, "Transgender Female",'ES Data Entry'!J880= 5, "Non-binary", 'ES Data Entry'!J880= 6, "Other", 'ES Data Entry'!J880= 7, "Unknown")</f>
        <v>#N/A</v>
      </c>
      <c r="L880" s="228">
        <f>'ES Data Entry'!K880</f>
        <v>0</v>
      </c>
      <c r="M880" s="228" t="str" cm="1">
        <f t="array" ref="M880">IF(MAX(IF(F:F=F880, L:L))=L880, "Yes", "No")</f>
        <v>Yes</v>
      </c>
      <c r="N880" s="229" t="e">
        <f>AVERAGE('ES Data Entry'!N880,'ES Data Entry'!M880)</f>
        <v>#DIV/0!</v>
      </c>
      <c r="O880" s="229" t="e">
        <f t="shared" si="84"/>
        <v>#DIV/0!</v>
      </c>
      <c r="P880" s="229" t="e">
        <f>AVERAGE('ES Data Entry'!O880:R880)</f>
        <v>#DIV/0!</v>
      </c>
      <c r="Q880" s="229" t="e">
        <f t="shared" si="85"/>
        <v>#DIV/0!</v>
      </c>
      <c r="R880" s="229" t="e">
        <f>AVERAGE('ES Data Entry'!S880:V880)</f>
        <v>#DIV/0!</v>
      </c>
      <c r="S880" s="229" t="e">
        <f t="shared" si="86"/>
        <v>#DIV/0!</v>
      </c>
      <c r="T880" s="229" t="e">
        <f>AVERAGE('ES Data Entry'!W880:Y880)</f>
        <v>#DIV/0!</v>
      </c>
      <c r="U880" s="230" t="e">
        <f t="shared" si="87"/>
        <v>#DIV/0!</v>
      </c>
      <c r="V880" s="231" t="e">
        <f t="shared" si="88"/>
        <v>#DIV/0!</v>
      </c>
      <c r="W880" s="232" t="e">
        <f t="shared" si="89"/>
        <v>#DIV/0!</v>
      </c>
    </row>
    <row r="881" spans="1:23">
      <c r="A881" s="226">
        <f>'ES Data Entry'!A881</f>
        <v>0</v>
      </c>
      <c r="B881" s="226">
        <f>'ES Data Entry'!B881</f>
        <v>0</v>
      </c>
      <c r="C881" s="6">
        <f>'ES Data Entry'!C881</f>
        <v>0</v>
      </c>
      <c r="D881" s="226">
        <f>'ES Data Entry'!D881</f>
        <v>0</v>
      </c>
      <c r="E881" s="226">
        <f>'ES Data Entry'!E881</f>
        <v>0</v>
      </c>
      <c r="F881" s="226">
        <f>'ES Data Entry'!F881</f>
        <v>0</v>
      </c>
      <c r="G881" s="226" t="str" cm="1">
        <f t="array" ref="G881">_xlfn.IFS('ES Data Entry'!G881=0, "Kindergarten", 'ES Data Entry'!G881=1, "1st Grade", 'ES Data Entry'!G881=2, "2nd Grade", 'ES Data Entry'!G881=3, "3rd Grade", 'ES Data Entry'!G881=4, "4th Grade",'ES Data Entry'!G881=5, "5th Grade")</f>
        <v>Kindergarten</v>
      </c>
      <c r="H881" s="253" t="e" cm="1">
        <f t="array" ref="H881">_xlfn.IFS('ES Data Entry'!L881=2, "Virtual", 'ES Data Entry'!L881=1, "In-person",'ES Data Entry'!L881=3, "Hybrid")</f>
        <v>#N/A</v>
      </c>
      <c r="I881" s="227" t="e" cm="1">
        <f t="array" ref="I881">_xlfn.IFS('ES Data Entry'!H881= 1, "American Indian/Alaskan Native", 'ES Data Entry'!H881= 2, "Asian", 'ES Data Entry'!H881= 3, "Native Hawaiian/Pacific Islander", 'ES Data Entry'!H881= 4, "Black/African American",'ES Data Entry'!H881= 5,  "White", 'ES Data Entry'!H881= 6, "Other", 'ES Data Entry'!H881= 7, "Two races or more", 'ES Data Entry'!H881= 8, "Unknown")</f>
        <v>#N/A</v>
      </c>
      <c r="J881" s="226" t="e" cm="1">
        <f t="array" ref="J881">_xlfn.IFS('ES Data Entry'!I881=1, "Hispanic/Latino", 'ES Data Entry'!I881=2, "Not Hispanic/Latino", 'ES Data Entry'!I881=3, "Other")</f>
        <v>#N/A</v>
      </c>
      <c r="K881" s="226" t="e" cm="1">
        <f t="array" ref="K881">_xlfn.IFS('ES Data Entry'!J881= 1, "Male", 'ES Data Entry'!J881= 2, "Female", 'ES Data Entry'!J881= 3, "Transgender Male", 'ES Data Entry'!J881= 4, "Transgender Female",'ES Data Entry'!J881= 5, "Non-binary", 'ES Data Entry'!J881= 6, "Other", 'ES Data Entry'!J881= 7, "Unknown")</f>
        <v>#N/A</v>
      </c>
      <c r="L881" s="228">
        <f>'ES Data Entry'!K881</f>
        <v>0</v>
      </c>
      <c r="M881" s="228" t="str" cm="1">
        <f t="array" ref="M881">IF(MAX(IF(F:F=F881, L:L))=L881, "Yes", "No")</f>
        <v>Yes</v>
      </c>
      <c r="N881" s="229" t="e">
        <f>AVERAGE('ES Data Entry'!N881,'ES Data Entry'!M881)</f>
        <v>#DIV/0!</v>
      </c>
      <c r="O881" s="229" t="e">
        <f t="shared" si="84"/>
        <v>#DIV/0!</v>
      </c>
      <c r="P881" s="229" t="e">
        <f>AVERAGE('ES Data Entry'!O881:R881)</f>
        <v>#DIV/0!</v>
      </c>
      <c r="Q881" s="229" t="e">
        <f t="shared" si="85"/>
        <v>#DIV/0!</v>
      </c>
      <c r="R881" s="229" t="e">
        <f>AVERAGE('ES Data Entry'!S881:V881)</f>
        <v>#DIV/0!</v>
      </c>
      <c r="S881" s="229" t="e">
        <f t="shared" si="86"/>
        <v>#DIV/0!</v>
      </c>
      <c r="T881" s="229" t="e">
        <f>AVERAGE('ES Data Entry'!W881:Y881)</f>
        <v>#DIV/0!</v>
      </c>
      <c r="U881" s="230" t="e">
        <f t="shared" si="87"/>
        <v>#DIV/0!</v>
      </c>
      <c r="V881" s="231" t="e">
        <f t="shared" si="88"/>
        <v>#DIV/0!</v>
      </c>
      <c r="W881" s="232" t="e">
        <f t="shared" si="89"/>
        <v>#DIV/0!</v>
      </c>
    </row>
    <row r="882" spans="1:23">
      <c r="A882" s="226">
        <f>'ES Data Entry'!A882</f>
        <v>0</v>
      </c>
      <c r="B882" s="226">
        <f>'ES Data Entry'!B882</f>
        <v>0</v>
      </c>
      <c r="C882" s="6">
        <f>'ES Data Entry'!C882</f>
        <v>0</v>
      </c>
      <c r="D882" s="226">
        <f>'ES Data Entry'!D882</f>
        <v>0</v>
      </c>
      <c r="E882" s="226">
        <f>'ES Data Entry'!E882</f>
        <v>0</v>
      </c>
      <c r="F882" s="226">
        <f>'ES Data Entry'!F882</f>
        <v>0</v>
      </c>
      <c r="G882" s="226" t="str" cm="1">
        <f t="array" ref="G882">_xlfn.IFS('ES Data Entry'!G882=0, "Kindergarten", 'ES Data Entry'!G882=1, "1st Grade", 'ES Data Entry'!G882=2, "2nd Grade", 'ES Data Entry'!G882=3, "3rd Grade", 'ES Data Entry'!G882=4, "4th Grade",'ES Data Entry'!G882=5, "5th Grade")</f>
        <v>Kindergarten</v>
      </c>
      <c r="H882" s="253" t="e" cm="1">
        <f t="array" ref="H882">_xlfn.IFS('ES Data Entry'!L882=2, "Virtual", 'ES Data Entry'!L882=1, "In-person",'ES Data Entry'!L882=3, "Hybrid")</f>
        <v>#N/A</v>
      </c>
      <c r="I882" s="227" t="e" cm="1">
        <f t="array" ref="I882">_xlfn.IFS('ES Data Entry'!H882= 1, "American Indian/Alaskan Native", 'ES Data Entry'!H882= 2, "Asian", 'ES Data Entry'!H882= 3, "Native Hawaiian/Pacific Islander", 'ES Data Entry'!H882= 4, "Black/African American",'ES Data Entry'!H882= 5,  "White", 'ES Data Entry'!H882= 6, "Other", 'ES Data Entry'!H882= 7, "Two races or more", 'ES Data Entry'!H882= 8, "Unknown")</f>
        <v>#N/A</v>
      </c>
      <c r="J882" s="226" t="e" cm="1">
        <f t="array" ref="J882">_xlfn.IFS('ES Data Entry'!I882=1, "Hispanic/Latino", 'ES Data Entry'!I882=2, "Not Hispanic/Latino", 'ES Data Entry'!I882=3, "Other")</f>
        <v>#N/A</v>
      </c>
      <c r="K882" s="226" t="e" cm="1">
        <f t="array" ref="K882">_xlfn.IFS('ES Data Entry'!J882= 1, "Male", 'ES Data Entry'!J882= 2, "Female", 'ES Data Entry'!J882= 3, "Transgender Male", 'ES Data Entry'!J882= 4, "Transgender Female",'ES Data Entry'!J882= 5, "Non-binary", 'ES Data Entry'!J882= 6, "Other", 'ES Data Entry'!J882= 7, "Unknown")</f>
        <v>#N/A</v>
      </c>
      <c r="L882" s="228">
        <f>'ES Data Entry'!K882</f>
        <v>0</v>
      </c>
      <c r="M882" s="228" t="str" cm="1">
        <f t="array" ref="M882">IF(MAX(IF(F:F=F882, L:L))=L882, "Yes", "No")</f>
        <v>Yes</v>
      </c>
      <c r="N882" s="229" t="e">
        <f>AVERAGE('ES Data Entry'!N882,'ES Data Entry'!M882)</f>
        <v>#DIV/0!</v>
      </c>
      <c r="O882" s="229" t="e">
        <f t="shared" si="84"/>
        <v>#DIV/0!</v>
      </c>
      <c r="P882" s="229" t="e">
        <f>AVERAGE('ES Data Entry'!O882:R882)</f>
        <v>#DIV/0!</v>
      </c>
      <c r="Q882" s="229" t="e">
        <f t="shared" si="85"/>
        <v>#DIV/0!</v>
      </c>
      <c r="R882" s="229" t="e">
        <f>AVERAGE('ES Data Entry'!S882:V882)</f>
        <v>#DIV/0!</v>
      </c>
      <c r="S882" s="229" t="e">
        <f t="shared" si="86"/>
        <v>#DIV/0!</v>
      </c>
      <c r="T882" s="229" t="e">
        <f>AVERAGE('ES Data Entry'!W882:Y882)</f>
        <v>#DIV/0!</v>
      </c>
      <c r="U882" s="230" t="e">
        <f t="shared" si="87"/>
        <v>#DIV/0!</v>
      </c>
      <c r="V882" s="231" t="e">
        <f t="shared" si="88"/>
        <v>#DIV/0!</v>
      </c>
      <c r="W882" s="232" t="e">
        <f t="shared" si="89"/>
        <v>#DIV/0!</v>
      </c>
    </row>
    <row r="883" spans="1:23">
      <c r="A883" s="226">
        <f>'ES Data Entry'!A883</f>
        <v>0</v>
      </c>
      <c r="B883" s="226">
        <f>'ES Data Entry'!B883</f>
        <v>0</v>
      </c>
      <c r="C883" s="6">
        <f>'ES Data Entry'!C883</f>
        <v>0</v>
      </c>
      <c r="D883" s="226">
        <f>'ES Data Entry'!D883</f>
        <v>0</v>
      </c>
      <c r="E883" s="226">
        <f>'ES Data Entry'!E883</f>
        <v>0</v>
      </c>
      <c r="F883" s="226">
        <f>'ES Data Entry'!F883</f>
        <v>0</v>
      </c>
      <c r="G883" s="226" t="str" cm="1">
        <f t="array" ref="G883">_xlfn.IFS('ES Data Entry'!G883=0, "Kindergarten", 'ES Data Entry'!G883=1, "1st Grade", 'ES Data Entry'!G883=2, "2nd Grade", 'ES Data Entry'!G883=3, "3rd Grade", 'ES Data Entry'!G883=4, "4th Grade",'ES Data Entry'!G883=5, "5th Grade")</f>
        <v>Kindergarten</v>
      </c>
      <c r="H883" s="253" t="e" cm="1">
        <f t="array" ref="H883">_xlfn.IFS('ES Data Entry'!L883=2, "Virtual", 'ES Data Entry'!L883=1, "In-person",'ES Data Entry'!L883=3, "Hybrid")</f>
        <v>#N/A</v>
      </c>
      <c r="I883" s="227" t="e" cm="1">
        <f t="array" ref="I883">_xlfn.IFS('ES Data Entry'!H883= 1, "American Indian/Alaskan Native", 'ES Data Entry'!H883= 2, "Asian", 'ES Data Entry'!H883= 3, "Native Hawaiian/Pacific Islander", 'ES Data Entry'!H883= 4, "Black/African American",'ES Data Entry'!H883= 5,  "White", 'ES Data Entry'!H883= 6, "Other", 'ES Data Entry'!H883= 7, "Two races or more", 'ES Data Entry'!H883= 8, "Unknown")</f>
        <v>#N/A</v>
      </c>
      <c r="J883" s="226" t="e" cm="1">
        <f t="array" ref="J883">_xlfn.IFS('ES Data Entry'!I883=1, "Hispanic/Latino", 'ES Data Entry'!I883=2, "Not Hispanic/Latino", 'ES Data Entry'!I883=3, "Other")</f>
        <v>#N/A</v>
      </c>
      <c r="K883" s="226" t="e" cm="1">
        <f t="array" ref="K883">_xlfn.IFS('ES Data Entry'!J883= 1, "Male", 'ES Data Entry'!J883= 2, "Female", 'ES Data Entry'!J883= 3, "Transgender Male", 'ES Data Entry'!J883= 4, "Transgender Female",'ES Data Entry'!J883= 5, "Non-binary", 'ES Data Entry'!J883= 6, "Other", 'ES Data Entry'!J883= 7, "Unknown")</f>
        <v>#N/A</v>
      </c>
      <c r="L883" s="228">
        <f>'ES Data Entry'!K883</f>
        <v>0</v>
      </c>
      <c r="M883" s="228" t="str" cm="1">
        <f t="array" ref="M883">IF(MAX(IF(F:F=F883, L:L))=L883, "Yes", "No")</f>
        <v>Yes</v>
      </c>
      <c r="N883" s="229" t="e">
        <f>AVERAGE('ES Data Entry'!N883,'ES Data Entry'!M883)</f>
        <v>#DIV/0!</v>
      </c>
      <c r="O883" s="229" t="e">
        <f t="shared" si="84"/>
        <v>#DIV/0!</v>
      </c>
      <c r="P883" s="229" t="e">
        <f>AVERAGE('ES Data Entry'!O883:R883)</f>
        <v>#DIV/0!</v>
      </c>
      <c r="Q883" s="229" t="e">
        <f t="shared" si="85"/>
        <v>#DIV/0!</v>
      </c>
      <c r="R883" s="229" t="e">
        <f>AVERAGE('ES Data Entry'!S883:V883)</f>
        <v>#DIV/0!</v>
      </c>
      <c r="S883" s="229" t="e">
        <f t="shared" si="86"/>
        <v>#DIV/0!</v>
      </c>
      <c r="T883" s="229" t="e">
        <f>AVERAGE('ES Data Entry'!W883:Y883)</f>
        <v>#DIV/0!</v>
      </c>
      <c r="U883" s="230" t="e">
        <f t="shared" si="87"/>
        <v>#DIV/0!</v>
      </c>
      <c r="V883" s="231" t="e">
        <f t="shared" si="88"/>
        <v>#DIV/0!</v>
      </c>
      <c r="W883" s="232" t="e">
        <f t="shared" si="89"/>
        <v>#DIV/0!</v>
      </c>
    </row>
    <row r="884" spans="1:23">
      <c r="A884" s="226">
        <f>'ES Data Entry'!A884</f>
        <v>0</v>
      </c>
      <c r="B884" s="226">
        <f>'ES Data Entry'!B884</f>
        <v>0</v>
      </c>
      <c r="C884" s="6">
        <f>'ES Data Entry'!C884</f>
        <v>0</v>
      </c>
      <c r="D884" s="226">
        <f>'ES Data Entry'!D884</f>
        <v>0</v>
      </c>
      <c r="E884" s="226">
        <f>'ES Data Entry'!E884</f>
        <v>0</v>
      </c>
      <c r="F884" s="226">
        <f>'ES Data Entry'!F884</f>
        <v>0</v>
      </c>
      <c r="G884" s="226" t="str" cm="1">
        <f t="array" ref="G884">_xlfn.IFS('ES Data Entry'!G884=0, "Kindergarten", 'ES Data Entry'!G884=1, "1st Grade", 'ES Data Entry'!G884=2, "2nd Grade", 'ES Data Entry'!G884=3, "3rd Grade", 'ES Data Entry'!G884=4, "4th Grade",'ES Data Entry'!G884=5, "5th Grade")</f>
        <v>Kindergarten</v>
      </c>
      <c r="H884" s="253" t="e" cm="1">
        <f t="array" ref="H884">_xlfn.IFS('ES Data Entry'!L884=2, "Virtual", 'ES Data Entry'!L884=1, "In-person",'ES Data Entry'!L884=3, "Hybrid")</f>
        <v>#N/A</v>
      </c>
      <c r="I884" s="227" t="e" cm="1">
        <f t="array" ref="I884">_xlfn.IFS('ES Data Entry'!H884= 1, "American Indian/Alaskan Native", 'ES Data Entry'!H884= 2, "Asian", 'ES Data Entry'!H884= 3, "Native Hawaiian/Pacific Islander", 'ES Data Entry'!H884= 4, "Black/African American",'ES Data Entry'!H884= 5,  "White", 'ES Data Entry'!H884= 6, "Other", 'ES Data Entry'!H884= 7, "Two races or more", 'ES Data Entry'!H884= 8, "Unknown")</f>
        <v>#N/A</v>
      </c>
      <c r="J884" s="226" t="e" cm="1">
        <f t="array" ref="J884">_xlfn.IFS('ES Data Entry'!I884=1, "Hispanic/Latino", 'ES Data Entry'!I884=2, "Not Hispanic/Latino", 'ES Data Entry'!I884=3, "Other")</f>
        <v>#N/A</v>
      </c>
      <c r="K884" s="226" t="e" cm="1">
        <f t="array" ref="K884">_xlfn.IFS('ES Data Entry'!J884= 1, "Male", 'ES Data Entry'!J884= 2, "Female", 'ES Data Entry'!J884= 3, "Transgender Male", 'ES Data Entry'!J884= 4, "Transgender Female",'ES Data Entry'!J884= 5, "Non-binary", 'ES Data Entry'!J884= 6, "Other", 'ES Data Entry'!J884= 7, "Unknown")</f>
        <v>#N/A</v>
      </c>
      <c r="L884" s="228">
        <f>'ES Data Entry'!K884</f>
        <v>0</v>
      </c>
      <c r="M884" s="228" t="str" cm="1">
        <f t="array" ref="M884">IF(MAX(IF(F:F=F884, L:L))=L884, "Yes", "No")</f>
        <v>Yes</v>
      </c>
      <c r="N884" s="229" t="e">
        <f>AVERAGE('ES Data Entry'!N884,'ES Data Entry'!M884)</f>
        <v>#DIV/0!</v>
      </c>
      <c r="O884" s="229" t="e">
        <f t="shared" si="84"/>
        <v>#DIV/0!</v>
      </c>
      <c r="P884" s="229" t="e">
        <f>AVERAGE('ES Data Entry'!O884:R884)</f>
        <v>#DIV/0!</v>
      </c>
      <c r="Q884" s="229" t="e">
        <f t="shared" si="85"/>
        <v>#DIV/0!</v>
      </c>
      <c r="R884" s="229" t="e">
        <f>AVERAGE('ES Data Entry'!S884:V884)</f>
        <v>#DIV/0!</v>
      </c>
      <c r="S884" s="229" t="e">
        <f t="shared" si="86"/>
        <v>#DIV/0!</v>
      </c>
      <c r="T884" s="229" t="e">
        <f>AVERAGE('ES Data Entry'!W884:Y884)</f>
        <v>#DIV/0!</v>
      </c>
      <c r="U884" s="230" t="e">
        <f t="shared" si="87"/>
        <v>#DIV/0!</v>
      </c>
      <c r="V884" s="231" t="e">
        <f t="shared" si="88"/>
        <v>#DIV/0!</v>
      </c>
      <c r="W884" s="232" t="e">
        <f t="shared" si="89"/>
        <v>#DIV/0!</v>
      </c>
    </row>
    <row r="885" spans="1:23">
      <c r="A885" s="226">
        <f>'ES Data Entry'!A885</f>
        <v>0</v>
      </c>
      <c r="B885" s="226">
        <f>'ES Data Entry'!B885</f>
        <v>0</v>
      </c>
      <c r="C885" s="6">
        <f>'ES Data Entry'!C885</f>
        <v>0</v>
      </c>
      <c r="D885" s="226">
        <f>'ES Data Entry'!D885</f>
        <v>0</v>
      </c>
      <c r="E885" s="226">
        <f>'ES Data Entry'!E885</f>
        <v>0</v>
      </c>
      <c r="F885" s="226">
        <f>'ES Data Entry'!F885</f>
        <v>0</v>
      </c>
      <c r="G885" s="226" t="str" cm="1">
        <f t="array" ref="G885">_xlfn.IFS('ES Data Entry'!G885=0, "Kindergarten", 'ES Data Entry'!G885=1, "1st Grade", 'ES Data Entry'!G885=2, "2nd Grade", 'ES Data Entry'!G885=3, "3rd Grade", 'ES Data Entry'!G885=4, "4th Grade",'ES Data Entry'!G885=5, "5th Grade")</f>
        <v>Kindergarten</v>
      </c>
      <c r="H885" s="253" t="e" cm="1">
        <f t="array" ref="H885">_xlfn.IFS('ES Data Entry'!L885=2, "Virtual", 'ES Data Entry'!L885=1, "In-person",'ES Data Entry'!L885=3, "Hybrid")</f>
        <v>#N/A</v>
      </c>
      <c r="I885" s="227" t="e" cm="1">
        <f t="array" ref="I885">_xlfn.IFS('ES Data Entry'!H885= 1, "American Indian/Alaskan Native", 'ES Data Entry'!H885= 2, "Asian", 'ES Data Entry'!H885= 3, "Native Hawaiian/Pacific Islander", 'ES Data Entry'!H885= 4, "Black/African American",'ES Data Entry'!H885= 5,  "White", 'ES Data Entry'!H885= 6, "Other", 'ES Data Entry'!H885= 7, "Two races or more", 'ES Data Entry'!H885= 8, "Unknown")</f>
        <v>#N/A</v>
      </c>
      <c r="J885" s="226" t="e" cm="1">
        <f t="array" ref="J885">_xlfn.IFS('ES Data Entry'!I885=1, "Hispanic/Latino", 'ES Data Entry'!I885=2, "Not Hispanic/Latino", 'ES Data Entry'!I885=3, "Other")</f>
        <v>#N/A</v>
      </c>
      <c r="K885" s="226" t="e" cm="1">
        <f t="array" ref="K885">_xlfn.IFS('ES Data Entry'!J885= 1, "Male", 'ES Data Entry'!J885= 2, "Female", 'ES Data Entry'!J885= 3, "Transgender Male", 'ES Data Entry'!J885= 4, "Transgender Female",'ES Data Entry'!J885= 5, "Non-binary", 'ES Data Entry'!J885= 6, "Other", 'ES Data Entry'!J885= 7, "Unknown")</f>
        <v>#N/A</v>
      </c>
      <c r="L885" s="228">
        <f>'ES Data Entry'!K885</f>
        <v>0</v>
      </c>
      <c r="M885" s="228" t="str" cm="1">
        <f t="array" ref="M885">IF(MAX(IF(F:F=F885, L:L))=L885, "Yes", "No")</f>
        <v>Yes</v>
      </c>
      <c r="N885" s="229" t="e">
        <f>AVERAGE('ES Data Entry'!N885,'ES Data Entry'!M885)</f>
        <v>#DIV/0!</v>
      </c>
      <c r="O885" s="229" t="e">
        <f t="shared" si="84"/>
        <v>#DIV/0!</v>
      </c>
      <c r="P885" s="229" t="e">
        <f>AVERAGE('ES Data Entry'!O885:R885)</f>
        <v>#DIV/0!</v>
      </c>
      <c r="Q885" s="229" t="e">
        <f t="shared" si="85"/>
        <v>#DIV/0!</v>
      </c>
      <c r="R885" s="229" t="e">
        <f>AVERAGE('ES Data Entry'!S885:V885)</f>
        <v>#DIV/0!</v>
      </c>
      <c r="S885" s="229" t="e">
        <f t="shared" si="86"/>
        <v>#DIV/0!</v>
      </c>
      <c r="T885" s="229" t="e">
        <f>AVERAGE('ES Data Entry'!W885:Y885)</f>
        <v>#DIV/0!</v>
      </c>
      <c r="U885" s="230" t="e">
        <f t="shared" si="87"/>
        <v>#DIV/0!</v>
      </c>
      <c r="V885" s="231" t="e">
        <f t="shared" si="88"/>
        <v>#DIV/0!</v>
      </c>
      <c r="W885" s="232" t="e">
        <f t="shared" si="89"/>
        <v>#DIV/0!</v>
      </c>
    </row>
    <row r="886" spans="1:23">
      <c r="A886" s="226">
        <f>'ES Data Entry'!A886</f>
        <v>0</v>
      </c>
      <c r="B886" s="226">
        <f>'ES Data Entry'!B886</f>
        <v>0</v>
      </c>
      <c r="C886" s="6">
        <f>'ES Data Entry'!C886</f>
        <v>0</v>
      </c>
      <c r="D886" s="226">
        <f>'ES Data Entry'!D886</f>
        <v>0</v>
      </c>
      <c r="E886" s="226">
        <f>'ES Data Entry'!E886</f>
        <v>0</v>
      </c>
      <c r="F886" s="226">
        <f>'ES Data Entry'!F886</f>
        <v>0</v>
      </c>
      <c r="G886" s="226" t="str" cm="1">
        <f t="array" ref="G886">_xlfn.IFS('ES Data Entry'!G886=0, "Kindergarten", 'ES Data Entry'!G886=1, "1st Grade", 'ES Data Entry'!G886=2, "2nd Grade", 'ES Data Entry'!G886=3, "3rd Grade", 'ES Data Entry'!G886=4, "4th Grade",'ES Data Entry'!G886=5, "5th Grade")</f>
        <v>Kindergarten</v>
      </c>
      <c r="H886" s="253" t="e" cm="1">
        <f t="array" ref="H886">_xlfn.IFS('ES Data Entry'!L886=2, "Virtual", 'ES Data Entry'!L886=1, "In-person",'ES Data Entry'!L886=3, "Hybrid")</f>
        <v>#N/A</v>
      </c>
      <c r="I886" s="227" t="e" cm="1">
        <f t="array" ref="I886">_xlfn.IFS('ES Data Entry'!H886= 1, "American Indian/Alaskan Native", 'ES Data Entry'!H886= 2, "Asian", 'ES Data Entry'!H886= 3, "Native Hawaiian/Pacific Islander", 'ES Data Entry'!H886= 4, "Black/African American",'ES Data Entry'!H886= 5,  "White", 'ES Data Entry'!H886= 6, "Other", 'ES Data Entry'!H886= 7, "Two races or more", 'ES Data Entry'!H886= 8, "Unknown")</f>
        <v>#N/A</v>
      </c>
      <c r="J886" s="226" t="e" cm="1">
        <f t="array" ref="J886">_xlfn.IFS('ES Data Entry'!I886=1, "Hispanic/Latino", 'ES Data Entry'!I886=2, "Not Hispanic/Latino", 'ES Data Entry'!I886=3, "Other")</f>
        <v>#N/A</v>
      </c>
      <c r="K886" s="226" t="e" cm="1">
        <f t="array" ref="K886">_xlfn.IFS('ES Data Entry'!J886= 1, "Male", 'ES Data Entry'!J886= 2, "Female", 'ES Data Entry'!J886= 3, "Transgender Male", 'ES Data Entry'!J886= 4, "Transgender Female",'ES Data Entry'!J886= 5, "Non-binary", 'ES Data Entry'!J886= 6, "Other", 'ES Data Entry'!J886= 7, "Unknown")</f>
        <v>#N/A</v>
      </c>
      <c r="L886" s="228">
        <f>'ES Data Entry'!K886</f>
        <v>0</v>
      </c>
      <c r="M886" s="228" t="str" cm="1">
        <f t="array" ref="M886">IF(MAX(IF(F:F=F886, L:L))=L886, "Yes", "No")</f>
        <v>Yes</v>
      </c>
      <c r="N886" s="229" t="e">
        <f>AVERAGE('ES Data Entry'!N886,'ES Data Entry'!M886)</f>
        <v>#DIV/0!</v>
      </c>
      <c r="O886" s="229" t="e">
        <f t="shared" si="84"/>
        <v>#DIV/0!</v>
      </c>
      <c r="P886" s="229" t="e">
        <f>AVERAGE('ES Data Entry'!O886:R886)</f>
        <v>#DIV/0!</v>
      </c>
      <c r="Q886" s="229" t="e">
        <f t="shared" si="85"/>
        <v>#DIV/0!</v>
      </c>
      <c r="R886" s="229" t="e">
        <f>AVERAGE('ES Data Entry'!S886:V886)</f>
        <v>#DIV/0!</v>
      </c>
      <c r="S886" s="229" t="e">
        <f t="shared" si="86"/>
        <v>#DIV/0!</v>
      </c>
      <c r="T886" s="229" t="e">
        <f>AVERAGE('ES Data Entry'!W886:Y886)</f>
        <v>#DIV/0!</v>
      </c>
      <c r="U886" s="230" t="e">
        <f t="shared" si="87"/>
        <v>#DIV/0!</v>
      </c>
      <c r="V886" s="231" t="e">
        <f t="shared" si="88"/>
        <v>#DIV/0!</v>
      </c>
      <c r="W886" s="232" t="e">
        <f t="shared" si="89"/>
        <v>#DIV/0!</v>
      </c>
    </row>
    <row r="887" spans="1:23">
      <c r="A887" s="226">
        <f>'ES Data Entry'!A887</f>
        <v>0</v>
      </c>
      <c r="B887" s="226">
        <f>'ES Data Entry'!B887</f>
        <v>0</v>
      </c>
      <c r="C887" s="6">
        <f>'ES Data Entry'!C887</f>
        <v>0</v>
      </c>
      <c r="D887" s="226">
        <f>'ES Data Entry'!D887</f>
        <v>0</v>
      </c>
      <c r="E887" s="226">
        <f>'ES Data Entry'!E887</f>
        <v>0</v>
      </c>
      <c r="F887" s="226">
        <f>'ES Data Entry'!F887</f>
        <v>0</v>
      </c>
      <c r="G887" s="226" t="str" cm="1">
        <f t="array" ref="G887">_xlfn.IFS('ES Data Entry'!G887=0, "Kindergarten", 'ES Data Entry'!G887=1, "1st Grade", 'ES Data Entry'!G887=2, "2nd Grade", 'ES Data Entry'!G887=3, "3rd Grade", 'ES Data Entry'!G887=4, "4th Grade",'ES Data Entry'!G887=5, "5th Grade")</f>
        <v>Kindergarten</v>
      </c>
      <c r="H887" s="253" t="e" cm="1">
        <f t="array" ref="H887">_xlfn.IFS('ES Data Entry'!L887=2, "Virtual", 'ES Data Entry'!L887=1, "In-person",'ES Data Entry'!L887=3, "Hybrid")</f>
        <v>#N/A</v>
      </c>
      <c r="I887" s="227" t="e" cm="1">
        <f t="array" ref="I887">_xlfn.IFS('ES Data Entry'!H887= 1, "American Indian/Alaskan Native", 'ES Data Entry'!H887= 2, "Asian", 'ES Data Entry'!H887= 3, "Native Hawaiian/Pacific Islander", 'ES Data Entry'!H887= 4, "Black/African American",'ES Data Entry'!H887= 5,  "White", 'ES Data Entry'!H887= 6, "Other", 'ES Data Entry'!H887= 7, "Two races or more", 'ES Data Entry'!H887= 8, "Unknown")</f>
        <v>#N/A</v>
      </c>
      <c r="J887" s="226" t="e" cm="1">
        <f t="array" ref="J887">_xlfn.IFS('ES Data Entry'!I887=1, "Hispanic/Latino", 'ES Data Entry'!I887=2, "Not Hispanic/Latino", 'ES Data Entry'!I887=3, "Other")</f>
        <v>#N/A</v>
      </c>
      <c r="K887" s="226" t="e" cm="1">
        <f t="array" ref="K887">_xlfn.IFS('ES Data Entry'!J887= 1, "Male", 'ES Data Entry'!J887= 2, "Female", 'ES Data Entry'!J887= 3, "Transgender Male", 'ES Data Entry'!J887= 4, "Transgender Female",'ES Data Entry'!J887= 5, "Non-binary", 'ES Data Entry'!J887= 6, "Other", 'ES Data Entry'!J887= 7, "Unknown")</f>
        <v>#N/A</v>
      </c>
      <c r="L887" s="228">
        <f>'ES Data Entry'!K887</f>
        <v>0</v>
      </c>
      <c r="M887" s="228" t="str" cm="1">
        <f t="array" ref="M887">IF(MAX(IF(F:F=F887, L:L))=L887, "Yes", "No")</f>
        <v>Yes</v>
      </c>
      <c r="N887" s="229" t="e">
        <f>AVERAGE('ES Data Entry'!N887,'ES Data Entry'!M887)</f>
        <v>#DIV/0!</v>
      </c>
      <c r="O887" s="229" t="e">
        <f t="shared" si="84"/>
        <v>#DIV/0!</v>
      </c>
      <c r="P887" s="229" t="e">
        <f>AVERAGE('ES Data Entry'!O887:R887)</f>
        <v>#DIV/0!</v>
      </c>
      <c r="Q887" s="229" t="e">
        <f t="shared" si="85"/>
        <v>#DIV/0!</v>
      </c>
      <c r="R887" s="229" t="e">
        <f>AVERAGE('ES Data Entry'!S887:V887)</f>
        <v>#DIV/0!</v>
      </c>
      <c r="S887" s="229" t="e">
        <f t="shared" si="86"/>
        <v>#DIV/0!</v>
      </c>
      <c r="T887" s="229" t="e">
        <f>AVERAGE('ES Data Entry'!W887:Y887)</f>
        <v>#DIV/0!</v>
      </c>
      <c r="U887" s="230" t="e">
        <f t="shared" si="87"/>
        <v>#DIV/0!</v>
      </c>
      <c r="V887" s="231" t="e">
        <f t="shared" si="88"/>
        <v>#DIV/0!</v>
      </c>
      <c r="W887" s="232" t="e">
        <f t="shared" si="89"/>
        <v>#DIV/0!</v>
      </c>
    </row>
    <row r="888" spans="1:23">
      <c r="A888" s="226">
        <f>'ES Data Entry'!A888</f>
        <v>0</v>
      </c>
      <c r="B888" s="226">
        <f>'ES Data Entry'!B888</f>
        <v>0</v>
      </c>
      <c r="C888" s="6">
        <f>'ES Data Entry'!C888</f>
        <v>0</v>
      </c>
      <c r="D888" s="226">
        <f>'ES Data Entry'!D888</f>
        <v>0</v>
      </c>
      <c r="E888" s="226">
        <f>'ES Data Entry'!E888</f>
        <v>0</v>
      </c>
      <c r="F888" s="226">
        <f>'ES Data Entry'!F888</f>
        <v>0</v>
      </c>
      <c r="G888" s="226" t="str" cm="1">
        <f t="array" ref="G888">_xlfn.IFS('ES Data Entry'!G888=0, "Kindergarten", 'ES Data Entry'!G888=1, "1st Grade", 'ES Data Entry'!G888=2, "2nd Grade", 'ES Data Entry'!G888=3, "3rd Grade", 'ES Data Entry'!G888=4, "4th Grade",'ES Data Entry'!G888=5, "5th Grade")</f>
        <v>Kindergarten</v>
      </c>
      <c r="H888" s="253" t="e" cm="1">
        <f t="array" ref="H888">_xlfn.IFS('ES Data Entry'!L888=2, "Virtual", 'ES Data Entry'!L888=1, "In-person",'ES Data Entry'!L888=3, "Hybrid")</f>
        <v>#N/A</v>
      </c>
      <c r="I888" s="227" t="e" cm="1">
        <f t="array" ref="I888">_xlfn.IFS('ES Data Entry'!H888= 1, "American Indian/Alaskan Native", 'ES Data Entry'!H888= 2, "Asian", 'ES Data Entry'!H888= 3, "Native Hawaiian/Pacific Islander", 'ES Data Entry'!H888= 4, "Black/African American",'ES Data Entry'!H888= 5,  "White", 'ES Data Entry'!H888= 6, "Other", 'ES Data Entry'!H888= 7, "Two races or more", 'ES Data Entry'!H888= 8, "Unknown")</f>
        <v>#N/A</v>
      </c>
      <c r="J888" s="226" t="e" cm="1">
        <f t="array" ref="J888">_xlfn.IFS('ES Data Entry'!I888=1, "Hispanic/Latino", 'ES Data Entry'!I888=2, "Not Hispanic/Latino", 'ES Data Entry'!I888=3, "Other")</f>
        <v>#N/A</v>
      </c>
      <c r="K888" s="226" t="e" cm="1">
        <f t="array" ref="K888">_xlfn.IFS('ES Data Entry'!J888= 1, "Male", 'ES Data Entry'!J888= 2, "Female", 'ES Data Entry'!J888= 3, "Transgender Male", 'ES Data Entry'!J888= 4, "Transgender Female",'ES Data Entry'!J888= 5, "Non-binary", 'ES Data Entry'!J888= 6, "Other", 'ES Data Entry'!J888= 7, "Unknown")</f>
        <v>#N/A</v>
      </c>
      <c r="L888" s="228">
        <f>'ES Data Entry'!K888</f>
        <v>0</v>
      </c>
      <c r="M888" s="228" t="str" cm="1">
        <f t="array" ref="M888">IF(MAX(IF(F:F=F888, L:L))=L888, "Yes", "No")</f>
        <v>Yes</v>
      </c>
      <c r="N888" s="229" t="e">
        <f>AVERAGE('ES Data Entry'!N888,'ES Data Entry'!M888)</f>
        <v>#DIV/0!</v>
      </c>
      <c r="O888" s="229" t="e">
        <f t="shared" si="84"/>
        <v>#DIV/0!</v>
      </c>
      <c r="P888" s="229" t="e">
        <f>AVERAGE('ES Data Entry'!O888:R888)</f>
        <v>#DIV/0!</v>
      </c>
      <c r="Q888" s="229" t="e">
        <f t="shared" si="85"/>
        <v>#DIV/0!</v>
      </c>
      <c r="R888" s="229" t="e">
        <f>AVERAGE('ES Data Entry'!S888:V888)</f>
        <v>#DIV/0!</v>
      </c>
      <c r="S888" s="229" t="e">
        <f t="shared" si="86"/>
        <v>#DIV/0!</v>
      </c>
      <c r="T888" s="229" t="e">
        <f>AVERAGE('ES Data Entry'!W888:Y888)</f>
        <v>#DIV/0!</v>
      </c>
      <c r="U888" s="230" t="e">
        <f t="shared" si="87"/>
        <v>#DIV/0!</v>
      </c>
      <c r="V888" s="231" t="e">
        <f t="shared" si="88"/>
        <v>#DIV/0!</v>
      </c>
      <c r="W888" s="232" t="e">
        <f t="shared" si="89"/>
        <v>#DIV/0!</v>
      </c>
    </row>
    <row r="889" spans="1:23">
      <c r="A889" s="226">
        <f>'ES Data Entry'!A889</f>
        <v>0</v>
      </c>
      <c r="B889" s="226">
        <f>'ES Data Entry'!B889</f>
        <v>0</v>
      </c>
      <c r="C889" s="6">
        <f>'ES Data Entry'!C889</f>
        <v>0</v>
      </c>
      <c r="D889" s="226">
        <f>'ES Data Entry'!D889</f>
        <v>0</v>
      </c>
      <c r="E889" s="226">
        <f>'ES Data Entry'!E889</f>
        <v>0</v>
      </c>
      <c r="F889" s="226">
        <f>'ES Data Entry'!F889</f>
        <v>0</v>
      </c>
      <c r="G889" s="226" t="str" cm="1">
        <f t="array" ref="G889">_xlfn.IFS('ES Data Entry'!G889=0, "Kindergarten", 'ES Data Entry'!G889=1, "1st Grade", 'ES Data Entry'!G889=2, "2nd Grade", 'ES Data Entry'!G889=3, "3rd Grade", 'ES Data Entry'!G889=4, "4th Grade",'ES Data Entry'!G889=5, "5th Grade")</f>
        <v>Kindergarten</v>
      </c>
      <c r="H889" s="253" t="e" cm="1">
        <f t="array" ref="H889">_xlfn.IFS('ES Data Entry'!L889=2, "Virtual", 'ES Data Entry'!L889=1, "In-person",'ES Data Entry'!L889=3, "Hybrid")</f>
        <v>#N/A</v>
      </c>
      <c r="I889" s="227" t="e" cm="1">
        <f t="array" ref="I889">_xlfn.IFS('ES Data Entry'!H889= 1, "American Indian/Alaskan Native", 'ES Data Entry'!H889= 2, "Asian", 'ES Data Entry'!H889= 3, "Native Hawaiian/Pacific Islander", 'ES Data Entry'!H889= 4, "Black/African American",'ES Data Entry'!H889= 5,  "White", 'ES Data Entry'!H889= 6, "Other", 'ES Data Entry'!H889= 7, "Two races or more", 'ES Data Entry'!H889= 8, "Unknown")</f>
        <v>#N/A</v>
      </c>
      <c r="J889" s="226" t="e" cm="1">
        <f t="array" ref="J889">_xlfn.IFS('ES Data Entry'!I889=1, "Hispanic/Latino", 'ES Data Entry'!I889=2, "Not Hispanic/Latino", 'ES Data Entry'!I889=3, "Other")</f>
        <v>#N/A</v>
      </c>
      <c r="K889" s="226" t="e" cm="1">
        <f t="array" ref="K889">_xlfn.IFS('ES Data Entry'!J889= 1, "Male", 'ES Data Entry'!J889= 2, "Female", 'ES Data Entry'!J889= 3, "Transgender Male", 'ES Data Entry'!J889= 4, "Transgender Female",'ES Data Entry'!J889= 5, "Non-binary", 'ES Data Entry'!J889= 6, "Other", 'ES Data Entry'!J889= 7, "Unknown")</f>
        <v>#N/A</v>
      </c>
      <c r="L889" s="228">
        <f>'ES Data Entry'!K889</f>
        <v>0</v>
      </c>
      <c r="M889" s="228" t="str" cm="1">
        <f t="array" ref="M889">IF(MAX(IF(F:F=F889, L:L))=L889, "Yes", "No")</f>
        <v>Yes</v>
      </c>
      <c r="N889" s="229" t="e">
        <f>AVERAGE('ES Data Entry'!N889,'ES Data Entry'!M889)</f>
        <v>#DIV/0!</v>
      </c>
      <c r="O889" s="229" t="e">
        <f t="shared" si="84"/>
        <v>#DIV/0!</v>
      </c>
      <c r="P889" s="229" t="e">
        <f>AVERAGE('ES Data Entry'!O889:R889)</f>
        <v>#DIV/0!</v>
      </c>
      <c r="Q889" s="229" t="e">
        <f t="shared" si="85"/>
        <v>#DIV/0!</v>
      </c>
      <c r="R889" s="229" t="e">
        <f>AVERAGE('ES Data Entry'!S889:V889)</f>
        <v>#DIV/0!</v>
      </c>
      <c r="S889" s="229" t="e">
        <f t="shared" si="86"/>
        <v>#DIV/0!</v>
      </c>
      <c r="T889" s="229" t="e">
        <f>AVERAGE('ES Data Entry'!W889:Y889)</f>
        <v>#DIV/0!</v>
      </c>
      <c r="U889" s="230" t="e">
        <f t="shared" si="87"/>
        <v>#DIV/0!</v>
      </c>
      <c r="V889" s="231" t="e">
        <f t="shared" si="88"/>
        <v>#DIV/0!</v>
      </c>
      <c r="W889" s="232" t="e">
        <f t="shared" si="89"/>
        <v>#DIV/0!</v>
      </c>
    </row>
    <row r="890" spans="1:23">
      <c r="A890" s="226">
        <f>'ES Data Entry'!A890</f>
        <v>0</v>
      </c>
      <c r="B890" s="226">
        <f>'ES Data Entry'!B890</f>
        <v>0</v>
      </c>
      <c r="C890" s="6">
        <f>'ES Data Entry'!C890</f>
        <v>0</v>
      </c>
      <c r="D890" s="226">
        <f>'ES Data Entry'!D890</f>
        <v>0</v>
      </c>
      <c r="E890" s="226">
        <f>'ES Data Entry'!E890</f>
        <v>0</v>
      </c>
      <c r="F890" s="226">
        <f>'ES Data Entry'!F890</f>
        <v>0</v>
      </c>
      <c r="G890" s="226" t="str" cm="1">
        <f t="array" ref="G890">_xlfn.IFS('ES Data Entry'!G890=0, "Kindergarten", 'ES Data Entry'!G890=1, "1st Grade", 'ES Data Entry'!G890=2, "2nd Grade", 'ES Data Entry'!G890=3, "3rd Grade", 'ES Data Entry'!G890=4, "4th Grade",'ES Data Entry'!G890=5, "5th Grade")</f>
        <v>Kindergarten</v>
      </c>
      <c r="H890" s="253" t="e" cm="1">
        <f t="array" ref="H890">_xlfn.IFS('ES Data Entry'!L890=2, "Virtual", 'ES Data Entry'!L890=1, "In-person",'ES Data Entry'!L890=3, "Hybrid")</f>
        <v>#N/A</v>
      </c>
      <c r="I890" s="227" t="e" cm="1">
        <f t="array" ref="I890">_xlfn.IFS('ES Data Entry'!H890= 1, "American Indian/Alaskan Native", 'ES Data Entry'!H890= 2, "Asian", 'ES Data Entry'!H890= 3, "Native Hawaiian/Pacific Islander", 'ES Data Entry'!H890= 4, "Black/African American",'ES Data Entry'!H890= 5,  "White", 'ES Data Entry'!H890= 6, "Other", 'ES Data Entry'!H890= 7, "Two races or more", 'ES Data Entry'!H890= 8, "Unknown")</f>
        <v>#N/A</v>
      </c>
      <c r="J890" s="226" t="e" cm="1">
        <f t="array" ref="J890">_xlfn.IFS('ES Data Entry'!I890=1, "Hispanic/Latino", 'ES Data Entry'!I890=2, "Not Hispanic/Latino", 'ES Data Entry'!I890=3, "Other")</f>
        <v>#N/A</v>
      </c>
      <c r="K890" s="226" t="e" cm="1">
        <f t="array" ref="K890">_xlfn.IFS('ES Data Entry'!J890= 1, "Male", 'ES Data Entry'!J890= 2, "Female", 'ES Data Entry'!J890= 3, "Transgender Male", 'ES Data Entry'!J890= 4, "Transgender Female",'ES Data Entry'!J890= 5, "Non-binary", 'ES Data Entry'!J890= 6, "Other", 'ES Data Entry'!J890= 7, "Unknown")</f>
        <v>#N/A</v>
      </c>
      <c r="L890" s="228">
        <f>'ES Data Entry'!K890</f>
        <v>0</v>
      </c>
      <c r="M890" s="228" t="str" cm="1">
        <f t="array" ref="M890">IF(MAX(IF(F:F=F890, L:L))=L890, "Yes", "No")</f>
        <v>Yes</v>
      </c>
      <c r="N890" s="229" t="e">
        <f>AVERAGE('ES Data Entry'!N890,'ES Data Entry'!M890)</f>
        <v>#DIV/0!</v>
      </c>
      <c r="O890" s="229" t="e">
        <f t="shared" si="84"/>
        <v>#DIV/0!</v>
      </c>
      <c r="P890" s="229" t="e">
        <f>AVERAGE('ES Data Entry'!O890:R890)</f>
        <v>#DIV/0!</v>
      </c>
      <c r="Q890" s="229" t="e">
        <f t="shared" si="85"/>
        <v>#DIV/0!</v>
      </c>
      <c r="R890" s="229" t="e">
        <f>AVERAGE('ES Data Entry'!S890:V890)</f>
        <v>#DIV/0!</v>
      </c>
      <c r="S890" s="229" t="e">
        <f t="shared" si="86"/>
        <v>#DIV/0!</v>
      </c>
      <c r="T890" s="229" t="e">
        <f>AVERAGE('ES Data Entry'!W890:Y890)</f>
        <v>#DIV/0!</v>
      </c>
      <c r="U890" s="230" t="e">
        <f t="shared" si="87"/>
        <v>#DIV/0!</v>
      </c>
      <c r="V890" s="231" t="e">
        <f t="shared" si="88"/>
        <v>#DIV/0!</v>
      </c>
      <c r="W890" s="232" t="e">
        <f t="shared" si="89"/>
        <v>#DIV/0!</v>
      </c>
    </row>
    <row r="891" spans="1:23">
      <c r="A891" s="226">
        <f>'ES Data Entry'!A891</f>
        <v>0</v>
      </c>
      <c r="B891" s="226">
        <f>'ES Data Entry'!B891</f>
        <v>0</v>
      </c>
      <c r="C891" s="6">
        <f>'ES Data Entry'!C891</f>
        <v>0</v>
      </c>
      <c r="D891" s="226">
        <f>'ES Data Entry'!D891</f>
        <v>0</v>
      </c>
      <c r="E891" s="226">
        <f>'ES Data Entry'!E891</f>
        <v>0</v>
      </c>
      <c r="F891" s="226">
        <f>'ES Data Entry'!F891</f>
        <v>0</v>
      </c>
      <c r="G891" s="226" t="str" cm="1">
        <f t="array" ref="G891">_xlfn.IFS('ES Data Entry'!G891=0, "Kindergarten", 'ES Data Entry'!G891=1, "1st Grade", 'ES Data Entry'!G891=2, "2nd Grade", 'ES Data Entry'!G891=3, "3rd Grade", 'ES Data Entry'!G891=4, "4th Grade",'ES Data Entry'!G891=5, "5th Grade")</f>
        <v>Kindergarten</v>
      </c>
      <c r="H891" s="253" t="e" cm="1">
        <f t="array" ref="H891">_xlfn.IFS('ES Data Entry'!L891=2, "Virtual", 'ES Data Entry'!L891=1, "In-person",'ES Data Entry'!L891=3, "Hybrid")</f>
        <v>#N/A</v>
      </c>
      <c r="I891" s="227" t="e" cm="1">
        <f t="array" ref="I891">_xlfn.IFS('ES Data Entry'!H891= 1, "American Indian/Alaskan Native", 'ES Data Entry'!H891= 2, "Asian", 'ES Data Entry'!H891= 3, "Native Hawaiian/Pacific Islander", 'ES Data Entry'!H891= 4, "Black/African American",'ES Data Entry'!H891= 5,  "White", 'ES Data Entry'!H891= 6, "Other", 'ES Data Entry'!H891= 7, "Two races or more", 'ES Data Entry'!H891= 8, "Unknown")</f>
        <v>#N/A</v>
      </c>
      <c r="J891" s="226" t="e" cm="1">
        <f t="array" ref="J891">_xlfn.IFS('ES Data Entry'!I891=1, "Hispanic/Latino", 'ES Data Entry'!I891=2, "Not Hispanic/Latino", 'ES Data Entry'!I891=3, "Other")</f>
        <v>#N/A</v>
      </c>
      <c r="K891" s="226" t="e" cm="1">
        <f t="array" ref="K891">_xlfn.IFS('ES Data Entry'!J891= 1, "Male", 'ES Data Entry'!J891= 2, "Female", 'ES Data Entry'!J891= 3, "Transgender Male", 'ES Data Entry'!J891= 4, "Transgender Female",'ES Data Entry'!J891= 5, "Non-binary", 'ES Data Entry'!J891= 6, "Other", 'ES Data Entry'!J891= 7, "Unknown")</f>
        <v>#N/A</v>
      </c>
      <c r="L891" s="228">
        <f>'ES Data Entry'!K891</f>
        <v>0</v>
      </c>
      <c r="M891" s="228" t="str" cm="1">
        <f t="array" ref="M891">IF(MAX(IF(F:F=F891, L:L))=L891, "Yes", "No")</f>
        <v>Yes</v>
      </c>
      <c r="N891" s="229" t="e">
        <f>AVERAGE('ES Data Entry'!N891,'ES Data Entry'!M891)</f>
        <v>#DIV/0!</v>
      </c>
      <c r="O891" s="229" t="e">
        <f t="shared" si="84"/>
        <v>#DIV/0!</v>
      </c>
      <c r="P891" s="229" t="e">
        <f>AVERAGE('ES Data Entry'!O891:R891)</f>
        <v>#DIV/0!</v>
      </c>
      <c r="Q891" s="229" t="e">
        <f t="shared" si="85"/>
        <v>#DIV/0!</v>
      </c>
      <c r="R891" s="229" t="e">
        <f>AVERAGE('ES Data Entry'!S891:V891)</f>
        <v>#DIV/0!</v>
      </c>
      <c r="S891" s="229" t="e">
        <f t="shared" si="86"/>
        <v>#DIV/0!</v>
      </c>
      <c r="T891" s="229" t="e">
        <f>AVERAGE('ES Data Entry'!W891:Y891)</f>
        <v>#DIV/0!</v>
      </c>
      <c r="U891" s="230" t="e">
        <f t="shared" si="87"/>
        <v>#DIV/0!</v>
      </c>
      <c r="V891" s="231" t="e">
        <f t="shared" si="88"/>
        <v>#DIV/0!</v>
      </c>
      <c r="W891" s="232" t="e">
        <f t="shared" si="89"/>
        <v>#DIV/0!</v>
      </c>
    </row>
    <row r="892" spans="1:23">
      <c r="A892" s="226">
        <f>'ES Data Entry'!A892</f>
        <v>0</v>
      </c>
      <c r="B892" s="226">
        <f>'ES Data Entry'!B892</f>
        <v>0</v>
      </c>
      <c r="C892" s="6">
        <f>'ES Data Entry'!C892</f>
        <v>0</v>
      </c>
      <c r="D892" s="226">
        <f>'ES Data Entry'!D892</f>
        <v>0</v>
      </c>
      <c r="E892" s="226">
        <f>'ES Data Entry'!E892</f>
        <v>0</v>
      </c>
      <c r="F892" s="226">
        <f>'ES Data Entry'!F892</f>
        <v>0</v>
      </c>
      <c r="G892" s="226" t="str" cm="1">
        <f t="array" ref="G892">_xlfn.IFS('ES Data Entry'!G892=0, "Kindergarten", 'ES Data Entry'!G892=1, "1st Grade", 'ES Data Entry'!G892=2, "2nd Grade", 'ES Data Entry'!G892=3, "3rd Grade", 'ES Data Entry'!G892=4, "4th Grade",'ES Data Entry'!G892=5, "5th Grade")</f>
        <v>Kindergarten</v>
      </c>
      <c r="H892" s="253" t="e" cm="1">
        <f t="array" ref="H892">_xlfn.IFS('ES Data Entry'!L892=2, "Virtual", 'ES Data Entry'!L892=1, "In-person",'ES Data Entry'!L892=3, "Hybrid")</f>
        <v>#N/A</v>
      </c>
      <c r="I892" s="227" t="e" cm="1">
        <f t="array" ref="I892">_xlfn.IFS('ES Data Entry'!H892= 1, "American Indian/Alaskan Native", 'ES Data Entry'!H892= 2, "Asian", 'ES Data Entry'!H892= 3, "Native Hawaiian/Pacific Islander", 'ES Data Entry'!H892= 4, "Black/African American",'ES Data Entry'!H892= 5,  "White", 'ES Data Entry'!H892= 6, "Other", 'ES Data Entry'!H892= 7, "Two races or more", 'ES Data Entry'!H892= 8, "Unknown")</f>
        <v>#N/A</v>
      </c>
      <c r="J892" s="226" t="e" cm="1">
        <f t="array" ref="J892">_xlfn.IFS('ES Data Entry'!I892=1, "Hispanic/Latino", 'ES Data Entry'!I892=2, "Not Hispanic/Latino", 'ES Data Entry'!I892=3, "Other")</f>
        <v>#N/A</v>
      </c>
      <c r="K892" s="226" t="e" cm="1">
        <f t="array" ref="K892">_xlfn.IFS('ES Data Entry'!J892= 1, "Male", 'ES Data Entry'!J892= 2, "Female", 'ES Data Entry'!J892= 3, "Transgender Male", 'ES Data Entry'!J892= 4, "Transgender Female",'ES Data Entry'!J892= 5, "Non-binary", 'ES Data Entry'!J892= 6, "Other", 'ES Data Entry'!J892= 7, "Unknown")</f>
        <v>#N/A</v>
      </c>
      <c r="L892" s="228">
        <f>'ES Data Entry'!K892</f>
        <v>0</v>
      </c>
      <c r="M892" s="228" t="str" cm="1">
        <f t="array" ref="M892">IF(MAX(IF(F:F=F892, L:L))=L892, "Yes", "No")</f>
        <v>Yes</v>
      </c>
      <c r="N892" s="229" t="e">
        <f>AVERAGE('ES Data Entry'!N892,'ES Data Entry'!M892)</f>
        <v>#DIV/0!</v>
      </c>
      <c r="O892" s="229" t="e">
        <f t="shared" si="84"/>
        <v>#DIV/0!</v>
      </c>
      <c r="P892" s="229" t="e">
        <f>AVERAGE('ES Data Entry'!O892:R892)</f>
        <v>#DIV/0!</v>
      </c>
      <c r="Q892" s="229" t="e">
        <f t="shared" si="85"/>
        <v>#DIV/0!</v>
      </c>
      <c r="R892" s="229" t="e">
        <f>AVERAGE('ES Data Entry'!S892:V892)</f>
        <v>#DIV/0!</v>
      </c>
      <c r="S892" s="229" t="e">
        <f t="shared" si="86"/>
        <v>#DIV/0!</v>
      </c>
      <c r="T892" s="229" t="e">
        <f>AVERAGE('ES Data Entry'!W892:Y892)</f>
        <v>#DIV/0!</v>
      </c>
      <c r="U892" s="230" t="e">
        <f t="shared" si="87"/>
        <v>#DIV/0!</v>
      </c>
      <c r="V892" s="231" t="e">
        <f t="shared" si="88"/>
        <v>#DIV/0!</v>
      </c>
      <c r="W892" s="232" t="e">
        <f t="shared" si="89"/>
        <v>#DIV/0!</v>
      </c>
    </row>
    <row r="893" spans="1:23">
      <c r="A893" s="226">
        <f>'ES Data Entry'!A893</f>
        <v>0</v>
      </c>
      <c r="B893" s="226">
        <f>'ES Data Entry'!B893</f>
        <v>0</v>
      </c>
      <c r="C893" s="6">
        <f>'ES Data Entry'!C893</f>
        <v>0</v>
      </c>
      <c r="D893" s="226">
        <f>'ES Data Entry'!D893</f>
        <v>0</v>
      </c>
      <c r="E893" s="226">
        <f>'ES Data Entry'!E893</f>
        <v>0</v>
      </c>
      <c r="F893" s="226">
        <f>'ES Data Entry'!F893</f>
        <v>0</v>
      </c>
      <c r="G893" s="226" t="str" cm="1">
        <f t="array" ref="G893">_xlfn.IFS('ES Data Entry'!G893=0, "Kindergarten", 'ES Data Entry'!G893=1, "1st Grade", 'ES Data Entry'!G893=2, "2nd Grade", 'ES Data Entry'!G893=3, "3rd Grade", 'ES Data Entry'!G893=4, "4th Grade",'ES Data Entry'!G893=5, "5th Grade")</f>
        <v>Kindergarten</v>
      </c>
      <c r="H893" s="253" t="e" cm="1">
        <f t="array" ref="H893">_xlfn.IFS('ES Data Entry'!L893=2, "Virtual", 'ES Data Entry'!L893=1, "In-person",'ES Data Entry'!L893=3, "Hybrid")</f>
        <v>#N/A</v>
      </c>
      <c r="I893" s="227" t="e" cm="1">
        <f t="array" ref="I893">_xlfn.IFS('ES Data Entry'!H893= 1, "American Indian/Alaskan Native", 'ES Data Entry'!H893= 2, "Asian", 'ES Data Entry'!H893= 3, "Native Hawaiian/Pacific Islander", 'ES Data Entry'!H893= 4, "Black/African American",'ES Data Entry'!H893= 5,  "White", 'ES Data Entry'!H893= 6, "Other", 'ES Data Entry'!H893= 7, "Two races or more", 'ES Data Entry'!H893= 8, "Unknown")</f>
        <v>#N/A</v>
      </c>
      <c r="J893" s="226" t="e" cm="1">
        <f t="array" ref="J893">_xlfn.IFS('ES Data Entry'!I893=1, "Hispanic/Latino", 'ES Data Entry'!I893=2, "Not Hispanic/Latino", 'ES Data Entry'!I893=3, "Other")</f>
        <v>#N/A</v>
      </c>
      <c r="K893" s="226" t="e" cm="1">
        <f t="array" ref="K893">_xlfn.IFS('ES Data Entry'!J893= 1, "Male", 'ES Data Entry'!J893= 2, "Female", 'ES Data Entry'!J893= 3, "Transgender Male", 'ES Data Entry'!J893= 4, "Transgender Female",'ES Data Entry'!J893= 5, "Non-binary", 'ES Data Entry'!J893= 6, "Other", 'ES Data Entry'!J893= 7, "Unknown")</f>
        <v>#N/A</v>
      </c>
      <c r="L893" s="228">
        <f>'ES Data Entry'!K893</f>
        <v>0</v>
      </c>
      <c r="M893" s="228" t="str" cm="1">
        <f t="array" ref="M893">IF(MAX(IF(F:F=F893, L:L))=L893, "Yes", "No")</f>
        <v>Yes</v>
      </c>
      <c r="N893" s="229" t="e">
        <f>AVERAGE('ES Data Entry'!N893,'ES Data Entry'!M893)</f>
        <v>#DIV/0!</v>
      </c>
      <c r="O893" s="229" t="e">
        <f t="shared" si="84"/>
        <v>#DIV/0!</v>
      </c>
      <c r="P893" s="229" t="e">
        <f>AVERAGE('ES Data Entry'!O893:R893)</f>
        <v>#DIV/0!</v>
      </c>
      <c r="Q893" s="229" t="e">
        <f t="shared" si="85"/>
        <v>#DIV/0!</v>
      </c>
      <c r="R893" s="229" t="e">
        <f>AVERAGE('ES Data Entry'!S893:V893)</f>
        <v>#DIV/0!</v>
      </c>
      <c r="S893" s="229" t="e">
        <f t="shared" si="86"/>
        <v>#DIV/0!</v>
      </c>
      <c r="T893" s="229" t="e">
        <f>AVERAGE('ES Data Entry'!W893:Y893)</f>
        <v>#DIV/0!</v>
      </c>
      <c r="U893" s="230" t="e">
        <f t="shared" si="87"/>
        <v>#DIV/0!</v>
      </c>
      <c r="V893" s="231" t="e">
        <f t="shared" si="88"/>
        <v>#DIV/0!</v>
      </c>
      <c r="W893" s="232" t="e">
        <f t="shared" si="89"/>
        <v>#DIV/0!</v>
      </c>
    </row>
    <row r="894" spans="1:23">
      <c r="A894" s="226">
        <f>'ES Data Entry'!A894</f>
        <v>0</v>
      </c>
      <c r="B894" s="226">
        <f>'ES Data Entry'!B894</f>
        <v>0</v>
      </c>
      <c r="C894" s="6">
        <f>'ES Data Entry'!C894</f>
        <v>0</v>
      </c>
      <c r="D894" s="226">
        <f>'ES Data Entry'!D894</f>
        <v>0</v>
      </c>
      <c r="E894" s="226">
        <f>'ES Data Entry'!E894</f>
        <v>0</v>
      </c>
      <c r="F894" s="226">
        <f>'ES Data Entry'!F894</f>
        <v>0</v>
      </c>
      <c r="G894" s="226" t="str" cm="1">
        <f t="array" ref="G894">_xlfn.IFS('ES Data Entry'!G894=0, "Kindergarten", 'ES Data Entry'!G894=1, "1st Grade", 'ES Data Entry'!G894=2, "2nd Grade", 'ES Data Entry'!G894=3, "3rd Grade", 'ES Data Entry'!G894=4, "4th Grade",'ES Data Entry'!G894=5, "5th Grade")</f>
        <v>Kindergarten</v>
      </c>
      <c r="H894" s="253" t="e" cm="1">
        <f t="array" ref="H894">_xlfn.IFS('ES Data Entry'!L894=2, "Virtual", 'ES Data Entry'!L894=1, "In-person",'ES Data Entry'!L894=3, "Hybrid")</f>
        <v>#N/A</v>
      </c>
      <c r="I894" s="227" t="e" cm="1">
        <f t="array" ref="I894">_xlfn.IFS('ES Data Entry'!H894= 1, "American Indian/Alaskan Native", 'ES Data Entry'!H894= 2, "Asian", 'ES Data Entry'!H894= 3, "Native Hawaiian/Pacific Islander", 'ES Data Entry'!H894= 4, "Black/African American",'ES Data Entry'!H894= 5,  "White", 'ES Data Entry'!H894= 6, "Other", 'ES Data Entry'!H894= 7, "Two races or more", 'ES Data Entry'!H894= 8, "Unknown")</f>
        <v>#N/A</v>
      </c>
      <c r="J894" s="226" t="e" cm="1">
        <f t="array" ref="J894">_xlfn.IFS('ES Data Entry'!I894=1, "Hispanic/Latino", 'ES Data Entry'!I894=2, "Not Hispanic/Latino", 'ES Data Entry'!I894=3, "Other")</f>
        <v>#N/A</v>
      </c>
      <c r="K894" s="226" t="e" cm="1">
        <f t="array" ref="K894">_xlfn.IFS('ES Data Entry'!J894= 1, "Male", 'ES Data Entry'!J894= 2, "Female", 'ES Data Entry'!J894= 3, "Transgender Male", 'ES Data Entry'!J894= 4, "Transgender Female",'ES Data Entry'!J894= 5, "Non-binary", 'ES Data Entry'!J894= 6, "Other", 'ES Data Entry'!J894= 7, "Unknown")</f>
        <v>#N/A</v>
      </c>
      <c r="L894" s="228">
        <f>'ES Data Entry'!K894</f>
        <v>0</v>
      </c>
      <c r="M894" s="228" t="str" cm="1">
        <f t="array" ref="M894">IF(MAX(IF(F:F=F894, L:L))=L894, "Yes", "No")</f>
        <v>Yes</v>
      </c>
      <c r="N894" s="229" t="e">
        <f>AVERAGE('ES Data Entry'!N894,'ES Data Entry'!M894)</f>
        <v>#DIV/0!</v>
      </c>
      <c r="O894" s="229" t="e">
        <f t="shared" si="84"/>
        <v>#DIV/0!</v>
      </c>
      <c r="P894" s="229" t="e">
        <f>AVERAGE('ES Data Entry'!O894:R894)</f>
        <v>#DIV/0!</v>
      </c>
      <c r="Q894" s="229" t="e">
        <f t="shared" si="85"/>
        <v>#DIV/0!</v>
      </c>
      <c r="R894" s="229" t="e">
        <f>AVERAGE('ES Data Entry'!S894:V894)</f>
        <v>#DIV/0!</v>
      </c>
      <c r="S894" s="229" t="e">
        <f t="shared" si="86"/>
        <v>#DIV/0!</v>
      </c>
      <c r="T894" s="229" t="e">
        <f>AVERAGE('ES Data Entry'!W894:Y894)</f>
        <v>#DIV/0!</v>
      </c>
      <c r="U894" s="230" t="e">
        <f t="shared" si="87"/>
        <v>#DIV/0!</v>
      </c>
      <c r="V894" s="231" t="e">
        <f t="shared" si="88"/>
        <v>#DIV/0!</v>
      </c>
      <c r="W894" s="232" t="e">
        <f t="shared" si="89"/>
        <v>#DIV/0!</v>
      </c>
    </row>
    <row r="895" spans="1:23">
      <c r="A895" s="226">
        <f>'ES Data Entry'!A895</f>
        <v>0</v>
      </c>
      <c r="B895" s="226">
        <f>'ES Data Entry'!B895</f>
        <v>0</v>
      </c>
      <c r="C895" s="6">
        <f>'ES Data Entry'!C895</f>
        <v>0</v>
      </c>
      <c r="D895" s="226">
        <f>'ES Data Entry'!D895</f>
        <v>0</v>
      </c>
      <c r="E895" s="226">
        <f>'ES Data Entry'!E895</f>
        <v>0</v>
      </c>
      <c r="F895" s="226">
        <f>'ES Data Entry'!F895</f>
        <v>0</v>
      </c>
      <c r="G895" s="226" t="str" cm="1">
        <f t="array" ref="G895">_xlfn.IFS('ES Data Entry'!G895=0, "Kindergarten", 'ES Data Entry'!G895=1, "1st Grade", 'ES Data Entry'!G895=2, "2nd Grade", 'ES Data Entry'!G895=3, "3rd Grade", 'ES Data Entry'!G895=4, "4th Grade",'ES Data Entry'!G895=5, "5th Grade")</f>
        <v>Kindergarten</v>
      </c>
      <c r="H895" s="253" t="e" cm="1">
        <f t="array" ref="H895">_xlfn.IFS('ES Data Entry'!L895=2, "Virtual", 'ES Data Entry'!L895=1, "In-person",'ES Data Entry'!L895=3, "Hybrid")</f>
        <v>#N/A</v>
      </c>
      <c r="I895" s="227" t="e" cm="1">
        <f t="array" ref="I895">_xlfn.IFS('ES Data Entry'!H895= 1, "American Indian/Alaskan Native", 'ES Data Entry'!H895= 2, "Asian", 'ES Data Entry'!H895= 3, "Native Hawaiian/Pacific Islander", 'ES Data Entry'!H895= 4, "Black/African American",'ES Data Entry'!H895= 5,  "White", 'ES Data Entry'!H895= 6, "Other", 'ES Data Entry'!H895= 7, "Two races or more", 'ES Data Entry'!H895= 8, "Unknown")</f>
        <v>#N/A</v>
      </c>
      <c r="J895" s="226" t="e" cm="1">
        <f t="array" ref="J895">_xlfn.IFS('ES Data Entry'!I895=1, "Hispanic/Latino", 'ES Data Entry'!I895=2, "Not Hispanic/Latino", 'ES Data Entry'!I895=3, "Other")</f>
        <v>#N/A</v>
      </c>
      <c r="K895" s="226" t="e" cm="1">
        <f t="array" ref="K895">_xlfn.IFS('ES Data Entry'!J895= 1, "Male", 'ES Data Entry'!J895= 2, "Female", 'ES Data Entry'!J895= 3, "Transgender Male", 'ES Data Entry'!J895= 4, "Transgender Female",'ES Data Entry'!J895= 5, "Non-binary", 'ES Data Entry'!J895= 6, "Other", 'ES Data Entry'!J895= 7, "Unknown")</f>
        <v>#N/A</v>
      </c>
      <c r="L895" s="228">
        <f>'ES Data Entry'!K895</f>
        <v>0</v>
      </c>
      <c r="M895" s="228" t="str" cm="1">
        <f t="array" ref="M895">IF(MAX(IF(F:F=F895, L:L))=L895, "Yes", "No")</f>
        <v>Yes</v>
      </c>
      <c r="N895" s="229" t="e">
        <f>AVERAGE('ES Data Entry'!N895,'ES Data Entry'!M895)</f>
        <v>#DIV/0!</v>
      </c>
      <c r="O895" s="229" t="e">
        <f t="shared" si="84"/>
        <v>#DIV/0!</v>
      </c>
      <c r="P895" s="229" t="e">
        <f>AVERAGE('ES Data Entry'!O895:R895)</f>
        <v>#DIV/0!</v>
      </c>
      <c r="Q895" s="229" t="e">
        <f t="shared" si="85"/>
        <v>#DIV/0!</v>
      </c>
      <c r="R895" s="229" t="e">
        <f>AVERAGE('ES Data Entry'!S895:V895)</f>
        <v>#DIV/0!</v>
      </c>
      <c r="S895" s="229" t="e">
        <f t="shared" si="86"/>
        <v>#DIV/0!</v>
      </c>
      <c r="T895" s="229" t="e">
        <f>AVERAGE('ES Data Entry'!W895:Y895)</f>
        <v>#DIV/0!</v>
      </c>
      <c r="U895" s="230" t="e">
        <f t="shared" si="87"/>
        <v>#DIV/0!</v>
      </c>
      <c r="V895" s="231" t="e">
        <f t="shared" si="88"/>
        <v>#DIV/0!</v>
      </c>
      <c r="W895" s="232" t="e">
        <f t="shared" si="89"/>
        <v>#DIV/0!</v>
      </c>
    </row>
    <row r="896" spans="1:23">
      <c r="A896" s="226">
        <f>'ES Data Entry'!A896</f>
        <v>0</v>
      </c>
      <c r="B896" s="226">
        <f>'ES Data Entry'!B896</f>
        <v>0</v>
      </c>
      <c r="C896" s="6">
        <f>'ES Data Entry'!C896</f>
        <v>0</v>
      </c>
      <c r="D896" s="226">
        <f>'ES Data Entry'!D896</f>
        <v>0</v>
      </c>
      <c r="E896" s="226">
        <f>'ES Data Entry'!E896</f>
        <v>0</v>
      </c>
      <c r="F896" s="226">
        <f>'ES Data Entry'!F896</f>
        <v>0</v>
      </c>
      <c r="G896" s="226" t="str" cm="1">
        <f t="array" ref="G896">_xlfn.IFS('ES Data Entry'!G896=0, "Kindergarten", 'ES Data Entry'!G896=1, "1st Grade", 'ES Data Entry'!G896=2, "2nd Grade", 'ES Data Entry'!G896=3, "3rd Grade", 'ES Data Entry'!G896=4, "4th Grade",'ES Data Entry'!G896=5, "5th Grade")</f>
        <v>Kindergarten</v>
      </c>
      <c r="H896" s="253" t="e" cm="1">
        <f t="array" ref="H896">_xlfn.IFS('ES Data Entry'!L896=2, "Virtual", 'ES Data Entry'!L896=1, "In-person",'ES Data Entry'!L896=3, "Hybrid")</f>
        <v>#N/A</v>
      </c>
      <c r="I896" s="227" t="e" cm="1">
        <f t="array" ref="I896">_xlfn.IFS('ES Data Entry'!H896= 1, "American Indian/Alaskan Native", 'ES Data Entry'!H896= 2, "Asian", 'ES Data Entry'!H896= 3, "Native Hawaiian/Pacific Islander", 'ES Data Entry'!H896= 4, "Black/African American",'ES Data Entry'!H896= 5,  "White", 'ES Data Entry'!H896= 6, "Other", 'ES Data Entry'!H896= 7, "Two races or more", 'ES Data Entry'!H896= 8, "Unknown")</f>
        <v>#N/A</v>
      </c>
      <c r="J896" s="226" t="e" cm="1">
        <f t="array" ref="J896">_xlfn.IFS('ES Data Entry'!I896=1, "Hispanic/Latino", 'ES Data Entry'!I896=2, "Not Hispanic/Latino", 'ES Data Entry'!I896=3, "Other")</f>
        <v>#N/A</v>
      </c>
      <c r="K896" s="226" t="e" cm="1">
        <f t="array" ref="K896">_xlfn.IFS('ES Data Entry'!J896= 1, "Male", 'ES Data Entry'!J896= 2, "Female", 'ES Data Entry'!J896= 3, "Transgender Male", 'ES Data Entry'!J896= 4, "Transgender Female",'ES Data Entry'!J896= 5, "Non-binary", 'ES Data Entry'!J896= 6, "Other", 'ES Data Entry'!J896= 7, "Unknown")</f>
        <v>#N/A</v>
      </c>
      <c r="L896" s="228">
        <f>'ES Data Entry'!K896</f>
        <v>0</v>
      </c>
      <c r="M896" s="228" t="str" cm="1">
        <f t="array" ref="M896">IF(MAX(IF(F:F=F896, L:L))=L896, "Yes", "No")</f>
        <v>Yes</v>
      </c>
      <c r="N896" s="229" t="e">
        <f>AVERAGE('ES Data Entry'!N896,'ES Data Entry'!M896)</f>
        <v>#DIV/0!</v>
      </c>
      <c r="O896" s="229" t="e">
        <f t="shared" si="84"/>
        <v>#DIV/0!</v>
      </c>
      <c r="P896" s="229" t="e">
        <f>AVERAGE('ES Data Entry'!O896:R896)</f>
        <v>#DIV/0!</v>
      </c>
      <c r="Q896" s="229" t="e">
        <f t="shared" si="85"/>
        <v>#DIV/0!</v>
      </c>
      <c r="R896" s="229" t="e">
        <f>AVERAGE('ES Data Entry'!S896:V896)</f>
        <v>#DIV/0!</v>
      </c>
      <c r="S896" s="229" t="e">
        <f t="shared" si="86"/>
        <v>#DIV/0!</v>
      </c>
      <c r="T896" s="229" t="e">
        <f>AVERAGE('ES Data Entry'!W896:Y896)</f>
        <v>#DIV/0!</v>
      </c>
      <c r="U896" s="230" t="e">
        <f t="shared" si="87"/>
        <v>#DIV/0!</v>
      </c>
      <c r="V896" s="231" t="e">
        <f t="shared" si="88"/>
        <v>#DIV/0!</v>
      </c>
      <c r="W896" s="232" t="e">
        <f t="shared" si="89"/>
        <v>#DIV/0!</v>
      </c>
    </row>
    <row r="897" spans="1:23">
      <c r="A897" s="226">
        <f>'ES Data Entry'!A897</f>
        <v>0</v>
      </c>
      <c r="B897" s="226">
        <f>'ES Data Entry'!B897</f>
        <v>0</v>
      </c>
      <c r="C897" s="6">
        <f>'ES Data Entry'!C897</f>
        <v>0</v>
      </c>
      <c r="D897" s="226">
        <f>'ES Data Entry'!D897</f>
        <v>0</v>
      </c>
      <c r="E897" s="226">
        <f>'ES Data Entry'!E897</f>
        <v>0</v>
      </c>
      <c r="F897" s="226">
        <f>'ES Data Entry'!F897</f>
        <v>0</v>
      </c>
      <c r="G897" s="226" t="str" cm="1">
        <f t="array" ref="G897">_xlfn.IFS('ES Data Entry'!G897=0, "Kindergarten", 'ES Data Entry'!G897=1, "1st Grade", 'ES Data Entry'!G897=2, "2nd Grade", 'ES Data Entry'!G897=3, "3rd Grade", 'ES Data Entry'!G897=4, "4th Grade",'ES Data Entry'!G897=5, "5th Grade")</f>
        <v>Kindergarten</v>
      </c>
      <c r="H897" s="253" t="e" cm="1">
        <f t="array" ref="H897">_xlfn.IFS('ES Data Entry'!L897=2, "Virtual", 'ES Data Entry'!L897=1, "In-person",'ES Data Entry'!L897=3, "Hybrid")</f>
        <v>#N/A</v>
      </c>
      <c r="I897" s="227" t="e" cm="1">
        <f t="array" ref="I897">_xlfn.IFS('ES Data Entry'!H897= 1, "American Indian/Alaskan Native", 'ES Data Entry'!H897= 2, "Asian", 'ES Data Entry'!H897= 3, "Native Hawaiian/Pacific Islander", 'ES Data Entry'!H897= 4, "Black/African American",'ES Data Entry'!H897= 5,  "White", 'ES Data Entry'!H897= 6, "Other", 'ES Data Entry'!H897= 7, "Two races or more", 'ES Data Entry'!H897= 8, "Unknown")</f>
        <v>#N/A</v>
      </c>
      <c r="J897" s="226" t="e" cm="1">
        <f t="array" ref="J897">_xlfn.IFS('ES Data Entry'!I897=1, "Hispanic/Latino", 'ES Data Entry'!I897=2, "Not Hispanic/Latino", 'ES Data Entry'!I897=3, "Other")</f>
        <v>#N/A</v>
      </c>
      <c r="K897" s="226" t="e" cm="1">
        <f t="array" ref="K897">_xlfn.IFS('ES Data Entry'!J897= 1, "Male", 'ES Data Entry'!J897= 2, "Female", 'ES Data Entry'!J897= 3, "Transgender Male", 'ES Data Entry'!J897= 4, "Transgender Female",'ES Data Entry'!J897= 5, "Non-binary", 'ES Data Entry'!J897= 6, "Other", 'ES Data Entry'!J897= 7, "Unknown")</f>
        <v>#N/A</v>
      </c>
      <c r="L897" s="228">
        <f>'ES Data Entry'!K897</f>
        <v>0</v>
      </c>
      <c r="M897" s="228" t="str" cm="1">
        <f t="array" ref="M897">IF(MAX(IF(F:F=F897, L:L))=L897, "Yes", "No")</f>
        <v>Yes</v>
      </c>
      <c r="N897" s="229" t="e">
        <f>AVERAGE('ES Data Entry'!N897,'ES Data Entry'!M897)</f>
        <v>#DIV/0!</v>
      </c>
      <c r="O897" s="229" t="e">
        <f t="shared" si="84"/>
        <v>#DIV/0!</v>
      </c>
      <c r="P897" s="229" t="e">
        <f>AVERAGE('ES Data Entry'!O897:R897)</f>
        <v>#DIV/0!</v>
      </c>
      <c r="Q897" s="229" t="e">
        <f t="shared" si="85"/>
        <v>#DIV/0!</v>
      </c>
      <c r="R897" s="229" t="e">
        <f>AVERAGE('ES Data Entry'!S897:V897)</f>
        <v>#DIV/0!</v>
      </c>
      <c r="S897" s="229" t="e">
        <f t="shared" si="86"/>
        <v>#DIV/0!</v>
      </c>
      <c r="T897" s="229" t="e">
        <f>AVERAGE('ES Data Entry'!W897:Y897)</f>
        <v>#DIV/0!</v>
      </c>
      <c r="U897" s="230" t="e">
        <f t="shared" si="87"/>
        <v>#DIV/0!</v>
      </c>
      <c r="V897" s="231" t="e">
        <f t="shared" si="88"/>
        <v>#DIV/0!</v>
      </c>
      <c r="W897" s="232" t="e">
        <f t="shared" si="89"/>
        <v>#DIV/0!</v>
      </c>
    </row>
    <row r="898" spans="1:23">
      <c r="A898" s="226">
        <f>'ES Data Entry'!A898</f>
        <v>0</v>
      </c>
      <c r="B898" s="226">
        <f>'ES Data Entry'!B898</f>
        <v>0</v>
      </c>
      <c r="C898" s="6">
        <f>'ES Data Entry'!C898</f>
        <v>0</v>
      </c>
      <c r="D898" s="226">
        <f>'ES Data Entry'!D898</f>
        <v>0</v>
      </c>
      <c r="E898" s="226">
        <f>'ES Data Entry'!E898</f>
        <v>0</v>
      </c>
      <c r="F898" s="226">
        <f>'ES Data Entry'!F898</f>
        <v>0</v>
      </c>
      <c r="G898" s="226" t="str" cm="1">
        <f t="array" ref="G898">_xlfn.IFS('ES Data Entry'!G898=0, "Kindergarten", 'ES Data Entry'!G898=1, "1st Grade", 'ES Data Entry'!G898=2, "2nd Grade", 'ES Data Entry'!G898=3, "3rd Grade", 'ES Data Entry'!G898=4, "4th Grade",'ES Data Entry'!G898=5, "5th Grade")</f>
        <v>Kindergarten</v>
      </c>
      <c r="H898" s="253" t="e" cm="1">
        <f t="array" ref="H898">_xlfn.IFS('ES Data Entry'!L898=2, "Virtual", 'ES Data Entry'!L898=1, "In-person",'ES Data Entry'!L898=3, "Hybrid")</f>
        <v>#N/A</v>
      </c>
      <c r="I898" s="227" t="e" cm="1">
        <f t="array" ref="I898">_xlfn.IFS('ES Data Entry'!H898= 1, "American Indian/Alaskan Native", 'ES Data Entry'!H898= 2, "Asian", 'ES Data Entry'!H898= 3, "Native Hawaiian/Pacific Islander", 'ES Data Entry'!H898= 4, "Black/African American",'ES Data Entry'!H898= 5,  "White", 'ES Data Entry'!H898= 6, "Other", 'ES Data Entry'!H898= 7, "Two races or more", 'ES Data Entry'!H898= 8, "Unknown")</f>
        <v>#N/A</v>
      </c>
      <c r="J898" s="226" t="e" cm="1">
        <f t="array" ref="J898">_xlfn.IFS('ES Data Entry'!I898=1, "Hispanic/Latino", 'ES Data Entry'!I898=2, "Not Hispanic/Latino", 'ES Data Entry'!I898=3, "Other")</f>
        <v>#N/A</v>
      </c>
      <c r="K898" s="226" t="e" cm="1">
        <f t="array" ref="K898">_xlfn.IFS('ES Data Entry'!J898= 1, "Male", 'ES Data Entry'!J898= 2, "Female", 'ES Data Entry'!J898= 3, "Transgender Male", 'ES Data Entry'!J898= 4, "Transgender Female",'ES Data Entry'!J898= 5, "Non-binary", 'ES Data Entry'!J898= 6, "Other", 'ES Data Entry'!J898= 7, "Unknown")</f>
        <v>#N/A</v>
      </c>
      <c r="L898" s="228">
        <f>'ES Data Entry'!K898</f>
        <v>0</v>
      </c>
      <c r="M898" s="228" t="str" cm="1">
        <f t="array" ref="M898">IF(MAX(IF(F:F=F898, L:L))=L898, "Yes", "No")</f>
        <v>Yes</v>
      </c>
      <c r="N898" s="229" t="e">
        <f>AVERAGE('ES Data Entry'!N898,'ES Data Entry'!M898)</f>
        <v>#DIV/0!</v>
      </c>
      <c r="O898" s="229" t="e">
        <f t="shared" si="84"/>
        <v>#DIV/0!</v>
      </c>
      <c r="P898" s="229" t="e">
        <f>AVERAGE('ES Data Entry'!O898:R898)</f>
        <v>#DIV/0!</v>
      </c>
      <c r="Q898" s="229" t="e">
        <f t="shared" si="85"/>
        <v>#DIV/0!</v>
      </c>
      <c r="R898" s="229" t="e">
        <f>AVERAGE('ES Data Entry'!S898:V898)</f>
        <v>#DIV/0!</v>
      </c>
      <c r="S898" s="229" t="e">
        <f t="shared" si="86"/>
        <v>#DIV/0!</v>
      </c>
      <c r="T898" s="229" t="e">
        <f>AVERAGE('ES Data Entry'!W898:Y898)</f>
        <v>#DIV/0!</v>
      </c>
      <c r="U898" s="230" t="e">
        <f t="shared" si="87"/>
        <v>#DIV/0!</v>
      </c>
      <c r="V898" s="231" t="e">
        <f t="shared" si="88"/>
        <v>#DIV/0!</v>
      </c>
      <c r="W898" s="232" t="e">
        <f t="shared" si="89"/>
        <v>#DIV/0!</v>
      </c>
    </row>
    <row r="899" spans="1:23">
      <c r="A899" s="226">
        <f>'ES Data Entry'!A899</f>
        <v>0</v>
      </c>
      <c r="B899" s="226">
        <f>'ES Data Entry'!B899</f>
        <v>0</v>
      </c>
      <c r="C899" s="6">
        <f>'ES Data Entry'!C899</f>
        <v>0</v>
      </c>
      <c r="D899" s="226">
        <f>'ES Data Entry'!D899</f>
        <v>0</v>
      </c>
      <c r="E899" s="226">
        <f>'ES Data Entry'!E899</f>
        <v>0</v>
      </c>
      <c r="F899" s="226">
        <f>'ES Data Entry'!F899</f>
        <v>0</v>
      </c>
      <c r="G899" s="226" t="str" cm="1">
        <f t="array" ref="G899">_xlfn.IFS('ES Data Entry'!G899=0, "Kindergarten", 'ES Data Entry'!G899=1, "1st Grade", 'ES Data Entry'!G899=2, "2nd Grade", 'ES Data Entry'!G899=3, "3rd Grade", 'ES Data Entry'!G899=4, "4th Grade",'ES Data Entry'!G899=5, "5th Grade")</f>
        <v>Kindergarten</v>
      </c>
      <c r="H899" s="253" t="e" cm="1">
        <f t="array" ref="H899">_xlfn.IFS('ES Data Entry'!L899=2, "Virtual", 'ES Data Entry'!L899=1, "In-person",'ES Data Entry'!L899=3, "Hybrid")</f>
        <v>#N/A</v>
      </c>
      <c r="I899" s="227" t="e" cm="1">
        <f t="array" ref="I899">_xlfn.IFS('ES Data Entry'!H899= 1, "American Indian/Alaskan Native", 'ES Data Entry'!H899= 2, "Asian", 'ES Data Entry'!H899= 3, "Native Hawaiian/Pacific Islander", 'ES Data Entry'!H899= 4, "Black/African American",'ES Data Entry'!H899= 5,  "White", 'ES Data Entry'!H899= 6, "Other", 'ES Data Entry'!H899= 7, "Two races or more", 'ES Data Entry'!H899= 8, "Unknown")</f>
        <v>#N/A</v>
      </c>
      <c r="J899" s="226" t="e" cm="1">
        <f t="array" ref="J899">_xlfn.IFS('ES Data Entry'!I899=1, "Hispanic/Latino", 'ES Data Entry'!I899=2, "Not Hispanic/Latino", 'ES Data Entry'!I899=3, "Other")</f>
        <v>#N/A</v>
      </c>
      <c r="K899" s="226" t="e" cm="1">
        <f t="array" ref="K899">_xlfn.IFS('ES Data Entry'!J899= 1, "Male", 'ES Data Entry'!J899= 2, "Female", 'ES Data Entry'!J899= 3, "Transgender Male", 'ES Data Entry'!J899= 4, "Transgender Female",'ES Data Entry'!J899= 5, "Non-binary", 'ES Data Entry'!J899= 6, "Other", 'ES Data Entry'!J899= 7, "Unknown")</f>
        <v>#N/A</v>
      </c>
      <c r="L899" s="228">
        <f>'ES Data Entry'!K899</f>
        <v>0</v>
      </c>
      <c r="M899" s="228" t="str" cm="1">
        <f t="array" ref="M899">IF(MAX(IF(F:F=F899, L:L))=L899, "Yes", "No")</f>
        <v>Yes</v>
      </c>
      <c r="N899" s="229" t="e">
        <f>AVERAGE('ES Data Entry'!N899,'ES Data Entry'!M899)</f>
        <v>#DIV/0!</v>
      </c>
      <c r="O899" s="229" t="e">
        <f t="shared" si="84"/>
        <v>#DIV/0!</v>
      </c>
      <c r="P899" s="229" t="e">
        <f>AVERAGE('ES Data Entry'!O899:R899)</f>
        <v>#DIV/0!</v>
      </c>
      <c r="Q899" s="229" t="e">
        <f t="shared" si="85"/>
        <v>#DIV/0!</v>
      </c>
      <c r="R899" s="229" t="e">
        <f>AVERAGE('ES Data Entry'!S899:V899)</f>
        <v>#DIV/0!</v>
      </c>
      <c r="S899" s="229" t="e">
        <f t="shared" si="86"/>
        <v>#DIV/0!</v>
      </c>
      <c r="T899" s="229" t="e">
        <f>AVERAGE('ES Data Entry'!W899:Y899)</f>
        <v>#DIV/0!</v>
      </c>
      <c r="U899" s="230" t="e">
        <f t="shared" si="87"/>
        <v>#DIV/0!</v>
      </c>
      <c r="V899" s="231" t="e">
        <f t="shared" si="88"/>
        <v>#DIV/0!</v>
      </c>
      <c r="W899" s="232" t="e">
        <f t="shared" si="89"/>
        <v>#DIV/0!</v>
      </c>
    </row>
    <row r="900" spans="1:23">
      <c r="A900" s="226">
        <f>'ES Data Entry'!A900</f>
        <v>0</v>
      </c>
      <c r="B900" s="226">
        <f>'ES Data Entry'!B900</f>
        <v>0</v>
      </c>
      <c r="C900" s="6">
        <f>'ES Data Entry'!C900</f>
        <v>0</v>
      </c>
      <c r="D900" s="226">
        <f>'ES Data Entry'!D900</f>
        <v>0</v>
      </c>
      <c r="E900" s="226">
        <f>'ES Data Entry'!E900</f>
        <v>0</v>
      </c>
      <c r="F900" s="226">
        <f>'ES Data Entry'!F900</f>
        <v>0</v>
      </c>
      <c r="G900" s="226" t="str" cm="1">
        <f t="array" ref="G900">_xlfn.IFS('ES Data Entry'!G900=0, "Kindergarten", 'ES Data Entry'!G900=1, "1st Grade", 'ES Data Entry'!G900=2, "2nd Grade", 'ES Data Entry'!G900=3, "3rd Grade", 'ES Data Entry'!G900=4, "4th Grade",'ES Data Entry'!G900=5, "5th Grade")</f>
        <v>Kindergarten</v>
      </c>
      <c r="H900" s="253" t="e" cm="1">
        <f t="array" ref="H900">_xlfn.IFS('ES Data Entry'!L900=2, "Virtual", 'ES Data Entry'!L900=1, "In-person",'ES Data Entry'!L900=3, "Hybrid")</f>
        <v>#N/A</v>
      </c>
      <c r="I900" s="227" t="e" cm="1">
        <f t="array" ref="I900">_xlfn.IFS('ES Data Entry'!H900= 1, "American Indian/Alaskan Native", 'ES Data Entry'!H900= 2, "Asian", 'ES Data Entry'!H900= 3, "Native Hawaiian/Pacific Islander", 'ES Data Entry'!H900= 4, "Black/African American",'ES Data Entry'!H900= 5,  "White", 'ES Data Entry'!H900= 6, "Other", 'ES Data Entry'!H900= 7, "Two races or more", 'ES Data Entry'!H900= 8, "Unknown")</f>
        <v>#N/A</v>
      </c>
      <c r="J900" s="226" t="e" cm="1">
        <f t="array" ref="J900">_xlfn.IFS('ES Data Entry'!I900=1, "Hispanic/Latino", 'ES Data Entry'!I900=2, "Not Hispanic/Latino", 'ES Data Entry'!I900=3, "Other")</f>
        <v>#N/A</v>
      </c>
      <c r="K900" s="226" t="e" cm="1">
        <f t="array" ref="K900">_xlfn.IFS('ES Data Entry'!J900= 1, "Male", 'ES Data Entry'!J900= 2, "Female", 'ES Data Entry'!J900= 3, "Transgender Male", 'ES Data Entry'!J900= 4, "Transgender Female",'ES Data Entry'!J900= 5, "Non-binary", 'ES Data Entry'!J900= 6, "Other", 'ES Data Entry'!J900= 7, "Unknown")</f>
        <v>#N/A</v>
      </c>
      <c r="L900" s="228">
        <f>'ES Data Entry'!K900</f>
        <v>0</v>
      </c>
      <c r="M900" s="228" t="str" cm="1">
        <f t="array" ref="M900">IF(MAX(IF(F:F=F900, L:L))=L900, "Yes", "No")</f>
        <v>Yes</v>
      </c>
      <c r="N900" s="229" t="e">
        <f>AVERAGE('ES Data Entry'!N900,'ES Data Entry'!M900)</f>
        <v>#DIV/0!</v>
      </c>
      <c r="O900" s="229" t="e">
        <f t="shared" si="84"/>
        <v>#DIV/0!</v>
      </c>
      <c r="P900" s="229" t="e">
        <f>AVERAGE('ES Data Entry'!O900:R900)</f>
        <v>#DIV/0!</v>
      </c>
      <c r="Q900" s="229" t="e">
        <f t="shared" si="85"/>
        <v>#DIV/0!</v>
      </c>
      <c r="R900" s="229" t="e">
        <f>AVERAGE('ES Data Entry'!S900:V900)</f>
        <v>#DIV/0!</v>
      </c>
      <c r="S900" s="229" t="e">
        <f t="shared" si="86"/>
        <v>#DIV/0!</v>
      </c>
      <c r="T900" s="229" t="e">
        <f>AVERAGE('ES Data Entry'!W900:Y900)</f>
        <v>#DIV/0!</v>
      </c>
      <c r="U900" s="230" t="e">
        <f t="shared" si="87"/>
        <v>#DIV/0!</v>
      </c>
      <c r="V900" s="231" t="e">
        <f t="shared" si="88"/>
        <v>#DIV/0!</v>
      </c>
      <c r="W900" s="232" t="e">
        <f t="shared" si="89"/>
        <v>#DIV/0!</v>
      </c>
    </row>
    <row r="901" spans="1:23">
      <c r="A901" s="226">
        <f>'ES Data Entry'!A901</f>
        <v>0</v>
      </c>
      <c r="B901" s="226">
        <f>'ES Data Entry'!B901</f>
        <v>0</v>
      </c>
      <c r="C901" s="6">
        <f>'ES Data Entry'!C901</f>
        <v>0</v>
      </c>
      <c r="D901" s="226">
        <f>'ES Data Entry'!D901</f>
        <v>0</v>
      </c>
      <c r="E901" s="226">
        <f>'ES Data Entry'!E901</f>
        <v>0</v>
      </c>
      <c r="F901" s="226">
        <f>'ES Data Entry'!F901</f>
        <v>0</v>
      </c>
      <c r="G901" s="226" t="str" cm="1">
        <f t="array" ref="G901">_xlfn.IFS('ES Data Entry'!G901=0, "Kindergarten", 'ES Data Entry'!G901=1, "1st Grade", 'ES Data Entry'!G901=2, "2nd Grade", 'ES Data Entry'!G901=3, "3rd Grade", 'ES Data Entry'!G901=4, "4th Grade",'ES Data Entry'!G901=5, "5th Grade")</f>
        <v>Kindergarten</v>
      </c>
      <c r="H901" s="253" t="e" cm="1">
        <f t="array" ref="H901">_xlfn.IFS('ES Data Entry'!L901=2, "Virtual", 'ES Data Entry'!L901=1, "In-person",'ES Data Entry'!L901=3, "Hybrid")</f>
        <v>#N/A</v>
      </c>
      <c r="I901" s="227" t="e" cm="1">
        <f t="array" ref="I901">_xlfn.IFS('ES Data Entry'!H901= 1, "American Indian/Alaskan Native", 'ES Data Entry'!H901= 2, "Asian", 'ES Data Entry'!H901= 3, "Native Hawaiian/Pacific Islander", 'ES Data Entry'!H901= 4, "Black/African American",'ES Data Entry'!H901= 5,  "White", 'ES Data Entry'!H901= 6, "Other", 'ES Data Entry'!H901= 7, "Two races or more", 'ES Data Entry'!H901= 8, "Unknown")</f>
        <v>#N/A</v>
      </c>
      <c r="J901" s="226" t="e" cm="1">
        <f t="array" ref="J901">_xlfn.IFS('ES Data Entry'!I901=1, "Hispanic/Latino", 'ES Data Entry'!I901=2, "Not Hispanic/Latino", 'ES Data Entry'!I901=3, "Other")</f>
        <v>#N/A</v>
      </c>
      <c r="K901" s="226" t="e" cm="1">
        <f t="array" ref="K901">_xlfn.IFS('ES Data Entry'!J901= 1, "Male", 'ES Data Entry'!J901= 2, "Female", 'ES Data Entry'!J901= 3, "Transgender Male", 'ES Data Entry'!J901= 4, "Transgender Female",'ES Data Entry'!J901= 5, "Non-binary", 'ES Data Entry'!J901= 6, "Other", 'ES Data Entry'!J901= 7, "Unknown")</f>
        <v>#N/A</v>
      </c>
      <c r="L901" s="228">
        <f>'ES Data Entry'!K901</f>
        <v>0</v>
      </c>
      <c r="M901" s="228" t="str" cm="1">
        <f t="array" ref="M901">IF(MAX(IF(F:F=F901, L:L))=L901, "Yes", "No")</f>
        <v>Yes</v>
      </c>
      <c r="N901" s="229" t="e">
        <f>AVERAGE('ES Data Entry'!N901,'ES Data Entry'!M901)</f>
        <v>#DIV/0!</v>
      </c>
      <c r="O901" s="229" t="e">
        <f t="shared" si="84"/>
        <v>#DIV/0!</v>
      </c>
      <c r="P901" s="229" t="e">
        <f>AVERAGE('ES Data Entry'!O901:R901)</f>
        <v>#DIV/0!</v>
      </c>
      <c r="Q901" s="229" t="e">
        <f t="shared" si="85"/>
        <v>#DIV/0!</v>
      </c>
      <c r="R901" s="229" t="e">
        <f>AVERAGE('ES Data Entry'!S901:V901)</f>
        <v>#DIV/0!</v>
      </c>
      <c r="S901" s="229" t="e">
        <f t="shared" si="86"/>
        <v>#DIV/0!</v>
      </c>
      <c r="T901" s="229" t="e">
        <f>AVERAGE('ES Data Entry'!W901:Y901)</f>
        <v>#DIV/0!</v>
      </c>
      <c r="U901" s="230" t="e">
        <f t="shared" si="87"/>
        <v>#DIV/0!</v>
      </c>
      <c r="V901" s="231" t="e">
        <f t="shared" si="88"/>
        <v>#DIV/0!</v>
      </c>
      <c r="W901" s="232" t="e">
        <f t="shared" si="89"/>
        <v>#DIV/0!</v>
      </c>
    </row>
    <row r="902" spans="1:23">
      <c r="A902" s="226">
        <f>'ES Data Entry'!A902</f>
        <v>0</v>
      </c>
      <c r="B902" s="226">
        <f>'ES Data Entry'!B902</f>
        <v>0</v>
      </c>
      <c r="C902" s="6">
        <f>'ES Data Entry'!C902</f>
        <v>0</v>
      </c>
      <c r="D902" s="226">
        <f>'ES Data Entry'!D902</f>
        <v>0</v>
      </c>
      <c r="E902" s="226">
        <f>'ES Data Entry'!E902</f>
        <v>0</v>
      </c>
      <c r="F902" s="226">
        <f>'ES Data Entry'!F902</f>
        <v>0</v>
      </c>
      <c r="G902" s="226" t="str" cm="1">
        <f t="array" ref="G902">_xlfn.IFS('ES Data Entry'!G902=0, "Kindergarten", 'ES Data Entry'!G902=1, "1st Grade", 'ES Data Entry'!G902=2, "2nd Grade", 'ES Data Entry'!G902=3, "3rd Grade", 'ES Data Entry'!G902=4, "4th Grade",'ES Data Entry'!G902=5, "5th Grade")</f>
        <v>Kindergarten</v>
      </c>
      <c r="H902" s="253" t="e" cm="1">
        <f t="array" ref="H902">_xlfn.IFS('ES Data Entry'!L902=2, "Virtual", 'ES Data Entry'!L902=1, "In-person",'ES Data Entry'!L902=3, "Hybrid")</f>
        <v>#N/A</v>
      </c>
      <c r="I902" s="227" t="e" cm="1">
        <f t="array" ref="I902">_xlfn.IFS('ES Data Entry'!H902= 1, "American Indian/Alaskan Native", 'ES Data Entry'!H902= 2, "Asian", 'ES Data Entry'!H902= 3, "Native Hawaiian/Pacific Islander", 'ES Data Entry'!H902= 4, "Black/African American",'ES Data Entry'!H902= 5,  "White", 'ES Data Entry'!H902= 6, "Other", 'ES Data Entry'!H902= 7, "Two races or more", 'ES Data Entry'!H902= 8, "Unknown")</f>
        <v>#N/A</v>
      </c>
      <c r="J902" s="226" t="e" cm="1">
        <f t="array" ref="J902">_xlfn.IFS('ES Data Entry'!I902=1, "Hispanic/Latino", 'ES Data Entry'!I902=2, "Not Hispanic/Latino", 'ES Data Entry'!I902=3, "Other")</f>
        <v>#N/A</v>
      </c>
      <c r="K902" s="226" t="e" cm="1">
        <f t="array" ref="K902">_xlfn.IFS('ES Data Entry'!J902= 1, "Male", 'ES Data Entry'!J902= 2, "Female", 'ES Data Entry'!J902= 3, "Transgender Male", 'ES Data Entry'!J902= 4, "Transgender Female",'ES Data Entry'!J902= 5, "Non-binary", 'ES Data Entry'!J902= 6, "Other", 'ES Data Entry'!J902= 7, "Unknown")</f>
        <v>#N/A</v>
      </c>
      <c r="L902" s="228">
        <f>'ES Data Entry'!K902</f>
        <v>0</v>
      </c>
      <c r="M902" s="228" t="str" cm="1">
        <f t="array" ref="M902">IF(MAX(IF(F:F=F902, L:L))=L902, "Yes", "No")</f>
        <v>Yes</v>
      </c>
      <c r="N902" s="229" t="e">
        <f>AVERAGE('ES Data Entry'!N902,'ES Data Entry'!M902)</f>
        <v>#DIV/0!</v>
      </c>
      <c r="O902" s="229" t="e">
        <f t="shared" si="84"/>
        <v>#DIV/0!</v>
      </c>
      <c r="P902" s="229" t="e">
        <f>AVERAGE('ES Data Entry'!O902:R902)</f>
        <v>#DIV/0!</v>
      </c>
      <c r="Q902" s="229" t="e">
        <f t="shared" si="85"/>
        <v>#DIV/0!</v>
      </c>
      <c r="R902" s="229" t="e">
        <f>AVERAGE('ES Data Entry'!S902:V902)</f>
        <v>#DIV/0!</v>
      </c>
      <c r="S902" s="229" t="e">
        <f t="shared" si="86"/>
        <v>#DIV/0!</v>
      </c>
      <c r="T902" s="229" t="e">
        <f>AVERAGE('ES Data Entry'!W902:Y902)</f>
        <v>#DIV/0!</v>
      </c>
      <c r="U902" s="230" t="e">
        <f t="shared" si="87"/>
        <v>#DIV/0!</v>
      </c>
      <c r="V902" s="231" t="e">
        <f t="shared" si="88"/>
        <v>#DIV/0!</v>
      </c>
      <c r="W902" s="232" t="e">
        <f t="shared" si="89"/>
        <v>#DIV/0!</v>
      </c>
    </row>
    <row r="903" spans="1:23">
      <c r="A903" s="226">
        <f>'ES Data Entry'!A903</f>
        <v>0</v>
      </c>
      <c r="B903" s="226">
        <f>'ES Data Entry'!B903</f>
        <v>0</v>
      </c>
      <c r="C903" s="6">
        <f>'ES Data Entry'!C903</f>
        <v>0</v>
      </c>
      <c r="D903" s="226">
        <f>'ES Data Entry'!D903</f>
        <v>0</v>
      </c>
      <c r="E903" s="226">
        <f>'ES Data Entry'!E903</f>
        <v>0</v>
      </c>
      <c r="F903" s="226">
        <f>'ES Data Entry'!F903</f>
        <v>0</v>
      </c>
      <c r="G903" s="226" t="str" cm="1">
        <f t="array" ref="G903">_xlfn.IFS('ES Data Entry'!G903=0, "Kindergarten", 'ES Data Entry'!G903=1, "1st Grade", 'ES Data Entry'!G903=2, "2nd Grade", 'ES Data Entry'!G903=3, "3rd Grade", 'ES Data Entry'!G903=4, "4th Grade",'ES Data Entry'!G903=5, "5th Grade")</f>
        <v>Kindergarten</v>
      </c>
      <c r="H903" s="253" t="e" cm="1">
        <f t="array" ref="H903">_xlfn.IFS('ES Data Entry'!L903=2, "Virtual", 'ES Data Entry'!L903=1, "In-person",'ES Data Entry'!L903=3, "Hybrid")</f>
        <v>#N/A</v>
      </c>
      <c r="I903" s="227" t="e" cm="1">
        <f t="array" ref="I903">_xlfn.IFS('ES Data Entry'!H903= 1, "American Indian/Alaskan Native", 'ES Data Entry'!H903= 2, "Asian", 'ES Data Entry'!H903= 3, "Native Hawaiian/Pacific Islander", 'ES Data Entry'!H903= 4, "Black/African American",'ES Data Entry'!H903= 5,  "White", 'ES Data Entry'!H903= 6, "Other", 'ES Data Entry'!H903= 7, "Two races or more", 'ES Data Entry'!H903= 8, "Unknown")</f>
        <v>#N/A</v>
      </c>
      <c r="J903" s="226" t="e" cm="1">
        <f t="array" ref="J903">_xlfn.IFS('ES Data Entry'!I903=1, "Hispanic/Latino", 'ES Data Entry'!I903=2, "Not Hispanic/Latino", 'ES Data Entry'!I903=3, "Other")</f>
        <v>#N/A</v>
      </c>
      <c r="K903" s="226" t="e" cm="1">
        <f t="array" ref="K903">_xlfn.IFS('ES Data Entry'!J903= 1, "Male", 'ES Data Entry'!J903= 2, "Female", 'ES Data Entry'!J903= 3, "Transgender Male", 'ES Data Entry'!J903= 4, "Transgender Female",'ES Data Entry'!J903= 5, "Non-binary", 'ES Data Entry'!J903= 6, "Other", 'ES Data Entry'!J903= 7, "Unknown")</f>
        <v>#N/A</v>
      </c>
      <c r="L903" s="228">
        <f>'ES Data Entry'!K903</f>
        <v>0</v>
      </c>
      <c r="M903" s="228" t="str" cm="1">
        <f t="array" ref="M903">IF(MAX(IF(F:F=F903, L:L))=L903, "Yes", "No")</f>
        <v>Yes</v>
      </c>
      <c r="N903" s="229" t="e">
        <f>AVERAGE('ES Data Entry'!N903,'ES Data Entry'!M903)</f>
        <v>#DIV/0!</v>
      </c>
      <c r="O903" s="229" t="e">
        <f t="shared" si="84"/>
        <v>#DIV/0!</v>
      </c>
      <c r="P903" s="229" t="e">
        <f>AVERAGE('ES Data Entry'!O903:R903)</f>
        <v>#DIV/0!</v>
      </c>
      <c r="Q903" s="229" t="e">
        <f t="shared" si="85"/>
        <v>#DIV/0!</v>
      </c>
      <c r="R903" s="229" t="e">
        <f>AVERAGE('ES Data Entry'!S903:V903)</f>
        <v>#DIV/0!</v>
      </c>
      <c r="S903" s="229" t="e">
        <f t="shared" si="86"/>
        <v>#DIV/0!</v>
      </c>
      <c r="T903" s="229" t="e">
        <f>AVERAGE('ES Data Entry'!W903:Y903)</f>
        <v>#DIV/0!</v>
      </c>
      <c r="U903" s="230" t="e">
        <f t="shared" si="87"/>
        <v>#DIV/0!</v>
      </c>
      <c r="V903" s="231" t="e">
        <f t="shared" si="88"/>
        <v>#DIV/0!</v>
      </c>
      <c r="W903" s="232" t="e">
        <f t="shared" si="89"/>
        <v>#DIV/0!</v>
      </c>
    </row>
    <row r="904" spans="1:23">
      <c r="A904" s="226">
        <f>'ES Data Entry'!A904</f>
        <v>0</v>
      </c>
      <c r="B904" s="226">
        <f>'ES Data Entry'!B904</f>
        <v>0</v>
      </c>
      <c r="C904" s="6">
        <f>'ES Data Entry'!C904</f>
        <v>0</v>
      </c>
      <c r="D904" s="226">
        <f>'ES Data Entry'!D904</f>
        <v>0</v>
      </c>
      <c r="E904" s="226">
        <f>'ES Data Entry'!E904</f>
        <v>0</v>
      </c>
      <c r="F904" s="226">
        <f>'ES Data Entry'!F904</f>
        <v>0</v>
      </c>
      <c r="G904" s="226" t="str" cm="1">
        <f t="array" ref="G904">_xlfn.IFS('ES Data Entry'!G904=0, "Kindergarten", 'ES Data Entry'!G904=1, "1st Grade", 'ES Data Entry'!G904=2, "2nd Grade", 'ES Data Entry'!G904=3, "3rd Grade", 'ES Data Entry'!G904=4, "4th Grade",'ES Data Entry'!G904=5, "5th Grade")</f>
        <v>Kindergarten</v>
      </c>
      <c r="H904" s="253" t="e" cm="1">
        <f t="array" ref="H904">_xlfn.IFS('ES Data Entry'!L904=2, "Virtual", 'ES Data Entry'!L904=1, "In-person",'ES Data Entry'!L904=3, "Hybrid")</f>
        <v>#N/A</v>
      </c>
      <c r="I904" s="227" t="e" cm="1">
        <f t="array" ref="I904">_xlfn.IFS('ES Data Entry'!H904= 1, "American Indian/Alaskan Native", 'ES Data Entry'!H904= 2, "Asian", 'ES Data Entry'!H904= 3, "Native Hawaiian/Pacific Islander", 'ES Data Entry'!H904= 4, "Black/African American",'ES Data Entry'!H904= 5,  "White", 'ES Data Entry'!H904= 6, "Other", 'ES Data Entry'!H904= 7, "Two races or more", 'ES Data Entry'!H904= 8, "Unknown")</f>
        <v>#N/A</v>
      </c>
      <c r="J904" s="226" t="e" cm="1">
        <f t="array" ref="J904">_xlfn.IFS('ES Data Entry'!I904=1, "Hispanic/Latino", 'ES Data Entry'!I904=2, "Not Hispanic/Latino", 'ES Data Entry'!I904=3, "Other")</f>
        <v>#N/A</v>
      </c>
      <c r="K904" s="226" t="e" cm="1">
        <f t="array" ref="K904">_xlfn.IFS('ES Data Entry'!J904= 1, "Male", 'ES Data Entry'!J904= 2, "Female", 'ES Data Entry'!J904= 3, "Transgender Male", 'ES Data Entry'!J904= 4, "Transgender Female",'ES Data Entry'!J904= 5, "Non-binary", 'ES Data Entry'!J904= 6, "Other", 'ES Data Entry'!J904= 7, "Unknown")</f>
        <v>#N/A</v>
      </c>
      <c r="L904" s="228">
        <f>'ES Data Entry'!K904</f>
        <v>0</v>
      </c>
      <c r="M904" s="228" t="str" cm="1">
        <f t="array" ref="M904">IF(MAX(IF(F:F=F904, L:L))=L904, "Yes", "No")</f>
        <v>Yes</v>
      </c>
      <c r="N904" s="229" t="e">
        <f>AVERAGE('ES Data Entry'!N904,'ES Data Entry'!M904)</f>
        <v>#DIV/0!</v>
      </c>
      <c r="O904" s="229" t="e">
        <f t="shared" si="84"/>
        <v>#DIV/0!</v>
      </c>
      <c r="P904" s="229" t="e">
        <f>AVERAGE('ES Data Entry'!O904:R904)</f>
        <v>#DIV/0!</v>
      </c>
      <c r="Q904" s="229" t="e">
        <f t="shared" si="85"/>
        <v>#DIV/0!</v>
      </c>
      <c r="R904" s="229" t="e">
        <f>AVERAGE('ES Data Entry'!S904:V904)</f>
        <v>#DIV/0!</v>
      </c>
      <c r="S904" s="229" t="e">
        <f t="shared" si="86"/>
        <v>#DIV/0!</v>
      </c>
      <c r="T904" s="229" t="e">
        <f>AVERAGE('ES Data Entry'!W904:Y904)</f>
        <v>#DIV/0!</v>
      </c>
      <c r="U904" s="230" t="e">
        <f t="shared" si="87"/>
        <v>#DIV/0!</v>
      </c>
      <c r="V904" s="231" t="e">
        <f t="shared" si="88"/>
        <v>#DIV/0!</v>
      </c>
      <c r="W904" s="232" t="e">
        <f t="shared" si="89"/>
        <v>#DIV/0!</v>
      </c>
    </row>
    <row r="905" spans="1:23">
      <c r="A905" s="226">
        <f>'ES Data Entry'!A905</f>
        <v>0</v>
      </c>
      <c r="B905" s="226">
        <f>'ES Data Entry'!B905</f>
        <v>0</v>
      </c>
      <c r="C905" s="6">
        <f>'ES Data Entry'!C905</f>
        <v>0</v>
      </c>
      <c r="D905" s="226">
        <f>'ES Data Entry'!D905</f>
        <v>0</v>
      </c>
      <c r="E905" s="226">
        <f>'ES Data Entry'!E905</f>
        <v>0</v>
      </c>
      <c r="F905" s="226">
        <f>'ES Data Entry'!F905</f>
        <v>0</v>
      </c>
      <c r="G905" s="226" t="str" cm="1">
        <f t="array" ref="G905">_xlfn.IFS('ES Data Entry'!G905=0, "Kindergarten", 'ES Data Entry'!G905=1, "1st Grade", 'ES Data Entry'!G905=2, "2nd Grade", 'ES Data Entry'!G905=3, "3rd Grade", 'ES Data Entry'!G905=4, "4th Grade",'ES Data Entry'!G905=5, "5th Grade")</f>
        <v>Kindergarten</v>
      </c>
      <c r="H905" s="253" t="e" cm="1">
        <f t="array" ref="H905">_xlfn.IFS('ES Data Entry'!L905=2, "Virtual", 'ES Data Entry'!L905=1, "In-person",'ES Data Entry'!L905=3, "Hybrid")</f>
        <v>#N/A</v>
      </c>
      <c r="I905" s="227" t="e" cm="1">
        <f t="array" ref="I905">_xlfn.IFS('ES Data Entry'!H905= 1, "American Indian/Alaskan Native", 'ES Data Entry'!H905= 2, "Asian", 'ES Data Entry'!H905= 3, "Native Hawaiian/Pacific Islander", 'ES Data Entry'!H905= 4, "Black/African American",'ES Data Entry'!H905= 5,  "White", 'ES Data Entry'!H905= 6, "Other", 'ES Data Entry'!H905= 7, "Two races or more", 'ES Data Entry'!H905= 8, "Unknown")</f>
        <v>#N/A</v>
      </c>
      <c r="J905" s="226" t="e" cm="1">
        <f t="array" ref="J905">_xlfn.IFS('ES Data Entry'!I905=1, "Hispanic/Latino", 'ES Data Entry'!I905=2, "Not Hispanic/Latino", 'ES Data Entry'!I905=3, "Other")</f>
        <v>#N/A</v>
      </c>
      <c r="K905" s="226" t="e" cm="1">
        <f t="array" ref="K905">_xlfn.IFS('ES Data Entry'!J905= 1, "Male", 'ES Data Entry'!J905= 2, "Female", 'ES Data Entry'!J905= 3, "Transgender Male", 'ES Data Entry'!J905= 4, "Transgender Female",'ES Data Entry'!J905= 5, "Non-binary", 'ES Data Entry'!J905= 6, "Other", 'ES Data Entry'!J905= 7, "Unknown")</f>
        <v>#N/A</v>
      </c>
      <c r="L905" s="228">
        <f>'ES Data Entry'!K905</f>
        <v>0</v>
      </c>
      <c r="M905" s="228" t="str" cm="1">
        <f t="array" ref="M905">IF(MAX(IF(F:F=F905, L:L))=L905, "Yes", "No")</f>
        <v>Yes</v>
      </c>
      <c r="N905" s="229" t="e">
        <f>AVERAGE('ES Data Entry'!N905,'ES Data Entry'!M905)</f>
        <v>#DIV/0!</v>
      </c>
      <c r="O905" s="229" t="e">
        <f t="shared" si="84"/>
        <v>#DIV/0!</v>
      </c>
      <c r="P905" s="229" t="e">
        <f>AVERAGE('ES Data Entry'!O905:R905)</f>
        <v>#DIV/0!</v>
      </c>
      <c r="Q905" s="229" t="e">
        <f t="shared" si="85"/>
        <v>#DIV/0!</v>
      </c>
      <c r="R905" s="229" t="e">
        <f>AVERAGE('ES Data Entry'!S905:V905)</f>
        <v>#DIV/0!</v>
      </c>
      <c r="S905" s="229" t="e">
        <f t="shared" si="86"/>
        <v>#DIV/0!</v>
      </c>
      <c r="T905" s="229" t="e">
        <f>AVERAGE('ES Data Entry'!W905:Y905)</f>
        <v>#DIV/0!</v>
      </c>
      <c r="U905" s="230" t="e">
        <f t="shared" si="87"/>
        <v>#DIV/0!</v>
      </c>
      <c r="V905" s="231" t="e">
        <f t="shared" si="88"/>
        <v>#DIV/0!</v>
      </c>
      <c r="W905" s="232" t="e">
        <f t="shared" si="89"/>
        <v>#DIV/0!</v>
      </c>
    </row>
    <row r="906" spans="1:23">
      <c r="A906" s="226">
        <f>'ES Data Entry'!A906</f>
        <v>0</v>
      </c>
      <c r="B906" s="226">
        <f>'ES Data Entry'!B906</f>
        <v>0</v>
      </c>
      <c r="C906" s="6">
        <f>'ES Data Entry'!C906</f>
        <v>0</v>
      </c>
      <c r="D906" s="226">
        <f>'ES Data Entry'!D906</f>
        <v>0</v>
      </c>
      <c r="E906" s="226">
        <f>'ES Data Entry'!E906</f>
        <v>0</v>
      </c>
      <c r="F906" s="226">
        <f>'ES Data Entry'!F906</f>
        <v>0</v>
      </c>
      <c r="G906" s="226" t="str" cm="1">
        <f t="array" ref="G906">_xlfn.IFS('ES Data Entry'!G906=0, "Kindergarten", 'ES Data Entry'!G906=1, "1st Grade", 'ES Data Entry'!G906=2, "2nd Grade", 'ES Data Entry'!G906=3, "3rd Grade", 'ES Data Entry'!G906=4, "4th Grade",'ES Data Entry'!G906=5, "5th Grade")</f>
        <v>Kindergarten</v>
      </c>
      <c r="H906" s="253" t="e" cm="1">
        <f t="array" ref="H906">_xlfn.IFS('ES Data Entry'!L906=2, "Virtual", 'ES Data Entry'!L906=1, "In-person",'ES Data Entry'!L906=3, "Hybrid")</f>
        <v>#N/A</v>
      </c>
      <c r="I906" s="227" t="e" cm="1">
        <f t="array" ref="I906">_xlfn.IFS('ES Data Entry'!H906= 1, "American Indian/Alaskan Native", 'ES Data Entry'!H906= 2, "Asian", 'ES Data Entry'!H906= 3, "Native Hawaiian/Pacific Islander", 'ES Data Entry'!H906= 4, "Black/African American",'ES Data Entry'!H906= 5,  "White", 'ES Data Entry'!H906= 6, "Other", 'ES Data Entry'!H906= 7, "Two races or more", 'ES Data Entry'!H906= 8, "Unknown")</f>
        <v>#N/A</v>
      </c>
      <c r="J906" s="226" t="e" cm="1">
        <f t="array" ref="J906">_xlfn.IFS('ES Data Entry'!I906=1, "Hispanic/Latino", 'ES Data Entry'!I906=2, "Not Hispanic/Latino", 'ES Data Entry'!I906=3, "Other")</f>
        <v>#N/A</v>
      </c>
      <c r="K906" s="226" t="e" cm="1">
        <f t="array" ref="K906">_xlfn.IFS('ES Data Entry'!J906= 1, "Male", 'ES Data Entry'!J906= 2, "Female", 'ES Data Entry'!J906= 3, "Transgender Male", 'ES Data Entry'!J906= 4, "Transgender Female",'ES Data Entry'!J906= 5, "Non-binary", 'ES Data Entry'!J906= 6, "Other", 'ES Data Entry'!J906= 7, "Unknown")</f>
        <v>#N/A</v>
      </c>
      <c r="L906" s="228">
        <f>'ES Data Entry'!K906</f>
        <v>0</v>
      </c>
      <c r="M906" s="228" t="str" cm="1">
        <f t="array" ref="M906">IF(MAX(IF(F:F=F906, L:L))=L906, "Yes", "No")</f>
        <v>Yes</v>
      </c>
      <c r="N906" s="229" t="e">
        <f>AVERAGE('ES Data Entry'!N906,'ES Data Entry'!M906)</f>
        <v>#DIV/0!</v>
      </c>
      <c r="O906" s="229" t="e">
        <f t="shared" si="84"/>
        <v>#DIV/0!</v>
      </c>
      <c r="P906" s="229" t="e">
        <f>AVERAGE('ES Data Entry'!O906:R906)</f>
        <v>#DIV/0!</v>
      </c>
      <c r="Q906" s="229" t="e">
        <f t="shared" si="85"/>
        <v>#DIV/0!</v>
      </c>
      <c r="R906" s="229" t="e">
        <f>AVERAGE('ES Data Entry'!S906:V906)</f>
        <v>#DIV/0!</v>
      </c>
      <c r="S906" s="229" t="e">
        <f t="shared" si="86"/>
        <v>#DIV/0!</v>
      </c>
      <c r="T906" s="229" t="e">
        <f>AVERAGE('ES Data Entry'!W906:Y906)</f>
        <v>#DIV/0!</v>
      </c>
      <c r="U906" s="230" t="e">
        <f t="shared" si="87"/>
        <v>#DIV/0!</v>
      </c>
      <c r="V906" s="231" t="e">
        <f t="shared" si="88"/>
        <v>#DIV/0!</v>
      </c>
      <c r="W906" s="232" t="e">
        <f t="shared" si="89"/>
        <v>#DIV/0!</v>
      </c>
    </row>
    <row r="907" spans="1:23">
      <c r="A907" s="226">
        <f>'ES Data Entry'!A907</f>
        <v>0</v>
      </c>
      <c r="B907" s="226">
        <f>'ES Data Entry'!B907</f>
        <v>0</v>
      </c>
      <c r="C907" s="6">
        <f>'ES Data Entry'!C907</f>
        <v>0</v>
      </c>
      <c r="D907" s="226">
        <f>'ES Data Entry'!D907</f>
        <v>0</v>
      </c>
      <c r="E907" s="226">
        <f>'ES Data Entry'!E907</f>
        <v>0</v>
      </c>
      <c r="F907" s="226">
        <f>'ES Data Entry'!F907</f>
        <v>0</v>
      </c>
      <c r="G907" s="226" t="str" cm="1">
        <f t="array" ref="G907">_xlfn.IFS('ES Data Entry'!G907=0, "Kindergarten", 'ES Data Entry'!G907=1, "1st Grade", 'ES Data Entry'!G907=2, "2nd Grade", 'ES Data Entry'!G907=3, "3rd Grade", 'ES Data Entry'!G907=4, "4th Grade",'ES Data Entry'!G907=5, "5th Grade")</f>
        <v>Kindergarten</v>
      </c>
      <c r="H907" s="253" t="e" cm="1">
        <f t="array" ref="H907">_xlfn.IFS('ES Data Entry'!L907=2, "Virtual", 'ES Data Entry'!L907=1, "In-person",'ES Data Entry'!L907=3, "Hybrid")</f>
        <v>#N/A</v>
      </c>
      <c r="I907" s="227" t="e" cm="1">
        <f t="array" ref="I907">_xlfn.IFS('ES Data Entry'!H907= 1, "American Indian/Alaskan Native", 'ES Data Entry'!H907= 2, "Asian", 'ES Data Entry'!H907= 3, "Native Hawaiian/Pacific Islander", 'ES Data Entry'!H907= 4, "Black/African American",'ES Data Entry'!H907= 5,  "White", 'ES Data Entry'!H907= 6, "Other", 'ES Data Entry'!H907= 7, "Two races or more", 'ES Data Entry'!H907= 8, "Unknown")</f>
        <v>#N/A</v>
      </c>
      <c r="J907" s="226" t="e" cm="1">
        <f t="array" ref="J907">_xlfn.IFS('ES Data Entry'!I907=1, "Hispanic/Latino", 'ES Data Entry'!I907=2, "Not Hispanic/Latino", 'ES Data Entry'!I907=3, "Other")</f>
        <v>#N/A</v>
      </c>
      <c r="K907" s="226" t="e" cm="1">
        <f t="array" ref="K907">_xlfn.IFS('ES Data Entry'!J907= 1, "Male", 'ES Data Entry'!J907= 2, "Female", 'ES Data Entry'!J907= 3, "Transgender Male", 'ES Data Entry'!J907= 4, "Transgender Female",'ES Data Entry'!J907= 5, "Non-binary", 'ES Data Entry'!J907= 6, "Other", 'ES Data Entry'!J907= 7, "Unknown")</f>
        <v>#N/A</v>
      </c>
      <c r="L907" s="228">
        <f>'ES Data Entry'!K907</f>
        <v>0</v>
      </c>
      <c r="M907" s="228" t="str" cm="1">
        <f t="array" ref="M907">IF(MAX(IF(F:F=F907, L:L))=L907, "Yes", "No")</f>
        <v>Yes</v>
      </c>
      <c r="N907" s="229" t="e">
        <f>AVERAGE('ES Data Entry'!N907,'ES Data Entry'!M907)</f>
        <v>#DIV/0!</v>
      </c>
      <c r="O907" s="229" t="e">
        <f t="shared" si="84"/>
        <v>#DIV/0!</v>
      </c>
      <c r="P907" s="229" t="e">
        <f>AVERAGE('ES Data Entry'!O907:R907)</f>
        <v>#DIV/0!</v>
      </c>
      <c r="Q907" s="229" t="e">
        <f t="shared" si="85"/>
        <v>#DIV/0!</v>
      </c>
      <c r="R907" s="229" t="e">
        <f>AVERAGE('ES Data Entry'!S907:V907)</f>
        <v>#DIV/0!</v>
      </c>
      <c r="S907" s="229" t="e">
        <f t="shared" si="86"/>
        <v>#DIV/0!</v>
      </c>
      <c r="T907" s="229" t="e">
        <f>AVERAGE('ES Data Entry'!W907:Y907)</f>
        <v>#DIV/0!</v>
      </c>
      <c r="U907" s="230" t="e">
        <f t="shared" si="87"/>
        <v>#DIV/0!</v>
      </c>
      <c r="V907" s="231" t="e">
        <f t="shared" si="88"/>
        <v>#DIV/0!</v>
      </c>
      <c r="W907" s="232" t="e">
        <f t="shared" si="89"/>
        <v>#DIV/0!</v>
      </c>
    </row>
    <row r="908" spans="1:23">
      <c r="A908" s="226">
        <f>'ES Data Entry'!A908</f>
        <v>0</v>
      </c>
      <c r="B908" s="226">
        <f>'ES Data Entry'!B908</f>
        <v>0</v>
      </c>
      <c r="C908" s="6">
        <f>'ES Data Entry'!C908</f>
        <v>0</v>
      </c>
      <c r="D908" s="226">
        <f>'ES Data Entry'!D908</f>
        <v>0</v>
      </c>
      <c r="E908" s="226">
        <f>'ES Data Entry'!E908</f>
        <v>0</v>
      </c>
      <c r="F908" s="226">
        <f>'ES Data Entry'!F908</f>
        <v>0</v>
      </c>
      <c r="G908" s="226" t="str" cm="1">
        <f t="array" ref="G908">_xlfn.IFS('ES Data Entry'!G908=0, "Kindergarten", 'ES Data Entry'!G908=1, "1st Grade", 'ES Data Entry'!G908=2, "2nd Grade", 'ES Data Entry'!G908=3, "3rd Grade", 'ES Data Entry'!G908=4, "4th Grade",'ES Data Entry'!G908=5, "5th Grade")</f>
        <v>Kindergarten</v>
      </c>
      <c r="H908" s="253" t="e" cm="1">
        <f t="array" ref="H908">_xlfn.IFS('ES Data Entry'!L908=2, "Virtual", 'ES Data Entry'!L908=1, "In-person",'ES Data Entry'!L908=3, "Hybrid")</f>
        <v>#N/A</v>
      </c>
      <c r="I908" s="227" t="e" cm="1">
        <f t="array" ref="I908">_xlfn.IFS('ES Data Entry'!H908= 1, "American Indian/Alaskan Native", 'ES Data Entry'!H908= 2, "Asian", 'ES Data Entry'!H908= 3, "Native Hawaiian/Pacific Islander", 'ES Data Entry'!H908= 4, "Black/African American",'ES Data Entry'!H908= 5,  "White", 'ES Data Entry'!H908= 6, "Other", 'ES Data Entry'!H908= 7, "Two races or more", 'ES Data Entry'!H908= 8, "Unknown")</f>
        <v>#N/A</v>
      </c>
      <c r="J908" s="226" t="e" cm="1">
        <f t="array" ref="J908">_xlfn.IFS('ES Data Entry'!I908=1, "Hispanic/Latino", 'ES Data Entry'!I908=2, "Not Hispanic/Latino", 'ES Data Entry'!I908=3, "Other")</f>
        <v>#N/A</v>
      </c>
      <c r="K908" s="226" t="e" cm="1">
        <f t="array" ref="K908">_xlfn.IFS('ES Data Entry'!J908= 1, "Male", 'ES Data Entry'!J908= 2, "Female", 'ES Data Entry'!J908= 3, "Transgender Male", 'ES Data Entry'!J908= 4, "Transgender Female",'ES Data Entry'!J908= 5, "Non-binary", 'ES Data Entry'!J908= 6, "Other", 'ES Data Entry'!J908= 7, "Unknown")</f>
        <v>#N/A</v>
      </c>
      <c r="L908" s="228">
        <f>'ES Data Entry'!K908</f>
        <v>0</v>
      </c>
      <c r="M908" s="228" t="str" cm="1">
        <f t="array" ref="M908">IF(MAX(IF(F:F=F908, L:L))=L908, "Yes", "No")</f>
        <v>Yes</v>
      </c>
      <c r="N908" s="229" t="e">
        <f>AVERAGE('ES Data Entry'!N908,'ES Data Entry'!M908)</f>
        <v>#DIV/0!</v>
      </c>
      <c r="O908" s="229" t="e">
        <f t="shared" si="84"/>
        <v>#DIV/0!</v>
      </c>
      <c r="P908" s="229" t="e">
        <f>AVERAGE('ES Data Entry'!O908:R908)</f>
        <v>#DIV/0!</v>
      </c>
      <c r="Q908" s="229" t="e">
        <f t="shared" si="85"/>
        <v>#DIV/0!</v>
      </c>
      <c r="R908" s="229" t="e">
        <f>AVERAGE('ES Data Entry'!S908:V908)</f>
        <v>#DIV/0!</v>
      </c>
      <c r="S908" s="229" t="e">
        <f t="shared" si="86"/>
        <v>#DIV/0!</v>
      </c>
      <c r="T908" s="229" t="e">
        <f>AVERAGE('ES Data Entry'!W908:Y908)</f>
        <v>#DIV/0!</v>
      </c>
      <c r="U908" s="230" t="e">
        <f t="shared" si="87"/>
        <v>#DIV/0!</v>
      </c>
      <c r="V908" s="231" t="e">
        <f t="shared" si="88"/>
        <v>#DIV/0!</v>
      </c>
      <c r="W908" s="232" t="e">
        <f t="shared" si="89"/>
        <v>#DIV/0!</v>
      </c>
    </row>
    <row r="909" spans="1:23">
      <c r="A909" s="226">
        <f>'ES Data Entry'!A909</f>
        <v>0</v>
      </c>
      <c r="B909" s="226">
        <f>'ES Data Entry'!B909</f>
        <v>0</v>
      </c>
      <c r="C909" s="6">
        <f>'ES Data Entry'!C909</f>
        <v>0</v>
      </c>
      <c r="D909" s="226">
        <f>'ES Data Entry'!D909</f>
        <v>0</v>
      </c>
      <c r="E909" s="226">
        <f>'ES Data Entry'!E909</f>
        <v>0</v>
      </c>
      <c r="F909" s="226">
        <f>'ES Data Entry'!F909</f>
        <v>0</v>
      </c>
      <c r="G909" s="226" t="str" cm="1">
        <f t="array" ref="G909">_xlfn.IFS('ES Data Entry'!G909=0, "Kindergarten", 'ES Data Entry'!G909=1, "1st Grade", 'ES Data Entry'!G909=2, "2nd Grade", 'ES Data Entry'!G909=3, "3rd Grade", 'ES Data Entry'!G909=4, "4th Grade",'ES Data Entry'!G909=5, "5th Grade")</f>
        <v>Kindergarten</v>
      </c>
      <c r="H909" s="253" t="e" cm="1">
        <f t="array" ref="H909">_xlfn.IFS('ES Data Entry'!L909=2, "Virtual", 'ES Data Entry'!L909=1, "In-person",'ES Data Entry'!L909=3, "Hybrid")</f>
        <v>#N/A</v>
      </c>
      <c r="I909" s="227" t="e" cm="1">
        <f t="array" ref="I909">_xlfn.IFS('ES Data Entry'!H909= 1, "American Indian/Alaskan Native", 'ES Data Entry'!H909= 2, "Asian", 'ES Data Entry'!H909= 3, "Native Hawaiian/Pacific Islander", 'ES Data Entry'!H909= 4, "Black/African American",'ES Data Entry'!H909= 5,  "White", 'ES Data Entry'!H909= 6, "Other", 'ES Data Entry'!H909= 7, "Two races or more", 'ES Data Entry'!H909= 8, "Unknown")</f>
        <v>#N/A</v>
      </c>
      <c r="J909" s="226" t="e" cm="1">
        <f t="array" ref="J909">_xlfn.IFS('ES Data Entry'!I909=1, "Hispanic/Latino", 'ES Data Entry'!I909=2, "Not Hispanic/Latino", 'ES Data Entry'!I909=3, "Other")</f>
        <v>#N/A</v>
      </c>
      <c r="K909" s="226" t="e" cm="1">
        <f t="array" ref="K909">_xlfn.IFS('ES Data Entry'!J909= 1, "Male", 'ES Data Entry'!J909= 2, "Female", 'ES Data Entry'!J909= 3, "Transgender Male", 'ES Data Entry'!J909= 4, "Transgender Female",'ES Data Entry'!J909= 5, "Non-binary", 'ES Data Entry'!J909= 6, "Other", 'ES Data Entry'!J909= 7, "Unknown")</f>
        <v>#N/A</v>
      </c>
      <c r="L909" s="228">
        <f>'ES Data Entry'!K909</f>
        <v>0</v>
      </c>
      <c r="M909" s="228" t="str" cm="1">
        <f t="array" ref="M909">IF(MAX(IF(F:F=F909, L:L))=L909, "Yes", "No")</f>
        <v>Yes</v>
      </c>
      <c r="N909" s="229" t="e">
        <f>AVERAGE('ES Data Entry'!N909,'ES Data Entry'!M909)</f>
        <v>#DIV/0!</v>
      </c>
      <c r="O909" s="229" t="e">
        <f t="shared" si="84"/>
        <v>#DIV/0!</v>
      </c>
      <c r="P909" s="229" t="e">
        <f>AVERAGE('ES Data Entry'!O909:R909)</f>
        <v>#DIV/0!</v>
      </c>
      <c r="Q909" s="229" t="e">
        <f t="shared" si="85"/>
        <v>#DIV/0!</v>
      </c>
      <c r="R909" s="229" t="e">
        <f>AVERAGE('ES Data Entry'!S909:V909)</f>
        <v>#DIV/0!</v>
      </c>
      <c r="S909" s="229" t="e">
        <f t="shared" si="86"/>
        <v>#DIV/0!</v>
      </c>
      <c r="T909" s="229" t="e">
        <f>AVERAGE('ES Data Entry'!W909:Y909)</f>
        <v>#DIV/0!</v>
      </c>
      <c r="U909" s="230" t="e">
        <f t="shared" si="87"/>
        <v>#DIV/0!</v>
      </c>
      <c r="V909" s="231" t="e">
        <f t="shared" si="88"/>
        <v>#DIV/0!</v>
      </c>
      <c r="W909" s="232" t="e">
        <f t="shared" si="89"/>
        <v>#DIV/0!</v>
      </c>
    </row>
    <row r="910" spans="1:23">
      <c r="A910" s="226">
        <f>'ES Data Entry'!A910</f>
        <v>0</v>
      </c>
      <c r="B910" s="226">
        <f>'ES Data Entry'!B910</f>
        <v>0</v>
      </c>
      <c r="C910" s="6">
        <f>'ES Data Entry'!C910</f>
        <v>0</v>
      </c>
      <c r="D910" s="226">
        <f>'ES Data Entry'!D910</f>
        <v>0</v>
      </c>
      <c r="E910" s="226">
        <f>'ES Data Entry'!E910</f>
        <v>0</v>
      </c>
      <c r="F910" s="226">
        <f>'ES Data Entry'!F910</f>
        <v>0</v>
      </c>
      <c r="G910" s="226" t="str" cm="1">
        <f t="array" ref="G910">_xlfn.IFS('ES Data Entry'!G910=0, "Kindergarten", 'ES Data Entry'!G910=1, "1st Grade", 'ES Data Entry'!G910=2, "2nd Grade", 'ES Data Entry'!G910=3, "3rd Grade", 'ES Data Entry'!G910=4, "4th Grade",'ES Data Entry'!G910=5, "5th Grade")</f>
        <v>Kindergarten</v>
      </c>
      <c r="H910" s="253" t="e" cm="1">
        <f t="array" ref="H910">_xlfn.IFS('ES Data Entry'!L910=2, "Virtual", 'ES Data Entry'!L910=1, "In-person",'ES Data Entry'!L910=3, "Hybrid")</f>
        <v>#N/A</v>
      </c>
      <c r="I910" s="227" t="e" cm="1">
        <f t="array" ref="I910">_xlfn.IFS('ES Data Entry'!H910= 1, "American Indian/Alaskan Native", 'ES Data Entry'!H910= 2, "Asian", 'ES Data Entry'!H910= 3, "Native Hawaiian/Pacific Islander", 'ES Data Entry'!H910= 4, "Black/African American",'ES Data Entry'!H910= 5,  "White", 'ES Data Entry'!H910= 6, "Other", 'ES Data Entry'!H910= 7, "Two races or more", 'ES Data Entry'!H910= 8, "Unknown")</f>
        <v>#N/A</v>
      </c>
      <c r="J910" s="226" t="e" cm="1">
        <f t="array" ref="J910">_xlfn.IFS('ES Data Entry'!I910=1, "Hispanic/Latino", 'ES Data Entry'!I910=2, "Not Hispanic/Latino", 'ES Data Entry'!I910=3, "Other")</f>
        <v>#N/A</v>
      </c>
      <c r="K910" s="226" t="e" cm="1">
        <f t="array" ref="K910">_xlfn.IFS('ES Data Entry'!J910= 1, "Male", 'ES Data Entry'!J910= 2, "Female", 'ES Data Entry'!J910= 3, "Transgender Male", 'ES Data Entry'!J910= 4, "Transgender Female",'ES Data Entry'!J910= 5, "Non-binary", 'ES Data Entry'!J910= 6, "Other", 'ES Data Entry'!J910= 7, "Unknown")</f>
        <v>#N/A</v>
      </c>
      <c r="L910" s="228">
        <f>'ES Data Entry'!K910</f>
        <v>0</v>
      </c>
      <c r="M910" s="228" t="str" cm="1">
        <f t="array" ref="M910">IF(MAX(IF(F:F=F910, L:L))=L910, "Yes", "No")</f>
        <v>Yes</v>
      </c>
      <c r="N910" s="229" t="e">
        <f>AVERAGE('ES Data Entry'!N910,'ES Data Entry'!M910)</f>
        <v>#DIV/0!</v>
      </c>
      <c r="O910" s="229" t="e">
        <f t="shared" si="84"/>
        <v>#DIV/0!</v>
      </c>
      <c r="P910" s="229" t="e">
        <f>AVERAGE('ES Data Entry'!O910:R910)</f>
        <v>#DIV/0!</v>
      </c>
      <c r="Q910" s="229" t="e">
        <f t="shared" si="85"/>
        <v>#DIV/0!</v>
      </c>
      <c r="R910" s="229" t="e">
        <f>AVERAGE('ES Data Entry'!S910:V910)</f>
        <v>#DIV/0!</v>
      </c>
      <c r="S910" s="229" t="e">
        <f t="shared" si="86"/>
        <v>#DIV/0!</v>
      </c>
      <c r="T910" s="229" t="e">
        <f>AVERAGE('ES Data Entry'!W910:Y910)</f>
        <v>#DIV/0!</v>
      </c>
      <c r="U910" s="230" t="e">
        <f t="shared" si="87"/>
        <v>#DIV/0!</v>
      </c>
      <c r="V910" s="231" t="e">
        <f t="shared" si="88"/>
        <v>#DIV/0!</v>
      </c>
      <c r="W910" s="232" t="e">
        <f t="shared" si="89"/>
        <v>#DIV/0!</v>
      </c>
    </row>
    <row r="911" spans="1:23">
      <c r="A911" s="226">
        <f>'ES Data Entry'!A911</f>
        <v>0</v>
      </c>
      <c r="B911" s="226">
        <f>'ES Data Entry'!B911</f>
        <v>0</v>
      </c>
      <c r="C911" s="6">
        <f>'ES Data Entry'!C911</f>
        <v>0</v>
      </c>
      <c r="D911" s="226">
        <f>'ES Data Entry'!D911</f>
        <v>0</v>
      </c>
      <c r="E911" s="226">
        <f>'ES Data Entry'!E911</f>
        <v>0</v>
      </c>
      <c r="F911" s="226">
        <f>'ES Data Entry'!F911</f>
        <v>0</v>
      </c>
      <c r="G911" s="226" t="str" cm="1">
        <f t="array" ref="G911">_xlfn.IFS('ES Data Entry'!G911=0, "Kindergarten", 'ES Data Entry'!G911=1, "1st Grade", 'ES Data Entry'!G911=2, "2nd Grade", 'ES Data Entry'!G911=3, "3rd Grade", 'ES Data Entry'!G911=4, "4th Grade",'ES Data Entry'!G911=5, "5th Grade")</f>
        <v>Kindergarten</v>
      </c>
      <c r="H911" s="253" t="e" cm="1">
        <f t="array" ref="H911">_xlfn.IFS('ES Data Entry'!L911=2, "Virtual", 'ES Data Entry'!L911=1, "In-person",'ES Data Entry'!L911=3, "Hybrid")</f>
        <v>#N/A</v>
      </c>
      <c r="I911" s="227" t="e" cm="1">
        <f t="array" ref="I911">_xlfn.IFS('ES Data Entry'!H911= 1, "American Indian/Alaskan Native", 'ES Data Entry'!H911= 2, "Asian", 'ES Data Entry'!H911= 3, "Native Hawaiian/Pacific Islander", 'ES Data Entry'!H911= 4, "Black/African American",'ES Data Entry'!H911= 5,  "White", 'ES Data Entry'!H911= 6, "Other", 'ES Data Entry'!H911= 7, "Two races or more", 'ES Data Entry'!H911= 8, "Unknown")</f>
        <v>#N/A</v>
      </c>
      <c r="J911" s="226" t="e" cm="1">
        <f t="array" ref="J911">_xlfn.IFS('ES Data Entry'!I911=1, "Hispanic/Latino", 'ES Data Entry'!I911=2, "Not Hispanic/Latino", 'ES Data Entry'!I911=3, "Other")</f>
        <v>#N/A</v>
      </c>
      <c r="K911" s="226" t="e" cm="1">
        <f t="array" ref="K911">_xlfn.IFS('ES Data Entry'!J911= 1, "Male", 'ES Data Entry'!J911= 2, "Female", 'ES Data Entry'!J911= 3, "Transgender Male", 'ES Data Entry'!J911= 4, "Transgender Female",'ES Data Entry'!J911= 5, "Non-binary", 'ES Data Entry'!J911= 6, "Other", 'ES Data Entry'!J911= 7, "Unknown")</f>
        <v>#N/A</v>
      </c>
      <c r="L911" s="228">
        <f>'ES Data Entry'!K911</f>
        <v>0</v>
      </c>
      <c r="M911" s="228" t="str" cm="1">
        <f t="array" ref="M911">IF(MAX(IF(F:F=F911, L:L))=L911, "Yes", "No")</f>
        <v>Yes</v>
      </c>
      <c r="N911" s="229" t="e">
        <f>AVERAGE('ES Data Entry'!N911,'ES Data Entry'!M911)</f>
        <v>#DIV/0!</v>
      </c>
      <c r="O911" s="229" t="e">
        <f t="shared" si="84"/>
        <v>#DIV/0!</v>
      </c>
      <c r="P911" s="229" t="e">
        <f>AVERAGE('ES Data Entry'!O911:R911)</f>
        <v>#DIV/0!</v>
      </c>
      <c r="Q911" s="229" t="e">
        <f t="shared" si="85"/>
        <v>#DIV/0!</v>
      </c>
      <c r="R911" s="229" t="e">
        <f>AVERAGE('ES Data Entry'!S911:V911)</f>
        <v>#DIV/0!</v>
      </c>
      <c r="S911" s="229" t="e">
        <f t="shared" si="86"/>
        <v>#DIV/0!</v>
      </c>
      <c r="T911" s="229" t="e">
        <f>AVERAGE('ES Data Entry'!W911:Y911)</f>
        <v>#DIV/0!</v>
      </c>
      <c r="U911" s="230" t="e">
        <f t="shared" si="87"/>
        <v>#DIV/0!</v>
      </c>
      <c r="V911" s="231" t="e">
        <f t="shared" si="88"/>
        <v>#DIV/0!</v>
      </c>
      <c r="W911" s="232" t="e">
        <f t="shared" si="89"/>
        <v>#DIV/0!</v>
      </c>
    </row>
    <row r="912" spans="1:23">
      <c r="A912" s="226">
        <f>'ES Data Entry'!A912</f>
        <v>0</v>
      </c>
      <c r="B912" s="226">
        <f>'ES Data Entry'!B912</f>
        <v>0</v>
      </c>
      <c r="C912" s="6">
        <f>'ES Data Entry'!C912</f>
        <v>0</v>
      </c>
      <c r="D912" s="226">
        <f>'ES Data Entry'!D912</f>
        <v>0</v>
      </c>
      <c r="E912" s="226">
        <f>'ES Data Entry'!E912</f>
        <v>0</v>
      </c>
      <c r="F912" s="226">
        <f>'ES Data Entry'!F912</f>
        <v>0</v>
      </c>
      <c r="G912" s="226" t="str" cm="1">
        <f t="array" ref="G912">_xlfn.IFS('ES Data Entry'!G912=0, "Kindergarten", 'ES Data Entry'!G912=1, "1st Grade", 'ES Data Entry'!G912=2, "2nd Grade", 'ES Data Entry'!G912=3, "3rd Grade", 'ES Data Entry'!G912=4, "4th Grade",'ES Data Entry'!G912=5, "5th Grade")</f>
        <v>Kindergarten</v>
      </c>
      <c r="H912" s="253" t="e" cm="1">
        <f t="array" ref="H912">_xlfn.IFS('ES Data Entry'!L912=2, "Virtual", 'ES Data Entry'!L912=1, "In-person",'ES Data Entry'!L912=3, "Hybrid")</f>
        <v>#N/A</v>
      </c>
      <c r="I912" s="227" t="e" cm="1">
        <f t="array" ref="I912">_xlfn.IFS('ES Data Entry'!H912= 1, "American Indian/Alaskan Native", 'ES Data Entry'!H912= 2, "Asian", 'ES Data Entry'!H912= 3, "Native Hawaiian/Pacific Islander", 'ES Data Entry'!H912= 4, "Black/African American",'ES Data Entry'!H912= 5,  "White", 'ES Data Entry'!H912= 6, "Other", 'ES Data Entry'!H912= 7, "Two races or more", 'ES Data Entry'!H912= 8, "Unknown")</f>
        <v>#N/A</v>
      </c>
      <c r="J912" s="226" t="e" cm="1">
        <f t="array" ref="J912">_xlfn.IFS('ES Data Entry'!I912=1, "Hispanic/Latino", 'ES Data Entry'!I912=2, "Not Hispanic/Latino", 'ES Data Entry'!I912=3, "Other")</f>
        <v>#N/A</v>
      </c>
      <c r="K912" s="226" t="e" cm="1">
        <f t="array" ref="K912">_xlfn.IFS('ES Data Entry'!J912= 1, "Male", 'ES Data Entry'!J912= 2, "Female", 'ES Data Entry'!J912= 3, "Transgender Male", 'ES Data Entry'!J912= 4, "Transgender Female",'ES Data Entry'!J912= 5, "Non-binary", 'ES Data Entry'!J912= 6, "Other", 'ES Data Entry'!J912= 7, "Unknown")</f>
        <v>#N/A</v>
      </c>
      <c r="L912" s="228">
        <f>'ES Data Entry'!K912</f>
        <v>0</v>
      </c>
      <c r="M912" s="228" t="str" cm="1">
        <f t="array" ref="M912">IF(MAX(IF(F:F=F912, L:L))=L912, "Yes", "No")</f>
        <v>Yes</v>
      </c>
      <c r="N912" s="229" t="e">
        <f>AVERAGE('ES Data Entry'!N912,'ES Data Entry'!M912)</f>
        <v>#DIV/0!</v>
      </c>
      <c r="O912" s="229" t="e">
        <f t="shared" si="84"/>
        <v>#DIV/0!</v>
      </c>
      <c r="P912" s="229" t="e">
        <f>AVERAGE('ES Data Entry'!O912:R912)</f>
        <v>#DIV/0!</v>
      </c>
      <c r="Q912" s="229" t="e">
        <f t="shared" si="85"/>
        <v>#DIV/0!</v>
      </c>
      <c r="R912" s="229" t="e">
        <f>AVERAGE('ES Data Entry'!S912:V912)</f>
        <v>#DIV/0!</v>
      </c>
      <c r="S912" s="229" t="e">
        <f t="shared" si="86"/>
        <v>#DIV/0!</v>
      </c>
      <c r="T912" s="229" t="e">
        <f>AVERAGE('ES Data Entry'!W912:Y912)</f>
        <v>#DIV/0!</v>
      </c>
      <c r="U912" s="230" t="e">
        <f t="shared" si="87"/>
        <v>#DIV/0!</v>
      </c>
      <c r="V912" s="231" t="e">
        <f t="shared" si="88"/>
        <v>#DIV/0!</v>
      </c>
      <c r="W912" s="232" t="e">
        <f t="shared" si="89"/>
        <v>#DIV/0!</v>
      </c>
    </row>
    <row r="913" spans="1:23">
      <c r="A913" s="226">
        <f>'ES Data Entry'!A913</f>
        <v>0</v>
      </c>
      <c r="B913" s="226">
        <f>'ES Data Entry'!B913</f>
        <v>0</v>
      </c>
      <c r="C913" s="6">
        <f>'ES Data Entry'!C913</f>
        <v>0</v>
      </c>
      <c r="D913" s="226">
        <f>'ES Data Entry'!D913</f>
        <v>0</v>
      </c>
      <c r="E913" s="226">
        <f>'ES Data Entry'!E913</f>
        <v>0</v>
      </c>
      <c r="F913" s="226">
        <f>'ES Data Entry'!F913</f>
        <v>0</v>
      </c>
      <c r="G913" s="226" t="str" cm="1">
        <f t="array" ref="G913">_xlfn.IFS('ES Data Entry'!G913=0, "Kindergarten", 'ES Data Entry'!G913=1, "1st Grade", 'ES Data Entry'!G913=2, "2nd Grade", 'ES Data Entry'!G913=3, "3rd Grade", 'ES Data Entry'!G913=4, "4th Grade",'ES Data Entry'!G913=5, "5th Grade")</f>
        <v>Kindergarten</v>
      </c>
      <c r="H913" s="253" t="e" cm="1">
        <f t="array" ref="H913">_xlfn.IFS('ES Data Entry'!L913=2, "Virtual", 'ES Data Entry'!L913=1, "In-person",'ES Data Entry'!L913=3, "Hybrid")</f>
        <v>#N/A</v>
      </c>
      <c r="I913" s="227" t="e" cm="1">
        <f t="array" ref="I913">_xlfn.IFS('ES Data Entry'!H913= 1, "American Indian/Alaskan Native", 'ES Data Entry'!H913= 2, "Asian", 'ES Data Entry'!H913= 3, "Native Hawaiian/Pacific Islander", 'ES Data Entry'!H913= 4, "Black/African American",'ES Data Entry'!H913= 5,  "White", 'ES Data Entry'!H913= 6, "Other", 'ES Data Entry'!H913= 7, "Two races or more", 'ES Data Entry'!H913= 8, "Unknown")</f>
        <v>#N/A</v>
      </c>
      <c r="J913" s="226" t="e" cm="1">
        <f t="array" ref="J913">_xlfn.IFS('ES Data Entry'!I913=1, "Hispanic/Latino", 'ES Data Entry'!I913=2, "Not Hispanic/Latino", 'ES Data Entry'!I913=3, "Other")</f>
        <v>#N/A</v>
      </c>
      <c r="K913" s="226" t="e" cm="1">
        <f t="array" ref="K913">_xlfn.IFS('ES Data Entry'!J913= 1, "Male", 'ES Data Entry'!J913= 2, "Female", 'ES Data Entry'!J913= 3, "Transgender Male", 'ES Data Entry'!J913= 4, "Transgender Female",'ES Data Entry'!J913= 5, "Non-binary", 'ES Data Entry'!J913= 6, "Other", 'ES Data Entry'!J913= 7, "Unknown")</f>
        <v>#N/A</v>
      </c>
      <c r="L913" s="228">
        <f>'ES Data Entry'!K913</f>
        <v>0</v>
      </c>
      <c r="M913" s="228" t="str" cm="1">
        <f t="array" ref="M913">IF(MAX(IF(F:F=F913, L:L))=L913, "Yes", "No")</f>
        <v>Yes</v>
      </c>
      <c r="N913" s="229" t="e">
        <f>AVERAGE('ES Data Entry'!N913,'ES Data Entry'!M913)</f>
        <v>#DIV/0!</v>
      </c>
      <c r="O913" s="229" t="e">
        <f t="shared" si="84"/>
        <v>#DIV/0!</v>
      </c>
      <c r="P913" s="229" t="e">
        <f>AVERAGE('ES Data Entry'!O913:R913)</f>
        <v>#DIV/0!</v>
      </c>
      <c r="Q913" s="229" t="e">
        <f t="shared" si="85"/>
        <v>#DIV/0!</v>
      </c>
      <c r="R913" s="229" t="e">
        <f>AVERAGE('ES Data Entry'!S913:V913)</f>
        <v>#DIV/0!</v>
      </c>
      <c r="S913" s="229" t="e">
        <f t="shared" si="86"/>
        <v>#DIV/0!</v>
      </c>
      <c r="T913" s="229" t="e">
        <f>AVERAGE('ES Data Entry'!W913:Y913)</f>
        <v>#DIV/0!</v>
      </c>
      <c r="U913" s="230" t="e">
        <f t="shared" si="87"/>
        <v>#DIV/0!</v>
      </c>
      <c r="V913" s="231" t="e">
        <f t="shared" si="88"/>
        <v>#DIV/0!</v>
      </c>
      <c r="W913" s="232" t="e">
        <f t="shared" si="89"/>
        <v>#DIV/0!</v>
      </c>
    </row>
    <row r="914" spans="1:23">
      <c r="A914" s="226">
        <f>'ES Data Entry'!A914</f>
        <v>0</v>
      </c>
      <c r="B914" s="226">
        <f>'ES Data Entry'!B914</f>
        <v>0</v>
      </c>
      <c r="C914" s="6">
        <f>'ES Data Entry'!C914</f>
        <v>0</v>
      </c>
      <c r="D914" s="226">
        <f>'ES Data Entry'!D914</f>
        <v>0</v>
      </c>
      <c r="E914" s="226">
        <f>'ES Data Entry'!E914</f>
        <v>0</v>
      </c>
      <c r="F914" s="226">
        <f>'ES Data Entry'!F914</f>
        <v>0</v>
      </c>
      <c r="G914" s="226" t="str" cm="1">
        <f t="array" ref="G914">_xlfn.IFS('ES Data Entry'!G914=0, "Kindergarten", 'ES Data Entry'!G914=1, "1st Grade", 'ES Data Entry'!G914=2, "2nd Grade", 'ES Data Entry'!G914=3, "3rd Grade", 'ES Data Entry'!G914=4, "4th Grade",'ES Data Entry'!G914=5, "5th Grade")</f>
        <v>Kindergarten</v>
      </c>
      <c r="H914" s="253" t="e" cm="1">
        <f t="array" ref="H914">_xlfn.IFS('ES Data Entry'!L914=2, "Virtual", 'ES Data Entry'!L914=1, "In-person",'ES Data Entry'!L914=3, "Hybrid")</f>
        <v>#N/A</v>
      </c>
      <c r="I914" s="227" t="e" cm="1">
        <f t="array" ref="I914">_xlfn.IFS('ES Data Entry'!H914= 1, "American Indian/Alaskan Native", 'ES Data Entry'!H914= 2, "Asian", 'ES Data Entry'!H914= 3, "Native Hawaiian/Pacific Islander", 'ES Data Entry'!H914= 4, "Black/African American",'ES Data Entry'!H914= 5,  "White", 'ES Data Entry'!H914= 6, "Other", 'ES Data Entry'!H914= 7, "Two races or more", 'ES Data Entry'!H914= 8, "Unknown")</f>
        <v>#N/A</v>
      </c>
      <c r="J914" s="226" t="e" cm="1">
        <f t="array" ref="J914">_xlfn.IFS('ES Data Entry'!I914=1, "Hispanic/Latino", 'ES Data Entry'!I914=2, "Not Hispanic/Latino", 'ES Data Entry'!I914=3, "Other")</f>
        <v>#N/A</v>
      </c>
      <c r="K914" s="226" t="e" cm="1">
        <f t="array" ref="K914">_xlfn.IFS('ES Data Entry'!J914= 1, "Male", 'ES Data Entry'!J914= 2, "Female", 'ES Data Entry'!J914= 3, "Transgender Male", 'ES Data Entry'!J914= 4, "Transgender Female",'ES Data Entry'!J914= 5, "Non-binary", 'ES Data Entry'!J914= 6, "Other", 'ES Data Entry'!J914= 7, "Unknown")</f>
        <v>#N/A</v>
      </c>
      <c r="L914" s="228">
        <f>'ES Data Entry'!K914</f>
        <v>0</v>
      </c>
      <c r="M914" s="228" t="str" cm="1">
        <f t="array" ref="M914">IF(MAX(IF(F:F=F914, L:L))=L914, "Yes", "No")</f>
        <v>Yes</v>
      </c>
      <c r="N914" s="229" t="e">
        <f>AVERAGE('ES Data Entry'!N914,'ES Data Entry'!M914)</f>
        <v>#DIV/0!</v>
      </c>
      <c r="O914" s="229" t="e">
        <f t="shared" si="84"/>
        <v>#DIV/0!</v>
      </c>
      <c r="P914" s="229" t="e">
        <f>AVERAGE('ES Data Entry'!O914:R914)</f>
        <v>#DIV/0!</v>
      </c>
      <c r="Q914" s="229" t="e">
        <f t="shared" si="85"/>
        <v>#DIV/0!</v>
      </c>
      <c r="R914" s="229" t="e">
        <f>AVERAGE('ES Data Entry'!S914:V914)</f>
        <v>#DIV/0!</v>
      </c>
      <c r="S914" s="229" t="e">
        <f t="shared" si="86"/>
        <v>#DIV/0!</v>
      </c>
      <c r="T914" s="229" t="e">
        <f>AVERAGE('ES Data Entry'!W914:Y914)</f>
        <v>#DIV/0!</v>
      </c>
      <c r="U914" s="230" t="e">
        <f t="shared" si="87"/>
        <v>#DIV/0!</v>
      </c>
      <c r="V914" s="231" t="e">
        <f t="shared" si="88"/>
        <v>#DIV/0!</v>
      </c>
      <c r="W914" s="232" t="e">
        <f t="shared" si="89"/>
        <v>#DIV/0!</v>
      </c>
    </row>
    <row r="915" spans="1:23">
      <c r="A915" s="226">
        <f>'ES Data Entry'!A915</f>
        <v>0</v>
      </c>
      <c r="B915" s="226">
        <f>'ES Data Entry'!B915</f>
        <v>0</v>
      </c>
      <c r="C915" s="6">
        <f>'ES Data Entry'!C915</f>
        <v>0</v>
      </c>
      <c r="D915" s="226">
        <f>'ES Data Entry'!D915</f>
        <v>0</v>
      </c>
      <c r="E915" s="226">
        <f>'ES Data Entry'!E915</f>
        <v>0</v>
      </c>
      <c r="F915" s="226">
        <f>'ES Data Entry'!F915</f>
        <v>0</v>
      </c>
      <c r="G915" s="226" t="str" cm="1">
        <f t="array" ref="G915">_xlfn.IFS('ES Data Entry'!G915=0, "Kindergarten", 'ES Data Entry'!G915=1, "1st Grade", 'ES Data Entry'!G915=2, "2nd Grade", 'ES Data Entry'!G915=3, "3rd Grade", 'ES Data Entry'!G915=4, "4th Grade",'ES Data Entry'!G915=5, "5th Grade")</f>
        <v>Kindergarten</v>
      </c>
      <c r="H915" s="253" t="e" cm="1">
        <f t="array" ref="H915">_xlfn.IFS('ES Data Entry'!L915=2, "Virtual", 'ES Data Entry'!L915=1, "In-person",'ES Data Entry'!L915=3, "Hybrid")</f>
        <v>#N/A</v>
      </c>
      <c r="I915" s="227" t="e" cm="1">
        <f t="array" ref="I915">_xlfn.IFS('ES Data Entry'!H915= 1, "American Indian/Alaskan Native", 'ES Data Entry'!H915= 2, "Asian", 'ES Data Entry'!H915= 3, "Native Hawaiian/Pacific Islander", 'ES Data Entry'!H915= 4, "Black/African American",'ES Data Entry'!H915= 5,  "White", 'ES Data Entry'!H915= 6, "Other", 'ES Data Entry'!H915= 7, "Two races or more", 'ES Data Entry'!H915= 8, "Unknown")</f>
        <v>#N/A</v>
      </c>
      <c r="J915" s="226" t="e" cm="1">
        <f t="array" ref="J915">_xlfn.IFS('ES Data Entry'!I915=1, "Hispanic/Latino", 'ES Data Entry'!I915=2, "Not Hispanic/Latino", 'ES Data Entry'!I915=3, "Other")</f>
        <v>#N/A</v>
      </c>
      <c r="K915" s="226" t="e" cm="1">
        <f t="array" ref="K915">_xlfn.IFS('ES Data Entry'!J915= 1, "Male", 'ES Data Entry'!J915= 2, "Female", 'ES Data Entry'!J915= 3, "Transgender Male", 'ES Data Entry'!J915= 4, "Transgender Female",'ES Data Entry'!J915= 5, "Non-binary", 'ES Data Entry'!J915= 6, "Other", 'ES Data Entry'!J915= 7, "Unknown")</f>
        <v>#N/A</v>
      </c>
      <c r="L915" s="228">
        <f>'ES Data Entry'!K915</f>
        <v>0</v>
      </c>
      <c r="M915" s="228" t="str" cm="1">
        <f t="array" ref="M915">IF(MAX(IF(F:F=F915, L:L))=L915, "Yes", "No")</f>
        <v>Yes</v>
      </c>
      <c r="N915" s="229" t="e">
        <f>AVERAGE('ES Data Entry'!N915,'ES Data Entry'!M915)</f>
        <v>#DIV/0!</v>
      </c>
      <c r="O915" s="229" t="e">
        <f t="shared" si="84"/>
        <v>#DIV/0!</v>
      </c>
      <c r="P915" s="229" t="e">
        <f>AVERAGE('ES Data Entry'!O915:R915)</f>
        <v>#DIV/0!</v>
      </c>
      <c r="Q915" s="229" t="e">
        <f t="shared" si="85"/>
        <v>#DIV/0!</v>
      </c>
      <c r="R915" s="229" t="e">
        <f>AVERAGE('ES Data Entry'!S915:V915)</f>
        <v>#DIV/0!</v>
      </c>
      <c r="S915" s="229" t="e">
        <f t="shared" si="86"/>
        <v>#DIV/0!</v>
      </c>
      <c r="T915" s="229" t="e">
        <f>AVERAGE('ES Data Entry'!W915:Y915)</f>
        <v>#DIV/0!</v>
      </c>
      <c r="U915" s="230" t="e">
        <f t="shared" si="87"/>
        <v>#DIV/0!</v>
      </c>
      <c r="V915" s="231" t="e">
        <f t="shared" si="88"/>
        <v>#DIV/0!</v>
      </c>
      <c r="W915" s="232" t="e">
        <f t="shared" si="89"/>
        <v>#DIV/0!</v>
      </c>
    </row>
    <row r="916" spans="1:23">
      <c r="A916" s="226">
        <f>'ES Data Entry'!A916</f>
        <v>0</v>
      </c>
      <c r="B916" s="226">
        <f>'ES Data Entry'!B916</f>
        <v>0</v>
      </c>
      <c r="C916" s="6">
        <f>'ES Data Entry'!C916</f>
        <v>0</v>
      </c>
      <c r="D916" s="226">
        <f>'ES Data Entry'!D916</f>
        <v>0</v>
      </c>
      <c r="E916" s="226">
        <f>'ES Data Entry'!E916</f>
        <v>0</v>
      </c>
      <c r="F916" s="226">
        <f>'ES Data Entry'!F916</f>
        <v>0</v>
      </c>
      <c r="G916" s="226" t="str" cm="1">
        <f t="array" ref="G916">_xlfn.IFS('ES Data Entry'!G916=0, "Kindergarten", 'ES Data Entry'!G916=1, "1st Grade", 'ES Data Entry'!G916=2, "2nd Grade", 'ES Data Entry'!G916=3, "3rd Grade", 'ES Data Entry'!G916=4, "4th Grade",'ES Data Entry'!G916=5, "5th Grade")</f>
        <v>Kindergarten</v>
      </c>
      <c r="H916" s="253" t="e" cm="1">
        <f t="array" ref="H916">_xlfn.IFS('ES Data Entry'!L916=2, "Virtual", 'ES Data Entry'!L916=1, "In-person",'ES Data Entry'!L916=3, "Hybrid")</f>
        <v>#N/A</v>
      </c>
      <c r="I916" s="227" t="e" cm="1">
        <f t="array" ref="I916">_xlfn.IFS('ES Data Entry'!H916= 1, "American Indian/Alaskan Native", 'ES Data Entry'!H916= 2, "Asian", 'ES Data Entry'!H916= 3, "Native Hawaiian/Pacific Islander", 'ES Data Entry'!H916= 4, "Black/African American",'ES Data Entry'!H916= 5,  "White", 'ES Data Entry'!H916= 6, "Other", 'ES Data Entry'!H916= 7, "Two races or more", 'ES Data Entry'!H916= 8, "Unknown")</f>
        <v>#N/A</v>
      </c>
      <c r="J916" s="226" t="e" cm="1">
        <f t="array" ref="J916">_xlfn.IFS('ES Data Entry'!I916=1, "Hispanic/Latino", 'ES Data Entry'!I916=2, "Not Hispanic/Latino", 'ES Data Entry'!I916=3, "Other")</f>
        <v>#N/A</v>
      </c>
      <c r="K916" s="226" t="e" cm="1">
        <f t="array" ref="K916">_xlfn.IFS('ES Data Entry'!J916= 1, "Male", 'ES Data Entry'!J916= 2, "Female", 'ES Data Entry'!J916= 3, "Transgender Male", 'ES Data Entry'!J916= 4, "Transgender Female",'ES Data Entry'!J916= 5, "Non-binary", 'ES Data Entry'!J916= 6, "Other", 'ES Data Entry'!J916= 7, "Unknown")</f>
        <v>#N/A</v>
      </c>
      <c r="L916" s="228">
        <f>'ES Data Entry'!K916</f>
        <v>0</v>
      </c>
      <c r="M916" s="228" t="str" cm="1">
        <f t="array" ref="M916">IF(MAX(IF(F:F=F916, L:L))=L916, "Yes", "No")</f>
        <v>Yes</v>
      </c>
      <c r="N916" s="229" t="e">
        <f>AVERAGE('ES Data Entry'!N916,'ES Data Entry'!M916)</f>
        <v>#DIV/0!</v>
      </c>
      <c r="O916" s="229" t="e">
        <f t="shared" si="84"/>
        <v>#DIV/0!</v>
      </c>
      <c r="P916" s="229" t="e">
        <f>AVERAGE('ES Data Entry'!O916:R916)</f>
        <v>#DIV/0!</v>
      </c>
      <c r="Q916" s="229" t="e">
        <f t="shared" si="85"/>
        <v>#DIV/0!</v>
      </c>
      <c r="R916" s="229" t="e">
        <f>AVERAGE('ES Data Entry'!S916:V916)</f>
        <v>#DIV/0!</v>
      </c>
      <c r="S916" s="229" t="e">
        <f t="shared" si="86"/>
        <v>#DIV/0!</v>
      </c>
      <c r="T916" s="229" t="e">
        <f>AVERAGE('ES Data Entry'!W916:Y916)</f>
        <v>#DIV/0!</v>
      </c>
      <c r="U916" s="230" t="e">
        <f t="shared" si="87"/>
        <v>#DIV/0!</v>
      </c>
      <c r="V916" s="231" t="e">
        <f t="shared" si="88"/>
        <v>#DIV/0!</v>
      </c>
      <c r="W916" s="232" t="e">
        <f t="shared" si="89"/>
        <v>#DIV/0!</v>
      </c>
    </row>
    <row r="917" spans="1:23">
      <c r="A917" s="226">
        <f>'ES Data Entry'!A917</f>
        <v>0</v>
      </c>
      <c r="B917" s="226">
        <f>'ES Data Entry'!B917</f>
        <v>0</v>
      </c>
      <c r="C917" s="6">
        <f>'ES Data Entry'!C917</f>
        <v>0</v>
      </c>
      <c r="D917" s="226">
        <f>'ES Data Entry'!D917</f>
        <v>0</v>
      </c>
      <c r="E917" s="226">
        <f>'ES Data Entry'!E917</f>
        <v>0</v>
      </c>
      <c r="F917" s="226">
        <f>'ES Data Entry'!F917</f>
        <v>0</v>
      </c>
      <c r="G917" s="226" t="str" cm="1">
        <f t="array" ref="G917">_xlfn.IFS('ES Data Entry'!G917=0, "Kindergarten", 'ES Data Entry'!G917=1, "1st Grade", 'ES Data Entry'!G917=2, "2nd Grade", 'ES Data Entry'!G917=3, "3rd Grade", 'ES Data Entry'!G917=4, "4th Grade",'ES Data Entry'!G917=5, "5th Grade")</f>
        <v>Kindergarten</v>
      </c>
      <c r="H917" s="253" t="e" cm="1">
        <f t="array" ref="H917">_xlfn.IFS('ES Data Entry'!L917=2, "Virtual", 'ES Data Entry'!L917=1, "In-person",'ES Data Entry'!L917=3, "Hybrid")</f>
        <v>#N/A</v>
      </c>
      <c r="I917" s="227" t="e" cm="1">
        <f t="array" ref="I917">_xlfn.IFS('ES Data Entry'!H917= 1, "American Indian/Alaskan Native", 'ES Data Entry'!H917= 2, "Asian", 'ES Data Entry'!H917= 3, "Native Hawaiian/Pacific Islander", 'ES Data Entry'!H917= 4, "Black/African American",'ES Data Entry'!H917= 5,  "White", 'ES Data Entry'!H917= 6, "Other", 'ES Data Entry'!H917= 7, "Two races or more", 'ES Data Entry'!H917= 8, "Unknown")</f>
        <v>#N/A</v>
      </c>
      <c r="J917" s="226" t="e" cm="1">
        <f t="array" ref="J917">_xlfn.IFS('ES Data Entry'!I917=1, "Hispanic/Latino", 'ES Data Entry'!I917=2, "Not Hispanic/Latino", 'ES Data Entry'!I917=3, "Other")</f>
        <v>#N/A</v>
      </c>
      <c r="K917" s="226" t="e" cm="1">
        <f t="array" ref="K917">_xlfn.IFS('ES Data Entry'!J917= 1, "Male", 'ES Data Entry'!J917= 2, "Female", 'ES Data Entry'!J917= 3, "Transgender Male", 'ES Data Entry'!J917= 4, "Transgender Female",'ES Data Entry'!J917= 5, "Non-binary", 'ES Data Entry'!J917= 6, "Other", 'ES Data Entry'!J917= 7, "Unknown")</f>
        <v>#N/A</v>
      </c>
      <c r="L917" s="228">
        <f>'ES Data Entry'!K917</f>
        <v>0</v>
      </c>
      <c r="M917" s="228" t="str" cm="1">
        <f t="array" ref="M917">IF(MAX(IF(F:F=F917, L:L))=L917, "Yes", "No")</f>
        <v>Yes</v>
      </c>
      <c r="N917" s="229" t="e">
        <f>AVERAGE('ES Data Entry'!N917,'ES Data Entry'!M917)</f>
        <v>#DIV/0!</v>
      </c>
      <c r="O917" s="229" t="e">
        <f t="shared" si="84"/>
        <v>#DIV/0!</v>
      </c>
      <c r="P917" s="229" t="e">
        <f>AVERAGE('ES Data Entry'!O917:R917)</f>
        <v>#DIV/0!</v>
      </c>
      <c r="Q917" s="229" t="e">
        <f t="shared" si="85"/>
        <v>#DIV/0!</v>
      </c>
      <c r="R917" s="229" t="e">
        <f>AVERAGE('ES Data Entry'!S917:V917)</f>
        <v>#DIV/0!</v>
      </c>
      <c r="S917" s="229" t="e">
        <f t="shared" si="86"/>
        <v>#DIV/0!</v>
      </c>
      <c r="T917" s="229" t="e">
        <f>AVERAGE('ES Data Entry'!W917:Y917)</f>
        <v>#DIV/0!</v>
      </c>
      <c r="U917" s="230" t="e">
        <f t="shared" si="87"/>
        <v>#DIV/0!</v>
      </c>
      <c r="V917" s="231" t="e">
        <f t="shared" si="88"/>
        <v>#DIV/0!</v>
      </c>
      <c r="W917" s="232" t="e">
        <f t="shared" si="89"/>
        <v>#DIV/0!</v>
      </c>
    </row>
    <row r="918" spans="1:23">
      <c r="A918" s="226">
        <f>'ES Data Entry'!A918</f>
        <v>0</v>
      </c>
      <c r="B918" s="226">
        <f>'ES Data Entry'!B918</f>
        <v>0</v>
      </c>
      <c r="C918" s="6">
        <f>'ES Data Entry'!C918</f>
        <v>0</v>
      </c>
      <c r="D918" s="226">
        <f>'ES Data Entry'!D918</f>
        <v>0</v>
      </c>
      <c r="E918" s="226">
        <f>'ES Data Entry'!E918</f>
        <v>0</v>
      </c>
      <c r="F918" s="226">
        <f>'ES Data Entry'!F918</f>
        <v>0</v>
      </c>
      <c r="G918" s="226" t="str" cm="1">
        <f t="array" ref="G918">_xlfn.IFS('ES Data Entry'!G918=0, "Kindergarten", 'ES Data Entry'!G918=1, "1st Grade", 'ES Data Entry'!G918=2, "2nd Grade", 'ES Data Entry'!G918=3, "3rd Grade", 'ES Data Entry'!G918=4, "4th Grade",'ES Data Entry'!G918=5, "5th Grade")</f>
        <v>Kindergarten</v>
      </c>
      <c r="H918" s="253" t="e" cm="1">
        <f t="array" ref="H918">_xlfn.IFS('ES Data Entry'!L918=2, "Virtual", 'ES Data Entry'!L918=1, "In-person",'ES Data Entry'!L918=3, "Hybrid")</f>
        <v>#N/A</v>
      </c>
      <c r="I918" s="227" t="e" cm="1">
        <f t="array" ref="I918">_xlfn.IFS('ES Data Entry'!H918= 1, "American Indian/Alaskan Native", 'ES Data Entry'!H918= 2, "Asian", 'ES Data Entry'!H918= 3, "Native Hawaiian/Pacific Islander", 'ES Data Entry'!H918= 4, "Black/African American",'ES Data Entry'!H918= 5,  "White", 'ES Data Entry'!H918= 6, "Other", 'ES Data Entry'!H918= 7, "Two races or more", 'ES Data Entry'!H918= 8, "Unknown")</f>
        <v>#N/A</v>
      </c>
      <c r="J918" s="226" t="e" cm="1">
        <f t="array" ref="J918">_xlfn.IFS('ES Data Entry'!I918=1, "Hispanic/Latino", 'ES Data Entry'!I918=2, "Not Hispanic/Latino", 'ES Data Entry'!I918=3, "Other")</f>
        <v>#N/A</v>
      </c>
      <c r="K918" s="226" t="e" cm="1">
        <f t="array" ref="K918">_xlfn.IFS('ES Data Entry'!J918= 1, "Male", 'ES Data Entry'!J918= 2, "Female", 'ES Data Entry'!J918= 3, "Transgender Male", 'ES Data Entry'!J918= 4, "Transgender Female",'ES Data Entry'!J918= 5, "Non-binary", 'ES Data Entry'!J918= 6, "Other", 'ES Data Entry'!J918= 7, "Unknown")</f>
        <v>#N/A</v>
      </c>
      <c r="L918" s="228">
        <f>'ES Data Entry'!K918</f>
        <v>0</v>
      </c>
      <c r="M918" s="228" t="str" cm="1">
        <f t="array" ref="M918">IF(MAX(IF(F:F=F918, L:L))=L918, "Yes", "No")</f>
        <v>Yes</v>
      </c>
      <c r="N918" s="229" t="e">
        <f>AVERAGE('ES Data Entry'!N918,'ES Data Entry'!M918)</f>
        <v>#DIV/0!</v>
      </c>
      <c r="O918" s="229" t="e">
        <f t="shared" si="84"/>
        <v>#DIV/0!</v>
      </c>
      <c r="P918" s="229" t="e">
        <f>AVERAGE('ES Data Entry'!O918:R918)</f>
        <v>#DIV/0!</v>
      </c>
      <c r="Q918" s="229" t="e">
        <f t="shared" si="85"/>
        <v>#DIV/0!</v>
      </c>
      <c r="R918" s="229" t="e">
        <f>AVERAGE('ES Data Entry'!S918:V918)</f>
        <v>#DIV/0!</v>
      </c>
      <c r="S918" s="229" t="e">
        <f t="shared" si="86"/>
        <v>#DIV/0!</v>
      </c>
      <c r="T918" s="229" t="e">
        <f>AVERAGE('ES Data Entry'!W918:Y918)</f>
        <v>#DIV/0!</v>
      </c>
      <c r="U918" s="230" t="e">
        <f t="shared" si="87"/>
        <v>#DIV/0!</v>
      </c>
      <c r="V918" s="231" t="e">
        <f t="shared" si="88"/>
        <v>#DIV/0!</v>
      </c>
      <c r="W918" s="232" t="e">
        <f t="shared" si="89"/>
        <v>#DIV/0!</v>
      </c>
    </row>
    <row r="919" spans="1:23">
      <c r="A919" s="226">
        <f>'ES Data Entry'!A919</f>
        <v>0</v>
      </c>
      <c r="B919" s="226">
        <f>'ES Data Entry'!B919</f>
        <v>0</v>
      </c>
      <c r="C919" s="6">
        <f>'ES Data Entry'!C919</f>
        <v>0</v>
      </c>
      <c r="D919" s="226">
        <f>'ES Data Entry'!D919</f>
        <v>0</v>
      </c>
      <c r="E919" s="226">
        <f>'ES Data Entry'!E919</f>
        <v>0</v>
      </c>
      <c r="F919" s="226">
        <f>'ES Data Entry'!F919</f>
        <v>0</v>
      </c>
      <c r="G919" s="226" t="str" cm="1">
        <f t="array" ref="G919">_xlfn.IFS('ES Data Entry'!G919=0, "Kindergarten", 'ES Data Entry'!G919=1, "1st Grade", 'ES Data Entry'!G919=2, "2nd Grade", 'ES Data Entry'!G919=3, "3rd Grade", 'ES Data Entry'!G919=4, "4th Grade",'ES Data Entry'!G919=5, "5th Grade")</f>
        <v>Kindergarten</v>
      </c>
      <c r="H919" s="253" t="e" cm="1">
        <f t="array" ref="H919">_xlfn.IFS('ES Data Entry'!L919=2, "Virtual", 'ES Data Entry'!L919=1, "In-person",'ES Data Entry'!L919=3, "Hybrid")</f>
        <v>#N/A</v>
      </c>
      <c r="I919" s="227" t="e" cm="1">
        <f t="array" ref="I919">_xlfn.IFS('ES Data Entry'!H919= 1, "American Indian/Alaskan Native", 'ES Data Entry'!H919= 2, "Asian", 'ES Data Entry'!H919= 3, "Native Hawaiian/Pacific Islander", 'ES Data Entry'!H919= 4, "Black/African American",'ES Data Entry'!H919= 5,  "White", 'ES Data Entry'!H919= 6, "Other", 'ES Data Entry'!H919= 7, "Two races or more", 'ES Data Entry'!H919= 8, "Unknown")</f>
        <v>#N/A</v>
      </c>
      <c r="J919" s="226" t="e" cm="1">
        <f t="array" ref="J919">_xlfn.IFS('ES Data Entry'!I919=1, "Hispanic/Latino", 'ES Data Entry'!I919=2, "Not Hispanic/Latino", 'ES Data Entry'!I919=3, "Other")</f>
        <v>#N/A</v>
      </c>
      <c r="K919" s="226" t="e" cm="1">
        <f t="array" ref="K919">_xlfn.IFS('ES Data Entry'!J919= 1, "Male", 'ES Data Entry'!J919= 2, "Female", 'ES Data Entry'!J919= 3, "Transgender Male", 'ES Data Entry'!J919= 4, "Transgender Female",'ES Data Entry'!J919= 5, "Non-binary", 'ES Data Entry'!J919= 6, "Other", 'ES Data Entry'!J919= 7, "Unknown")</f>
        <v>#N/A</v>
      </c>
      <c r="L919" s="228">
        <f>'ES Data Entry'!K919</f>
        <v>0</v>
      </c>
      <c r="M919" s="228" t="str" cm="1">
        <f t="array" ref="M919">IF(MAX(IF(F:F=F919, L:L))=L919, "Yes", "No")</f>
        <v>Yes</v>
      </c>
      <c r="N919" s="229" t="e">
        <f>AVERAGE('ES Data Entry'!N919,'ES Data Entry'!M919)</f>
        <v>#DIV/0!</v>
      </c>
      <c r="O919" s="229" t="e">
        <f t="shared" si="84"/>
        <v>#DIV/0!</v>
      </c>
      <c r="P919" s="229" t="e">
        <f>AVERAGE('ES Data Entry'!O919:R919)</f>
        <v>#DIV/0!</v>
      </c>
      <c r="Q919" s="229" t="e">
        <f t="shared" si="85"/>
        <v>#DIV/0!</v>
      </c>
      <c r="R919" s="229" t="e">
        <f>AVERAGE('ES Data Entry'!S919:V919)</f>
        <v>#DIV/0!</v>
      </c>
      <c r="S919" s="229" t="e">
        <f t="shared" si="86"/>
        <v>#DIV/0!</v>
      </c>
      <c r="T919" s="229" t="e">
        <f>AVERAGE('ES Data Entry'!W919:Y919)</f>
        <v>#DIV/0!</v>
      </c>
      <c r="U919" s="230" t="e">
        <f t="shared" si="87"/>
        <v>#DIV/0!</v>
      </c>
      <c r="V919" s="231" t="e">
        <f t="shared" si="88"/>
        <v>#DIV/0!</v>
      </c>
      <c r="W919" s="232" t="e">
        <f t="shared" si="89"/>
        <v>#DIV/0!</v>
      </c>
    </row>
    <row r="920" spans="1:23">
      <c r="A920" s="226">
        <f>'ES Data Entry'!A920</f>
        <v>0</v>
      </c>
      <c r="B920" s="226">
        <f>'ES Data Entry'!B920</f>
        <v>0</v>
      </c>
      <c r="C920" s="6">
        <f>'ES Data Entry'!C920</f>
        <v>0</v>
      </c>
      <c r="D920" s="226">
        <f>'ES Data Entry'!D920</f>
        <v>0</v>
      </c>
      <c r="E920" s="226">
        <f>'ES Data Entry'!E920</f>
        <v>0</v>
      </c>
      <c r="F920" s="226">
        <f>'ES Data Entry'!F920</f>
        <v>0</v>
      </c>
      <c r="G920" s="226" t="str" cm="1">
        <f t="array" ref="G920">_xlfn.IFS('ES Data Entry'!G920=0, "Kindergarten", 'ES Data Entry'!G920=1, "1st Grade", 'ES Data Entry'!G920=2, "2nd Grade", 'ES Data Entry'!G920=3, "3rd Grade", 'ES Data Entry'!G920=4, "4th Grade",'ES Data Entry'!G920=5, "5th Grade")</f>
        <v>Kindergarten</v>
      </c>
      <c r="H920" s="253" t="e" cm="1">
        <f t="array" ref="H920">_xlfn.IFS('ES Data Entry'!L920=2, "Virtual", 'ES Data Entry'!L920=1, "In-person",'ES Data Entry'!L920=3, "Hybrid")</f>
        <v>#N/A</v>
      </c>
      <c r="I920" s="227" t="e" cm="1">
        <f t="array" ref="I920">_xlfn.IFS('ES Data Entry'!H920= 1, "American Indian/Alaskan Native", 'ES Data Entry'!H920= 2, "Asian", 'ES Data Entry'!H920= 3, "Native Hawaiian/Pacific Islander", 'ES Data Entry'!H920= 4, "Black/African American",'ES Data Entry'!H920= 5,  "White", 'ES Data Entry'!H920= 6, "Other", 'ES Data Entry'!H920= 7, "Two races or more", 'ES Data Entry'!H920= 8, "Unknown")</f>
        <v>#N/A</v>
      </c>
      <c r="J920" s="226" t="e" cm="1">
        <f t="array" ref="J920">_xlfn.IFS('ES Data Entry'!I920=1, "Hispanic/Latino", 'ES Data Entry'!I920=2, "Not Hispanic/Latino", 'ES Data Entry'!I920=3, "Other")</f>
        <v>#N/A</v>
      </c>
      <c r="K920" s="226" t="e" cm="1">
        <f t="array" ref="K920">_xlfn.IFS('ES Data Entry'!J920= 1, "Male", 'ES Data Entry'!J920= 2, "Female", 'ES Data Entry'!J920= 3, "Transgender Male", 'ES Data Entry'!J920= 4, "Transgender Female",'ES Data Entry'!J920= 5, "Non-binary", 'ES Data Entry'!J920= 6, "Other", 'ES Data Entry'!J920= 7, "Unknown")</f>
        <v>#N/A</v>
      </c>
      <c r="L920" s="228">
        <f>'ES Data Entry'!K920</f>
        <v>0</v>
      </c>
      <c r="M920" s="228" t="str" cm="1">
        <f t="array" ref="M920">IF(MAX(IF(F:F=F920, L:L))=L920, "Yes", "No")</f>
        <v>Yes</v>
      </c>
      <c r="N920" s="229" t="e">
        <f>AVERAGE('ES Data Entry'!N920,'ES Data Entry'!M920)</f>
        <v>#DIV/0!</v>
      </c>
      <c r="O920" s="229" t="e">
        <f t="shared" si="84"/>
        <v>#DIV/0!</v>
      </c>
      <c r="P920" s="229" t="e">
        <f>AVERAGE('ES Data Entry'!O920:R920)</f>
        <v>#DIV/0!</v>
      </c>
      <c r="Q920" s="229" t="e">
        <f t="shared" si="85"/>
        <v>#DIV/0!</v>
      </c>
      <c r="R920" s="229" t="e">
        <f>AVERAGE('ES Data Entry'!S920:V920)</f>
        <v>#DIV/0!</v>
      </c>
      <c r="S920" s="229" t="e">
        <f t="shared" si="86"/>
        <v>#DIV/0!</v>
      </c>
      <c r="T920" s="229" t="e">
        <f>AVERAGE('ES Data Entry'!W920:Y920)</f>
        <v>#DIV/0!</v>
      </c>
      <c r="U920" s="230" t="e">
        <f t="shared" si="87"/>
        <v>#DIV/0!</v>
      </c>
      <c r="V920" s="231" t="e">
        <f t="shared" si="88"/>
        <v>#DIV/0!</v>
      </c>
      <c r="W920" s="232" t="e">
        <f t="shared" si="89"/>
        <v>#DIV/0!</v>
      </c>
    </row>
    <row r="921" spans="1:23">
      <c r="A921" s="226">
        <f>'ES Data Entry'!A921</f>
        <v>0</v>
      </c>
      <c r="B921" s="226">
        <f>'ES Data Entry'!B921</f>
        <v>0</v>
      </c>
      <c r="C921" s="6">
        <f>'ES Data Entry'!C921</f>
        <v>0</v>
      </c>
      <c r="D921" s="226">
        <f>'ES Data Entry'!D921</f>
        <v>0</v>
      </c>
      <c r="E921" s="226">
        <f>'ES Data Entry'!E921</f>
        <v>0</v>
      </c>
      <c r="F921" s="226">
        <f>'ES Data Entry'!F921</f>
        <v>0</v>
      </c>
      <c r="G921" s="226" t="str" cm="1">
        <f t="array" ref="G921">_xlfn.IFS('ES Data Entry'!G921=0, "Kindergarten", 'ES Data Entry'!G921=1, "1st Grade", 'ES Data Entry'!G921=2, "2nd Grade", 'ES Data Entry'!G921=3, "3rd Grade", 'ES Data Entry'!G921=4, "4th Grade",'ES Data Entry'!G921=5, "5th Grade")</f>
        <v>Kindergarten</v>
      </c>
      <c r="H921" s="253" t="e" cm="1">
        <f t="array" ref="H921">_xlfn.IFS('ES Data Entry'!L921=2, "Virtual", 'ES Data Entry'!L921=1, "In-person",'ES Data Entry'!L921=3, "Hybrid")</f>
        <v>#N/A</v>
      </c>
      <c r="I921" s="227" t="e" cm="1">
        <f t="array" ref="I921">_xlfn.IFS('ES Data Entry'!H921= 1, "American Indian/Alaskan Native", 'ES Data Entry'!H921= 2, "Asian", 'ES Data Entry'!H921= 3, "Native Hawaiian/Pacific Islander", 'ES Data Entry'!H921= 4, "Black/African American",'ES Data Entry'!H921= 5,  "White", 'ES Data Entry'!H921= 6, "Other", 'ES Data Entry'!H921= 7, "Two races or more", 'ES Data Entry'!H921= 8, "Unknown")</f>
        <v>#N/A</v>
      </c>
      <c r="J921" s="226" t="e" cm="1">
        <f t="array" ref="J921">_xlfn.IFS('ES Data Entry'!I921=1, "Hispanic/Latino", 'ES Data Entry'!I921=2, "Not Hispanic/Latino", 'ES Data Entry'!I921=3, "Other")</f>
        <v>#N/A</v>
      </c>
      <c r="K921" s="226" t="e" cm="1">
        <f t="array" ref="K921">_xlfn.IFS('ES Data Entry'!J921= 1, "Male", 'ES Data Entry'!J921= 2, "Female", 'ES Data Entry'!J921= 3, "Transgender Male", 'ES Data Entry'!J921= 4, "Transgender Female",'ES Data Entry'!J921= 5, "Non-binary", 'ES Data Entry'!J921= 6, "Other", 'ES Data Entry'!J921= 7, "Unknown")</f>
        <v>#N/A</v>
      </c>
      <c r="L921" s="228">
        <f>'ES Data Entry'!K921</f>
        <v>0</v>
      </c>
      <c r="M921" s="228" t="str" cm="1">
        <f t="array" ref="M921">IF(MAX(IF(F:F=F921, L:L))=L921, "Yes", "No")</f>
        <v>Yes</v>
      </c>
      <c r="N921" s="229" t="e">
        <f>AVERAGE('ES Data Entry'!N921,'ES Data Entry'!M921)</f>
        <v>#DIV/0!</v>
      </c>
      <c r="O921" s="229" t="e">
        <f t="shared" si="84"/>
        <v>#DIV/0!</v>
      </c>
      <c r="P921" s="229" t="e">
        <f>AVERAGE('ES Data Entry'!O921:R921)</f>
        <v>#DIV/0!</v>
      </c>
      <c r="Q921" s="229" t="e">
        <f t="shared" si="85"/>
        <v>#DIV/0!</v>
      </c>
      <c r="R921" s="229" t="e">
        <f>AVERAGE('ES Data Entry'!S921:V921)</f>
        <v>#DIV/0!</v>
      </c>
      <c r="S921" s="229" t="e">
        <f t="shared" si="86"/>
        <v>#DIV/0!</v>
      </c>
      <c r="T921" s="229" t="e">
        <f>AVERAGE('ES Data Entry'!W921:Y921)</f>
        <v>#DIV/0!</v>
      </c>
      <c r="U921" s="230" t="e">
        <f t="shared" si="87"/>
        <v>#DIV/0!</v>
      </c>
      <c r="V921" s="231" t="e">
        <f t="shared" si="88"/>
        <v>#DIV/0!</v>
      </c>
      <c r="W921" s="232" t="e">
        <f t="shared" si="89"/>
        <v>#DIV/0!</v>
      </c>
    </row>
    <row r="922" spans="1:23">
      <c r="A922" s="226">
        <f>'ES Data Entry'!A922</f>
        <v>0</v>
      </c>
      <c r="B922" s="226">
        <f>'ES Data Entry'!B922</f>
        <v>0</v>
      </c>
      <c r="C922" s="6">
        <f>'ES Data Entry'!C922</f>
        <v>0</v>
      </c>
      <c r="D922" s="226">
        <f>'ES Data Entry'!D922</f>
        <v>0</v>
      </c>
      <c r="E922" s="226">
        <f>'ES Data Entry'!E922</f>
        <v>0</v>
      </c>
      <c r="F922" s="226">
        <f>'ES Data Entry'!F922</f>
        <v>0</v>
      </c>
      <c r="G922" s="226" t="str" cm="1">
        <f t="array" ref="G922">_xlfn.IFS('ES Data Entry'!G922=0, "Kindergarten", 'ES Data Entry'!G922=1, "1st Grade", 'ES Data Entry'!G922=2, "2nd Grade", 'ES Data Entry'!G922=3, "3rd Grade", 'ES Data Entry'!G922=4, "4th Grade",'ES Data Entry'!G922=5, "5th Grade")</f>
        <v>Kindergarten</v>
      </c>
      <c r="H922" s="253" t="e" cm="1">
        <f t="array" ref="H922">_xlfn.IFS('ES Data Entry'!L922=2, "Virtual", 'ES Data Entry'!L922=1, "In-person",'ES Data Entry'!L922=3, "Hybrid")</f>
        <v>#N/A</v>
      </c>
      <c r="I922" s="227" t="e" cm="1">
        <f t="array" ref="I922">_xlfn.IFS('ES Data Entry'!H922= 1, "American Indian/Alaskan Native", 'ES Data Entry'!H922= 2, "Asian", 'ES Data Entry'!H922= 3, "Native Hawaiian/Pacific Islander", 'ES Data Entry'!H922= 4, "Black/African American",'ES Data Entry'!H922= 5,  "White", 'ES Data Entry'!H922= 6, "Other", 'ES Data Entry'!H922= 7, "Two races or more", 'ES Data Entry'!H922= 8, "Unknown")</f>
        <v>#N/A</v>
      </c>
      <c r="J922" s="226" t="e" cm="1">
        <f t="array" ref="J922">_xlfn.IFS('ES Data Entry'!I922=1, "Hispanic/Latino", 'ES Data Entry'!I922=2, "Not Hispanic/Latino", 'ES Data Entry'!I922=3, "Other")</f>
        <v>#N/A</v>
      </c>
      <c r="K922" s="226" t="e" cm="1">
        <f t="array" ref="K922">_xlfn.IFS('ES Data Entry'!J922= 1, "Male", 'ES Data Entry'!J922= 2, "Female", 'ES Data Entry'!J922= 3, "Transgender Male", 'ES Data Entry'!J922= 4, "Transgender Female",'ES Data Entry'!J922= 5, "Non-binary", 'ES Data Entry'!J922= 6, "Other", 'ES Data Entry'!J922= 7, "Unknown")</f>
        <v>#N/A</v>
      </c>
      <c r="L922" s="228">
        <f>'ES Data Entry'!K922</f>
        <v>0</v>
      </c>
      <c r="M922" s="228" t="str" cm="1">
        <f t="array" ref="M922">IF(MAX(IF(F:F=F922, L:L))=L922, "Yes", "No")</f>
        <v>Yes</v>
      </c>
      <c r="N922" s="229" t="e">
        <f>AVERAGE('ES Data Entry'!N922,'ES Data Entry'!M922)</f>
        <v>#DIV/0!</v>
      </c>
      <c r="O922" s="229" t="e">
        <f t="shared" si="84"/>
        <v>#DIV/0!</v>
      </c>
      <c r="P922" s="229" t="e">
        <f>AVERAGE('ES Data Entry'!O922:R922)</f>
        <v>#DIV/0!</v>
      </c>
      <c r="Q922" s="229" t="e">
        <f t="shared" si="85"/>
        <v>#DIV/0!</v>
      </c>
      <c r="R922" s="229" t="e">
        <f>AVERAGE('ES Data Entry'!S922:V922)</f>
        <v>#DIV/0!</v>
      </c>
      <c r="S922" s="229" t="e">
        <f t="shared" si="86"/>
        <v>#DIV/0!</v>
      </c>
      <c r="T922" s="229" t="e">
        <f>AVERAGE('ES Data Entry'!W922:Y922)</f>
        <v>#DIV/0!</v>
      </c>
      <c r="U922" s="230" t="e">
        <f t="shared" si="87"/>
        <v>#DIV/0!</v>
      </c>
      <c r="V922" s="231" t="e">
        <f t="shared" si="88"/>
        <v>#DIV/0!</v>
      </c>
      <c r="W922" s="232" t="e">
        <f t="shared" si="89"/>
        <v>#DIV/0!</v>
      </c>
    </row>
    <row r="923" spans="1:23">
      <c r="A923" s="226">
        <f>'ES Data Entry'!A923</f>
        <v>0</v>
      </c>
      <c r="B923" s="226">
        <f>'ES Data Entry'!B923</f>
        <v>0</v>
      </c>
      <c r="C923" s="6">
        <f>'ES Data Entry'!C923</f>
        <v>0</v>
      </c>
      <c r="D923" s="226">
        <f>'ES Data Entry'!D923</f>
        <v>0</v>
      </c>
      <c r="E923" s="226">
        <f>'ES Data Entry'!E923</f>
        <v>0</v>
      </c>
      <c r="F923" s="226">
        <f>'ES Data Entry'!F923</f>
        <v>0</v>
      </c>
      <c r="G923" s="226" t="str" cm="1">
        <f t="array" ref="G923">_xlfn.IFS('ES Data Entry'!G923=0, "Kindergarten", 'ES Data Entry'!G923=1, "1st Grade", 'ES Data Entry'!G923=2, "2nd Grade", 'ES Data Entry'!G923=3, "3rd Grade", 'ES Data Entry'!G923=4, "4th Grade",'ES Data Entry'!G923=5, "5th Grade")</f>
        <v>Kindergarten</v>
      </c>
      <c r="H923" s="253" t="e" cm="1">
        <f t="array" ref="H923">_xlfn.IFS('ES Data Entry'!L923=2, "Virtual", 'ES Data Entry'!L923=1, "In-person",'ES Data Entry'!L923=3, "Hybrid")</f>
        <v>#N/A</v>
      </c>
      <c r="I923" s="227" t="e" cm="1">
        <f t="array" ref="I923">_xlfn.IFS('ES Data Entry'!H923= 1, "American Indian/Alaskan Native", 'ES Data Entry'!H923= 2, "Asian", 'ES Data Entry'!H923= 3, "Native Hawaiian/Pacific Islander", 'ES Data Entry'!H923= 4, "Black/African American",'ES Data Entry'!H923= 5,  "White", 'ES Data Entry'!H923= 6, "Other", 'ES Data Entry'!H923= 7, "Two races or more", 'ES Data Entry'!H923= 8, "Unknown")</f>
        <v>#N/A</v>
      </c>
      <c r="J923" s="226" t="e" cm="1">
        <f t="array" ref="J923">_xlfn.IFS('ES Data Entry'!I923=1, "Hispanic/Latino", 'ES Data Entry'!I923=2, "Not Hispanic/Latino", 'ES Data Entry'!I923=3, "Other")</f>
        <v>#N/A</v>
      </c>
      <c r="K923" s="226" t="e" cm="1">
        <f t="array" ref="K923">_xlfn.IFS('ES Data Entry'!J923= 1, "Male", 'ES Data Entry'!J923= 2, "Female", 'ES Data Entry'!J923= 3, "Transgender Male", 'ES Data Entry'!J923= 4, "Transgender Female",'ES Data Entry'!J923= 5, "Non-binary", 'ES Data Entry'!J923= 6, "Other", 'ES Data Entry'!J923= 7, "Unknown")</f>
        <v>#N/A</v>
      </c>
      <c r="L923" s="228">
        <f>'ES Data Entry'!K923</f>
        <v>0</v>
      </c>
      <c r="M923" s="228" t="str" cm="1">
        <f t="array" ref="M923">IF(MAX(IF(F:F=F923, L:L))=L923, "Yes", "No")</f>
        <v>Yes</v>
      </c>
      <c r="N923" s="229" t="e">
        <f>AVERAGE('ES Data Entry'!N923,'ES Data Entry'!M923)</f>
        <v>#DIV/0!</v>
      </c>
      <c r="O923" s="229" t="e">
        <f t="shared" si="84"/>
        <v>#DIV/0!</v>
      </c>
      <c r="P923" s="229" t="e">
        <f>AVERAGE('ES Data Entry'!O923:R923)</f>
        <v>#DIV/0!</v>
      </c>
      <c r="Q923" s="229" t="e">
        <f t="shared" si="85"/>
        <v>#DIV/0!</v>
      </c>
      <c r="R923" s="229" t="e">
        <f>AVERAGE('ES Data Entry'!S923:V923)</f>
        <v>#DIV/0!</v>
      </c>
      <c r="S923" s="229" t="e">
        <f t="shared" si="86"/>
        <v>#DIV/0!</v>
      </c>
      <c r="T923" s="229" t="e">
        <f>AVERAGE('ES Data Entry'!W923:Y923)</f>
        <v>#DIV/0!</v>
      </c>
      <c r="U923" s="230" t="e">
        <f t="shared" si="87"/>
        <v>#DIV/0!</v>
      </c>
      <c r="V923" s="231" t="e">
        <f t="shared" si="88"/>
        <v>#DIV/0!</v>
      </c>
      <c r="W923" s="232" t="e">
        <f t="shared" si="89"/>
        <v>#DIV/0!</v>
      </c>
    </row>
    <row r="924" spans="1:23">
      <c r="A924" s="226">
        <f>'ES Data Entry'!A924</f>
        <v>0</v>
      </c>
      <c r="B924" s="226">
        <f>'ES Data Entry'!B924</f>
        <v>0</v>
      </c>
      <c r="C924" s="6">
        <f>'ES Data Entry'!C924</f>
        <v>0</v>
      </c>
      <c r="D924" s="226">
        <f>'ES Data Entry'!D924</f>
        <v>0</v>
      </c>
      <c r="E924" s="226">
        <f>'ES Data Entry'!E924</f>
        <v>0</v>
      </c>
      <c r="F924" s="226">
        <f>'ES Data Entry'!F924</f>
        <v>0</v>
      </c>
      <c r="G924" s="226" t="str" cm="1">
        <f t="array" ref="G924">_xlfn.IFS('ES Data Entry'!G924=0, "Kindergarten", 'ES Data Entry'!G924=1, "1st Grade", 'ES Data Entry'!G924=2, "2nd Grade", 'ES Data Entry'!G924=3, "3rd Grade", 'ES Data Entry'!G924=4, "4th Grade",'ES Data Entry'!G924=5, "5th Grade")</f>
        <v>Kindergarten</v>
      </c>
      <c r="H924" s="253" t="e" cm="1">
        <f t="array" ref="H924">_xlfn.IFS('ES Data Entry'!L924=2, "Virtual", 'ES Data Entry'!L924=1, "In-person",'ES Data Entry'!L924=3, "Hybrid")</f>
        <v>#N/A</v>
      </c>
      <c r="I924" s="227" t="e" cm="1">
        <f t="array" ref="I924">_xlfn.IFS('ES Data Entry'!H924= 1, "American Indian/Alaskan Native", 'ES Data Entry'!H924= 2, "Asian", 'ES Data Entry'!H924= 3, "Native Hawaiian/Pacific Islander", 'ES Data Entry'!H924= 4, "Black/African American",'ES Data Entry'!H924= 5,  "White", 'ES Data Entry'!H924= 6, "Other", 'ES Data Entry'!H924= 7, "Two races or more", 'ES Data Entry'!H924= 8, "Unknown")</f>
        <v>#N/A</v>
      </c>
      <c r="J924" s="226" t="e" cm="1">
        <f t="array" ref="J924">_xlfn.IFS('ES Data Entry'!I924=1, "Hispanic/Latino", 'ES Data Entry'!I924=2, "Not Hispanic/Latino", 'ES Data Entry'!I924=3, "Other")</f>
        <v>#N/A</v>
      </c>
      <c r="K924" s="226" t="e" cm="1">
        <f t="array" ref="K924">_xlfn.IFS('ES Data Entry'!J924= 1, "Male", 'ES Data Entry'!J924= 2, "Female", 'ES Data Entry'!J924= 3, "Transgender Male", 'ES Data Entry'!J924= 4, "Transgender Female",'ES Data Entry'!J924= 5, "Non-binary", 'ES Data Entry'!J924= 6, "Other", 'ES Data Entry'!J924= 7, "Unknown")</f>
        <v>#N/A</v>
      </c>
      <c r="L924" s="228">
        <f>'ES Data Entry'!K924</f>
        <v>0</v>
      </c>
      <c r="M924" s="228" t="str" cm="1">
        <f t="array" ref="M924">IF(MAX(IF(F:F=F924, L:L))=L924, "Yes", "No")</f>
        <v>Yes</v>
      </c>
      <c r="N924" s="229" t="e">
        <f>AVERAGE('ES Data Entry'!N924,'ES Data Entry'!M924)</f>
        <v>#DIV/0!</v>
      </c>
      <c r="O924" s="229" t="e">
        <f t="shared" si="84"/>
        <v>#DIV/0!</v>
      </c>
      <c r="P924" s="229" t="e">
        <f>AVERAGE('ES Data Entry'!O924:R924)</f>
        <v>#DIV/0!</v>
      </c>
      <c r="Q924" s="229" t="e">
        <f t="shared" si="85"/>
        <v>#DIV/0!</v>
      </c>
      <c r="R924" s="229" t="e">
        <f>AVERAGE('ES Data Entry'!S924:V924)</f>
        <v>#DIV/0!</v>
      </c>
      <c r="S924" s="229" t="e">
        <f t="shared" si="86"/>
        <v>#DIV/0!</v>
      </c>
      <c r="T924" s="229" t="e">
        <f>AVERAGE('ES Data Entry'!W924:Y924)</f>
        <v>#DIV/0!</v>
      </c>
      <c r="U924" s="230" t="e">
        <f t="shared" si="87"/>
        <v>#DIV/0!</v>
      </c>
      <c r="V924" s="231" t="e">
        <f t="shared" si="88"/>
        <v>#DIV/0!</v>
      </c>
      <c r="W924" s="232" t="e">
        <f t="shared" si="89"/>
        <v>#DIV/0!</v>
      </c>
    </row>
    <row r="925" spans="1:23">
      <c r="A925" s="226">
        <f>'ES Data Entry'!A925</f>
        <v>0</v>
      </c>
      <c r="B925" s="226">
        <f>'ES Data Entry'!B925</f>
        <v>0</v>
      </c>
      <c r="C925" s="6">
        <f>'ES Data Entry'!C925</f>
        <v>0</v>
      </c>
      <c r="D925" s="226">
        <f>'ES Data Entry'!D925</f>
        <v>0</v>
      </c>
      <c r="E925" s="226">
        <f>'ES Data Entry'!E925</f>
        <v>0</v>
      </c>
      <c r="F925" s="226">
        <f>'ES Data Entry'!F925</f>
        <v>0</v>
      </c>
      <c r="G925" s="226" t="str" cm="1">
        <f t="array" ref="G925">_xlfn.IFS('ES Data Entry'!G925=0, "Kindergarten", 'ES Data Entry'!G925=1, "1st Grade", 'ES Data Entry'!G925=2, "2nd Grade", 'ES Data Entry'!G925=3, "3rd Grade", 'ES Data Entry'!G925=4, "4th Grade",'ES Data Entry'!G925=5, "5th Grade")</f>
        <v>Kindergarten</v>
      </c>
      <c r="H925" s="253" t="e" cm="1">
        <f t="array" ref="H925">_xlfn.IFS('ES Data Entry'!L925=2, "Virtual", 'ES Data Entry'!L925=1, "In-person",'ES Data Entry'!L925=3, "Hybrid")</f>
        <v>#N/A</v>
      </c>
      <c r="I925" s="227" t="e" cm="1">
        <f t="array" ref="I925">_xlfn.IFS('ES Data Entry'!H925= 1, "American Indian/Alaskan Native", 'ES Data Entry'!H925= 2, "Asian", 'ES Data Entry'!H925= 3, "Native Hawaiian/Pacific Islander", 'ES Data Entry'!H925= 4, "Black/African American",'ES Data Entry'!H925= 5,  "White", 'ES Data Entry'!H925= 6, "Other", 'ES Data Entry'!H925= 7, "Two races or more", 'ES Data Entry'!H925= 8, "Unknown")</f>
        <v>#N/A</v>
      </c>
      <c r="J925" s="226" t="e" cm="1">
        <f t="array" ref="J925">_xlfn.IFS('ES Data Entry'!I925=1, "Hispanic/Latino", 'ES Data Entry'!I925=2, "Not Hispanic/Latino", 'ES Data Entry'!I925=3, "Other")</f>
        <v>#N/A</v>
      </c>
      <c r="K925" s="226" t="e" cm="1">
        <f t="array" ref="K925">_xlfn.IFS('ES Data Entry'!J925= 1, "Male", 'ES Data Entry'!J925= 2, "Female", 'ES Data Entry'!J925= 3, "Transgender Male", 'ES Data Entry'!J925= 4, "Transgender Female",'ES Data Entry'!J925= 5, "Non-binary", 'ES Data Entry'!J925= 6, "Other", 'ES Data Entry'!J925= 7, "Unknown")</f>
        <v>#N/A</v>
      </c>
      <c r="L925" s="228">
        <f>'ES Data Entry'!K925</f>
        <v>0</v>
      </c>
      <c r="M925" s="228" t="str" cm="1">
        <f t="array" ref="M925">IF(MAX(IF(F:F=F925, L:L))=L925, "Yes", "No")</f>
        <v>Yes</v>
      </c>
      <c r="N925" s="229" t="e">
        <f>AVERAGE('ES Data Entry'!N925,'ES Data Entry'!M925)</f>
        <v>#DIV/0!</v>
      </c>
      <c r="O925" s="229" t="e">
        <f t="shared" si="84"/>
        <v>#DIV/0!</v>
      </c>
      <c r="P925" s="229" t="e">
        <f>AVERAGE('ES Data Entry'!O925:R925)</f>
        <v>#DIV/0!</v>
      </c>
      <c r="Q925" s="229" t="e">
        <f t="shared" si="85"/>
        <v>#DIV/0!</v>
      </c>
      <c r="R925" s="229" t="e">
        <f>AVERAGE('ES Data Entry'!S925:V925)</f>
        <v>#DIV/0!</v>
      </c>
      <c r="S925" s="229" t="e">
        <f t="shared" si="86"/>
        <v>#DIV/0!</v>
      </c>
      <c r="T925" s="229" t="e">
        <f>AVERAGE('ES Data Entry'!W925:Y925)</f>
        <v>#DIV/0!</v>
      </c>
      <c r="U925" s="230" t="e">
        <f t="shared" si="87"/>
        <v>#DIV/0!</v>
      </c>
      <c r="V925" s="231" t="e">
        <f t="shared" si="88"/>
        <v>#DIV/0!</v>
      </c>
      <c r="W925" s="232" t="e">
        <f t="shared" si="89"/>
        <v>#DIV/0!</v>
      </c>
    </row>
    <row r="926" spans="1:23">
      <c r="A926" s="226">
        <f>'ES Data Entry'!A926</f>
        <v>0</v>
      </c>
      <c r="B926" s="226">
        <f>'ES Data Entry'!B926</f>
        <v>0</v>
      </c>
      <c r="C926" s="6">
        <f>'ES Data Entry'!C926</f>
        <v>0</v>
      </c>
      <c r="D926" s="226">
        <f>'ES Data Entry'!D926</f>
        <v>0</v>
      </c>
      <c r="E926" s="226">
        <f>'ES Data Entry'!E926</f>
        <v>0</v>
      </c>
      <c r="F926" s="226">
        <f>'ES Data Entry'!F926</f>
        <v>0</v>
      </c>
      <c r="G926" s="226" t="str" cm="1">
        <f t="array" ref="G926">_xlfn.IFS('ES Data Entry'!G926=0, "Kindergarten", 'ES Data Entry'!G926=1, "1st Grade", 'ES Data Entry'!G926=2, "2nd Grade", 'ES Data Entry'!G926=3, "3rd Grade", 'ES Data Entry'!G926=4, "4th Grade",'ES Data Entry'!G926=5, "5th Grade")</f>
        <v>Kindergarten</v>
      </c>
      <c r="H926" s="253" t="e" cm="1">
        <f t="array" ref="H926">_xlfn.IFS('ES Data Entry'!L926=2, "Virtual", 'ES Data Entry'!L926=1, "In-person",'ES Data Entry'!L926=3, "Hybrid")</f>
        <v>#N/A</v>
      </c>
      <c r="I926" s="227" t="e" cm="1">
        <f t="array" ref="I926">_xlfn.IFS('ES Data Entry'!H926= 1, "American Indian/Alaskan Native", 'ES Data Entry'!H926= 2, "Asian", 'ES Data Entry'!H926= 3, "Native Hawaiian/Pacific Islander", 'ES Data Entry'!H926= 4, "Black/African American",'ES Data Entry'!H926= 5,  "White", 'ES Data Entry'!H926= 6, "Other", 'ES Data Entry'!H926= 7, "Two races or more", 'ES Data Entry'!H926= 8, "Unknown")</f>
        <v>#N/A</v>
      </c>
      <c r="J926" s="226" t="e" cm="1">
        <f t="array" ref="J926">_xlfn.IFS('ES Data Entry'!I926=1, "Hispanic/Latino", 'ES Data Entry'!I926=2, "Not Hispanic/Latino", 'ES Data Entry'!I926=3, "Other")</f>
        <v>#N/A</v>
      </c>
      <c r="K926" s="226" t="e" cm="1">
        <f t="array" ref="K926">_xlfn.IFS('ES Data Entry'!J926= 1, "Male", 'ES Data Entry'!J926= 2, "Female", 'ES Data Entry'!J926= 3, "Transgender Male", 'ES Data Entry'!J926= 4, "Transgender Female",'ES Data Entry'!J926= 5, "Non-binary", 'ES Data Entry'!J926= 6, "Other", 'ES Data Entry'!J926= 7, "Unknown")</f>
        <v>#N/A</v>
      </c>
      <c r="L926" s="228">
        <f>'ES Data Entry'!K926</f>
        <v>0</v>
      </c>
      <c r="M926" s="228" t="str" cm="1">
        <f t="array" ref="M926">IF(MAX(IF(F:F=F926, L:L))=L926, "Yes", "No")</f>
        <v>Yes</v>
      </c>
      <c r="N926" s="229" t="e">
        <f>AVERAGE('ES Data Entry'!N926,'ES Data Entry'!M926)</f>
        <v>#DIV/0!</v>
      </c>
      <c r="O926" s="229" t="e">
        <f t="shared" si="84"/>
        <v>#DIV/0!</v>
      </c>
      <c r="P926" s="229" t="e">
        <f>AVERAGE('ES Data Entry'!O926:R926)</f>
        <v>#DIV/0!</v>
      </c>
      <c r="Q926" s="229" t="e">
        <f t="shared" si="85"/>
        <v>#DIV/0!</v>
      </c>
      <c r="R926" s="229" t="e">
        <f>AVERAGE('ES Data Entry'!S926:V926)</f>
        <v>#DIV/0!</v>
      </c>
      <c r="S926" s="229" t="e">
        <f t="shared" si="86"/>
        <v>#DIV/0!</v>
      </c>
      <c r="T926" s="229" t="e">
        <f>AVERAGE('ES Data Entry'!W926:Y926)</f>
        <v>#DIV/0!</v>
      </c>
      <c r="U926" s="230" t="e">
        <f t="shared" si="87"/>
        <v>#DIV/0!</v>
      </c>
      <c r="V926" s="231" t="e">
        <f t="shared" si="88"/>
        <v>#DIV/0!</v>
      </c>
      <c r="W926" s="232" t="e">
        <f t="shared" si="89"/>
        <v>#DIV/0!</v>
      </c>
    </row>
    <row r="927" spans="1:23">
      <c r="A927" s="226">
        <f>'ES Data Entry'!A927</f>
        <v>0</v>
      </c>
      <c r="B927" s="226">
        <f>'ES Data Entry'!B927</f>
        <v>0</v>
      </c>
      <c r="C927" s="6">
        <f>'ES Data Entry'!C927</f>
        <v>0</v>
      </c>
      <c r="D927" s="226">
        <f>'ES Data Entry'!D927</f>
        <v>0</v>
      </c>
      <c r="E927" s="226">
        <f>'ES Data Entry'!E927</f>
        <v>0</v>
      </c>
      <c r="F927" s="226">
        <f>'ES Data Entry'!F927</f>
        <v>0</v>
      </c>
      <c r="G927" s="226" t="str" cm="1">
        <f t="array" ref="G927">_xlfn.IFS('ES Data Entry'!G927=0, "Kindergarten", 'ES Data Entry'!G927=1, "1st Grade", 'ES Data Entry'!G927=2, "2nd Grade", 'ES Data Entry'!G927=3, "3rd Grade", 'ES Data Entry'!G927=4, "4th Grade",'ES Data Entry'!G927=5, "5th Grade")</f>
        <v>Kindergarten</v>
      </c>
      <c r="H927" s="253" t="e" cm="1">
        <f t="array" ref="H927">_xlfn.IFS('ES Data Entry'!L927=2, "Virtual", 'ES Data Entry'!L927=1, "In-person",'ES Data Entry'!L927=3, "Hybrid")</f>
        <v>#N/A</v>
      </c>
      <c r="I927" s="227" t="e" cm="1">
        <f t="array" ref="I927">_xlfn.IFS('ES Data Entry'!H927= 1, "American Indian/Alaskan Native", 'ES Data Entry'!H927= 2, "Asian", 'ES Data Entry'!H927= 3, "Native Hawaiian/Pacific Islander", 'ES Data Entry'!H927= 4, "Black/African American",'ES Data Entry'!H927= 5,  "White", 'ES Data Entry'!H927= 6, "Other", 'ES Data Entry'!H927= 7, "Two races or more", 'ES Data Entry'!H927= 8, "Unknown")</f>
        <v>#N/A</v>
      </c>
      <c r="J927" s="226" t="e" cm="1">
        <f t="array" ref="J927">_xlfn.IFS('ES Data Entry'!I927=1, "Hispanic/Latino", 'ES Data Entry'!I927=2, "Not Hispanic/Latino", 'ES Data Entry'!I927=3, "Other")</f>
        <v>#N/A</v>
      </c>
      <c r="K927" s="226" t="e" cm="1">
        <f t="array" ref="K927">_xlfn.IFS('ES Data Entry'!J927= 1, "Male", 'ES Data Entry'!J927= 2, "Female", 'ES Data Entry'!J927= 3, "Transgender Male", 'ES Data Entry'!J927= 4, "Transgender Female",'ES Data Entry'!J927= 5, "Non-binary", 'ES Data Entry'!J927= 6, "Other", 'ES Data Entry'!J927= 7, "Unknown")</f>
        <v>#N/A</v>
      </c>
      <c r="L927" s="228">
        <f>'ES Data Entry'!K927</f>
        <v>0</v>
      </c>
      <c r="M927" s="228" t="str" cm="1">
        <f t="array" ref="M927">IF(MAX(IF(F:F=F927, L:L))=L927, "Yes", "No")</f>
        <v>Yes</v>
      </c>
      <c r="N927" s="229" t="e">
        <f>AVERAGE('ES Data Entry'!N927,'ES Data Entry'!M927)</f>
        <v>#DIV/0!</v>
      </c>
      <c r="O927" s="229" t="e">
        <f t="shared" si="84"/>
        <v>#DIV/0!</v>
      </c>
      <c r="P927" s="229" t="e">
        <f>AVERAGE('ES Data Entry'!O927:R927)</f>
        <v>#DIV/0!</v>
      </c>
      <c r="Q927" s="229" t="e">
        <f t="shared" si="85"/>
        <v>#DIV/0!</v>
      </c>
      <c r="R927" s="229" t="e">
        <f>AVERAGE('ES Data Entry'!S927:V927)</f>
        <v>#DIV/0!</v>
      </c>
      <c r="S927" s="229" t="e">
        <f t="shared" si="86"/>
        <v>#DIV/0!</v>
      </c>
      <c r="T927" s="229" t="e">
        <f>AVERAGE('ES Data Entry'!W927:Y927)</f>
        <v>#DIV/0!</v>
      </c>
      <c r="U927" s="230" t="e">
        <f t="shared" si="87"/>
        <v>#DIV/0!</v>
      </c>
      <c r="V927" s="231" t="e">
        <f t="shared" si="88"/>
        <v>#DIV/0!</v>
      </c>
      <c r="W927" s="232" t="e">
        <f t="shared" si="89"/>
        <v>#DIV/0!</v>
      </c>
    </row>
    <row r="928" spans="1:23">
      <c r="A928" s="226">
        <f>'ES Data Entry'!A928</f>
        <v>0</v>
      </c>
      <c r="B928" s="226">
        <f>'ES Data Entry'!B928</f>
        <v>0</v>
      </c>
      <c r="C928" s="6">
        <f>'ES Data Entry'!C928</f>
        <v>0</v>
      </c>
      <c r="D928" s="226">
        <f>'ES Data Entry'!D928</f>
        <v>0</v>
      </c>
      <c r="E928" s="226">
        <f>'ES Data Entry'!E928</f>
        <v>0</v>
      </c>
      <c r="F928" s="226">
        <f>'ES Data Entry'!F928</f>
        <v>0</v>
      </c>
      <c r="G928" s="226" t="str" cm="1">
        <f t="array" ref="G928">_xlfn.IFS('ES Data Entry'!G928=0, "Kindergarten", 'ES Data Entry'!G928=1, "1st Grade", 'ES Data Entry'!G928=2, "2nd Grade", 'ES Data Entry'!G928=3, "3rd Grade", 'ES Data Entry'!G928=4, "4th Grade",'ES Data Entry'!G928=5, "5th Grade")</f>
        <v>Kindergarten</v>
      </c>
      <c r="H928" s="253" t="e" cm="1">
        <f t="array" ref="H928">_xlfn.IFS('ES Data Entry'!L928=2, "Virtual", 'ES Data Entry'!L928=1, "In-person",'ES Data Entry'!L928=3, "Hybrid")</f>
        <v>#N/A</v>
      </c>
      <c r="I928" s="227" t="e" cm="1">
        <f t="array" ref="I928">_xlfn.IFS('ES Data Entry'!H928= 1, "American Indian/Alaskan Native", 'ES Data Entry'!H928= 2, "Asian", 'ES Data Entry'!H928= 3, "Native Hawaiian/Pacific Islander", 'ES Data Entry'!H928= 4, "Black/African American",'ES Data Entry'!H928= 5,  "White", 'ES Data Entry'!H928= 6, "Other", 'ES Data Entry'!H928= 7, "Two races or more", 'ES Data Entry'!H928= 8, "Unknown")</f>
        <v>#N/A</v>
      </c>
      <c r="J928" s="226" t="e" cm="1">
        <f t="array" ref="J928">_xlfn.IFS('ES Data Entry'!I928=1, "Hispanic/Latino", 'ES Data Entry'!I928=2, "Not Hispanic/Latino", 'ES Data Entry'!I928=3, "Other")</f>
        <v>#N/A</v>
      </c>
      <c r="K928" s="226" t="e" cm="1">
        <f t="array" ref="K928">_xlfn.IFS('ES Data Entry'!J928= 1, "Male", 'ES Data Entry'!J928= 2, "Female", 'ES Data Entry'!J928= 3, "Transgender Male", 'ES Data Entry'!J928= 4, "Transgender Female",'ES Data Entry'!J928= 5, "Non-binary", 'ES Data Entry'!J928= 6, "Other", 'ES Data Entry'!J928= 7, "Unknown")</f>
        <v>#N/A</v>
      </c>
      <c r="L928" s="228">
        <f>'ES Data Entry'!K928</f>
        <v>0</v>
      </c>
      <c r="M928" s="228" t="str" cm="1">
        <f t="array" ref="M928">IF(MAX(IF(F:F=F928, L:L))=L928, "Yes", "No")</f>
        <v>Yes</v>
      </c>
      <c r="N928" s="229" t="e">
        <f>AVERAGE('ES Data Entry'!N928,'ES Data Entry'!M928)</f>
        <v>#DIV/0!</v>
      </c>
      <c r="O928" s="229" t="e">
        <f t="shared" si="84"/>
        <v>#DIV/0!</v>
      </c>
      <c r="P928" s="229" t="e">
        <f>AVERAGE('ES Data Entry'!O928:R928)</f>
        <v>#DIV/0!</v>
      </c>
      <c r="Q928" s="229" t="e">
        <f t="shared" si="85"/>
        <v>#DIV/0!</v>
      </c>
      <c r="R928" s="229" t="e">
        <f>AVERAGE('ES Data Entry'!S928:V928)</f>
        <v>#DIV/0!</v>
      </c>
      <c r="S928" s="229" t="e">
        <f t="shared" si="86"/>
        <v>#DIV/0!</v>
      </c>
      <c r="T928" s="229" t="e">
        <f>AVERAGE('ES Data Entry'!W928:Y928)</f>
        <v>#DIV/0!</v>
      </c>
      <c r="U928" s="230" t="e">
        <f t="shared" si="87"/>
        <v>#DIV/0!</v>
      </c>
      <c r="V928" s="231" t="e">
        <f t="shared" si="88"/>
        <v>#DIV/0!</v>
      </c>
      <c r="W928" s="232" t="e">
        <f t="shared" si="89"/>
        <v>#DIV/0!</v>
      </c>
    </row>
    <row r="929" spans="1:23">
      <c r="A929" s="226">
        <f>'ES Data Entry'!A929</f>
        <v>0</v>
      </c>
      <c r="B929" s="226">
        <f>'ES Data Entry'!B929</f>
        <v>0</v>
      </c>
      <c r="C929" s="6">
        <f>'ES Data Entry'!C929</f>
        <v>0</v>
      </c>
      <c r="D929" s="226">
        <f>'ES Data Entry'!D929</f>
        <v>0</v>
      </c>
      <c r="E929" s="226">
        <f>'ES Data Entry'!E929</f>
        <v>0</v>
      </c>
      <c r="F929" s="226">
        <f>'ES Data Entry'!F929</f>
        <v>0</v>
      </c>
      <c r="G929" s="226" t="str" cm="1">
        <f t="array" ref="G929">_xlfn.IFS('ES Data Entry'!G929=0, "Kindergarten", 'ES Data Entry'!G929=1, "1st Grade", 'ES Data Entry'!G929=2, "2nd Grade", 'ES Data Entry'!G929=3, "3rd Grade", 'ES Data Entry'!G929=4, "4th Grade",'ES Data Entry'!G929=5, "5th Grade")</f>
        <v>Kindergarten</v>
      </c>
      <c r="H929" s="253" t="e" cm="1">
        <f t="array" ref="H929">_xlfn.IFS('ES Data Entry'!L929=2, "Virtual", 'ES Data Entry'!L929=1, "In-person",'ES Data Entry'!L929=3, "Hybrid")</f>
        <v>#N/A</v>
      </c>
      <c r="I929" s="227" t="e" cm="1">
        <f t="array" ref="I929">_xlfn.IFS('ES Data Entry'!H929= 1, "American Indian/Alaskan Native", 'ES Data Entry'!H929= 2, "Asian", 'ES Data Entry'!H929= 3, "Native Hawaiian/Pacific Islander", 'ES Data Entry'!H929= 4, "Black/African American",'ES Data Entry'!H929= 5,  "White", 'ES Data Entry'!H929= 6, "Other", 'ES Data Entry'!H929= 7, "Two races or more", 'ES Data Entry'!H929= 8, "Unknown")</f>
        <v>#N/A</v>
      </c>
      <c r="J929" s="226" t="e" cm="1">
        <f t="array" ref="J929">_xlfn.IFS('ES Data Entry'!I929=1, "Hispanic/Latino", 'ES Data Entry'!I929=2, "Not Hispanic/Latino", 'ES Data Entry'!I929=3, "Other")</f>
        <v>#N/A</v>
      </c>
      <c r="K929" s="226" t="e" cm="1">
        <f t="array" ref="K929">_xlfn.IFS('ES Data Entry'!J929= 1, "Male", 'ES Data Entry'!J929= 2, "Female", 'ES Data Entry'!J929= 3, "Transgender Male", 'ES Data Entry'!J929= 4, "Transgender Female",'ES Data Entry'!J929= 5, "Non-binary", 'ES Data Entry'!J929= 6, "Other", 'ES Data Entry'!J929= 7, "Unknown")</f>
        <v>#N/A</v>
      </c>
      <c r="L929" s="228">
        <f>'ES Data Entry'!K929</f>
        <v>0</v>
      </c>
      <c r="M929" s="228" t="str" cm="1">
        <f t="array" ref="M929">IF(MAX(IF(F:F=F929, L:L))=L929, "Yes", "No")</f>
        <v>Yes</v>
      </c>
      <c r="N929" s="229" t="e">
        <f>AVERAGE('ES Data Entry'!N929,'ES Data Entry'!M929)</f>
        <v>#DIV/0!</v>
      </c>
      <c r="O929" s="229" t="e">
        <f t="shared" si="84"/>
        <v>#DIV/0!</v>
      </c>
      <c r="P929" s="229" t="e">
        <f>AVERAGE('ES Data Entry'!O929:R929)</f>
        <v>#DIV/0!</v>
      </c>
      <c r="Q929" s="229" t="e">
        <f t="shared" si="85"/>
        <v>#DIV/0!</v>
      </c>
      <c r="R929" s="229" t="e">
        <f>AVERAGE('ES Data Entry'!S929:V929)</f>
        <v>#DIV/0!</v>
      </c>
      <c r="S929" s="229" t="e">
        <f t="shared" si="86"/>
        <v>#DIV/0!</v>
      </c>
      <c r="T929" s="229" t="e">
        <f>AVERAGE('ES Data Entry'!W929:Y929)</f>
        <v>#DIV/0!</v>
      </c>
      <c r="U929" s="230" t="e">
        <f t="shared" si="87"/>
        <v>#DIV/0!</v>
      </c>
      <c r="V929" s="231" t="e">
        <f t="shared" si="88"/>
        <v>#DIV/0!</v>
      </c>
      <c r="W929" s="232" t="e">
        <f t="shared" si="89"/>
        <v>#DIV/0!</v>
      </c>
    </row>
    <row r="930" spans="1:23">
      <c r="A930" s="226">
        <f>'ES Data Entry'!A930</f>
        <v>0</v>
      </c>
      <c r="B930" s="226">
        <f>'ES Data Entry'!B930</f>
        <v>0</v>
      </c>
      <c r="C930" s="6">
        <f>'ES Data Entry'!C930</f>
        <v>0</v>
      </c>
      <c r="D930" s="226">
        <f>'ES Data Entry'!D930</f>
        <v>0</v>
      </c>
      <c r="E930" s="226">
        <f>'ES Data Entry'!E930</f>
        <v>0</v>
      </c>
      <c r="F930" s="226">
        <f>'ES Data Entry'!F930</f>
        <v>0</v>
      </c>
      <c r="G930" s="226" t="str" cm="1">
        <f t="array" ref="G930">_xlfn.IFS('ES Data Entry'!G930=0, "Kindergarten", 'ES Data Entry'!G930=1, "1st Grade", 'ES Data Entry'!G930=2, "2nd Grade", 'ES Data Entry'!G930=3, "3rd Grade", 'ES Data Entry'!G930=4, "4th Grade",'ES Data Entry'!G930=5, "5th Grade")</f>
        <v>Kindergarten</v>
      </c>
      <c r="H930" s="253" t="e" cm="1">
        <f t="array" ref="H930">_xlfn.IFS('ES Data Entry'!L930=2, "Virtual", 'ES Data Entry'!L930=1, "In-person",'ES Data Entry'!L930=3, "Hybrid")</f>
        <v>#N/A</v>
      </c>
      <c r="I930" s="227" t="e" cm="1">
        <f t="array" ref="I930">_xlfn.IFS('ES Data Entry'!H930= 1, "American Indian/Alaskan Native", 'ES Data Entry'!H930= 2, "Asian", 'ES Data Entry'!H930= 3, "Native Hawaiian/Pacific Islander", 'ES Data Entry'!H930= 4, "Black/African American",'ES Data Entry'!H930= 5,  "White", 'ES Data Entry'!H930= 6, "Other", 'ES Data Entry'!H930= 7, "Two races or more", 'ES Data Entry'!H930= 8, "Unknown")</f>
        <v>#N/A</v>
      </c>
      <c r="J930" s="226" t="e" cm="1">
        <f t="array" ref="J930">_xlfn.IFS('ES Data Entry'!I930=1, "Hispanic/Latino", 'ES Data Entry'!I930=2, "Not Hispanic/Latino", 'ES Data Entry'!I930=3, "Other")</f>
        <v>#N/A</v>
      </c>
      <c r="K930" s="226" t="e" cm="1">
        <f t="array" ref="K930">_xlfn.IFS('ES Data Entry'!J930= 1, "Male", 'ES Data Entry'!J930= 2, "Female", 'ES Data Entry'!J930= 3, "Transgender Male", 'ES Data Entry'!J930= 4, "Transgender Female",'ES Data Entry'!J930= 5, "Non-binary", 'ES Data Entry'!J930= 6, "Other", 'ES Data Entry'!J930= 7, "Unknown")</f>
        <v>#N/A</v>
      </c>
      <c r="L930" s="228">
        <f>'ES Data Entry'!K930</f>
        <v>0</v>
      </c>
      <c r="M930" s="228" t="str" cm="1">
        <f t="array" ref="M930">IF(MAX(IF(F:F=F930, L:L))=L930, "Yes", "No")</f>
        <v>Yes</v>
      </c>
      <c r="N930" s="229" t="e">
        <f>AVERAGE('ES Data Entry'!N930,'ES Data Entry'!M930)</f>
        <v>#DIV/0!</v>
      </c>
      <c r="O930" s="229" t="e">
        <f t="shared" si="84"/>
        <v>#DIV/0!</v>
      </c>
      <c r="P930" s="229" t="e">
        <f>AVERAGE('ES Data Entry'!O930:R930)</f>
        <v>#DIV/0!</v>
      </c>
      <c r="Q930" s="229" t="e">
        <f t="shared" si="85"/>
        <v>#DIV/0!</v>
      </c>
      <c r="R930" s="229" t="e">
        <f>AVERAGE('ES Data Entry'!S930:V930)</f>
        <v>#DIV/0!</v>
      </c>
      <c r="S930" s="229" t="e">
        <f t="shared" si="86"/>
        <v>#DIV/0!</v>
      </c>
      <c r="T930" s="229" t="e">
        <f>AVERAGE('ES Data Entry'!W930:Y930)</f>
        <v>#DIV/0!</v>
      </c>
      <c r="U930" s="230" t="e">
        <f t="shared" si="87"/>
        <v>#DIV/0!</v>
      </c>
      <c r="V930" s="231" t="e">
        <f t="shared" si="88"/>
        <v>#DIV/0!</v>
      </c>
      <c r="W930" s="232" t="e">
        <f t="shared" si="89"/>
        <v>#DIV/0!</v>
      </c>
    </row>
    <row r="931" spans="1:23">
      <c r="A931" s="226">
        <f>'ES Data Entry'!A931</f>
        <v>0</v>
      </c>
      <c r="B931" s="226">
        <f>'ES Data Entry'!B931</f>
        <v>0</v>
      </c>
      <c r="C931" s="6">
        <f>'ES Data Entry'!C931</f>
        <v>0</v>
      </c>
      <c r="D931" s="226">
        <f>'ES Data Entry'!D931</f>
        <v>0</v>
      </c>
      <c r="E931" s="226">
        <f>'ES Data Entry'!E931</f>
        <v>0</v>
      </c>
      <c r="F931" s="226">
        <f>'ES Data Entry'!F931</f>
        <v>0</v>
      </c>
      <c r="G931" s="226" t="str" cm="1">
        <f t="array" ref="G931">_xlfn.IFS('ES Data Entry'!G931=0, "Kindergarten", 'ES Data Entry'!G931=1, "1st Grade", 'ES Data Entry'!G931=2, "2nd Grade", 'ES Data Entry'!G931=3, "3rd Grade", 'ES Data Entry'!G931=4, "4th Grade",'ES Data Entry'!G931=5, "5th Grade")</f>
        <v>Kindergarten</v>
      </c>
      <c r="H931" s="253" t="e" cm="1">
        <f t="array" ref="H931">_xlfn.IFS('ES Data Entry'!L931=2, "Virtual", 'ES Data Entry'!L931=1, "In-person",'ES Data Entry'!L931=3, "Hybrid")</f>
        <v>#N/A</v>
      </c>
      <c r="I931" s="227" t="e" cm="1">
        <f t="array" ref="I931">_xlfn.IFS('ES Data Entry'!H931= 1, "American Indian/Alaskan Native", 'ES Data Entry'!H931= 2, "Asian", 'ES Data Entry'!H931= 3, "Native Hawaiian/Pacific Islander", 'ES Data Entry'!H931= 4, "Black/African American",'ES Data Entry'!H931= 5,  "White", 'ES Data Entry'!H931= 6, "Other", 'ES Data Entry'!H931= 7, "Two races or more", 'ES Data Entry'!H931= 8, "Unknown")</f>
        <v>#N/A</v>
      </c>
      <c r="J931" s="226" t="e" cm="1">
        <f t="array" ref="J931">_xlfn.IFS('ES Data Entry'!I931=1, "Hispanic/Latino", 'ES Data Entry'!I931=2, "Not Hispanic/Latino", 'ES Data Entry'!I931=3, "Other")</f>
        <v>#N/A</v>
      </c>
      <c r="K931" s="226" t="e" cm="1">
        <f t="array" ref="K931">_xlfn.IFS('ES Data Entry'!J931= 1, "Male", 'ES Data Entry'!J931= 2, "Female", 'ES Data Entry'!J931= 3, "Transgender Male", 'ES Data Entry'!J931= 4, "Transgender Female",'ES Data Entry'!J931= 5, "Non-binary", 'ES Data Entry'!J931= 6, "Other", 'ES Data Entry'!J931= 7, "Unknown")</f>
        <v>#N/A</v>
      </c>
      <c r="L931" s="228">
        <f>'ES Data Entry'!K931</f>
        <v>0</v>
      </c>
      <c r="M931" s="228" t="str" cm="1">
        <f t="array" ref="M931">IF(MAX(IF(F:F=F931, L:L))=L931, "Yes", "No")</f>
        <v>Yes</v>
      </c>
      <c r="N931" s="229" t="e">
        <f>AVERAGE('ES Data Entry'!N931,'ES Data Entry'!M931)</f>
        <v>#DIV/0!</v>
      </c>
      <c r="O931" s="229" t="e">
        <f t="shared" ref="O931:O994" si="90">IF(OR(N931&gt;3.5,N931=3.5), "Higher Emotional Engagement",IF(N931&lt;1.6, "Lower Emotional Engagement", "Moderate Emotional Engagement"))</f>
        <v>#DIV/0!</v>
      </c>
      <c r="P931" s="229" t="e">
        <f>AVERAGE('ES Data Entry'!O931:R931)</f>
        <v>#DIV/0!</v>
      </c>
      <c r="Q931" s="229" t="e">
        <f t="shared" ref="Q931:Q994" si="91">IF(OR(P931&gt;3.5,P931=3.5), "Higher Social Engagement",IF(P931&lt;1.6, "Lower Social Engagement", "Moderate Social Engagement"))</f>
        <v>#DIV/0!</v>
      </c>
      <c r="R931" s="229" t="e">
        <f>AVERAGE('ES Data Entry'!S931:V931)</f>
        <v>#DIV/0!</v>
      </c>
      <c r="S931" s="229" t="e">
        <f t="shared" ref="S931:S994" si="92">IF(OR(R931&gt;3.5,R931=3.5), "Higher Behavioral Engagement",IF(R931&lt;1.6, "Lower Behavioral Engagement", "Moderate Behavioral Engagement"))</f>
        <v>#DIV/0!</v>
      </c>
      <c r="T931" s="229" t="e">
        <f>AVERAGE('ES Data Entry'!W931:Y931)</f>
        <v>#DIV/0!</v>
      </c>
      <c r="U931" s="230" t="e">
        <f t="shared" ref="U931:U994" si="93">IF(OR(T931&gt;3.5,T931=3.5), "Higher Cognitive Engagement",IF(T931&lt;1.6, "Lower Cognitive Engagement", "Moderate Cognitive Engagement"))</f>
        <v>#DIV/0!</v>
      </c>
      <c r="V931" s="231" t="e">
        <f t="shared" ref="V931:V994" si="94">AVERAGE(N931:T931)</f>
        <v>#DIV/0!</v>
      </c>
      <c r="W931" s="232" t="e">
        <f t="shared" ref="W931:W994" si="95">IF(OR(V931&gt;3.5,V931=3.5), "Higher Engagement",IF(V931&lt;1.6, "Lower Engagement", "Moderate Engagement"))</f>
        <v>#DIV/0!</v>
      </c>
    </row>
    <row r="932" spans="1:23">
      <c r="A932" s="226">
        <f>'ES Data Entry'!A932</f>
        <v>0</v>
      </c>
      <c r="B932" s="226">
        <f>'ES Data Entry'!B932</f>
        <v>0</v>
      </c>
      <c r="C932" s="6">
        <f>'ES Data Entry'!C932</f>
        <v>0</v>
      </c>
      <c r="D932" s="226">
        <f>'ES Data Entry'!D932</f>
        <v>0</v>
      </c>
      <c r="E932" s="226">
        <f>'ES Data Entry'!E932</f>
        <v>0</v>
      </c>
      <c r="F932" s="226">
        <f>'ES Data Entry'!F932</f>
        <v>0</v>
      </c>
      <c r="G932" s="226" t="str" cm="1">
        <f t="array" ref="G932">_xlfn.IFS('ES Data Entry'!G932=0, "Kindergarten", 'ES Data Entry'!G932=1, "1st Grade", 'ES Data Entry'!G932=2, "2nd Grade", 'ES Data Entry'!G932=3, "3rd Grade", 'ES Data Entry'!G932=4, "4th Grade",'ES Data Entry'!G932=5, "5th Grade")</f>
        <v>Kindergarten</v>
      </c>
      <c r="H932" s="253" t="e" cm="1">
        <f t="array" ref="H932">_xlfn.IFS('ES Data Entry'!L932=2, "Virtual", 'ES Data Entry'!L932=1, "In-person",'ES Data Entry'!L932=3, "Hybrid")</f>
        <v>#N/A</v>
      </c>
      <c r="I932" s="227" t="e" cm="1">
        <f t="array" ref="I932">_xlfn.IFS('ES Data Entry'!H932= 1, "American Indian/Alaskan Native", 'ES Data Entry'!H932= 2, "Asian", 'ES Data Entry'!H932= 3, "Native Hawaiian/Pacific Islander", 'ES Data Entry'!H932= 4, "Black/African American",'ES Data Entry'!H932= 5,  "White", 'ES Data Entry'!H932= 6, "Other", 'ES Data Entry'!H932= 7, "Two races or more", 'ES Data Entry'!H932= 8, "Unknown")</f>
        <v>#N/A</v>
      </c>
      <c r="J932" s="226" t="e" cm="1">
        <f t="array" ref="J932">_xlfn.IFS('ES Data Entry'!I932=1, "Hispanic/Latino", 'ES Data Entry'!I932=2, "Not Hispanic/Latino", 'ES Data Entry'!I932=3, "Other")</f>
        <v>#N/A</v>
      </c>
      <c r="K932" s="226" t="e" cm="1">
        <f t="array" ref="K932">_xlfn.IFS('ES Data Entry'!J932= 1, "Male", 'ES Data Entry'!J932= 2, "Female", 'ES Data Entry'!J932= 3, "Transgender Male", 'ES Data Entry'!J932= 4, "Transgender Female",'ES Data Entry'!J932= 5, "Non-binary", 'ES Data Entry'!J932= 6, "Other", 'ES Data Entry'!J932= 7, "Unknown")</f>
        <v>#N/A</v>
      </c>
      <c r="L932" s="228">
        <f>'ES Data Entry'!K932</f>
        <v>0</v>
      </c>
      <c r="M932" s="228" t="str" cm="1">
        <f t="array" ref="M932">IF(MAX(IF(F:F=F932, L:L))=L932, "Yes", "No")</f>
        <v>Yes</v>
      </c>
      <c r="N932" s="229" t="e">
        <f>AVERAGE('ES Data Entry'!N932,'ES Data Entry'!M932)</f>
        <v>#DIV/0!</v>
      </c>
      <c r="O932" s="229" t="e">
        <f t="shared" si="90"/>
        <v>#DIV/0!</v>
      </c>
      <c r="P932" s="229" t="e">
        <f>AVERAGE('ES Data Entry'!O932:R932)</f>
        <v>#DIV/0!</v>
      </c>
      <c r="Q932" s="229" t="e">
        <f t="shared" si="91"/>
        <v>#DIV/0!</v>
      </c>
      <c r="R932" s="229" t="e">
        <f>AVERAGE('ES Data Entry'!S932:V932)</f>
        <v>#DIV/0!</v>
      </c>
      <c r="S932" s="229" t="e">
        <f t="shared" si="92"/>
        <v>#DIV/0!</v>
      </c>
      <c r="T932" s="229" t="e">
        <f>AVERAGE('ES Data Entry'!W932:Y932)</f>
        <v>#DIV/0!</v>
      </c>
      <c r="U932" s="230" t="e">
        <f t="shared" si="93"/>
        <v>#DIV/0!</v>
      </c>
      <c r="V932" s="231" t="e">
        <f t="shared" si="94"/>
        <v>#DIV/0!</v>
      </c>
      <c r="W932" s="232" t="e">
        <f t="shared" si="95"/>
        <v>#DIV/0!</v>
      </c>
    </row>
    <row r="933" spans="1:23">
      <c r="A933" s="226">
        <f>'ES Data Entry'!A933</f>
        <v>0</v>
      </c>
      <c r="B933" s="226">
        <f>'ES Data Entry'!B933</f>
        <v>0</v>
      </c>
      <c r="C933" s="6">
        <f>'ES Data Entry'!C933</f>
        <v>0</v>
      </c>
      <c r="D933" s="226">
        <f>'ES Data Entry'!D933</f>
        <v>0</v>
      </c>
      <c r="E933" s="226">
        <f>'ES Data Entry'!E933</f>
        <v>0</v>
      </c>
      <c r="F933" s="226">
        <f>'ES Data Entry'!F933</f>
        <v>0</v>
      </c>
      <c r="G933" s="226" t="str" cm="1">
        <f t="array" ref="G933">_xlfn.IFS('ES Data Entry'!G933=0, "Kindergarten", 'ES Data Entry'!G933=1, "1st Grade", 'ES Data Entry'!G933=2, "2nd Grade", 'ES Data Entry'!G933=3, "3rd Grade", 'ES Data Entry'!G933=4, "4th Grade",'ES Data Entry'!G933=5, "5th Grade")</f>
        <v>Kindergarten</v>
      </c>
      <c r="H933" s="253" t="e" cm="1">
        <f t="array" ref="H933">_xlfn.IFS('ES Data Entry'!L933=2, "Virtual", 'ES Data Entry'!L933=1, "In-person",'ES Data Entry'!L933=3, "Hybrid")</f>
        <v>#N/A</v>
      </c>
      <c r="I933" s="227" t="e" cm="1">
        <f t="array" ref="I933">_xlfn.IFS('ES Data Entry'!H933= 1, "American Indian/Alaskan Native", 'ES Data Entry'!H933= 2, "Asian", 'ES Data Entry'!H933= 3, "Native Hawaiian/Pacific Islander", 'ES Data Entry'!H933= 4, "Black/African American",'ES Data Entry'!H933= 5,  "White", 'ES Data Entry'!H933= 6, "Other", 'ES Data Entry'!H933= 7, "Two races or more", 'ES Data Entry'!H933= 8, "Unknown")</f>
        <v>#N/A</v>
      </c>
      <c r="J933" s="226" t="e" cm="1">
        <f t="array" ref="J933">_xlfn.IFS('ES Data Entry'!I933=1, "Hispanic/Latino", 'ES Data Entry'!I933=2, "Not Hispanic/Latino", 'ES Data Entry'!I933=3, "Other")</f>
        <v>#N/A</v>
      </c>
      <c r="K933" s="226" t="e" cm="1">
        <f t="array" ref="K933">_xlfn.IFS('ES Data Entry'!J933= 1, "Male", 'ES Data Entry'!J933= 2, "Female", 'ES Data Entry'!J933= 3, "Transgender Male", 'ES Data Entry'!J933= 4, "Transgender Female",'ES Data Entry'!J933= 5, "Non-binary", 'ES Data Entry'!J933= 6, "Other", 'ES Data Entry'!J933= 7, "Unknown")</f>
        <v>#N/A</v>
      </c>
      <c r="L933" s="228">
        <f>'ES Data Entry'!K933</f>
        <v>0</v>
      </c>
      <c r="M933" s="228" t="str" cm="1">
        <f t="array" ref="M933">IF(MAX(IF(F:F=F933, L:L))=L933, "Yes", "No")</f>
        <v>Yes</v>
      </c>
      <c r="N933" s="229" t="e">
        <f>AVERAGE('ES Data Entry'!N933,'ES Data Entry'!M933)</f>
        <v>#DIV/0!</v>
      </c>
      <c r="O933" s="229" t="e">
        <f t="shared" si="90"/>
        <v>#DIV/0!</v>
      </c>
      <c r="P933" s="229" t="e">
        <f>AVERAGE('ES Data Entry'!O933:R933)</f>
        <v>#DIV/0!</v>
      </c>
      <c r="Q933" s="229" t="e">
        <f t="shared" si="91"/>
        <v>#DIV/0!</v>
      </c>
      <c r="R933" s="229" t="e">
        <f>AVERAGE('ES Data Entry'!S933:V933)</f>
        <v>#DIV/0!</v>
      </c>
      <c r="S933" s="229" t="e">
        <f t="shared" si="92"/>
        <v>#DIV/0!</v>
      </c>
      <c r="T933" s="229" t="e">
        <f>AVERAGE('ES Data Entry'!W933:Y933)</f>
        <v>#DIV/0!</v>
      </c>
      <c r="U933" s="230" t="e">
        <f t="shared" si="93"/>
        <v>#DIV/0!</v>
      </c>
      <c r="V933" s="231" t="e">
        <f t="shared" si="94"/>
        <v>#DIV/0!</v>
      </c>
      <c r="W933" s="232" t="e">
        <f t="shared" si="95"/>
        <v>#DIV/0!</v>
      </c>
    </row>
    <row r="934" spans="1:23">
      <c r="A934" s="226">
        <f>'ES Data Entry'!A934</f>
        <v>0</v>
      </c>
      <c r="B934" s="226">
        <f>'ES Data Entry'!B934</f>
        <v>0</v>
      </c>
      <c r="C934" s="6">
        <f>'ES Data Entry'!C934</f>
        <v>0</v>
      </c>
      <c r="D934" s="226">
        <f>'ES Data Entry'!D934</f>
        <v>0</v>
      </c>
      <c r="E934" s="226">
        <f>'ES Data Entry'!E934</f>
        <v>0</v>
      </c>
      <c r="F934" s="226">
        <f>'ES Data Entry'!F934</f>
        <v>0</v>
      </c>
      <c r="G934" s="226" t="str" cm="1">
        <f t="array" ref="G934">_xlfn.IFS('ES Data Entry'!G934=0, "Kindergarten", 'ES Data Entry'!G934=1, "1st Grade", 'ES Data Entry'!G934=2, "2nd Grade", 'ES Data Entry'!G934=3, "3rd Grade", 'ES Data Entry'!G934=4, "4th Grade",'ES Data Entry'!G934=5, "5th Grade")</f>
        <v>Kindergarten</v>
      </c>
      <c r="H934" s="253" t="e" cm="1">
        <f t="array" ref="H934">_xlfn.IFS('ES Data Entry'!L934=2, "Virtual", 'ES Data Entry'!L934=1, "In-person",'ES Data Entry'!L934=3, "Hybrid")</f>
        <v>#N/A</v>
      </c>
      <c r="I934" s="227" t="e" cm="1">
        <f t="array" ref="I934">_xlfn.IFS('ES Data Entry'!H934= 1, "American Indian/Alaskan Native", 'ES Data Entry'!H934= 2, "Asian", 'ES Data Entry'!H934= 3, "Native Hawaiian/Pacific Islander", 'ES Data Entry'!H934= 4, "Black/African American",'ES Data Entry'!H934= 5,  "White", 'ES Data Entry'!H934= 6, "Other", 'ES Data Entry'!H934= 7, "Two races or more", 'ES Data Entry'!H934= 8, "Unknown")</f>
        <v>#N/A</v>
      </c>
      <c r="J934" s="226" t="e" cm="1">
        <f t="array" ref="J934">_xlfn.IFS('ES Data Entry'!I934=1, "Hispanic/Latino", 'ES Data Entry'!I934=2, "Not Hispanic/Latino", 'ES Data Entry'!I934=3, "Other")</f>
        <v>#N/A</v>
      </c>
      <c r="K934" s="226" t="e" cm="1">
        <f t="array" ref="K934">_xlfn.IFS('ES Data Entry'!J934= 1, "Male", 'ES Data Entry'!J934= 2, "Female", 'ES Data Entry'!J934= 3, "Transgender Male", 'ES Data Entry'!J934= 4, "Transgender Female",'ES Data Entry'!J934= 5, "Non-binary", 'ES Data Entry'!J934= 6, "Other", 'ES Data Entry'!J934= 7, "Unknown")</f>
        <v>#N/A</v>
      </c>
      <c r="L934" s="228">
        <f>'ES Data Entry'!K934</f>
        <v>0</v>
      </c>
      <c r="M934" s="228" t="str" cm="1">
        <f t="array" ref="M934">IF(MAX(IF(F:F=F934, L:L))=L934, "Yes", "No")</f>
        <v>Yes</v>
      </c>
      <c r="N934" s="229" t="e">
        <f>AVERAGE('ES Data Entry'!N934,'ES Data Entry'!M934)</f>
        <v>#DIV/0!</v>
      </c>
      <c r="O934" s="229" t="e">
        <f t="shared" si="90"/>
        <v>#DIV/0!</v>
      </c>
      <c r="P934" s="229" t="e">
        <f>AVERAGE('ES Data Entry'!O934:R934)</f>
        <v>#DIV/0!</v>
      </c>
      <c r="Q934" s="229" t="e">
        <f t="shared" si="91"/>
        <v>#DIV/0!</v>
      </c>
      <c r="R934" s="229" t="e">
        <f>AVERAGE('ES Data Entry'!S934:V934)</f>
        <v>#DIV/0!</v>
      </c>
      <c r="S934" s="229" t="e">
        <f t="shared" si="92"/>
        <v>#DIV/0!</v>
      </c>
      <c r="T934" s="229" t="e">
        <f>AVERAGE('ES Data Entry'!W934:Y934)</f>
        <v>#DIV/0!</v>
      </c>
      <c r="U934" s="230" t="e">
        <f t="shared" si="93"/>
        <v>#DIV/0!</v>
      </c>
      <c r="V934" s="231" t="e">
        <f t="shared" si="94"/>
        <v>#DIV/0!</v>
      </c>
      <c r="W934" s="232" t="e">
        <f t="shared" si="95"/>
        <v>#DIV/0!</v>
      </c>
    </row>
    <row r="935" spans="1:23">
      <c r="A935" s="226">
        <f>'ES Data Entry'!A935</f>
        <v>0</v>
      </c>
      <c r="B935" s="226">
        <f>'ES Data Entry'!B935</f>
        <v>0</v>
      </c>
      <c r="C935" s="6">
        <f>'ES Data Entry'!C935</f>
        <v>0</v>
      </c>
      <c r="D935" s="226">
        <f>'ES Data Entry'!D935</f>
        <v>0</v>
      </c>
      <c r="E935" s="226">
        <f>'ES Data Entry'!E935</f>
        <v>0</v>
      </c>
      <c r="F935" s="226">
        <f>'ES Data Entry'!F935</f>
        <v>0</v>
      </c>
      <c r="G935" s="226" t="str" cm="1">
        <f t="array" ref="G935">_xlfn.IFS('ES Data Entry'!G935=0, "Kindergarten", 'ES Data Entry'!G935=1, "1st Grade", 'ES Data Entry'!G935=2, "2nd Grade", 'ES Data Entry'!G935=3, "3rd Grade", 'ES Data Entry'!G935=4, "4th Grade",'ES Data Entry'!G935=5, "5th Grade")</f>
        <v>Kindergarten</v>
      </c>
      <c r="H935" s="253" t="e" cm="1">
        <f t="array" ref="H935">_xlfn.IFS('ES Data Entry'!L935=2, "Virtual", 'ES Data Entry'!L935=1, "In-person",'ES Data Entry'!L935=3, "Hybrid")</f>
        <v>#N/A</v>
      </c>
      <c r="I935" s="227" t="e" cm="1">
        <f t="array" ref="I935">_xlfn.IFS('ES Data Entry'!H935= 1, "American Indian/Alaskan Native", 'ES Data Entry'!H935= 2, "Asian", 'ES Data Entry'!H935= 3, "Native Hawaiian/Pacific Islander", 'ES Data Entry'!H935= 4, "Black/African American",'ES Data Entry'!H935= 5,  "White", 'ES Data Entry'!H935= 6, "Other", 'ES Data Entry'!H935= 7, "Two races or more", 'ES Data Entry'!H935= 8, "Unknown")</f>
        <v>#N/A</v>
      </c>
      <c r="J935" s="226" t="e" cm="1">
        <f t="array" ref="J935">_xlfn.IFS('ES Data Entry'!I935=1, "Hispanic/Latino", 'ES Data Entry'!I935=2, "Not Hispanic/Latino", 'ES Data Entry'!I935=3, "Other")</f>
        <v>#N/A</v>
      </c>
      <c r="K935" s="226" t="e" cm="1">
        <f t="array" ref="K935">_xlfn.IFS('ES Data Entry'!J935= 1, "Male", 'ES Data Entry'!J935= 2, "Female", 'ES Data Entry'!J935= 3, "Transgender Male", 'ES Data Entry'!J935= 4, "Transgender Female",'ES Data Entry'!J935= 5, "Non-binary", 'ES Data Entry'!J935= 6, "Other", 'ES Data Entry'!J935= 7, "Unknown")</f>
        <v>#N/A</v>
      </c>
      <c r="L935" s="228">
        <f>'ES Data Entry'!K935</f>
        <v>0</v>
      </c>
      <c r="M935" s="228" t="str" cm="1">
        <f t="array" ref="M935">IF(MAX(IF(F:F=F935, L:L))=L935, "Yes", "No")</f>
        <v>Yes</v>
      </c>
      <c r="N935" s="229" t="e">
        <f>AVERAGE('ES Data Entry'!N935,'ES Data Entry'!M935)</f>
        <v>#DIV/0!</v>
      </c>
      <c r="O935" s="229" t="e">
        <f t="shared" si="90"/>
        <v>#DIV/0!</v>
      </c>
      <c r="P935" s="229" t="e">
        <f>AVERAGE('ES Data Entry'!O935:R935)</f>
        <v>#DIV/0!</v>
      </c>
      <c r="Q935" s="229" t="e">
        <f t="shared" si="91"/>
        <v>#DIV/0!</v>
      </c>
      <c r="R935" s="229" t="e">
        <f>AVERAGE('ES Data Entry'!S935:V935)</f>
        <v>#DIV/0!</v>
      </c>
      <c r="S935" s="229" t="e">
        <f t="shared" si="92"/>
        <v>#DIV/0!</v>
      </c>
      <c r="T935" s="229" t="e">
        <f>AVERAGE('ES Data Entry'!W935:Y935)</f>
        <v>#DIV/0!</v>
      </c>
      <c r="U935" s="230" t="e">
        <f t="shared" si="93"/>
        <v>#DIV/0!</v>
      </c>
      <c r="V935" s="231" t="e">
        <f t="shared" si="94"/>
        <v>#DIV/0!</v>
      </c>
      <c r="W935" s="232" t="e">
        <f t="shared" si="95"/>
        <v>#DIV/0!</v>
      </c>
    </row>
    <row r="936" spans="1:23">
      <c r="A936" s="226">
        <f>'ES Data Entry'!A936</f>
        <v>0</v>
      </c>
      <c r="B936" s="226">
        <f>'ES Data Entry'!B936</f>
        <v>0</v>
      </c>
      <c r="C936" s="6">
        <f>'ES Data Entry'!C936</f>
        <v>0</v>
      </c>
      <c r="D936" s="226">
        <f>'ES Data Entry'!D936</f>
        <v>0</v>
      </c>
      <c r="E936" s="226">
        <f>'ES Data Entry'!E936</f>
        <v>0</v>
      </c>
      <c r="F936" s="226">
        <f>'ES Data Entry'!F936</f>
        <v>0</v>
      </c>
      <c r="G936" s="226" t="str" cm="1">
        <f t="array" ref="G936">_xlfn.IFS('ES Data Entry'!G936=0, "Kindergarten", 'ES Data Entry'!G936=1, "1st Grade", 'ES Data Entry'!G936=2, "2nd Grade", 'ES Data Entry'!G936=3, "3rd Grade", 'ES Data Entry'!G936=4, "4th Grade",'ES Data Entry'!G936=5, "5th Grade")</f>
        <v>Kindergarten</v>
      </c>
      <c r="H936" s="253" t="e" cm="1">
        <f t="array" ref="H936">_xlfn.IFS('ES Data Entry'!L936=2, "Virtual", 'ES Data Entry'!L936=1, "In-person",'ES Data Entry'!L936=3, "Hybrid")</f>
        <v>#N/A</v>
      </c>
      <c r="I936" s="227" t="e" cm="1">
        <f t="array" ref="I936">_xlfn.IFS('ES Data Entry'!H936= 1, "American Indian/Alaskan Native", 'ES Data Entry'!H936= 2, "Asian", 'ES Data Entry'!H936= 3, "Native Hawaiian/Pacific Islander", 'ES Data Entry'!H936= 4, "Black/African American",'ES Data Entry'!H936= 5,  "White", 'ES Data Entry'!H936= 6, "Other", 'ES Data Entry'!H936= 7, "Two races or more", 'ES Data Entry'!H936= 8, "Unknown")</f>
        <v>#N/A</v>
      </c>
      <c r="J936" s="226" t="e" cm="1">
        <f t="array" ref="J936">_xlfn.IFS('ES Data Entry'!I936=1, "Hispanic/Latino", 'ES Data Entry'!I936=2, "Not Hispanic/Latino", 'ES Data Entry'!I936=3, "Other")</f>
        <v>#N/A</v>
      </c>
      <c r="K936" s="226" t="e" cm="1">
        <f t="array" ref="K936">_xlfn.IFS('ES Data Entry'!J936= 1, "Male", 'ES Data Entry'!J936= 2, "Female", 'ES Data Entry'!J936= 3, "Transgender Male", 'ES Data Entry'!J936= 4, "Transgender Female",'ES Data Entry'!J936= 5, "Non-binary", 'ES Data Entry'!J936= 6, "Other", 'ES Data Entry'!J936= 7, "Unknown")</f>
        <v>#N/A</v>
      </c>
      <c r="L936" s="228">
        <f>'ES Data Entry'!K936</f>
        <v>0</v>
      </c>
      <c r="M936" s="228" t="str" cm="1">
        <f t="array" ref="M936">IF(MAX(IF(F:F=F936, L:L))=L936, "Yes", "No")</f>
        <v>Yes</v>
      </c>
      <c r="N936" s="229" t="e">
        <f>AVERAGE('ES Data Entry'!N936,'ES Data Entry'!M936)</f>
        <v>#DIV/0!</v>
      </c>
      <c r="O936" s="229" t="e">
        <f t="shared" si="90"/>
        <v>#DIV/0!</v>
      </c>
      <c r="P936" s="229" t="e">
        <f>AVERAGE('ES Data Entry'!O936:R936)</f>
        <v>#DIV/0!</v>
      </c>
      <c r="Q936" s="229" t="e">
        <f t="shared" si="91"/>
        <v>#DIV/0!</v>
      </c>
      <c r="R936" s="229" t="e">
        <f>AVERAGE('ES Data Entry'!S936:V936)</f>
        <v>#DIV/0!</v>
      </c>
      <c r="S936" s="229" t="e">
        <f t="shared" si="92"/>
        <v>#DIV/0!</v>
      </c>
      <c r="T936" s="229" t="e">
        <f>AVERAGE('ES Data Entry'!W936:Y936)</f>
        <v>#DIV/0!</v>
      </c>
      <c r="U936" s="230" t="e">
        <f t="shared" si="93"/>
        <v>#DIV/0!</v>
      </c>
      <c r="V936" s="231" t="e">
        <f t="shared" si="94"/>
        <v>#DIV/0!</v>
      </c>
      <c r="W936" s="232" t="e">
        <f t="shared" si="95"/>
        <v>#DIV/0!</v>
      </c>
    </row>
    <row r="937" spans="1:23">
      <c r="A937" s="226">
        <f>'ES Data Entry'!A937</f>
        <v>0</v>
      </c>
      <c r="B937" s="226">
        <f>'ES Data Entry'!B937</f>
        <v>0</v>
      </c>
      <c r="C937" s="6">
        <f>'ES Data Entry'!C937</f>
        <v>0</v>
      </c>
      <c r="D937" s="226">
        <f>'ES Data Entry'!D937</f>
        <v>0</v>
      </c>
      <c r="E937" s="226">
        <f>'ES Data Entry'!E937</f>
        <v>0</v>
      </c>
      <c r="F937" s="226">
        <f>'ES Data Entry'!F937</f>
        <v>0</v>
      </c>
      <c r="G937" s="226" t="str" cm="1">
        <f t="array" ref="G937">_xlfn.IFS('ES Data Entry'!G937=0, "Kindergarten", 'ES Data Entry'!G937=1, "1st Grade", 'ES Data Entry'!G937=2, "2nd Grade", 'ES Data Entry'!G937=3, "3rd Grade", 'ES Data Entry'!G937=4, "4th Grade",'ES Data Entry'!G937=5, "5th Grade")</f>
        <v>Kindergarten</v>
      </c>
      <c r="H937" s="253" t="e" cm="1">
        <f t="array" ref="H937">_xlfn.IFS('ES Data Entry'!L937=2, "Virtual", 'ES Data Entry'!L937=1, "In-person",'ES Data Entry'!L937=3, "Hybrid")</f>
        <v>#N/A</v>
      </c>
      <c r="I937" s="227" t="e" cm="1">
        <f t="array" ref="I937">_xlfn.IFS('ES Data Entry'!H937= 1, "American Indian/Alaskan Native", 'ES Data Entry'!H937= 2, "Asian", 'ES Data Entry'!H937= 3, "Native Hawaiian/Pacific Islander", 'ES Data Entry'!H937= 4, "Black/African American",'ES Data Entry'!H937= 5,  "White", 'ES Data Entry'!H937= 6, "Other", 'ES Data Entry'!H937= 7, "Two races or more", 'ES Data Entry'!H937= 8, "Unknown")</f>
        <v>#N/A</v>
      </c>
      <c r="J937" s="226" t="e" cm="1">
        <f t="array" ref="J937">_xlfn.IFS('ES Data Entry'!I937=1, "Hispanic/Latino", 'ES Data Entry'!I937=2, "Not Hispanic/Latino", 'ES Data Entry'!I937=3, "Other")</f>
        <v>#N/A</v>
      </c>
      <c r="K937" s="226" t="e" cm="1">
        <f t="array" ref="K937">_xlfn.IFS('ES Data Entry'!J937= 1, "Male", 'ES Data Entry'!J937= 2, "Female", 'ES Data Entry'!J937= 3, "Transgender Male", 'ES Data Entry'!J937= 4, "Transgender Female",'ES Data Entry'!J937= 5, "Non-binary", 'ES Data Entry'!J937= 6, "Other", 'ES Data Entry'!J937= 7, "Unknown")</f>
        <v>#N/A</v>
      </c>
      <c r="L937" s="228">
        <f>'ES Data Entry'!K937</f>
        <v>0</v>
      </c>
      <c r="M937" s="228" t="str" cm="1">
        <f t="array" ref="M937">IF(MAX(IF(F:F=F937, L:L))=L937, "Yes", "No")</f>
        <v>Yes</v>
      </c>
      <c r="N937" s="229" t="e">
        <f>AVERAGE('ES Data Entry'!N937,'ES Data Entry'!M937)</f>
        <v>#DIV/0!</v>
      </c>
      <c r="O937" s="229" t="e">
        <f t="shared" si="90"/>
        <v>#DIV/0!</v>
      </c>
      <c r="P937" s="229" t="e">
        <f>AVERAGE('ES Data Entry'!O937:R937)</f>
        <v>#DIV/0!</v>
      </c>
      <c r="Q937" s="229" t="e">
        <f t="shared" si="91"/>
        <v>#DIV/0!</v>
      </c>
      <c r="R937" s="229" t="e">
        <f>AVERAGE('ES Data Entry'!S937:V937)</f>
        <v>#DIV/0!</v>
      </c>
      <c r="S937" s="229" t="e">
        <f t="shared" si="92"/>
        <v>#DIV/0!</v>
      </c>
      <c r="T937" s="229" t="e">
        <f>AVERAGE('ES Data Entry'!W937:Y937)</f>
        <v>#DIV/0!</v>
      </c>
      <c r="U937" s="230" t="e">
        <f t="shared" si="93"/>
        <v>#DIV/0!</v>
      </c>
      <c r="V937" s="231" t="e">
        <f t="shared" si="94"/>
        <v>#DIV/0!</v>
      </c>
      <c r="W937" s="232" t="e">
        <f t="shared" si="95"/>
        <v>#DIV/0!</v>
      </c>
    </row>
    <row r="938" spans="1:23">
      <c r="A938" s="226">
        <f>'ES Data Entry'!A938</f>
        <v>0</v>
      </c>
      <c r="B938" s="226">
        <f>'ES Data Entry'!B938</f>
        <v>0</v>
      </c>
      <c r="C938" s="6">
        <f>'ES Data Entry'!C938</f>
        <v>0</v>
      </c>
      <c r="D938" s="226">
        <f>'ES Data Entry'!D938</f>
        <v>0</v>
      </c>
      <c r="E938" s="226">
        <f>'ES Data Entry'!E938</f>
        <v>0</v>
      </c>
      <c r="F938" s="226">
        <f>'ES Data Entry'!F938</f>
        <v>0</v>
      </c>
      <c r="G938" s="226" t="str" cm="1">
        <f t="array" ref="G938">_xlfn.IFS('ES Data Entry'!G938=0, "Kindergarten", 'ES Data Entry'!G938=1, "1st Grade", 'ES Data Entry'!G938=2, "2nd Grade", 'ES Data Entry'!G938=3, "3rd Grade", 'ES Data Entry'!G938=4, "4th Grade",'ES Data Entry'!G938=5, "5th Grade")</f>
        <v>Kindergarten</v>
      </c>
      <c r="H938" s="253" t="e" cm="1">
        <f t="array" ref="H938">_xlfn.IFS('ES Data Entry'!L938=2, "Virtual", 'ES Data Entry'!L938=1, "In-person",'ES Data Entry'!L938=3, "Hybrid")</f>
        <v>#N/A</v>
      </c>
      <c r="I938" s="227" t="e" cm="1">
        <f t="array" ref="I938">_xlfn.IFS('ES Data Entry'!H938= 1, "American Indian/Alaskan Native", 'ES Data Entry'!H938= 2, "Asian", 'ES Data Entry'!H938= 3, "Native Hawaiian/Pacific Islander", 'ES Data Entry'!H938= 4, "Black/African American",'ES Data Entry'!H938= 5,  "White", 'ES Data Entry'!H938= 6, "Other", 'ES Data Entry'!H938= 7, "Two races or more", 'ES Data Entry'!H938= 8, "Unknown")</f>
        <v>#N/A</v>
      </c>
      <c r="J938" s="226" t="e" cm="1">
        <f t="array" ref="J938">_xlfn.IFS('ES Data Entry'!I938=1, "Hispanic/Latino", 'ES Data Entry'!I938=2, "Not Hispanic/Latino", 'ES Data Entry'!I938=3, "Other")</f>
        <v>#N/A</v>
      </c>
      <c r="K938" s="226" t="e" cm="1">
        <f t="array" ref="K938">_xlfn.IFS('ES Data Entry'!J938= 1, "Male", 'ES Data Entry'!J938= 2, "Female", 'ES Data Entry'!J938= 3, "Transgender Male", 'ES Data Entry'!J938= 4, "Transgender Female",'ES Data Entry'!J938= 5, "Non-binary", 'ES Data Entry'!J938= 6, "Other", 'ES Data Entry'!J938= 7, "Unknown")</f>
        <v>#N/A</v>
      </c>
      <c r="L938" s="228">
        <f>'ES Data Entry'!K938</f>
        <v>0</v>
      </c>
      <c r="M938" s="228" t="str" cm="1">
        <f t="array" ref="M938">IF(MAX(IF(F:F=F938, L:L))=L938, "Yes", "No")</f>
        <v>Yes</v>
      </c>
      <c r="N938" s="229" t="e">
        <f>AVERAGE('ES Data Entry'!N938,'ES Data Entry'!M938)</f>
        <v>#DIV/0!</v>
      </c>
      <c r="O938" s="229" t="e">
        <f t="shared" si="90"/>
        <v>#DIV/0!</v>
      </c>
      <c r="P938" s="229" t="e">
        <f>AVERAGE('ES Data Entry'!O938:R938)</f>
        <v>#DIV/0!</v>
      </c>
      <c r="Q938" s="229" t="e">
        <f t="shared" si="91"/>
        <v>#DIV/0!</v>
      </c>
      <c r="R938" s="229" t="e">
        <f>AVERAGE('ES Data Entry'!S938:V938)</f>
        <v>#DIV/0!</v>
      </c>
      <c r="S938" s="229" t="e">
        <f t="shared" si="92"/>
        <v>#DIV/0!</v>
      </c>
      <c r="T938" s="229" t="e">
        <f>AVERAGE('ES Data Entry'!W938:Y938)</f>
        <v>#DIV/0!</v>
      </c>
      <c r="U938" s="230" t="e">
        <f t="shared" si="93"/>
        <v>#DIV/0!</v>
      </c>
      <c r="V938" s="231" t="e">
        <f t="shared" si="94"/>
        <v>#DIV/0!</v>
      </c>
      <c r="W938" s="232" t="e">
        <f t="shared" si="95"/>
        <v>#DIV/0!</v>
      </c>
    </row>
    <row r="939" spans="1:23">
      <c r="A939" s="226">
        <f>'ES Data Entry'!A939</f>
        <v>0</v>
      </c>
      <c r="B939" s="226">
        <f>'ES Data Entry'!B939</f>
        <v>0</v>
      </c>
      <c r="C939" s="6">
        <f>'ES Data Entry'!C939</f>
        <v>0</v>
      </c>
      <c r="D939" s="226">
        <f>'ES Data Entry'!D939</f>
        <v>0</v>
      </c>
      <c r="E939" s="226">
        <f>'ES Data Entry'!E939</f>
        <v>0</v>
      </c>
      <c r="F939" s="226">
        <f>'ES Data Entry'!F939</f>
        <v>0</v>
      </c>
      <c r="G939" s="226" t="str" cm="1">
        <f t="array" ref="G939">_xlfn.IFS('ES Data Entry'!G939=0, "Kindergarten", 'ES Data Entry'!G939=1, "1st Grade", 'ES Data Entry'!G939=2, "2nd Grade", 'ES Data Entry'!G939=3, "3rd Grade", 'ES Data Entry'!G939=4, "4th Grade",'ES Data Entry'!G939=5, "5th Grade")</f>
        <v>Kindergarten</v>
      </c>
      <c r="H939" s="253" t="e" cm="1">
        <f t="array" ref="H939">_xlfn.IFS('ES Data Entry'!L939=2, "Virtual", 'ES Data Entry'!L939=1, "In-person",'ES Data Entry'!L939=3, "Hybrid")</f>
        <v>#N/A</v>
      </c>
      <c r="I939" s="227" t="e" cm="1">
        <f t="array" ref="I939">_xlfn.IFS('ES Data Entry'!H939= 1, "American Indian/Alaskan Native", 'ES Data Entry'!H939= 2, "Asian", 'ES Data Entry'!H939= 3, "Native Hawaiian/Pacific Islander", 'ES Data Entry'!H939= 4, "Black/African American",'ES Data Entry'!H939= 5,  "White", 'ES Data Entry'!H939= 6, "Other", 'ES Data Entry'!H939= 7, "Two races or more", 'ES Data Entry'!H939= 8, "Unknown")</f>
        <v>#N/A</v>
      </c>
      <c r="J939" s="226" t="e" cm="1">
        <f t="array" ref="J939">_xlfn.IFS('ES Data Entry'!I939=1, "Hispanic/Latino", 'ES Data Entry'!I939=2, "Not Hispanic/Latino", 'ES Data Entry'!I939=3, "Other")</f>
        <v>#N/A</v>
      </c>
      <c r="K939" s="226" t="e" cm="1">
        <f t="array" ref="K939">_xlfn.IFS('ES Data Entry'!J939= 1, "Male", 'ES Data Entry'!J939= 2, "Female", 'ES Data Entry'!J939= 3, "Transgender Male", 'ES Data Entry'!J939= 4, "Transgender Female",'ES Data Entry'!J939= 5, "Non-binary", 'ES Data Entry'!J939= 6, "Other", 'ES Data Entry'!J939= 7, "Unknown")</f>
        <v>#N/A</v>
      </c>
      <c r="L939" s="228">
        <f>'ES Data Entry'!K939</f>
        <v>0</v>
      </c>
      <c r="M939" s="228" t="str" cm="1">
        <f t="array" ref="M939">IF(MAX(IF(F:F=F939, L:L))=L939, "Yes", "No")</f>
        <v>Yes</v>
      </c>
      <c r="N939" s="229" t="e">
        <f>AVERAGE('ES Data Entry'!N939,'ES Data Entry'!M939)</f>
        <v>#DIV/0!</v>
      </c>
      <c r="O939" s="229" t="e">
        <f t="shared" si="90"/>
        <v>#DIV/0!</v>
      </c>
      <c r="P939" s="229" t="e">
        <f>AVERAGE('ES Data Entry'!O939:R939)</f>
        <v>#DIV/0!</v>
      </c>
      <c r="Q939" s="229" t="e">
        <f t="shared" si="91"/>
        <v>#DIV/0!</v>
      </c>
      <c r="R939" s="229" t="e">
        <f>AVERAGE('ES Data Entry'!S939:V939)</f>
        <v>#DIV/0!</v>
      </c>
      <c r="S939" s="229" t="e">
        <f t="shared" si="92"/>
        <v>#DIV/0!</v>
      </c>
      <c r="T939" s="229" t="e">
        <f>AVERAGE('ES Data Entry'!W939:Y939)</f>
        <v>#DIV/0!</v>
      </c>
      <c r="U939" s="230" t="e">
        <f t="shared" si="93"/>
        <v>#DIV/0!</v>
      </c>
      <c r="V939" s="231" t="e">
        <f t="shared" si="94"/>
        <v>#DIV/0!</v>
      </c>
      <c r="W939" s="232" t="e">
        <f t="shared" si="95"/>
        <v>#DIV/0!</v>
      </c>
    </row>
    <row r="940" spans="1:23">
      <c r="A940" s="226">
        <f>'ES Data Entry'!A940</f>
        <v>0</v>
      </c>
      <c r="B940" s="226">
        <f>'ES Data Entry'!B940</f>
        <v>0</v>
      </c>
      <c r="C940" s="6">
        <f>'ES Data Entry'!C940</f>
        <v>0</v>
      </c>
      <c r="D940" s="226">
        <f>'ES Data Entry'!D940</f>
        <v>0</v>
      </c>
      <c r="E940" s="226">
        <f>'ES Data Entry'!E940</f>
        <v>0</v>
      </c>
      <c r="F940" s="226">
        <f>'ES Data Entry'!F940</f>
        <v>0</v>
      </c>
      <c r="G940" s="226" t="str" cm="1">
        <f t="array" ref="G940">_xlfn.IFS('ES Data Entry'!G940=0, "Kindergarten", 'ES Data Entry'!G940=1, "1st Grade", 'ES Data Entry'!G940=2, "2nd Grade", 'ES Data Entry'!G940=3, "3rd Grade", 'ES Data Entry'!G940=4, "4th Grade",'ES Data Entry'!G940=5, "5th Grade")</f>
        <v>Kindergarten</v>
      </c>
      <c r="H940" s="253" t="e" cm="1">
        <f t="array" ref="H940">_xlfn.IFS('ES Data Entry'!L940=2, "Virtual", 'ES Data Entry'!L940=1, "In-person",'ES Data Entry'!L940=3, "Hybrid")</f>
        <v>#N/A</v>
      </c>
      <c r="I940" s="227" t="e" cm="1">
        <f t="array" ref="I940">_xlfn.IFS('ES Data Entry'!H940= 1, "American Indian/Alaskan Native", 'ES Data Entry'!H940= 2, "Asian", 'ES Data Entry'!H940= 3, "Native Hawaiian/Pacific Islander", 'ES Data Entry'!H940= 4, "Black/African American",'ES Data Entry'!H940= 5,  "White", 'ES Data Entry'!H940= 6, "Other", 'ES Data Entry'!H940= 7, "Two races or more", 'ES Data Entry'!H940= 8, "Unknown")</f>
        <v>#N/A</v>
      </c>
      <c r="J940" s="226" t="e" cm="1">
        <f t="array" ref="J940">_xlfn.IFS('ES Data Entry'!I940=1, "Hispanic/Latino", 'ES Data Entry'!I940=2, "Not Hispanic/Latino", 'ES Data Entry'!I940=3, "Other")</f>
        <v>#N/A</v>
      </c>
      <c r="K940" s="226" t="e" cm="1">
        <f t="array" ref="K940">_xlfn.IFS('ES Data Entry'!J940= 1, "Male", 'ES Data Entry'!J940= 2, "Female", 'ES Data Entry'!J940= 3, "Transgender Male", 'ES Data Entry'!J940= 4, "Transgender Female",'ES Data Entry'!J940= 5, "Non-binary", 'ES Data Entry'!J940= 6, "Other", 'ES Data Entry'!J940= 7, "Unknown")</f>
        <v>#N/A</v>
      </c>
      <c r="L940" s="228">
        <f>'ES Data Entry'!K940</f>
        <v>0</v>
      </c>
      <c r="M940" s="228" t="str" cm="1">
        <f t="array" ref="M940">IF(MAX(IF(F:F=F940, L:L))=L940, "Yes", "No")</f>
        <v>Yes</v>
      </c>
      <c r="N940" s="229" t="e">
        <f>AVERAGE('ES Data Entry'!N940,'ES Data Entry'!M940)</f>
        <v>#DIV/0!</v>
      </c>
      <c r="O940" s="229" t="e">
        <f t="shared" si="90"/>
        <v>#DIV/0!</v>
      </c>
      <c r="P940" s="229" t="e">
        <f>AVERAGE('ES Data Entry'!O940:R940)</f>
        <v>#DIV/0!</v>
      </c>
      <c r="Q940" s="229" t="e">
        <f t="shared" si="91"/>
        <v>#DIV/0!</v>
      </c>
      <c r="R940" s="229" t="e">
        <f>AVERAGE('ES Data Entry'!S940:V940)</f>
        <v>#DIV/0!</v>
      </c>
      <c r="S940" s="229" t="e">
        <f t="shared" si="92"/>
        <v>#DIV/0!</v>
      </c>
      <c r="T940" s="229" t="e">
        <f>AVERAGE('ES Data Entry'!W940:Y940)</f>
        <v>#DIV/0!</v>
      </c>
      <c r="U940" s="230" t="e">
        <f t="shared" si="93"/>
        <v>#DIV/0!</v>
      </c>
      <c r="V940" s="231" t="e">
        <f t="shared" si="94"/>
        <v>#DIV/0!</v>
      </c>
      <c r="W940" s="232" t="e">
        <f t="shared" si="95"/>
        <v>#DIV/0!</v>
      </c>
    </row>
    <row r="941" spans="1:23">
      <c r="A941" s="226">
        <f>'ES Data Entry'!A941</f>
        <v>0</v>
      </c>
      <c r="B941" s="226">
        <f>'ES Data Entry'!B941</f>
        <v>0</v>
      </c>
      <c r="C941" s="6">
        <f>'ES Data Entry'!C941</f>
        <v>0</v>
      </c>
      <c r="D941" s="226">
        <f>'ES Data Entry'!D941</f>
        <v>0</v>
      </c>
      <c r="E941" s="226">
        <f>'ES Data Entry'!E941</f>
        <v>0</v>
      </c>
      <c r="F941" s="226">
        <f>'ES Data Entry'!F941</f>
        <v>0</v>
      </c>
      <c r="G941" s="226" t="str" cm="1">
        <f t="array" ref="G941">_xlfn.IFS('ES Data Entry'!G941=0, "Kindergarten", 'ES Data Entry'!G941=1, "1st Grade", 'ES Data Entry'!G941=2, "2nd Grade", 'ES Data Entry'!G941=3, "3rd Grade", 'ES Data Entry'!G941=4, "4th Grade",'ES Data Entry'!G941=5, "5th Grade")</f>
        <v>Kindergarten</v>
      </c>
      <c r="H941" s="253" t="e" cm="1">
        <f t="array" ref="H941">_xlfn.IFS('ES Data Entry'!L941=2, "Virtual", 'ES Data Entry'!L941=1, "In-person",'ES Data Entry'!L941=3, "Hybrid")</f>
        <v>#N/A</v>
      </c>
      <c r="I941" s="227" t="e" cm="1">
        <f t="array" ref="I941">_xlfn.IFS('ES Data Entry'!H941= 1, "American Indian/Alaskan Native", 'ES Data Entry'!H941= 2, "Asian", 'ES Data Entry'!H941= 3, "Native Hawaiian/Pacific Islander", 'ES Data Entry'!H941= 4, "Black/African American",'ES Data Entry'!H941= 5,  "White", 'ES Data Entry'!H941= 6, "Other", 'ES Data Entry'!H941= 7, "Two races or more", 'ES Data Entry'!H941= 8, "Unknown")</f>
        <v>#N/A</v>
      </c>
      <c r="J941" s="226" t="e" cm="1">
        <f t="array" ref="J941">_xlfn.IFS('ES Data Entry'!I941=1, "Hispanic/Latino", 'ES Data Entry'!I941=2, "Not Hispanic/Latino", 'ES Data Entry'!I941=3, "Other")</f>
        <v>#N/A</v>
      </c>
      <c r="K941" s="226" t="e" cm="1">
        <f t="array" ref="K941">_xlfn.IFS('ES Data Entry'!J941= 1, "Male", 'ES Data Entry'!J941= 2, "Female", 'ES Data Entry'!J941= 3, "Transgender Male", 'ES Data Entry'!J941= 4, "Transgender Female",'ES Data Entry'!J941= 5, "Non-binary", 'ES Data Entry'!J941= 6, "Other", 'ES Data Entry'!J941= 7, "Unknown")</f>
        <v>#N/A</v>
      </c>
      <c r="L941" s="228">
        <f>'ES Data Entry'!K941</f>
        <v>0</v>
      </c>
      <c r="M941" s="228" t="str" cm="1">
        <f t="array" ref="M941">IF(MAX(IF(F:F=F941, L:L))=L941, "Yes", "No")</f>
        <v>Yes</v>
      </c>
      <c r="N941" s="229" t="e">
        <f>AVERAGE('ES Data Entry'!N941,'ES Data Entry'!M941)</f>
        <v>#DIV/0!</v>
      </c>
      <c r="O941" s="229" t="e">
        <f t="shared" si="90"/>
        <v>#DIV/0!</v>
      </c>
      <c r="P941" s="229" t="e">
        <f>AVERAGE('ES Data Entry'!O941:R941)</f>
        <v>#DIV/0!</v>
      </c>
      <c r="Q941" s="229" t="e">
        <f t="shared" si="91"/>
        <v>#DIV/0!</v>
      </c>
      <c r="R941" s="229" t="e">
        <f>AVERAGE('ES Data Entry'!S941:V941)</f>
        <v>#DIV/0!</v>
      </c>
      <c r="S941" s="229" t="e">
        <f t="shared" si="92"/>
        <v>#DIV/0!</v>
      </c>
      <c r="T941" s="229" t="e">
        <f>AVERAGE('ES Data Entry'!W941:Y941)</f>
        <v>#DIV/0!</v>
      </c>
      <c r="U941" s="230" t="e">
        <f t="shared" si="93"/>
        <v>#DIV/0!</v>
      </c>
      <c r="V941" s="231" t="e">
        <f t="shared" si="94"/>
        <v>#DIV/0!</v>
      </c>
      <c r="W941" s="232" t="e">
        <f t="shared" si="95"/>
        <v>#DIV/0!</v>
      </c>
    </row>
    <row r="942" spans="1:23">
      <c r="A942" s="226">
        <f>'ES Data Entry'!A942</f>
        <v>0</v>
      </c>
      <c r="B942" s="226">
        <f>'ES Data Entry'!B942</f>
        <v>0</v>
      </c>
      <c r="C942" s="6">
        <f>'ES Data Entry'!C942</f>
        <v>0</v>
      </c>
      <c r="D942" s="226">
        <f>'ES Data Entry'!D942</f>
        <v>0</v>
      </c>
      <c r="E942" s="226">
        <f>'ES Data Entry'!E942</f>
        <v>0</v>
      </c>
      <c r="F942" s="226">
        <f>'ES Data Entry'!F942</f>
        <v>0</v>
      </c>
      <c r="G942" s="226" t="str" cm="1">
        <f t="array" ref="G942">_xlfn.IFS('ES Data Entry'!G942=0, "Kindergarten", 'ES Data Entry'!G942=1, "1st Grade", 'ES Data Entry'!G942=2, "2nd Grade", 'ES Data Entry'!G942=3, "3rd Grade", 'ES Data Entry'!G942=4, "4th Grade",'ES Data Entry'!G942=5, "5th Grade")</f>
        <v>Kindergarten</v>
      </c>
      <c r="H942" s="253" t="e" cm="1">
        <f t="array" ref="H942">_xlfn.IFS('ES Data Entry'!L942=2, "Virtual", 'ES Data Entry'!L942=1, "In-person",'ES Data Entry'!L942=3, "Hybrid")</f>
        <v>#N/A</v>
      </c>
      <c r="I942" s="227" t="e" cm="1">
        <f t="array" ref="I942">_xlfn.IFS('ES Data Entry'!H942= 1, "American Indian/Alaskan Native", 'ES Data Entry'!H942= 2, "Asian", 'ES Data Entry'!H942= 3, "Native Hawaiian/Pacific Islander", 'ES Data Entry'!H942= 4, "Black/African American",'ES Data Entry'!H942= 5,  "White", 'ES Data Entry'!H942= 6, "Other", 'ES Data Entry'!H942= 7, "Two races or more", 'ES Data Entry'!H942= 8, "Unknown")</f>
        <v>#N/A</v>
      </c>
      <c r="J942" s="226" t="e" cm="1">
        <f t="array" ref="J942">_xlfn.IFS('ES Data Entry'!I942=1, "Hispanic/Latino", 'ES Data Entry'!I942=2, "Not Hispanic/Latino", 'ES Data Entry'!I942=3, "Other")</f>
        <v>#N/A</v>
      </c>
      <c r="K942" s="226" t="e" cm="1">
        <f t="array" ref="K942">_xlfn.IFS('ES Data Entry'!J942= 1, "Male", 'ES Data Entry'!J942= 2, "Female", 'ES Data Entry'!J942= 3, "Transgender Male", 'ES Data Entry'!J942= 4, "Transgender Female",'ES Data Entry'!J942= 5, "Non-binary", 'ES Data Entry'!J942= 6, "Other", 'ES Data Entry'!J942= 7, "Unknown")</f>
        <v>#N/A</v>
      </c>
      <c r="L942" s="228">
        <f>'ES Data Entry'!K942</f>
        <v>0</v>
      </c>
      <c r="M942" s="228" t="str" cm="1">
        <f t="array" ref="M942">IF(MAX(IF(F:F=F942, L:L))=L942, "Yes", "No")</f>
        <v>Yes</v>
      </c>
      <c r="N942" s="229" t="e">
        <f>AVERAGE('ES Data Entry'!N942,'ES Data Entry'!M942)</f>
        <v>#DIV/0!</v>
      </c>
      <c r="O942" s="229" t="e">
        <f t="shared" si="90"/>
        <v>#DIV/0!</v>
      </c>
      <c r="P942" s="229" t="e">
        <f>AVERAGE('ES Data Entry'!O942:R942)</f>
        <v>#DIV/0!</v>
      </c>
      <c r="Q942" s="229" t="e">
        <f t="shared" si="91"/>
        <v>#DIV/0!</v>
      </c>
      <c r="R942" s="229" t="e">
        <f>AVERAGE('ES Data Entry'!S942:V942)</f>
        <v>#DIV/0!</v>
      </c>
      <c r="S942" s="229" t="e">
        <f t="shared" si="92"/>
        <v>#DIV/0!</v>
      </c>
      <c r="T942" s="229" t="e">
        <f>AVERAGE('ES Data Entry'!W942:Y942)</f>
        <v>#DIV/0!</v>
      </c>
      <c r="U942" s="230" t="e">
        <f t="shared" si="93"/>
        <v>#DIV/0!</v>
      </c>
      <c r="V942" s="231" t="e">
        <f t="shared" si="94"/>
        <v>#DIV/0!</v>
      </c>
      <c r="W942" s="232" t="e">
        <f t="shared" si="95"/>
        <v>#DIV/0!</v>
      </c>
    </row>
    <row r="943" spans="1:23">
      <c r="A943" s="226">
        <f>'ES Data Entry'!A943</f>
        <v>0</v>
      </c>
      <c r="B943" s="226">
        <f>'ES Data Entry'!B943</f>
        <v>0</v>
      </c>
      <c r="C943" s="6">
        <f>'ES Data Entry'!C943</f>
        <v>0</v>
      </c>
      <c r="D943" s="226">
        <f>'ES Data Entry'!D943</f>
        <v>0</v>
      </c>
      <c r="E943" s="226">
        <f>'ES Data Entry'!E943</f>
        <v>0</v>
      </c>
      <c r="F943" s="226">
        <f>'ES Data Entry'!F943</f>
        <v>0</v>
      </c>
      <c r="G943" s="226" t="str" cm="1">
        <f t="array" ref="G943">_xlfn.IFS('ES Data Entry'!G943=0, "Kindergarten", 'ES Data Entry'!G943=1, "1st Grade", 'ES Data Entry'!G943=2, "2nd Grade", 'ES Data Entry'!G943=3, "3rd Grade", 'ES Data Entry'!G943=4, "4th Grade",'ES Data Entry'!G943=5, "5th Grade")</f>
        <v>Kindergarten</v>
      </c>
      <c r="H943" s="253" t="e" cm="1">
        <f t="array" ref="H943">_xlfn.IFS('ES Data Entry'!L943=2, "Virtual", 'ES Data Entry'!L943=1, "In-person",'ES Data Entry'!L943=3, "Hybrid")</f>
        <v>#N/A</v>
      </c>
      <c r="I943" s="227" t="e" cm="1">
        <f t="array" ref="I943">_xlfn.IFS('ES Data Entry'!H943= 1, "American Indian/Alaskan Native", 'ES Data Entry'!H943= 2, "Asian", 'ES Data Entry'!H943= 3, "Native Hawaiian/Pacific Islander", 'ES Data Entry'!H943= 4, "Black/African American",'ES Data Entry'!H943= 5,  "White", 'ES Data Entry'!H943= 6, "Other", 'ES Data Entry'!H943= 7, "Two races or more", 'ES Data Entry'!H943= 8, "Unknown")</f>
        <v>#N/A</v>
      </c>
      <c r="J943" s="226" t="e" cm="1">
        <f t="array" ref="J943">_xlfn.IFS('ES Data Entry'!I943=1, "Hispanic/Latino", 'ES Data Entry'!I943=2, "Not Hispanic/Latino", 'ES Data Entry'!I943=3, "Other")</f>
        <v>#N/A</v>
      </c>
      <c r="K943" s="226" t="e" cm="1">
        <f t="array" ref="K943">_xlfn.IFS('ES Data Entry'!J943= 1, "Male", 'ES Data Entry'!J943= 2, "Female", 'ES Data Entry'!J943= 3, "Transgender Male", 'ES Data Entry'!J943= 4, "Transgender Female",'ES Data Entry'!J943= 5, "Non-binary", 'ES Data Entry'!J943= 6, "Other", 'ES Data Entry'!J943= 7, "Unknown")</f>
        <v>#N/A</v>
      </c>
      <c r="L943" s="228">
        <f>'ES Data Entry'!K943</f>
        <v>0</v>
      </c>
      <c r="M943" s="228" t="str" cm="1">
        <f t="array" ref="M943">IF(MAX(IF(F:F=F943, L:L))=L943, "Yes", "No")</f>
        <v>Yes</v>
      </c>
      <c r="N943" s="229" t="e">
        <f>AVERAGE('ES Data Entry'!N943,'ES Data Entry'!M943)</f>
        <v>#DIV/0!</v>
      </c>
      <c r="O943" s="229" t="e">
        <f t="shared" si="90"/>
        <v>#DIV/0!</v>
      </c>
      <c r="P943" s="229" t="e">
        <f>AVERAGE('ES Data Entry'!O943:R943)</f>
        <v>#DIV/0!</v>
      </c>
      <c r="Q943" s="229" t="e">
        <f t="shared" si="91"/>
        <v>#DIV/0!</v>
      </c>
      <c r="R943" s="229" t="e">
        <f>AVERAGE('ES Data Entry'!S943:V943)</f>
        <v>#DIV/0!</v>
      </c>
      <c r="S943" s="229" t="e">
        <f t="shared" si="92"/>
        <v>#DIV/0!</v>
      </c>
      <c r="T943" s="229" t="e">
        <f>AVERAGE('ES Data Entry'!W943:Y943)</f>
        <v>#DIV/0!</v>
      </c>
      <c r="U943" s="230" t="e">
        <f t="shared" si="93"/>
        <v>#DIV/0!</v>
      </c>
      <c r="V943" s="231" t="e">
        <f t="shared" si="94"/>
        <v>#DIV/0!</v>
      </c>
      <c r="W943" s="232" t="e">
        <f t="shared" si="95"/>
        <v>#DIV/0!</v>
      </c>
    </row>
    <row r="944" spans="1:23">
      <c r="A944" s="226">
        <f>'ES Data Entry'!A944</f>
        <v>0</v>
      </c>
      <c r="B944" s="226">
        <f>'ES Data Entry'!B944</f>
        <v>0</v>
      </c>
      <c r="C944" s="6">
        <f>'ES Data Entry'!C944</f>
        <v>0</v>
      </c>
      <c r="D944" s="226">
        <f>'ES Data Entry'!D944</f>
        <v>0</v>
      </c>
      <c r="E944" s="226">
        <f>'ES Data Entry'!E944</f>
        <v>0</v>
      </c>
      <c r="F944" s="226">
        <f>'ES Data Entry'!F944</f>
        <v>0</v>
      </c>
      <c r="G944" s="226" t="str" cm="1">
        <f t="array" ref="G944">_xlfn.IFS('ES Data Entry'!G944=0, "Kindergarten", 'ES Data Entry'!G944=1, "1st Grade", 'ES Data Entry'!G944=2, "2nd Grade", 'ES Data Entry'!G944=3, "3rd Grade", 'ES Data Entry'!G944=4, "4th Grade",'ES Data Entry'!G944=5, "5th Grade")</f>
        <v>Kindergarten</v>
      </c>
      <c r="H944" s="253" t="e" cm="1">
        <f t="array" ref="H944">_xlfn.IFS('ES Data Entry'!L944=2, "Virtual", 'ES Data Entry'!L944=1, "In-person",'ES Data Entry'!L944=3, "Hybrid")</f>
        <v>#N/A</v>
      </c>
      <c r="I944" s="227" t="e" cm="1">
        <f t="array" ref="I944">_xlfn.IFS('ES Data Entry'!H944= 1, "American Indian/Alaskan Native", 'ES Data Entry'!H944= 2, "Asian", 'ES Data Entry'!H944= 3, "Native Hawaiian/Pacific Islander", 'ES Data Entry'!H944= 4, "Black/African American",'ES Data Entry'!H944= 5,  "White", 'ES Data Entry'!H944= 6, "Other", 'ES Data Entry'!H944= 7, "Two races or more", 'ES Data Entry'!H944= 8, "Unknown")</f>
        <v>#N/A</v>
      </c>
      <c r="J944" s="226" t="e" cm="1">
        <f t="array" ref="J944">_xlfn.IFS('ES Data Entry'!I944=1, "Hispanic/Latino", 'ES Data Entry'!I944=2, "Not Hispanic/Latino", 'ES Data Entry'!I944=3, "Other")</f>
        <v>#N/A</v>
      </c>
      <c r="K944" s="226" t="e" cm="1">
        <f t="array" ref="K944">_xlfn.IFS('ES Data Entry'!J944= 1, "Male", 'ES Data Entry'!J944= 2, "Female", 'ES Data Entry'!J944= 3, "Transgender Male", 'ES Data Entry'!J944= 4, "Transgender Female",'ES Data Entry'!J944= 5, "Non-binary", 'ES Data Entry'!J944= 6, "Other", 'ES Data Entry'!J944= 7, "Unknown")</f>
        <v>#N/A</v>
      </c>
      <c r="L944" s="228">
        <f>'ES Data Entry'!K944</f>
        <v>0</v>
      </c>
      <c r="M944" s="228" t="str" cm="1">
        <f t="array" ref="M944">IF(MAX(IF(F:F=F944, L:L))=L944, "Yes", "No")</f>
        <v>Yes</v>
      </c>
      <c r="N944" s="229" t="e">
        <f>AVERAGE('ES Data Entry'!N944,'ES Data Entry'!M944)</f>
        <v>#DIV/0!</v>
      </c>
      <c r="O944" s="229" t="e">
        <f t="shared" si="90"/>
        <v>#DIV/0!</v>
      </c>
      <c r="P944" s="229" t="e">
        <f>AVERAGE('ES Data Entry'!O944:R944)</f>
        <v>#DIV/0!</v>
      </c>
      <c r="Q944" s="229" t="e">
        <f t="shared" si="91"/>
        <v>#DIV/0!</v>
      </c>
      <c r="R944" s="229" t="e">
        <f>AVERAGE('ES Data Entry'!S944:V944)</f>
        <v>#DIV/0!</v>
      </c>
      <c r="S944" s="229" t="e">
        <f t="shared" si="92"/>
        <v>#DIV/0!</v>
      </c>
      <c r="T944" s="229" t="e">
        <f>AVERAGE('ES Data Entry'!W944:Y944)</f>
        <v>#DIV/0!</v>
      </c>
      <c r="U944" s="230" t="e">
        <f t="shared" si="93"/>
        <v>#DIV/0!</v>
      </c>
      <c r="V944" s="231" t="e">
        <f t="shared" si="94"/>
        <v>#DIV/0!</v>
      </c>
      <c r="W944" s="232" t="e">
        <f t="shared" si="95"/>
        <v>#DIV/0!</v>
      </c>
    </row>
    <row r="945" spans="1:23">
      <c r="A945" s="226">
        <f>'ES Data Entry'!A945</f>
        <v>0</v>
      </c>
      <c r="B945" s="226">
        <f>'ES Data Entry'!B945</f>
        <v>0</v>
      </c>
      <c r="C945" s="6">
        <f>'ES Data Entry'!C945</f>
        <v>0</v>
      </c>
      <c r="D945" s="226">
        <f>'ES Data Entry'!D945</f>
        <v>0</v>
      </c>
      <c r="E945" s="226">
        <f>'ES Data Entry'!E945</f>
        <v>0</v>
      </c>
      <c r="F945" s="226">
        <f>'ES Data Entry'!F945</f>
        <v>0</v>
      </c>
      <c r="G945" s="226" t="str" cm="1">
        <f t="array" ref="G945">_xlfn.IFS('ES Data Entry'!G945=0, "Kindergarten", 'ES Data Entry'!G945=1, "1st Grade", 'ES Data Entry'!G945=2, "2nd Grade", 'ES Data Entry'!G945=3, "3rd Grade", 'ES Data Entry'!G945=4, "4th Grade",'ES Data Entry'!G945=5, "5th Grade")</f>
        <v>Kindergarten</v>
      </c>
      <c r="H945" s="253" t="e" cm="1">
        <f t="array" ref="H945">_xlfn.IFS('ES Data Entry'!L945=2, "Virtual", 'ES Data Entry'!L945=1, "In-person",'ES Data Entry'!L945=3, "Hybrid")</f>
        <v>#N/A</v>
      </c>
      <c r="I945" s="227" t="e" cm="1">
        <f t="array" ref="I945">_xlfn.IFS('ES Data Entry'!H945= 1, "American Indian/Alaskan Native", 'ES Data Entry'!H945= 2, "Asian", 'ES Data Entry'!H945= 3, "Native Hawaiian/Pacific Islander", 'ES Data Entry'!H945= 4, "Black/African American",'ES Data Entry'!H945= 5,  "White", 'ES Data Entry'!H945= 6, "Other", 'ES Data Entry'!H945= 7, "Two races or more", 'ES Data Entry'!H945= 8, "Unknown")</f>
        <v>#N/A</v>
      </c>
      <c r="J945" s="226" t="e" cm="1">
        <f t="array" ref="J945">_xlfn.IFS('ES Data Entry'!I945=1, "Hispanic/Latino", 'ES Data Entry'!I945=2, "Not Hispanic/Latino", 'ES Data Entry'!I945=3, "Other")</f>
        <v>#N/A</v>
      </c>
      <c r="K945" s="226" t="e" cm="1">
        <f t="array" ref="K945">_xlfn.IFS('ES Data Entry'!J945= 1, "Male", 'ES Data Entry'!J945= 2, "Female", 'ES Data Entry'!J945= 3, "Transgender Male", 'ES Data Entry'!J945= 4, "Transgender Female",'ES Data Entry'!J945= 5, "Non-binary", 'ES Data Entry'!J945= 6, "Other", 'ES Data Entry'!J945= 7, "Unknown")</f>
        <v>#N/A</v>
      </c>
      <c r="L945" s="228">
        <f>'ES Data Entry'!K945</f>
        <v>0</v>
      </c>
      <c r="M945" s="228" t="str" cm="1">
        <f t="array" ref="M945">IF(MAX(IF(F:F=F945, L:L))=L945, "Yes", "No")</f>
        <v>Yes</v>
      </c>
      <c r="N945" s="229" t="e">
        <f>AVERAGE('ES Data Entry'!N945,'ES Data Entry'!M945)</f>
        <v>#DIV/0!</v>
      </c>
      <c r="O945" s="229" t="e">
        <f t="shared" si="90"/>
        <v>#DIV/0!</v>
      </c>
      <c r="P945" s="229" t="e">
        <f>AVERAGE('ES Data Entry'!O945:R945)</f>
        <v>#DIV/0!</v>
      </c>
      <c r="Q945" s="229" t="e">
        <f t="shared" si="91"/>
        <v>#DIV/0!</v>
      </c>
      <c r="R945" s="229" t="e">
        <f>AVERAGE('ES Data Entry'!S945:V945)</f>
        <v>#DIV/0!</v>
      </c>
      <c r="S945" s="229" t="e">
        <f t="shared" si="92"/>
        <v>#DIV/0!</v>
      </c>
      <c r="T945" s="229" t="e">
        <f>AVERAGE('ES Data Entry'!W945:Y945)</f>
        <v>#DIV/0!</v>
      </c>
      <c r="U945" s="230" t="e">
        <f t="shared" si="93"/>
        <v>#DIV/0!</v>
      </c>
      <c r="V945" s="231" t="e">
        <f t="shared" si="94"/>
        <v>#DIV/0!</v>
      </c>
      <c r="W945" s="232" t="e">
        <f t="shared" si="95"/>
        <v>#DIV/0!</v>
      </c>
    </row>
    <row r="946" spans="1:23">
      <c r="A946" s="226">
        <f>'ES Data Entry'!A946</f>
        <v>0</v>
      </c>
      <c r="B946" s="226">
        <f>'ES Data Entry'!B946</f>
        <v>0</v>
      </c>
      <c r="C946" s="6">
        <f>'ES Data Entry'!C946</f>
        <v>0</v>
      </c>
      <c r="D946" s="226">
        <f>'ES Data Entry'!D946</f>
        <v>0</v>
      </c>
      <c r="E946" s="226">
        <f>'ES Data Entry'!E946</f>
        <v>0</v>
      </c>
      <c r="F946" s="226">
        <f>'ES Data Entry'!F946</f>
        <v>0</v>
      </c>
      <c r="G946" s="226" t="str" cm="1">
        <f t="array" ref="G946">_xlfn.IFS('ES Data Entry'!G946=0, "Kindergarten", 'ES Data Entry'!G946=1, "1st Grade", 'ES Data Entry'!G946=2, "2nd Grade", 'ES Data Entry'!G946=3, "3rd Grade", 'ES Data Entry'!G946=4, "4th Grade",'ES Data Entry'!G946=5, "5th Grade")</f>
        <v>Kindergarten</v>
      </c>
      <c r="H946" s="253" t="e" cm="1">
        <f t="array" ref="H946">_xlfn.IFS('ES Data Entry'!L946=2, "Virtual", 'ES Data Entry'!L946=1, "In-person",'ES Data Entry'!L946=3, "Hybrid")</f>
        <v>#N/A</v>
      </c>
      <c r="I946" s="227" t="e" cm="1">
        <f t="array" ref="I946">_xlfn.IFS('ES Data Entry'!H946= 1, "American Indian/Alaskan Native", 'ES Data Entry'!H946= 2, "Asian", 'ES Data Entry'!H946= 3, "Native Hawaiian/Pacific Islander", 'ES Data Entry'!H946= 4, "Black/African American",'ES Data Entry'!H946= 5,  "White", 'ES Data Entry'!H946= 6, "Other", 'ES Data Entry'!H946= 7, "Two races or more", 'ES Data Entry'!H946= 8, "Unknown")</f>
        <v>#N/A</v>
      </c>
      <c r="J946" s="226" t="e" cm="1">
        <f t="array" ref="J946">_xlfn.IFS('ES Data Entry'!I946=1, "Hispanic/Latino", 'ES Data Entry'!I946=2, "Not Hispanic/Latino", 'ES Data Entry'!I946=3, "Other")</f>
        <v>#N/A</v>
      </c>
      <c r="K946" s="226" t="e" cm="1">
        <f t="array" ref="K946">_xlfn.IFS('ES Data Entry'!J946= 1, "Male", 'ES Data Entry'!J946= 2, "Female", 'ES Data Entry'!J946= 3, "Transgender Male", 'ES Data Entry'!J946= 4, "Transgender Female",'ES Data Entry'!J946= 5, "Non-binary", 'ES Data Entry'!J946= 6, "Other", 'ES Data Entry'!J946= 7, "Unknown")</f>
        <v>#N/A</v>
      </c>
      <c r="L946" s="228">
        <f>'ES Data Entry'!K946</f>
        <v>0</v>
      </c>
      <c r="M946" s="228" t="str" cm="1">
        <f t="array" ref="M946">IF(MAX(IF(F:F=F946, L:L))=L946, "Yes", "No")</f>
        <v>Yes</v>
      </c>
      <c r="N946" s="229" t="e">
        <f>AVERAGE('ES Data Entry'!N946,'ES Data Entry'!M946)</f>
        <v>#DIV/0!</v>
      </c>
      <c r="O946" s="229" t="e">
        <f t="shared" si="90"/>
        <v>#DIV/0!</v>
      </c>
      <c r="P946" s="229" t="e">
        <f>AVERAGE('ES Data Entry'!O946:R946)</f>
        <v>#DIV/0!</v>
      </c>
      <c r="Q946" s="229" t="e">
        <f t="shared" si="91"/>
        <v>#DIV/0!</v>
      </c>
      <c r="R946" s="229" t="e">
        <f>AVERAGE('ES Data Entry'!S946:V946)</f>
        <v>#DIV/0!</v>
      </c>
      <c r="S946" s="229" t="e">
        <f t="shared" si="92"/>
        <v>#DIV/0!</v>
      </c>
      <c r="T946" s="229" t="e">
        <f>AVERAGE('ES Data Entry'!W946:Y946)</f>
        <v>#DIV/0!</v>
      </c>
      <c r="U946" s="230" t="e">
        <f t="shared" si="93"/>
        <v>#DIV/0!</v>
      </c>
      <c r="V946" s="231" t="e">
        <f t="shared" si="94"/>
        <v>#DIV/0!</v>
      </c>
      <c r="W946" s="232" t="e">
        <f t="shared" si="95"/>
        <v>#DIV/0!</v>
      </c>
    </row>
    <row r="947" spans="1:23">
      <c r="A947" s="226">
        <f>'ES Data Entry'!A947</f>
        <v>0</v>
      </c>
      <c r="B947" s="226">
        <f>'ES Data Entry'!B947</f>
        <v>0</v>
      </c>
      <c r="C947" s="6">
        <f>'ES Data Entry'!C947</f>
        <v>0</v>
      </c>
      <c r="D947" s="226">
        <f>'ES Data Entry'!D947</f>
        <v>0</v>
      </c>
      <c r="E947" s="226">
        <f>'ES Data Entry'!E947</f>
        <v>0</v>
      </c>
      <c r="F947" s="226">
        <f>'ES Data Entry'!F947</f>
        <v>0</v>
      </c>
      <c r="G947" s="226" t="str" cm="1">
        <f t="array" ref="G947">_xlfn.IFS('ES Data Entry'!G947=0, "Kindergarten", 'ES Data Entry'!G947=1, "1st Grade", 'ES Data Entry'!G947=2, "2nd Grade", 'ES Data Entry'!G947=3, "3rd Grade", 'ES Data Entry'!G947=4, "4th Grade",'ES Data Entry'!G947=5, "5th Grade")</f>
        <v>Kindergarten</v>
      </c>
      <c r="H947" s="253" t="e" cm="1">
        <f t="array" ref="H947">_xlfn.IFS('ES Data Entry'!L947=2, "Virtual", 'ES Data Entry'!L947=1, "In-person",'ES Data Entry'!L947=3, "Hybrid")</f>
        <v>#N/A</v>
      </c>
      <c r="I947" s="227" t="e" cm="1">
        <f t="array" ref="I947">_xlfn.IFS('ES Data Entry'!H947= 1, "American Indian/Alaskan Native", 'ES Data Entry'!H947= 2, "Asian", 'ES Data Entry'!H947= 3, "Native Hawaiian/Pacific Islander", 'ES Data Entry'!H947= 4, "Black/African American",'ES Data Entry'!H947= 5,  "White", 'ES Data Entry'!H947= 6, "Other", 'ES Data Entry'!H947= 7, "Two races or more", 'ES Data Entry'!H947= 8, "Unknown")</f>
        <v>#N/A</v>
      </c>
      <c r="J947" s="226" t="e" cm="1">
        <f t="array" ref="J947">_xlfn.IFS('ES Data Entry'!I947=1, "Hispanic/Latino", 'ES Data Entry'!I947=2, "Not Hispanic/Latino", 'ES Data Entry'!I947=3, "Other")</f>
        <v>#N/A</v>
      </c>
      <c r="K947" s="226" t="e" cm="1">
        <f t="array" ref="K947">_xlfn.IFS('ES Data Entry'!J947= 1, "Male", 'ES Data Entry'!J947= 2, "Female", 'ES Data Entry'!J947= 3, "Transgender Male", 'ES Data Entry'!J947= 4, "Transgender Female",'ES Data Entry'!J947= 5, "Non-binary", 'ES Data Entry'!J947= 6, "Other", 'ES Data Entry'!J947= 7, "Unknown")</f>
        <v>#N/A</v>
      </c>
      <c r="L947" s="228">
        <f>'ES Data Entry'!K947</f>
        <v>0</v>
      </c>
      <c r="M947" s="228" t="str" cm="1">
        <f t="array" ref="M947">IF(MAX(IF(F:F=F947, L:L))=L947, "Yes", "No")</f>
        <v>Yes</v>
      </c>
      <c r="N947" s="229" t="e">
        <f>AVERAGE('ES Data Entry'!N947,'ES Data Entry'!M947)</f>
        <v>#DIV/0!</v>
      </c>
      <c r="O947" s="229" t="e">
        <f t="shared" si="90"/>
        <v>#DIV/0!</v>
      </c>
      <c r="P947" s="229" t="e">
        <f>AVERAGE('ES Data Entry'!O947:R947)</f>
        <v>#DIV/0!</v>
      </c>
      <c r="Q947" s="229" t="e">
        <f t="shared" si="91"/>
        <v>#DIV/0!</v>
      </c>
      <c r="R947" s="229" t="e">
        <f>AVERAGE('ES Data Entry'!S947:V947)</f>
        <v>#DIV/0!</v>
      </c>
      <c r="S947" s="229" t="e">
        <f t="shared" si="92"/>
        <v>#DIV/0!</v>
      </c>
      <c r="T947" s="229" t="e">
        <f>AVERAGE('ES Data Entry'!W947:Y947)</f>
        <v>#DIV/0!</v>
      </c>
      <c r="U947" s="230" t="e">
        <f t="shared" si="93"/>
        <v>#DIV/0!</v>
      </c>
      <c r="V947" s="231" t="e">
        <f t="shared" si="94"/>
        <v>#DIV/0!</v>
      </c>
      <c r="W947" s="232" t="e">
        <f t="shared" si="95"/>
        <v>#DIV/0!</v>
      </c>
    </row>
    <row r="948" spans="1:23">
      <c r="A948" s="226">
        <f>'ES Data Entry'!A948</f>
        <v>0</v>
      </c>
      <c r="B948" s="226">
        <f>'ES Data Entry'!B948</f>
        <v>0</v>
      </c>
      <c r="C948" s="6">
        <f>'ES Data Entry'!C948</f>
        <v>0</v>
      </c>
      <c r="D948" s="226">
        <f>'ES Data Entry'!D948</f>
        <v>0</v>
      </c>
      <c r="E948" s="226">
        <f>'ES Data Entry'!E948</f>
        <v>0</v>
      </c>
      <c r="F948" s="226">
        <f>'ES Data Entry'!F948</f>
        <v>0</v>
      </c>
      <c r="G948" s="226" t="str" cm="1">
        <f t="array" ref="G948">_xlfn.IFS('ES Data Entry'!G948=0, "Kindergarten", 'ES Data Entry'!G948=1, "1st Grade", 'ES Data Entry'!G948=2, "2nd Grade", 'ES Data Entry'!G948=3, "3rd Grade", 'ES Data Entry'!G948=4, "4th Grade",'ES Data Entry'!G948=5, "5th Grade")</f>
        <v>Kindergarten</v>
      </c>
      <c r="H948" s="253" t="e" cm="1">
        <f t="array" ref="H948">_xlfn.IFS('ES Data Entry'!L948=2, "Virtual", 'ES Data Entry'!L948=1, "In-person",'ES Data Entry'!L948=3, "Hybrid")</f>
        <v>#N/A</v>
      </c>
      <c r="I948" s="227" t="e" cm="1">
        <f t="array" ref="I948">_xlfn.IFS('ES Data Entry'!H948= 1, "American Indian/Alaskan Native", 'ES Data Entry'!H948= 2, "Asian", 'ES Data Entry'!H948= 3, "Native Hawaiian/Pacific Islander", 'ES Data Entry'!H948= 4, "Black/African American",'ES Data Entry'!H948= 5,  "White", 'ES Data Entry'!H948= 6, "Other", 'ES Data Entry'!H948= 7, "Two races or more", 'ES Data Entry'!H948= 8, "Unknown")</f>
        <v>#N/A</v>
      </c>
      <c r="J948" s="226" t="e" cm="1">
        <f t="array" ref="J948">_xlfn.IFS('ES Data Entry'!I948=1, "Hispanic/Latino", 'ES Data Entry'!I948=2, "Not Hispanic/Latino", 'ES Data Entry'!I948=3, "Other")</f>
        <v>#N/A</v>
      </c>
      <c r="K948" s="226" t="e" cm="1">
        <f t="array" ref="K948">_xlfn.IFS('ES Data Entry'!J948= 1, "Male", 'ES Data Entry'!J948= 2, "Female", 'ES Data Entry'!J948= 3, "Transgender Male", 'ES Data Entry'!J948= 4, "Transgender Female",'ES Data Entry'!J948= 5, "Non-binary", 'ES Data Entry'!J948= 6, "Other", 'ES Data Entry'!J948= 7, "Unknown")</f>
        <v>#N/A</v>
      </c>
      <c r="L948" s="228">
        <f>'ES Data Entry'!K948</f>
        <v>0</v>
      </c>
      <c r="M948" s="228" t="str" cm="1">
        <f t="array" ref="M948">IF(MAX(IF(F:F=F948, L:L))=L948, "Yes", "No")</f>
        <v>Yes</v>
      </c>
      <c r="N948" s="229" t="e">
        <f>AVERAGE('ES Data Entry'!N948,'ES Data Entry'!M948)</f>
        <v>#DIV/0!</v>
      </c>
      <c r="O948" s="229" t="e">
        <f t="shared" si="90"/>
        <v>#DIV/0!</v>
      </c>
      <c r="P948" s="229" t="e">
        <f>AVERAGE('ES Data Entry'!O948:R948)</f>
        <v>#DIV/0!</v>
      </c>
      <c r="Q948" s="229" t="e">
        <f t="shared" si="91"/>
        <v>#DIV/0!</v>
      </c>
      <c r="R948" s="229" t="e">
        <f>AVERAGE('ES Data Entry'!S948:V948)</f>
        <v>#DIV/0!</v>
      </c>
      <c r="S948" s="229" t="e">
        <f t="shared" si="92"/>
        <v>#DIV/0!</v>
      </c>
      <c r="T948" s="229" t="e">
        <f>AVERAGE('ES Data Entry'!W948:Y948)</f>
        <v>#DIV/0!</v>
      </c>
      <c r="U948" s="230" t="e">
        <f t="shared" si="93"/>
        <v>#DIV/0!</v>
      </c>
      <c r="V948" s="231" t="e">
        <f t="shared" si="94"/>
        <v>#DIV/0!</v>
      </c>
      <c r="W948" s="232" t="e">
        <f t="shared" si="95"/>
        <v>#DIV/0!</v>
      </c>
    </row>
    <row r="949" spans="1:23">
      <c r="A949" s="226">
        <f>'ES Data Entry'!A949</f>
        <v>0</v>
      </c>
      <c r="B949" s="226">
        <f>'ES Data Entry'!B949</f>
        <v>0</v>
      </c>
      <c r="C949" s="6">
        <f>'ES Data Entry'!C949</f>
        <v>0</v>
      </c>
      <c r="D949" s="226">
        <f>'ES Data Entry'!D949</f>
        <v>0</v>
      </c>
      <c r="E949" s="226">
        <f>'ES Data Entry'!E949</f>
        <v>0</v>
      </c>
      <c r="F949" s="226">
        <f>'ES Data Entry'!F949</f>
        <v>0</v>
      </c>
      <c r="G949" s="226" t="str" cm="1">
        <f t="array" ref="G949">_xlfn.IFS('ES Data Entry'!G949=0, "Kindergarten", 'ES Data Entry'!G949=1, "1st Grade", 'ES Data Entry'!G949=2, "2nd Grade", 'ES Data Entry'!G949=3, "3rd Grade", 'ES Data Entry'!G949=4, "4th Grade",'ES Data Entry'!G949=5, "5th Grade")</f>
        <v>Kindergarten</v>
      </c>
      <c r="H949" s="253" t="e" cm="1">
        <f t="array" ref="H949">_xlfn.IFS('ES Data Entry'!L949=2, "Virtual", 'ES Data Entry'!L949=1, "In-person",'ES Data Entry'!L949=3, "Hybrid")</f>
        <v>#N/A</v>
      </c>
      <c r="I949" s="227" t="e" cm="1">
        <f t="array" ref="I949">_xlfn.IFS('ES Data Entry'!H949= 1, "American Indian/Alaskan Native", 'ES Data Entry'!H949= 2, "Asian", 'ES Data Entry'!H949= 3, "Native Hawaiian/Pacific Islander", 'ES Data Entry'!H949= 4, "Black/African American",'ES Data Entry'!H949= 5,  "White", 'ES Data Entry'!H949= 6, "Other", 'ES Data Entry'!H949= 7, "Two races or more", 'ES Data Entry'!H949= 8, "Unknown")</f>
        <v>#N/A</v>
      </c>
      <c r="J949" s="226" t="e" cm="1">
        <f t="array" ref="J949">_xlfn.IFS('ES Data Entry'!I949=1, "Hispanic/Latino", 'ES Data Entry'!I949=2, "Not Hispanic/Latino", 'ES Data Entry'!I949=3, "Other")</f>
        <v>#N/A</v>
      </c>
      <c r="K949" s="226" t="e" cm="1">
        <f t="array" ref="K949">_xlfn.IFS('ES Data Entry'!J949= 1, "Male", 'ES Data Entry'!J949= 2, "Female", 'ES Data Entry'!J949= 3, "Transgender Male", 'ES Data Entry'!J949= 4, "Transgender Female",'ES Data Entry'!J949= 5, "Non-binary", 'ES Data Entry'!J949= 6, "Other", 'ES Data Entry'!J949= 7, "Unknown")</f>
        <v>#N/A</v>
      </c>
      <c r="L949" s="228">
        <f>'ES Data Entry'!K949</f>
        <v>0</v>
      </c>
      <c r="M949" s="228" t="str" cm="1">
        <f t="array" ref="M949">IF(MAX(IF(F:F=F949, L:L))=L949, "Yes", "No")</f>
        <v>Yes</v>
      </c>
      <c r="N949" s="229" t="e">
        <f>AVERAGE('ES Data Entry'!N949,'ES Data Entry'!M949)</f>
        <v>#DIV/0!</v>
      </c>
      <c r="O949" s="229" t="e">
        <f t="shared" si="90"/>
        <v>#DIV/0!</v>
      </c>
      <c r="P949" s="229" t="e">
        <f>AVERAGE('ES Data Entry'!O949:R949)</f>
        <v>#DIV/0!</v>
      </c>
      <c r="Q949" s="229" t="e">
        <f t="shared" si="91"/>
        <v>#DIV/0!</v>
      </c>
      <c r="R949" s="229" t="e">
        <f>AVERAGE('ES Data Entry'!S949:V949)</f>
        <v>#DIV/0!</v>
      </c>
      <c r="S949" s="229" t="e">
        <f t="shared" si="92"/>
        <v>#DIV/0!</v>
      </c>
      <c r="T949" s="229" t="e">
        <f>AVERAGE('ES Data Entry'!W949:Y949)</f>
        <v>#DIV/0!</v>
      </c>
      <c r="U949" s="230" t="e">
        <f t="shared" si="93"/>
        <v>#DIV/0!</v>
      </c>
      <c r="V949" s="231" t="e">
        <f t="shared" si="94"/>
        <v>#DIV/0!</v>
      </c>
      <c r="W949" s="232" t="e">
        <f t="shared" si="95"/>
        <v>#DIV/0!</v>
      </c>
    </row>
    <row r="950" spans="1:23">
      <c r="A950" s="226">
        <f>'ES Data Entry'!A950</f>
        <v>0</v>
      </c>
      <c r="B950" s="226">
        <f>'ES Data Entry'!B950</f>
        <v>0</v>
      </c>
      <c r="C950" s="6">
        <f>'ES Data Entry'!C950</f>
        <v>0</v>
      </c>
      <c r="D950" s="226">
        <f>'ES Data Entry'!D950</f>
        <v>0</v>
      </c>
      <c r="E950" s="226">
        <f>'ES Data Entry'!E950</f>
        <v>0</v>
      </c>
      <c r="F950" s="226">
        <f>'ES Data Entry'!F950</f>
        <v>0</v>
      </c>
      <c r="G950" s="226" t="str" cm="1">
        <f t="array" ref="G950">_xlfn.IFS('ES Data Entry'!G950=0, "Kindergarten", 'ES Data Entry'!G950=1, "1st Grade", 'ES Data Entry'!G950=2, "2nd Grade", 'ES Data Entry'!G950=3, "3rd Grade", 'ES Data Entry'!G950=4, "4th Grade",'ES Data Entry'!G950=5, "5th Grade")</f>
        <v>Kindergarten</v>
      </c>
      <c r="H950" s="253" t="e" cm="1">
        <f t="array" ref="H950">_xlfn.IFS('ES Data Entry'!L950=2, "Virtual", 'ES Data Entry'!L950=1, "In-person",'ES Data Entry'!L950=3, "Hybrid")</f>
        <v>#N/A</v>
      </c>
      <c r="I950" s="227" t="e" cm="1">
        <f t="array" ref="I950">_xlfn.IFS('ES Data Entry'!H950= 1, "American Indian/Alaskan Native", 'ES Data Entry'!H950= 2, "Asian", 'ES Data Entry'!H950= 3, "Native Hawaiian/Pacific Islander", 'ES Data Entry'!H950= 4, "Black/African American",'ES Data Entry'!H950= 5,  "White", 'ES Data Entry'!H950= 6, "Other", 'ES Data Entry'!H950= 7, "Two races or more", 'ES Data Entry'!H950= 8, "Unknown")</f>
        <v>#N/A</v>
      </c>
      <c r="J950" s="226" t="e" cm="1">
        <f t="array" ref="J950">_xlfn.IFS('ES Data Entry'!I950=1, "Hispanic/Latino", 'ES Data Entry'!I950=2, "Not Hispanic/Latino", 'ES Data Entry'!I950=3, "Other")</f>
        <v>#N/A</v>
      </c>
      <c r="K950" s="226" t="e" cm="1">
        <f t="array" ref="K950">_xlfn.IFS('ES Data Entry'!J950= 1, "Male", 'ES Data Entry'!J950= 2, "Female", 'ES Data Entry'!J950= 3, "Transgender Male", 'ES Data Entry'!J950= 4, "Transgender Female",'ES Data Entry'!J950= 5, "Non-binary", 'ES Data Entry'!J950= 6, "Other", 'ES Data Entry'!J950= 7, "Unknown")</f>
        <v>#N/A</v>
      </c>
      <c r="L950" s="228">
        <f>'ES Data Entry'!K950</f>
        <v>0</v>
      </c>
      <c r="M950" s="228" t="str" cm="1">
        <f t="array" ref="M950">IF(MAX(IF(F:F=F950, L:L))=L950, "Yes", "No")</f>
        <v>Yes</v>
      </c>
      <c r="N950" s="229" t="e">
        <f>AVERAGE('ES Data Entry'!N950,'ES Data Entry'!M950)</f>
        <v>#DIV/0!</v>
      </c>
      <c r="O950" s="229" t="e">
        <f t="shared" si="90"/>
        <v>#DIV/0!</v>
      </c>
      <c r="P950" s="229" t="e">
        <f>AVERAGE('ES Data Entry'!O950:R950)</f>
        <v>#DIV/0!</v>
      </c>
      <c r="Q950" s="229" t="e">
        <f t="shared" si="91"/>
        <v>#DIV/0!</v>
      </c>
      <c r="R950" s="229" t="e">
        <f>AVERAGE('ES Data Entry'!S950:V950)</f>
        <v>#DIV/0!</v>
      </c>
      <c r="S950" s="229" t="e">
        <f t="shared" si="92"/>
        <v>#DIV/0!</v>
      </c>
      <c r="T950" s="229" t="e">
        <f>AVERAGE('ES Data Entry'!W950:Y950)</f>
        <v>#DIV/0!</v>
      </c>
      <c r="U950" s="230" t="e">
        <f t="shared" si="93"/>
        <v>#DIV/0!</v>
      </c>
      <c r="V950" s="231" t="e">
        <f t="shared" si="94"/>
        <v>#DIV/0!</v>
      </c>
      <c r="W950" s="232" t="e">
        <f t="shared" si="95"/>
        <v>#DIV/0!</v>
      </c>
    </row>
    <row r="951" spans="1:23">
      <c r="A951" s="226">
        <f>'ES Data Entry'!A951</f>
        <v>0</v>
      </c>
      <c r="B951" s="226">
        <f>'ES Data Entry'!B951</f>
        <v>0</v>
      </c>
      <c r="C951" s="6">
        <f>'ES Data Entry'!C951</f>
        <v>0</v>
      </c>
      <c r="D951" s="226">
        <f>'ES Data Entry'!D951</f>
        <v>0</v>
      </c>
      <c r="E951" s="226">
        <f>'ES Data Entry'!E951</f>
        <v>0</v>
      </c>
      <c r="F951" s="226">
        <f>'ES Data Entry'!F951</f>
        <v>0</v>
      </c>
      <c r="G951" s="226" t="str" cm="1">
        <f t="array" ref="G951">_xlfn.IFS('ES Data Entry'!G951=0, "Kindergarten", 'ES Data Entry'!G951=1, "1st Grade", 'ES Data Entry'!G951=2, "2nd Grade", 'ES Data Entry'!G951=3, "3rd Grade", 'ES Data Entry'!G951=4, "4th Grade",'ES Data Entry'!G951=5, "5th Grade")</f>
        <v>Kindergarten</v>
      </c>
      <c r="H951" s="253" t="e" cm="1">
        <f t="array" ref="H951">_xlfn.IFS('ES Data Entry'!L951=2, "Virtual", 'ES Data Entry'!L951=1, "In-person",'ES Data Entry'!L951=3, "Hybrid")</f>
        <v>#N/A</v>
      </c>
      <c r="I951" s="227" t="e" cm="1">
        <f t="array" ref="I951">_xlfn.IFS('ES Data Entry'!H951= 1, "American Indian/Alaskan Native", 'ES Data Entry'!H951= 2, "Asian", 'ES Data Entry'!H951= 3, "Native Hawaiian/Pacific Islander", 'ES Data Entry'!H951= 4, "Black/African American",'ES Data Entry'!H951= 5,  "White", 'ES Data Entry'!H951= 6, "Other", 'ES Data Entry'!H951= 7, "Two races or more", 'ES Data Entry'!H951= 8, "Unknown")</f>
        <v>#N/A</v>
      </c>
      <c r="J951" s="226" t="e" cm="1">
        <f t="array" ref="J951">_xlfn.IFS('ES Data Entry'!I951=1, "Hispanic/Latino", 'ES Data Entry'!I951=2, "Not Hispanic/Latino", 'ES Data Entry'!I951=3, "Other")</f>
        <v>#N/A</v>
      </c>
      <c r="K951" s="226" t="e" cm="1">
        <f t="array" ref="K951">_xlfn.IFS('ES Data Entry'!J951= 1, "Male", 'ES Data Entry'!J951= 2, "Female", 'ES Data Entry'!J951= 3, "Transgender Male", 'ES Data Entry'!J951= 4, "Transgender Female",'ES Data Entry'!J951= 5, "Non-binary", 'ES Data Entry'!J951= 6, "Other", 'ES Data Entry'!J951= 7, "Unknown")</f>
        <v>#N/A</v>
      </c>
      <c r="L951" s="228">
        <f>'ES Data Entry'!K951</f>
        <v>0</v>
      </c>
      <c r="M951" s="228" t="str" cm="1">
        <f t="array" ref="M951">IF(MAX(IF(F:F=F951, L:L))=L951, "Yes", "No")</f>
        <v>Yes</v>
      </c>
      <c r="N951" s="229" t="e">
        <f>AVERAGE('ES Data Entry'!N951,'ES Data Entry'!M951)</f>
        <v>#DIV/0!</v>
      </c>
      <c r="O951" s="229" t="e">
        <f t="shared" si="90"/>
        <v>#DIV/0!</v>
      </c>
      <c r="P951" s="229" t="e">
        <f>AVERAGE('ES Data Entry'!O951:R951)</f>
        <v>#DIV/0!</v>
      </c>
      <c r="Q951" s="229" t="e">
        <f t="shared" si="91"/>
        <v>#DIV/0!</v>
      </c>
      <c r="R951" s="229" t="e">
        <f>AVERAGE('ES Data Entry'!S951:V951)</f>
        <v>#DIV/0!</v>
      </c>
      <c r="S951" s="229" t="e">
        <f t="shared" si="92"/>
        <v>#DIV/0!</v>
      </c>
      <c r="T951" s="229" t="e">
        <f>AVERAGE('ES Data Entry'!W951:Y951)</f>
        <v>#DIV/0!</v>
      </c>
      <c r="U951" s="230" t="e">
        <f t="shared" si="93"/>
        <v>#DIV/0!</v>
      </c>
      <c r="V951" s="231" t="e">
        <f t="shared" si="94"/>
        <v>#DIV/0!</v>
      </c>
      <c r="W951" s="232" t="e">
        <f t="shared" si="95"/>
        <v>#DIV/0!</v>
      </c>
    </row>
    <row r="952" spans="1:23">
      <c r="A952" s="226">
        <f>'ES Data Entry'!A952</f>
        <v>0</v>
      </c>
      <c r="B952" s="226">
        <f>'ES Data Entry'!B952</f>
        <v>0</v>
      </c>
      <c r="C952" s="6">
        <f>'ES Data Entry'!C952</f>
        <v>0</v>
      </c>
      <c r="D952" s="226">
        <f>'ES Data Entry'!D952</f>
        <v>0</v>
      </c>
      <c r="E952" s="226">
        <f>'ES Data Entry'!E952</f>
        <v>0</v>
      </c>
      <c r="F952" s="226">
        <f>'ES Data Entry'!F952</f>
        <v>0</v>
      </c>
      <c r="G952" s="226" t="str" cm="1">
        <f t="array" ref="G952">_xlfn.IFS('ES Data Entry'!G952=0, "Kindergarten", 'ES Data Entry'!G952=1, "1st Grade", 'ES Data Entry'!G952=2, "2nd Grade", 'ES Data Entry'!G952=3, "3rd Grade", 'ES Data Entry'!G952=4, "4th Grade",'ES Data Entry'!G952=5, "5th Grade")</f>
        <v>Kindergarten</v>
      </c>
      <c r="H952" s="253" t="e" cm="1">
        <f t="array" ref="H952">_xlfn.IFS('ES Data Entry'!L952=2, "Virtual", 'ES Data Entry'!L952=1, "In-person",'ES Data Entry'!L952=3, "Hybrid")</f>
        <v>#N/A</v>
      </c>
      <c r="I952" s="227" t="e" cm="1">
        <f t="array" ref="I952">_xlfn.IFS('ES Data Entry'!H952= 1, "American Indian/Alaskan Native", 'ES Data Entry'!H952= 2, "Asian", 'ES Data Entry'!H952= 3, "Native Hawaiian/Pacific Islander", 'ES Data Entry'!H952= 4, "Black/African American",'ES Data Entry'!H952= 5,  "White", 'ES Data Entry'!H952= 6, "Other", 'ES Data Entry'!H952= 7, "Two races or more", 'ES Data Entry'!H952= 8, "Unknown")</f>
        <v>#N/A</v>
      </c>
      <c r="J952" s="226" t="e" cm="1">
        <f t="array" ref="J952">_xlfn.IFS('ES Data Entry'!I952=1, "Hispanic/Latino", 'ES Data Entry'!I952=2, "Not Hispanic/Latino", 'ES Data Entry'!I952=3, "Other")</f>
        <v>#N/A</v>
      </c>
      <c r="K952" s="226" t="e" cm="1">
        <f t="array" ref="K952">_xlfn.IFS('ES Data Entry'!J952= 1, "Male", 'ES Data Entry'!J952= 2, "Female", 'ES Data Entry'!J952= 3, "Transgender Male", 'ES Data Entry'!J952= 4, "Transgender Female",'ES Data Entry'!J952= 5, "Non-binary", 'ES Data Entry'!J952= 6, "Other", 'ES Data Entry'!J952= 7, "Unknown")</f>
        <v>#N/A</v>
      </c>
      <c r="L952" s="228">
        <f>'ES Data Entry'!K952</f>
        <v>0</v>
      </c>
      <c r="M952" s="228" t="str" cm="1">
        <f t="array" ref="M952">IF(MAX(IF(F:F=F952, L:L))=L952, "Yes", "No")</f>
        <v>Yes</v>
      </c>
      <c r="N952" s="229" t="e">
        <f>AVERAGE('ES Data Entry'!N952,'ES Data Entry'!M952)</f>
        <v>#DIV/0!</v>
      </c>
      <c r="O952" s="229" t="e">
        <f t="shared" si="90"/>
        <v>#DIV/0!</v>
      </c>
      <c r="P952" s="229" t="e">
        <f>AVERAGE('ES Data Entry'!O952:R952)</f>
        <v>#DIV/0!</v>
      </c>
      <c r="Q952" s="229" t="e">
        <f t="shared" si="91"/>
        <v>#DIV/0!</v>
      </c>
      <c r="R952" s="229" t="e">
        <f>AVERAGE('ES Data Entry'!S952:V952)</f>
        <v>#DIV/0!</v>
      </c>
      <c r="S952" s="229" t="e">
        <f t="shared" si="92"/>
        <v>#DIV/0!</v>
      </c>
      <c r="T952" s="229" t="e">
        <f>AVERAGE('ES Data Entry'!W952:Y952)</f>
        <v>#DIV/0!</v>
      </c>
      <c r="U952" s="230" t="e">
        <f t="shared" si="93"/>
        <v>#DIV/0!</v>
      </c>
      <c r="V952" s="231" t="e">
        <f t="shared" si="94"/>
        <v>#DIV/0!</v>
      </c>
      <c r="W952" s="232" t="e">
        <f t="shared" si="95"/>
        <v>#DIV/0!</v>
      </c>
    </row>
    <row r="953" spans="1:23">
      <c r="A953" s="226">
        <f>'ES Data Entry'!A953</f>
        <v>0</v>
      </c>
      <c r="B953" s="226">
        <f>'ES Data Entry'!B953</f>
        <v>0</v>
      </c>
      <c r="C953" s="6">
        <f>'ES Data Entry'!C953</f>
        <v>0</v>
      </c>
      <c r="D953" s="226">
        <f>'ES Data Entry'!D953</f>
        <v>0</v>
      </c>
      <c r="E953" s="226">
        <f>'ES Data Entry'!E953</f>
        <v>0</v>
      </c>
      <c r="F953" s="226">
        <f>'ES Data Entry'!F953</f>
        <v>0</v>
      </c>
      <c r="G953" s="226" t="str" cm="1">
        <f t="array" ref="G953">_xlfn.IFS('ES Data Entry'!G953=0, "Kindergarten", 'ES Data Entry'!G953=1, "1st Grade", 'ES Data Entry'!G953=2, "2nd Grade", 'ES Data Entry'!G953=3, "3rd Grade", 'ES Data Entry'!G953=4, "4th Grade",'ES Data Entry'!G953=5, "5th Grade")</f>
        <v>Kindergarten</v>
      </c>
      <c r="H953" s="253" t="e" cm="1">
        <f t="array" ref="H953">_xlfn.IFS('ES Data Entry'!L953=2, "Virtual", 'ES Data Entry'!L953=1, "In-person",'ES Data Entry'!L953=3, "Hybrid")</f>
        <v>#N/A</v>
      </c>
      <c r="I953" s="227" t="e" cm="1">
        <f t="array" ref="I953">_xlfn.IFS('ES Data Entry'!H953= 1, "American Indian/Alaskan Native", 'ES Data Entry'!H953= 2, "Asian", 'ES Data Entry'!H953= 3, "Native Hawaiian/Pacific Islander", 'ES Data Entry'!H953= 4, "Black/African American",'ES Data Entry'!H953= 5,  "White", 'ES Data Entry'!H953= 6, "Other", 'ES Data Entry'!H953= 7, "Two races or more", 'ES Data Entry'!H953= 8, "Unknown")</f>
        <v>#N/A</v>
      </c>
      <c r="J953" s="226" t="e" cm="1">
        <f t="array" ref="J953">_xlfn.IFS('ES Data Entry'!I953=1, "Hispanic/Latino", 'ES Data Entry'!I953=2, "Not Hispanic/Latino", 'ES Data Entry'!I953=3, "Other")</f>
        <v>#N/A</v>
      </c>
      <c r="K953" s="226" t="e" cm="1">
        <f t="array" ref="K953">_xlfn.IFS('ES Data Entry'!J953= 1, "Male", 'ES Data Entry'!J953= 2, "Female", 'ES Data Entry'!J953= 3, "Transgender Male", 'ES Data Entry'!J953= 4, "Transgender Female",'ES Data Entry'!J953= 5, "Non-binary", 'ES Data Entry'!J953= 6, "Other", 'ES Data Entry'!J953= 7, "Unknown")</f>
        <v>#N/A</v>
      </c>
      <c r="L953" s="228">
        <f>'ES Data Entry'!K953</f>
        <v>0</v>
      </c>
      <c r="M953" s="228" t="str" cm="1">
        <f t="array" ref="M953">IF(MAX(IF(F:F=F953, L:L))=L953, "Yes", "No")</f>
        <v>Yes</v>
      </c>
      <c r="N953" s="229" t="e">
        <f>AVERAGE('ES Data Entry'!N953,'ES Data Entry'!M953)</f>
        <v>#DIV/0!</v>
      </c>
      <c r="O953" s="229" t="e">
        <f t="shared" si="90"/>
        <v>#DIV/0!</v>
      </c>
      <c r="P953" s="229" t="e">
        <f>AVERAGE('ES Data Entry'!O953:R953)</f>
        <v>#DIV/0!</v>
      </c>
      <c r="Q953" s="229" t="e">
        <f t="shared" si="91"/>
        <v>#DIV/0!</v>
      </c>
      <c r="R953" s="229" t="e">
        <f>AVERAGE('ES Data Entry'!S953:V953)</f>
        <v>#DIV/0!</v>
      </c>
      <c r="S953" s="229" t="e">
        <f t="shared" si="92"/>
        <v>#DIV/0!</v>
      </c>
      <c r="T953" s="229" t="e">
        <f>AVERAGE('ES Data Entry'!W953:Y953)</f>
        <v>#DIV/0!</v>
      </c>
      <c r="U953" s="230" t="e">
        <f t="shared" si="93"/>
        <v>#DIV/0!</v>
      </c>
      <c r="V953" s="231" t="e">
        <f t="shared" si="94"/>
        <v>#DIV/0!</v>
      </c>
      <c r="W953" s="232" t="e">
        <f t="shared" si="95"/>
        <v>#DIV/0!</v>
      </c>
    </row>
    <row r="954" spans="1:23">
      <c r="A954" s="226">
        <f>'ES Data Entry'!A954</f>
        <v>0</v>
      </c>
      <c r="B954" s="226">
        <f>'ES Data Entry'!B954</f>
        <v>0</v>
      </c>
      <c r="C954" s="6">
        <f>'ES Data Entry'!C954</f>
        <v>0</v>
      </c>
      <c r="D954" s="226">
        <f>'ES Data Entry'!D954</f>
        <v>0</v>
      </c>
      <c r="E954" s="226">
        <f>'ES Data Entry'!E954</f>
        <v>0</v>
      </c>
      <c r="F954" s="226">
        <f>'ES Data Entry'!F954</f>
        <v>0</v>
      </c>
      <c r="G954" s="226" t="str" cm="1">
        <f t="array" ref="G954">_xlfn.IFS('ES Data Entry'!G954=0, "Kindergarten", 'ES Data Entry'!G954=1, "1st Grade", 'ES Data Entry'!G954=2, "2nd Grade", 'ES Data Entry'!G954=3, "3rd Grade", 'ES Data Entry'!G954=4, "4th Grade",'ES Data Entry'!G954=5, "5th Grade")</f>
        <v>Kindergarten</v>
      </c>
      <c r="H954" s="253" t="e" cm="1">
        <f t="array" ref="H954">_xlfn.IFS('ES Data Entry'!L954=2, "Virtual", 'ES Data Entry'!L954=1, "In-person",'ES Data Entry'!L954=3, "Hybrid")</f>
        <v>#N/A</v>
      </c>
      <c r="I954" s="227" t="e" cm="1">
        <f t="array" ref="I954">_xlfn.IFS('ES Data Entry'!H954= 1, "American Indian/Alaskan Native", 'ES Data Entry'!H954= 2, "Asian", 'ES Data Entry'!H954= 3, "Native Hawaiian/Pacific Islander", 'ES Data Entry'!H954= 4, "Black/African American",'ES Data Entry'!H954= 5,  "White", 'ES Data Entry'!H954= 6, "Other", 'ES Data Entry'!H954= 7, "Two races or more", 'ES Data Entry'!H954= 8, "Unknown")</f>
        <v>#N/A</v>
      </c>
      <c r="J954" s="226" t="e" cm="1">
        <f t="array" ref="J954">_xlfn.IFS('ES Data Entry'!I954=1, "Hispanic/Latino", 'ES Data Entry'!I954=2, "Not Hispanic/Latino", 'ES Data Entry'!I954=3, "Other")</f>
        <v>#N/A</v>
      </c>
      <c r="K954" s="226" t="e" cm="1">
        <f t="array" ref="K954">_xlfn.IFS('ES Data Entry'!J954= 1, "Male", 'ES Data Entry'!J954= 2, "Female", 'ES Data Entry'!J954= 3, "Transgender Male", 'ES Data Entry'!J954= 4, "Transgender Female",'ES Data Entry'!J954= 5, "Non-binary", 'ES Data Entry'!J954= 6, "Other", 'ES Data Entry'!J954= 7, "Unknown")</f>
        <v>#N/A</v>
      </c>
      <c r="L954" s="228">
        <f>'ES Data Entry'!K954</f>
        <v>0</v>
      </c>
      <c r="M954" s="228" t="str" cm="1">
        <f t="array" ref="M954">IF(MAX(IF(F:F=F954, L:L))=L954, "Yes", "No")</f>
        <v>Yes</v>
      </c>
      <c r="N954" s="229" t="e">
        <f>AVERAGE('ES Data Entry'!N954,'ES Data Entry'!M954)</f>
        <v>#DIV/0!</v>
      </c>
      <c r="O954" s="229" t="e">
        <f t="shared" si="90"/>
        <v>#DIV/0!</v>
      </c>
      <c r="P954" s="229" t="e">
        <f>AVERAGE('ES Data Entry'!O954:R954)</f>
        <v>#DIV/0!</v>
      </c>
      <c r="Q954" s="229" t="e">
        <f t="shared" si="91"/>
        <v>#DIV/0!</v>
      </c>
      <c r="R954" s="229" t="e">
        <f>AVERAGE('ES Data Entry'!S954:V954)</f>
        <v>#DIV/0!</v>
      </c>
      <c r="S954" s="229" t="e">
        <f t="shared" si="92"/>
        <v>#DIV/0!</v>
      </c>
      <c r="T954" s="229" t="e">
        <f>AVERAGE('ES Data Entry'!W954:Y954)</f>
        <v>#DIV/0!</v>
      </c>
      <c r="U954" s="230" t="e">
        <f t="shared" si="93"/>
        <v>#DIV/0!</v>
      </c>
      <c r="V954" s="231" t="e">
        <f t="shared" si="94"/>
        <v>#DIV/0!</v>
      </c>
      <c r="W954" s="232" t="e">
        <f t="shared" si="95"/>
        <v>#DIV/0!</v>
      </c>
    </row>
    <row r="955" spans="1:23">
      <c r="A955" s="226">
        <f>'ES Data Entry'!A955</f>
        <v>0</v>
      </c>
      <c r="B955" s="226">
        <f>'ES Data Entry'!B955</f>
        <v>0</v>
      </c>
      <c r="C955" s="6">
        <f>'ES Data Entry'!C955</f>
        <v>0</v>
      </c>
      <c r="D955" s="226">
        <f>'ES Data Entry'!D955</f>
        <v>0</v>
      </c>
      <c r="E955" s="226">
        <f>'ES Data Entry'!E955</f>
        <v>0</v>
      </c>
      <c r="F955" s="226">
        <f>'ES Data Entry'!F955</f>
        <v>0</v>
      </c>
      <c r="G955" s="226" t="str" cm="1">
        <f t="array" ref="G955">_xlfn.IFS('ES Data Entry'!G955=0, "Kindergarten", 'ES Data Entry'!G955=1, "1st Grade", 'ES Data Entry'!G955=2, "2nd Grade", 'ES Data Entry'!G955=3, "3rd Grade", 'ES Data Entry'!G955=4, "4th Grade",'ES Data Entry'!G955=5, "5th Grade")</f>
        <v>Kindergarten</v>
      </c>
      <c r="H955" s="253" t="e" cm="1">
        <f t="array" ref="H955">_xlfn.IFS('ES Data Entry'!L955=2, "Virtual", 'ES Data Entry'!L955=1, "In-person",'ES Data Entry'!L955=3, "Hybrid")</f>
        <v>#N/A</v>
      </c>
      <c r="I955" s="227" t="e" cm="1">
        <f t="array" ref="I955">_xlfn.IFS('ES Data Entry'!H955= 1, "American Indian/Alaskan Native", 'ES Data Entry'!H955= 2, "Asian", 'ES Data Entry'!H955= 3, "Native Hawaiian/Pacific Islander", 'ES Data Entry'!H955= 4, "Black/African American",'ES Data Entry'!H955= 5,  "White", 'ES Data Entry'!H955= 6, "Other", 'ES Data Entry'!H955= 7, "Two races or more", 'ES Data Entry'!H955= 8, "Unknown")</f>
        <v>#N/A</v>
      </c>
      <c r="J955" s="226" t="e" cm="1">
        <f t="array" ref="J955">_xlfn.IFS('ES Data Entry'!I955=1, "Hispanic/Latino", 'ES Data Entry'!I955=2, "Not Hispanic/Latino", 'ES Data Entry'!I955=3, "Other")</f>
        <v>#N/A</v>
      </c>
      <c r="K955" s="226" t="e" cm="1">
        <f t="array" ref="K955">_xlfn.IFS('ES Data Entry'!J955= 1, "Male", 'ES Data Entry'!J955= 2, "Female", 'ES Data Entry'!J955= 3, "Transgender Male", 'ES Data Entry'!J955= 4, "Transgender Female",'ES Data Entry'!J955= 5, "Non-binary", 'ES Data Entry'!J955= 6, "Other", 'ES Data Entry'!J955= 7, "Unknown")</f>
        <v>#N/A</v>
      </c>
      <c r="L955" s="228">
        <f>'ES Data Entry'!K955</f>
        <v>0</v>
      </c>
      <c r="M955" s="228" t="str" cm="1">
        <f t="array" ref="M955">IF(MAX(IF(F:F=F955, L:L))=L955, "Yes", "No")</f>
        <v>Yes</v>
      </c>
      <c r="N955" s="229" t="e">
        <f>AVERAGE('ES Data Entry'!N955,'ES Data Entry'!M955)</f>
        <v>#DIV/0!</v>
      </c>
      <c r="O955" s="229" t="e">
        <f t="shared" si="90"/>
        <v>#DIV/0!</v>
      </c>
      <c r="P955" s="229" t="e">
        <f>AVERAGE('ES Data Entry'!O955:R955)</f>
        <v>#DIV/0!</v>
      </c>
      <c r="Q955" s="229" t="e">
        <f t="shared" si="91"/>
        <v>#DIV/0!</v>
      </c>
      <c r="R955" s="229" t="e">
        <f>AVERAGE('ES Data Entry'!S955:V955)</f>
        <v>#DIV/0!</v>
      </c>
      <c r="S955" s="229" t="e">
        <f t="shared" si="92"/>
        <v>#DIV/0!</v>
      </c>
      <c r="T955" s="229" t="e">
        <f>AVERAGE('ES Data Entry'!W955:Y955)</f>
        <v>#DIV/0!</v>
      </c>
      <c r="U955" s="230" t="e">
        <f t="shared" si="93"/>
        <v>#DIV/0!</v>
      </c>
      <c r="V955" s="231" t="e">
        <f t="shared" si="94"/>
        <v>#DIV/0!</v>
      </c>
      <c r="W955" s="232" t="e">
        <f t="shared" si="95"/>
        <v>#DIV/0!</v>
      </c>
    </row>
    <row r="956" spans="1:23">
      <c r="A956" s="226">
        <f>'ES Data Entry'!A956</f>
        <v>0</v>
      </c>
      <c r="B956" s="226">
        <f>'ES Data Entry'!B956</f>
        <v>0</v>
      </c>
      <c r="C956" s="6">
        <f>'ES Data Entry'!C956</f>
        <v>0</v>
      </c>
      <c r="D956" s="226">
        <f>'ES Data Entry'!D956</f>
        <v>0</v>
      </c>
      <c r="E956" s="226">
        <f>'ES Data Entry'!E956</f>
        <v>0</v>
      </c>
      <c r="F956" s="226">
        <f>'ES Data Entry'!F956</f>
        <v>0</v>
      </c>
      <c r="G956" s="226" t="str" cm="1">
        <f t="array" ref="G956">_xlfn.IFS('ES Data Entry'!G956=0, "Kindergarten", 'ES Data Entry'!G956=1, "1st Grade", 'ES Data Entry'!G956=2, "2nd Grade", 'ES Data Entry'!G956=3, "3rd Grade", 'ES Data Entry'!G956=4, "4th Grade",'ES Data Entry'!G956=5, "5th Grade")</f>
        <v>Kindergarten</v>
      </c>
      <c r="H956" s="253" t="e" cm="1">
        <f t="array" ref="H956">_xlfn.IFS('ES Data Entry'!L956=2, "Virtual", 'ES Data Entry'!L956=1, "In-person",'ES Data Entry'!L956=3, "Hybrid")</f>
        <v>#N/A</v>
      </c>
      <c r="I956" s="227" t="e" cm="1">
        <f t="array" ref="I956">_xlfn.IFS('ES Data Entry'!H956= 1, "American Indian/Alaskan Native", 'ES Data Entry'!H956= 2, "Asian", 'ES Data Entry'!H956= 3, "Native Hawaiian/Pacific Islander", 'ES Data Entry'!H956= 4, "Black/African American",'ES Data Entry'!H956= 5,  "White", 'ES Data Entry'!H956= 6, "Other", 'ES Data Entry'!H956= 7, "Two races or more", 'ES Data Entry'!H956= 8, "Unknown")</f>
        <v>#N/A</v>
      </c>
      <c r="J956" s="226" t="e" cm="1">
        <f t="array" ref="J956">_xlfn.IFS('ES Data Entry'!I956=1, "Hispanic/Latino", 'ES Data Entry'!I956=2, "Not Hispanic/Latino", 'ES Data Entry'!I956=3, "Other")</f>
        <v>#N/A</v>
      </c>
      <c r="K956" s="226" t="e" cm="1">
        <f t="array" ref="K956">_xlfn.IFS('ES Data Entry'!J956= 1, "Male", 'ES Data Entry'!J956= 2, "Female", 'ES Data Entry'!J956= 3, "Transgender Male", 'ES Data Entry'!J956= 4, "Transgender Female",'ES Data Entry'!J956= 5, "Non-binary", 'ES Data Entry'!J956= 6, "Other", 'ES Data Entry'!J956= 7, "Unknown")</f>
        <v>#N/A</v>
      </c>
      <c r="L956" s="228">
        <f>'ES Data Entry'!K956</f>
        <v>0</v>
      </c>
      <c r="M956" s="228" t="str" cm="1">
        <f t="array" ref="M956">IF(MAX(IF(F:F=F956, L:L))=L956, "Yes", "No")</f>
        <v>Yes</v>
      </c>
      <c r="N956" s="229" t="e">
        <f>AVERAGE('ES Data Entry'!N956,'ES Data Entry'!M956)</f>
        <v>#DIV/0!</v>
      </c>
      <c r="O956" s="229" t="e">
        <f t="shared" si="90"/>
        <v>#DIV/0!</v>
      </c>
      <c r="P956" s="229" t="e">
        <f>AVERAGE('ES Data Entry'!O956:R956)</f>
        <v>#DIV/0!</v>
      </c>
      <c r="Q956" s="229" t="e">
        <f t="shared" si="91"/>
        <v>#DIV/0!</v>
      </c>
      <c r="R956" s="229" t="e">
        <f>AVERAGE('ES Data Entry'!S956:V956)</f>
        <v>#DIV/0!</v>
      </c>
      <c r="S956" s="229" t="e">
        <f t="shared" si="92"/>
        <v>#DIV/0!</v>
      </c>
      <c r="T956" s="229" t="e">
        <f>AVERAGE('ES Data Entry'!W956:Y956)</f>
        <v>#DIV/0!</v>
      </c>
      <c r="U956" s="230" t="e">
        <f t="shared" si="93"/>
        <v>#DIV/0!</v>
      </c>
      <c r="V956" s="231" t="e">
        <f t="shared" si="94"/>
        <v>#DIV/0!</v>
      </c>
      <c r="W956" s="232" t="e">
        <f t="shared" si="95"/>
        <v>#DIV/0!</v>
      </c>
    </row>
    <row r="957" spans="1:23">
      <c r="A957" s="226">
        <f>'ES Data Entry'!A957</f>
        <v>0</v>
      </c>
      <c r="B957" s="226">
        <f>'ES Data Entry'!B957</f>
        <v>0</v>
      </c>
      <c r="C957" s="6">
        <f>'ES Data Entry'!C957</f>
        <v>0</v>
      </c>
      <c r="D957" s="226">
        <f>'ES Data Entry'!D957</f>
        <v>0</v>
      </c>
      <c r="E957" s="226">
        <f>'ES Data Entry'!E957</f>
        <v>0</v>
      </c>
      <c r="F957" s="226">
        <f>'ES Data Entry'!F957</f>
        <v>0</v>
      </c>
      <c r="G957" s="226" t="str" cm="1">
        <f t="array" ref="G957">_xlfn.IFS('ES Data Entry'!G957=0, "Kindergarten", 'ES Data Entry'!G957=1, "1st Grade", 'ES Data Entry'!G957=2, "2nd Grade", 'ES Data Entry'!G957=3, "3rd Grade", 'ES Data Entry'!G957=4, "4th Grade",'ES Data Entry'!G957=5, "5th Grade")</f>
        <v>Kindergarten</v>
      </c>
      <c r="H957" s="253" t="e" cm="1">
        <f t="array" ref="H957">_xlfn.IFS('ES Data Entry'!L957=2, "Virtual", 'ES Data Entry'!L957=1, "In-person",'ES Data Entry'!L957=3, "Hybrid")</f>
        <v>#N/A</v>
      </c>
      <c r="I957" s="227" t="e" cm="1">
        <f t="array" ref="I957">_xlfn.IFS('ES Data Entry'!H957= 1, "American Indian/Alaskan Native", 'ES Data Entry'!H957= 2, "Asian", 'ES Data Entry'!H957= 3, "Native Hawaiian/Pacific Islander", 'ES Data Entry'!H957= 4, "Black/African American",'ES Data Entry'!H957= 5,  "White", 'ES Data Entry'!H957= 6, "Other", 'ES Data Entry'!H957= 7, "Two races or more", 'ES Data Entry'!H957= 8, "Unknown")</f>
        <v>#N/A</v>
      </c>
      <c r="J957" s="226" t="e" cm="1">
        <f t="array" ref="J957">_xlfn.IFS('ES Data Entry'!I957=1, "Hispanic/Latino", 'ES Data Entry'!I957=2, "Not Hispanic/Latino", 'ES Data Entry'!I957=3, "Other")</f>
        <v>#N/A</v>
      </c>
      <c r="K957" s="226" t="e" cm="1">
        <f t="array" ref="K957">_xlfn.IFS('ES Data Entry'!J957= 1, "Male", 'ES Data Entry'!J957= 2, "Female", 'ES Data Entry'!J957= 3, "Transgender Male", 'ES Data Entry'!J957= 4, "Transgender Female",'ES Data Entry'!J957= 5, "Non-binary", 'ES Data Entry'!J957= 6, "Other", 'ES Data Entry'!J957= 7, "Unknown")</f>
        <v>#N/A</v>
      </c>
      <c r="L957" s="228">
        <f>'ES Data Entry'!K957</f>
        <v>0</v>
      </c>
      <c r="M957" s="228" t="str" cm="1">
        <f t="array" ref="M957">IF(MAX(IF(F:F=F957, L:L))=L957, "Yes", "No")</f>
        <v>Yes</v>
      </c>
      <c r="N957" s="229" t="e">
        <f>AVERAGE('ES Data Entry'!N957,'ES Data Entry'!M957)</f>
        <v>#DIV/0!</v>
      </c>
      <c r="O957" s="229" t="e">
        <f t="shared" si="90"/>
        <v>#DIV/0!</v>
      </c>
      <c r="P957" s="229" t="e">
        <f>AVERAGE('ES Data Entry'!O957:R957)</f>
        <v>#DIV/0!</v>
      </c>
      <c r="Q957" s="229" t="e">
        <f t="shared" si="91"/>
        <v>#DIV/0!</v>
      </c>
      <c r="R957" s="229" t="e">
        <f>AVERAGE('ES Data Entry'!S957:V957)</f>
        <v>#DIV/0!</v>
      </c>
      <c r="S957" s="229" t="e">
        <f t="shared" si="92"/>
        <v>#DIV/0!</v>
      </c>
      <c r="T957" s="229" t="e">
        <f>AVERAGE('ES Data Entry'!W957:Y957)</f>
        <v>#DIV/0!</v>
      </c>
      <c r="U957" s="230" t="e">
        <f t="shared" si="93"/>
        <v>#DIV/0!</v>
      </c>
      <c r="V957" s="231" t="e">
        <f t="shared" si="94"/>
        <v>#DIV/0!</v>
      </c>
      <c r="W957" s="232" t="e">
        <f t="shared" si="95"/>
        <v>#DIV/0!</v>
      </c>
    </row>
    <row r="958" spans="1:23">
      <c r="A958" s="226">
        <f>'ES Data Entry'!A958</f>
        <v>0</v>
      </c>
      <c r="B958" s="226">
        <f>'ES Data Entry'!B958</f>
        <v>0</v>
      </c>
      <c r="C958" s="6">
        <f>'ES Data Entry'!C958</f>
        <v>0</v>
      </c>
      <c r="D958" s="226">
        <f>'ES Data Entry'!D958</f>
        <v>0</v>
      </c>
      <c r="E958" s="226">
        <f>'ES Data Entry'!E958</f>
        <v>0</v>
      </c>
      <c r="F958" s="226">
        <f>'ES Data Entry'!F958</f>
        <v>0</v>
      </c>
      <c r="G958" s="226" t="str" cm="1">
        <f t="array" ref="G958">_xlfn.IFS('ES Data Entry'!G958=0, "Kindergarten", 'ES Data Entry'!G958=1, "1st Grade", 'ES Data Entry'!G958=2, "2nd Grade", 'ES Data Entry'!G958=3, "3rd Grade", 'ES Data Entry'!G958=4, "4th Grade",'ES Data Entry'!G958=5, "5th Grade")</f>
        <v>Kindergarten</v>
      </c>
      <c r="H958" s="253" t="e" cm="1">
        <f t="array" ref="H958">_xlfn.IFS('ES Data Entry'!L958=2, "Virtual", 'ES Data Entry'!L958=1, "In-person",'ES Data Entry'!L958=3, "Hybrid")</f>
        <v>#N/A</v>
      </c>
      <c r="I958" s="227" t="e" cm="1">
        <f t="array" ref="I958">_xlfn.IFS('ES Data Entry'!H958= 1, "American Indian/Alaskan Native", 'ES Data Entry'!H958= 2, "Asian", 'ES Data Entry'!H958= 3, "Native Hawaiian/Pacific Islander", 'ES Data Entry'!H958= 4, "Black/African American",'ES Data Entry'!H958= 5,  "White", 'ES Data Entry'!H958= 6, "Other", 'ES Data Entry'!H958= 7, "Two races or more", 'ES Data Entry'!H958= 8, "Unknown")</f>
        <v>#N/A</v>
      </c>
      <c r="J958" s="226" t="e" cm="1">
        <f t="array" ref="J958">_xlfn.IFS('ES Data Entry'!I958=1, "Hispanic/Latino", 'ES Data Entry'!I958=2, "Not Hispanic/Latino", 'ES Data Entry'!I958=3, "Other")</f>
        <v>#N/A</v>
      </c>
      <c r="K958" s="226" t="e" cm="1">
        <f t="array" ref="K958">_xlfn.IFS('ES Data Entry'!J958= 1, "Male", 'ES Data Entry'!J958= 2, "Female", 'ES Data Entry'!J958= 3, "Transgender Male", 'ES Data Entry'!J958= 4, "Transgender Female",'ES Data Entry'!J958= 5, "Non-binary", 'ES Data Entry'!J958= 6, "Other", 'ES Data Entry'!J958= 7, "Unknown")</f>
        <v>#N/A</v>
      </c>
      <c r="L958" s="228">
        <f>'ES Data Entry'!K958</f>
        <v>0</v>
      </c>
      <c r="M958" s="228" t="str" cm="1">
        <f t="array" ref="M958">IF(MAX(IF(F:F=F958, L:L))=L958, "Yes", "No")</f>
        <v>Yes</v>
      </c>
      <c r="N958" s="229" t="e">
        <f>AVERAGE('ES Data Entry'!N958,'ES Data Entry'!M958)</f>
        <v>#DIV/0!</v>
      </c>
      <c r="O958" s="229" t="e">
        <f t="shared" si="90"/>
        <v>#DIV/0!</v>
      </c>
      <c r="P958" s="229" t="e">
        <f>AVERAGE('ES Data Entry'!O958:R958)</f>
        <v>#DIV/0!</v>
      </c>
      <c r="Q958" s="229" t="e">
        <f t="shared" si="91"/>
        <v>#DIV/0!</v>
      </c>
      <c r="R958" s="229" t="e">
        <f>AVERAGE('ES Data Entry'!S958:V958)</f>
        <v>#DIV/0!</v>
      </c>
      <c r="S958" s="229" t="e">
        <f t="shared" si="92"/>
        <v>#DIV/0!</v>
      </c>
      <c r="T958" s="229" t="e">
        <f>AVERAGE('ES Data Entry'!W958:Y958)</f>
        <v>#DIV/0!</v>
      </c>
      <c r="U958" s="230" t="e">
        <f t="shared" si="93"/>
        <v>#DIV/0!</v>
      </c>
      <c r="V958" s="231" t="e">
        <f t="shared" si="94"/>
        <v>#DIV/0!</v>
      </c>
      <c r="W958" s="232" t="e">
        <f t="shared" si="95"/>
        <v>#DIV/0!</v>
      </c>
    </row>
    <row r="959" spans="1:23">
      <c r="A959" s="226">
        <f>'ES Data Entry'!A959</f>
        <v>0</v>
      </c>
      <c r="B959" s="226">
        <f>'ES Data Entry'!B959</f>
        <v>0</v>
      </c>
      <c r="C959" s="6">
        <f>'ES Data Entry'!C959</f>
        <v>0</v>
      </c>
      <c r="D959" s="226">
        <f>'ES Data Entry'!D959</f>
        <v>0</v>
      </c>
      <c r="E959" s="226">
        <f>'ES Data Entry'!E959</f>
        <v>0</v>
      </c>
      <c r="F959" s="226">
        <f>'ES Data Entry'!F959</f>
        <v>0</v>
      </c>
      <c r="G959" s="226" t="str" cm="1">
        <f t="array" ref="G959">_xlfn.IFS('ES Data Entry'!G959=0, "Kindergarten", 'ES Data Entry'!G959=1, "1st Grade", 'ES Data Entry'!G959=2, "2nd Grade", 'ES Data Entry'!G959=3, "3rd Grade", 'ES Data Entry'!G959=4, "4th Grade",'ES Data Entry'!G959=5, "5th Grade")</f>
        <v>Kindergarten</v>
      </c>
      <c r="H959" s="253" t="e" cm="1">
        <f t="array" ref="H959">_xlfn.IFS('ES Data Entry'!L959=2, "Virtual", 'ES Data Entry'!L959=1, "In-person",'ES Data Entry'!L959=3, "Hybrid")</f>
        <v>#N/A</v>
      </c>
      <c r="I959" s="227" t="e" cm="1">
        <f t="array" ref="I959">_xlfn.IFS('ES Data Entry'!H959= 1, "American Indian/Alaskan Native", 'ES Data Entry'!H959= 2, "Asian", 'ES Data Entry'!H959= 3, "Native Hawaiian/Pacific Islander", 'ES Data Entry'!H959= 4, "Black/African American",'ES Data Entry'!H959= 5,  "White", 'ES Data Entry'!H959= 6, "Other", 'ES Data Entry'!H959= 7, "Two races or more", 'ES Data Entry'!H959= 8, "Unknown")</f>
        <v>#N/A</v>
      </c>
      <c r="J959" s="226" t="e" cm="1">
        <f t="array" ref="J959">_xlfn.IFS('ES Data Entry'!I959=1, "Hispanic/Latino", 'ES Data Entry'!I959=2, "Not Hispanic/Latino", 'ES Data Entry'!I959=3, "Other")</f>
        <v>#N/A</v>
      </c>
      <c r="K959" s="226" t="e" cm="1">
        <f t="array" ref="K959">_xlfn.IFS('ES Data Entry'!J959= 1, "Male", 'ES Data Entry'!J959= 2, "Female", 'ES Data Entry'!J959= 3, "Transgender Male", 'ES Data Entry'!J959= 4, "Transgender Female",'ES Data Entry'!J959= 5, "Non-binary", 'ES Data Entry'!J959= 6, "Other", 'ES Data Entry'!J959= 7, "Unknown")</f>
        <v>#N/A</v>
      </c>
      <c r="L959" s="228">
        <f>'ES Data Entry'!K959</f>
        <v>0</v>
      </c>
      <c r="M959" s="228" t="str" cm="1">
        <f t="array" ref="M959">IF(MAX(IF(F:F=F959, L:L))=L959, "Yes", "No")</f>
        <v>Yes</v>
      </c>
      <c r="N959" s="229" t="e">
        <f>AVERAGE('ES Data Entry'!N959,'ES Data Entry'!M959)</f>
        <v>#DIV/0!</v>
      </c>
      <c r="O959" s="229" t="e">
        <f t="shared" si="90"/>
        <v>#DIV/0!</v>
      </c>
      <c r="P959" s="229" t="e">
        <f>AVERAGE('ES Data Entry'!O959:R959)</f>
        <v>#DIV/0!</v>
      </c>
      <c r="Q959" s="229" t="e">
        <f t="shared" si="91"/>
        <v>#DIV/0!</v>
      </c>
      <c r="R959" s="229" t="e">
        <f>AVERAGE('ES Data Entry'!S959:V959)</f>
        <v>#DIV/0!</v>
      </c>
      <c r="S959" s="229" t="e">
        <f t="shared" si="92"/>
        <v>#DIV/0!</v>
      </c>
      <c r="T959" s="229" t="e">
        <f>AVERAGE('ES Data Entry'!W959:Y959)</f>
        <v>#DIV/0!</v>
      </c>
      <c r="U959" s="230" t="e">
        <f t="shared" si="93"/>
        <v>#DIV/0!</v>
      </c>
      <c r="V959" s="231" t="e">
        <f t="shared" si="94"/>
        <v>#DIV/0!</v>
      </c>
      <c r="W959" s="232" t="e">
        <f t="shared" si="95"/>
        <v>#DIV/0!</v>
      </c>
    </row>
    <row r="960" spans="1:23">
      <c r="A960" s="226">
        <f>'ES Data Entry'!A960</f>
        <v>0</v>
      </c>
      <c r="B960" s="226">
        <f>'ES Data Entry'!B960</f>
        <v>0</v>
      </c>
      <c r="C960" s="6">
        <f>'ES Data Entry'!C960</f>
        <v>0</v>
      </c>
      <c r="D960" s="226">
        <f>'ES Data Entry'!D960</f>
        <v>0</v>
      </c>
      <c r="E960" s="226">
        <f>'ES Data Entry'!E960</f>
        <v>0</v>
      </c>
      <c r="F960" s="226">
        <f>'ES Data Entry'!F960</f>
        <v>0</v>
      </c>
      <c r="G960" s="226" t="str" cm="1">
        <f t="array" ref="G960">_xlfn.IFS('ES Data Entry'!G960=0, "Kindergarten", 'ES Data Entry'!G960=1, "1st Grade", 'ES Data Entry'!G960=2, "2nd Grade", 'ES Data Entry'!G960=3, "3rd Grade", 'ES Data Entry'!G960=4, "4th Grade",'ES Data Entry'!G960=5, "5th Grade")</f>
        <v>Kindergarten</v>
      </c>
      <c r="H960" s="253" t="e" cm="1">
        <f t="array" ref="H960">_xlfn.IFS('ES Data Entry'!L960=2, "Virtual", 'ES Data Entry'!L960=1, "In-person",'ES Data Entry'!L960=3, "Hybrid")</f>
        <v>#N/A</v>
      </c>
      <c r="I960" s="227" t="e" cm="1">
        <f t="array" ref="I960">_xlfn.IFS('ES Data Entry'!H960= 1, "American Indian/Alaskan Native", 'ES Data Entry'!H960= 2, "Asian", 'ES Data Entry'!H960= 3, "Native Hawaiian/Pacific Islander", 'ES Data Entry'!H960= 4, "Black/African American",'ES Data Entry'!H960= 5,  "White", 'ES Data Entry'!H960= 6, "Other", 'ES Data Entry'!H960= 7, "Two races or more", 'ES Data Entry'!H960= 8, "Unknown")</f>
        <v>#N/A</v>
      </c>
      <c r="J960" s="226" t="e" cm="1">
        <f t="array" ref="J960">_xlfn.IFS('ES Data Entry'!I960=1, "Hispanic/Latino", 'ES Data Entry'!I960=2, "Not Hispanic/Latino", 'ES Data Entry'!I960=3, "Other")</f>
        <v>#N/A</v>
      </c>
      <c r="K960" s="226" t="e" cm="1">
        <f t="array" ref="K960">_xlfn.IFS('ES Data Entry'!J960= 1, "Male", 'ES Data Entry'!J960= 2, "Female", 'ES Data Entry'!J960= 3, "Transgender Male", 'ES Data Entry'!J960= 4, "Transgender Female",'ES Data Entry'!J960= 5, "Non-binary", 'ES Data Entry'!J960= 6, "Other", 'ES Data Entry'!J960= 7, "Unknown")</f>
        <v>#N/A</v>
      </c>
      <c r="L960" s="228">
        <f>'ES Data Entry'!K960</f>
        <v>0</v>
      </c>
      <c r="M960" s="228" t="str" cm="1">
        <f t="array" ref="M960">IF(MAX(IF(F:F=F960, L:L))=L960, "Yes", "No")</f>
        <v>Yes</v>
      </c>
      <c r="N960" s="229" t="e">
        <f>AVERAGE('ES Data Entry'!N960,'ES Data Entry'!M960)</f>
        <v>#DIV/0!</v>
      </c>
      <c r="O960" s="229" t="e">
        <f t="shared" si="90"/>
        <v>#DIV/0!</v>
      </c>
      <c r="P960" s="229" t="e">
        <f>AVERAGE('ES Data Entry'!O960:R960)</f>
        <v>#DIV/0!</v>
      </c>
      <c r="Q960" s="229" t="e">
        <f t="shared" si="91"/>
        <v>#DIV/0!</v>
      </c>
      <c r="R960" s="229" t="e">
        <f>AVERAGE('ES Data Entry'!S960:V960)</f>
        <v>#DIV/0!</v>
      </c>
      <c r="S960" s="229" t="e">
        <f t="shared" si="92"/>
        <v>#DIV/0!</v>
      </c>
      <c r="T960" s="229" t="e">
        <f>AVERAGE('ES Data Entry'!W960:Y960)</f>
        <v>#DIV/0!</v>
      </c>
      <c r="U960" s="230" t="e">
        <f t="shared" si="93"/>
        <v>#DIV/0!</v>
      </c>
      <c r="V960" s="231" t="e">
        <f t="shared" si="94"/>
        <v>#DIV/0!</v>
      </c>
      <c r="W960" s="232" t="e">
        <f t="shared" si="95"/>
        <v>#DIV/0!</v>
      </c>
    </row>
    <row r="961" spans="1:23">
      <c r="A961" s="226">
        <f>'ES Data Entry'!A961</f>
        <v>0</v>
      </c>
      <c r="B961" s="226">
        <f>'ES Data Entry'!B961</f>
        <v>0</v>
      </c>
      <c r="C961" s="6">
        <f>'ES Data Entry'!C961</f>
        <v>0</v>
      </c>
      <c r="D961" s="226">
        <f>'ES Data Entry'!D961</f>
        <v>0</v>
      </c>
      <c r="E961" s="226">
        <f>'ES Data Entry'!E961</f>
        <v>0</v>
      </c>
      <c r="F961" s="226">
        <f>'ES Data Entry'!F961</f>
        <v>0</v>
      </c>
      <c r="G961" s="226" t="str" cm="1">
        <f t="array" ref="G961">_xlfn.IFS('ES Data Entry'!G961=0, "Kindergarten", 'ES Data Entry'!G961=1, "1st Grade", 'ES Data Entry'!G961=2, "2nd Grade", 'ES Data Entry'!G961=3, "3rd Grade", 'ES Data Entry'!G961=4, "4th Grade",'ES Data Entry'!G961=5, "5th Grade")</f>
        <v>Kindergarten</v>
      </c>
      <c r="H961" s="253" t="e" cm="1">
        <f t="array" ref="H961">_xlfn.IFS('ES Data Entry'!L961=2, "Virtual", 'ES Data Entry'!L961=1, "In-person",'ES Data Entry'!L961=3, "Hybrid")</f>
        <v>#N/A</v>
      </c>
      <c r="I961" s="227" t="e" cm="1">
        <f t="array" ref="I961">_xlfn.IFS('ES Data Entry'!H961= 1, "American Indian/Alaskan Native", 'ES Data Entry'!H961= 2, "Asian", 'ES Data Entry'!H961= 3, "Native Hawaiian/Pacific Islander", 'ES Data Entry'!H961= 4, "Black/African American",'ES Data Entry'!H961= 5,  "White", 'ES Data Entry'!H961= 6, "Other", 'ES Data Entry'!H961= 7, "Two races or more", 'ES Data Entry'!H961= 8, "Unknown")</f>
        <v>#N/A</v>
      </c>
      <c r="J961" s="226" t="e" cm="1">
        <f t="array" ref="J961">_xlfn.IFS('ES Data Entry'!I961=1, "Hispanic/Latino", 'ES Data Entry'!I961=2, "Not Hispanic/Latino", 'ES Data Entry'!I961=3, "Other")</f>
        <v>#N/A</v>
      </c>
      <c r="K961" s="226" t="e" cm="1">
        <f t="array" ref="K961">_xlfn.IFS('ES Data Entry'!J961= 1, "Male", 'ES Data Entry'!J961= 2, "Female", 'ES Data Entry'!J961= 3, "Transgender Male", 'ES Data Entry'!J961= 4, "Transgender Female",'ES Data Entry'!J961= 5, "Non-binary", 'ES Data Entry'!J961= 6, "Other", 'ES Data Entry'!J961= 7, "Unknown")</f>
        <v>#N/A</v>
      </c>
      <c r="L961" s="228">
        <f>'ES Data Entry'!K961</f>
        <v>0</v>
      </c>
      <c r="M961" s="228" t="str" cm="1">
        <f t="array" ref="M961">IF(MAX(IF(F:F=F961, L:L))=L961, "Yes", "No")</f>
        <v>Yes</v>
      </c>
      <c r="N961" s="229" t="e">
        <f>AVERAGE('ES Data Entry'!N961,'ES Data Entry'!M961)</f>
        <v>#DIV/0!</v>
      </c>
      <c r="O961" s="229" t="e">
        <f t="shared" si="90"/>
        <v>#DIV/0!</v>
      </c>
      <c r="P961" s="229" t="e">
        <f>AVERAGE('ES Data Entry'!O961:R961)</f>
        <v>#DIV/0!</v>
      </c>
      <c r="Q961" s="229" t="e">
        <f t="shared" si="91"/>
        <v>#DIV/0!</v>
      </c>
      <c r="R961" s="229" t="e">
        <f>AVERAGE('ES Data Entry'!S961:V961)</f>
        <v>#DIV/0!</v>
      </c>
      <c r="S961" s="229" t="e">
        <f t="shared" si="92"/>
        <v>#DIV/0!</v>
      </c>
      <c r="T961" s="229" t="e">
        <f>AVERAGE('ES Data Entry'!W961:Y961)</f>
        <v>#DIV/0!</v>
      </c>
      <c r="U961" s="230" t="e">
        <f t="shared" si="93"/>
        <v>#DIV/0!</v>
      </c>
      <c r="V961" s="231" t="e">
        <f t="shared" si="94"/>
        <v>#DIV/0!</v>
      </c>
      <c r="W961" s="232" t="e">
        <f t="shared" si="95"/>
        <v>#DIV/0!</v>
      </c>
    </row>
    <row r="962" spans="1:23">
      <c r="A962" s="226">
        <f>'ES Data Entry'!A962</f>
        <v>0</v>
      </c>
      <c r="B962" s="226">
        <f>'ES Data Entry'!B962</f>
        <v>0</v>
      </c>
      <c r="C962" s="6">
        <f>'ES Data Entry'!C962</f>
        <v>0</v>
      </c>
      <c r="D962" s="226">
        <f>'ES Data Entry'!D962</f>
        <v>0</v>
      </c>
      <c r="E962" s="226">
        <f>'ES Data Entry'!E962</f>
        <v>0</v>
      </c>
      <c r="F962" s="226">
        <f>'ES Data Entry'!F962</f>
        <v>0</v>
      </c>
      <c r="G962" s="226" t="str" cm="1">
        <f t="array" ref="G962">_xlfn.IFS('ES Data Entry'!G962=0, "Kindergarten", 'ES Data Entry'!G962=1, "1st Grade", 'ES Data Entry'!G962=2, "2nd Grade", 'ES Data Entry'!G962=3, "3rd Grade", 'ES Data Entry'!G962=4, "4th Grade",'ES Data Entry'!G962=5, "5th Grade")</f>
        <v>Kindergarten</v>
      </c>
      <c r="H962" s="253" t="e" cm="1">
        <f t="array" ref="H962">_xlfn.IFS('ES Data Entry'!L962=2, "Virtual", 'ES Data Entry'!L962=1, "In-person",'ES Data Entry'!L962=3, "Hybrid")</f>
        <v>#N/A</v>
      </c>
      <c r="I962" s="227" t="e" cm="1">
        <f t="array" ref="I962">_xlfn.IFS('ES Data Entry'!H962= 1, "American Indian/Alaskan Native", 'ES Data Entry'!H962= 2, "Asian", 'ES Data Entry'!H962= 3, "Native Hawaiian/Pacific Islander", 'ES Data Entry'!H962= 4, "Black/African American",'ES Data Entry'!H962= 5,  "White", 'ES Data Entry'!H962= 6, "Other", 'ES Data Entry'!H962= 7, "Two races or more", 'ES Data Entry'!H962= 8, "Unknown")</f>
        <v>#N/A</v>
      </c>
      <c r="J962" s="226" t="e" cm="1">
        <f t="array" ref="J962">_xlfn.IFS('ES Data Entry'!I962=1, "Hispanic/Latino", 'ES Data Entry'!I962=2, "Not Hispanic/Latino", 'ES Data Entry'!I962=3, "Other")</f>
        <v>#N/A</v>
      </c>
      <c r="K962" s="226" t="e" cm="1">
        <f t="array" ref="K962">_xlfn.IFS('ES Data Entry'!J962= 1, "Male", 'ES Data Entry'!J962= 2, "Female", 'ES Data Entry'!J962= 3, "Transgender Male", 'ES Data Entry'!J962= 4, "Transgender Female",'ES Data Entry'!J962= 5, "Non-binary", 'ES Data Entry'!J962= 6, "Other", 'ES Data Entry'!J962= 7, "Unknown")</f>
        <v>#N/A</v>
      </c>
      <c r="L962" s="228">
        <f>'ES Data Entry'!K962</f>
        <v>0</v>
      </c>
      <c r="M962" s="228" t="str" cm="1">
        <f t="array" ref="M962">IF(MAX(IF(F:F=F962, L:L))=L962, "Yes", "No")</f>
        <v>Yes</v>
      </c>
      <c r="N962" s="229" t="e">
        <f>AVERAGE('ES Data Entry'!N962,'ES Data Entry'!M962)</f>
        <v>#DIV/0!</v>
      </c>
      <c r="O962" s="229" t="e">
        <f t="shared" si="90"/>
        <v>#DIV/0!</v>
      </c>
      <c r="P962" s="229" t="e">
        <f>AVERAGE('ES Data Entry'!O962:R962)</f>
        <v>#DIV/0!</v>
      </c>
      <c r="Q962" s="229" t="e">
        <f t="shared" si="91"/>
        <v>#DIV/0!</v>
      </c>
      <c r="R962" s="229" t="e">
        <f>AVERAGE('ES Data Entry'!S962:V962)</f>
        <v>#DIV/0!</v>
      </c>
      <c r="S962" s="229" t="e">
        <f t="shared" si="92"/>
        <v>#DIV/0!</v>
      </c>
      <c r="T962" s="229" t="e">
        <f>AVERAGE('ES Data Entry'!W962:Y962)</f>
        <v>#DIV/0!</v>
      </c>
      <c r="U962" s="230" t="e">
        <f t="shared" si="93"/>
        <v>#DIV/0!</v>
      </c>
      <c r="V962" s="231" t="e">
        <f t="shared" si="94"/>
        <v>#DIV/0!</v>
      </c>
      <c r="W962" s="232" t="e">
        <f t="shared" si="95"/>
        <v>#DIV/0!</v>
      </c>
    </row>
    <row r="963" spans="1:23">
      <c r="A963" s="226">
        <f>'ES Data Entry'!A963</f>
        <v>0</v>
      </c>
      <c r="B963" s="226">
        <f>'ES Data Entry'!B963</f>
        <v>0</v>
      </c>
      <c r="C963" s="6">
        <f>'ES Data Entry'!C963</f>
        <v>0</v>
      </c>
      <c r="D963" s="226">
        <f>'ES Data Entry'!D963</f>
        <v>0</v>
      </c>
      <c r="E963" s="226">
        <f>'ES Data Entry'!E963</f>
        <v>0</v>
      </c>
      <c r="F963" s="226">
        <f>'ES Data Entry'!F963</f>
        <v>0</v>
      </c>
      <c r="G963" s="226" t="str" cm="1">
        <f t="array" ref="G963">_xlfn.IFS('ES Data Entry'!G963=0, "Kindergarten", 'ES Data Entry'!G963=1, "1st Grade", 'ES Data Entry'!G963=2, "2nd Grade", 'ES Data Entry'!G963=3, "3rd Grade", 'ES Data Entry'!G963=4, "4th Grade",'ES Data Entry'!G963=5, "5th Grade")</f>
        <v>Kindergarten</v>
      </c>
      <c r="H963" s="253" t="e" cm="1">
        <f t="array" ref="H963">_xlfn.IFS('ES Data Entry'!L963=2, "Virtual", 'ES Data Entry'!L963=1, "In-person",'ES Data Entry'!L963=3, "Hybrid")</f>
        <v>#N/A</v>
      </c>
      <c r="I963" s="227" t="e" cm="1">
        <f t="array" ref="I963">_xlfn.IFS('ES Data Entry'!H963= 1, "American Indian/Alaskan Native", 'ES Data Entry'!H963= 2, "Asian", 'ES Data Entry'!H963= 3, "Native Hawaiian/Pacific Islander", 'ES Data Entry'!H963= 4, "Black/African American",'ES Data Entry'!H963= 5,  "White", 'ES Data Entry'!H963= 6, "Other", 'ES Data Entry'!H963= 7, "Two races or more", 'ES Data Entry'!H963= 8, "Unknown")</f>
        <v>#N/A</v>
      </c>
      <c r="J963" s="226" t="e" cm="1">
        <f t="array" ref="J963">_xlfn.IFS('ES Data Entry'!I963=1, "Hispanic/Latino", 'ES Data Entry'!I963=2, "Not Hispanic/Latino", 'ES Data Entry'!I963=3, "Other")</f>
        <v>#N/A</v>
      </c>
      <c r="K963" s="226" t="e" cm="1">
        <f t="array" ref="K963">_xlfn.IFS('ES Data Entry'!J963= 1, "Male", 'ES Data Entry'!J963= 2, "Female", 'ES Data Entry'!J963= 3, "Transgender Male", 'ES Data Entry'!J963= 4, "Transgender Female",'ES Data Entry'!J963= 5, "Non-binary", 'ES Data Entry'!J963= 6, "Other", 'ES Data Entry'!J963= 7, "Unknown")</f>
        <v>#N/A</v>
      </c>
      <c r="L963" s="228">
        <f>'ES Data Entry'!K963</f>
        <v>0</v>
      </c>
      <c r="M963" s="228" t="str" cm="1">
        <f t="array" ref="M963">IF(MAX(IF(F:F=F963, L:L))=L963, "Yes", "No")</f>
        <v>Yes</v>
      </c>
      <c r="N963" s="229" t="e">
        <f>AVERAGE('ES Data Entry'!N963,'ES Data Entry'!M963)</f>
        <v>#DIV/0!</v>
      </c>
      <c r="O963" s="229" t="e">
        <f t="shared" si="90"/>
        <v>#DIV/0!</v>
      </c>
      <c r="P963" s="229" t="e">
        <f>AVERAGE('ES Data Entry'!O963:R963)</f>
        <v>#DIV/0!</v>
      </c>
      <c r="Q963" s="229" t="e">
        <f t="shared" si="91"/>
        <v>#DIV/0!</v>
      </c>
      <c r="R963" s="229" t="e">
        <f>AVERAGE('ES Data Entry'!S963:V963)</f>
        <v>#DIV/0!</v>
      </c>
      <c r="S963" s="229" t="e">
        <f t="shared" si="92"/>
        <v>#DIV/0!</v>
      </c>
      <c r="T963" s="229" t="e">
        <f>AVERAGE('ES Data Entry'!W963:Y963)</f>
        <v>#DIV/0!</v>
      </c>
      <c r="U963" s="230" t="e">
        <f t="shared" si="93"/>
        <v>#DIV/0!</v>
      </c>
      <c r="V963" s="231" t="e">
        <f t="shared" si="94"/>
        <v>#DIV/0!</v>
      </c>
      <c r="W963" s="232" t="e">
        <f t="shared" si="95"/>
        <v>#DIV/0!</v>
      </c>
    </row>
    <row r="964" spans="1:23">
      <c r="A964" s="226">
        <f>'ES Data Entry'!A964</f>
        <v>0</v>
      </c>
      <c r="B964" s="226">
        <f>'ES Data Entry'!B964</f>
        <v>0</v>
      </c>
      <c r="C964" s="6">
        <f>'ES Data Entry'!C964</f>
        <v>0</v>
      </c>
      <c r="D964" s="226">
        <f>'ES Data Entry'!D964</f>
        <v>0</v>
      </c>
      <c r="E964" s="226">
        <f>'ES Data Entry'!E964</f>
        <v>0</v>
      </c>
      <c r="F964" s="226">
        <f>'ES Data Entry'!F964</f>
        <v>0</v>
      </c>
      <c r="G964" s="226" t="str" cm="1">
        <f t="array" ref="G964">_xlfn.IFS('ES Data Entry'!G964=0, "Kindergarten", 'ES Data Entry'!G964=1, "1st Grade", 'ES Data Entry'!G964=2, "2nd Grade", 'ES Data Entry'!G964=3, "3rd Grade", 'ES Data Entry'!G964=4, "4th Grade",'ES Data Entry'!G964=5, "5th Grade")</f>
        <v>Kindergarten</v>
      </c>
      <c r="H964" s="253" t="e" cm="1">
        <f t="array" ref="H964">_xlfn.IFS('ES Data Entry'!L964=2, "Virtual", 'ES Data Entry'!L964=1, "In-person",'ES Data Entry'!L964=3, "Hybrid")</f>
        <v>#N/A</v>
      </c>
      <c r="I964" s="227" t="e" cm="1">
        <f t="array" ref="I964">_xlfn.IFS('ES Data Entry'!H964= 1, "American Indian/Alaskan Native", 'ES Data Entry'!H964= 2, "Asian", 'ES Data Entry'!H964= 3, "Native Hawaiian/Pacific Islander", 'ES Data Entry'!H964= 4, "Black/African American",'ES Data Entry'!H964= 5,  "White", 'ES Data Entry'!H964= 6, "Other", 'ES Data Entry'!H964= 7, "Two races or more", 'ES Data Entry'!H964= 8, "Unknown")</f>
        <v>#N/A</v>
      </c>
      <c r="J964" s="226" t="e" cm="1">
        <f t="array" ref="J964">_xlfn.IFS('ES Data Entry'!I964=1, "Hispanic/Latino", 'ES Data Entry'!I964=2, "Not Hispanic/Latino", 'ES Data Entry'!I964=3, "Other")</f>
        <v>#N/A</v>
      </c>
      <c r="K964" s="226" t="e" cm="1">
        <f t="array" ref="K964">_xlfn.IFS('ES Data Entry'!J964= 1, "Male", 'ES Data Entry'!J964= 2, "Female", 'ES Data Entry'!J964= 3, "Transgender Male", 'ES Data Entry'!J964= 4, "Transgender Female",'ES Data Entry'!J964= 5, "Non-binary", 'ES Data Entry'!J964= 6, "Other", 'ES Data Entry'!J964= 7, "Unknown")</f>
        <v>#N/A</v>
      </c>
      <c r="L964" s="228">
        <f>'ES Data Entry'!K964</f>
        <v>0</v>
      </c>
      <c r="M964" s="228" t="str" cm="1">
        <f t="array" ref="M964">IF(MAX(IF(F:F=F964, L:L))=L964, "Yes", "No")</f>
        <v>Yes</v>
      </c>
      <c r="N964" s="229" t="e">
        <f>AVERAGE('ES Data Entry'!N964,'ES Data Entry'!M964)</f>
        <v>#DIV/0!</v>
      </c>
      <c r="O964" s="229" t="e">
        <f t="shared" si="90"/>
        <v>#DIV/0!</v>
      </c>
      <c r="P964" s="229" t="e">
        <f>AVERAGE('ES Data Entry'!O964:R964)</f>
        <v>#DIV/0!</v>
      </c>
      <c r="Q964" s="229" t="e">
        <f t="shared" si="91"/>
        <v>#DIV/0!</v>
      </c>
      <c r="R964" s="229" t="e">
        <f>AVERAGE('ES Data Entry'!S964:V964)</f>
        <v>#DIV/0!</v>
      </c>
      <c r="S964" s="229" t="e">
        <f t="shared" si="92"/>
        <v>#DIV/0!</v>
      </c>
      <c r="T964" s="229" t="e">
        <f>AVERAGE('ES Data Entry'!W964:Y964)</f>
        <v>#DIV/0!</v>
      </c>
      <c r="U964" s="230" t="e">
        <f t="shared" si="93"/>
        <v>#DIV/0!</v>
      </c>
      <c r="V964" s="231" t="e">
        <f t="shared" si="94"/>
        <v>#DIV/0!</v>
      </c>
      <c r="W964" s="232" t="e">
        <f t="shared" si="95"/>
        <v>#DIV/0!</v>
      </c>
    </row>
    <row r="965" spans="1:23">
      <c r="A965" s="226">
        <f>'ES Data Entry'!A965</f>
        <v>0</v>
      </c>
      <c r="B965" s="226">
        <f>'ES Data Entry'!B965</f>
        <v>0</v>
      </c>
      <c r="C965" s="6">
        <f>'ES Data Entry'!C965</f>
        <v>0</v>
      </c>
      <c r="D965" s="226">
        <f>'ES Data Entry'!D965</f>
        <v>0</v>
      </c>
      <c r="E965" s="226">
        <f>'ES Data Entry'!E965</f>
        <v>0</v>
      </c>
      <c r="F965" s="226">
        <f>'ES Data Entry'!F965</f>
        <v>0</v>
      </c>
      <c r="G965" s="226" t="str" cm="1">
        <f t="array" ref="G965">_xlfn.IFS('ES Data Entry'!G965=0, "Kindergarten", 'ES Data Entry'!G965=1, "1st Grade", 'ES Data Entry'!G965=2, "2nd Grade", 'ES Data Entry'!G965=3, "3rd Grade", 'ES Data Entry'!G965=4, "4th Grade",'ES Data Entry'!G965=5, "5th Grade")</f>
        <v>Kindergarten</v>
      </c>
      <c r="H965" s="253" t="e" cm="1">
        <f t="array" ref="H965">_xlfn.IFS('ES Data Entry'!L965=2, "Virtual", 'ES Data Entry'!L965=1, "In-person",'ES Data Entry'!L965=3, "Hybrid")</f>
        <v>#N/A</v>
      </c>
      <c r="I965" s="227" t="e" cm="1">
        <f t="array" ref="I965">_xlfn.IFS('ES Data Entry'!H965= 1, "American Indian/Alaskan Native", 'ES Data Entry'!H965= 2, "Asian", 'ES Data Entry'!H965= 3, "Native Hawaiian/Pacific Islander", 'ES Data Entry'!H965= 4, "Black/African American",'ES Data Entry'!H965= 5,  "White", 'ES Data Entry'!H965= 6, "Other", 'ES Data Entry'!H965= 7, "Two races or more", 'ES Data Entry'!H965= 8, "Unknown")</f>
        <v>#N/A</v>
      </c>
      <c r="J965" s="226" t="e" cm="1">
        <f t="array" ref="J965">_xlfn.IFS('ES Data Entry'!I965=1, "Hispanic/Latino", 'ES Data Entry'!I965=2, "Not Hispanic/Latino", 'ES Data Entry'!I965=3, "Other")</f>
        <v>#N/A</v>
      </c>
      <c r="K965" s="226" t="e" cm="1">
        <f t="array" ref="K965">_xlfn.IFS('ES Data Entry'!J965= 1, "Male", 'ES Data Entry'!J965= 2, "Female", 'ES Data Entry'!J965= 3, "Transgender Male", 'ES Data Entry'!J965= 4, "Transgender Female",'ES Data Entry'!J965= 5, "Non-binary", 'ES Data Entry'!J965= 6, "Other", 'ES Data Entry'!J965= 7, "Unknown")</f>
        <v>#N/A</v>
      </c>
      <c r="L965" s="228">
        <f>'ES Data Entry'!K965</f>
        <v>0</v>
      </c>
      <c r="M965" s="228" t="str" cm="1">
        <f t="array" ref="M965">IF(MAX(IF(F:F=F965, L:L))=L965, "Yes", "No")</f>
        <v>Yes</v>
      </c>
      <c r="N965" s="229" t="e">
        <f>AVERAGE('ES Data Entry'!N965,'ES Data Entry'!M965)</f>
        <v>#DIV/0!</v>
      </c>
      <c r="O965" s="229" t="e">
        <f t="shared" si="90"/>
        <v>#DIV/0!</v>
      </c>
      <c r="P965" s="229" t="e">
        <f>AVERAGE('ES Data Entry'!O965:R965)</f>
        <v>#DIV/0!</v>
      </c>
      <c r="Q965" s="229" t="e">
        <f t="shared" si="91"/>
        <v>#DIV/0!</v>
      </c>
      <c r="R965" s="229" t="e">
        <f>AVERAGE('ES Data Entry'!S965:V965)</f>
        <v>#DIV/0!</v>
      </c>
      <c r="S965" s="229" t="e">
        <f t="shared" si="92"/>
        <v>#DIV/0!</v>
      </c>
      <c r="T965" s="229" t="e">
        <f>AVERAGE('ES Data Entry'!W965:Y965)</f>
        <v>#DIV/0!</v>
      </c>
      <c r="U965" s="230" t="e">
        <f t="shared" si="93"/>
        <v>#DIV/0!</v>
      </c>
      <c r="V965" s="231" t="e">
        <f t="shared" si="94"/>
        <v>#DIV/0!</v>
      </c>
      <c r="W965" s="232" t="e">
        <f t="shared" si="95"/>
        <v>#DIV/0!</v>
      </c>
    </row>
    <row r="966" spans="1:23">
      <c r="A966" s="226">
        <f>'ES Data Entry'!A966</f>
        <v>0</v>
      </c>
      <c r="B966" s="226">
        <f>'ES Data Entry'!B966</f>
        <v>0</v>
      </c>
      <c r="C966" s="6">
        <f>'ES Data Entry'!C966</f>
        <v>0</v>
      </c>
      <c r="D966" s="226">
        <f>'ES Data Entry'!D966</f>
        <v>0</v>
      </c>
      <c r="E966" s="226">
        <f>'ES Data Entry'!E966</f>
        <v>0</v>
      </c>
      <c r="F966" s="226">
        <f>'ES Data Entry'!F966</f>
        <v>0</v>
      </c>
      <c r="G966" s="226" t="str" cm="1">
        <f t="array" ref="G966">_xlfn.IFS('ES Data Entry'!G966=0, "Kindergarten", 'ES Data Entry'!G966=1, "1st Grade", 'ES Data Entry'!G966=2, "2nd Grade", 'ES Data Entry'!G966=3, "3rd Grade", 'ES Data Entry'!G966=4, "4th Grade",'ES Data Entry'!G966=5, "5th Grade")</f>
        <v>Kindergarten</v>
      </c>
      <c r="H966" s="253" t="e" cm="1">
        <f t="array" ref="H966">_xlfn.IFS('ES Data Entry'!L966=2, "Virtual", 'ES Data Entry'!L966=1, "In-person",'ES Data Entry'!L966=3, "Hybrid")</f>
        <v>#N/A</v>
      </c>
      <c r="I966" s="227" t="e" cm="1">
        <f t="array" ref="I966">_xlfn.IFS('ES Data Entry'!H966= 1, "American Indian/Alaskan Native", 'ES Data Entry'!H966= 2, "Asian", 'ES Data Entry'!H966= 3, "Native Hawaiian/Pacific Islander", 'ES Data Entry'!H966= 4, "Black/African American",'ES Data Entry'!H966= 5,  "White", 'ES Data Entry'!H966= 6, "Other", 'ES Data Entry'!H966= 7, "Two races or more", 'ES Data Entry'!H966= 8, "Unknown")</f>
        <v>#N/A</v>
      </c>
      <c r="J966" s="226" t="e" cm="1">
        <f t="array" ref="J966">_xlfn.IFS('ES Data Entry'!I966=1, "Hispanic/Latino", 'ES Data Entry'!I966=2, "Not Hispanic/Latino", 'ES Data Entry'!I966=3, "Other")</f>
        <v>#N/A</v>
      </c>
      <c r="K966" s="226" t="e" cm="1">
        <f t="array" ref="K966">_xlfn.IFS('ES Data Entry'!J966= 1, "Male", 'ES Data Entry'!J966= 2, "Female", 'ES Data Entry'!J966= 3, "Transgender Male", 'ES Data Entry'!J966= 4, "Transgender Female",'ES Data Entry'!J966= 5, "Non-binary", 'ES Data Entry'!J966= 6, "Other", 'ES Data Entry'!J966= 7, "Unknown")</f>
        <v>#N/A</v>
      </c>
      <c r="L966" s="228">
        <f>'ES Data Entry'!K966</f>
        <v>0</v>
      </c>
      <c r="M966" s="228" t="str" cm="1">
        <f t="array" ref="M966">IF(MAX(IF(F:F=F966, L:L))=L966, "Yes", "No")</f>
        <v>Yes</v>
      </c>
      <c r="N966" s="229" t="e">
        <f>AVERAGE('ES Data Entry'!N966,'ES Data Entry'!M966)</f>
        <v>#DIV/0!</v>
      </c>
      <c r="O966" s="229" t="e">
        <f t="shared" si="90"/>
        <v>#DIV/0!</v>
      </c>
      <c r="P966" s="229" t="e">
        <f>AVERAGE('ES Data Entry'!O966:R966)</f>
        <v>#DIV/0!</v>
      </c>
      <c r="Q966" s="229" t="e">
        <f t="shared" si="91"/>
        <v>#DIV/0!</v>
      </c>
      <c r="R966" s="229" t="e">
        <f>AVERAGE('ES Data Entry'!S966:V966)</f>
        <v>#DIV/0!</v>
      </c>
      <c r="S966" s="229" t="e">
        <f t="shared" si="92"/>
        <v>#DIV/0!</v>
      </c>
      <c r="T966" s="229" t="e">
        <f>AVERAGE('ES Data Entry'!W966:Y966)</f>
        <v>#DIV/0!</v>
      </c>
      <c r="U966" s="230" t="e">
        <f t="shared" si="93"/>
        <v>#DIV/0!</v>
      </c>
      <c r="V966" s="231" t="e">
        <f t="shared" si="94"/>
        <v>#DIV/0!</v>
      </c>
      <c r="W966" s="232" t="e">
        <f t="shared" si="95"/>
        <v>#DIV/0!</v>
      </c>
    </row>
    <row r="967" spans="1:23">
      <c r="A967" s="226">
        <f>'ES Data Entry'!A967</f>
        <v>0</v>
      </c>
      <c r="B967" s="226">
        <f>'ES Data Entry'!B967</f>
        <v>0</v>
      </c>
      <c r="C967" s="6">
        <f>'ES Data Entry'!C967</f>
        <v>0</v>
      </c>
      <c r="D967" s="226">
        <f>'ES Data Entry'!D967</f>
        <v>0</v>
      </c>
      <c r="E967" s="226">
        <f>'ES Data Entry'!E967</f>
        <v>0</v>
      </c>
      <c r="F967" s="226">
        <f>'ES Data Entry'!F967</f>
        <v>0</v>
      </c>
      <c r="G967" s="226" t="str" cm="1">
        <f t="array" ref="G967">_xlfn.IFS('ES Data Entry'!G967=0, "Kindergarten", 'ES Data Entry'!G967=1, "1st Grade", 'ES Data Entry'!G967=2, "2nd Grade", 'ES Data Entry'!G967=3, "3rd Grade", 'ES Data Entry'!G967=4, "4th Grade",'ES Data Entry'!G967=5, "5th Grade")</f>
        <v>Kindergarten</v>
      </c>
      <c r="H967" s="253" t="e" cm="1">
        <f t="array" ref="H967">_xlfn.IFS('ES Data Entry'!L967=2, "Virtual", 'ES Data Entry'!L967=1, "In-person",'ES Data Entry'!L967=3, "Hybrid")</f>
        <v>#N/A</v>
      </c>
      <c r="I967" s="227" t="e" cm="1">
        <f t="array" ref="I967">_xlfn.IFS('ES Data Entry'!H967= 1, "American Indian/Alaskan Native", 'ES Data Entry'!H967= 2, "Asian", 'ES Data Entry'!H967= 3, "Native Hawaiian/Pacific Islander", 'ES Data Entry'!H967= 4, "Black/African American",'ES Data Entry'!H967= 5,  "White", 'ES Data Entry'!H967= 6, "Other", 'ES Data Entry'!H967= 7, "Two races or more", 'ES Data Entry'!H967= 8, "Unknown")</f>
        <v>#N/A</v>
      </c>
      <c r="J967" s="226" t="e" cm="1">
        <f t="array" ref="J967">_xlfn.IFS('ES Data Entry'!I967=1, "Hispanic/Latino", 'ES Data Entry'!I967=2, "Not Hispanic/Latino", 'ES Data Entry'!I967=3, "Other")</f>
        <v>#N/A</v>
      </c>
      <c r="K967" s="226" t="e" cm="1">
        <f t="array" ref="K967">_xlfn.IFS('ES Data Entry'!J967= 1, "Male", 'ES Data Entry'!J967= 2, "Female", 'ES Data Entry'!J967= 3, "Transgender Male", 'ES Data Entry'!J967= 4, "Transgender Female",'ES Data Entry'!J967= 5, "Non-binary", 'ES Data Entry'!J967= 6, "Other", 'ES Data Entry'!J967= 7, "Unknown")</f>
        <v>#N/A</v>
      </c>
      <c r="L967" s="228">
        <f>'ES Data Entry'!K967</f>
        <v>0</v>
      </c>
      <c r="M967" s="228" t="str" cm="1">
        <f t="array" ref="M967">IF(MAX(IF(F:F=F967, L:L))=L967, "Yes", "No")</f>
        <v>Yes</v>
      </c>
      <c r="N967" s="229" t="e">
        <f>AVERAGE('ES Data Entry'!N967,'ES Data Entry'!M967)</f>
        <v>#DIV/0!</v>
      </c>
      <c r="O967" s="229" t="e">
        <f t="shared" si="90"/>
        <v>#DIV/0!</v>
      </c>
      <c r="P967" s="229" t="e">
        <f>AVERAGE('ES Data Entry'!O967:R967)</f>
        <v>#DIV/0!</v>
      </c>
      <c r="Q967" s="229" t="e">
        <f t="shared" si="91"/>
        <v>#DIV/0!</v>
      </c>
      <c r="R967" s="229" t="e">
        <f>AVERAGE('ES Data Entry'!S967:V967)</f>
        <v>#DIV/0!</v>
      </c>
      <c r="S967" s="229" t="e">
        <f t="shared" si="92"/>
        <v>#DIV/0!</v>
      </c>
      <c r="T967" s="229" t="e">
        <f>AVERAGE('ES Data Entry'!W967:Y967)</f>
        <v>#DIV/0!</v>
      </c>
      <c r="U967" s="230" t="e">
        <f t="shared" si="93"/>
        <v>#DIV/0!</v>
      </c>
      <c r="V967" s="231" t="e">
        <f t="shared" si="94"/>
        <v>#DIV/0!</v>
      </c>
      <c r="W967" s="232" t="e">
        <f t="shared" si="95"/>
        <v>#DIV/0!</v>
      </c>
    </row>
    <row r="968" spans="1:23">
      <c r="A968" s="226">
        <f>'ES Data Entry'!A968</f>
        <v>0</v>
      </c>
      <c r="B968" s="226">
        <f>'ES Data Entry'!B968</f>
        <v>0</v>
      </c>
      <c r="C968" s="6">
        <f>'ES Data Entry'!C968</f>
        <v>0</v>
      </c>
      <c r="D968" s="226">
        <f>'ES Data Entry'!D968</f>
        <v>0</v>
      </c>
      <c r="E968" s="226">
        <f>'ES Data Entry'!E968</f>
        <v>0</v>
      </c>
      <c r="F968" s="226">
        <f>'ES Data Entry'!F968</f>
        <v>0</v>
      </c>
      <c r="G968" s="226" t="str" cm="1">
        <f t="array" ref="G968">_xlfn.IFS('ES Data Entry'!G968=0, "Kindergarten", 'ES Data Entry'!G968=1, "1st Grade", 'ES Data Entry'!G968=2, "2nd Grade", 'ES Data Entry'!G968=3, "3rd Grade", 'ES Data Entry'!G968=4, "4th Grade",'ES Data Entry'!G968=5, "5th Grade")</f>
        <v>Kindergarten</v>
      </c>
      <c r="H968" s="253" t="e" cm="1">
        <f t="array" ref="H968">_xlfn.IFS('ES Data Entry'!L968=2, "Virtual", 'ES Data Entry'!L968=1, "In-person",'ES Data Entry'!L968=3, "Hybrid")</f>
        <v>#N/A</v>
      </c>
      <c r="I968" s="227" t="e" cm="1">
        <f t="array" ref="I968">_xlfn.IFS('ES Data Entry'!H968= 1, "American Indian/Alaskan Native", 'ES Data Entry'!H968= 2, "Asian", 'ES Data Entry'!H968= 3, "Native Hawaiian/Pacific Islander", 'ES Data Entry'!H968= 4, "Black/African American",'ES Data Entry'!H968= 5,  "White", 'ES Data Entry'!H968= 6, "Other", 'ES Data Entry'!H968= 7, "Two races or more", 'ES Data Entry'!H968= 8, "Unknown")</f>
        <v>#N/A</v>
      </c>
      <c r="J968" s="226" t="e" cm="1">
        <f t="array" ref="J968">_xlfn.IFS('ES Data Entry'!I968=1, "Hispanic/Latino", 'ES Data Entry'!I968=2, "Not Hispanic/Latino", 'ES Data Entry'!I968=3, "Other")</f>
        <v>#N/A</v>
      </c>
      <c r="K968" s="226" t="e" cm="1">
        <f t="array" ref="K968">_xlfn.IFS('ES Data Entry'!J968= 1, "Male", 'ES Data Entry'!J968= 2, "Female", 'ES Data Entry'!J968= 3, "Transgender Male", 'ES Data Entry'!J968= 4, "Transgender Female",'ES Data Entry'!J968= 5, "Non-binary", 'ES Data Entry'!J968= 6, "Other", 'ES Data Entry'!J968= 7, "Unknown")</f>
        <v>#N/A</v>
      </c>
      <c r="L968" s="228">
        <f>'ES Data Entry'!K968</f>
        <v>0</v>
      </c>
      <c r="M968" s="228" t="str" cm="1">
        <f t="array" ref="M968">IF(MAX(IF(F:F=F968, L:L))=L968, "Yes", "No")</f>
        <v>Yes</v>
      </c>
      <c r="N968" s="229" t="e">
        <f>AVERAGE('ES Data Entry'!N968,'ES Data Entry'!M968)</f>
        <v>#DIV/0!</v>
      </c>
      <c r="O968" s="229" t="e">
        <f t="shared" si="90"/>
        <v>#DIV/0!</v>
      </c>
      <c r="P968" s="229" t="e">
        <f>AVERAGE('ES Data Entry'!O968:R968)</f>
        <v>#DIV/0!</v>
      </c>
      <c r="Q968" s="229" t="e">
        <f t="shared" si="91"/>
        <v>#DIV/0!</v>
      </c>
      <c r="R968" s="229" t="e">
        <f>AVERAGE('ES Data Entry'!S968:V968)</f>
        <v>#DIV/0!</v>
      </c>
      <c r="S968" s="229" t="e">
        <f t="shared" si="92"/>
        <v>#DIV/0!</v>
      </c>
      <c r="T968" s="229" t="e">
        <f>AVERAGE('ES Data Entry'!W968:Y968)</f>
        <v>#DIV/0!</v>
      </c>
      <c r="U968" s="230" t="e">
        <f t="shared" si="93"/>
        <v>#DIV/0!</v>
      </c>
      <c r="V968" s="231" t="e">
        <f t="shared" si="94"/>
        <v>#DIV/0!</v>
      </c>
      <c r="W968" s="232" t="e">
        <f t="shared" si="95"/>
        <v>#DIV/0!</v>
      </c>
    </row>
    <row r="969" spans="1:23">
      <c r="A969" s="226">
        <f>'ES Data Entry'!A969</f>
        <v>0</v>
      </c>
      <c r="B969" s="226">
        <f>'ES Data Entry'!B969</f>
        <v>0</v>
      </c>
      <c r="C969" s="6">
        <f>'ES Data Entry'!C969</f>
        <v>0</v>
      </c>
      <c r="D969" s="226">
        <f>'ES Data Entry'!D969</f>
        <v>0</v>
      </c>
      <c r="E969" s="226">
        <f>'ES Data Entry'!E969</f>
        <v>0</v>
      </c>
      <c r="F969" s="226">
        <f>'ES Data Entry'!F969</f>
        <v>0</v>
      </c>
      <c r="G969" s="226" t="str" cm="1">
        <f t="array" ref="G969">_xlfn.IFS('ES Data Entry'!G969=0, "Kindergarten", 'ES Data Entry'!G969=1, "1st Grade", 'ES Data Entry'!G969=2, "2nd Grade", 'ES Data Entry'!G969=3, "3rd Grade", 'ES Data Entry'!G969=4, "4th Grade",'ES Data Entry'!G969=5, "5th Grade")</f>
        <v>Kindergarten</v>
      </c>
      <c r="H969" s="253" t="e" cm="1">
        <f t="array" ref="H969">_xlfn.IFS('ES Data Entry'!L969=2, "Virtual", 'ES Data Entry'!L969=1, "In-person",'ES Data Entry'!L969=3, "Hybrid")</f>
        <v>#N/A</v>
      </c>
      <c r="I969" s="227" t="e" cm="1">
        <f t="array" ref="I969">_xlfn.IFS('ES Data Entry'!H969= 1, "American Indian/Alaskan Native", 'ES Data Entry'!H969= 2, "Asian", 'ES Data Entry'!H969= 3, "Native Hawaiian/Pacific Islander", 'ES Data Entry'!H969= 4, "Black/African American",'ES Data Entry'!H969= 5,  "White", 'ES Data Entry'!H969= 6, "Other", 'ES Data Entry'!H969= 7, "Two races or more", 'ES Data Entry'!H969= 8, "Unknown")</f>
        <v>#N/A</v>
      </c>
      <c r="J969" s="226" t="e" cm="1">
        <f t="array" ref="J969">_xlfn.IFS('ES Data Entry'!I969=1, "Hispanic/Latino", 'ES Data Entry'!I969=2, "Not Hispanic/Latino", 'ES Data Entry'!I969=3, "Other")</f>
        <v>#N/A</v>
      </c>
      <c r="K969" s="226" t="e" cm="1">
        <f t="array" ref="K969">_xlfn.IFS('ES Data Entry'!J969= 1, "Male", 'ES Data Entry'!J969= 2, "Female", 'ES Data Entry'!J969= 3, "Transgender Male", 'ES Data Entry'!J969= 4, "Transgender Female",'ES Data Entry'!J969= 5, "Non-binary", 'ES Data Entry'!J969= 6, "Other", 'ES Data Entry'!J969= 7, "Unknown")</f>
        <v>#N/A</v>
      </c>
      <c r="L969" s="228">
        <f>'ES Data Entry'!K969</f>
        <v>0</v>
      </c>
      <c r="M969" s="228" t="str" cm="1">
        <f t="array" ref="M969">IF(MAX(IF(F:F=F969, L:L))=L969, "Yes", "No")</f>
        <v>Yes</v>
      </c>
      <c r="N969" s="229" t="e">
        <f>AVERAGE('ES Data Entry'!N969,'ES Data Entry'!M969)</f>
        <v>#DIV/0!</v>
      </c>
      <c r="O969" s="229" t="e">
        <f t="shared" si="90"/>
        <v>#DIV/0!</v>
      </c>
      <c r="P969" s="229" t="e">
        <f>AVERAGE('ES Data Entry'!O969:R969)</f>
        <v>#DIV/0!</v>
      </c>
      <c r="Q969" s="229" t="e">
        <f t="shared" si="91"/>
        <v>#DIV/0!</v>
      </c>
      <c r="R969" s="229" t="e">
        <f>AVERAGE('ES Data Entry'!S969:V969)</f>
        <v>#DIV/0!</v>
      </c>
      <c r="S969" s="229" t="e">
        <f t="shared" si="92"/>
        <v>#DIV/0!</v>
      </c>
      <c r="T969" s="229" t="e">
        <f>AVERAGE('ES Data Entry'!W969:Y969)</f>
        <v>#DIV/0!</v>
      </c>
      <c r="U969" s="230" t="e">
        <f t="shared" si="93"/>
        <v>#DIV/0!</v>
      </c>
      <c r="V969" s="231" t="e">
        <f t="shared" si="94"/>
        <v>#DIV/0!</v>
      </c>
      <c r="W969" s="232" t="e">
        <f t="shared" si="95"/>
        <v>#DIV/0!</v>
      </c>
    </row>
    <row r="970" spans="1:23">
      <c r="A970" s="226">
        <f>'ES Data Entry'!A970</f>
        <v>0</v>
      </c>
      <c r="B970" s="226">
        <f>'ES Data Entry'!B970</f>
        <v>0</v>
      </c>
      <c r="C970" s="6">
        <f>'ES Data Entry'!C970</f>
        <v>0</v>
      </c>
      <c r="D970" s="226">
        <f>'ES Data Entry'!D970</f>
        <v>0</v>
      </c>
      <c r="E970" s="226">
        <f>'ES Data Entry'!E970</f>
        <v>0</v>
      </c>
      <c r="F970" s="226">
        <f>'ES Data Entry'!F970</f>
        <v>0</v>
      </c>
      <c r="G970" s="226" t="str" cm="1">
        <f t="array" ref="G970">_xlfn.IFS('ES Data Entry'!G970=0, "Kindergarten", 'ES Data Entry'!G970=1, "1st Grade", 'ES Data Entry'!G970=2, "2nd Grade", 'ES Data Entry'!G970=3, "3rd Grade", 'ES Data Entry'!G970=4, "4th Grade",'ES Data Entry'!G970=5, "5th Grade")</f>
        <v>Kindergarten</v>
      </c>
      <c r="H970" s="253" t="e" cm="1">
        <f t="array" ref="H970">_xlfn.IFS('ES Data Entry'!L970=2, "Virtual", 'ES Data Entry'!L970=1, "In-person",'ES Data Entry'!L970=3, "Hybrid")</f>
        <v>#N/A</v>
      </c>
      <c r="I970" s="227" t="e" cm="1">
        <f t="array" ref="I970">_xlfn.IFS('ES Data Entry'!H970= 1, "American Indian/Alaskan Native", 'ES Data Entry'!H970= 2, "Asian", 'ES Data Entry'!H970= 3, "Native Hawaiian/Pacific Islander", 'ES Data Entry'!H970= 4, "Black/African American",'ES Data Entry'!H970= 5,  "White", 'ES Data Entry'!H970= 6, "Other", 'ES Data Entry'!H970= 7, "Two races or more", 'ES Data Entry'!H970= 8, "Unknown")</f>
        <v>#N/A</v>
      </c>
      <c r="J970" s="226" t="e" cm="1">
        <f t="array" ref="J970">_xlfn.IFS('ES Data Entry'!I970=1, "Hispanic/Latino", 'ES Data Entry'!I970=2, "Not Hispanic/Latino", 'ES Data Entry'!I970=3, "Other")</f>
        <v>#N/A</v>
      </c>
      <c r="K970" s="226" t="e" cm="1">
        <f t="array" ref="K970">_xlfn.IFS('ES Data Entry'!J970= 1, "Male", 'ES Data Entry'!J970= 2, "Female", 'ES Data Entry'!J970= 3, "Transgender Male", 'ES Data Entry'!J970= 4, "Transgender Female",'ES Data Entry'!J970= 5, "Non-binary", 'ES Data Entry'!J970= 6, "Other", 'ES Data Entry'!J970= 7, "Unknown")</f>
        <v>#N/A</v>
      </c>
      <c r="L970" s="228">
        <f>'ES Data Entry'!K970</f>
        <v>0</v>
      </c>
      <c r="M970" s="228" t="str" cm="1">
        <f t="array" ref="M970">IF(MAX(IF(F:F=F970, L:L))=L970, "Yes", "No")</f>
        <v>Yes</v>
      </c>
      <c r="N970" s="229" t="e">
        <f>AVERAGE('ES Data Entry'!N970,'ES Data Entry'!M970)</f>
        <v>#DIV/0!</v>
      </c>
      <c r="O970" s="229" t="e">
        <f t="shared" si="90"/>
        <v>#DIV/0!</v>
      </c>
      <c r="P970" s="229" t="e">
        <f>AVERAGE('ES Data Entry'!O970:R970)</f>
        <v>#DIV/0!</v>
      </c>
      <c r="Q970" s="229" t="e">
        <f t="shared" si="91"/>
        <v>#DIV/0!</v>
      </c>
      <c r="R970" s="229" t="e">
        <f>AVERAGE('ES Data Entry'!S970:V970)</f>
        <v>#DIV/0!</v>
      </c>
      <c r="S970" s="229" t="e">
        <f t="shared" si="92"/>
        <v>#DIV/0!</v>
      </c>
      <c r="T970" s="229" t="e">
        <f>AVERAGE('ES Data Entry'!W970:Y970)</f>
        <v>#DIV/0!</v>
      </c>
      <c r="U970" s="230" t="e">
        <f t="shared" si="93"/>
        <v>#DIV/0!</v>
      </c>
      <c r="V970" s="231" t="e">
        <f t="shared" si="94"/>
        <v>#DIV/0!</v>
      </c>
      <c r="W970" s="232" t="e">
        <f t="shared" si="95"/>
        <v>#DIV/0!</v>
      </c>
    </row>
    <row r="971" spans="1:23">
      <c r="A971" s="226">
        <f>'ES Data Entry'!A971</f>
        <v>0</v>
      </c>
      <c r="B971" s="226">
        <f>'ES Data Entry'!B971</f>
        <v>0</v>
      </c>
      <c r="C971" s="6">
        <f>'ES Data Entry'!C971</f>
        <v>0</v>
      </c>
      <c r="D971" s="226">
        <f>'ES Data Entry'!D971</f>
        <v>0</v>
      </c>
      <c r="E971" s="226">
        <f>'ES Data Entry'!E971</f>
        <v>0</v>
      </c>
      <c r="F971" s="226">
        <f>'ES Data Entry'!F971</f>
        <v>0</v>
      </c>
      <c r="G971" s="226" t="str" cm="1">
        <f t="array" ref="G971">_xlfn.IFS('ES Data Entry'!G971=0, "Kindergarten", 'ES Data Entry'!G971=1, "1st Grade", 'ES Data Entry'!G971=2, "2nd Grade", 'ES Data Entry'!G971=3, "3rd Grade", 'ES Data Entry'!G971=4, "4th Grade",'ES Data Entry'!G971=5, "5th Grade")</f>
        <v>Kindergarten</v>
      </c>
      <c r="H971" s="253" t="e" cm="1">
        <f t="array" ref="H971">_xlfn.IFS('ES Data Entry'!L971=2, "Virtual", 'ES Data Entry'!L971=1, "In-person",'ES Data Entry'!L971=3, "Hybrid")</f>
        <v>#N/A</v>
      </c>
      <c r="I971" s="227" t="e" cm="1">
        <f t="array" ref="I971">_xlfn.IFS('ES Data Entry'!H971= 1, "American Indian/Alaskan Native", 'ES Data Entry'!H971= 2, "Asian", 'ES Data Entry'!H971= 3, "Native Hawaiian/Pacific Islander", 'ES Data Entry'!H971= 4, "Black/African American",'ES Data Entry'!H971= 5,  "White", 'ES Data Entry'!H971= 6, "Other", 'ES Data Entry'!H971= 7, "Two races or more", 'ES Data Entry'!H971= 8, "Unknown")</f>
        <v>#N/A</v>
      </c>
      <c r="J971" s="226" t="e" cm="1">
        <f t="array" ref="J971">_xlfn.IFS('ES Data Entry'!I971=1, "Hispanic/Latino", 'ES Data Entry'!I971=2, "Not Hispanic/Latino", 'ES Data Entry'!I971=3, "Other")</f>
        <v>#N/A</v>
      </c>
      <c r="K971" s="226" t="e" cm="1">
        <f t="array" ref="K971">_xlfn.IFS('ES Data Entry'!J971= 1, "Male", 'ES Data Entry'!J971= 2, "Female", 'ES Data Entry'!J971= 3, "Transgender Male", 'ES Data Entry'!J971= 4, "Transgender Female",'ES Data Entry'!J971= 5, "Non-binary", 'ES Data Entry'!J971= 6, "Other", 'ES Data Entry'!J971= 7, "Unknown")</f>
        <v>#N/A</v>
      </c>
      <c r="L971" s="228">
        <f>'ES Data Entry'!K971</f>
        <v>0</v>
      </c>
      <c r="M971" s="228" t="str" cm="1">
        <f t="array" ref="M971">IF(MAX(IF(F:F=F971, L:L))=L971, "Yes", "No")</f>
        <v>Yes</v>
      </c>
      <c r="N971" s="229" t="e">
        <f>AVERAGE('ES Data Entry'!N971,'ES Data Entry'!M971)</f>
        <v>#DIV/0!</v>
      </c>
      <c r="O971" s="229" t="e">
        <f t="shared" si="90"/>
        <v>#DIV/0!</v>
      </c>
      <c r="P971" s="229" t="e">
        <f>AVERAGE('ES Data Entry'!O971:R971)</f>
        <v>#DIV/0!</v>
      </c>
      <c r="Q971" s="229" t="e">
        <f t="shared" si="91"/>
        <v>#DIV/0!</v>
      </c>
      <c r="R971" s="229" t="e">
        <f>AVERAGE('ES Data Entry'!S971:V971)</f>
        <v>#DIV/0!</v>
      </c>
      <c r="S971" s="229" t="e">
        <f t="shared" si="92"/>
        <v>#DIV/0!</v>
      </c>
      <c r="T971" s="229" t="e">
        <f>AVERAGE('ES Data Entry'!W971:Y971)</f>
        <v>#DIV/0!</v>
      </c>
      <c r="U971" s="230" t="e">
        <f t="shared" si="93"/>
        <v>#DIV/0!</v>
      </c>
      <c r="V971" s="231" t="e">
        <f t="shared" si="94"/>
        <v>#DIV/0!</v>
      </c>
      <c r="W971" s="232" t="e">
        <f t="shared" si="95"/>
        <v>#DIV/0!</v>
      </c>
    </row>
    <row r="972" spans="1:23">
      <c r="A972" s="226">
        <f>'ES Data Entry'!A972</f>
        <v>0</v>
      </c>
      <c r="B972" s="226">
        <f>'ES Data Entry'!B972</f>
        <v>0</v>
      </c>
      <c r="C972" s="6">
        <f>'ES Data Entry'!C972</f>
        <v>0</v>
      </c>
      <c r="D972" s="226">
        <f>'ES Data Entry'!D972</f>
        <v>0</v>
      </c>
      <c r="E972" s="226">
        <f>'ES Data Entry'!E972</f>
        <v>0</v>
      </c>
      <c r="F972" s="226">
        <f>'ES Data Entry'!F972</f>
        <v>0</v>
      </c>
      <c r="G972" s="226" t="str" cm="1">
        <f t="array" ref="G972">_xlfn.IFS('ES Data Entry'!G972=0, "Kindergarten", 'ES Data Entry'!G972=1, "1st Grade", 'ES Data Entry'!G972=2, "2nd Grade", 'ES Data Entry'!G972=3, "3rd Grade", 'ES Data Entry'!G972=4, "4th Grade",'ES Data Entry'!G972=5, "5th Grade")</f>
        <v>Kindergarten</v>
      </c>
      <c r="H972" s="253" t="e" cm="1">
        <f t="array" ref="H972">_xlfn.IFS('ES Data Entry'!L972=2, "Virtual", 'ES Data Entry'!L972=1, "In-person",'ES Data Entry'!L972=3, "Hybrid")</f>
        <v>#N/A</v>
      </c>
      <c r="I972" s="227" t="e" cm="1">
        <f t="array" ref="I972">_xlfn.IFS('ES Data Entry'!H972= 1, "American Indian/Alaskan Native", 'ES Data Entry'!H972= 2, "Asian", 'ES Data Entry'!H972= 3, "Native Hawaiian/Pacific Islander", 'ES Data Entry'!H972= 4, "Black/African American",'ES Data Entry'!H972= 5,  "White", 'ES Data Entry'!H972= 6, "Other", 'ES Data Entry'!H972= 7, "Two races or more", 'ES Data Entry'!H972= 8, "Unknown")</f>
        <v>#N/A</v>
      </c>
      <c r="J972" s="226" t="e" cm="1">
        <f t="array" ref="J972">_xlfn.IFS('ES Data Entry'!I972=1, "Hispanic/Latino", 'ES Data Entry'!I972=2, "Not Hispanic/Latino", 'ES Data Entry'!I972=3, "Other")</f>
        <v>#N/A</v>
      </c>
      <c r="K972" s="226" t="e" cm="1">
        <f t="array" ref="K972">_xlfn.IFS('ES Data Entry'!J972= 1, "Male", 'ES Data Entry'!J972= 2, "Female", 'ES Data Entry'!J972= 3, "Transgender Male", 'ES Data Entry'!J972= 4, "Transgender Female",'ES Data Entry'!J972= 5, "Non-binary", 'ES Data Entry'!J972= 6, "Other", 'ES Data Entry'!J972= 7, "Unknown")</f>
        <v>#N/A</v>
      </c>
      <c r="L972" s="228">
        <f>'ES Data Entry'!K972</f>
        <v>0</v>
      </c>
      <c r="M972" s="228" t="str" cm="1">
        <f t="array" ref="M972">IF(MAX(IF(F:F=F972, L:L))=L972, "Yes", "No")</f>
        <v>Yes</v>
      </c>
      <c r="N972" s="229" t="e">
        <f>AVERAGE('ES Data Entry'!N972,'ES Data Entry'!M972)</f>
        <v>#DIV/0!</v>
      </c>
      <c r="O972" s="229" t="e">
        <f t="shared" si="90"/>
        <v>#DIV/0!</v>
      </c>
      <c r="P972" s="229" t="e">
        <f>AVERAGE('ES Data Entry'!O972:R972)</f>
        <v>#DIV/0!</v>
      </c>
      <c r="Q972" s="229" t="e">
        <f t="shared" si="91"/>
        <v>#DIV/0!</v>
      </c>
      <c r="R972" s="229" t="e">
        <f>AVERAGE('ES Data Entry'!S972:V972)</f>
        <v>#DIV/0!</v>
      </c>
      <c r="S972" s="229" t="e">
        <f t="shared" si="92"/>
        <v>#DIV/0!</v>
      </c>
      <c r="T972" s="229" t="e">
        <f>AVERAGE('ES Data Entry'!W972:Y972)</f>
        <v>#DIV/0!</v>
      </c>
      <c r="U972" s="230" t="e">
        <f t="shared" si="93"/>
        <v>#DIV/0!</v>
      </c>
      <c r="V972" s="231" t="e">
        <f t="shared" si="94"/>
        <v>#DIV/0!</v>
      </c>
      <c r="W972" s="232" t="e">
        <f t="shared" si="95"/>
        <v>#DIV/0!</v>
      </c>
    </row>
    <row r="973" spans="1:23">
      <c r="A973" s="226">
        <f>'ES Data Entry'!A973</f>
        <v>0</v>
      </c>
      <c r="B973" s="226">
        <f>'ES Data Entry'!B973</f>
        <v>0</v>
      </c>
      <c r="C973" s="6">
        <f>'ES Data Entry'!C973</f>
        <v>0</v>
      </c>
      <c r="D973" s="226">
        <f>'ES Data Entry'!D973</f>
        <v>0</v>
      </c>
      <c r="E973" s="226">
        <f>'ES Data Entry'!E973</f>
        <v>0</v>
      </c>
      <c r="F973" s="226">
        <f>'ES Data Entry'!F973</f>
        <v>0</v>
      </c>
      <c r="G973" s="226" t="str" cm="1">
        <f t="array" ref="G973">_xlfn.IFS('ES Data Entry'!G973=0, "Kindergarten", 'ES Data Entry'!G973=1, "1st Grade", 'ES Data Entry'!G973=2, "2nd Grade", 'ES Data Entry'!G973=3, "3rd Grade", 'ES Data Entry'!G973=4, "4th Grade",'ES Data Entry'!G973=5, "5th Grade")</f>
        <v>Kindergarten</v>
      </c>
      <c r="H973" s="253" t="e" cm="1">
        <f t="array" ref="H973">_xlfn.IFS('ES Data Entry'!L973=2, "Virtual", 'ES Data Entry'!L973=1, "In-person",'ES Data Entry'!L973=3, "Hybrid")</f>
        <v>#N/A</v>
      </c>
      <c r="I973" s="227" t="e" cm="1">
        <f t="array" ref="I973">_xlfn.IFS('ES Data Entry'!H973= 1, "American Indian/Alaskan Native", 'ES Data Entry'!H973= 2, "Asian", 'ES Data Entry'!H973= 3, "Native Hawaiian/Pacific Islander", 'ES Data Entry'!H973= 4, "Black/African American",'ES Data Entry'!H973= 5,  "White", 'ES Data Entry'!H973= 6, "Other", 'ES Data Entry'!H973= 7, "Two races or more", 'ES Data Entry'!H973= 8, "Unknown")</f>
        <v>#N/A</v>
      </c>
      <c r="J973" s="226" t="e" cm="1">
        <f t="array" ref="J973">_xlfn.IFS('ES Data Entry'!I973=1, "Hispanic/Latino", 'ES Data Entry'!I973=2, "Not Hispanic/Latino", 'ES Data Entry'!I973=3, "Other")</f>
        <v>#N/A</v>
      </c>
      <c r="K973" s="226" t="e" cm="1">
        <f t="array" ref="K973">_xlfn.IFS('ES Data Entry'!J973= 1, "Male", 'ES Data Entry'!J973= 2, "Female", 'ES Data Entry'!J973= 3, "Transgender Male", 'ES Data Entry'!J973= 4, "Transgender Female",'ES Data Entry'!J973= 5, "Non-binary", 'ES Data Entry'!J973= 6, "Other", 'ES Data Entry'!J973= 7, "Unknown")</f>
        <v>#N/A</v>
      </c>
      <c r="L973" s="228">
        <f>'ES Data Entry'!K973</f>
        <v>0</v>
      </c>
      <c r="M973" s="228" t="str" cm="1">
        <f t="array" ref="M973">IF(MAX(IF(F:F=F973, L:L))=L973, "Yes", "No")</f>
        <v>Yes</v>
      </c>
      <c r="N973" s="229" t="e">
        <f>AVERAGE('ES Data Entry'!N973,'ES Data Entry'!M973)</f>
        <v>#DIV/0!</v>
      </c>
      <c r="O973" s="229" t="e">
        <f t="shared" si="90"/>
        <v>#DIV/0!</v>
      </c>
      <c r="P973" s="229" t="e">
        <f>AVERAGE('ES Data Entry'!O973:R973)</f>
        <v>#DIV/0!</v>
      </c>
      <c r="Q973" s="229" t="e">
        <f t="shared" si="91"/>
        <v>#DIV/0!</v>
      </c>
      <c r="R973" s="229" t="e">
        <f>AVERAGE('ES Data Entry'!S973:V973)</f>
        <v>#DIV/0!</v>
      </c>
      <c r="S973" s="229" t="e">
        <f t="shared" si="92"/>
        <v>#DIV/0!</v>
      </c>
      <c r="T973" s="229" t="e">
        <f>AVERAGE('ES Data Entry'!W973:Y973)</f>
        <v>#DIV/0!</v>
      </c>
      <c r="U973" s="230" t="e">
        <f t="shared" si="93"/>
        <v>#DIV/0!</v>
      </c>
      <c r="V973" s="231" t="e">
        <f t="shared" si="94"/>
        <v>#DIV/0!</v>
      </c>
      <c r="W973" s="232" t="e">
        <f t="shared" si="95"/>
        <v>#DIV/0!</v>
      </c>
    </row>
    <row r="974" spans="1:23">
      <c r="A974" s="226">
        <f>'ES Data Entry'!A974</f>
        <v>0</v>
      </c>
      <c r="B974" s="226">
        <f>'ES Data Entry'!B974</f>
        <v>0</v>
      </c>
      <c r="C974" s="6">
        <f>'ES Data Entry'!C974</f>
        <v>0</v>
      </c>
      <c r="D974" s="226">
        <f>'ES Data Entry'!D974</f>
        <v>0</v>
      </c>
      <c r="E974" s="226">
        <f>'ES Data Entry'!E974</f>
        <v>0</v>
      </c>
      <c r="F974" s="226">
        <f>'ES Data Entry'!F974</f>
        <v>0</v>
      </c>
      <c r="G974" s="226" t="str" cm="1">
        <f t="array" ref="G974">_xlfn.IFS('ES Data Entry'!G974=0, "Kindergarten", 'ES Data Entry'!G974=1, "1st Grade", 'ES Data Entry'!G974=2, "2nd Grade", 'ES Data Entry'!G974=3, "3rd Grade", 'ES Data Entry'!G974=4, "4th Grade",'ES Data Entry'!G974=5, "5th Grade")</f>
        <v>Kindergarten</v>
      </c>
      <c r="H974" s="253" t="e" cm="1">
        <f t="array" ref="H974">_xlfn.IFS('ES Data Entry'!L974=2, "Virtual", 'ES Data Entry'!L974=1, "In-person",'ES Data Entry'!L974=3, "Hybrid")</f>
        <v>#N/A</v>
      </c>
      <c r="I974" s="227" t="e" cm="1">
        <f t="array" ref="I974">_xlfn.IFS('ES Data Entry'!H974= 1, "American Indian/Alaskan Native", 'ES Data Entry'!H974= 2, "Asian", 'ES Data Entry'!H974= 3, "Native Hawaiian/Pacific Islander", 'ES Data Entry'!H974= 4, "Black/African American",'ES Data Entry'!H974= 5,  "White", 'ES Data Entry'!H974= 6, "Other", 'ES Data Entry'!H974= 7, "Two races or more", 'ES Data Entry'!H974= 8, "Unknown")</f>
        <v>#N/A</v>
      </c>
      <c r="J974" s="226" t="e" cm="1">
        <f t="array" ref="J974">_xlfn.IFS('ES Data Entry'!I974=1, "Hispanic/Latino", 'ES Data Entry'!I974=2, "Not Hispanic/Latino", 'ES Data Entry'!I974=3, "Other")</f>
        <v>#N/A</v>
      </c>
      <c r="K974" s="226" t="e" cm="1">
        <f t="array" ref="K974">_xlfn.IFS('ES Data Entry'!J974= 1, "Male", 'ES Data Entry'!J974= 2, "Female", 'ES Data Entry'!J974= 3, "Transgender Male", 'ES Data Entry'!J974= 4, "Transgender Female",'ES Data Entry'!J974= 5, "Non-binary", 'ES Data Entry'!J974= 6, "Other", 'ES Data Entry'!J974= 7, "Unknown")</f>
        <v>#N/A</v>
      </c>
      <c r="L974" s="228">
        <f>'ES Data Entry'!K974</f>
        <v>0</v>
      </c>
      <c r="M974" s="228" t="str" cm="1">
        <f t="array" ref="M974">IF(MAX(IF(F:F=F974, L:L))=L974, "Yes", "No")</f>
        <v>Yes</v>
      </c>
      <c r="N974" s="229" t="e">
        <f>AVERAGE('ES Data Entry'!N974,'ES Data Entry'!M974)</f>
        <v>#DIV/0!</v>
      </c>
      <c r="O974" s="229" t="e">
        <f t="shared" si="90"/>
        <v>#DIV/0!</v>
      </c>
      <c r="P974" s="229" t="e">
        <f>AVERAGE('ES Data Entry'!O974:R974)</f>
        <v>#DIV/0!</v>
      </c>
      <c r="Q974" s="229" t="e">
        <f t="shared" si="91"/>
        <v>#DIV/0!</v>
      </c>
      <c r="R974" s="229" t="e">
        <f>AVERAGE('ES Data Entry'!S974:V974)</f>
        <v>#DIV/0!</v>
      </c>
      <c r="S974" s="229" t="e">
        <f t="shared" si="92"/>
        <v>#DIV/0!</v>
      </c>
      <c r="T974" s="229" t="e">
        <f>AVERAGE('ES Data Entry'!W974:Y974)</f>
        <v>#DIV/0!</v>
      </c>
      <c r="U974" s="230" t="e">
        <f t="shared" si="93"/>
        <v>#DIV/0!</v>
      </c>
      <c r="V974" s="231" t="e">
        <f t="shared" si="94"/>
        <v>#DIV/0!</v>
      </c>
      <c r="W974" s="232" t="e">
        <f t="shared" si="95"/>
        <v>#DIV/0!</v>
      </c>
    </row>
    <row r="975" spans="1:23">
      <c r="A975" s="226">
        <f>'ES Data Entry'!A975</f>
        <v>0</v>
      </c>
      <c r="B975" s="226">
        <f>'ES Data Entry'!B975</f>
        <v>0</v>
      </c>
      <c r="C975" s="6">
        <f>'ES Data Entry'!C975</f>
        <v>0</v>
      </c>
      <c r="D975" s="226">
        <f>'ES Data Entry'!D975</f>
        <v>0</v>
      </c>
      <c r="E975" s="226">
        <f>'ES Data Entry'!E975</f>
        <v>0</v>
      </c>
      <c r="F975" s="226">
        <f>'ES Data Entry'!F975</f>
        <v>0</v>
      </c>
      <c r="G975" s="226" t="str" cm="1">
        <f t="array" ref="G975">_xlfn.IFS('ES Data Entry'!G975=0, "Kindergarten", 'ES Data Entry'!G975=1, "1st Grade", 'ES Data Entry'!G975=2, "2nd Grade", 'ES Data Entry'!G975=3, "3rd Grade", 'ES Data Entry'!G975=4, "4th Grade",'ES Data Entry'!G975=5, "5th Grade")</f>
        <v>Kindergarten</v>
      </c>
      <c r="H975" s="253" t="e" cm="1">
        <f t="array" ref="H975">_xlfn.IFS('ES Data Entry'!L975=2, "Virtual", 'ES Data Entry'!L975=1, "In-person",'ES Data Entry'!L975=3, "Hybrid")</f>
        <v>#N/A</v>
      </c>
      <c r="I975" s="227" t="e" cm="1">
        <f t="array" ref="I975">_xlfn.IFS('ES Data Entry'!H975= 1, "American Indian/Alaskan Native", 'ES Data Entry'!H975= 2, "Asian", 'ES Data Entry'!H975= 3, "Native Hawaiian/Pacific Islander", 'ES Data Entry'!H975= 4, "Black/African American",'ES Data Entry'!H975= 5,  "White", 'ES Data Entry'!H975= 6, "Other", 'ES Data Entry'!H975= 7, "Two races or more", 'ES Data Entry'!H975= 8, "Unknown")</f>
        <v>#N/A</v>
      </c>
      <c r="J975" s="226" t="e" cm="1">
        <f t="array" ref="J975">_xlfn.IFS('ES Data Entry'!I975=1, "Hispanic/Latino", 'ES Data Entry'!I975=2, "Not Hispanic/Latino", 'ES Data Entry'!I975=3, "Other")</f>
        <v>#N/A</v>
      </c>
      <c r="K975" s="226" t="e" cm="1">
        <f t="array" ref="K975">_xlfn.IFS('ES Data Entry'!J975= 1, "Male", 'ES Data Entry'!J975= 2, "Female", 'ES Data Entry'!J975= 3, "Transgender Male", 'ES Data Entry'!J975= 4, "Transgender Female",'ES Data Entry'!J975= 5, "Non-binary", 'ES Data Entry'!J975= 6, "Other", 'ES Data Entry'!J975= 7, "Unknown")</f>
        <v>#N/A</v>
      </c>
      <c r="L975" s="228">
        <f>'ES Data Entry'!K975</f>
        <v>0</v>
      </c>
      <c r="M975" s="228" t="str" cm="1">
        <f t="array" ref="M975">IF(MAX(IF(F:F=F975, L:L))=L975, "Yes", "No")</f>
        <v>Yes</v>
      </c>
      <c r="N975" s="229" t="e">
        <f>AVERAGE('ES Data Entry'!N975,'ES Data Entry'!M975)</f>
        <v>#DIV/0!</v>
      </c>
      <c r="O975" s="229" t="e">
        <f t="shared" si="90"/>
        <v>#DIV/0!</v>
      </c>
      <c r="P975" s="229" t="e">
        <f>AVERAGE('ES Data Entry'!O975:R975)</f>
        <v>#DIV/0!</v>
      </c>
      <c r="Q975" s="229" t="e">
        <f t="shared" si="91"/>
        <v>#DIV/0!</v>
      </c>
      <c r="R975" s="229" t="e">
        <f>AVERAGE('ES Data Entry'!S975:V975)</f>
        <v>#DIV/0!</v>
      </c>
      <c r="S975" s="229" t="e">
        <f t="shared" si="92"/>
        <v>#DIV/0!</v>
      </c>
      <c r="T975" s="229" t="e">
        <f>AVERAGE('ES Data Entry'!W975:Y975)</f>
        <v>#DIV/0!</v>
      </c>
      <c r="U975" s="230" t="e">
        <f t="shared" si="93"/>
        <v>#DIV/0!</v>
      </c>
      <c r="V975" s="231" t="e">
        <f t="shared" si="94"/>
        <v>#DIV/0!</v>
      </c>
      <c r="W975" s="232" t="e">
        <f t="shared" si="95"/>
        <v>#DIV/0!</v>
      </c>
    </row>
    <row r="976" spans="1:23">
      <c r="A976" s="226">
        <f>'ES Data Entry'!A976</f>
        <v>0</v>
      </c>
      <c r="B976" s="226">
        <f>'ES Data Entry'!B976</f>
        <v>0</v>
      </c>
      <c r="C976" s="6">
        <f>'ES Data Entry'!C976</f>
        <v>0</v>
      </c>
      <c r="D976" s="226">
        <f>'ES Data Entry'!D976</f>
        <v>0</v>
      </c>
      <c r="E976" s="226">
        <f>'ES Data Entry'!E976</f>
        <v>0</v>
      </c>
      <c r="F976" s="226">
        <f>'ES Data Entry'!F976</f>
        <v>0</v>
      </c>
      <c r="G976" s="226" t="str" cm="1">
        <f t="array" ref="G976">_xlfn.IFS('ES Data Entry'!G976=0, "Kindergarten", 'ES Data Entry'!G976=1, "1st Grade", 'ES Data Entry'!G976=2, "2nd Grade", 'ES Data Entry'!G976=3, "3rd Grade", 'ES Data Entry'!G976=4, "4th Grade",'ES Data Entry'!G976=5, "5th Grade")</f>
        <v>Kindergarten</v>
      </c>
      <c r="H976" s="253" t="e" cm="1">
        <f t="array" ref="H976">_xlfn.IFS('ES Data Entry'!L976=2, "Virtual", 'ES Data Entry'!L976=1, "In-person",'ES Data Entry'!L976=3, "Hybrid")</f>
        <v>#N/A</v>
      </c>
      <c r="I976" s="227" t="e" cm="1">
        <f t="array" ref="I976">_xlfn.IFS('ES Data Entry'!H976= 1, "American Indian/Alaskan Native", 'ES Data Entry'!H976= 2, "Asian", 'ES Data Entry'!H976= 3, "Native Hawaiian/Pacific Islander", 'ES Data Entry'!H976= 4, "Black/African American",'ES Data Entry'!H976= 5,  "White", 'ES Data Entry'!H976= 6, "Other", 'ES Data Entry'!H976= 7, "Two races or more", 'ES Data Entry'!H976= 8, "Unknown")</f>
        <v>#N/A</v>
      </c>
      <c r="J976" s="226" t="e" cm="1">
        <f t="array" ref="J976">_xlfn.IFS('ES Data Entry'!I976=1, "Hispanic/Latino", 'ES Data Entry'!I976=2, "Not Hispanic/Latino", 'ES Data Entry'!I976=3, "Other")</f>
        <v>#N/A</v>
      </c>
      <c r="K976" s="226" t="e" cm="1">
        <f t="array" ref="K976">_xlfn.IFS('ES Data Entry'!J976= 1, "Male", 'ES Data Entry'!J976= 2, "Female", 'ES Data Entry'!J976= 3, "Transgender Male", 'ES Data Entry'!J976= 4, "Transgender Female",'ES Data Entry'!J976= 5, "Non-binary", 'ES Data Entry'!J976= 6, "Other", 'ES Data Entry'!J976= 7, "Unknown")</f>
        <v>#N/A</v>
      </c>
      <c r="L976" s="228">
        <f>'ES Data Entry'!K976</f>
        <v>0</v>
      </c>
      <c r="M976" s="228" t="str" cm="1">
        <f t="array" ref="M976">IF(MAX(IF(F:F=F976, L:L))=L976, "Yes", "No")</f>
        <v>Yes</v>
      </c>
      <c r="N976" s="229" t="e">
        <f>AVERAGE('ES Data Entry'!N976,'ES Data Entry'!M976)</f>
        <v>#DIV/0!</v>
      </c>
      <c r="O976" s="229" t="e">
        <f t="shared" si="90"/>
        <v>#DIV/0!</v>
      </c>
      <c r="P976" s="229" t="e">
        <f>AVERAGE('ES Data Entry'!O976:R976)</f>
        <v>#DIV/0!</v>
      </c>
      <c r="Q976" s="229" t="e">
        <f t="shared" si="91"/>
        <v>#DIV/0!</v>
      </c>
      <c r="R976" s="229" t="e">
        <f>AVERAGE('ES Data Entry'!S976:V976)</f>
        <v>#DIV/0!</v>
      </c>
      <c r="S976" s="229" t="e">
        <f t="shared" si="92"/>
        <v>#DIV/0!</v>
      </c>
      <c r="T976" s="229" t="e">
        <f>AVERAGE('ES Data Entry'!W976:Y976)</f>
        <v>#DIV/0!</v>
      </c>
      <c r="U976" s="230" t="e">
        <f t="shared" si="93"/>
        <v>#DIV/0!</v>
      </c>
      <c r="V976" s="231" t="e">
        <f t="shared" si="94"/>
        <v>#DIV/0!</v>
      </c>
      <c r="W976" s="232" t="e">
        <f t="shared" si="95"/>
        <v>#DIV/0!</v>
      </c>
    </row>
    <row r="977" spans="1:23">
      <c r="A977" s="226">
        <f>'ES Data Entry'!A977</f>
        <v>0</v>
      </c>
      <c r="B977" s="226">
        <f>'ES Data Entry'!B977</f>
        <v>0</v>
      </c>
      <c r="C977" s="6">
        <f>'ES Data Entry'!C977</f>
        <v>0</v>
      </c>
      <c r="D977" s="226">
        <f>'ES Data Entry'!D977</f>
        <v>0</v>
      </c>
      <c r="E977" s="226">
        <f>'ES Data Entry'!E977</f>
        <v>0</v>
      </c>
      <c r="F977" s="226">
        <f>'ES Data Entry'!F977</f>
        <v>0</v>
      </c>
      <c r="G977" s="226" t="str" cm="1">
        <f t="array" ref="G977">_xlfn.IFS('ES Data Entry'!G977=0, "Kindergarten", 'ES Data Entry'!G977=1, "1st Grade", 'ES Data Entry'!G977=2, "2nd Grade", 'ES Data Entry'!G977=3, "3rd Grade", 'ES Data Entry'!G977=4, "4th Grade",'ES Data Entry'!G977=5, "5th Grade")</f>
        <v>Kindergarten</v>
      </c>
      <c r="H977" s="253" t="e" cm="1">
        <f t="array" ref="H977">_xlfn.IFS('ES Data Entry'!L977=2, "Virtual", 'ES Data Entry'!L977=1, "In-person",'ES Data Entry'!L977=3, "Hybrid")</f>
        <v>#N/A</v>
      </c>
      <c r="I977" s="227" t="e" cm="1">
        <f t="array" ref="I977">_xlfn.IFS('ES Data Entry'!H977= 1, "American Indian/Alaskan Native", 'ES Data Entry'!H977= 2, "Asian", 'ES Data Entry'!H977= 3, "Native Hawaiian/Pacific Islander", 'ES Data Entry'!H977= 4, "Black/African American",'ES Data Entry'!H977= 5,  "White", 'ES Data Entry'!H977= 6, "Other", 'ES Data Entry'!H977= 7, "Two races or more", 'ES Data Entry'!H977= 8, "Unknown")</f>
        <v>#N/A</v>
      </c>
      <c r="J977" s="226" t="e" cm="1">
        <f t="array" ref="J977">_xlfn.IFS('ES Data Entry'!I977=1, "Hispanic/Latino", 'ES Data Entry'!I977=2, "Not Hispanic/Latino", 'ES Data Entry'!I977=3, "Other")</f>
        <v>#N/A</v>
      </c>
      <c r="K977" s="226" t="e" cm="1">
        <f t="array" ref="K977">_xlfn.IFS('ES Data Entry'!J977= 1, "Male", 'ES Data Entry'!J977= 2, "Female", 'ES Data Entry'!J977= 3, "Transgender Male", 'ES Data Entry'!J977= 4, "Transgender Female",'ES Data Entry'!J977= 5, "Non-binary", 'ES Data Entry'!J977= 6, "Other", 'ES Data Entry'!J977= 7, "Unknown")</f>
        <v>#N/A</v>
      </c>
      <c r="L977" s="228">
        <f>'ES Data Entry'!K977</f>
        <v>0</v>
      </c>
      <c r="M977" s="228" t="str" cm="1">
        <f t="array" ref="M977">IF(MAX(IF(F:F=F977, L:L))=L977, "Yes", "No")</f>
        <v>Yes</v>
      </c>
      <c r="N977" s="229" t="e">
        <f>AVERAGE('ES Data Entry'!N977,'ES Data Entry'!M977)</f>
        <v>#DIV/0!</v>
      </c>
      <c r="O977" s="229" t="e">
        <f t="shared" si="90"/>
        <v>#DIV/0!</v>
      </c>
      <c r="P977" s="229" t="e">
        <f>AVERAGE('ES Data Entry'!O977:R977)</f>
        <v>#DIV/0!</v>
      </c>
      <c r="Q977" s="229" t="e">
        <f t="shared" si="91"/>
        <v>#DIV/0!</v>
      </c>
      <c r="R977" s="229" t="e">
        <f>AVERAGE('ES Data Entry'!S977:V977)</f>
        <v>#DIV/0!</v>
      </c>
      <c r="S977" s="229" t="e">
        <f t="shared" si="92"/>
        <v>#DIV/0!</v>
      </c>
      <c r="T977" s="229" t="e">
        <f>AVERAGE('ES Data Entry'!W977:Y977)</f>
        <v>#DIV/0!</v>
      </c>
      <c r="U977" s="230" t="e">
        <f t="shared" si="93"/>
        <v>#DIV/0!</v>
      </c>
      <c r="V977" s="231" t="e">
        <f t="shared" si="94"/>
        <v>#DIV/0!</v>
      </c>
      <c r="W977" s="232" t="e">
        <f t="shared" si="95"/>
        <v>#DIV/0!</v>
      </c>
    </row>
    <row r="978" spans="1:23">
      <c r="A978" s="226">
        <f>'ES Data Entry'!A978</f>
        <v>0</v>
      </c>
      <c r="B978" s="226">
        <f>'ES Data Entry'!B978</f>
        <v>0</v>
      </c>
      <c r="C978" s="6">
        <f>'ES Data Entry'!C978</f>
        <v>0</v>
      </c>
      <c r="D978" s="226">
        <f>'ES Data Entry'!D978</f>
        <v>0</v>
      </c>
      <c r="E978" s="226">
        <f>'ES Data Entry'!E978</f>
        <v>0</v>
      </c>
      <c r="F978" s="226">
        <f>'ES Data Entry'!F978</f>
        <v>0</v>
      </c>
      <c r="G978" s="226" t="str" cm="1">
        <f t="array" ref="G978">_xlfn.IFS('ES Data Entry'!G978=0, "Kindergarten", 'ES Data Entry'!G978=1, "1st Grade", 'ES Data Entry'!G978=2, "2nd Grade", 'ES Data Entry'!G978=3, "3rd Grade", 'ES Data Entry'!G978=4, "4th Grade",'ES Data Entry'!G978=5, "5th Grade")</f>
        <v>Kindergarten</v>
      </c>
      <c r="H978" s="253" t="e" cm="1">
        <f t="array" ref="H978">_xlfn.IFS('ES Data Entry'!L978=2, "Virtual", 'ES Data Entry'!L978=1, "In-person",'ES Data Entry'!L978=3, "Hybrid")</f>
        <v>#N/A</v>
      </c>
      <c r="I978" s="227" t="e" cm="1">
        <f t="array" ref="I978">_xlfn.IFS('ES Data Entry'!H978= 1, "American Indian/Alaskan Native", 'ES Data Entry'!H978= 2, "Asian", 'ES Data Entry'!H978= 3, "Native Hawaiian/Pacific Islander", 'ES Data Entry'!H978= 4, "Black/African American",'ES Data Entry'!H978= 5,  "White", 'ES Data Entry'!H978= 6, "Other", 'ES Data Entry'!H978= 7, "Two races or more", 'ES Data Entry'!H978= 8, "Unknown")</f>
        <v>#N/A</v>
      </c>
      <c r="J978" s="226" t="e" cm="1">
        <f t="array" ref="J978">_xlfn.IFS('ES Data Entry'!I978=1, "Hispanic/Latino", 'ES Data Entry'!I978=2, "Not Hispanic/Latino", 'ES Data Entry'!I978=3, "Other")</f>
        <v>#N/A</v>
      </c>
      <c r="K978" s="226" t="e" cm="1">
        <f t="array" ref="K978">_xlfn.IFS('ES Data Entry'!J978= 1, "Male", 'ES Data Entry'!J978= 2, "Female", 'ES Data Entry'!J978= 3, "Transgender Male", 'ES Data Entry'!J978= 4, "Transgender Female",'ES Data Entry'!J978= 5, "Non-binary", 'ES Data Entry'!J978= 6, "Other", 'ES Data Entry'!J978= 7, "Unknown")</f>
        <v>#N/A</v>
      </c>
      <c r="L978" s="228">
        <f>'ES Data Entry'!K978</f>
        <v>0</v>
      </c>
      <c r="M978" s="228" t="str" cm="1">
        <f t="array" ref="M978">IF(MAX(IF(F:F=F978, L:L))=L978, "Yes", "No")</f>
        <v>Yes</v>
      </c>
      <c r="N978" s="229" t="e">
        <f>AVERAGE('ES Data Entry'!N978,'ES Data Entry'!M978)</f>
        <v>#DIV/0!</v>
      </c>
      <c r="O978" s="229" t="e">
        <f t="shared" si="90"/>
        <v>#DIV/0!</v>
      </c>
      <c r="P978" s="229" t="e">
        <f>AVERAGE('ES Data Entry'!O978:R978)</f>
        <v>#DIV/0!</v>
      </c>
      <c r="Q978" s="229" t="e">
        <f t="shared" si="91"/>
        <v>#DIV/0!</v>
      </c>
      <c r="R978" s="229" t="e">
        <f>AVERAGE('ES Data Entry'!S978:V978)</f>
        <v>#DIV/0!</v>
      </c>
      <c r="S978" s="229" t="e">
        <f t="shared" si="92"/>
        <v>#DIV/0!</v>
      </c>
      <c r="T978" s="229" t="e">
        <f>AVERAGE('ES Data Entry'!W978:Y978)</f>
        <v>#DIV/0!</v>
      </c>
      <c r="U978" s="230" t="e">
        <f t="shared" si="93"/>
        <v>#DIV/0!</v>
      </c>
      <c r="V978" s="231" t="e">
        <f t="shared" si="94"/>
        <v>#DIV/0!</v>
      </c>
      <c r="W978" s="232" t="e">
        <f t="shared" si="95"/>
        <v>#DIV/0!</v>
      </c>
    </row>
    <row r="979" spans="1:23">
      <c r="A979" s="226">
        <f>'ES Data Entry'!A979</f>
        <v>0</v>
      </c>
      <c r="B979" s="226">
        <f>'ES Data Entry'!B979</f>
        <v>0</v>
      </c>
      <c r="C979" s="6">
        <f>'ES Data Entry'!C979</f>
        <v>0</v>
      </c>
      <c r="D979" s="226">
        <f>'ES Data Entry'!D979</f>
        <v>0</v>
      </c>
      <c r="E979" s="226">
        <f>'ES Data Entry'!E979</f>
        <v>0</v>
      </c>
      <c r="F979" s="226">
        <f>'ES Data Entry'!F979</f>
        <v>0</v>
      </c>
      <c r="G979" s="226" t="str" cm="1">
        <f t="array" ref="G979">_xlfn.IFS('ES Data Entry'!G979=0, "Kindergarten", 'ES Data Entry'!G979=1, "1st Grade", 'ES Data Entry'!G979=2, "2nd Grade", 'ES Data Entry'!G979=3, "3rd Grade", 'ES Data Entry'!G979=4, "4th Grade",'ES Data Entry'!G979=5, "5th Grade")</f>
        <v>Kindergarten</v>
      </c>
      <c r="H979" s="253" t="e" cm="1">
        <f t="array" ref="H979">_xlfn.IFS('ES Data Entry'!L979=2, "Virtual", 'ES Data Entry'!L979=1, "In-person",'ES Data Entry'!L979=3, "Hybrid")</f>
        <v>#N/A</v>
      </c>
      <c r="I979" s="227" t="e" cm="1">
        <f t="array" ref="I979">_xlfn.IFS('ES Data Entry'!H979= 1, "American Indian/Alaskan Native", 'ES Data Entry'!H979= 2, "Asian", 'ES Data Entry'!H979= 3, "Native Hawaiian/Pacific Islander", 'ES Data Entry'!H979= 4, "Black/African American",'ES Data Entry'!H979= 5,  "White", 'ES Data Entry'!H979= 6, "Other", 'ES Data Entry'!H979= 7, "Two races or more", 'ES Data Entry'!H979= 8, "Unknown")</f>
        <v>#N/A</v>
      </c>
      <c r="J979" s="226" t="e" cm="1">
        <f t="array" ref="J979">_xlfn.IFS('ES Data Entry'!I979=1, "Hispanic/Latino", 'ES Data Entry'!I979=2, "Not Hispanic/Latino", 'ES Data Entry'!I979=3, "Other")</f>
        <v>#N/A</v>
      </c>
      <c r="K979" s="226" t="e" cm="1">
        <f t="array" ref="K979">_xlfn.IFS('ES Data Entry'!J979= 1, "Male", 'ES Data Entry'!J979= 2, "Female", 'ES Data Entry'!J979= 3, "Transgender Male", 'ES Data Entry'!J979= 4, "Transgender Female",'ES Data Entry'!J979= 5, "Non-binary", 'ES Data Entry'!J979= 6, "Other", 'ES Data Entry'!J979= 7, "Unknown")</f>
        <v>#N/A</v>
      </c>
      <c r="L979" s="228">
        <f>'ES Data Entry'!K979</f>
        <v>0</v>
      </c>
      <c r="M979" s="228" t="str" cm="1">
        <f t="array" ref="M979">IF(MAX(IF(F:F=F979, L:L))=L979, "Yes", "No")</f>
        <v>Yes</v>
      </c>
      <c r="N979" s="229" t="e">
        <f>AVERAGE('ES Data Entry'!N979,'ES Data Entry'!M979)</f>
        <v>#DIV/0!</v>
      </c>
      <c r="O979" s="229" t="e">
        <f t="shared" si="90"/>
        <v>#DIV/0!</v>
      </c>
      <c r="P979" s="229" t="e">
        <f>AVERAGE('ES Data Entry'!O979:R979)</f>
        <v>#DIV/0!</v>
      </c>
      <c r="Q979" s="229" t="e">
        <f t="shared" si="91"/>
        <v>#DIV/0!</v>
      </c>
      <c r="R979" s="229" t="e">
        <f>AVERAGE('ES Data Entry'!S979:V979)</f>
        <v>#DIV/0!</v>
      </c>
      <c r="S979" s="229" t="e">
        <f t="shared" si="92"/>
        <v>#DIV/0!</v>
      </c>
      <c r="T979" s="229" t="e">
        <f>AVERAGE('ES Data Entry'!W979:Y979)</f>
        <v>#DIV/0!</v>
      </c>
      <c r="U979" s="230" t="e">
        <f t="shared" si="93"/>
        <v>#DIV/0!</v>
      </c>
      <c r="V979" s="231" t="e">
        <f t="shared" si="94"/>
        <v>#DIV/0!</v>
      </c>
      <c r="W979" s="232" t="e">
        <f t="shared" si="95"/>
        <v>#DIV/0!</v>
      </c>
    </row>
    <row r="980" spans="1:23">
      <c r="A980" s="226">
        <f>'ES Data Entry'!A980</f>
        <v>0</v>
      </c>
      <c r="B980" s="226">
        <f>'ES Data Entry'!B980</f>
        <v>0</v>
      </c>
      <c r="C980" s="6">
        <f>'ES Data Entry'!C980</f>
        <v>0</v>
      </c>
      <c r="D980" s="226">
        <f>'ES Data Entry'!D980</f>
        <v>0</v>
      </c>
      <c r="E980" s="226">
        <f>'ES Data Entry'!E980</f>
        <v>0</v>
      </c>
      <c r="F980" s="226">
        <f>'ES Data Entry'!F980</f>
        <v>0</v>
      </c>
      <c r="G980" s="226" t="str" cm="1">
        <f t="array" ref="G980">_xlfn.IFS('ES Data Entry'!G980=0, "Kindergarten", 'ES Data Entry'!G980=1, "1st Grade", 'ES Data Entry'!G980=2, "2nd Grade", 'ES Data Entry'!G980=3, "3rd Grade", 'ES Data Entry'!G980=4, "4th Grade",'ES Data Entry'!G980=5, "5th Grade")</f>
        <v>Kindergarten</v>
      </c>
      <c r="H980" s="253" t="e" cm="1">
        <f t="array" ref="H980">_xlfn.IFS('ES Data Entry'!L980=2, "Virtual", 'ES Data Entry'!L980=1, "In-person",'ES Data Entry'!L980=3, "Hybrid")</f>
        <v>#N/A</v>
      </c>
      <c r="I980" s="227" t="e" cm="1">
        <f t="array" ref="I980">_xlfn.IFS('ES Data Entry'!H980= 1, "American Indian/Alaskan Native", 'ES Data Entry'!H980= 2, "Asian", 'ES Data Entry'!H980= 3, "Native Hawaiian/Pacific Islander", 'ES Data Entry'!H980= 4, "Black/African American",'ES Data Entry'!H980= 5,  "White", 'ES Data Entry'!H980= 6, "Other", 'ES Data Entry'!H980= 7, "Two races or more", 'ES Data Entry'!H980= 8, "Unknown")</f>
        <v>#N/A</v>
      </c>
      <c r="J980" s="226" t="e" cm="1">
        <f t="array" ref="J980">_xlfn.IFS('ES Data Entry'!I980=1, "Hispanic/Latino", 'ES Data Entry'!I980=2, "Not Hispanic/Latino", 'ES Data Entry'!I980=3, "Other")</f>
        <v>#N/A</v>
      </c>
      <c r="K980" s="226" t="e" cm="1">
        <f t="array" ref="K980">_xlfn.IFS('ES Data Entry'!J980= 1, "Male", 'ES Data Entry'!J980= 2, "Female", 'ES Data Entry'!J980= 3, "Transgender Male", 'ES Data Entry'!J980= 4, "Transgender Female",'ES Data Entry'!J980= 5, "Non-binary", 'ES Data Entry'!J980= 6, "Other", 'ES Data Entry'!J980= 7, "Unknown")</f>
        <v>#N/A</v>
      </c>
      <c r="L980" s="228">
        <f>'ES Data Entry'!K980</f>
        <v>0</v>
      </c>
      <c r="M980" s="228" t="str" cm="1">
        <f t="array" ref="M980">IF(MAX(IF(F:F=F980, L:L))=L980, "Yes", "No")</f>
        <v>Yes</v>
      </c>
      <c r="N980" s="229" t="e">
        <f>AVERAGE('ES Data Entry'!N980,'ES Data Entry'!M980)</f>
        <v>#DIV/0!</v>
      </c>
      <c r="O980" s="229" t="e">
        <f t="shared" si="90"/>
        <v>#DIV/0!</v>
      </c>
      <c r="P980" s="229" t="e">
        <f>AVERAGE('ES Data Entry'!O980:R980)</f>
        <v>#DIV/0!</v>
      </c>
      <c r="Q980" s="229" t="e">
        <f t="shared" si="91"/>
        <v>#DIV/0!</v>
      </c>
      <c r="R980" s="229" t="e">
        <f>AVERAGE('ES Data Entry'!S980:V980)</f>
        <v>#DIV/0!</v>
      </c>
      <c r="S980" s="229" t="e">
        <f t="shared" si="92"/>
        <v>#DIV/0!</v>
      </c>
      <c r="T980" s="229" t="e">
        <f>AVERAGE('ES Data Entry'!W980:Y980)</f>
        <v>#DIV/0!</v>
      </c>
      <c r="U980" s="230" t="e">
        <f t="shared" si="93"/>
        <v>#DIV/0!</v>
      </c>
      <c r="V980" s="231" t="e">
        <f t="shared" si="94"/>
        <v>#DIV/0!</v>
      </c>
      <c r="W980" s="232" t="e">
        <f t="shared" si="95"/>
        <v>#DIV/0!</v>
      </c>
    </row>
    <row r="981" spans="1:23">
      <c r="A981" s="226">
        <f>'ES Data Entry'!A981</f>
        <v>0</v>
      </c>
      <c r="B981" s="226">
        <f>'ES Data Entry'!B981</f>
        <v>0</v>
      </c>
      <c r="C981" s="6">
        <f>'ES Data Entry'!C981</f>
        <v>0</v>
      </c>
      <c r="D981" s="226">
        <f>'ES Data Entry'!D981</f>
        <v>0</v>
      </c>
      <c r="E981" s="226">
        <f>'ES Data Entry'!E981</f>
        <v>0</v>
      </c>
      <c r="F981" s="226">
        <f>'ES Data Entry'!F981</f>
        <v>0</v>
      </c>
      <c r="G981" s="226" t="str" cm="1">
        <f t="array" ref="G981">_xlfn.IFS('ES Data Entry'!G981=0, "Kindergarten", 'ES Data Entry'!G981=1, "1st Grade", 'ES Data Entry'!G981=2, "2nd Grade", 'ES Data Entry'!G981=3, "3rd Grade", 'ES Data Entry'!G981=4, "4th Grade",'ES Data Entry'!G981=5, "5th Grade")</f>
        <v>Kindergarten</v>
      </c>
      <c r="H981" s="253" t="e" cm="1">
        <f t="array" ref="H981">_xlfn.IFS('ES Data Entry'!L981=2, "Virtual", 'ES Data Entry'!L981=1, "In-person",'ES Data Entry'!L981=3, "Hybrid")</f>
        <v>#N/A</v>
      </c>
      <c r="I981" s="227" t="e" cm="1">
        <f t="array" ref="I981">_xlfn.IFS('ES Data Entry'!H981= 1, "American Indian/Alaskan Native", 'ES Data Entry'!H981= 2, "Asian", 'ES Data Entry'!H981= 3, "Native Hawaiian/Pacific Islander", 'ES Data Entry'!H981= 4, "Black/African American",'ES Data Entry'!H981= 5,  "White", 'ES Data Entry'!H981= 6, "Other", 'ES Data Entry'!H981= 7, "Two races or more", 'ES Data Entry'!H981= 8, "Unknown")</f>
        <v>#N/A</v>
      </c>
      <c r="J981" s="226" t="e" cm="1">
        <f t="array" ref="J981">_xlfn.IFS('ES Data Entry'!I981=1, "Hispanic/Latino", 'ES Data Entry'!I981=2, "Not Hispanic/Latino", 'ES Data Entry'!I981=3, "Other")</f>
        <v>#N/A</v>
      </c>
      <c r="K981" s="226" t="e" cm="1">
        <f t="array" ref="K981">_xlfn.IFS('ES Data Entry'!J981= 1, "Male", 'ES Data Entry'!J981= 2, "Female", 'ES Data Entry'!J981= 3, "Transgender Male", 'ES Data Entry'!J981= 4, "Transgender Female",'ES Data Entry'!J981= 5, "Non-binary", 'ES Data Entry'!J981= 6, "Other", 'ES Data Entry'!J981= 7, "Unknown")</f>
        <v>#N/A</v>
      </c>
      <c r="L981" s="228">
        <f>'ES Data Entry'!K981</f>
        <v>0</v>
      </c>
      <c r="M981" s="228" t="str" cm="1">
        <f t="array" ref="M981">IF(MAX(IF(F:F=F981, L:L))=L981, "Yes", "No")</f>
        <v>Yes</v>
      </c>
      <c r="N981" s="229" t="e">
        <f>AVERAGE('ES Data Entry'!N981,'ES Data Entry'!M981)</f>
        <v>#DIV/0!</v>
      </c>
      <c r="O981" s="229" t="e">
        <f t="shared" si="90"/>
        <v>#DIV/0!</v>
      </c>
      <c r="P981" s="229" t="e">
        <f>AVERAGE('ES Data Entry'!O981:R981)</f>
        <v>#DIV/0!</v>
      </c>
      <c r="Q981" s="229" t="e">
        <f t="shared" si="91"/>
        <v>#DIV/0!</v>
      </c>
      <c r="R981" s="229" t="e">
        <f>AVERAGE('ES Data Entry'!S981:V981)</f>
        <v>#DIV/0!</v>
      </c>
      <c r="S981" s="229" t="e">
        <f t="shared" si="92"/>
        <v>#DIV/0!</v>
      </c>
      <c r="T981" s="229" t="e">
        <f>AVERAGE('ES Data Entry'!W981:Y981)</f>
        <v>#DIV/0!</v>
      </c>
      <c r="U981" s="230" t="e">
        <f t="shared" si="93"/>
        <v>#DIV/0!</v>
      </c>
      <c r="V981" s="231" t="e">
        <f t="shared" si="94"/>
        <v>#DIV/0!</v>
      </c>
      <c r="W981" s="232" t="e">
        <f t="shared" si="95"/>
        <v>#DIV/0!</v>
      </c>
    </row>
    <row r="982" spans="1:23">
      <c r="A982" s="226">
        <f>'ES Data Entry'!A982</f>
        <v>0</v>
      </c>
      <c r="B982" s="226">
        <f>'ES Data Entry'!B982</f>
        <v>0</v>
      </c>
      <c r="C982" s="6">
        <f>'ES Data Entry'!C982</f>
        <v>0</v>
      </c>
      <c r="D982" s="226">
        <f>'ES Data Entry'!D982</f>
        <v>0</v>
      </c>
      <c r="E982" s="226">
        <f>'ES Data Entry'!E982</f>
        <v>0</v>
      </c>
      <c r="F982" s="226">
        <f>'ES Data Entry'!F982</f>
        <v>0</v>
      </c>
      <c r="G982" s="226" t="str" cm="1">
        <f t="array" ref="G982">_xlfn.IFS('ES Data Entry'!G982=0, "Kindergarten", 'ES Data Entry'!G982=1, "1st Grade", 'ES Data Entry'!G982=2, "2nd Grade", 'ES Data Entry'!G982=3, "3rd Grade", 'ES Data Entry'!G982=4, "4th Grade",'ES Data Entry'!G982=5, "5th Grade")</f>
        <v>Kindergarten</v>
      </c>
      <c r="H982" s="253" t="e" cm="1">
        <f t="array" ref="H982">_xlfn.IFS('ES Data Entry'!L982=2, "Virtual", 'ES Data Entry'!L982=1, "In-person",'ES Data Entry'!L982=3, "Hybrid")</f>
        <v>#N/A</v>
      </c>
      <c r="I982" s="227" t="e" cm="1">
        <f t="array" ref="I982">_xlfn.IFS('ES Data Entry'!H982= 1, "American Indian/Alaskan Native", 'ES Data Entry'!H982= 2, "Asian", 'ES Data Entry'!H982= 3, "Native Hawaiian/Pacific Islander", 'ES Data Entry'!H982= 4, "Black/African American",'ES Data Entry'!H982= 5,  "White", 'ES Data Entry'!H982= 6, "Other", 'ES Data Entry'!H982= 7, "Two races or more", 'ES Data Entry'!H982= 8, "Unknown")</f>
        <v>#N/A</v>
      </c>
      <c r="J982" s="226" t="e" cm="1">
        <f t="array" ref="J982">_xlfn.IFS('ES Data Entry'!I982=1, "Hispanic/Latino", 'ES Data Entry'!I982=2, "Not Hispanic/Latino", 'ES Data Entry'!I982=3, "Other")</f>
        <v>#N/A</v>
      </c>
      <c r="K982" s="226" t="e" cm="1">
        <f t="array" ref="K982">_xlfn.IFS('ES Data Entry'!J982= 1, "Male", 'ES Data Entry'!J982= 2, "Female", 'ES Data Entry'!J982= 3, "Transgender Male", 'ES Data Entry'!J982= 4, "Transgender Female",'ES Data Entry'!J982= 5, "Non-binary", 'ES Data Entry'!J982= 6, "Other", 'ES Data Entry'!J982= 7, "Unknown")</f>
        <v>#N/A</v>
      </c>
      <c r="L982" s="228">
        <f>'ES Data Entry'!K982</f>
        <v>0</v>
      </c>
      <c r="M982" s="228" t="str" cm="1">
        <f t="array" ref="M982">IF(MAX(IF(F:F=F982, L:L))=L982, "Yes", "No")</f>
        <v>Yes</v>
      </c>
      <c r="N982" s="229" t="e">
        <f>AVERAGE('ES Data Entry'!N982,'ES Data Entry'!M982)</f>
        <v>#DIV/0!</v>
      </c>
      <c r="O982" s="229" t="e">
        <f t="shared" si="90"/>
        <v>#DIV/0!</v>
      </c>
      <c r="P982" s="229" t="e">
        <f>AVERAGE('ES Data Entry'!O982:R982)</f>
        <v>#DIV/0!</v>
      </c>
      <c r="Q982" s="229" t="e">
        <f t="shared" si="91"/>
        <v>#DIV/0!</v>
      </c>
      <c r="R982" s="229" t="e">
        <f>AVERAGE('ES Data Entry'!S982:V982)</f>
        <v>#DIV/0!</v>
      </c>
      <c r="S982" s="229" t="e">
        <f t="shared" si="92"/>
        <v>#DIV/0!</v>
      </c>
      <c r="T982" s="229" t="e">
        <f>AVERAGE('ES Data Entry'!W982:Y982)</f>
        <v>#DIV/0!</v>
      </c>
      <c r="U982" s="230" t="e">
        <f t="shared" si="93"/>
        <v>#DIV/0!</v>
      </c>
      <c r="V982" s="231" t="e">
        <f t="shared" si="94"/>
        <v>#DIV/0!</v>
      </c>
      <c r="W982" s="232" t="e">
        <f t="shared" si="95"/>
        <v>#DIV/0!</v>
      </c>
    </row>
    <row r="983" spans="1:23">
      <c r="A983" s="226">
        <f>'ES Data Entry'!A983</f>
        <v>0</v>
      </c>
      <c r="B983" s="226">
        <f>'ES Data Entry'!B983</f>
        <v>0</v>
      </c>
      <c r="C983" s="6">
        <f>'ES Data Entry'!C983</f>
        <v>0</v>
      </c>
      <c r="D983" s="226">
        <f>'ES Data Entry'!D983</f>
        <v>0</v>
      </c>
      <c r="E983" s="226">
        <f>'ES Data Entry'!E983</f>
        <v>0</v>
      </c>
      <c r="F983" s="226">
        <f>'ES Data Entry'!F983</f>
        <v>0</v>
      </c>
      <c r="G983" s="226" t="str" cm="1">
        <f t="array" ref="G983">_xlfn.IFS('ES Data Entry'!G983=0, "Kindergarten", 'ES Data Entry'!G983=1, "1st Grade", 'ES Data Entry'!G983=2, "2nd Grade", 'ES Data Entry'!G983=3, "3rd Grade", 'ES Data Entry'!G983=4, "4th Grade",'ES Data Entry'!G983=5, "5th Grade")</f>
        <v>Kindergarten</v>
      </c>
      <c r="H983" s="253" t="e" cm="1">
        <f t="array" ref="H983">_xlfn.IFS('ES Data Entry'!L983=2, "Virtual", 'ES Data Entry'!L983=1, "In-person",'ES Data Entry'!L983=3, "Hybrid")</f>
        <v>#N/A</v>
      </c>
      <c r="I983" s="227" t="e" cm="1">
        <f t="array" ref="I983">_xlfn.IFS('ES Data Entry'!H983= 1, "American Indian/Alaskan Native", 'ES Data Entry'!H983= 2, "Asian", 'ES Data Entry'!H983= 3, "Native Hawaiian/Pacific Islander", 'ES Data Entry'!H983= 4, "Black/African American",'ES Data Entry'!H983= 5,  "White", 'ES Data Entry'!H983= 6, "Other", 'ES Data Entry'!H983= 7, "Two races or more", 'ES Data Entry'!H983= 8, "Unknown")</f>
        <v>#N/A</v>
      </c>
      <c r="J983" s="226" t="e" cm="1">
        <f t="array" ref="J983">_xlfn.IFS('ES Data Entry'!I983=1, "Hispanic/Latino", 'ES Data Entry'!I983=2, "Not Hispanic/Latino", 'ES Data Entry'!I983=3, "Other")</f>
        <v>#N/A</v>
      </c>
      <c r="K983" s="226" t="e" cm="1">
        <f t="array" ref="K983">_xlfn.IFS('ES Data Entry'!J983= 1, "Male", 'ES Data Entry'!J983= 2, "Female", 'ES Data Entry'!J983= 3, "Transgender Male", 'ES Data Entry'!J983= 4, "Transgender Female",'ES Data Entry'!J983= 5, "Non-binary", 'ES Data Entry'!J983= 6, "Other", 'ES Data Entry'!J983= 7, "Unknown")</f>
        <v>#N/A</v>
      </c>
      <c r="L983" s="228">
        <f>'ES Data Entry'!K983</f>
        <v>0</v>
      </c>
      <c r="M983" s="228" t="str" cm="1">
        <f t="array" ref="M983">IF(MAX(IF(F:F=F983, L:L))=L983, "Yes", "No")</f>
        <v>Yes</v>
      </c>
      <c r="N983" s="229" t="e">
        <f>AVERAGE('ES Data Entry'!N983,'ES Data Entry'!M983)</f>
        <v>#DIV/0!</v>
      </c>
      <c r="O983" s="229" t="e">
        <f t="shared" si="90"/>
        <v>#DIV/0!</v>
      </c>
      <c r="P983" s="229" t="e">
        <f>AVERAGE('ES Data Entry'!O983:R983)</f>
        <v>#DIV/0!</v>
      </c>
      <c r="Q983" s="229" t="e">
        <f t="shared" si="91"/>
        <v>#DIV/0!</v>
      </c>
      <c r="R983" s="229" t="e">
        <f>AVERAGE('ES Data Entry'!S983:V983)</f>
        <v>#DIV/0!</v>
      </c>
      <c r="S983" s="229" t="e">
        <f t="shared" si="92"/>
        <v>#DIV/0!</v>
      </c>
      <c r="T983" s="229" t="e">
        <f>AVERAGE('ES Data Entry'!W983:Y983)</f>
        <v>#DIV/0!</v>
      </c>
      <c r="U983" s="230" t="e">
        <f t="shared" si="93"/>
        <v>#DIV/0!</v>
      </c>
      <c r="V983" s="231" t="e">
        <f t="shared" si="94"/>
        <v>#DIV/0!</v>
      </c>
      <c r="W983" s="232" t="e">
        <f t="shared" si="95"/>
        <v>#DIV/0!</v>
      </c>
    </row>
    <row r="984" spans="1:23">
      <c r="A984" s="226">
        <f>'ES Data Entry'!A984</f>
        <v>0</v>
      </c>
      <c r="B984" s="226">
        <f>'ES Data Entry'!B984</f>
        <v>0</v>
      </c>
      <c r="C984" s="6">
        <f>'ES Data Entry'!C984</f>
        <v>0</v>
      </c>
      <c r="D984" s="226">
        <f>'ES Data Entry'!D984</f>
        <v>0</v>
      </c>
      <c r="E984" s="226">
        <f>'ES Data Entry'!E984</f>
        <v>0</v>
      </c>
      <c r="F984" s="226">
        <f>'ES Data Entry'!F984</f>
        <v>0</v>
      </c>
      <c r="G984" s="226" t="str" cm="1">
        <f t="array" ref="G984">_xlfn.IFS('ES Data Entry'!G984=0, "Kindergarten", 'ES Data Entry'!G984=1, "1st Grade", 'ES Data Entry'!G984=2, "2nd Grade", 'ES Data Entry'!G984=3, "3rd Grade", 'ES Data Entry'!G984=4, "4th Grade",'ES Data Entry'!G984=5, "5th Grade")</f>
        <v>Kindergarten</v>
      </c>
      <c r="H984" s="253" t="e" cm="1">
        <f t="array" ref="H984">_xlfn.IFS('ES Data Entry'!L984=2, "Virtual", 'ES Data Entry'!L984=1, "In-person",'ES Data Entry'!L984=3, "Hybrid")</f>
        <v>#N/A</v>
      </c>
      <c r="I984" s="227" t="e" cm="1">
        <f t="array" ref="I984">_xlfn.IFS('ES Data Entry'!H984= 1, "American Indian/Alaskan Native", 'ES Data Entry'!H984= 2, "Asian", 'ES Data Entry'!H984= 3, "Native Hawaiian/Pacific Islander", 'ES Data Entry'!H984= 4, "Black/African American",'ES Data Entry'!H984= 5,  "White", 'ES Data Entry'!H984= 6, "Other", 'ES Data Entry'!H984= 7, "Two races or more", 'ES Data Entry'!H984= 8, "Unknown")</f>
        <v>#N/A</v>
      </c>
      <c r="J984" s="226" t="e" cm="1">
        <f t="array" ref="J984">_xlfn.IFS('ES Data Entry'!I984=1, "Hispanic/Latino", 'ES Data Entry'!I984=2, "Not Hispanic/Latino", 'ES Data Entry'!I984=3, "Other")</f>
        <v>#N/A</v>
      </c>
      <c r="K984" s="226" t="e" cm="1">
        <f t="array" ref="K984">_xlfn.IFS('ES Data Entry'!J984= 1, "Male", 'ES Data Entry'!J984= 2, "Female", 'ES Data Entry'!J984= 3, "Transgender Male", 'ES Data Entry'!J984= 4, "Transgender Female",'ES Data Entry'!J984= 5, "Non-binary", 'ES Data Entry'!J984= 6, "Other", 'ES Data Entry'!J984= 7, "Unknown")</f>
        <v>#N/A</v>
      </c>
      <c r="L984" s="228">
        <f>'ES Data Entry'!K984</f>
        <v>0</v>
      </c>
      <c r="M984" s="228" t="str" cm="1">
        <f t="array" ref="M984">IF(MAX(IF(F:F=F984, L:L))=L984, "Yes", "No")</f>
        <v>Yes</v>
      </c>
      <c r="N984" s="229" t="e">
        <f>AVERAGE('ES Data Entry'!N984,'ES Data Entry'!M984)</f>
        <v>#DIV/0!</v>
      </c>
      <c r="O984" s="229" t="e">
        <f t="shared" si="90"/>
        <v>#DIV/0!</v>
      </c>
      <c r="P984" s="229" t="e">
        <f>AVERAGE('ES Data Entry'!O984:R984)</f>
        <v>#DIV/0!</v>
      </c>
      <c r="Q984" s="229" t="e">
        <f t="shared" si="91"/>
        <v>#DIV/0!</v>
      </c>
      <c r="R984" s="229" t="e">
        <f>AVERAGE('ES Data Entry'!S984:V984)</f>
        <v>#DIV/0!</v>
      </c>
      <c r="S984" s="229" t="e">
        <f t="shared" si="92"/>
        <v>#DIV/0!</v>
      </c>
      <c r="T984" s="229" t="e">
        <f>AVERAGE('ES Data Entry'!W984:Y984)</f>
        <v>#DIV/0!</v>
      </c>
      <c r="U984" s="230" t="e">
        <f t="shared" si="93"/>
        <v>#DIV/0!</v>
      </c>
      <c r="V984" s="231" t="e">
        <f t="shared" si="94"/>
        <v>#DIV/0!</v>
      </c>
      <c r="W984" s="232" t="e">
        <f t="shared" si="95"/>
        <v>#DIV/0!</v>
      </c>
    </row>
    <row r="985" spans="1:23">
      <c r="A985" s="226">
        <f>'ES Data Entry'!A985</f>
        <v>0</v>
      </c>
      <c r="B985" s="226">
        <f>'ES Data Entry'!B985</f>
        <v>0</v>
      </c>
      <c r="C985" s="6">
        <f>'ES Data Entry'!C985</f>
        <v>0</v>
      </c>
      <c r="D985" s="226">
        <f>'ES Data Entry'!D985</f>
        <v>0</v>
      </c>
      <c r="E985" s="226">
        <f>'ES Data Entry'!E985</f>
        <v>0</v>
      </c>
      <c r="F985" s="226">
        <f>'ES Data Entry'!F985</f>
        <v>0</v>
      </c>
      <c r="G985" s="226" t="str" cm="1">
        <f t="array" ref="G985">_xlfn.IFS('ES Data Entry'!G985=0, "Kindergarten", 'ES Data Entry'!G985=1, "1st Grade", 'ES Data Entry'!G985=2, "2nd Grade", 'ES Data Entry'!G985=3, "3rd Grade", 'ES Data Entry'!G985=4, "4th Grade",'ES Data Entry'!G985=5, "5th Grade")</f>
        <v>Kindergarten</v>
      </c>
      <c r="H985" s="253" t="e" cm="1">
        <f t="array" ref="H985">_xlfn.IFS('ES Data Entry'!L985=2, "Virtual", 'ES Data Entry'!L985=1, "In-person",'ES Data Entry'!L985=3, "Hybrid")</f>
        <v>#N/A</v>
      </c>
      <c r="I985" s="227" t="e" cm="1">
        <f t="array" ref="I985">_xlfn.IFS('ES Data Entry'!H985= 1, "American Indian/Alaskan Native", 'ES Data Entry'!H985= 2, "Asian", 'ES Data Entry'!H985= 3, "Native Hawaiian/Pacific Islander", 'ES Data Entry'!H985= 4, "Black/African American",'ES Data Entry'!H985= 5,  "White", 'ES Data Entry'!H985= 6, "Other", 'ES Data Entry'!H985= 7, "Two races or more", 'ES Data Entry'!H985= 8, "Unknown")</f>
        <v>#N/A</v>
      </c>
      <c r="J985" s="226" t="e" cm="1">
        <f t="array" ref="J985">_xlfn.IFS('ES Data Entry'!I985=1, "Hispanic/Latino", 'ES Data Entry'!I985=2, "Not Hispanic/Latino", 'ES Data Entry'!I985=3, "Other")</f>
        <v>#N/A</v>
      </c>
      <c r="K985" s="226" t="e" cm="1">
        <f t="array" ref="K985">_xlfn.IFS('ES Data Entry'!J985= 1, "Male", 'ES Data Entry'!J985= 2, "Female", 'ES Data Entry'!J985= 3, "Transgender Male", 'ES Data Entry'!J985= 4, "Transgender Female",'ES Data Entry'!J985= 5, "Non-binary", 'ES Data Entry'!J985= 6, "Other", 'ES Data Entry'!J985= 7, "Unknown")</f>
        <v>#N/A</v>
      </c>
      <c r="L985" s="228">
        <f>'ES Data Entry'!K985</f>
        <v>0</v>
      </c>
      <c r="M985" s="228" t="str" cm="1">
        <f t="array" ref="M985">IF(MAX(IF(F:F=F985, L:L))=L985, "Yes", "No")</f>
        <v>Yes</v>
      </c>
      <c r="N985" s="229" t="e">
        <f>AVERAGE('ES Data Entry'!N985,'ES Data Entry'!M985)</f>
        <v>#DIV/0!</v>
      </c>
      <c r="O985" s="229" t="e">
        <f t="shared" si="90"/>
        <v>#DIV/0!</v>
      </c>
      <c r="P985" s="229" t="e">
        <f>AVERAGE('ES Data Entry'!O985:R985)</f>
        <v>#DIV/0!</v>
      </c>
      <c r="Q985" s="229" t="e">
        <f t="shared" si="91"/>
        <v>#DIV/0!</v>
      </c>
      <c r="R985" s="229" t="e">
        <f>AVERAGE('ES Data Entry'!S985:V985)</f>
        <v>#DIV/0!</v>
      </c>
      <c r="S985" s="229" t="e">
        <f t="shared" si="92"/>
        <v>#DIV/0!</v>
      </c>
      <c r="T985" s="229" t="e">
        <f>AVERAGE('ES Data Entry'!W985:Y985)</f>
        <v>#DIV/0!</v>
      </c>
      <c r="U985" s="230" t="e">
        <f t="shared" si="93"/>
        <v>#DIV/0!</v>
      </c>
      <c r="V985" s="231" t="e">
        <f t="shared" si="94"/>
        <v>#DIV/0!</v>
      </c>
      <c r="W985" s="232" t="e">
        <f t="shared" si="95"/>
        <v>#DIV/0!</v>
      </c>
    </row>
    <row r="986" spans="1:23">
      <c r="A986" s="226">
        <f>'ES Data Entry'!A986</f>
        <v>0</v>
      </c>
      <c r="B986" s="226">
        <f>'ES Data Entry'!B986</f>
        <v>0</v>
      </c>
      <c r="C986" s="6">
        <f>'ES Data Entry'!C986</f>
        <v>0</v>
      </c>
      <c r="D986" s="226">
        <f>'ES Data Entry'!D986</f>
        <v>0</v>
      </c>
      <c r="E986" s="226">
        <f>'ES Data Entry'!E986</f>
        <v>0</v>
      </c>
      <c r="F986" s="226">
        <f>'ES Data Entry'!F986</f>
        <v>0</v>
      </c>
      <c r="G986" s="226" t="str" cm="1">
        <f t="array" ref="G986">_xlfn.IFS('ES Data Entry'!G986=0, "Kindergarten", 'ES Data Entry'!G986=1, "1st Grade", 'ES Data Entry'!G986=2, "2nd Grade", 'ES Data Entry'!G986=3, "3rd Grade", 'ES Data Entry'!G986=4, "4th Grade",'ES Data Entry'!G986=5, "5th Grade")</f>
        <v>Kindergarten</v>
      </c>
      <c r="H986" s="253" t="e" cm="1">
        <f t="array" ref="H986">_xlfn.IFS('ES Data Entry'!L986=2, "Virtual", 'ES Data Entry'!L986=1, "In-person",'ES Data Entry'!L986=3, "Hybrid")</f>
        <v>#N/A</v>
      </c>
      <c r="I986" s="227" t="e" cm="1">
        <f t="array" ref="I986">_xlfn.IFS('ES Data Entry'!H986= 1, "American Indian/Alaskan Native", 'ES Data Entry'!H986= 2, "Asian", 'ES Data Entry'!H986= 3, "Native Hawaiian/Pacific Islander", 'ES Data Entry'!H986= 4, "Black/African American",'ES Data Entry'!H986= 5,  "White", 'ES Data Entry'!H986= 6, "Other", 'ES Data Entry'!H986= 7, "Two races or more", 'ES Data Entry'!H986= 8, "Unknown")</f>
        <v>#N/A</v>
      </c>
      <c r="J986" s="226" t="e" cm="1">
        <f t="array" ref="J986">_xlfn.IFS('ES Data Entry'!I986=1, "Hispanic/Latino", 'ES Data Entry'!I986=2, "Not Hispanic/Latino", 'ES Data Entry'!I986=3, "Other")</f>
        <v>#N/A</v>
      </c>
      <c r="K986" s="226" t="e" cm="1">
        <f t="array" ref="K986">_xlfn.IFS('ES Data Entry'!J986= 1, "Male", 'ES Data Entry'!J986= 2, "Female", 'ES Data Entry'!J986= 3, "Transgender Male", 'ES Data Entry'!J986= 4, "Transgender Female",'ES Data Entry'!J986= 5, "Non-binary", 'ES Data Entry'!J986= 6, "Other", 'ES Data Entry'!J986= 7, "Unknown")</f>
        <v>#N/A</v>
      </c>
      <c r="L986" s="228">
        <f>'ES Data Entry'!K986</f>
        <v>0</v>
      </c>
      <c r="M986" s="228" t="str" cm="1">
        <f t="array" ref="M986">IF(MAX(IF(F:F=F986, L:L))=L986, "Yes", "No")</f>
        <v>Yes</v>
      </c>
      <c r="N986" s="229" t="e">
        <f>AVERAGE('ES Data Entry'!N986,'ES Data Entry'!M986)</f>
        <v>#DIV/0!</v>
      </c>
      <c r="O986" s="229" t="e">
        <f t="shared" si="90"/>
        <v>#DIV/0!</v>
      </c>
      <c r="P986" s="229" t="e">
        <f>AVERAGE('ES Data Entry'!O986:R986)</f>
        <v>#DIV/0!</v>
      </c>
      <c r="Q986" s="229" t="e">
        <f t="shared" si="91"/>
        <v>#DIV/0!</v>
      </c>
      <c r="R986" s="229" t="e">
        <f>AVERAGE('ES Data Entry'!S986:V986)</f>
        <v>#DIV/0!</v>
      </c>
      <c r="S986" s="229" t="e">
        <f t="shared" si="92"/>
        <v>#DIV/0!</v>
      </c>
      <c r="T986" s="229" t="e">
        <f>AVERAGE('ES Data Entry'!W986:Y986)</f>
        <v>#DIV/0!</v>
      </c>
      <c r="U986" s="230" t="e">
        <f t="shared" si="93"/>
        <v>#DIV/0!</v>
      </c>
      <c r="V986" s="231" t="e">
        <f t="shared" si="94"/>
        <v>#DIV/0!</v>
      </c>
      <c r="W986" s="232" t="e">
        <f t="shared" si="95"/>
        <v>#DIV/0!</v>
      </c>
    </row>
    <row r="987" spans="1:23">
      <c r="A987" s="226">
        <f>'ES Data Entry'!A987</f>
        <v>0</v>
      </c>
      <c r="B987" s="226">
        <f>'ES Data Entry'!B987</f>
        <v>0</v>
      </c>
      <c r="C987" s="6">
        <f>'ES Data Entry'!C987</f>
        <v>0</v>
      </c>
      <c r="D987" s="226">
        <f>'ES Data Entry'!D987</f>
        <v>0</v>
      </c>
      <c r="E987" s="226">
        <f>'ES Data Entry'!E987</f>
        <v>0</v>
      </c>
      <c r="F987" s="226">
        <f>'ES Data Entry'!F987</f>
        <v>0</v>
      </c>
      <c r="G987" s="226" t="str" cm="1">
        <f t="array" ref="G987">_xlfn.IFS('ES Data Entry'!G987=0, "Kindergarten", 'ES Data Entry'!G987=1, "1st Grade", 'ES Data Entry'!G987=2, "2nd Grade", 'ES Data Entry'!G987=3, "3rd Grade", 'ES Data Entry'!G987=4, "4th Grade",'ES Data Entry'!G987=5, "5th Grade")</f>
        <v>Kindergarten</v>
      </c>
      <c r="H987" s="253" t="e" cm="1">
        <f t="array" ref="H987">_xlfn.IFS('ES Data Entry'!L987=2, "Virtual", 'ES Data Entry'!L987=1, "In-person",'ES Data Entry'!L987=3, "Hybrid")</f>
        <v>#N/A</v>
      </c>
      <c r="I987" s="227" t="e" cm="1">
        <f t="array" ref="I987">_xlfn.IFS('ES Data Entry'!H987= 1, "American Indian/Alaskan Native", 'ES Data Entry'!H987= 2, "Asian", 'ES Data Entry'!H987= 3, "Native Hawaiian/Pacific Islander", 'ES Data Entry'!H987= 4, "Black/African American",'ES Data Entry'!H987= 5,  "White", 'ES Data Entry'!H987= 6, "Other", 'ES Data Entry'!H987= 7, "Two races or more", 'ES Data Entry'!H987= 8, "Unknown")</f>
        <v>#N/A</v>
      </c>
      <c r="J987" s="226" t="e" cm="1">
        <f t="array" ref="J987">_xlfn.IFS('ES Data Entry'!I987=1, "Hispanic/Latino", 'ES Data Entry'!I987=2, "Not Hispanic/Latino", 'ES Data Entry'!I987=3, "Other")</f>
        <v>#N/A</v>
      </c>
      <c r="K987" s="226" t="e" cm="1">
        <f t="array" ref="K987">_xlfn.IFS('ES Data Entry'!J987= 1, "Male", 'ES Data Entry'!J987= 2, "Female", 'ES Data Entry'!J987= 3, "Transgender Male", 'ES Data Entry'!J987= 4, "Transgender Female",'ES Data Entry'!J987= 5, "Non-binary", 'ES Data Entry'!J987= 6, "Other", 'ES Data Entry'!J987= 7, "Unknown")</f>
        <v>#N/A</v>
      </c>
      <c r="L987" s="228">
        <f>'ES Data Entry'!K987</f>
        <v>0</v>
      </c>
      <c r="M987" s="228" t="str" cm="1">
        <f t="array" ref="M987">IF(MAX(IF(F:F=F987, L:L))=L987, "Yes", "No")</f>
        <v>Yes</v>
      </c>
      <c r="N987" s="229" t="e">
        <f>AVERAGE('ES Data Entry'!N987,'ES Data Entry'!M987)</f>
        <v>#DIV/0!</v>
      </c>
      <c r="O987" s="229" t="e">
        <f t="shared" si="90"/>
        <v>#DIV/0!</v>
      </c>
      <c r="P987" s="229" t="e">
        <f>AVERAGE('ES Data Entry'!O987:R987)</f>
        <v>#DIV/0!</v>
      </c>
      <c r="Q987" s="229" t="e">
        <f t="shared" si="91"/>
        <v>#DIV/0!</v>
      </c>
      <c r="R987" s="229" t="e">
        <f>AVERAGE('ES Data Entry'!S987:V987)</f>
        <v>#DIV/0!</v>
      </c>
      <c r="S987" s="229" t="e">
        <f t="shared" si="92"/>
        <v>#DIV/0!</v>
      </c>
      <c r="T987" s="229" t="e">
        <f>AVERAGE('ES Data Entry'!W987:Y987)</f>
        <v>#DIV/0!</v>
      </c>
      <c r="U987" s="230" t="e">
        <f t="shared" si="93"/>
        <v>#DIV/0!</v>
      </c>
      <c r="V987" s="231" t="e">
        <f t="shared" si="94"/>
        <v>#DIV/0!</v>
      </c>
      <c r="W987" s="232" t="e">
        <f t="shared" si="95"/>
        <v>#DIV/0!</v>
      </c>
    </row>
    <row r="988" spans="1:23">
      <c r="A988" s="226">
        <f>'ES Data Entry'!A988</f>
        <v>0</v>
      </c>
      <c r="B988" s="226">
        <f>'ES Data Entry'!B988</f>
        <v>0</v>
      </c>
      <c r="C988" s="6">
        <f>'ES Data Entry'!C988</f>
        <v>0</v>
      </c>
      <c r="D988" s="226">
        <f>'ES Data Entry'!D988</f>
        <v>0</v>
      </c>
      <c r="E988" s="226">
        <f>'ES Data Entry'!E988</f>
        <v>0</v>
      </c>
      <c r="F988" s="226">
        <f>'ES Data Entry'!F988</f>
        <v>0</v>
      </c>
      <c r="G988" s="226" t="str" cm="1">
        <f t="array" ref="G988">_xlfn.IFS('ES Data Entry'!G988=0, "Kindergarten", 'ES Data Entry'!G988=1, "1st Grade", 'ES Data Entry'!G988=2, "2nd Grade", 'ES Data Entry'!G988=3, "3rd Grade", 'ES Data Entry'!G988=4, "4th Grade",'ES Data Entry'!G988=5, "5th Grade")</f>
        <v>Kindergarten</v>
      </c>
      <c r="H988" s="253" t="e" cm="1">
        <f t="array" ref="H988">_xlfn.IFS('ES Data Entry'!L988=2, "Virtual", 'ES Data Entry'!L988=1, "In-person",'ES Data Entry'!L988=3, "Hybrid")</f>
        <v>#N/A</v>
      </c>
      <c r="I988" s="227" t="e" cm="1">
        <f t="array" ref="I988">_xlfn.IFS('ES Data Entry'!H988= 1, "American Indian/Alaskan Native", 'ES Data Entry'!H988= 2, "Asian", 'ES Data Entry'!H988= 3, "Native Hawaiian/Pacific Islander", 'ES Data Entry'!H988= 4, "Black/African American",'ES Data Entry'!H988= 5,  "White", 'ES Data Entry'!H988= 6, "Other", 'ES Data Entry'!H988= 7, "Two races or more", 'ES Data Entry'!H988= 8, "Unknown")</f>
        <v>#N/A</v>
      </c>
      <c r="J988" s="226" t="e" cm="1">
        <f t="array" ref="J988">_xlfn.IFS('ES Data Entry'!I988=1, "Hispanic/Latino", 'ES Data Entry'!I988=2, "Not Hispanic/Latino", 'ES Data Entry'!I988=3, "Other")</f>
        <v>#N/A</v>
      </c>
      <c r="K988" s="226" t="e" cm="1">
        <f t="array" ref="K988">_xlfn.IFS('ES Data Entry'!J988= 1, "Male", 'ES Data Entry'!J988= 2, "Female", 'ES Data Entry'!J988= 3, "Transgender Male", 'ES Data Entry'!J988= 4, "Transgender Female",'ES Data Entry'!J988= 5, "Non-binary", 'ES Data Entry'!J988= 6, "Other", 'ES Data Entry'!J988= 7, "Unknown")</f>
        <v>#N/A</v>
      </c>
      <c r="L988" s="228">
        <f>'ES Data Entry'!K988</f>
        <v>0</v>
      </c>
      <c r="M988" s="228" t="str" cm="1">
        <f t="array" ref="M988">IF(MAX(IF(F:F=F988, L:L))=L988, "Yes", "No")</f>
        <v>Yes</v>
      </c>
      <c r="N988" s="229" t="e">
        <f>AVERAGE('ES Data Entry'!N988,'ES Data Entry'!M988)</f>
        <v>#DIV/0!</v>
      </c>
      <c r="O988" s="229" t="e">
        <f t="shared" si="90"/>
        <v>#DIV/0!</v>
      </c>
      <c r="P988" s="229" t="e">
        <f>AVERAGE('ES Data Entry'!O988:R988)</f>
        <v>#DIV/0!</v>
      </c>
      <c r="Q988" s="229" t="e">
        <f t="shared" si="91"/>
        <v>#DIV/0!</v>
      </c>
      <c r="R988" s="229" t="e">
        <f>AVERAGE('ES Data Entry'!S988:V988)</f>
        <v>#DIV/0!</v>
      </c>
      <c r="S988" s="229" t="e">
        <f t="shared" si="92"/>
        <v>#DIV/0!</v>
      </c>
      <c r="T988" s="229" t="e">
        <f>AVERAGE('ES Data Entry'!W988:Y988)</f>
        <v>#DIV/0!</v>
      </c>
      <c r="U988" s="230" t="e">
        <f t="shared" si="93"/>
        <v>#DIV/0!</v>
      </c>
      <c r="V988" s="231" t="e">
        <f t="shared" si="94"/>
        <v>#DIV/0!</v>
      </c>
      <c r="W988" s="232" t="e">
        <f t="shared" si="95"/>
        <v>#DIV/0!</v>
      </c>
    </row>
    <row r="989" spans="1:23">
      <c r="A989" s="226">
        <f>'ES Data Entry'!A989</f>
        <v>0</v>
      </c>
      <c r="B989" s="226">
        <f>'ES Data Entry'!B989</f>
        <v>0</v>
      </c>
      <c r="C989" s="6">
        <f>'ES Data Entry'!C989</f>
        <v>0</v>
      </c>
      <c r="D989" s="226">
        <f>'ES Data Entry'!D989</f>
        <v>0</v>
      </c>
      <c r="E989" s="226">
        <f>'ES Data Entry'!E989</f>
        <v>0</v>
      </c>
      <c r="F989" s="226">
        <f>'ES Data Entry'!F989</f>
        <v>0</v>
      </c>
      <c r="G989" s="226" t="str" cm="1">
        <f t="array" ref="G989">_xlfn.IFS('ES Data Entry'!G989=0, "Kindergarten", 'ES Data Entry'!G989=1, "1st Grade", 'ES Data Entry'!G989=2, "2nd Grade", 'ES Data Entry'!G989=3, "3rd Grade", 'ES Data Entry'!G989=4, "4th Grade",'ES Data Entry'!G989=5, "5th Grade")</f>
        <v>Kindergarten</v>
      </c>
      <c r="H989" s="253" t="e" cm="1">
        <f t="array" ref="H989">_xlfn.IFS('ES Data Entry'!L989=2, "Virtual", 'ES Data Entry'!L989=1, "In-person",'ES Data Entry'!L989=3, "Hybrid")</f>
        <v>#N/A</v>
      </c>
      <c r="I989" s="227" t="e" cm="1">
        <f t="array" ref="I989">_xlfn.IFS('ES Data Entry'!H989= 1, "American Indian/Alaskan Native", 'ES Data Entry'!H989= 2, "Asian", 'ES Data Entry'!H989= 3, "Native Hawaiian/Pacific Islander", 'ES Data Entry'!H989= 4, "Black/African American",'ES Data Entry'!H989= 5,  "White", 'ES Data Entry'!H989= 6, "Other", 'ES Data Entry'!H989= 7, "Two races or more", 'ES Data Entry'!H989= 8, "Unknown")</f>
        <v>#N/A</v>
      </c>
      <c r="J989" s="226" t="e" cm="1">
        <f t="array" ref="J989">_xlfn.IFS('ES Data Entry'!I989=1, "Hispanic/Latino", 'ES Data Entry'!I989=2, "Not Hispanic/Latino", 'ES Data Entry'!I989=3, "Other")</f>
        <v>#N/A</v>
      </c>
      <c r="K989" s="226" t="e" cm="1">
        <f t="array" ref="K989">_xlfn.IFS('ES Data Entry'!J989= 1, "Male", 'ES Data Entry'!J989= 2, "Female", 'ES Data Entry'!J989= 3, "Transgender Male", 'ES Data Entry'!J989= 4, "Transgender Female",'ES Data Entry'!J989= 5, "Non-binary", 'ES Data Entry'!J989= 6, "Other", 'ES Data Entry'!J989= 7, "Unknown")</f>
        <v>#N/A</v>
      </c>
      <c r="L989" s="228">
        <f>'ES Data Entry'!K989</f>
        <v>0</v>
      </c>
      <c r="M989" s="228" t="str" cm="1">
        <f t="array" ref="M989">IF(MAX(IF(F:F=F989, L:L))=L989, "Yes", "No")</f>
        <v>Yes</v>
      </c>
      <c r="N989" s="229" t="e">
        <f>AVERAGE('ES Data Entry'!N989,'ES Data Entry'!M989)</f>
        <v>#DIV/0!</v>
      </c>
      <c r="O989" s="229" t="e">
        <f t="shared" si="90"/>
        <v>#DIV/0!</v>
      </c>
      <c r="P989" s="229" t="e">
        <f>AVERAGE('ES Data Entry'!O989:R989)</f>
        <v>#DIV/0!</v>
      </c>
      <c r="Q989" s="229" t="e">
        <f t="shared" si="91"/>
        <v>#DIV/0!</v>
      </c>
      <c r="R989" s="229" t="e">
        <f>AVERAGE('ES Data Entry'!S989:V989)</f>
        <v>#DIV/0!</v>
      </c>
      <c r="S989" s="229" t="e">
        <f t="shared" si="92"/>
        <v>#DIV/0!</v>
      </c>
      <c r="T989" s="229" t="e">
        <f>AVERAGE('ES Data Entry'!W989:Y989)</f>
        <v>#DIV/0!</v>
      </c>
      <c r="U989" s="230" t="e">
        <f t="shared" si="93"/>
        <v>#DIV/0!</v>
      </c>
      <c r="V989" s="231" t="e">
        <f t="shared" si="94"/>
        <v>#DIV/0!</v>
      </c>
      <c r="W989" s="232" t="e">
        <f t="shared" si="95"/>
        <v>#DIV/0!</v>
      </c>
    </row>
    <row r="990" spans="1:23">
      <c r="A990" s="226">
        <f>'ES Data Entry'!A990</f>
        <v>0</v>
      </c>
      <c r="B990" s="226">
        <f>'ES Data Entry'!B990</f>
        <v>0</v>
      </c>
      <c r="C990" s="6">
        <f>'ES Data Entry'!C990</f>
        <v>0</v>
      </c>
      <c r="D990" s="226">
        <f>'ES Data Entry'!D990</f>
        <v>0</v>
      </c>
      <c r="E990" s="226">
        <f>'ES Data Entry'!E990</f>
        <v>0</v>
      </c>
      <c r="F990" s="226">
        <f>'ES Data Entry'!F990</f>
        <v>0</v>
      </c>
      <c r="G990" s="226" t="str" cm="1">
        <f t="array" ref="G990">_xlfn.IFS('ES Data Entry'!G990=0, "Kindergarten", 'ES Data Entry'!G990=1, "1st Grade", 'ES Data Entry'!G990=2, "2nd Grade", 'ES Data Entry'!G990=3, "3rd Grade", 'ES Data Entry'!G990=4, "4th Grade",'ES Data Entry'!G990=5, "5th Grade")</f>
        <v>Kindergarten</v>
      </c>
      <c r="H990" s="253" t="e" cm="1">
        <f t="array" ref="H990">_xlfn.IFS('ES Data Entry'!L990=2, "Virtual", 'ES Data Entry'!L990=1, "In-person",'ES Data Entry'!L990=3, "Hybrid")</f>
        <v>#N/A</v>
      </c>
      <c r="I990" s="227" t="e" cm="1">
        <f t="array" ref="I990">_xlfn.IFS('ES Data Entry'!H990= 1, "American Indian/Alaskan Native", 'ES Data Entry'!H990= 2, "Asian", 'ES Data Entry'!H990= 3, "Native Hawaiian/Pacific Islander", 'ES Data Entry'!H990= 4, "Black/African American",'ES Data Entry'!H990= 5,  "White", 'ES Data Entry'!H990= 6, "Other", 'ES Data Entry'!H990= 7, "Two races or more", 'ES Data Entry'!H990= 8, "Unknown")</f>
        <v>#N/A</v>
      </c>
      <c r="J990" s="226" t="e" cm="1">
        <f t="array" ref="J990">_xlfn.IFS('ES Data Entry'!I990=1, "Hispanic/Latino", 'ES Data Entry'!I990=2, "Not Hispanic/Latino", 'ES Data Entry'!I990=3, "Other")</f>
        <v>#N/A</v>
      </c>
      <c r="K990" s="226" t="e" cm="1">
        <f t="array" ref="K990">_xlfn.IFS('ES Data Entry'!J990= 1, "Male", 'ES Data Entry'!J990= 2, "Female", 'ES Data Entry'!J990= 3, "Transgender Male", 'ES Data Entry'!J990= 4, "Transgender Female",'ES Data Entry'!J990= 5, "Non-binary", 'ES Data Entry'!J990= 6, "Other", 'ES Data Entry'!J990= 7, "Unknown")</f>
        <v>#N/A</v>
      </c>
      <c r="L990" s="228">
        <f>'ES Data Entry'!K990</f>
        <v>0</v>
      </c>
      <c r="M990" s="228" t="str" cm="1">
        <f t="array" ref="M990">IF(MAX(IF(F:F=F990, L:L))=L990, "Yes", "No")</f>
        <v>Yes</v>
      </c>
      <c r="N990" s="229" t="e">
        <f>AVERAGE('ES Data Entry'!N990,'ES Data Entry'!M990)</f>
        <v>#DIV/0!</v>
      </c>
      <c r="O990" s="229" t="e">
        <f t="shared" si="90"/>
        <v>#DIV/0!</v>
      </c>
      <c r="P990" s="229" t="e">
        <f>AVERAGE('ES Data Entry'!O990:R990)</f>
        <v>#DIV/0!</v>
      </c>
      <c r="Q990" s="229" t="e">
        <f t="shared" si="91"/>
        <v>#DIV/0!</v>
      </c>
      <c r="R990" s="229" t="e">
        <f>AVERAGE('ES Data Entry'!S990:V990)</f>
        <v>#DIV/0!</v>
      </c>
      <c r="S990" s="229" t="e">
        <f t="shared" si="92"/>
        <v>#DIV/0!</v>
      </c>
      <c r="T990" s="229" t="e">
        <f>AVERAGE('ES Data Entry'!W990:Y990)</f>
        <v>#DIV/0!</v>
      </c>
      <c r="U990" s="230" t="e">
        <f t="shared" si="93"/>
        <v>#DIV/0!</v>
      </c>
      <c r="V990" s="231" t="e">
        <f t="shared" si="94"/>
        <v>#DIV/0!</v>
      </c>
      <c r="W990" s="232" t="e">
        <f t="shared" si="95"/>
        <v>#DIV/0!</v>
      </c>
    </row>
    <row r="991" spans="1:23">
      <c r="A991" s="226">
        <f>'ES Data Entry'!A991</f>
        <v>0</v>
      </c>
      <c r="B991" s="226">
        <f>'ES Data Entry'!B991</f>
        <v>0</v>
      </c>
      <c r="C991" s="6">
        <f>'ES Data Entry'!C991</f>
        <v>0</v>
      </c>
      <c r="D991" s="226">
        <f>'ES Data Entry'!D991</f>
        <v>0</v>
      </c>
      <c r="E991" s="226">
        <f>'ES Data Entry'!E991</f>
        <v>0</v>
      </c>
      <c r="F991" s="226">
        <f>'ES Data Entry'!F991</f>
        <v>0</v>
      </c>
      <c r="G991" s="226" t="str" cm="1">
        <f t="array" ref="G991">_xlfn.IFS('ES Data Entry'!G991=0, "Kindergarten", 'ES Data Entry'!G991=1, "1st Grade", 'ES Data Entry'!G991=2, "2nd Grade", 'ES Data Entry'!G991=3, "3rd Grade", 'ES Data Entry'!G991=4, "4th Grade",'ES Data Entry'!G991=5, "5th Grade")</f>
        <v>Kindergarten</v>
      </c>
      <c r="H991" s="253" t="e" cm="1">
        <f t="array" ref="H991">_xlfn.IFS('ES Data Entry'!L991=2, "Virtual", 'ES Data Entry'!L991=1, "In-person",'ES Data Entry'!L991=3, "Hybrid")</f>
        <v>#N/A</v>
      </c>
      <c r="I991" s="227" t="e" cm="1">
        <f t="array" ref="I991">_xlfn.IFS('ES Data Entry'!H991= 1, "American Indian/Alaskan Native", 'ES Data Entry'!H991= 2, "Asian", 'ES Data Entry'!H991= 3, "Native Hawaiian/Pacific Islander", 'ES Data Entry'!H991= 4, "Black/African American",'ES Data Entry'!H991= 5,  "White", 'ES Data Entry'!H991= 6, "Other", 'ES Data Entry'!H991= 7, "Two races or more", 'ES Data Entry'!H991= 8, "Unknown")</f>
        <v>#N/A</v>
      </c>
      <c r="J991" s="226" t="e" cm="1">
        <f t="array" ref="J991">_xlfn.IFS('ES Data Entry'!I991=1, "Hispanic/Latino", 'ES Data Entry'!I991=2, "Not Hispanic/Latino", 'ES Data Entry'!I991=3, "Other")</f>
        <v>#N/A</v>
      </c>
      <c r="K991" s="226" t="e" cm="1">
        <f t="array" ref="K991">_xlfn.IFS('ES Data Entry'!J991= 1, "Male", 'ES Data Entry'!J991= 2, "Female", 'ES Data Entry'!J991= 3, "Transgender Male", 'ES Data Entry'!J991= 4, "Transgender Female",'ES Data Entry'!J991= 5, "Non-binary", 'ES Data Entry'!J991= 6, "Other", 'ES Data Entry'!J991= 7, "Unknown")</f>
        <v>#N/A</v>
      </c>
      <c r="L991" s="228">
        <f>'ES Data Entry'!K991</f>
        <v>0</v>
      </c>
      <c r="M991" s="228" t="str" cm="1">
        <f t="array" ref="M991">IF(MAX(IF(F:F=F991, L:L))=L991, "Yes", "No")</f>
        <v>Yes</v>
      </c>
      <c r="N991" s="229" t="e">
        <f>AVERAGE('ES Data Entry'!N991,'ES Data Entry'!M991)</f>
        <v>#DIV/0!</v>
      </c>
      <c r="O991" s="229" t="e">
        <f t="shared" si="90"/>
        <v>#DIV/0!</v>
      </c>
      <c r="P991" s="229" t="e">
        <f>AVERAGE('ES Data Entry'!O991:R991)</f>
        <v>#DIV/0!</v>
      </c>
      <c r="Q991" s="229" t="e">
        <f t="shared" si="91"/>
        <v>#DIV/0!</v>
      </c>
      <c r="R991" s="229" t="e">
        <f>AVERAGE('ES Data Entry'!S991:V991)</f>
        <v>#DIV/0!</v>
      </c>
      <c r="S991" s="229" t="e">
        <f t="shared" si="92"/>
        <v>#DIV/0!</v>
      </c>
      <c r="T991" s="229" t="e">
        <f>AVERAGE('ES Data Entry'!W991:Y991)</f>
        <v>#DIV/0!</v>
      </c>
      <c r="U991" s="230" t="e">
        <f t="shared" si="93"/>
        <v>#DIV/0!</v>
      </c>
      <c r="V991" s="231" t="e">
        <f t="shared" si="94"/>
        <v>#DIV/0!</v>
      </c>
      <c r="W991" s="232" t="e">
        <f t="shared" si="95"/>
        <v>#DIV/0!</v>
      </c>
    </row>
    <row r="992" spans="1:23">
      <c r="A992" s="226">
        <f>'ES Data Entry'!A992</f>
        <v>0</v>
      </c>
      <c r="B992" s="226">
        <f>'ES Data Entry'!B992</f>
        <v>0</v>
      </c>
      <c r="C992" s="6">
        <f>'ES Data Entry'!C992</f>
        <v>0</v>
      </c>
      <c r="D992" s="226">
        <f>'ES Data Entry'!D992</f>
        <v>0</v>
      </c>
      <c r="E992" s="226">
        <f>'ES Data Entry'!E992</f>
        <v>0</v>
      </c>
      <c r="F992" s="226">
        <f>'ES Data Entry'!F992</f>
        <v>0</v>
      </c>
      <c r="G992" s="226" t="str" cm="1">
        <f t="array" ref="G992">_xlfn.IFS('ES Data Entry'!G992=0, "Kindergarten", 'ES Data Entry'!G992=1, "1st Grade", 'ES Data Entry'!G992=2, "2nd Grade", 'ES Data Entry'!G992=3, "3rd Grade", 'ES Data Entry'!G992=4, "4th Grade",'ES Data Entry'!G992=5, "5th Grade")</f>
        <v>Kindergarten</v>
      </c>
      <c r="H992" s="253" t="e" cm="1">
        <f t="array" ref="H992">_xlfn.IFS('ES Data Entry'!L992=2, "Virtual", 'ES Data Entry'!L992=1, "In-person",'ES Data Entry'!L992=3, "Hybrid")</f>
        <v>#N/A</v>
      </c>
      <c r="I992" s="227" t="e" cm="1">
        <f t="array" ref="I992">_xlfn.IFS('ES Data Entry'!H992= 1, "American Indian/Alaskan Native", 'ES Data Entry'!H992= 2, "Asian", 'ES Data Entry'!H992= 3, "Native Hawaiian/Pacific Islander", 'ES Data Entry'!H992= 4, "Black/African American",'ES Data Entry'!H992= 5,  "White", 'ES Data Entry'!H992= 6, "Other", 'ES Data Entry'!H992= 7, "Two races or more", 'ES Data Entry'!H992= 8, "Unknown")</f>
        <v>#N/A</v>
      </c>
      <c r="J992" s="226" t="e" cm="1">
        <f t="array" ref="J992">_xlfn.IFS('ES Data Entry'!I992=1, "Hispanic/Latino", 'ES Data Entry'!I992=2, "Not Hispanic/Latino", 'ES Data Entry'!I992=3, "Other")</f>
        <v>#N/A</v>
      </c>
      <c r="K992" s="226" t="e" cm="1">
        <f t="array" ref="K992">_xlfn.IFS('ES Data Entry'!J992= 1, "Male", 'ES Data Entry'!J992= 2, "Female", 'ES Data Entry'!J992= 3, "Transgender Male", 'ES Data Entry'!J992= 4, "Transgender Female",'ES Data Entry'!J992= 5, "Non-binary", 'ES Data Entry'!J992= 6, "Other", 'ES Data Entry'!J992= 7, "Unknown")</f>
        <v>#N/A</v>
      </c>
      <c r="L992" s="228">
        <f>'ES Data Entry'!K992</f>
        <v>0</v>
      </c>
      <c r="M992" s="228" t="str" cm="1">
        <f t="array" ref="M992">IF(MAX(IF(F:F=F992, L:L))=L992, "Yes", "No")</f>
        <v>Yes</v>
      </c>
      <c r="N992" s="229" t="e">
        <f>AVERAGE('ES Data Entry'!N992,'ES Data Entry'!M992)</f>
        <v>#DIV/0!</v>
      </c>
      <c r="O992" s="229" t="e">
        <f t="shared" si="90"/>
        <v>#DIV/0!</v>
      </c>
      <c r="P992" s="229" t="e">
        <f>AVERAGE('ES Data Entry'!O992:R992)</f>
        <v>#DIV/0!</v>
      </c>
      <c r="Q992" s="229" t="e">
        <f t="shared" si="91"/>
        <v>#DIV/0!</v>
      </c>
      <c r="R992" s="229" t="e">
        <f>AVERAGE('ES Data Entry'!S992:V992)</f>
        <v>#DIV/0!</v>
      </c>
      <c r="S992" s="229" t="e">
        <f t="shared" si="92"/>
        <v>#DIV/0!</v>
      </c>
      <c r="T992" s="229" t="e">
        <f>AVERAGE('ES Data Entry'!W992:Y992)</f>
        <v>#DIV/0!</v>
      </c>
      <c r="U992" s="230" t="e">
        <f t="shared" si="93"/>
        <v>#DIV/0!</v>
      </c>
      <c r="V992" s="231" t="e">
        <f t="shared" si="94"/>
        <v>#DIV/0!</v>
      </c>
      <c r="W992" s="232" t="e">
        <f t="shared" si="95"/>
        <v>#DIV/0!</v>
      </c>
    </row>
    <row r="993" spans="1:23">
      <c r="A993" s="226">
        <f>'ES Data Entry'!A993</f>
        <v>0</v>
      </c>
      <c r="B993" s="226">
        <f>'ES Data Entry'!B993</f>
        <v>0</v>
      </c>
      <c r="C993" s="6">
        <f>'ES Data Entry'!C993</f>
        <v>0</v>
      </c>
      <c r="D993" s="226">
        <f>'ES Data Entry'!D993</f>
        <v>0</v>
      </c>
      <c r="E993" s="226">
        <f>'ES Data Entry'!E993</f>
        <v>0</v>
      </c>
      <c r="F993" s="226">
        <f>'ES Data Entry'!F993</f>
        <v>0</v>
      </c>
      <c r="G993" s="226" t="str" cm="1">
        <f t="array" ref="G993">_xlfn.IFS('ES Data Entry'!G993=0, "Kindergarten", 'ES Data Entry'!G993=1, "1st Grade", 'ES Data Entry'!G993=2, "2nd Grade", 'ES Data Entry'!G993=3, "3rd Grade", 'ES Data Entry'!G993=4, "4th Grade",'ES Data Entry'!G993=5, "5th Grade")</f>
        <v>Kindergarten</v>
      </c>
      <c r="H993" s="253" t="e" cm="1">
        <f t="array" ref="H993">_xlfn.IFS('ES Data Entry'!L993=2, "Virtual", 'ES Data Entry'!L993=1, "In-person",'ES Data Entry'!L993=3, "Hybrid")</f>
        <v>#N/A</v>
      </c>
      <c r="I993" s="227" t="e" cm="1">
        <f t="array" ref="I993">_xlfn.IFS('ES Data Entry'!H993= 1, "American Indian/Alaskan Native", 'ES Data Entry'!H993= 2, "Asian", 'ES Data Entry'!H993= 3, "Native Hawaiian/Pacific Islander", 'ES Data Entry'!H993= 4, "Black/African American",'ES Data Entry'!H993= 5,  "White", 'ES Data Entry'!H993= 6, "Other", 'ES Data Entry'!H993= 7, "Two races or more", 'ES Data Entry'!H993= 8, "Unknown")</f>
        <v>#N/A</v>
      </c>
      <c r="J993" s="226" t="e" cm="1">
        <f t="array" ref="J993">_xlfn.IFS('ES Data Entry'!I993=1, "Hispanic/Latino", 'ES Data Entry'!I993=2, "Not Hispanic/Latino", 'ES Data Entry'!I993=3, "Other")</f>
        <v>#N/A</v>
      </c>
      <c r="K993" s="226" t="e" cm="1">
        <f t="array" ref="K993">_xlfn.IFS('ES Data Entry'!J993= 1, "Male", 'ES Data Entry'!J993= 2, "Female", 'ES Data Entry'!J993= 3, "Transgender Male", 'ES Data Entry'!J993= 4, "Transgender Female",'ES Data Entry'!J993= 5, "Non-binary", 'ES Data Entry'!J993= 6, "Other", 'ES Data Entry'!J993= 7, "Unknown")</f>
        <v>#N/A</v>
      </c>
      <c r="L993" s="228">
        <f>'ES Data Entry'!K993</f>
        <v>0</v>
      </c>
      <c r="M993" s="228" t="str" cm="1">
        <f t="array" ref="M993">IF(MAX(IF(F:F=F993, L:L))=L993, "Yes", "No")</f>
        <v>Yes</v>
      </c>
      <c r="N993" s="229" t="e">
        <f>AVERAGE('ES Data Entry'!N993,'ES Data Entry'!M993)</f>
        <v>#DIV/0!</v>
      </c>
      <c r="O993" s="229" t="e">
        <f t="shared" si="90"/>
        <v>#DIV/0!</v>
      </c>
      <c r="P993" s="229" t="e">
        <f>AVERAGE('ES Data Entry'!O993:R993)</f>
        <v>#DIV/0!</v>
      </c>
      <c r="Q993" s="229" t="e">
        <f t="shared" si="91"/>
        <v>#DIV/0!</v>
      </c>
      <c r="R993" s="229" t="e">
        <f>AVERAGE('ES Data Entry'!S993:V993)</f>
        <v>#DIV/0!</v>
      </c>
      <c r="S993" s="229" t="e">
        <f t="shared" si="92"/>
        <v>#DIV/0!</v>
      </c>
      <c r="T993" s="229" t="e">
        <f>AVERAGE('ES Data Entry'!W993:Y993)</f>
        <v>#DIV/0!</v>
      </c>
      <c r="U993" s="230" t="e">
        <f t="shared" si="93"/>
        <v>#DIV/0!</v>
      </c>
      <c r="V993" s="231" t="e">
        <f t="shared" si="94"/>
        <v>#DIV/0!</v>
      </c>
      <c r="W993" s="232" t="e">
        <f t="shared" si="95"/>
        <v>#DIV/0!</v>
      </c>
    </row>
    <row r="994" spans="1:23">
      <c r="A994" s="226">
        <f>'ES Data Entry'!A994</f>
        <v>0</v>
      </c>
      <c r="B994" s="226">
        <f>'ES Data Entry'!B994</f>
        <v>0</v>
      </c>
      <c r="C994" s="6">
        <f>'ES Data Entry'!C994</f>
        <v>0</v>
      </c>
      <c r="D994" s="226">
        <f>'ES Data Entry'!D994</f>
        <v>0</v>
      </c>
      <c r="E994" s="226">
        <f>'ES Data Entry'!E994</f>
        <v>0</v>
      </c>
      <c r="F994" s="226">
        <f>'ES Data Entry'!F994</f>
        <v>0</v>
      </c>
      <c r="G994" s="226" t="str" cm="1">
        <f t="array" ref="G994">_xlfn.IFS('ES Data Entry'!G994=0, "Kindergarten", 'ES Data Entry'!G994=1, "1st Grade", 'ES Data Entry'!G994=2, "2nd Grade", 'ES Data Entry'!G994=3, "3rd Grade", 'ES Data Entry'!G994=4, "4th Grade",'ES Data Entry'!G994=5, "5th Grade")</f>
        <v>Kindergarten</v>
      </c>
      <c r="H994" s="253" t="e" cm="1">
        <f t="array" ref="H994">_xlfn.IFS('ES Data Entry'!L994=2, "Virtual", 'ES Data Entry'!L994=1, "In-person",'ES Data Entry'!L994=3, "Hybrid")</f>
        <v>#N/A</v>
      </c>
      <c r="I994" s="227" t="e" cm="1">
        <f t="array" ref="I994">_xlfn.IFS('ES Data Entry'!H994= 1, "American Indian/Alaskan Native", 'ES Data Entry'!H994= 2, "Asian", 'ES Data Entry'!H994= 3, "Native Hawaiian/Pacific Islander", 'ES Data Entry'!H994= 4, "Black/African American",'ES Data Entry'!H994= 5,  "White", 'ES Data Entry'!H994= 6, "Other", 'ES Data Entry'!H994= 7, "Two races or more", 'ES Data Entry'!H994= 8, "Unknown")</f>
        <v>#N/A</v>
      </c>
      <c r="J994" s="226" t="e" cm="1">
        <f t="array" ref="J994">_xlfn.IFS('ES Data Entry'!I994=1, "Hispanic/Latino", 'ES Data Entry'!I994=2, "Not Hispanic/Latino", 'ES Data Entry'!I994=3, "Other")</f>
        <v>#N/A</v>
      </c>
      <c r="K994" s="226" t="e" cm="1">
        <f t="array" ref="K994">_xlfn.IFS('ES Data Entry'!J994= 1, "Male", 'ES Data Entry'!J994= 2, "Female", 'ES Data Entry'!J994= 3, "Transgender Male", 'ES Data Entry'!J994= 4, "Transgender Female",'ES Data Entry'!J994= 5, "Non-binary", 'ES Data Entry'!J994= 6, "Other", 'ES Data Entry'!J994= 7, "Unknown")</f>
        <v>#N/A</v>
      </c>
      <c r="L994" s="228">
        <f>'ES Data Entry'!K994</f>
        <v>0</v>
      </c>
      <c r="M994" s="228" t="str" cm="1">
        <f t="array" ref="M994">IF(MAX(IF(F:F=F994, L:L))=L994, "Yes", "No")</f>
        <v>Yes</v>
      </c>
      <c r="N994" s="229" t="e">
        <f>AVERAGE('ES Data Entry'!N994,'ES Data Entry'!M994)</f>
        <v>#DIV/0!</v>
      </c>
      <c r="O994" s="229" t="e">
        <f t="shared" si="90"/>
        <v>#DIV/0!</v>
      </c>
      <c r="P994" s="229" t="e">
        <f>AVERAGE('ES Data Entry'!O994:R994)</f>
        <v>#DIV/0!</v>
      </c>
      <c r="Q994" s="229" t="e">
        <f t="shared" si="91"/>
        <v>#DIV/0!</v>
      </c>
      <c r="R994" s="229" t="e">
        <f>AVERAGE('ES Data Entry'!S994:V994)</f>
        <v>#DIV/0!</v>
      </c>
      <c r="S994" s="229" t="e">
        <f t="shared" si="92"/>
        <v>#DIV/0!</v>
      </c>
      <c r="T994" s="229" t="e">
        <f>AVERAGE('ES Data Entry'!W994:Y994)</f>
        <v>#DIV/0!</v>
      </c>
      <c r="U994" s="230" t="e">
        <f t="shared" si="93"/>
        <v>#DIV/0!</v>
      </c>
      <c r="V994" s="231" t="e">
        <f t="shared" si="94"/>
        <v>#DIV/0!</v>
      </c>
      <c r="W994" s="232" t="e">
        <f t="shared" si="95"/>
        <v>#DIV/0!</v>
      </c>
    </row>
    <row r="995" spans="1:23">
      <c r="A995" s="226">
        <f>'ES Data Entry'!A995</f>
        <v>0</v>
      </c>
      <c r="B995" s="226">
        <f>'ES Data Entry'!B995</f>
        <v>0</v>
      </c>
      <c r="C995" s="6">
        <f>'ES Data Entry'!C995</f>
        <v>0</v>
      </c>
      <c r="D995" s="226">
        <f>'ES Data Entry'!D995</f>
        <v>0</v>
      </c>
      <c r="E995" s="226">
        <f>'ES Data Entry'!E995</f>
        <v>0</v>
      </c>
      <c r="F995" s="226">
        <f>'ES Data Entry'!F995</f>
        <v>0</v>
      </c>
      <c r="G995" s="226" t="str" cm="1">
        <f t="array" ref="G995">_xlfn.IFS('ES Data Entry'!G995=0, "Kindergarten", 'ES Data Entry'!G995=1, "1st Grade", 'ES Data Entry'!G995=2, "2nd Grade", 'ES Data Entry'!G995=3, "3rd Grade", 'ES Data Entry'!G995=4, "4th Grade",'ES Data Entry'!G995=5, "5th Grade")</f>
        <v>Kindergarten</v>
      </c>
      <c r="H995" s="253" t="e" cm="1">
        <f t="array" ref="H995">_xlfn.IFS('ES Data Entry'!L995=2, "Virtual", 'ES Data Entry'!L995=1, "In-person",'ES Data Entry'!L995=3, "Hybrid")</f>
        <v>#N/A</v>
      </c>
      <c r="I995" s="227" t="e" cm="1">
        <f t="array" ref="I995">_xlfn.IFS('ES Data Entry'!H995= 1, "American Indian/Alaskan Native", 'ES Data Entry'!H995= 2, "Asian", 'ES Data Entry'!H995= 3, "Native Hawaiian/Pacific Islander", 'ES Data Entry'!H995= 4, "Black/African American",'ES Data Entry'!H995= 5,  "White", 'ES Data Entry'!H995= 6, "Other", 'ES Data Entry'!H995= 7, "Two races or more", 'ES Data Entry'!H995= 8, "Unknown")</f>
        <v>#N/A</v>
      </c>
      <c r="J995" s="226" t="e" cm="1">
        <f t="array" ref="J995">_xlfn.IFS('ES Data Entry'!I995=1, "Hispanic/Latino", 'ES Data Entry'!I995=2, "Not Hispanic/Latino", 'ES Data Entry'!I995=3, "Other")</f>
        <v>#N/A</v>
      </c>
      <c r="K995" s="226" t="e" cm="1">
        <f t="array" ref="K995">_xlfn.IFS('ES Data Entry'!J995= 1, "Male", 'ES Data Entry'!J995= 2, "Female", 'ES Data Entry'!J995= 3, "Transgender Male", 'ES Data Entry'!J995= 4, "Transgender Female",'ES Data Entry'!J995= 5, "Non-binary", 'ES Data Entry'!J995= 6, "Other", 'ES Data Entry'!J995= 7, "Unknown")</f>
        <v>#N/A</v>
      </c>
      <c r="L995" s="228">
        <f>'ES Data Entry'!K995</f>
        <v>0</v>
      </c>
      <c r="M995" s="228" t="str" cm="1">
        <f t="array" ref="M995">IF(MAX(IF(F:F=F995, L:L))=L995, "Yes", "No")</f>
        <v>Yes</v>
      </c>
      <c r="N995" s="229" t="e">
        <f>AVERAGE('ES Data Entry'!N995,'ES Data Entry'!M995)</f>
        <v>#DIV/0!</v>
      </c>
      <c r="O995" s="229" t="e">
        <f t="shared" ref="O995:O1008" si="96">IF(OR(N995&gt;3.5,N995=3.5), "Higher Emotional Engagement",IF(N995&lt;1.6, "Lower Emotional Engagement", "Moderate Emotional Engagement"))</f>
        <v>#DIV/0!</v>
      </c>
      <c r="P995" s="229" t="e">
        <f>AVERAGE('ES Data Entry'!O995:R995)</f>
        <v>#DIV/0!</v>
      </c>
      <c r="Q995" s="229" t="e">
        <f t="shared" ref="Q995:Q1008" si="97">IF(OR(P995&gt;3.5,P995=3.5), "Higher Social Engagement",IF(P995&lt;1.6, "Lower Social Engagement", "Moderate Social Engagement"))</f>
        <v>#DIV/0!</v>
      </c>
      <c r="R995" s="229" t="e">
        <f>AVERAGE('ES Data Entry'!S995:V995)</f>
        <v>#DIV/0!</v>
      </c>
      <c r="S995" s="229" t="e">
        <f t="shared" ref="S995:S1008" si="98">IF(OR(R995&gt;3.5,R995=3.5), "Higher Behavioral Engagement",IF(R995&lt;1.6, "Lower Behavioral Engagement", "Moderate Behavioral Engagement"))</f>
        <v>#DIV/0!</v>
      </c>
      <c r="T995" s="229" t="e">
        <f>AVERAGE('ES Data Entry'!W995:Y995)</f>
        <v>#DIV/0!</v>
      </c>
      <c r="U995" s="230" t="e">
        <f t="shared" ref="U995:U1008" si="99">IF(OR(T995&gt;3.5,T995=3.5), "Higher Cognitive Engagement",IF(T995&lt;1.6, "Lower Cognitive Engagement", "Moderate Cognitive Engagement"))</f>
        <v>#DIV/0!</v>
      </c>
      <c r="V995" s="231" t="e">
        <f t="shared" ref="V995:V1008" si="100">AVERAGE(N995:T995)</f>
        <v>#DIV/0!</v>
      </c>
      <c r="W995" s="232" t="e">
        <f t="shared" ref="W995:W1008" si="101">IF(OR(V995&gt;3.5,V995=3.5), "Higher Engagement",IF(V995&lt;1.6, "Lower Engagement", "Moderate Engagement"))</f>
        <v>#DIV/0!</v>
      </c>
    </row>
    <row r="996" spans="1:23">
      <c r="A996" s="226">
        <f>'ES Data Entry'!A996</f>
        <v>0</v>
      </c>
      <c r="B996" s="226">
        <f>'ES Data Entry'!B996</f>
        <v>0</v>
      </c>
      <c r="C996" s="6">
        <f>'ES Data Entry'!C996</f>
        <v>0</v>
      </c>
      <c r="D996" s="226">
        <f>'ES Data Entry'!D996</f>
        <v>0</v>
      </c>
      <c r="E996" s="226">
        <f>'ES Data Entry'!E996</f>
        <v>0</v>
      </c>
      <c r="F996" s="226">
        <f>'ES Data Entry'!F996</f>
        <v>0</v>
      </c>
      <c r="G996" s="226" t="str" cm="1">
        <f t="array" ref="G996">_xlfn.IFS('ES Data Entry'!G996=0, "Kindergarten", 'ES Data Entry'!G996=1, "1st Grade", 'ES Data Entry'!G996=2, "2nd Grade", 'ES Data Entry'!G996=3, "3rd Grade", 'ES Data Entry'!G996=4, "4th Grade",'ES Data Entry'!G996=5, "5th Grade")</f>
        <v>Kindergarten</v>
      </c>
      <c r="H996" s="253" t="e" cm="1">
        <f t="array" ref="H996">_xlfn.IFS('ES Data Entry'!L996=2, "Virtual", 'ES Data Entry'!L996=1, "In-person",'ES Data Entry'!L996=3, "Hybrid")</f>
        <v>#N/A</v>
      </c>
      <c r="I996" s="227" t="e" cm="1">
        <f t="array" ref="I996">_xlfn.IFS('ES Data Entry'!H996= 1, "American Indian/Alaskan Native", 'ES Data Entry'!H996= 2, "Asian", 'ES Data Entry'!H996= 3, "Native Hawaiian/Pacific Islander", 'ES Data Entry'!H996= 4, "Black/African American",'ES Data Entry'!H996= 5,  "White", 'ES Data Entry'!H996= 6, "Other", 'ES Data Entry'!H996= 7, "Two races or more", 'ES Data Entry'!H996= 8, "Unknown")</f>
        <v>#N/A</v>
      </c>
      <c r="J996" s="226" t="e" cm="1">
        <f t="array" ref="J996">_xlfn.IFS('ES Data Entry'!I996=1, "Hispanic/Latino", 'ES Data Entry'!I996=2, "Not Hispanic/Latino", 'ES Data Entry'!I996=3, "Other")</f>
        <v>#N/A</v>
      </c>
      <c r="K996" s="226" t="e" cm="1">
        <f t="array" ref="K996">_xlfn.IFS('ES Data Entry'!J996= 1, "Male", 'ES Data Entry'!J996= 2, "Female", 'ES Data Entry'!J996= 3, "Transgender Male", 'ES Data Entry'!J996= 4, "Transgender Female",'ES Data Entry'!J996= 5, "Non-binary", 'ES Data Entry'!J996= 6, "Other", 'ES Data Entry'!J996= 7, "Unknown")</f>
        <v>#N/A</v>
      </c>
      <c r="L996" s="228">
        <f>'ES Data Entry'!K996</f>
        <v>0</v>
      </c>
      <c r="M996" s="228" t="str" cm="1">
        <f t="array" ref="M996">IF(MAX(IF(F:F=F996, L:L))=L996, "Yes", "No")</f>
        <v>Yes</v>
      </c>
      <c r="N996" s="229" t="e">
        <f>AVERAGE('ES Data Entry'!N996,'ES Data Entry'!M996)</f>
        <v>#DIV/0!</v>
      </c>
      <c r="O996" s="229" t="e">
        <f t="shared" si="96"/>
        <v>#DIV/0!</v>
      </c>
      <c r="P996" s="229" t="e">
        <f>AVERAGE('ES Data Entry'!O996:R996)</f>
        <v>#DIV/0!</v>
      </c>
      <c r="Q996" s="229" t="e">
        <f t="shared" si="97"/>
        <v>#DIV/0!</v>
      </c>
      <c r="R996" s="229" t="e">
        <f>AVERAGE('ES Data Entry'!S996:V996)</f>
        <v>#DIV/0!</v>
      </c>
      <c r="S996" s="229" t="e">
        <f t="shared" si="98"/>
        <v>#DIV/0!</v>
      </c>
      <c r="T996" s="229" t="e">
        <f>AVERAGE('ES Data Entry'!W996:Y996)</f>
        <v>#DIV/0!</v>
      </c>
      <c r="U996" s="230" t="e">
        <f t="shared" si="99"/>
        <v>#DIV/0!</v>
      </c>
      <c r="V996" s="231" t="e">
        <f t="shared" si="100"/>
        <v>#DIV/0!</v>
      </c>
      <c r="W996" s="232" t="e">
        <f t="shared" si="101"/>
        <v>#DIV/0!</v>
      </c>
    </row>
    <row r="997" spans="1:23">
      <c r="A997" s="226">
        <f>'ES Data Entry'!A997</f>
        <v>0</v>
      </c>
      <c r="B997" s="226">
        <f>'ES Data Entry'!B997</f>
        <v>0</v>
      </c>
      <c r="C997" s="6">
        <f>'ES Data Entry'!C997</f>
        <v>0</v>
      </c>
      <c r="D997" s="226">
        <f>'ES Data Entry'!D997</f>
        <v>0</v>
      </c>
      <c r="E997" s="226">
        <f>'ES Data Entry'!E997</f>
        <v>0</v>
      </c>
      <c r="F997" s="226">
        <f>'ES Data Entry'!F997</f>
        <v>0</v>
      </c>
      <c r="G997" s="226" t="str" cm="1">
        <f t="array" ref="G997">_xlfn.IFS('ES Data Entry'!G997=0, "Kindergarten", 'ES Data Entry'!G997=1, "1st Grade", 'ES Data Entry'!G997=2, "2nd Grade", 'ES Data Entry'!G997=3, "3rd Grade", 'ES Data Entry'!G997=4, "4th Grade",'ES Data Entry'!G997=5, "5th Grade")</f>
        <v>Kindergarten</v>
      </c>
      <c r="H997" s="253" t="e" cm="1">
        <f t="array" ref="H997">_xlfn.IFS('ES Data Entry'!L997=2, "Virtual", 'ES Data Entry'!L997=1, "In-person",'ES Data Entry'!L997=3, "Hybrid")</f>
        <v>#N/A</v>
      </c>
      <c r="I997" s="227" t="e" cm="1">
        <f t="array" ref="I997">_xlfn.IFS('ES Data Entry'!H997= 1, "American Indian/Alaskan Native", 'ES Data Entry'!H997= 2, "Asian", 'ES Data Entry'!H997= 3, "Native Hawaiian/Pacific Islander", 'ES Data Entry'!H997= 4, "Black/African American",'ES Data Entry'!H997= 5,  "White", 'ES Data Entry'!H997= 6, "Other", 'ES Data Entry'!H997= 7, "Two races or more", 'ES Data Entry'!H997= 8, "Unknown")</f>
        <v>#N/A</v>
      </c>
      <c r="J997" s="226" t="e" cm="1">
        <f t="array" ref="J997">_xlfn.IFS('ES Data Entry'!I997=1, "Hispanic/Latino", 'ES Data Entry'!I997=2, "Not Hispanic/Latino", 'ES Data Entry'!I997=3, "Other")</f>
        <v>#N/A</v>
      </c>
      <c r="K997" s="226" t="e" cm="1">
        <f t="array" ref="K997">_xlfn.IFS('ES Data Entry'!J997= 1, "Male", 'ES Data Entry'!J997= 2, "Female", 'ES Data Entry'!J997= 3, "Transgender Male", 'ES Data Entry'!J997= 4, "Transgender Female",'ES Data Entry'!J997= 5, "Non-binary", 'ES Data Entry'!J997= 6, "Other", 'ES Data Entry'!J997= 7, "Unknown")</f>
        <v>#N/A</v>
      </c>
      <c r="L997" s="228">
        <f>'ES Data Entry'!K997</f>
        <v>0</v>
      </c>
      <c r="M997" s="228" t="str" cm="1">
        <f t="array" ref="M997">IF(MAX(IF(F:F=F997, L:L))=L997, "Yes", "No")</f>
        <v>Yes</v>
      </c>
      <c r="N997" s="229" t="e">
        <f>AVERAGE('ES Data Entry'!N997,'ES Data Entry'!M997)</f>
        <v>#DIV/0!</v>
      </c>
      <c r="O997" s="229" t="e">
        <f t="shared" si="96"/>
        <v>#DIV/0!</v>
      </c>
      <c r="P997" s="229" t="e">
        <f>AVERAGE('ES Data Entry'!O997:R997)</f>
        <v>#DIV/0!</v>
      </c>
      <c r="Q997" s="229" t="e">
        <f t="shared" si="97"/>
        <v>#DIV/0!</v>
      </c>
      <c r="R997" s="229" t="e">
        <f>AVERAGE('ES Data Entry'!S997:V997)</f>
        <v>#DIV/0!</v>
      </c>
      <c r="S997" s="229" t="e">
        <f t="shared" si="98"/>
        <v>#DIV/0!</v>
      </c>
      <c r="T997" s="229" t="e">
        <f>AVERAGE('ES Data Entry'!W997:Y997)</f>
        <v>#DIV/0!</v>
      </c>
      <c r="U997" s="230" t="e">
        <f t="shared" si="99"/>
        <v>#DIV/0!</v>
      </c>
      <c r="V997" s="231" t="e">
        <f t="shared" si="100"/>
        <v>#DIV/0!</v>
      </c>
      <c r="W997" s="232" t="e">
        <f t="shared" si="101"/>
        <v>#DIV/0!</v>
      </c>
    </row>
    <row r="998" spans="1:23">
      <c r="A998" s="226">
        <f>'ES Data Entry'!A998</f>
        <v>0</v>
      </c>
      <c r="B998" s="226">
        <f>'ES Data Entry'!B998</f>
        <v>0</v>
      </c>
      <c r="C998" s="6">
        <f>'ES Data Entry'!C998</f>
        <v>0</v>
      </c>
      <c r="D998" s="226">
        <f>'ES Data Entry'!D998</f>
        <v>0</v>
      </c>
      <c r="E998" s="226">
        <f>'ES Data Entry'!E998</f>
        <v>0</v>
      </c>
      <c r="F998" s="226">
        <f>'ES Data Entry'!F998</f>
        <v>0</v>
      </c>
      <c r="G998" s="226" t="str" cm="1">
        <f t="array" ref="G998">_xlfn.IFS('ES Data Entry'!G998=0, "Kindergarten", 'ES Data Entry'!G998=1, "1st Grade", 'ES Data Entry'!G998=2, "2nd Grade", 'ES Data Entry'!G998=3, "3rd Grade", 'ES Data Entry'!G998=4, "4th Grade",'ES Data Entry'!G998=5, "5th Grade")</f>
        <v>Kindergarten</v>
      </c>
      <c r="H998" s="253" t="e" cm="1">
        <f t="array" ref="H998">_xlfn.IFS('ES Data Entry'!L998=2, "Virtual", 'ES Data Entry'!L998=1, "In-person",'ES Data Entry'!L998=3, "Hybrid")</f>
        <v>#N/A</v>
      </c>
      <c r="I998" s="227" t="e" cm="1">
        <f t="array" ref="I998">_xlfn.IFS('ES Data Entry'!H998= 1, "American Indian/Alaskan Native", 'ES Data Entry'!H998= 2, "Asian", 'ES Data Entry'!H998= 3, "Native Hawaiian/Pacific Islander", 'ES Data Entry'!H998= 4, "Black/African American",'ES Data Entry'!H998= 5,  "White", 'ES Data Entry'!H998= 6, "Other", 'ES Data Entry'!H998= 7, "Two races or more", 'ES Data Entry'!H998= 8, "Unknown")</f>
        <v>#N/A</v>
      </c>
      <c r="J998" s="226" t="e" cm="1">
        <f t="array" ref="J998">_xlfn.IFS('ES Data Entry'!I998=1, "Hispanic/Latino", 'ES Data Entry'!I998=2, "Not Hispanic/Latino", 'ES Data Entry'!I998=3, "Other")</f>
        <v>#N/A</v>
      </c>
      <c r="K998" s="226" t="e" cm="1">
        <f t="array" ref="K998">_xlfn.IFS('ES Data Entry'!J998= 1, "Male", 'ES Data Entry'!J998= 2, "Female", 'ES Data Entry'!J998= 3, "Transgender Male", 'ES Data Entry'!J998= 4, "Transgender Female",'ES Data Entry'!J998= 5, "Non-binary", 'ES Data Entry'!J998= 6, "Other", 'ES Data Entry'!J998= 7, "Unknown")</f>
        <v>#N/A</v>
      </c>
      <c r="L998" s="228">
        <f>'ES Data Entry'!K998</f>
        <v>0</v>
      </c>
      <c r="M998" s="228" t="str" cm="1">
        <f t="array" ref="M998">IF(MAX(IF(F:F=F998, L:L))=L998, "Yes", "No")</f>
        <v>Yes</v>
      </c>
      <c r="N998" s="229" t="e">
        <f>AVERAGE('ES Data Entry'!N998,'ES Data Entry'!M998)</f>
        <v>#DIV/0!</v>
      </c>
      <c r="O998" s="229" t="e">
        <f t="shared" si="96"/>
        <v>#DIV/0!</v>
      </c>
      <c r="P998" s="229" t="e">
        <f>AVERAGE('ES Data Entry'!O998:R998)</f>
        <v>#DIV/0!</v>
      </c>
      <c r="Q998" s="229" t="e">
        <f t="shared" si="97"/>
        <v>#DIV/0!</v>
      </c>
      <c r="R998" s="229" t="e">
        <f>AVERAGE('ES Data Entry'!S998:V998)</f>
        <v>#DIV/0!</v>
      </c>
      <c r="S998" s="229" t="e">
        <f t="shared" si="98"/>
        <v>#DIV/0!</v>
      </c>
      <c r="T998" s="229" t="e">
        <f>AVERAGE('ES Data Entry'!W998:Y998)</f>
        <v>#DIV/0!</v>
      </c>
      <c r="U998" s="230" t="e">
        <f t="shared" si="99"/>
        <v>#DIV/0!</v>
      </c>
      <c r="V998" s="231" t="e">
        <f t="shared" si="100"/>
        <v>#DIV/0!</v>
      </c>
      <c r="W998" s="232" t="e">
        <f t="shared" si="101"/>
        <v>#DIV/0!</v>
      </c>
    </row>
    <row r="999" spans="1:23">
      <c r="A999" s="226">
        <f>'ES Data Entry'!A999</f>
        <v>0</v>
      </c>
      <c r="B999" s="226">
        <f>'ES Data Entry'!B999</f>
        <v>0</v>
      </c>
      <c r="C999" s="6">
        <f>'ES Data Entry'!C999</f>
        <v>0</v>
      </c>
      <c r="D999" s="226">
        <f>'ES Data Entry'!D999</f>
        <v>0</v>
      </c>
      <c r="E999" s="226">
        <f>'ES Data Entry'!E999</f>
        <v>0</v>
      </c>
      <c r="F999" s="226">
        <f>'ES Data Entry'!F999</f>
        <v>0</v>
      </c>
      <c r="G999" s="226" t="str" cm="1">
        <f t="array" ref="G999">_xlfn.IFS('ES Data Entry'!G999=0, "Kindergarten", 'ES Data Entry'!G999=1, "1st Grade", 'ES Data Entry'!G999=2, "2nd Grade", 'ES Data Entry'!G999=3, "3rd Grade", 'ES Data Entry'!G999=4, "4th Grade",'ES Data Entry'!G999=5, "5th Grade")</f>
        <v>Kindergarten</v>
      </c>
      <c r="H999" s="253" t="e" cm="1">
        <f t="array" ref="H999">_xlfn.IFS('ES Data Entry'!L999=2, "Virtual", 'ES Data Entry'!L999=1, "In-person",'ES Data Entry'!L999=3, "Hybrid")</f>
        <v>#N/A</v>
      </c>
      <c r="I999" s="227" t="e" cm="1">
        <f t="array" ref="I999">_xlfn.IFS('ES Data Entry'!H999= 1, "American Indian/Alaskan Native", 'ES Data Entry'!H999= 2, "Asian", 'ES Data Entry'!H999= 3, "Native Hawaiian/Pacific Islander", 'ES Data Entry'!H999= 4, "Black/African American",'ES Data Entry'!H999= 5,  "White", 'ES Data Entry'!H999= 6, "Other", 'ES Data Entry'!H999= 7, "Two races or more", 'ES Data Entry'!H999= 8, "Unknown")</f>
        <v>#N/A</v>
      </c>
      <c r="J999" s="226" t="e" cm="1">
        <f t="array" ref="J999">_xlfn.IFS('ES Data Entry'!I999=1, "Hispanic/Latino", 'ES Data Entry'!I999=2, "Not Hispanic/Latino", 'ES Data Entry'!I999=3, "Other")</f>
        <v>#N/A</v>
      </c>
      <c r="K999" s="226" t="e" cm="1">
        <f t="array" ref="K999">_xlfn.IFS('ES Data Entry'!J999= 1, "Male", 'ES Data Entry'!J999= 2, "Female", 'ES Data Entry'!J999= 3, "Transgender Male", 'ES Data Entry'!J999= 4, "Transgender Female",'ES Data Entry'!J999= 5, "Non-binary", 'ES Data Entry'!J999= 6, "Other", 'ES Data Entry'!J999= 7, "Unknown")</f>
        <v>#N/A</v>
      </c>
      <c r="L999" s="228">
        <f>'ES Data Entry'!K999</f>
        <v>0</v>
      </c>
      <c r="M999" s="228" t="str" cm="1">
        <f t="array" ref="M999">IF(MAX(IF(F:F=F999, L:L))=L999, "Yes", "No")</f>
        <v>Yes</v>
      </c>
      <c r="N999" s="229" t="e">
        <f>AVERAGE('ES Data Entry'!N999,'ES Data Entry'!M999)</f>
        <v>#DIV/0!</v>
      </c>
      <c r="O999" s="229" t="e">
        <f t="shared" si="96"/>
        <v>#DIV/0!</v>
      </c>
      <c r="P999" s="229" t="e">
        <f>AVERAGE('ES Data Entry'!O999:R999)</f>
        <v>#DIV/0!</v>
      </c>
      <c r="Q999" s="229" t="e">
        <f t="shared" si="97"/>
        <v>#DIV/0!</v>
      </c>
      <c r="R999" s="229" t="e">
        <f>AVERAGE('ES Data Entry'!S999:V999)</f>
        <v>#DIV/0!</v>
      </c>
      <c r="S999" s="229" t="e">
        <f t="shared" si="98"/>
        <v>#DIV/0!</v>
      </c>
      <c r="T999" s="229" t="e">
        <f>AVERAGE('ES Data Entry'!W999:Y999)</f>
        <v>#DIV/0!</v>
      </c>
      <c r="U999" s="230" t="e">
        <f t="shared" si="99"/>
        <v>#DIV/0!</v>
      </c>
      <c r="V999" s="231" t="e">
        <f t="shared" si="100"/>
        <v>#DIV/0!</v>
      </c>
      <c r="W999" s="232" t="e">
        <f t="shared" si="101"/>
        <v>#DIV/0!</v>
      </c>
    </row>
    <row r="1000" spans="1:23">
      <c r="A1000" s="226">
        <f>'ES Data Entry'!A1000</f>
        <v>0</v>
      </c>
      <c r="B1000" s="226">
        <f>'ES Data Entry'!B1000</f>
        <v>0</v>
      </c>
      <c r="C1000" s="6">
        <f>'ES Data Entry'!C1000</f>
        <v>0</v>
      </c>
      <c r="D1000" s="226">
        <f>'ES Data Entry'!D1000</f>
        <v>0</v>
      </c>
      <c r="E1000" s="226">
        <f>'ES Data Entry'!E1000</f>
        <v>0</v>
      </c>
      <c r="F1000" s="226">
        <f>'ES Data Entry'!F1000</f>
        <v>0</v>
      </c>
      <c r="G1000" s="226" t="str" cm="1">
        <f t="array" ref="G1000">_xlfn.IFS('ES Data Entry'!G1000=0, "Kindergarten", 'ES Data Entry'!G1000=1, "1st Grade", 'ES Data Entry'!G1000=2, "2nd Grade", 'ES Data Entry'!G1000=3, "3rd Grade", 'ES Data Entry'!G1000=4, "4th Grade",'ES Data Entry'!G1000=5, "5th Grade")</f>
        <v>Kindergarten</v>
      </c>
      <c r="H1000" s="253" t="e" cm="1">
        <f t="array" ref="H1000">_xlfn.IFS('ES Data Entry'!L1000=2, "Virtual", 'ES Data Entry'!L1000=1, "In-person",'ES Data Entry'!L1000=3, "Hybrid")</f>
        <v>#N/A</v>
      </c>
      <c r="I1000" s="227" t="e" cm="1">
        <f t="array" ref="I1000">_xlfn.IFS('ES Data Entry'!H1000= 1, "American Indian/Alaskan Native", 'ES Data Entry'!H1000= 2, "Asian", 'ES Data Entry'!H1000= 3, "Native Hawaiian/Pacific Islander", 'ES Data Entry'!H1000= 4, "Black/African American",'ES Data Entry'!H1000= 5,  "White", 'ES Data Entry'!H1000= 6, "Other", 'ES Data Entry'!H1000= 7, "Two races or more", 'ES Data Entry'!H1000= 8, "Unknown")</f>
        <v>#N/A</v>
      </c>
      <c r="J1000" s="226" t="e" cm="1">
        <f t="array" ref="J1000">_xlfn.IFS('ES Data Entry'!I1000=1, "Hispanic/Latino", 'ES Data Entry'!I1000=2, "Not Hispanic/Latino", 'ES Data Entry'!I1000=3, "Other")</f>
        <v>#N/A</v>
      </c>
      <c r="K1000" s="226" t="e" cm="1">
        <f t="array" ref="K1000">_xlfn.IFS('ES Data Entry'!J1000= 1, "Male", 'ES Data Entry'!J1000= 2, "Female", 'ES Data Entry'!J1000= 3, "Transgender Male", 'ES Data Entry'!J1000= 4, "Transgender Female",'ES Data Entry'!J1000= 5, "Non-binary", 'ES Data Entry'!J1000= 6, "Other", 'ES Data Entry'!J1000= 7, "Unknown")</f>
        <v>#N/A</v>
      </c>
      <c r="L1000" s="228">
        <f>'ES Data Entry'!K1000</f>
        <v>0</v>
      </c>
      <c r="M1000" s="228" t="str" cm="1">
        <f t="array" ref="M1000">IF(MAX(IF(F:F=F1000, L:L))=L1000, "Yes", "No")</f>
        <v>Yes</v>
      </c>
      <c r="N1000" s="229" t="e">
        <f>AVERAGE('ES Data Entry'!N1000,'ES Data Entry'!M1000)</f>
        <v>#DIV/0!</v>
      </c>
      <c r="O1000" s="229" t="e">
        <f t="shared" si="96"/>
        <v>#DIV/0!</v>
      </c>
      <c r="P1000" s="229" t="e">
        <f>AVERAGE('ES Data Entry'!O1000:R1000)</f>
        <v>#DIV/0!</v>
      </c>
      <c r="Q1000" s="229" t="e">
        <f t="shared" si="97"/>
        <v>#DIV/0!</v>
      </c>
      <c r="R1000" s="229" t="e">
        <f>AVERAGE('ES Data Entry'!S1000:V1000)</f>
        <v>#DIV/0!</v>
      </c>
      <c r="S1000" s="229" t="e">
        <f t="shared" si="98"/>
        <v>#DIV/0!</v>
      </c>
      <c r="T1000" s="229" t="e">
        <f>AVERAGE('ES Data Entry'!W1000:Y1000)</f>
        <v>#DIV/0!</v>
      </c>
      <c r="U1000" s="230" t="e">
        <f t="shared" si="99"/>
        <v>#DIV/0!</v>
      </c>
      <c r="V1000" s="231" t="e">
        <f t="shared" si="100"/>
        <v>#DIV/0!</v>
      </c>
      <c r="W1000" s="232" t="e">
        <f t="shared" si="101"/>
        <v>#DIV/0!</v>
      </c>
    </row>
    <row r="1001" spans="1:23">
      <c r="A1001" s="226">
        <f>'ES Data Entry'!A1001</f>
        <v>0</v>
      </c>
      <c r="B1001" s="226">
        <f>'ES Data Entry'!B1001</f>
        <v>0</v>
      </c>
      <c r="C1001" s="6">
        <f>'ES Data Entry'!C1001</f>
        <v>0</v>
      </c>
      <c r="D1001" s="226">
        <f>'ES Data Entry'!D1001</f>
        <v>0</v>
      </c>
      <c r="E1001" s="226">
        <f>'ES Data Entry'!E1001</f>
        <v>0</v>
      </c>
      <c r="F1001" s="226">
        <f>'ES Data Entry'!F1001</f>
        <v>0</v>
      </c>
      <c r="G1001" s="226" t="str" cm="1">
        <f t="array" ref="G1001">_xlfn.IFS('ES Data Entry'!G1001=0, "Kindergarten", 'ES Data Entry'!G1001=1, "1st Grade", 'ES Data Entry'!G1001=2, "2nd Grade", 'ES Data Entry'!G1001=3, "3rd Grade", 'ES Data Entry'!G1001=4, "4th Grade",'ES Data Entry'!G1001=5, "5th Grade")</f>
        <v>Kindergarten</v>
      </c>
      <c r="H1001" s="253" t="e" cm="1">
        <f t="array" ref="H1001">_xlfn.IFS('ES Data Entry'!L1001=2, "Virtual", 'ES Data Entry'!L1001=1, "In-person",'ES Data Entry'!L1001=3, "Hybrid")</f>
        <v>#N/A</v>
      </c>
      <c r="I1001" s="227" t="e" cm="1">
        <f t="array" ref="I1001">_xlfn.IFS('ES Data Entry'!H1001= 1, "American Indian/Alaskan Native", 'ES Data Entry'!H1001= 2, "Asian", 'ES Data Entry'!H1001= 3, "Native Hawaiian/Pacific Islander", 'ES Data Entry'!H1001= 4, "Black/African American",'ES Data Entry'!H1001= 5,  "White", 'ES Data Entry'!H1001= 6, "Other", 'ES Data Entry'!H1001= 7, "Two races or more", 'ES Data Entry'!H1001= 8, "Unknown")</f>
        <v>#N/A</v>
      </c>
      <c r="J1001" s="226" t="e" cm="1">
        <f t="array" ref="J1001">_xlfn.IFS('ES Data Entry'!I1001=1, "Hispanic/Latino", 'ES Data Entry'!I1001=2, "Not Hispanic/Latino", 'ES Data Entry'!I1001=3, "Other")</f>
        <v>#N/A</v>
      </c>
      <c r="K1001" s="226" t="e" cm="1">
        <f t="array" ref="K1001">_xlfn.IFS('ES Data Entry'!J1001= 1, "Male", 'ES Data Entry'!J1001= 2, "Female", 'ES Data Entry'!J1001= 3, "Transgender Male", 'ES Data Entry'!J1001= 4, "Transgender Female",'ES Data Entry'!J1001= 5, "Non-binary", 'ES Data Entry'!J1001= 6, "Other", 'ES Data Entry'!J1001= 7, "Unknown")</f>
        <v>#N/A</v>
      </c>
      <c r="L1001" s="228">
        <f>'ES Data Entry'!K1001</f>
        <v>0</v>
      </c>
      <c r="M1001" s="228" t="str" cm="1">
        <f t="array" ref="M1001">IF(MAX(IF(F:F=F1001, L:L))=L1001, "Yes", "No")</f>
        <v>Yes</v>
      </c>
      <c r="N1001" s="229" t="e">
        <f>AVERAGE('ES Data Entry'!N1001,'ES Data Entry'!M1001)</f>
        <v>#DIV/0!</v>
      </c>
      <c r="O1001" s="229" t="e">
        <f t="shared" si="96"/>
        <v>#DIV/0!</v>
      </c>
      <c r="P1001" s="229" t="e">
        <f>AVERAGE('ES Data Entry'!O1001:R1001)</f>
        <v>#DIV/0!</v>
      </c>
      <c r="Q1001" s="229" t="e">
        <f t="shared" si="97"/>
        <v>#DIV/0!</v>
      </c>
      <c r="R1001" s="229" t="e">
        <f>AVERAGE('ES Data Entry'!S1001:V1001)</f>
        <v>#DIV/0!</v>
      </c>
      <c r="S1001" s="229" t="e">
        <f t="shared" si="98"/>
        <v>#DIV/0!</v>
      </c>
      <c r="T1001" s="229" t="e">
        <f>AVERAGE('ES Data Entry'!W1001:Y1001)</f>
        <v>#DIV/0!</v>
      </c>
      <c r="U1001" s="230" t="e">
        <f t="shared" si="99"/>
        <v>#DIV/0!</v>
      </c>
      <c r="V1001" s="231" t="e">
        <f t="shared" si="100"/>
        <v>#DIV/0!</v>
      </c>
      <c r="W1001" s="232" t="e">
        <f t="shared" si="101"/>
        <v>#DIV/0!</v>
      </c>
    </row>
    <row r="1002" spans="1:23">
      <c r="A1002" s="226">
        <f>'ES Data Entry'!A1002</f>
        <v>0</v>
      </c>
      <c r="B1002" s="226">
        <f>'ES Data Entry'!B1002</f>
        <v>0</v>
      </c>
      <c r="C1002" s="6">
        <f>'ES Data Entry'!C1002</f>
        <v>0</v>
      </c>
      <c r="D1002" s="226">
        <f>'ES Data Entry'!D1002</f>
        <v>0</v>
      </c>
      <c r="E1002" s="226">
        <f>'ES Data Entry'!E1002</f>
        <v>0</v>
      </c>
      <c r="F1002" s="226">
        <f>'ES Data Entry'!F1002</f>
        <v>0</v>
      </c>
      <c r="G1002" s="226" t="str" cm="1">
        <f t="array" ref="G1002">_xlfn.IFS('ES Data Entry'!G1002=0, "Kindergarten", 'ES Data Entry'!G1002=1, "1st Grade", 'ES Data Entry'!G1002=2, "2nd Grade", 'ES Data Entry'!G1002=3, "3rd Grade", 'ES Data Entry'!G1002=4, "4th Grade",'ES Data Entry'!G1002=5, "5th Grade")</f>
        <v>Kindergarten</v>
      </c>
      <c r="H1002" s="253" t="e" cm="1">
        <f t="array" ref="H1002">_xlfn.IFS('ES Data Entry'!L1002=2, "Virtual", 'ES Data Entry'!L1002=1, "In-person",'ES Data Entry'!L1002=3, "Hybrid")</f>
        <v>#N/A</v>
      </c>
      <c r="I1002" s="227" t="e" cm="1">
        <f t="array" ref="I1002">_xlfn.IFS('ES Data Entry'!H1002= 1, "American Indian/Alaskan Native", 'ES Data Entry'!H1002= 2, "Asian", 'ES Data Entry'!H1002= 3, "Native Hawaiian/Pacific Islander", 'ES Data Entry'!H1002= 4, "Black/African American",'ES Data Entry'!H1002= 5,  "White", 'ES Data Entry'!H1002= 6, "Other", 'ES Data Entry'!H1002= 7, "Two races or more", 'ES Data Entry'!H1002= 8, "Unknown")</f>
        <v>#N/A</v>
      </c>
      <c r="J1002" s="226" t="e" cm="1">
        <f t="array" ref="J1002">_xlfn.IFS('ES Data Entry'!I1002=1, "Hispanic/Latino", 'ES Data Entry'!I1002=2, "Not Hispanic/Latino", 'ES Data Entry'!I1002=3, "Other")</f>
        <v>#N/A</v>
      </c>
      <c r="K1002" s="226" t="e" cm="1">
        <f t="array" ref="K1002">_xlfn.IFS('ES Data Entry'!J1002= 1, "Male", 'ES Data Entry'!J1002= 2, "Female", 'ES Data Entry'!J1002= 3, "Transgender Male", 'ES Data Entry'!J1002= 4, "Transgender Female",'ES Data Entry'!J1002= 5, "Non-binary", 'ES Data Entry'!J1002= 6, "Other", 'ES Data Entry'!J1002= 7, "Unknown")</f>
        <v>#N/A</v>
      </c>
      <c r="L1002" s="228">
        <f>'ES Data Entry'!K1002</f>
        <v>0</v>
      </c>
      <c r="M1002" s="228" t="str" cm="1">
        <f t="array" ref="M1002">IF(MAX(IF(F:F=F1002, L:L))=L1002, "Yes", "No")</f>
        <v>Yes</v>
      </c>
      <c r="N1002" s="229" t="e">
        <f>AVERAGE('ES Data Entry'!N1002,'ES Data Entry'!M1002)</f>
        <v>#DIV/0!</v>
      </c>
      <c r="O1002" s="229" t="e">
        <f t="shared" si="96"/>
        <v>#DIV/0!</v>
      </c>
      <c r="P1002" s="229" t="e">
        <f>AVERAGE('ES Data Entry'!O1002:R1002)</f>
        <v>#DIV/0!</v>
      </c>
      <c r="Q1002" s="229" t="e">
        <f t="shared" si="97"/>
        <v>#DIV/0!</v>
      </c>
      <c r="R1002" s="229" t="e">
        <f>AVERAGE('ES Data Entry'!S1002:V1002)</f>
        <v>#DIV/0!</v>
      </c>
      <c r="S1002" s="229" t="e">
        <f t="shared" si="98"/>
        <v>#DIV/0!</v>
      </c>
      <c r="T1002" s="229" t="e">
        <f>AVERAGE('ES Data Entry'!W1002:Y1002)</f>
        <v>#DIV/0!</v>
      </c>
      <c r="U1002" s="230" t="e">
        <f t="shared" si="99"/>
        <v>#DIV/0!</v>
      </c>
      <c r="V1002" s="231" t="e">
        <f t="shared" si="100"/>
        <v>#DIV/0!</v>
      </c>
      <c r="W1002" s="232" t="e">
        <f t="shared" si="101"/>
        <v>#DIV/0!</v>
      </c>
    </row>
    <row r="1003" spans="1:23">
      <c r="A1003" s="226">
        <f>'ES Data Entry'!A1003</f>
        <v>0</v>
      </c>
      <c r="B1003" s="226">
        <f>'ES Data Entry'!B1003</f>
        <v>0</v>
      </c>
      <c r="C1003" s="6">
        <f>'ES Data Entry'!C1003</f>
        <v>0</v>
      </c>
      <c r="D1003" s="226">
        <f>'ES Data Entry'!D1003</f>
        <v>0</v>
      </c>
      <c r="E1003" s="226">
        <f>'ES Data Entry'!E1003</f>
        <v>0</v>
      </c>
      <c r="F1003" s="226">
        <f>'ES Data Entry'!F1003</f>
        <v>0</v>
      </c>
      <c r="G1003" s="226" t="str" cm="1">
        <f t="array" ref="G1003">_xlfn.IFS('ES Data Entry'!G1003=0, "Kindergarten", 'ES Data Entry'!G1003=1, "1st Grade", 'ES Data Entry'!G1003=2, "2nd Grade", 'ES Data Entry'!G1003=3, "3rd Grade", 'ES Data Entry'!G1003=4, "4th Grade",'ES Data Entry'!G1003=5, "5th Grade")</f>
        <v>Kindergarten</v>
      </c>
      <c r="H1003" s="253" t="e" cm="1">
        <f t="array" ref="H1003">_xlfn.IFS('ES Data Entry'!L1003=2, "Virtual", 'ES Data Entry'!L1003=1, "In-person",'ES Data Entry'!L1003=3, "Hybrid")</f>
        <v>#N/A</v>
      </c>
      <c r="I1003" s="227" t="e" cm="1">
        <f t="array" ref="I1003">_xlfn.IFS('ES Data Entry'!H1003= 1, "American Indian/Alaskan Native", 'ES Data Entry'!H1003= 2, "Asian", 'ES Data Entry'!H1003= 3, "Native Hawaiian/Pacific Islander", 'ES Data Entry'!H1003= 4, "Black/African American",'ES Data Entry'!H1003= 5,  "White", 'ES Data Entry'!H1003= 6, "Other", 'ES Data Entry'!H1003= 7, "Two races or more", 'ES Data Entry'!H1003= 8, "Unknown")</f>
        <v>#N/A</v>
      </c>
      <c r="J1003" s="226" t="e" cm="1">
        <f t="array" ref="J1003">_xlfn.IFS('ES Data Entry'!I1003=1, "Hispanic/Latino", 'ES Data Entry'!I1003=2, "Not Hispanic/Latino", 'ES Data Entry'!I1003=3, "Other")</f>
        <v>#N/A</v>
      </c>
      <c r="K1003" s="226" t="e" cm="1">
        <f t="array" ref="K1003">_xlfn.IFS('ES Data Entry'!J1003= 1, "Male", 'ES Data Entry'!J1003= 2, "Female", 'ES Data Entry'!J1003= 3, "Transgender Male", 'ES Data Entry'!J1003= 4, "Transgender Female",'ES Data Entry'!J1003= 5, "Non-binary", 'ES Data Entry'!J1003= 6, "Other", 'ES Data Entry'!J1003= 7, "Unknown")</f>
        <v>#N/A</v>
      </c>
      <c r="L1003" s="228">
        <f>'ES Data Entry'!K1003</f>
        <v>0</v>
      </c>
      <c r="M1003" s="228" t="str" cm="1">
        <f t="array" ref="M1003">IF(MAX(IF(F:F=F1003, L:L))=L1003, "Yes", "No")</f>
        <v>Yes</v>
      </c>
      <c r="N1003" s="229" t="e">
        <f>AVERAGE('ES Data Entry'!N1003,'ES Data Entry'!M1003)</f>
        <v>#DIV/0!</v>
      </c>
      <c r="O1003" s="229" t="e">
        <f t="shared" si="96"/>
        <v>#DIV/0!</v>
      </c>
      <c r="P1003" s="229" t="e">
        <f>AVERAGE('ES Data Entry'!O1003:R1003)</f>
        <v>#DIV/0!</v>
      </c>
      <c r="Q1003" s="229" t="e">
        <f t="shared" si="97"/>
        <v>#DIV/0!</v>
      </c>
      <c r="R1003" s="229" t="e">
        <f>AVERAGE('ES Data Entry'!S1003:V1003)</f>
        <v>#DIV/0!</v>
      </c>
      <c r="S1003" s="229" t="e">
        <f t="shared" si="98"/>
        <v>#DIV/0!</v>
      </c>
      <c r="T1003" s="229" t="e">
        <f>AVERAGE('ES Data Entry'!W1003:Y1003)</f>
        <v>#DIV/0!</v>
      </c>
      <c r="U1003" s="230" t="e">
        <f t="shared" si="99"/>
        <v>#DIV/0!</v>
      </c>
      <c r="V1003" s="231" t="e">
        <f t="shared" si="100"/>
        <v>#DIV/0!</v>
      </c>
      <c r="W1003" s="232" t="e">
        <f t="shared" si="101"/>
        <v>#DIV/0!</v>
      </c>
    </row>
    <row r="1004" spans="1:23">
      <c r="A1004" s="226">
        <f>'ES Data Entry'!A1004</f>
        <v>0</v>
      </c>
      <c r="B1004" s="226">
        <f>'ES Data Entry'!B1004</f>
        <v>0</v>
      </c>
      <c r="C1004" s="6">
        <f>'ES Data Entry'!C1004</f>
        <v>0</v>
      </c>
      <c r="D1004" s="226">
        <f>'ES Data Entry'!D1004</f>
        <v>0</v>
      </c>
      <c r="E1004" s="226">
        <f>'ES Data Entry'!E1004</f>
        <v>0</v>
      </c>
      <c r="F1004" s="226">
        <f>'ES Data Entry'!F1004</f>
        <v>0</v>
      </c>
      <c r="G1004" s="226" t="str" cm="1">
        <f t="array" ref="G1004">_xlfn.IFS('ES Data Entry'!G1004=0, "Kindergarten", 'ES Data Entry'!G1004=1, "1st Grade", 'ES Data Entry'!G1004=2, "2nd Grade", 'ES Data Entry'!G1004=3, "3rd Grade", 'ES Data Entry'!G1004=4, "4th Grade",'ES Data Entry'!G1004=5, "5th Grade")</f>
        <v>Kindergarten</v>
      </c>
      <c r="H1004" s="253" t="e" cm="1">
        <f t="array" ref="H1004">_xlfn.IFS('ES Data Entry'!L1004=2, "Virtual", 'ES Data Entry'!L1004=1, "In-person",'ES Data Entry'!L1004=3, "Hybrid")</f>
        <v>#N/A</v>
      </c>
      <c r="I1004" s="227" t="e" cm="1">
        <f t="array" ref="I1004">_xlfn.IFS('ES Data Entry'!H1004= 1, "American Indian/Alaskan Native", 'ES Data Entry'!H1004= 2, "Asian", 'ES Data Entry'!H1004= 3, "Native Hawaiian/Pacific Islander", 'ES Data Entry'!H1004= 4, "Black/African American",'ES Data Entry'!H1004= 5,  "White", 'ES Data Entry'!H1004= 6, "Other", 'ES Data Entry'!H1004= 7, "Two races or more", 'ES Data Entry'!H1004= 8, "Unknown")</f>
        <v>#N/A</v>
      </c>
      <c r="J1004" s="226" t="e" cm="1">
        <f t="array" ref="J1004">_xlfn.IFS('ES Data Entry'!I1004=1, "Hispanic/Latino", 'ES Data Entry'!I1004=2, "Not Hispanic/Latino", 'ES Data Entry'!I1004=3, "Other")</f>
        <v>#N/A</v>
      </c>
      <c r="K1004" s="226" t="e" cm="1">
        <f t="array" ref="K1004">_xlfn.IFS('ES Data Entry'!J1004= 1, "Male", 'ES Data Entry'!J1004= 2, "Female", 'ES Data Entry'!J1004= 3, "Transgender Male", 'ES Data Entry'!J1004= 4, "Transgender Female",'ES Data Entry'!J1004= 5, "Non-binary", 'ES Data Entry'!J1004= 6, "Other", 'ES Data Entry'!J1004= 7, "Unknown")</f>
        <v>#N/A</v>
      </c>
      <c r="L1004" s="228">
        <f>'ES Data Entry'!K1004</f>
        <v>0</v>
      </c>
      <c r="M1004" s="228" t="str" cm="1">
        <f t="array" ref="M1004">IF(MAX(IF(F:F=F1004, L:L))=L1004, "Yes", "No")</f>
        <v>Yes</v>
      </c>
      <c r="N1004" s="229" t="e">
        <f>AVERAGE('ES Data Entry'!N1004,'ES Data Entry'!M1004)</f>
        <v>#DIV/0!</v>
      </c>
      <c r="O1004" s="229" t="e">
        <f t="shared" si="96"/>
        <v>#DIV/0!</v>
      </c>
      <c r="P1004" s="229" t="e">
        <f>AVERAGE('ES Data Entry'!O1004:R1004)</f>
        <v>#DIV/0!</v>
      </c>
      <c r="Q1004" s="229" t="e">
        <f t="shared" si="97"/>
        <v>#DIV/0!</v>
      </c>
      <c r="R1004" s="229" t="e">
        <f>AVERAGE('ES Data Entry'!S1004:V1004)</f>
        <v>#DIV/0!</v>
      </c>
      <c r="S1004" s="229" t="e">
        <f t="shared" si="98"/>
        <v>#DIV/0!</v>
      </c>
      <c r="T1004" s="229" t="e">
        <f>AVERAGE('ES Data Entry'!W1004:Y1004)</f>
        <v>#DIV/0!</v>
      </c>
      <c r="U1004" s="230" t="e">
        <f t="shared" si="99"/>
        <v>#DIV/0!</v>
      </c>
      <c r="V1004" s="231" t="e">
        <f t="shared" si="100"/>
        <v>#DIV/0!</v>
      </c>
      <c r="W1004" s="232" t="e">
        <f t="shared" si="101"/>
        <v>#DIV/0!</v>
      </c>
    </row>
    <row r="1005" spans="1:23">
      <c r="A1005" s="226">
        <f>'ES Data Entry'!A1005</f>
        <v>0</v>
      </c>
      <c r="B1005" s="226">
        <f>'ES Data Entry'!B1005</f>
        <v>0</v>
      </c>
      <c r="C1005" s="6">
        <f>'ES Data Entry'!C1005</f>
        <v>0</v>
      </c>
      <c r="D1005" s="226">
        <f>'ES Data Entry'!D1005</f>
        <v>0</v>
      </c>
      <c r="E1005" s="226">
        <f>'ES Data Entry'!E1005</f>
        <v>0</v>
      </c>
      <c r="F1005" s="226">
        <f>'ES Data Entry'!F1005</f>
        <v>0</v>
      </c>
      <c r="G1005" s="226" t="str" cm="1">
        <f t="array" ref="G1005">_xlfn.IFS('ES Data Entry'!G1005=0, "Kindergarten", 'ES Data Entry'!G1005=1, "1st Grade", 'ES Data Entry'!G1005=2, "2nd Grade", 'ES Data Entry'!G1005=3, "3rd Grade", 'ES Data Entry'!G1005=4, "4th Grade",'ES Data Entry'!G1005=5, "5th Grade")</f>
        <v>Kindergarten</v>
      </c>
      <c r="H1005" s="253" t="e" cm="1">
        <f t="array" ref="H1005">_xlfn.IFS('ES Data Entry'!L1005=2, "Virtual", 'ES Data Entry'!L1005=1, "In-person",'ES Data Entry'!L1005=3, "Hybrid")</f>
        <v>#N/A</v>
      </c>
      <c r="I1005" s="227" t="e" cm="1">
        <f t="array" ref="I1005">_xlfn.IFS('ES Data Entry'!H1005= 1, "American Indian/Alaskan Native", 'ES Data Entry'!H1005= 2, "Asian", 'ES Data Entry'!H1005= 3, "Native Hawaiian/Pacific Islander", 'ES Data Entry'!H1005= 4, "Black/African American",'ES Data Entry'!H1005= 5,  "White", 'ES Data Entry'!H1005= 6, "Other", 'ES Data Entry'!H1005= 7, "Two races or more", 'ES Data Entry'!H1005= 8, "Unknown")</f>
        <v>#N/A</v>
      </c>
      <c r="J1005" s="226" t="e" cm="1">
        <f t="array" ref="J1005">_xlfn.IFS('ES Data Entry'!I1005=1, "Hispanic/Latino", 'ES Data Entry'!I1005=2, "Not Hispanic/Latino", 'ES Data Entry'!I1005=3, "Other")</f>
        <v>#N/A</v>
      </c>
      <c r="K1005" s="226" t="e" cm="1">
        <f t="array" ref="K1005">_xlfn.IFS('ES Data Entry'!J1005= 1, "Male", 'ES Data Entry'!J1005= 2, "Female", 'ES Data Entry'!J1005= 3, "Transgender Male", 'ES Data Entry'!J1005= 4, "Transgender Female",'ES Data Entry'!J1005= 5, "Non-binary", 'ES Data Entry'!J1005= 6, "Other", 'ES Data Entry'!J1005= 7, "Unknown")</f>
        <v>#N/A</v>
      </c>
      <c r="L1005" s="228">
        <f>'ES Data Entry'!K1005</f>
        <v>0</v>
      </c>
      <c r="M1005" s="228" t="str" cm="1">
        <f t="array" ref="M1005">IF(MAX(IF(F:F=F1005, L:L))=L1005, "Yes", "No")</f>
        <v>Yes</v>
      </c>
      <c r="N1005" s="229" t="e">
        <f>AVERAGE('ES Data Entry'!N1005,'ES Data Entry'!M1005)</f>
        <v>#DIV/0!</v>
      </c>
      <c r="O1005" s="229" t="e">
        <f t="shared" si="96"/>
        <v>#DIV/0!</v>
      </c>
      <c r="P1005" s="229" t="e">
        <f>AVERAGE('ES Data Entry'!O1005:R1005)</f>
        <v>#DIV/0!</v>
      </c>
      <c r="Q1005" s="229" t="e">
        <f t="shared" si="97"/>
        <v>#DIV/0!</v>
      </c>
      <c r="R1005" s="229" t="e">
        <f>AVERAGE('ES Data Entry'!S1005:V1005)</f>
        <v>#DIV/0!</v>
      </c>
      <c r="S1005" s="229" t="e">
        <f t="shared" si="98"/>
        <v>#DIV/0!</v>
      </c>
      <c r="T1005" s="229" t="e">
        <f>AVERAGE('ES Data Entry'!W1005:Y1005)</f>
        <v>#DIV/0!</v>
      </c>
      <c r="U1005" s="230" t="e">
        <f t="shared" si="99"/>
        <v>#DIV/0!</v>
      </c>
      <c r="V1005" s="231" t="e">
        <f t="shared" si="100"/>
        <v>#DIV/0!</v>
      </c>
      <c r="W1005" s="232" t="e">
        <f t="shared" si="101"/>
        <v>#DIV/0!</v>
      </c>
    </row>
    <row r="1006" spans="1:23">
      <c r="A1006" s="226">
        <f>'ES Data Entry'!A1006</f>
        <v>0</v>
      </c>
      <c r="B1006" s="226">
        <f>'ES Data Entry'!B1006</f>
        <v>0</v>
      </c>
      <c r="C1006" s="6">
        <f>'ES Data Entry'!C1006</f>
        <v>0</v>
      </c>
      <c r="D1006" s="226">
        <f>'ES Data Entry'!D1006</f>
        <v>0</v>
      </c>
      <c r="E1006" s="226">
        <f>'ES Data Entry'!E1006</f>
        <v>0</v>
      </c>
      <c r="F1006" s="226">
        <f>'ES Data Entry'!F1006</f>
        <v>0</v>
      </c>
      <c r="G1006" s="226" t="str" cm="1">
        <f t="array" ref="G1006">_xlfn.IFS('ES Data Entry'!G1006=0, "Kindergarten", 'ES Data Entry'!G1006=1, "1st Grade", 'ES Data Entry'!G1006=2, "2nd Grade", 'ES Data Entry'!G1006=3, "3rd Grade", 'ES Data Entry'!G1006=4, "4th Grade",'ES Data Entry'!G1006=5, "5th Grade")</f>
        <v>Kindergarten</v>
      </c>
      <c r="H1006" s="253" t="e" cm="1">
        <f t="array" ref="H1006">_xlfn.IFS('ES Data Entry'!L1006=2, "Virtual", 'ES Data Entry'!L1006=1, "In-person",'ES Data Entry'!L1006=3, "Hybrid")</f>
        <v>#N/A</v>
      </c>
      <c r="I1006" s="227" t="e" cm="1">
        <f t="array" ref="I1006">_xlfn.IFS('ES Data Entry'!H1006= 1, "American Indian/Alaskan Native", 'ES Data Entry'!H1006= 2, "Asian", 'ES Data Entry'!H1006= 3, "Native Hawaiian/Pacific Islander", 'ES Data Entry'!H1006= 4, "Black/African American",'ES Data Entry'!H1006= 5,  "White", 'ES Data Entry'!H1006= 6, "Other", 'ES Data Entry'!H1006= 7, "Two races or more", 'ES Data Entry'!H1006= 8, "Unknown")</f>
        <v>#N/A</v>
      </c>
      <c r="J1006" s="226" t="e" cm="1">
        <f t="array" ref="J1006">_xlfn.IFS('ES Data Entry'!I1006=1, "Hispanic/Latino", 'ES Data Entry'!I1006=2, "Not Hispanic/Latino", 'ES Data Entry'!I1006=3, "Other")</f>
        <v>#N/A</v>
      </c>
      <c r="K1006" s="226" t="e" cm="1">
        <f t="array" ref="K1006">_xlfn.IFS('ES Data Entry'!J1006= 1, "Male", 'ES Data Entry'!J1006= 2, "Female", 'ES Data Entry'!J1006= 3, "Transgender Male", 'ES Data Entry'!J1006= 4, "Transgender Female",'ES Data Entry'!J1006= 5, "Non-binary", 'ES Data Entry'!J1006= 6, "Other", 'ES Data Entry'!J1006= 7, "Unknown")</f>
        <v>#N/A</v>
      </c>
      <c r="L1006" s="228">
        <f>'ES Data Entry'!K1006</f>
        <v>0</v>
      </c>
      <c r="M1006" s="228" t="str" cm="1">
        <f t="array" ref="M1006">IF(MAX(IF(F:F=F1006, L:L))=L1006, "Yes", "No")</f>
        <v>Yes</v>
      </c>
      <c r="N1006" s="229" t="e">
        <f>AVERAGE('ES Data Entry'!N1006,'ES Data Entry'!M1006)</f>
        <v>#DIV/0!</v>
      </c>
      <c r="O1006" s="229" t="e">
        <f t="shared" si="96"/>
        <v>#DIV/0!</v>
      </c>
      <c r="P1006" s="229" t="e">
        <f>AVERAGE('ES Data Entry'!O1006:R1006)</f>
        <v>#DIV/0!</v>
      </c>
      <c r="Q1006" s="229" t="e">
        <f t="shared" si="97"/>
        <v>#DIV/0!</v>
      </c>
      <c r="R1006" s="229" t="e">
        <f>AVERAGE('ES Data Entry'!S1006:V1006)</f>
        <v>#DIV/0!</v>
      </c>
      <c r="S1006" s="229" t="e">
        <f t="shared" si="98"/>
        <v>#DIV/0!</v>
      </c>
      <c r="T1006" s="229" t="e">
        <f>AVERAGE('ES Data Entry'!W1006:Y1006)</f>
        <v>#DIV/0!</v>
      </c>
      <c r="U1006" s="230" t="e">
        <f t="shared" si="99"/>
        <v>#DIV/0!</v>
      </c>
      <c r="V1006" s="231" t="e">
        <f t="shared" si="100"/>
        <v>#DIV/0!</v>
      </c>
      <c r="W1006" s="232" t="e">
        <f t="shared" si="101"/>
        <v>#DIV/0!</v>
      </c>
    </row>
    <row r="1007" spans="1:23">
      <c r="A1007" s="226">
        <f>'ES Data Entry'!A1007</f>
        <v>0</v>
      </c>
      <c r="B1007" s="226">
        <f>'ES Data Entry'!B1007</f>
        <v>0</v>
      </c>
      <c r="C1007" s="6">
        <f>'ES Data Entry'!C1007</f>
        <v>0</v>
      </c>
      <c r="D1007" s="226">
        <f>'ES Data Entry'!D1007</f>
        <v>0</v>
      </c>
      <c r="E1007" s="226">
        <f>'ES Data Entry'!E1007</f>
        <v>0</v>
      </c>
      <c r="F1007" s="226">
        <f>'ES Data Entry'!F1007</f>
        <v>0</v>
      </c>
      <c r="G1007" s="226" t="str" cm="1">
        <f t="array" ref="G1007">_xlfn.IFS('ES Data Entry'!G1007=0, "Kindergarten", 'ES Data Entry'!G1007=1, "1st Grade", 'ES Data Entry'!G1007=2, "2nd Grade", 'ES Data Entry'!G1007=3, "3rd Grade", 'ES Data Entry'!G1007=4, "4th Grade",'ES Data Entry'!G1007=5, "5th Grade")</f>
        <v>Kindergarten</v>
      </c>
      <c r="H1007" s="253" t="e" cm="1">
        <f t="array" ref="H1007">_xlfn.IFS('ES Data Entry'!L1007=2, "Virtual", 'ES Data Entry'!L1007=1, "In-person",'ES Data Entry'!L1007=3, "Hybrid")</f>
        <v>#N/A</v>
      </c>
      <c r="I1007" s="227" t="e" cm="1">
        <f t="array" ref="I1007">_xlfn.IFS('ES Data Entry'!H1007= 1, "American Indian/Alaskan Native", 'ES Data Entry'!H1007= 2, "Asian", 'ES Data Entry'!H1007= 3, "Native Hawaiian/Pacific Islander", 'ES Data Entry'!H1007= 4, "Black/African American",'ES Data Entry'!H1007= 5,  "White", 'ES Data Entry'!H1007= 6, "Other", 'ES Data Entry'!H1007= 7, "Two races or more", 'ES Data Entry'!H1007= 8, "Unknown")</f>
        <v>#N/A</v>
      </c>
      <c r="J1007" s="226" t="e" cm="1">
        <f t="array" ref="J1007">_xlfn.IFS('ES Data Entry'!I1007=1, "Hispanic/Latino", 'ES Data Entry'!I1007=2, "Not Hispanic/Latino", 'ES Data Entry'!I1007=3, "Other")</f>
        <v>#N/A</v>
      </c>
      <c r="K1007" s="226" t="e" cm="1">
        <f t="array" ref="K1007">_xlfn.IFS('ES Data Entry'!J1007= 1, "Male", 'ES Data Entry'!J1007= 2, "Female", 'ES Data Entry'!J1007= 3, "Transgender Male", 'ES Data Entry'!J1007= 4, "Transgender Female",'ES Data Entry'!J1007= 5, "Non-binary", 'ES Data Entry'!J1007= 6, "Other", 'ES Data Entry'!J1007= 7, "Unknown")</f>
        <v>#N/A</v>
      </c>
      <c r="L1007" s="228">
        <f>'ES Data Entry'!K1007</f>
        <v>0</v>
      </c>
      <c r="M1007" s="228" t="str" cm="1">
        <f t="array" ref="M1007">IF(MAX(IF(F:F=F1007, L:L))=L1007, "Yes", "No")</f>
        <v>Yes</v>
      </c>
      <c r="N1007" s="229" t="e">
        <f>AVERAGE('ES Data Entry'!N1007,'ES Data Entry'!M1007)</f>
        <v>#DIV/0!</v>
      </c>
      <c r="O1007" s="229" t="e">
        <f t="shared" si="96"/>
        <v>#DIV/0!</v>
      </c>
      <c r="P1007" s="229" t="e">
        <f>AVERAGE('ES Data Entry'!O1007:R1007)</f>
        <v>#DIV/0!</v>
      </c>
      <c r="Q1007" s="229" t="e">
        <f t="shared" si="97"/>
        <v>#DIV/0!</v>
      </c>
      <c r="R1007" s="229" t="e">
        <f>AVERAGE('ES Data Entry'!S1007:V1007)</f>
        <v>#DIV/0!</v>
      </c>
      <c r="S1007" s="229" t="e">
        <f t="shared" si="98"/>
        <v>#DIV/0!</v>
      </c>
      <c r="T1007" s="229" t="e">
        <f>AVERAGE('ES Data Entry'!W1007:Y1007)</f>
        <v>#DIV/0!</v>
      </c>
      <c r="U1007" s="230" t="e">
        <f t="shared" si="99"/>
        <v>#DIV/0!</v>
      </c>
      <c r="V1007" s="231" t="e">
        <f t="shared" si="100"/>
        <v>#DIV/0!</v>
      </c>
      <c r="W1007" s="232" t="e">
        <f t="shared" si="101"/>
        <v>#DIV/0!</v>
      </c>
    </row>
    <row r="1008" spans="1:23">
      <c r="A1008" s="226">
        <f>'ES Data Entry'!A1008</f>
        <v>0</v>
      </c>
      <c r="B1008" s="226">
        <f>'ES Data Entry'!B1008</f>
        <v>0</v>
      </c>
      <c r="C1008" s="6">
        <f>'ES Data Entry'!C1008</f>
        <v>0</v>
      </c>
      <c r="D1008" s="226">
        <f>'ES Data Entry'!D1008</f>
        <v>0</v>
      </c>
      <c r="E1008" s="226">
        <f>'ES Data Entry'!E1008</f>
        <v>0</v>
      </c>
      <c r="F1008" s="226">
        <f>'ES Data Entry'!F1008</f>
        <v>0</v>
      </c>
      <c r="G1008" s="226" t="str" cm="1">
        <f t="array" ref="G1008">_xlfn.IFS('ES Data Entry'!G1008=0, "Kindergarten", 'ES Data Entry'!G1008=1, "1st Grade", 'ES Data Entry'!G1008=2, "2nd Grade", 'ES Data Entry'!G1008=3, "3rd Grade", 'ES Data Entry'!G1008=4, "4th Grade",'ES Data Entry'!G1008=5, "5th Grade")</f>
        <v>Kindergarten</v>
      </c>
      <c r="H1008" s="253" t="e" cm="1">
        <f t="array" ref="H1008">_xlfn.IFS('ES Data Entry'!L1008=2, "Virtual", 'ES Data Entry'!L1008=1, "In-person",'ES Data Entry'!L1008=3, "Hybrid")</f>
        <v>#N/A</v>
      </c>
      <c r="I1008" s="227" t="e" cm="1">
        <f t="array" ref="I1008">_xlfn.IFS('ES Data Entry'!H1008= 1, "American Indian/Alaskan Native", 'ES Data Entry'!H1008= 2, "Asian", 'ES Data Entry'!H1008= 3, "Native Hawaiian/Pacific Islander", 'ES Data Entry'!H1008= 4, "Black/African American",'ES Data Entry'!H1008= 5,  "White", 'ES Data Entry'!H1008= 6, "Other", 'ES Data Entry'!H1008= 7, "Two races or more", 'ES Data Entry'!H1008= 8, "Unknown")</f>
        <v>#N/A</v>
      </c>
      <c r="J1008" s="226" t="e" cm="1">
        <f t="array" ref="J1008">_xlfn.IFS('ES Data Entry'!I1008=1, "Hispanic/Latino", 'ES Data Entry'!I1008=2, "Not Hispanic/Latino", 'ES Data Entry'!I1008=3, "Other")</f>
        <v>#N/A</v>
      </c>
      <c r="K1008" s="226" t="e" cm="1">
        <f t="array" ref="K1008">_xlfn.IFS('ES Data Entry'!J1008= 1, "Male", 'ES Data Entry'!J1008= 2, "Female", 'ES Data Entry'!J1008= 3, "Transgender Male", 'ES Data Entry'!J1008= 4, "Transgender Female",'ES Data Entry'!J1008= 5, "Non-binary", 'ES Data Entry'!J1008= 6, "Other", 'ES Data Entry'!J1008= 7, "Unknown")</f>
        <v>#N/A</v>
      </c>
      <c r="L1008" s="228">
        <f>'ES Data Entry'!K1008</f>
        <v>0</v>
      </c>
      <c r="M1008" s="228" t="str" cm="1">
        <f t="array" ref="M1008">IF(MAX(IF(F:F=F1008, L:L))=L1008, "Yes", "No")</f>
        <v>Yes</v>
      </c>
      <c r="N1008" s="229" t="e">
        <f>AVERAGE('ES Data Entry'!N1008,'ES Data Entry'!M1008)</f>
        <v>#DIV/0!</v>
      </c>
      <c r="O1008" s="229" t="e">
        <f t="shared" si="96"/>
        <v>#DIV/0!</v>
      </c>
      <c r="P1008" s="229" t="e">
        <f>AVERAGE('ES Data Entry'!O1008:R1008)</f>
        <v>#DIV/0!</v>
      </c>
      <c r="Q1008" s="229" t="e">
        <f t="shared" si="97"/>
        <v>#DIV/0!</v>
      </c>
      <c r="R1008" s="229" t="e">
        <f>AVERAGE('ES Data Entry'!S1008:V1008)</f>
        <v>#DIV/0!</v>
      </c>
      <c r="S1008" s="229" t="e">
        <f t="shared" si="98"/>
        <v>#DIV/0!</v>
      </c>
      <c r="T1008" s="229" t="e">
        <f>AVERAGE('ES Data Entry'!W1008:Y1008)</f>
        <v>#DIV/0!</v>
      </c>
      <c r="U1008" s="230" t="e">
        <f t="shared" si="99"/>
        <v>#DIV/0!</v>
      </c>
      <c r="V1008" s="231" t="e">
        <f t="shared" si="100"/>
        <v>#DIV/0!</v>
      </c>
      <c r="W1008" s="232" t="e">
        <f t="shared" si="101"/>
        <v>#DIV/0!</v>
      </c>
    </row>
  </sheetData>
  <mergeCells count="3">
    <mergeCell ref="N1:V1"/>
    <mergeCell ref="F1:L1"/>
    <mergeCell ref="A1:E1"/>
  </mergeCells>
  <conditionalFormatting sqref="O1:O1048576">
    <cfRule type="containsText" dxfId="23" priority="14" operator="containsText" text="High">
      <formula>NOT(ISERROR(SEARCH("High",O1)))</formula>
    </cfRule>
    <cfRule type="containsText" dxfId="22" priority="15" operator="containsText" text="Low">
      <formula>NOT(ISERROR(SEARCH("Low",O1)))</formula>
    </cfRule>
  </conditionalFormatting>
  <conditionalFormatting sqref="Q1:Q1048576 S1:S1048576 U1:U1048576 W1:W1048576">
    <cfRule type="containsText" dxfId="21" priority="12" operator="containsText" text="High">
      <formula>NOT(ISERROR(SEARCH("High",Q1)))</formula>
    </cfRule>
    <cfRule type="cellIs" dxfId="20" priority="13" operator="equal">
      <formula>"Low"</formula>
    </cfRule>
  </conditionalFormatting>
  <conditionalFormatting sqref="U1:U1048576">
    <cfRule type="containsText" dxfId="19" priority="11" operator="containsText" text="Low">
      <formula>NOT(ISERROR(SEARCH("Low",U1)))</formula>
    </cfRule>
  </conditionalFormatting>
  <conditionalFormatting sqref="Q1:Q1048576">
    <cfRule type="containsText" dxfId="18" priority="10" operator="containsText" text="Low">
      <formula>NOT(ISERROR(SEARCH("Low",Q1)))</formula>
    </cfRule>
  </conditionalFormatting>
  <conditionalFormatting sqref="S1:S1048576">
    <cfRule type="containsText" dxfId="17" priority="9" operator="containsText" text="Low">
      <formula>NOT(ISERROR(SEARCH("Low",S1)))</formula>
    </cfRule>
  </conditionalFormatting>
  <conditionalFormatting sqref="W1:W1048576">
    <cfRule type="containsText" dxfId="16" priority="8" operator="containsText" text="Low">
      <formula>NOT(ISERROR(SEARCH("Low",W1)))</formula>
    </cfRule>
  </conditionalFormatting>
  <conditionalFormatting sqref="S11 U11 W11">
    <cfRule type="containsText" dxfId="15" priority="6" operator="containsText" text="High">
      <formula>NOT(ISERROR(SEARCH("High",S11)))</formula>
    </cfRule>
    <cfRule type="cellIs" dxfId="14" priority="7" operator="equal">
      <formula>"Low"</formula>
    </cfRule>
  </conditionalFormatting>
  <conditionalFormatting sqref="U11">
    <cfRule type="containsText" dxfId="13" priority="5" operator="containsText" text="Low">
      <formula>NOT(ISERROR(SEARCH("Low",U11)))</formula>
    </cfRule>
  </conditionalFormatting>
  <conditionalFormatting sqref="S11">
    <cfRule type="containsText" dxfId="12" priority="4" operator="containsText" text="Low">
      <formula>NOT(ISERROR(SEARCH("Low",S11)))</formula>
    </cfRule>
  </conditionalFormatting>
  <conditionalFormatting sqref="W11">
    <cfRule type="containsText" dxfId="11" priority="3" operator="containsText" text="Low">
      <formula>NOT(ISERROR(SEARCH("Low",W11)))</formula>
    </cfRule>
  </conditionalFormatting>
  <conditionalFormatting sqref="O3:O1008">
    <cfRule type="containsText" dxfId="10" priority="2" operator="containsText" text="Moderate">
      <formula>NOT(ISERROR(SEARCH("Moderate",O3)))</formula>
    </cfRule>
  </conditionalFormatting>
  <conditionalFormatting sqref="W1:W1048576 U1:U1048576 S1:S1048576 Q1:Q1048576">
    <cfRule type="containsText" dxfId="9" priority="1" operator="containsText" text="Moderate">
      <formula>NOT(ISERROR(SEARCH("Moderate",Q1)))</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7C6B5-4615-4520-8949-11A2D756D6E6}">
  <dimension ref="D1:AD52"/>
  <sheetViews>
    <sheetView showZeros="0" zoomScale="50" zoomScaleNormal="50" workbookViewId="0">
      <selection activeCell="AE12" sqref="AE12"/>
    </sheetView>
  </sheetViews>
  <sheetFormatPr defaultColWidth="11" defaultRowHeight="15.75"/>
  <cols>
    <col min="1" max="1" width="11" style="85"/>
    <col min="2" max="2" width="5.125" style="85" customWidth="1"/>
    <col min="3" max="3" width="6.5" style="85" customWidth="1"/>
    <col min="4" max="4" width="11" style="85"/>
    <col min="5" max="5" width="4" style="85" customWidth="1"/>
    <col min="6" max="6" width="5.625" style="85" customWidth="1"/>
    <col min="7" max="7" width="11" style="85"/>
    <col min="8" max="8" width="3" style="85" customWidth="1"/>
    <col min="9" max="9" width="5.625" style="85" customWidth="1"/>
    <col min="10" max="10" width="19.5" style="85" customWidth="1"/>
    <col min="11" max="16384" width="11" style="85"/>
  </cols>
  <sheetData>
    <row r="1" spans="30:30" ht="2.1" customHeight="1"/>
    <row r="3" spans="30:30"/>
    <row r="19" spans="4:13" ht="15.75" customHeight="1"/>
    <row r="31" spans="4:13" ht="13.35" customHeight="1"/>
    <row r="32" spans="4:13" ht="15" customHeight="1">
      <c r="D32" s="94"/>
      <c r="E32" s="94"/>
      <c r="F32" s="94"/>
      <c r="G32" s="94"/>
      <c r="H32" s="94"/>
      <c r="I32" s="94"/>
      <c r="J32" s="94"/>
      <c r="K32" s="94"/>
      <c r="L32" s="94"/>
      <c r="M32" s="94"/>
    </row>
    <row r="33" spans="4:11" ht="16.350000000000001" customHeight="1">
      <c r="J33" s="94"/>
      <c r="K33" s="94"/>
    </row>
    <row r="34" spans="4:11" ht="15" customHeight="1">
      <c r="D34" s="94"/>
      <c r="G34" s="94"/>
      <c r="J34" s="94"/>
      <c r="K34" s="94"/>
    </row>
    <row r="35" spans="4:11" ht="14.1" customHeight="1">
      <c r="J35" s="94"/>
      <c r="K35" s="94"/>
    </row>
    <row r="36" spans="4:11" ht="14.1" customHeight="1">
      <c r="D36" s="94"/>
      <c r="F36" s="95"/>
      <c r="G36" s="95"/>
      <c r="K36" s="94"/>
    </row>
    <row r="37" spans="4:11" ht="15" customHeight="1">
      <c r="D37" s="94"/>
      <c r="G37" s="94"/>
      <c r="K37" s="94"/>
    </row>
    <row r="38" spans="4:11" ht="18.75">
      <c r="K38" s="94"/>
    </row>
    <row r="39" spans="4:11" ht="18.75">
      <c r="K39" s="94"/>
    </row>
    <row r="52" spans="18:18">
      <c r="R52" s="86"/>
    </row>
  </sheetData>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63B6A-18A5-4B51-A942-EC30564A3BC1}">
  <dimension ref="A1"/>
  <sheetViews>
    <sheetView zoomScale="50" zoomScaleNormal="50" workbookViewId="0">
      <selection activeCell="AG26" sqref="AG26"/>
    </sheetView>
  </sheetViews>
  <sheetFormatPr defaultColWidth="10.625" defaultRowHeight="15.75"/>
  <cols>
    <col min="1" max="16384" width="10.625" style="142"/>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ADC8D-5D2E-D74D-8C9A-DD2A3128B7DF}">
  <dimension ref="A1"/>
  <sheetViews>
    <sheetView zoomScale="50" zoomScaleNormal="50" workbookViewId="0">
      <selection activeCell="I51" sqref="I51"/>
    </sheetView>
  </sheetViews>
  <sheetFormatPr defaultColWidth="10.625" defaultRowHeight="15.75"/>
  <cols>
    <col min="1" max="16384" width="10.625" style="142"/>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268F0-3351-A54E-87A3-1A19399D6931}">
  <dimension ref="A4"/>
  <sheetViews>
    <sheetView topLeftCell="M1" zoomScale="80" zoomScaleNormal="80" workbookViewId="0">
      <selection activeCell="AD33" sqref="AD33"/>
    </sheetView>
  </sheetViews>
  <sheetFormatPr defaultColWidth="10.625" defaultRowHeight="15.75"/>
  <cols>
    <col min="1" max="16384" width="10.625" style="142"/>
  </cols>
  <sheetData>
    <row r="4" ht="18" customHeight="1"/>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05AA8-0B35-0540-A737-3416A517D069}">
  <dimension ref="A1"/>
  <sheetViews>
    <sheetView zoomScale="50" zoomScaleNormal="50" workbookViewId="0">
      <selection activeCell="AE18" sqref="AE18"/>
    </sheetView>
  </sheetViews>
  <sheetFormatPr defaultColWidth="10.625" defaultRowHeight="15.75"/>
  <cols>
    <col min="1" max="16384" width="10.625" style="142"/>
  </cols>
  <sheetData>
    <row r="1" spans="1:1">
      <c r="A1" s="142" t="s">
        <v>92</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88CF696A0A1EF40B39E2A57BEF53C55" ma:contentTypeVersion="11" ma:contentTypeDescription="Create a new document." ma:contentTypeScope="" ma:versionID="f1ea765686a8c473391274d435a5a0c4">
  <xsd:schema xmlns:xsd="http://www.w3.org/2001/XMLSchema" xmlns:xs="http://www.w3.org/2001/XMLSchema" xmlns:p="http://schemas.microsoft.com/office/2006/metadata/properties" xmlns:ns2="68e1191d-6eb2-4120-8176-977a2bf29e5e" xmlns:ns3="b7cd3969-d176-4a05-878d-48b81b789791" targetNamespace="http://schemas.microsoft.com/office/2006/metadata/properties" ma:root="true" ma:fieldsID="6eb995e38844b0a8ec0f4a07cc673159" ns2:_="" ns3:_="">
    <xsd:import namespace="68e1191d-6eb2-4120-8176-977a2bf29e5e"/>
    <xsd:import namespace="b7cd3969-d176-4a05-878d-48b81b78979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e1191d-6eb2-4120-8176-977a2bf29e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7cd3969-d176-4a05-878d-48b81b78979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84DA07-9201-477F-B743-5F8A79B1580A}">
  <ds:schemaRefs>
    <ds:schemaRef ds:uri="http://schemas.microsoft.com/office/infopath/2007/PartnerControls"/>
    <ds:schemaRef ds:uri="0e77307f-203b-4cb8-9228-9338af64c7a4"/>
    <ds:schemaRef ds:uri="http://purl.org/dc/elements/1.1/"/>
    <ds:schemaRef ds:uri="http://schemas.microsoft.com/office/2006/metadata/properties"/>
    <ds:schemaRef ds:uri="http://purl.org/dc/terms/"/>
    <ds:schemaRef ds:uri="http://schemas.openxmlformats.org/package/2006/metadata/core-properties"/>
    <ds:schemaRef ds:uri="52130b48-425e-4319-8f4d-e4dbe7b0b4db"/>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8E772F72-FA87-4175-9D68-2C6729D8EF35}"/>
</file>

<file path=customXml/itemProps3.xml><?xml version="1.0" encoding="utf-8"?>
<ds:datastoreItem xmlns:ds="http://schemas.openxmlformats.org/officeDocument/2006/customXml" ds:itemID="{34820CA2-5F10-44B7-9DAA-E9CC061CCD2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Welcome</vt:lpstr>
      <vt:lpstr>ES Data Entry</vt:lpstr>
      <vt:lpstr>ES Raw Data</vt:lpstr>
      <vt:lpstr>ES Individual Results</vt:lpstr>
      <vt:lpstr>ES Overall Results</vt:lpstr>
      <vt:lpstr>ES Results by Race</vt:lpstr>
      <vt:lpstr>ES Results by Ethnicity</vt:lpstr>
      <vt:lpstr>ES Results by Gender</vt:lpstr>
      <vt:lpstr>ES Results by Grade</vt:lpstr>
      <vt:lpstr>ES Results by Learning Exp.</vt:lpstr>
      <vt:lpstr>ES Longitudinal Raw Data</vt:lpstr>
      <vt:lpstr>ES Longitudinal Results</vt:lpstr>
      <vt:lpstr>Demographic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Clawson, Heather</cp:lastModifiedBy>
  <cp:revision/>
  <dcterms:created xsi:type="dcterms:W3CDTF">2020-09-18T13:41:08Z</dcterms:created>
  <dcterms:modified xsi:type="dcterms:W3CDTF">2021-03-03T23:02:30Z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0x010100088CF696A0A1EF40B39E2A57BEF53C55</vt:lpwstr>
  </property>
</Properties>
</file>